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1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queryTables/queryTable2.xml" ContentType="application/vnd.openxmlformats-officedocument.spreadsheetml.queryTable+xml"/>
  <Override PartName="/xl/tables/table8.xml" ContentType="application/vnd.openxmlformats-officedocument.spreadsheetml.table+xml"/>
  <Override PartName="/xl/queryTables/queryTable3.xml" ContentType="application/vnd.openxmlformats-officedocument.spreadsheetml.query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3945F9FE-135E-4CA6-96B4-CDDB56747E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頁" sheetId="24" r:id="rId1"/>
    <sheet name="passdata" sheetId="11" r:id="rId2"/>
    <sheet name="PO" sheetId="27" r:id="rId3"/>
    <sheet name="秤" sheetId="29" r:id="rId4"/>
    <sheet name="走位" sheetId="25" r:id="rId5"/>
    <sheet name="time" sheetId="23" r:id="rId6"/>
    <sheet name="coordinate" sheetId="26" r:id="rId7"/>
    <sheet name="cool" sheetId="30" r:id="rId8"/>
    <sheet name="評" sheetId="28" r:id="rId9"/>
    <sheet name="odds" sheetId="21" r:id="rId10"/>
    <sheet name="Raceinfo" sheetId="12" r:id="rId11"/>
    <sheet name="試閘" sheetId="13" r:id="rId12"/>
    <sheet name="main" sheetId="1" r:id="rId13"/>
    <sheet name="sick" sheetId="14" r:id="rId14"/>
    <sheet name="SB" sheetId="15" r:id="rId15"/>
    <sheet name="apkmain" sheetId="17" r:id="rId16"/>
    <sheet name="apkpo" sheetId="18" r:id="rId17"/>
    <sheet name="apktable" sheetId="19" r:id="rId18"/>
    <sheet name="apktime" sheetId="20" r:id="rId19"/>
    <sheet name="PC" sheetId="22" r:id="rId20"/>
    <sheet name="1000M" sheetId="2" r:id="rId21"/>
    <sheet name="1200M" sheetId="3" r:id="rId22"/>
    <sheet name="1400M" sheetId="4" r:id="rId23"/>
    <sheet name="1600M" sheetId="5" r:id="rId24"/>
    <sheet name="W" sheetId="6" r:id="rId25"/>
    <sheet name="J" sheetId="7" r:id="rId26"/>
    <sheet name="T" sheetId="8" r:id="rId27"/>
    <sheet name="SPB" sheetId="9" r:id="rId28"/>
    <sheet name="method" sheetId="10" r:id="rId29"/>
    <sheet name="M1" sheetId="16" r:id="rId30"/>
  </sheets>
  <definedNames>
    <definedName name="_xlnm._FilterDatabase" localSheetId="1" hidden="1">passdata!$A$2:$AV$2117</definedName>
    <definedName name="_xlnm._FilterDatabase" localSheetId="5" hidden="1">time!$A$2:$AS$2117</definedName>
    <definedName name="外部資料_1" localSheetId="7" hidden="1">cool!$A$1:$E$19</definedName>
    <definedName name="外部資料_1" localSheetId="6" hidden="1">'coordinate'!$A$1:$L$139</definedName>
    <definedName name="外部資料_1" localSheetId="8" hidden="1">評!$A$1:$D$89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8" i="29" l="1"/>
  <c r="F131" i="29"/>
  <c r="F121" i="29"/>
  <c r="F129" i="29"/>
  <c r="F126" i="29"/>
  <c r="F123" i="29"/>
  <c r="F122" i="29"/>
  <c r="F119" i="29"/>
  <c r="F127" i="29"/>
  <c r="F130" i="29"/>
  <c r="F125" i="29"/>
  <c r="F120" i="29"/>
  <c r="F124" i="29"/>
  <c r="C118" i="29"/>
  <c r="B118" i="29"/>
  <c r="F115" i="29"/>
  <c r="F116" i="29"/>
  <c r="F117" i="29"/>
  <c r="F113" i="29"/>
  <c r="F109" i="29"/>
  <c r="F112" i="29"/>
  <c r="F107" i="29"/>
  <c r="F114" i="29"/>
  <c r="F108" i="29"/>
  <c r="F111" i="29"/>
  <c r="F110" i="29"/>
  <c r="C106" i="29"/>
  <c r="B106" i="29"/>
  <c r="F103" i="29"/>
  <c r="F95" i="29"/>
  <c r="F99" i="29"/>
  <c r="F97" i="29"/>
  <c r="F101" i="29"/>
  <c r="F98" i="29"/>
  <c r="F100" i="29"/>
  <c r="F92" i="29"/>
  <c r="F96" i="29"/>
  <c r="F105" i="29"/>
  <c r="F102" i="29"/>
  <c r="F104" i="29"/>
  <c r="F93" i="29"/>
  <c r="F94" i="29"/>
  <c r="C91" i="29"/>
  <c r="B91" i="29"/>
  <c r="F85" i="29"/>
  <c r="F90" i="29"/>
  <c r="F86" i="29"/>
  <c r="F88" i="29"/>
  <c r="F83" i="29"/>
  <c r="F82" i="29"/>
  <c r="F87" i="29"/>
  <c r="F84" i="29"/>
  <c r="F89" i="29"/>
  <c r="C81" i="29"/>
  <c r="B81" i="29"/>
  <c r="F78" i="29"/>
  <c r="F71" i="29"/>
  <c r="F72" i="29"/>
  <c r="F77" i="29"/>
  <c r="F76" i="29"/>
  <c r="F69" i="29"/>
  <c r="F79" i="29"/>
  <c r="F75" i="29"/>
  <c r="F80" i="29"/>
  <c r="F67" i="29"/>
  <c r="F74" i="29"/>
  <c r="F68" i="29"/>
  <c r="F73" i="29"/>
  <c r="F70" i="29"/>
  <c r="C66" i="29"/>
  <c r="B66" i="29"/>
  <c r="F64" i="29"/>
  <c r="F54" i="29"/>
  <c r="F62" i="29"/>
  <c r="F63" i="29"/>
  <c r="F58" i="29"/>
  <c r="F65" i="29"/>
  <c r="F60" i="29"/>
  <c r="F53" i="29"/>
  <c r="F59" i="29"/>
  <c r="F56" i="29"/>
  <c r="F61" i="29"/>
  <c r="F55" i="29"/>
  <c r="F57" i="29"/>
  <c r="F52" i="29"/>
  <c r="C51" i="29"/>
  <c r="B51" i="29"/>
  <c r="F42" i="29"/>
  <c r="F50" i="29"/>
  <c r="F41" i="29"/>
  <c r="F46" i="29"/>
  <c r="F38" i="29"/>
  <c r="F43" i="29"/>
  <c r="F45" i="29"/>
  <c r="F39" i="29"/>
  <c r="F47" i="29"/>
  <c r="F49" i="29"/>
  <c r="F44" i="29"/>
  <c r="F48" i="29"/>
  <c r="F37" i="29"/>
  <c r="F40" i="29"/>
  <c r="C36" i="29"/>
  <c r="B36" i="29"/>
  <c r="F33" i="29"/>
  <c r="F32" i="29"/>
  <c r="F35" i="29"/>
  <c r="F34" i="29"/>
  <c r="F31" i="29"/>
  <c r="F30" i="29"/>
  <c r="C29" i="29"/>
  <c r="B29" i="29"/>
  <c r="F28" i="29"/>
  <c r="F22" i="29"/>
  <c r="F19" i="29"/>
  <c r="F21" i="29"/>
  <c r="F25" i="29"/>
  <c r="F27" i="29"/>
  <c r="F26" i="29"/>
  <c r="F24" i="29"/>
  <c r="F20" i="29"/>
  <c r="F23" i="29"/>
  <c r="F18" i="29"/>
  <c r="C17" i="29"/>
  <c r="B17" i="29"/>
  <c r="F11" i="29"/>
  <c r="F4" i="29"/>
  <c r="F6" i="29"/>
  <c r="F15" i="29"/>
  <c r="F5" i="29"/>
  <c r="F16" i="29"/>
  <c r="F10" i="29"/>
  <c r="F7" i="29"/>
  <c r="F13" i="29"/>
  <c r="F12" i="29"/>
  <c r="F3" i="29"/>
  <c r="F9" i="29"/>
  <c r="F8" i="29"/>
  <c r="F14" i="29"/>
  <c r="C2" i="29"/>
  <c r="B2" i="29"/>
  <c r="C118" i="27"/>
  <c r="B118" i="27"/>
  <c r="AD118" i="27"/>
  <c r="AE118" i="27"/>
  <c r="AF118" i="27"/>
  <c r="AG118" i="27"/>
  <c r="AH118" i="27"/>
  <c r="AH129" i="27"/>
  <c r="AG129" i="27"/>
  <c r="AF129" i="27"/>
  <c r="AE129" i="27"/>
  <c r="AD129" i="27"/>
  <c r="W129" i="27"/>
  <c r="F129" i="27"/>
  <c r="AH123" i="27"/>
  <c r="AG123" i="27"/>
  <c r="AF123" i="27"/>
  <c r="AE123" i="27"/>
  <c r="AD123" i="27"/>
  <c r="W123" i="27"/>
  <c r="F123" i="27"/>
  <c r="AH125" i="27"/>
  <c r="AG125" i="27"/>
  <c r="AF125" i="27"/>
  <c r="AE125" i="27"/>
  <c r="AD125" i="27"/>
  <c r="W125" i="27"/>
  <c r="F125" i="27"/>
  <c r="AH121" i="27"/>
  <c r="AG121" i="27"/>
  <c r="AF121" i="27"/>
  <c r="AE121" i="27"/>
  <c r="AD121" i="27"/>
  <c r="W121" i="27"/>
  <c r="F121" i="27"/>
  <c r="AH130" i="27"/>
  <c r="AG130" i="27"/>
  <c r="AF130" i="27"/>
  <c r="AE130" i="27"/>
  <c r="AD130" i="27"/>
  <c r="W130" i="27"/>
  <c r="F130" i="27"/>
  <c r="AH124" i="27"/>
  <c r="AG124" i="27"/>
  <c r="AF124" i="27"/>
  <c r="AE124" i="27"/>
  <c r="AD124" i="27"/>
  <c r="W124" i="27"/>
  <c r="F124" i="27"/>
  <c r="AH126" i="27"/>
  <c r="AG126" i="27"/>
  <c r="AF126" i="27"/>
  <c r="AE126" i="27"/>
  <c r="AD126" i="27"/>
  <c r="W126" i="27"/>
  <c r="F126" i="27"/>
  <c r="AH120" i="27"/>
  <c r="AG120" i="27"/>
  <c r="AF120" i="27"/>
  <c r="AE120" i="27"/>
  <c r="AD120" i="27"/>
  <c r="W120" i="27"/>
  <c r="F120" i="27"/>
  <c r="AH128" i="27"/>
  <c r="AG128" i="27"/>
  <c r="AF128" i="27"/>
  <c r="AE128" i="27"/>
  <c r="AD128" i="27"/>
  <c r="W128" i="27"/>
  <c r="F128" i="27"/>
  <c r="AH127" i="27"/>
  <c r="AG127" i="27"/>
  <c r="AF127" i="27"/>
  <c r="AE127" i="27"/>
  <c r="AD127" i="27"/>
  <c r="W127" i="27"/>
  <c r="F127" i="27"/>
  <c r="AH131" i="27"/>
  <c r="AG131" i="27"/>
  <c r="AF131" i="27"/>
  <c r="AE131" i="27"/>
  <c r="AD131" i="27"/>
  <c r="W131" i="27"/>
  <c r="F131" i="27"/>
  <c r="AH119" i="27"/>
  <c r="AG119" i="27"/>
  <c r="AF119" i="27"/>
  <c r="AE119" i="27"/>
  <c r="AD119" i="27"/>
  <c r="W119" i="27"/>
  <c r="F119" i="27"/>
  <c r="AH122" i="27"/>
  <c r="AG122" i="27"/>
  <c r="AF122" i="27"/>
  <c r="AE122" i="27"/>
  <c r="AD122" i="27"/>
  <c r="W122" i="27"/>
  <c r="F122" i="27"/>
  <c r="AH114" i="27"/>
  <c r="AG114" i="27"/>
  <c r="AF114" i="27"/>
  <c r="AE114" i="27"/>
  <c r="AD114" i="27"/>
  <c r="W114" i="27"/>
  <c r="F114" i="27"/>
  <c r="AH113" i="27"/>
  <c r="AG113" i="27"/>
  <c r="AF113" i="27"/>
  <c r="AE113" i="27"/>
  <c r="AD113" i="27"/>
  <c r="W113" i="27"/>
  <c r="F113" i="27"/>
  <c r="AH117" i="27"/>
  <c r="AG117" i="27"/>
  <c r="AF117" i="27"/>
  <c r="AE117" i="27"/>
  <c r="AD117" i="27"/>
  <c r="W117" i="27"/>
  <c r="F117" i="27"/>
  <c r="AH116" i="27"/>
  <c r="AG116" i="27"/>
  <c r="AF116" i="27"/>
  <c r="AE116" i="27"/>
  <c r="W116" i="27"/>
  <c r="F116" i="27"/>
  <c r="AH109" i="27"/>
  <c r="AG109" i="27"/>
  <c r="AF109" i="27"/>
  <c r="AE109" i="27"/>
  <c r="AD109" i="27"/>
  <c r="W109" i="27"/>
  <c r="F109" i="27"/>
  <c r="AH115" i="27"/>
  <c r="AG115" i="27"/>
  <c r="AF115" i="27"/>
  <c r="AE115" i="27"/>
  <c r="AD115" i="27"/>
  <c r="W115" i="27"/>
  <c r="F115" i="27"/>
  <c r="AH110" i="27"/>
  <c r="AG110" i="27"/>
  <c r="AF110" i="27"/>
  <c r="AE110" i="27"/>
  <c r="AD110" i="27"/>
  <c r="W110" i="27"/>
  <c r="F110" i="27"/>
  <c r="AH111" i="27"/>
  <c r="AG111" i="27"/>
  <c r="AF111" i="27"/>
  <c r="AE111" i="27"/>
  <c r="AD111" i="27"/>
  <c r="W111" i="27"/>
  <c r="F111" i="27"/>
  <c r="AH107" i="27"/>
  <c r="AG107" i="27"/>
  <c r="AF107" i="27"/>
  <c r="AE107" i="27"/>
  <c r="AD107" i="27"/>
  <c r="W107" i="27"/>
  <c r="F107" i="27"/>
  <c r="AH108" i="27"/>
  <c r="AG108" i="27"/>
  <c r="AF108" i="27"/>
  <c r="AE108" i="27"/>
  <c r="AD108" i="27"/>
  <c r="W108" i="27"/>
  <c r="F108" i="27"/>
  <c r="AH112" i="27"/>
  <c r="AG112" i="27"/>
  <c r="AF112" i="27"/>
  <c r="AE112" i="27"/>
  <c r="AD112" i="27"/>
  <c r="W112" i="27"/>
  <c r="F112" i="27"/>
  <c r="C106" i="27"/>
  <c r="B106" i="27"/>
  <c r="AH92" i="27"/>
  <c r="AG92" i="27"/>
  <c r="AF92" i="27"/>
  <c r="AE92" i="27"/>
  <c r="AD92" i="27"/>
  <c r="W92" i="27"/>
  <c r="F92" i="27"/>
  <c r="AH100" i="27"/>
  <c r="AG100" i="27"/>
  <c r="AF100" i="27"/>
  <c r="AE100" i="27"/>
  <c r="AD100" i="27"/>
  <c r="W100" i="27"/>
  <c r="F100" i="27"/>
  <c r="AH97" i="27"/>
  <c r="AG97" i="27"/>
  <c r="AF97" i="27"/>
  <c r="AE97" i="27"/>
  <c r="AD97" i="27"/>
  <c r="W97" i="27"/>
  <c r="F97" i="27"/>
  <c r="AH98" i="27"/>
  <c r="AG98" i="27"/>
  <c r="AF98" i="27"/>
  <c r="AE98" i="27"/>
  <c r="AD98" i="27"/>
  <c r="W98" i="27"/>
  <c r="F98" i="27"/>
  <c r="AH95" i="27"/>
  <c r="AG95" i="27"/>
  <c r="AF95" i="27"/>
  <c r="AE95" i="27"/>
  <c r="AD95" i="27"/>
  <c r="W95" i="27"/>
  <c r="F95" i="27"/>
  <c r="AH102" i="27"/>
  <c r="AG102" i="27"/>
  <c r="AF102" i="27"/>
  <c r="AE102" i="27"/>
  <c r="AD102" i="27"/>
  <c r="W102" i="27"/>
  <c r="F102" i="27"/>
  <c r="AH93" i="27"/>
  <c r="AG93" i="27"/>
  <c r="AF93" i="27"/>
  <c r="AE93" i="27"/>
  <c r="AD93" i="27"/>
  <c r="W93" i="27"/>
  <c r="F93" i="27"/>
  <c r="AH104" i="27"/>
  <c r="AG104" i="27"/>
  <c r="AF104" i="27"/>
  <c r="AE104" i="27"/>
  <c r="AD104" i="27"/>
  <c r="W104" i="27"/>
  <c r="F104" i="27"/>
  <c r="AH105" i="27"/>
  <c r="AG105" i="27"/>
  <c r="AF105" i="27"/>
  <c r="AE105" i="27"/>
  <c r="AD105" i="27"/>
  <c r="W105" i="27"/>
  <c r="F105" i="27"/>
  <c r="AH101" i="27"/>
  <c r="AG101" i="27"/>
  <c r="AF101" i="27"/>
  <c r="AE101" i="27"/>
  <c r="AD101" i="27"/>
  <c r="W101" i="27"/>
  <c r="F101" i="27"/>
  <c r="AH96" i="27"/>
  <c r="AG96" i="27"/>
  <c r="AF96" i="27"/>
  <c r="AE96" i="27"/>
  <c r="AD96" i="27"/>
  <c r="W96" i="27"/>
  <c r="F96" i="27"/>
  <c r="AH94" i="27"/>
  <c r="AG94" i="27"/>
  <c r="AF94" i="27"/>
  <c r="AE94" i="27"/>
  <c r="AD94" i="27"/>
  <c r="W94" i="27"/>
  <c r="F94" i="27"/>
  <c r="AH103" i="27"/>
  <c r="AG103" i="27"/>
  <c r="AF103" i="27"/>
  <c r="AE103" i="27"/>
  <c r="AD103" i="27"/>
  <c r="W103" i="27"/>
  <c r="F103" i="27"/>
  <c r="AH99" i="27"/>
  <c r="AG99" i="27"/>
  <c r="AF99" i="27"/>
  <c r="AE99" i="27"/>
  <c r="AD99" i="27"/>
  <c r="W99" i="27"/>
  <c r="F99" i="27"/>
  <c r="C91" i="27"/>
  <c r="B91" i="27"/>
  <c r="AH86" i="27"/>
  <c r="AG86" i="27"/>
  <c r="AF86" i="27"/>
  <c r="AE86" i="27"/>
  <c r="AD86" i="27"/>
  <c r="W86" i="27"/>
  <c r="F86" i="27"/>
  <c r="AH83" i="27"/>
  <c r="AG83" i="27"/>
  <c r="AF83" i="27"/>
  <c r="AE83" i="27"/>
  <c r="AD83" i="27"/>
  <c r="W83" i="27"/>
  <c r="F83" i="27"/>
  <c r="AH82" i="27"/>
  <c r="AG82" i="27"/>
  <c r="AF82" i="27"/>
  <c r="AE82" i="27"/>
  <c r="AD82" i="27"/>
  <c r="W82" i="27"/>
  <c r="F82" i="27"/>
  <c r="AH84" i="27"/>
  <c r="AG84" i="27"/>
  <c r="AF84" i="27"/>
  <c r="AE84" i="27"/>
  <c r="AD84" i="27"/>
  <c r="W84" i="27"/>
  <c r="F84" i="27"/>
  <c r="AH89" i="27"/>
  <c r="AG89" i="27"/>
  <c r="AF89" i="27"/>
  <c r="AE89" i="27"/>
  <c r="AD89" i="27"/>
  <c r="W89" i="27"/>
  <c r="F89" i="27"/>
  <c r="AH90" i="27"/>
  <c r="AG90" i="27"/>
  <c r="AF90" i="27"/>
  <c r="AE90" i="27"/>
  <c r="AD90" i="27"/>
  <c r="W90" i="27"/>
  <c r="F90" i="27"/>
  <c r="AH85" i="27"/>
  <c r="AG85" i="27"/>
  <c r="AF85" i="27"/>
  <c r="AE85" i="27"/>
  <c r="AD85" i="27"/>
  <c r="W85" i="27"/>
  <c r="F85" i="27"/>
  <c r="AH88" i="27"/>
  <c r="AG88" i="27"/>
  <c r="AF88" i="27"/>
  <c r="AE88" i="27"/>
  <c r="AD88" i="27"/>
  <c r="W88" i="27"/>
  <c r="F88" i="27"/>
  <c r="AH87" i="27"/>
  <c r="AG87" i="27"/>
  <c r="AF87" i="27"/>
  <c r="AE87" i="27"/>
  <c r="AD87" i="27"/>
  <c r="W87" i="27"/>
  <c r="F87" i="27"/>
  <c r="C81" i="27"/>
  <c r="B81" i="27"/>
  <c r="AH78" i="27"/>
  <c r="AG78" i="27"/>
  <c r="AF78" i="27"/>
  <c r="AE78" i="27"/>
  <c r="W78" i="27"/>
  <c r="F78" i="27"/>
  <c r="AH73" i="27"/>
  <c r="AG73" i="27"/>
  <c r="AF73" i="27"/>
  <c r="AE73" i="27"/>
  <c r="AD73" i="27"/>
  <c r="W73" i="27"/>
  <c r="F73" i="27"/>
  <c r="AH79" i="27"/>
  <c r="AG79" i="27"/>
  <c r="AF79" i="27"/>
  <c r="AE79" i="27"/>
  <c r="AD79" i="27"/>
  <c r="W79" i="27"/>
  <c r="F79" i="27"/>
  <c r="AH71" i="27"/>
  <c r="AG71" i="27"/>
  <c r="AF71" i="27"/>
  <c r="AE71" i="27"/>
  <c r="AD71" i="27"/>
  <c r="W71" i="27"/>
  <c r="F71" i="27"/>
  <c r="AH70" i="27"/>
  <c r="AG70" i="27"/>
  <c r="AF70" i="27"/>
  <c r="AE70" i="27"/>
  <c r="AD70" i="27"/>
  <c r="W70" i="27"/>
  <c r="F70" i="27"/>
  <c r="AH77" i="27"/>
  <c r="AG77" i="27"/>
  <c r="AF77" i="27"/>
  <c r="AE77" i="27"/>
  <c r="AD77" i="27"/>
  <c r="W77" i="27"/>
  <c r="F77" i="27"/>
  <c r="AH76" i="27"/>
  <c r="AG76" i="27"/>
  <c r="AF76" i="27"/>
  <c r="AE76" i="27"/>
  <c r="AD76" i="27"/>
  <c r="W76" i="27"/>
  <c r="F76" i="27"/>
  <c r="AH68" i="27"/>
  <c r="AG68" i="27"/>
  <c r="AF68" i="27"/>
  <c r="AE68" i="27"/>
  <c r="AD68" i="27"/>
  <c r="W68" i="27"/>
  <c r="F68" i="27"/>
  <c r="AH72" i="27"/>
  <c r="AG72" i="27"/>
  <c r="AF72" i="27"/>
  <c r="AE72" i="27"/>
  <c r="AD72" i="27"/>
  <c r="W72" i="27"/>
  <c r="F72" i="27"/>
  <c r="AH67" i="27"/>
  <c r="AG67" i="27"/>
  <c r="AF67" i="27"/>
  <c r="AE67" i="27"/>
  <c r="AD67" i="27"/>
  <c r="W67" i="27"/>
  <c r="F67" i="27"/>
  <c r="AH69" i="27"/>
  <c r="AG69" i="27"/>
  <c r="AF69" i="27"/>
  <c r="AE69" i="27"/>
  <c r="AD69" i="27"/>
  <c r="W69" i="27"/>
  <c r="F69" i="27"/>
  <c r="AH75" i="27"/>
  <c r="AG75" i="27"/>
  <c r="AF75" i="27"/>
  <c r="AE75" i="27"/>
  <c r="AD75" i="27"/>
  <c r="W75" i="27"/>
  <c r="F75" i="27"/>
  <c r="AH80" i="27"/>
  <c r="AG80" i="27"/>
  <c r="AF80" i="27"/>
  <c r="AE80" i="27"/>
  <c r="AD80" i="27"/>
  <c r="W80" i="27"/>
  <c r="F80" i="27"/>
  <c r="AH74" i="27"/>
  <c r="AG74" i="27"/>
  <c r="AF74" i="27"/>
  <c r="AE74" i="27"/>
  <c r="AD74" i="27"/>
  <c r="W74" i="27"/>
  <c r="F74" i="27"/>
  <c r="C66" i="27"/>
  <c r="B66" i="27"/>
  <c r="AH53" i="27"/>
  <c r="AG53" i="27"/>
  <c r="AF53" i="27"/>
  <c r="AE53" i="27"/>
  <c r="AD53" i="27"/>
  <c r="W53" i="27"/>
  <c r="F53" i="27"/>
  <c r="AH64" i="27"/>
  <c r="AG64" i="27"/>
  <c r="AF64" i="27"/>
  <c r="AE64" i="27"/>
  <c r="W64" i="27"/>
  <c r="F64" i="27"/>
  <c r="AH58" i="27"/>
  <c r="AG58" i="27"/>
  <c r="AF58" i="27"/>
  <c r="AE58" i="27"/>
  <c r="AD58" i="27"/>
  <c r="W58" i="27"/>
  <c r="F58" i="27"/>
  <c r="AH54" i="27"/>
  <c r="AG54" i="27"/>
  <c r="AF54" i="27"/>
  <c r="AE54" i="27"/>
  <c r="AD54" i="27"/>
  <c r="W54" i="27"/>
  <c r="F54" i="27"/>
  <c r="AH52" i="27"/>
  <c r="AG52" i="27"/>
  <c r="AF52" i="27"/>
  <c r="AE52" i="27"/>
  <c r="AD52" i="27"/>
  <c r="W52" i="27"/>
  <c r="F52" i="27"/>
  <c r="AH57" i="27"/>
  <c r="AG57" i="27"/>
  <c r="AF57" i="27"/>
  <c r="AE57" i="27"/>
  <c r="AD57" i="27"/>
  <c r="W57" i="27"/>
  <c r="F57" i="27"/>
  <c r="AH56" i="27"/>
  <c r="AG56" i="27"/>
  <c r="AF56" i="27"/>
  <c r="AE56" i="27"/>
  <c r="AD56" i="27"/>
  <c r="W56" i="27"/>
  <c r="F56" i="27"/>
  <c r="AH61" i="27"/>
  <c r="AG61" i="27"/>
  <c r="AF61" i="27"/>
  <c r="AE61" i="27"/>
  <c r="AD61" i="27"/>
  <c r="W61" i="27"/>
  <c r="F61" i="27"/>
  <c r="AH59" i="27"/>
  <c r="AG59" i="27"/>
  <c r="AF59" i="27"/>
  <c r="AE59" i="27"/>
  <c r="AD59" i="27"/>
  <c r="W59" i="27"/>
  <c r="F59" i="27"/>
  <c r="AH55" i="27"/>
  <c r="AG55" i="27"/>
  <c r="AF55" i="27"/>
  <c r="AE55" i="27"/>
  <c r="AD55" i="27"/>
  <c r="W55" i="27"/>
  <c r="F55" i="27"/>
  <c r="AH62" i="27"/>
  <c r="AG62" i="27"/>
  <c r="AF62" i="27"/>
  <c r="AE62" i="27"/>
  <c r="AD62" i="27"/>
  <c r="W62" i="27"/>
  <c r="F62" i="27"/>
  <c r="AH65" i="27"/>
  <c r="AG65" i="27"/>
  <c r="AF65" i="27"/>
  <c r="AE65" i="27"/>
  <c r="AD65" i="27"/>
  <c r="W65" i="27"/>
  <c r="F65" i="27"/>
  <c r="AH60" i="27"/>
  <c r="AG60" i="27"/>
  <c r="AF60" i="27"/>
  <c r="AE60" i="27"/>
  <c r="AD60" i="27"/>
  <c r="W60" i="27"/>
  <c r="F60" i="27"/>
  <c r="AH63" i="27"/>
  <c r="AG63" i="27"/>
  <c r="AF63" i="27"/>
  <c r="AE63" i="27"/>
  <c r="AD63" i="27"/>
  <c r="W63" i="27"/>
  <c r="F63" i="27"/>
  <c r="C51" i="27"/>
  <c r="B51" i="27"/>
  <c r="AH48" i="27"/>
  <c r="AG48" i="27"/>
  <c r="AF48" i="27"/>
  <c r="AE48" i="27"/>
  <c r="AD48" i="27"/>
  <c r="W48" i="27"/>
  <c r="F48" i="27"/>
  <c r="AH37" i="27"/>
  <c r="AG37" i="27"/>
  <c r="AF37" i="27"/>
  <c r="AE37" i="27"/>
  <c r="AD37" i="27"/>
  <c r="W37" i="27"/>
  <c r="F37" i="27"/>
  <c r="AH46" i="27"/>
  <c r="AG46" i="27"/>
  <c r="AF46" i="27"/>
  <c r="AE46" i="27"/>
  <c r="AD46" i="27"/>
  <c r="W46" i="27"/>
  <c r="F46" i="27"/>
  <c r="AH42" i="27"/>
  <c r="AG42" i="27"/>
  <c r="AF42" i="27"/>
  <c r="AE42" i="27"/>
  <c r="AD42" i="27"/>
  <c r="W42" i="27"/>
  <c r="F42" i="27"/>
  <c r="AH50" i="27"/>
  <c r="AG50" i="27"/>
  <c r="AF50" i="27"/>
  <c r="AE50" i="27"/>
  <c r="AD50" i="27"/>
  <c r="W50" i="27"/>
  <c r="F50" i="27"/>
  <c r="AH41" i="27"/>
  <c r="AG41" i="27"/>
  <c r="AF41" i="27"/>
  <c r="AE41" i="27"/>
  <c r="AD41" i="27"/>
  <c r="W41" i="27"/>
  <c r="F41" i="27"/>
  <c r="AH38" i="27"/>
  <c r="AG38" i="27"/>
  <c r="AF38" i="27"/>
  <c r="AE38" i="27"/>
  <c r="AD38" i="27"/>
  <c r="W38" i="27"/>
  <c r="F38" i="27"/>
  <c r="AH45" i="27"/>
  <c r="AG45" i="27"/>
  <c r="AF45" i="27"/>
  <c r="AE45" i="27"/>
  <c r="AD45" i="27"/>
  <c r="W45" i="27"/>
  <c r="F45" i="27"/>
  <c r="AH44" i="27"/>
  <c r="AG44" i="27"/>
  <c r="AF44" i="27"/>
  <c r="AE44" i="27"/>
  <c r="AD44" i="27"/>
  <c r="W44" i="27"/>
  <c r="F44" i="27"/>
  <c r="AH43" i="27"/>
  <c r="AG43" i="27"/>
  <c r="AF43" i="27"/>
  <c r="AE43" i="27"/>
  <c r="AD43" i="27"/>
  <c r="W43" i="27"/>
  <c r="F43" i="27"/>
  <c r="AH47" i="27"/>
  <c r="AG47" i="27"/>
  <c r="AF47" i="27"/>
  <c r="AE47" i="27"/>
  <c r="AD47" i="27"/>
  <c r="W47" i="27"/>
  <c r="F47" i="27"/>
  <c r="AH40" i="27"/>
  <c r="AG40" i="27"/>
  <c r="AF40" i="27"/>
  <c r="AE40" i="27"/>
  <c r="AD40" i="27"/>
  <c r="W40" i="27"/>
  <c r="F40" i="27"/>
  <c r="AH39" i="27"/>
  <c r="AG39" i="27"/>
  <c r="AF39" i="27"/>
  <c r="AE39" i="27"/>
  <c r="AD39" i="27"/>
  <c r="W39" i="27"/>
  <c r="F39" i="27"/>
  <c r="AH49" i="27"/>
  <c r="AG49" i="27"/>
  <c r="AF49" i="27"/>
  <c r="AE49" i="27"/>
  <c r="AD49" i="27"/>
  <c r="W49" i="27"/>
  <c r="F49" i="27"/>
  <c r="C36" i="27"/>
  <c r="B36" i="27"/>
  <c r="AH31" i="27"/>
  <c r="AG31" i="27"/>
  <c r="AF31" i="27"/>
  <c r="AE31" i="27"/>
  <c r="AD31" i="27"/>
  <c r="W31" i="27"/>
  <c r="F31" i="27"/>
  <c r="AH35" i="27"/>
  <c r="AG35" i="27"/>
  <c r="AF35" i="27"/>
  <c r="AE35" i="27"/>
  <c r="AD35" i="27"/>
  <c r="V35" i="27" s="1"/>
  <c r="W35" i="27"/>
  <c r="F35" i="27"/>
  <c r="AH32" i="27"/>
  <c r="AG32" i="27"/>
  <c r="AF32" i="27"/>
  <c r="AE32" i="27"/>
  <c r="AD32" i="27"/>
  <c r="W32" i="27"/>
  <c r="F32" i="27"/>
  <c r="AH30" i="27"/>
  <c r="AG30" i="27"/>
  <c r="AF30" i="27"/>
  <c r="AE30" i="27"/>
  <c r="AD30" i="27"/>
  <c r="W30" i="27"/>
  <c r="F30" i="27"/>
  <c r="AH33" i="27"/>
  <c r="AG33" i="27"/>
  <c r="AF33" i="27"/>
  <c r="AE33" i="27"/>
  <c r="AD33" i="27"/>
  <c r="W33" i="27"/>
  <c r="F33" i="27"/>
  <c r="AH34" i="27"/>
  <c r="AG34" i="27"/>
  <c r="AF34" i="27"/>
  <c r="AE34" i="27"/>
  <c r="AD34" i="27"/>
  <c r="W34" i="27"/>
  <c r="F34" i="27"/>
  <c r="C29" i="27"/>
  <c r="B29" i="27"/>
  <c r="AH25" i="27"/>
  <c r="AG25" i="27"/>
  <c r="AF25" i="27"/>
  <c r="AE25" i="27"/>
  <c r="AD25" i="27"/>
  <c r="W25" i="27"/>
  <c r="F25" i="27"/>
  <c r="AH20" i="27"/>
  <c r="AG20" i="27"/>
  <c r="AF20" i="27"/>
  <c r="AE20" i="27"/>
  <c r="AD20" i="27"/>
  <c r="W20" i="27"/>
  <c r="F20" i="27"/>
  <c r="AH27" i="27"/>
  <c r="AG27" i="27"/>
  <c r="AF27" i="27"/>
  <c r="AE27" i="27"/>
  <c r="AD27" i="27"/>
  <c r="W27" i="27"/>
  <c r="F27" i="27"/>
  <c r="AH19" i="27"/>
  <c r="AG19" i="27"/>
  <c r="AF19" i="27"/>
  <c r="AE19" i="27"/>
  <c r="AD19" i="27"/>
  <c r="W19" i="27"/>
  <c r="F19" i="27"/>
  <c r="AH24" i="27"/>
  <c r="AG24" i="27"/>
  <c r="AF24" i="27"/>
  <c r="AE24" i="27"/>
  <c r="AD24" i="27"/>
  <c r="W24" i="27"/>
  <c r="F24" i="27"/>
  <c r="AH18" i="27"/>
  <c r="AG18" i="27"/>
  <c r="AF18" i="27"/>
  <c r="AE18" i="27"/>
  <c r="AD18" i="27"/>
  <c r="W18" i="27"/>
  <c r="F18" i="27"/>
  <c r="AH21" i="27"/>
  <c r="AG21" i="27"/>
  <c r="AF21" i="27"/>
  <c r="AE21" i="27"/>
  <c r="AD21" i="27"/>
  <c r="W21" i="27"/>
  <c r="F21" i="27"/>
  <c r="AH22" i="27"/>
  <c r="AG22" i="27"/>
  <c r="AF22" i="27"/>
  <c r="AE22" i="27"/>
  <c r="AD22" i="27"/>
  <c r="W22" i="27"/>
  <c r="F22" i="27"/>
  <c r="AH23" i="27"/>
  <c r="AG23" i="27"/>
  <c r="AF23" i="27"/>
  <c r="AE23" i="27"/>
  <c r="AD23" i="27"/>
  <c r="W23" i="27"/>
  <c r="F23" i="27"/>
  <c r="AH26" i="27"/>
  <c r="AG26" i="27"/>
  <c r="AF26" i="27"/>
  <c r="AE26" i="27"/>
  <c r="AD26" i="27"/>
  <c r="W26" i="27"/>
  <c r="F26" i="27"/>
  <c r="AH28" i="27"/>
  <c r="AG28" i="27"/>
  <c r="AF28" i="27"/>
  <c r="AE28" i="27"/>
  <c r="AD28" i="27"/>
  <c r="W28" i="27"/>
  <c r="F28" i="27"/>
  <c r="C17" i="27"/>
  <c r="B17" i="27"/>
  <c r="AH6" i="27"/>
  <c r="AG6" i="27"/>
  <c r="AF6" i="27"/>
  <c r="AE6" i="27"/>
  <c r="AD6" i="27"/>
  <c r="W6" i="27"/>
  <c r="F6" i="27"/>
  <c r="AH10" i="27"/>
  <c r="AG10" i="27"/>
  <c r="AF10" i="27"/>
  <c r="AE10" i="27"/>
  <c r="AD10" i="27"/>
  <c r="W10" i="27"/>
  <c r="F10" i="27"/>
  <c r="AH16" i="27"/>
  <c r="AG16" i="27"/>
  <c r="AF16" i="27"/>
  <c r="AE16" i="27"/>
  <c r="AD16" i="27"/>
  <c r="W16" i="27"/>
  <c r="F16" i="27"/>
  <c r="AH15" i="27"/>
  <c r="AG15" i="27"/>
  <c r="AF15" i="27"/>
  <c r="AE15" i="27"/>
  <c r="AD15" i="27"/>
  <c r="W15" i="27"/>
  <c r="F15" i="27"/>
  <c r="AH11" i="27"/>
  <c r="AG11" i="27"/>
  <c r="AF11" i="27"/>
  <c r="AE11" i="27"/>
  <c r="W11" i="27"/>
  <c r="F11" i="27"/>
  <c r="AH7" i="27"/>
  <c r="AG7" i="27"/>
  <c r="AF7" i="27"/>
  <c r="AE7" i="27"/>
  <c r="AD7" i="27"/>
  <c r="W7" i="27"/>
  <c r="F7" i="27"/>
  <c r="AH3" i="27"/>
  <c r="AG3" i="27"/>
  <c r="AF3" i="27"/>
  <c r="AE3" i="27"/>
  <c r="AD3" i="27"/>
  <c r="W3" i="27"/>
  <c r="F3" i="27"/>
  <c r="AH12" i="27"/>
  <c r="AG12" i="27"/>
  <c r="AF12" i="27"/>
  <c r="AE12" i="27"/>
  <c r="AD12" i="27"/>
  <c r="W12" i="27"/>
  <c r="F12" i="27"/>
  <c r="AH5" i="27"/>
  <c r="AG5" i="27"/>
  <c r="AF5" i="27"/>
  <c r="AE5" i="27"/>
  <c r="AD5" i="27"/>
  <c r="W5" i="27"/>
  <c r="F5" i="27"/>
  <c r="AH9" i="27"/>
  <c r="AG9" i="27"/>
  <c r="AF9" i="27"/>
  <c r="AE9" i="27"/>
  <c r="AD9" i="27"/>
  <c r="W9" i="27"/>
  <c r="F9" i="27"/>
  <c r="AH14" i="27"/>
  <c r="AG14" i="27"/>
  <c r="AF14" i="27"/>
  <c r="AE14" i="27"/>
  <c r="AD14" i="27"/>
  <c r="W14" i="27"/>
  <c r="F14" i="27"/>
  <c r="AH4" i="27"/>
  <c r="AG4" i="27"/>
  <c r="AF4" i="27"/>
  <c r="AE4" i="27"/>
  <c r="AD4" i="27"/>
  <c r="W4" i="27"/>
  <c r="F4" i="27"/>
  <c r="AH13" i="27"/>
  <c r="AG13" i="27"/>
  <c r="AF13" i="27"/>
  <c r="AE13" i="27"/>
  <c r="AD13" i="27"/>
  <c r="W13" i="27"/>
  <c r="F13" i="27"/>
  <c r="AH8" i="27"/>
  <c r="AG8" i="27"/>
  <c r="AF8" i="27"/>
  <c r="AE8" i="27"/>
  <c r="AD8" i="27"/>
  <c r="W8" i="27"/>
  <c r="F8" i="27"/>
  <c r="C2" i="27"/>
  <c r="B2" i="27"/>
  <c r="I3" i="24"/>
  <c r="I4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8" i="24"/>
  <c r="I19" i="24"/>
  <c r="I20" i="24"/>
  <c r="I21" i="24"/>
  <c r="I22" i="24"/>
  <c r="I23" i="24"/>
  <c r="I24" i="24"/>
  <c r="I25" i="24"/>
  <c r="I26" i="24"/>
  <c r="I27" i="24"/>
  <c r="I28" i="24"/>
  <c r="I30" i="24"/>
  <c r="I31" i="24"/>
  <c r="I32" i="24"/>
  <c r="I33" i="24"/>
  <c r="I34" i="24"/>
  <c r="I35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0" i="24"/>
  <c r="I82" i="24"/>
  <c r="I83" i="24"/>
  <c r="I84" i="24"/>
  <c r="I85" i="24"/>
  <c r="I86" i="24"/>
  <c r="I87" i="24"/>
  <c r="I88" i="24"/>
  <c r="I89" i="24"/>
  <c r="I90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07" i="24"/>
  <c r="I108" i="24"/>
  <c r="I109" i="24"/>
  <c r="I110" i="24"/>
  <c r="I111" i="24"/>
  <c r="I112" i="24"/>
  <c r="I113" i="24"/>
  <c r="I114" i="24"/>
  <c r="I115" i="24"/>
  <c r="I116" i="24"/>
  <c r="I117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AC2" i="11"/>
  <c r="AC3" i="11"/>
  <c r="AC4" i="11"/>
  <c r="AC5" i="11"/>
  <c r="AC6" i="11"/>
  <c r="AC7" i="11"/>
  <c r="AC8" i="11"/>
  <c r="AC9" i="11"/>
  <c r="AC10" i="11"/>
  <c r="AC11" i="11"/>
  <c r="AC12" i="11"/>
  <c r="AC13" i="11"/>
  <c r="AC14" i="11"/>
  <c r="AC15" i="11"/>
  <c r="AC16" i="11"/>
  <c r="AC17" i="11"/>
  <c r="AC18" i="11"/>
  <c r="AC19" i="11"/>
  <c r="AC20" i="11"/>
  <c r="AC21" i="11"/>
  <c r="AC22" i="11"/>
  <c r="AC23" i="11"/>
  <c r="AC24" i="11"/>
  <c r="AC25" i="11"/>
  <c r="AC26" i="11"/>
  <c r="AC27" i="11"/>
  <c r="AC28" i="11"/>
  <c r="AC29" i="11"/>
  <c r="AC30" i="11"/>
  <c r="AC31" i="11"/>
  <c r="AC32" i="11"/>
  <c r="AC33" i="11"/>
  <c r="AC34" i="11"/>
  <c r="AC35" i="11"/>
  <c r="AC36" i="11"/>
  <c r="AC37" i="11"/>
  <c r="AC38" i="11"/>
  <c r="AC39" i="11"/>
  <c r="AC40" i="11"/>
  <c r="AC41" i="11"/>
  <c r="AC42" i="11"/>
  <c r="AC43" i="11"/>
  <c r="AC44" i="11"/>
  <c r="AC45" i="11"/>
  <c r="AC46" i="11"/>
  <c r="AC47" i="11"/>
  <c r="AC48" i="11"/>
  <c r="AC49" i="11"/>
  <c r="AC50" i="11"/>
  <c r="AC51" i="11"/>
  <c r="AC52" i="11"/>
  <c r="AC53" i="11"/>
  <c r="AC54" i="11"/>
  <c r="AC55" i="11"/>
  <c r="AC56" i="11"/>
  <c r="AC57" i="11"/>
  <c r="AC58" i="11"/>
  <c r="AC59" i="11"/>
  <c r="AC60" i="11"/>
  <c r="AC61" i="11"/>
  <c r="AC62" i="11"/>
  <c r="AC63" i="11"/>
  <c r="AC64" i="11"/>
  <c r="AC65" i="11"/>
  <c r="AC66" i="11"/>
  <c r="AC67" i="11"/>
  <c r="AC68" i="11"/>
  <c r="AC69" i="11"/>
  <c r="AC70" i="11"/>
  <c r="AC71" i="11"/>
  <c r="AC72" i="11"/>
  <c r="AC73" i="11"/>
  <c r="AC74" i="11"/>
  <c r="AC75" i="11"/>
  <c r="AC76" i="11"/>
  <c r="AC77" i="11"/>
  <c r="AC78" i="11"/>
  <c r="AC79" i="11"/>
  <c r="AC80" i="11"/>
  <c r="AC81" i="11"/>
  <c r="AC82" i="11"/>
  <c r="AC83" i="11"/>
  <c r="AC84" i="11"/>
  <c r="AC85" i="11"/>
  <c r="AC86" i="11"/>
  <c r="AC87" i="11"/>
  <c r="AC88" i="11"/>
  <c r="AC89" i="11"/>
  <c r="AC90" i="11"/>
  <c r="AC91" i="11"/>
  <c r="AC92" i="11"/>
  <c r="AC93" i="11"/>
  <c r="AC94" i="11"/>
  <c r="AC95" i="11"/>
  <c r="AC96" i="11"/>
  <c r="AC97" i="11"/>
  <c r="AC98" i="11"/>
  <c r="AC99" i="11"/>
  <c r="AC100" i="11"/>
  <c r="AC101" i="11"/>
  <c r="AC102" i="11"/>
  <c r="AC103" i="11"/>
  <c r="AC104" i="11"/>
  <c r="AC105" i="11"/>
  <c r="AC106" i="11"/>
  <c r="AC107" i="11"/>
  <c r="AC108" i="11"/>
  <c r="AC109" i="11"/>
  <c r="AC110" i="11"/>
  <c r="AC111" i="11"/>
  <c r="AC112" i="11"/>
  <c r="AC113" i="11"/>
  <c r="AC114" i="11"/>
  <c r="AC115" i="11"/>
  <c r="AC116" i="11"/>
  <c r="AC117" i="11"/>
  <c r="AC118" i="11"/>
  <c r="AC119" i="11"/>
  <c r="AC120" i="11"/>
  <c r="AC121" i="11"/>
  <c r="AC122" i="11"/>
  <c r="AC123" i="11"/>
  <c r="AC124" i="11"/>
  <c r="AC125" i="11"/>
  <c r="AC126" i="11"/>
  <c r="AC127" i="11"/>
  <c r="AC128" i="11"/>
  <c r="AC129" i="11"/>
  <c r="AC130" i="11"/>
  <c r="AC131" i="11"/>
  <c r="AC132" i="11"/>
  <c r="AC133" i="11"/>
  <c r="AC134" i="11"/>
  <c r="AC135" i="11"/>
  <c r="AC136" i="11"/>
  <c r="AC137" i="11"/>
  <c r="AC138" i="11"/>
  <c r="AC139" i="11"/>
  <c r="AC140" i="11"/>
  <c r="AC141" i="11"/>
  <c r="AC142" i="11"/>
  <c r="AC143" i="11"/>
  <c r="AC144" i="11"/>
  <c r="AC145" i="11"/>
  <c r="AC146" i="11"/>
  <c r="AC147" i="11"/>
  <c r="AC148" i="11"/>
  <c r="AC149" i="11"/>
  <c r="AC150" i="11"/>
  <c r="AC151" i="11"/>
  <c r="AC152" i="11"/>
  <c r="AC153" i="11"/>
  <c r="AC154" i="11"/>
  <c r="AC155" i="11"/>
  <c r="AC156" i="11"/>
  <c r="AC157" i="11"/>
  <c r="AC158" i="11"/>
  <c r="AC159" i="11"/>
  <c r="AC160" i="11"/>
  <c r="AC161" i="11"/>
  <c r="AC162" i="11"/>
  <c r="AC163" i="11"/>
  <c r="AC164" i="11"/>
  <c r="AC165" i="11"/>
  <c r="AC166" i="11"/>
  <c r="AC167" i="11"/>
  <c r="AC168" i="11"/>
  <c r="AC169" i="11"/>
  <c r="AC170" i="11"/>
  <c r="AC171" i="11"/>
  <c r="AC172" i="11"/>
  <c r="AC173" i="11"/>
  <c r="AC174" i="11"/>
  <c r="AC175" i="11"/>
  <c r="AC176" i="11"/>
  <c r="AC177" i="11"/>
  <c r="AC178" i="11"/>
  <c r="AC179" i="11"/>
  <c r="AC180" i="11"/>
  <c r="AC181" i="11"/>
  <c r="AC182" i="11"/>
  <c r="AC183" i="11"/>
  <c r="AC184" i="11"/>
  <c r="AC185" i="11"/>
  <c r="AC186" i="11"/>
  <c r="AC187" i="11"/>
  <c r="AC188" i="11"/>
  <c r="AC189" i="11"/>
  <c r="AC190" i="11"/>
  <c r="AC191" i="11"/>
  <c r="AC192" i="11"/>
  <c r="AC193" i="11"/>
  <c r="AC194" i="11"/>
  <c r="AC195" i="11"/>
  <c r="AC196" i="11"/>
  <c r="AC197" i="11"/>
  <c r="AC198" i="11"/>
  <c r="AC199" i="11"/>
  <c r="AC200" i="11"/>
  <c r="AC201" i="11"/>
  <c r="AC202" i="11"/>
  <c r="AC203" i="11"/>
  <c r="AC204" i="11"/>
  <c r="AC205" i="11"/>
  <c r="AC206" i="11"/>
  <c r="AC207" i="11"/>
  <c r="AC208" i="11"/>
  <c r="AC209" i="11"/>
  <c r="AC210" i="11"/>
  <c r="AC211" i="11"/>
  <c r="AC212" i="11"/>
  <c r="AC213" i="11"/>
  <c r="AC214" i="11"/>
  <c r="AC215" i="11"/>
  <c r="AC216" i="11"/>
  <c r="AC217" i="11"/>
  <c r="AC218" i="11"/>
  <c r="AC219" i="11"/>
  <c r="AC220" i="11"/>
  <c r="AC221" i="11"/>
  <c r="AC222" i="11"/>
  <c r="AC223" i="11"/>
  <c r="AC224" i="11"/>
  <c r="AC225" i="11"/>
  <c r="AC226" i="11"/>
  <c r="AC227" i="11"/>
  <c r="AC228" i="11"/>
  <c r="AC229" i="11"/>
  <c r="AC230" i="11"/>
  <c r="AC231" i="11"/>
  <c r="AC232" i="11"/>
  <c r="AC233" i="11"/>
  <c r="AC234" i="11"/>
  <c r="AC235" i="11"/>
  <c r="AC236" i="11"/>
  <c r="AC237" i="11"/>
  <c r="AC238" i="11"/>
  <c r="AC239" i="11"/>
  <c r="AC240" i="11"/>
  <c r="AC241" i="11"/>
  <c r="AC242" i="11"/>
  <c r="AC243" i="11"/>
  <c r="AC244" i="11"/>
  <c r="AC245" i="11"/>
  <c r="AC246" i="11"/>
  <c r="AC247" i="11"/>
  <c r="AC248" i="11"/>
  <c r="AC249" i="11"/>
  <c r="AC250" i="11"/>
  <c r="AC251" i="11"/>
  <c r="AC252" i="11"/>
  <c r="AC253" i="11"/>
  <c r="AC254" i="11"/>
  <c r="AC255" i="11"/>
  <c r="AC256" i="11"/>
  <c r="AC257" i="11"/>
  <c r="AC258" i="11"/>
  <c r="AC259" i="11"/>
  <c r="AC260" i="11"/>
  <c r="AC261" i="11"/>
  <c r="AC262" i="11"/>
  <c r="AC263" i="11"/>
  <c r="AC264" i="11"/>
  <c r="AC265" i="11"/>
  <c r="AC266" i="11"/>
  <c r="AC267" i="11"/>
  <c r="AC268" i="11"/>
  <c r="AC269" i="11"/>
  <c r="AC270" i="11"/>
  <c r="AC271" i="11"/>
  <c r="AC272" i="11"/>
  <c r="AC273" i="11"/>
  <c r="AC274" i="11"/>
  <c r="AC275" i="11"/>
  <c r="AC276" i="11"/>
  <c r="AC277" i="11"/>
  <c r="AC278" i="11"/>
  <c r="AC279" i="11"/>
  <c r="AC280" i="11"/>
  <c r="AC281" i="11"/>
  <c r="AC282" i="11"/>
  <c r="AC283" i="11"/>
  <c r="AC284" i="11"/>
  <c r="AC285" i="11"/>
  <c r="AC286" i="11"/>
  <c r="AC287" i="11"/>
  <c r="AC288" i="11"/>
  <c r="AC289" i="11"/>
  <c r="AC290" i="11"/>
  <c r="AC291" i="11"/>
  <c r="AC292" i="11"/>
  <c r="AC293" i="11"/>
  <c r="AC294" i="11"/>
  <c r="AC295" i="11"/>
  <c r="AC296" i="11"/>
  <c r="AC297" i="11"/>
  <c r="AC298" i="11"/>
  <c r="AC299" i="11"/>
  <c r="AC300" i="11"/>
  <c r="AC301" i="11"/>
  <c r="AC302" i="11"/>
  <c r="AC303" i="11"/>
  <c r="AC304" i="11"/>
  <c r="AC305" i="11"/>
  <c r="AC306" i="11"/>
  <c r="AC307" i="11"/>
  <c r="AC308" i="11"/>
  <c r="AC309" i="11"/>
  <c r="AC310" i="11"/>
  <c r="AC311" i="11"/>
  <c r="AC312" i="11"/>
  <c r="AC313" i="11"/>
  <c r="AC314" i="11"/>
  <c r="AC315" i="11"/>
  <c r="AC316" i="11"/>
  <c r="AC317" i="11"/>
  <c r="AC318" i="11"/>
  <c r="AC319" i="11"/>
  <c r="AC320" i="11"/>
  <c r="AC321" i="11"/>
  <c r="AC322" i="11"/>
  <c r="AC323" i="11"/>
  <c r="AC324" i="11"/>
  <c r="AC325" i="11"/>
  <c r="AC326" i="11"/>
  <c r="AC327" i="11"/>
  <c r="AC328" i="11"/>
  <c r="AC329" i="11"/>
  <c r="AC330" i="11"/>
  <c r="AC331" i="11"/>
  <c r="AC332" i="11"/>
  <c r="AC333" i="11"/>
  <c r="AC334" i="11"/>
  <c r="AC335" i="11"/>
  <c r="AC336" i="11"/>
  <c r="AC337" i="11"/>
  <c r="AC338" i="11"/>
  <c r="AC339" i="11"/>
  <c r="AC340" i="11"/>
  <c r="AC341" i="11"/>
  <c r="AC342" i="11"/>
  <c r="AC343" i="11"/>
  <c r="AC344" i="11"/>
  <c r="AC345" i="11"/>
  <c r="AC346" i="11"/>
  <c r="AC347" i="11"/>
  <c r="AC348" i="11"/>
  <c r="AC349" i="11"/>
  <c r="AC350" i="11"/>
  <c r="AC351" i="11"/>
  <c r="AC352" i="11"/>
  <c r="AC353" i="11"/>
  <c r="AC354" i="11"/>
  <c r="AC355" i="11"/>
  <c r="AC356" i="11"/>
  <c r="AC357" i="11"/>
  <c r="AC358" i="11"/>
  <c r="AC359" i="11"/>
  <c r="AC360" i="11"/>
  <c r="AC361" i="11"/>
  <c r="AC362" i="11"/>
  <c r="AC363" i="11"/>
  <c r="AC364" i="11"/>
  <c r="AC365" i="11"/>
  <c r="AC366" i="11"/>
  <c r="AC367" i="11"/>
  <c r="AC368" i="11"/>
  <c r="AC369" i="11"/>
  <c r="AC370" i="11"/>
  <c r="AC371" i="11"/>
  <c r="AC372" i="11"/>
  <c r="AC373" i="11"/>
  <c r="AC374" i="11"/>
  <c r="AC375" i="11"/>
  <c r="AC376" i="11"/>
  <c r="AC377" i="11"/>
  <c r="AC378" i="11"/>
  <c r="AC379" i="11"/>
  <c r="AC380" i="11"/>
  <c r="AC381" i="11"/>
  <c r="AC382" i="11"/>
  <c r="AC383" i="11"/>
  <c r="AC384" i="11"/>
  <c r="AC385" i="11"/>
  <c r="AC386" i="11"/>
  <c r="AC387" i="11"/>
  <c r="AC388" i="11"/>
  <c r="AC389" i="11"/>
  <c r="AC390" i="11"/>
  <c r="AC391" i="11"/>
  <c r="AC392" i="11"/>
  <c r="AC393" i="11"/>
  <c r="AC394" i="11"/>
  <c r="AC395" i="11"/>
  <c r="AC396" i="11"/>
  <c r="AC397" i="11"/>
  <c r="AC398" i="11"/>
  <c r="AC399" i="11"/>
  <c r="AC400" i="11"/>
  <c r="AC401" i="11"/>
  <c r="AC402" i="11"/>
  <c r="AC403" i="11"/>
  <c r="AC404" i="11"/>
  <c r="AC405" i="11"/>
  <c r="AC406" i="11"/>
  <c r="AC407" i="11"/>
  <c r="AC408" i="11"/>
  <c r="AC409" i="11"/>
  <c r="AC410" i="11"/>
  <c r="AC411" i="11"/>
  <c r="AC412" i="11"/>
  <c r="AC413" i="11"/>
  <c r="AC414" i="11"/>
  <c r="AC415" i="11"/>
  <c r="AC416" i="11"/>
  <c r="AC417" i="11"/>
  <c r="AC418" i="11"/>
  <c r="AC419" i="11"/>
  <c r="AC420" i="11"/>
  <c r="AC421" i="11"/>
  <c r="AC422" i="11"/>
  <c r="AC423" i="11"/>
  <c r="AC424" i="11"/>
  <c r="AC425" i="11"/>
  <c r="AC426" i="11"/>
  <c r="AC427" i="11"/>
  <c r="AC428" i="11"/>
  <c r="AC429" i="11"/>
  <c r="AC430" i="11"/>
  <c r="AC431" i="11"/>
  <c r="AC432" i="11"/>
  <c r="AC433" i="11"/>
  <c r="AC434" i="11"/>
  <c r="AC435" i="11"/>
  <c r="AC436" i="11"/>
  <c r="AC437" i="11"/>
  <c r="AC438" i="11"/>
  <c r="AC439" i="11"/>
  <c r="AC440" i="11"/>
  <c r="AC441" i="11"/>
  <c r="AC442" i="11"/>
  <c r="AC443" i="11"/>
  <c r="AC444" i="11"/>
  <c r="AC445" i="11"/>
  <c r="AC446" i="11"/>
  <c r="AC447" i="11"/>
  <c r="AC448" i="11"/>
  <c r="AC449" i="11"/>
  <c r="AC450" i="11"/>
  <c r="AC451" i="11"/>
  <c r="AC452" i="11"/>
  <c r="AC453" i="11"/>
  <c r="AC454" i="11"/>
  <c r="AC455" i="11"/>
  <c r="AC456" i="11"/>
  <c r="AC457" i="11"/>
  <c r="AC458" i="11"/>
  <c r="AC459" i="11"/>
  <c r="AC460" i="11"/>
  <c r="AC461" i="11"/>
  <c r="AC462" i="11"/>
  <c r="AC463" i="11"/>
  <c r="AC464" i="11"/>
  <c r="AC465" i="11"/>
  <c r="AC466" i="11"/>
  <c r="AC467" i="11"/>
  <c r="AC468" i="11"/>
  <c r="AC469" i="11"/>
  <c r="AC470" i="11"/>
  <c r="AC471" i="11"/>
  <c r="AC472" i="11"/>
  <c r="AC473" i="11"/>
  <c r="AC474" i="11"/>
  <c r="AC475" i="11"/>
  <c r="AC476" i="11"/>
  <c r="AC477" i="11"/>
  <c r="AC478" i="11"/>
  <c r="AC479" i="11"/>
  <c r="AC480" i="11"/>
  <c r="AC481" i="11"/>
  <c r="AC482" i="11"/>
  <c r="AC483" i="11"/>
  <c r="AC484" i="11"/>
  <c r="AC485" i="11"/>
  <c r="AC486" i="11"/>
  <c r="AC487" i="11"/>
  <c r="AC488" i="11"/>
  <c r="AC489" i="11"/>
  <c r="AC490" i="11"/>
  <c r="AC491" i="11"/>
  <c r="AC492" i="11"/>
  <c r="AC493" i="11"/>
  <c r="AC494" i="11"/>
  <c r="AC495" i="11"/>
  <c r="AC496" i="11"/>
  <c r="AC497" i="11"/>
  <c r="AC498" i="11"/>
  <c r="AC499" i="11"/>
  <c r="AC500" i="11"/>
  <c r="AC501" i="11"/>
  <c r="AC502" i="11"/>
  <c r="AC503" i="11"/>
  <c r="AC504" i="11"/>
  <c r="AC505" i="11"/>
  <c r="AC506" i="11"/>
  <c r="AC507" i="11"/>
  <c r="AC508" i="11"/>
  <c r="AC509" i="11"/>
  <c r="AC510" i="11"/>
  <c r="AC511" i="11"/>
  <c r="AC512" i="11"/>
  <c r="AC513" i="11"/>
  <c r="AC514" i="11"/>
  <c r="AC515" i="11"/>
  <c r="AC516" i="11"/>
  <c r="AC517" i="11"/>
  <c r="AC518" i="11"/>
  <c r="AC519" i="11"/>
  <c r="AC520" i="11"/>
  <c r="AC521" i="11"/>
  <c r="AC522" i="11"/>
  <c r="AC523" i="11"/>
  <c r="AC524" i="11"/>
  <c r="AC525" i="11"/>
  <c r="AC526" i="11"/>
  <c r="AC527" i="11"/>
  <c r="AC528" i="11"/>
  <c r="AC529" i="11"/>
  <c r="AC530" i="11"/>
  <c r="AC531" i="11"/>
  <c r="AC532" i="11"/>
  <c r="AC533" i="11"/>
  <c r="AC534" i="11"/>
  <c r="AC535" i="11"/>
  <c r="AC536" i="11"/>
  <c r="AC537" i="11"/>
  <c r="AC538" i="11"/>
  <c r="AC539" i="11"/>
  <c r="AC540" i="11"/>
  <c r="AC541" i="11"/>
  <c r="AC542" i="11"/>
  <c r="AC543" i="11"/>
  <c r="AC544" i="11"/>
  <c r="AC545" i="11"/>
  <c r="AC546" i="11"/>
  <c r="AC547" i="11"/>
  <c r="AC548" i="11"/>
  <c r="AC549" i="11"/>
  <c r="AC550" i="11"/>
  <c r="AC551" i="11"/>
  <c r="AC552" i="11"/>
  <c r="AC553" i="11"/>
  <c r="AC554" i="11"/>
  <c r="AC555" i="11"/>
  <c r="AC556" i="11"/>
  <c r="AC557" i="11"/>
  <c r="AC558" i="11"/>
  <c r="AC559" i="11"/>
  <c r="AC560" i="11"/>
  <c r="AC561" i="11"/>
  <c r="AC562" i="11"/>
  <c r="AC563" i="11"/>
  <c r="AC564" i="11"/>
  <c r="AC565" i="11"/>
  <c r="AC566" i="11"/>
  <c r="AC567" i="11"/>
  <c r="AC568" i="11"/>
  <c r="AC569" i="11"/>
  <c r="AC570" i="11"/>
  <c r="AC571" i="11"/>
  <c r="AC572" i="11"/>
  <c r="AC573" i="11"/>
  <c r="AC574" i="11"/>
  <c r="AC575" i="11"/>
  <c r="AC576" i="11"/>
  <c r="AC577" i="11"/>
  <c r="AC578" i="11"/>
  <c r="AC579" i="11"/>
  <c r="AC580" i="11"/>
  <c r="AC581" i="11"/>
  <c r="AC582" i="11"/>
  <c r="AC583" i="11"/>
  <c r="AC584" i="11"/>
  <c r="AC585" i="11"/>
  <c r="AC586" i="11"/>
  <c r="AC587" i="11"/>
  <c r="AC588" i="11"/>
  <c r="AC589" i="11"/>
  <c r="AC590" i="11"/>
  <c r="AC591" i="11"/>
  <c r="AC592" i="11"/>
  <c r="AC593" i="11"/>
  <c r="AC594" i="11"/>
  <c r="AC595" i="11"/>
  <c r="AC596" i="11"/>
  <c r="AC597" i="11"/>
  <c r="AC598" i="11"/>
  <c r="AC599" i="11"/>
  <c r="AC600" i="11"/>
  <c r="AC601" i="11"/>
  <c r="AC602" i="11"/>
  <c r="AC603" i="11"/>
  <c r="AC604" i="11"/>
  <c r="AC605" i="11"/>
  <c r="AC606" i="11"/>
  <c r="AC607" i="11"/>
  <c r="AC608" i="11"/>
  <c r="AC609" i="11"/>
  <c r="AC610" i="11"/>
  <c r="AC611" i="11"/>
  <c r="AC612" i="11"/>
  <c r="AC613" i="11"/>
  <c r="AC614" i="11"/>
  <c r="AC615" i="11"/>
  <c r="AC616" i="11"/>
  <c r="AC617" i="11"/>
  <c r="AC618" i="11"/>
  <c r="AC619" i="11"/>
  <c r="AC620" i="11"/>
  <c r="AC621" i="11"/>
  <c r="AC622" i="11"/>
  <c r="AC623" i="11"/>
  <c r="AC624" i="11"/>
  <c r="AC625" i="11"/>
  <c r="AC626" i="11"/>
  <c r="AC627" i="11"/>
  <c r="AC628" i="11"/>
  <c r="AC629" i="11"/>
  <c r="AC630" i="11"/>
  <c r="AC631" i="11"/>
  <c r="AC632" i="11"/>
  <c r="AC633" i="11"/>
  <c r="AC634" i="11"/>
  <c r="AC635" i="11"/>
  <c r="AC636" i="11"/>
  <c r="AC637" i="11"/>
  <c r="AC638" i="11"/>
  <c r="AC639" i="11"/>
  <c r="AC640" i="11"/>
  <c r="AC641" i="11"/>
  <c r="AC642" i="11"/>
  <c r="AC643" i="11"/>
  <c r="AC644" i="11"/>
  <c r="AC645" i="11"/>
  <c r="AC646" i="11"/>
  <c r="AC647" i="11"/>
  <c r="AC648" i="11"/>
  <c r="AC649" i="11"/>
  <c r="AC650" i="11"/>
  <c r="AC651" i="11"/>
  <c r="AC652" i="11"/>
  <c r="AC653" i="11"/>
  <c r="AC654" i="11"/>
  <c r="AC655" i="11"/>
  <c r="AC656" i="11"/>
  <c r="AC657" i="11"/>
  <c r="AC658" i="11"/>
  <c r="AC659" i="11"/>
  <c r="AC660" i="11"/>
  <c r="AC661" i="11"/>
  <c r="AC662" i="11"/>
  <c r="AC663" i="11"/>
  <c r="AC664" i="11"/>
  <c r="AC665" i="11"/>
  <c r="AC666" i="11"/>
  <c r="AC667" i="11"/>
  <c r="AC668" i="11"/>
  <c r="AC669" i="11"/>
  <c r="AC670" i="11"/>
  <c r="AC671" i="11"/>
  <c r="AC672" i="11"/>
  <c r="AC673" i="11"/>
  <c r="AC674" i="11"/>
  <c r="AC675" i="11"/>
  <c r="AC676" i="11"/>
  <c r="AC677" i="11"/>
  <c r="AC678" i="11"/>
  <c r="AC679" i="11"/>
  <c r="AC680" i="11"/>
  <c r="AC681" i="11"/>
  <c r="AC682" i="11"/>
  <c r="AC683" i="11"/>
  <c r="AC684" i="11"/>
  <c r="AC685" i="11"/>
  <c r="AC686" i="11"/>
  <c r="AC687" i="11"/>
  <c r="AC688" i="11"/>
  <c r="AC689" i="11"/>
  <c r="AC690" i="11"/>
  <c r="AC691" i="11"/>
  <c r="AC692" i="11"/>
  <c r="AC693" i="11"/>
  <c r="AC694" i="11"/>
  <c r="AC695" i="11"/>
  <c r="AC696" i="11"/>
  <c r="AC697" i="11"/>
  <c r="AC698" i="11"/>
  <c r="AC699" i="11"/>
  <c r="AC700" i="11"/>
  <c r="AC701" i="11"/>
  <c r="AC702" i="11"/>
  <c r="AC703" i="11"/>
  <c r="AC704" i="11"/>
  <c r="AC705" i="11"/>
  <c r="AC706" i="11"/>
  <c r="AC707" i="11"/>
  <c r="AC708" i="11"/>
  <c r="AC709" i="11"/>
  <c r="AC710" i="11"/>
  <c r="AC711" i="11"/>
  <c r="AC712" i="11"/>
  <c r="AC713" i="11"/>
  <c r="AC714" i="11"/>
  <c r="AC715" i="11"/>
  <c r="AC716" i="11"/>
  <c r="AC717" i="11"/>
  <c r="AC718" i="11"/>
  <c r="AC719" i="11"/>
  <c r="AC720" i="11"/>
  <c r="AC721" i="11"/>
  <c r="AC722" i="11"/>
  <c r="AC723" i="11"/>
  <c r="AC724" i="11"/>
  <c r="AC725" i="11"/>
  <c r="AC726" i="11"/>
  <c r="AC727" i="11"/>
  <c r="AC728" i="11"/>
  <c r="AC729" i="11"/>
  <c r="AC730" i="11"/>
  <c r="AC731" i="11"/>
  <c r="AC732" i="11"/>
  <c r="AC733" i="11"/>
  <c r="AC734" i="11"/>
  <c r="AC735" i="11"/>
  <c r="AC736" i="11"/>
  <c r="AC737" i="11"/>
  <c r="AC738" i="11"/>
  <c r="AC739" i="11"/>
  <c r="AC740" i="11"/>
  <c r="AC741" i="11"/>
  <c r="AC742" i="11"/>
  <c r="AC743" i="11"/>
  <c r="AC744" i="11"/>
  <c r="AC745" i="11"/>
  <c r="AC746" i="11"/>
  <c r="AC747" i="11"/>
  <c r="AC748" i="11"/>
  <c r="AC749" i="11"/>
  <c r="AC750" i="11"/>
  <c r="AC751" i="11"/>
  <c r="AC752" i="11"/>
  <c r="AC753" i="11"/>
  <c r="AC754" i="11"/>
  <c r="AC755" i="11"/>
  <c r="AC756" i="11"/>
  <c r="AC757" i="11"/>
  <c r="AC758" i="11"/>
  <c r="AC759" i="11"/>
  <c r="AC760" i="11"/>
  <c r="AC761" i="11"/>
  <c r="AC762" i="11"/>
  <c r="AC763" i="11"/>
  <c r="AC764" i="11"/>
  <c r="AC765" i="11"/>
  <c r="AC766" i="11"/>
  <c r="AC767" i="11"/>
  <c r="AC768" i="11"/>
  <c r="AC769" i="11"/>
  <c r="AC770" i="11"/>
  <c r="AC771" i="11"/>
  <c r="AC772" i="11"/>
  <c r="AC773" i="11"/>
  <c r="AC774" i="11"/>
  <c r="AC775" i="11"/>
  <c r="AC776" i="11"/>
  <c r="AC777" i="11"/>
  <c r="AC778" i="11"/>
  <c r="AC779" i="11"/>
  <c r="AC780" i="11"/>
  <c r="AC781" i="11"/>
  <c r="AC782" i="11"/>
  <c r="AC783" i="11"/>
  <c r="AC784" i="11"/>
  <c r="AC785" i="11"/>
  <c r="AC786" i="11"/>
  <c r="AC787" i="11"/>
  <c r="AC788" i="11"/>
  <c r="AC789" i="11"/>
  <c r="AC790" i="11"/>
  <c r="AC791" i="11"/>
  <c r="AC792" i="11"/>
  <c r="AC793" i="11"/>
  <c r="AC794" i="11"/>
  <c r="AC795" i="11"/>
  <c r="AC796" i="11"/>
  <c r="AC797" i="11"/>
  <c r="AC798" i="11"/>
  <c r="AC799" i="11"/>
  <c r="AC800" i="11"/>
  <c r="AC801" i="11"/>
  <c r="AC802" i="11"/>
  <c r="AC803" i="11"/>
  <c r="AC804" i="11"/>
  <c r="AC805" i="11"/>
  <c r="AC806" i="11"/>
  <c r="AC807" i="11"/>
  <c r="AC808" i="11"/>
  <c r="AC809" i="11"/>
  <c r="AC810" i="11"/>
  <c r="AC811" i="11"/>
  <c r="AC812" i="11"/>
  <c r="AC813" i="11"/>
  <c r="AC814" i="11"/>
  <c r="AC815" i="11"/>
  <c r="AC816" i="11"/>
  <c r="AC817" i="11"/>
  <c r="AC818" i="11"/>
  <c r="AC819" i="11"/>
  <c r="AC820" i="11"/>
  <c r="AC821" i="11"/>
  <c r="AC822" i="11"/>
  <c r="AC823" i="11"/>
  <c r="AC824" i="11"/>
  <c r="AC825" i="11"/>
  <c r="AC826" i="11"/>
  <c r="AC827" i="11"/>
  <c r="AC828" i="11"/>
  <c r="AC829" i="11"/>
  <c r="AC830" i="11"/>
  <c r="AC831" i="11"/>
  <c r="AC832" i="11"/>
  <c r="AC833" i="11"/>
  <c r="AC834" i="11"/>
  <c r="AC835" i="11"/>
  <c r="AC836" i="11"/>
  <c r="AC837" i="11"/>
  <c r="AC838" i="11"/>
  <c r="AC839" i="11"/>
  <c r="AC840" i="11"/>
  <c r="AC841" i="11"/>
  <c r="AC842" i="11"/>
  <c r="AC843" i="11"/>
  <c r="AC844" i="11"/>
  <c r="AC845" i="11"/>
  <c r="AC846" i="11"/>
  <c r="AC847" i="11"/>
  <c r="AC848" i="11"/>
  <c r="AC849" i="11"/>
  <c r="AC850" i="11"/>
  <c r="AC851" i="11"/>
  <c r="AC852" i="11"/>
  <c r="AC853" i="11"/>
  <c r="AC854" i="11"/>
  <c r="AC855" i="11"/>
  <c r="AC856" i="11"/>
  <c r="AC857" i="11"/>
  <c r="AC858" i="11"/>
  <c r="AC859" i="11"/>
  <c r="AC860" i="11"/>
  <c r="AC861" i="11"/>
  <c r="AC862" i="11"/>
  <c r="AC863" i="11"/>
  <c r="AC864" i="11"/>
  <c r="AC865" i="11"/>
  <c r="AC866" i="11"/>
  <c r="AC867" i="11"/>
  <c r="AC868" i="11"/>
  <c r="AC869" i="11"/>
  <c r="AC870" i="11"/>
  <c r="AC871" i="11"/>
  <c r="AC872" i="11"/>
  <c r="AC873" i="11"/>
  <c r="AC874" i="11"/>
  <c r="AC875" i="11"/>
  <c r="AC876" i="11"/>
  <c r="AC877" i="11"/>
  <c r="AC878" i="11"/>
  <c r="AC879" i="11"/>
  <c r="AC880" i="11"/>
  <c r="AC881" i="11"/>
  <c r="AC882" i="11"/>
  <c r="AC883" i="11"/>
  <c r="AC884" i="11"/>
  <c r="AC885" i="11"/>
  <c r="AC886" i="11"/>
  <c r="AC887" i="11"/>
  <c r="AC888" i="11"/>
  <c r="AC889" i="11"/>
  <c r="AC890" i="11"/>
  <c r="AC891" i="11"/>
  <c r="AC892" i="11"/>
  <c r="AC893" i="11"/>
  <c r="AC894" i="11"/>
  <c r="AC895" i="11"/>
  <c r="AC896" i="11"/>
  <c r="AC897" i="11"/>
  <c r="AC898" i="11"/>
  <c r="AC899" i="11"/>
  <c r="AC900" i="11"/>
  <c r="AC901" i="11"/>
  <c r="AC902" i="11"/>
  <c r="AC903" i="11"/>
  <c r="AC904" i="11"/>
  <c r="AC905" i="11"/>
  <c r="AC906" i="11"/>
  <c r="AC907" i="11"/>
  <c r="AC908" i="11"/>
  <c r="AC909" i="11"/>
  <c r="AC910" i="11"/>
  <c r="AC911" i="11"/>
  <c r="AC912" i="11"/>
  <c r="AC913" i="11"/>
  <c r="AC914" i="11"/>
  <c r="AC915" i="11"/>
  <c r="AC916" i="11"/>
  <c r="AC917" i="11"/>
  <c r="AC918" i="11"/>
  <c r="AC919" i="11"/>
  <c r="AC920" i="11"/>
  <c r="AC921" i="11"/>
  <c r="AC922" i="11"/>
  <c r="AC923" i="11"/>
  <c r="AC924" i="11"/>
  <c r="AC925" i="11"/>
  <c r="AC926" i="11"/>
  <c r="AC927" i="11"/>
  <c r="AC928" i="11"/>
  <c r="AC929" i="11"/>
  <c r="AC930" i="11"/>
  <c r="AC931" i="11"/>
  <c r="AC932" i="11"/>
  <c r="AC933" i="11"/>
  <c r="AC934" i="11"/>
  <c r="AC935" i="11"/>
  <c r="AC936" i="11"/>
  <c r="AC937" i="11"/>
  <c r="AC938" i="11"/>
  <c r="AC939" i="11"/>
  <c r="AC940" i="11"/>
  <c r="AC941" i="11"/>
  <c r="AC942" i="11"/>
  <c r="AC943" i="11"/>
  <c r="AC944" i="11"/>
  <c r="AC945" i="11"/>
  <c r="AC946" i="11"/>
  <c r="AC947" i="11"/>
  <c r="AC948" i="11"/>
  <c r="AC949" i="11"/>
  <c r="AC950" i="11"/>
  <c r="AC951" i="11"/>
  <c r="AC952" i="11"/>
  <c r="AC953" i="11"/>
  <c r="AC954" i="11"/>
  <c r="AC955" i="11"/>
  <c r="AC956" i="11"/>
  <c r="AC957" i="11"/>
  <c r="AC958" i="11"/>
  <c r="AC959" i="11"/>
  <c r="AC960" i="11"/>
  <c r="AC961" i="11"/>
  <c r="AC962" i="11"/>
  <c r="AC963" i="11"/>
  <c r="AC964" i="11"/>
  <c r="AC965" i="11"/>
  <c r="AC966" i="11"/>
  <c r="AC967" i="11"/>
  <c r="AC968" i="11"/>
  <c r="AC969" i="11"/>
  <c r="AC970" i="11"/>
  <c r="AC971" i="11"/>
  <c r="AC972" i="11"/>
  <c r="AC973" i="11"/>
  <c r="AC974" i="11"/>
  <c r="AC975" i="11"/>
  <c r="AC976" i="11"/>
  <c r="AC977" i="11"/>
  <c r="AC978" i="11"/>
  <c r="AC979" i="11"/>
  <c r="AC980" i="11"/>
  <c r="AC981" i="11"/>
  <c r="AC982" i="11"/>
  <c r="AC983" i="11"/>
  <c r="AC984" i="11"/>
  <c r="AC985" i="11"/>
  <c r="AC986" i="11"/>
  <c r="AC987" i="11"/>
  <c r="AC988" i="11"/>
  <c r="AC989" i="11"/>
  <c r="AC990" i="11"/>
  <c r="AC991" i="11"/>
  <c r="AC992" i="11"/>
  <c r="AC993" i="11"/>
  <c r="AC994" i="11"/>
  <c r="AC995" i="11"/>
  <c r="AC996" i="11"/>
  <c r="AC997" i="11"/>
  <c r="AC998" i="11"/>
  <c r="AC999" i="11"/>
  <c r="AC1000" i="11"/>
  <c r="AC1001" i="11"/>
  <c r="AC1002" i="11"/>
  <c r="AC1003" i="11"/>
  <c r="AC1004" i="11"/>
  <c r="AC1005" i="11"/>
  <c r="AC1006" i="11"/>
  <c r="AC1007" i="11"/>
  <c r="AC1008" i="11"/>
  <c r="AC1009" i="11"/>
  <c r="AC1010" i="11"/>
  <c r="AC1011" i="11"/>
  <c r="AC1012" i="11"/>
  <c r="AC1013" i="11"/>
  <c r="AC1014" i="11"/>
  <c r="AC1015" i="11"/>
  <c r="AC1016" i="11"/>
  <c r="AC1017" i="11"/>
  <c r="AC1018" i="11"/>
  <c r="AC1019" i="11"/>
  <c r="AC1020" i="11"/>
  <c r="AC1021" i="11"/>
  <c r="AC1022" i="11"/>
  <c r="AC1023" i="11"/>
  <c r="AC1024" i="11"/>
  <c r="AC1025" i="11"/>
  <c r="AC1026" i="11"/>
  <c r="AC1027" i="11"/>
  <c r="AC1028" i="11"/>
  <c r="AC1029" i="11"/>
  <c r="AC1030" i="11"/>
  <c r="AC1031" i="11"/>
  <c r="AC1032" i="11"/>
  <c r="AC1033" i="11"/>
  <c r="AC1034" i="11"/>
  <c r="AC1035" i="11"/>
  <c r="AC1036" i="11"/>
  <c r="AC1037" i="11"/>
  <c r="AC1038" i="11"/>
  <c r="AC1039" i="11"/>
  <c r="AC1040" i="11"/>
  <c r="AC1041" i="11"/>
  <c r="AC1042" i="11"/>
  <c r="AC1043" i="11"/>
  <c r="AC1044" i="11"/>
  <c r="AC1045" i="11"/>
  <c r="AC1046" i="11"/>
  <c r="AC1047" i="11"/>
  <c r="AC1048" i="11"/>
  <c r="AC1049" i="11"/>
  <c r="AC1050" i="11"/>
  <c r="AC1051" i="11"/>
  <c r="AC1052" i="11"/>
  <c r="AC1053" i="11"/>
  <c r="AC1054" i="11"/>
  <c r="AC1055" i="11"/>
  <c r="AC1056" i="11"/>
  <c r="AC1057" i="11"/>
  <c r="AC1058" i="11"/>
  <c r="AC1059" i="11"/>
  <c r="AC1060" i="11"/>
  <c r="AC1061" i="11"/>
  <c r="AC1062" i="11"/>
  <c r="AC1063" i="11"/>
  <c r="AC1064" i="11"/>
  <c r="AC1065" i="11"/>
  <c r="AC1066" i="11"/>
  <c r="AC1067" i="11"/>
  <c r="AC1068" i="11"/>
  <c r="AC1069" i="11"/>
  <c r="AC1070" i="11"/>
  <c r="AC1071" i="11"/>
  <c r="AC1072" i="11"/>
  <c r="AC1073" i="11"/>
  <c r="AC1074" i="11"/>
  <c r="AC1075" i="11"/>
  <c r="AC1076" i="11"/>
  <c r="AC1077" i="11"/>
  <c r="AC1078" i="11"/>
  <c r="AC1079" i="11"/>
  <c r="AC1080" i="11"/>
  <c r="AC1081" i="11"/>
  <c r="AC1082" i="11"/>
  <c r="AC1083" i="11"/>
  <c r="AC1084" i="11"/>
  <c r="AC1085" i="11"/>
  <c r="AC1086" i="11"/>
  <c r="AC1087" i="11"/>
  <c r="AC1088" i="11"/>
  <c r="AC1089" i="11"/>
  <c r="AC1090" i="11"/>
  <c r="AC1091" i="11"/>
  <c r="AC1092" i="11"/>
  <c r="AC1093" i="11"/>
  <c r="AC1094" i="11"/>
  <c r="AC1095" i="11"/>
  <c r="AC1096" i="11"/>
  <c r="AC1097" i="11"/>
  <c r="AC1098" i="11"/>
  <c r="AC1099" i="11"/>
  <c r="AC1100" i="11"/>
  <c r="AC1101" i="11"/>
  <c r="AC1102" i="11"/>
  <c r="AC1103" i="11"/>
  <c r="AC1104" i="11"/>
  <c r="AC1105" i="11"/>
  <c r="AC1106" i="11"/>
  <c r="AC1107" i="11"/>
  <c r="AC1108" i="11"/>
  <c r="AC1109" i="11"/>
  <c r="AC1110" i="11"/>
  <c r="AC1111" i="11"/>
  <c r="AC1112" i="11"/>
  <c r="AC1113" i="11"/>
  <c r="AC1114" i="11"/>
  <c r="AC1115" i="11"/>
  <c r="AC1116" i="11"/>
  <c r="AC1117" i="11"/>
  <c r="AC1118" i="11"/>
  <c r="AC1119" i="11"/>
  <c r="AC1120" i="11"/>
  <c r="AC1121" i="11"/>
  <c r="AC1122" i="11"/>
  <c r="AC1123" i="11"/>
  <c r="AC1124" i="11"/>
  <c r="AC1125" i="11"/>
  <c r="AC1126" i="11"/>
  <c r="AC1127" i="11"/>
  <c r="AC1128" i="11"/>
  <c r="AC1129" i="11"/>
  <c r="AC1130" i="11"/>
  <c r="AC1131" i="11"/>
  <c r="AC1132" i="11"/>
  <c r="AC1133" i="11"/>
  <c r="AC1134" i="11"/>
  <c r="AC1135" i="11"/>
  <c r="AC1136" i="11"/>
  <c r="AC1137" i="11"/>
  <c r="AC1138" i="11"/>
  <c r="AC1139" i="11"/>
  <c r="AC1140" i="11"/>
  <c r="AC1141" i="11"/>
  <c r="AC1142" i="11"/>
  <c r="AC1143" i="11"/>
  <c r="AC1144" i="11"/>
  <c r="AC1145" i="11"/>
  <c r="AC1146" i="11"/>
  <c r="AC1147" i="11"/>
  <c r="AC1148" i="11"/>
  <c r="AC1149" i="11"/>
  <c r="AC1150" i="11"/>
  <c r="AC1151" i="11"/>
  <c r="AC1152" i="11"/>
  <c r="AC1153" i="11"/>
  <c r="AC1154" i="11"/>
  <c r="AC1155" i="11"/>
  <c r="AC1156" i="11"/>
  <c r="AC1157" i="11"/>
  <c r="AC1158" i="11"/>
  <c r="AC1159" i="11"/>
  <c r="AC1160" i="11"/>
  <c r="AC1161" i="11"/>
  <c r="AC1162" i="11"/>
  <c r="AC1163" i="11"/>
  <c r="AC1164" i="11"/>
  <c r="AC1165" i="11"/>
  <c r="AC1166" i="11"/>
  <c r="AC1167" i="11"/>
  <c r="AC1168" i="11"/>
  <c r="AC1169" i="11"/>
  <c r="AC1170" i="11"/>
  <c r="AC1171" i="11"/>
  <c r="AC1172" i="11"/>
  <c r="AC1173" i="11"/>
  <c r="AC1174" i="11"/>
  <c r="AC1175" i="11"/>
  <c r="AC1176" i="11"/>
  <c r="AC1177" i="11"/>
  <c r="AC1178" i="11"/>
  <c r="AC1179" i="11"/>
  <c r="AC1180" i="11"/>
  <c r="AC1181" i="11"/>
  <c r="AC1182" i="11"/>
  <c r="AC1183" i="11"/>
  <c r="AC1184" i="11"/>
  <c r="AC1185" i="11"/>
  <c r="AC1186" i="11"/>
  <c r="AC1187" i="11"/>
  <c r="AC1188" i="11"/>
  <c r="AC1189" i="11"/>
  <c r="AC1190" i="11"/>
  <c r="AC1191" i="11"/>
  <c r="AC1192" i="11"/>
  <c r="AC1193" i="11"/>
  <c r="AC1194" i="11"/>
  <c r="AC1195" i="11"/>
  <c r="AC1196" i="11"/>
  <c r="AC1197" i="11"/>
  <c r="AC1198" i="11"/>
  <c r="AC1199" i="11"/>
  <c r="AC1200" i="11"/>
  <c r="AC1201" i="11"/>
  <c r="AC1202" i="11"/>
  <c r="AC1203" i="11"/>
  <c r="AC1204" i="11"/>
  <c r="AC1205" i="11"/>
  <c r="AC1206" i="11"/>
  <c r="AC1207" i="11"/>
  <c r="AC1208" i="11"/>
  <c r="AC1209" i="11"/>
  <c r="AC1210" i="11"/>
  <c r="AC1211" i="11"/>
  <c r="AC1212" i="11"/>
  <c r="AC1213" i="11"/>
  <c r="AC1214" i="11"/>
  <c r="AC1215" i="11"/>
  <c r="AC1216" i="11"/>
  <c r="AC1217" i="11"/>
  <c r="AC1218" i="11"/>
  <c r="AC1219" i="11"/>
  <c r="AC1220" i="11"/>
  <c r="AC1221" i="11"/>
  <c r="AC1222" i="11"/>
  <c r="AC1223" i="11"/>
  <c r="AC1224" i="11"/>
  <c r="AC1225" i="11"/>
  <c r="AC1226" i="11"/>
  <c r="AC1227" i="11"/>
  <c r="AC1228" i="11"/>
  <c r="AC1229" i="11"/>
  <c r="AC1230" i="11"/>
  <c r="AC1231" i="11"/>
  <c r="AC1232" i="11"/>
  <c r="AC1233" i="11"/>
  <c r="AC1234" i="11"/>
  <c r="AC1235" i="11"/>
  <c r="AC1236" i="11"/>
  <c r="AC1237" i="11"/>
  <c r="AC1238" i="11"/>
  <c r="AC1239" i="11"/>
  <c r="AC1240" i="11"/>
  <c r="AC1241" i="11"/>
  <c r="AC1242" i="11"/>
  <c r="AC1243" i="11"/>
  <c r="AC1244" i="11"/>
  <c r="AC1245" i="11"/>
  <c r="AC1246" i="11"/>
  <c r="AC1247" i="11"/>
  <c r="AC1248" i="11"/>
  <c r="AC1249" i="11"/>
  <c r="AC1250" i="11"/>
  <c r="AC1251" i="11"/>
  <c r="AC1252" i="11"/>
  <c r="AC1253" i="11"/>
  <c r="AC1254" i="11"/>
  <c r="AC1255" i="11"/>
  <c r="AC1256" i="11"/>
  <c r="AC1257" i="11"/>
  <c r="AC1258" i="11"/>
  <c r="AC1259" i="11"/>
  <c r="AC1260" i="11"/>
  <c r="AC1261" i="11"/>
  <c r="AC1262" i="11"/>
  <c r="AC1263" i="11"/>
  <c r="AC1264" i="11"/>
  <c r="AC1265" i="11"/>
  <c r="AC1266" i="11"/>
  <c r="AC1267" i="11"/>
  <c r="AC1268" i="11"/>
  <c r="AC1269" i="11"/>
  <c r="AC1270" i="11"/>
  <c r="AC1271" i="11"/>
  <c r="AC1272" i="11"/>
  <c r="AC1273" i="11"/>
  <c r="AC1274" i="11"/>
  <c r="AC1275" i="11"/>
  <c r="AC1276" i="11"/>
  <c r="AC1277" i="11"/>
  <c r="AC1278" i="11"/>
  <c r="AC1279" i="11"/>
  <c r="AC1280" i="11"/>
  <c r="AC1281" i="11"/>
  <c r="AC1282" i="11"/>
  <c r="AC1283" i="11"/>
  <c r="AC1284" i="11"/>
  <c r="AC1285" i="11"/>
  <c r="AC1286" i="11"/>
  <c r="AC1287" i="11"/>
  <c r="AC1288" i="11"/>
  <c r="AC1289" i="11"/>
  <c r="AC1290" i="11"/>
  <c r="AC1291" i="11"/>
  <c r="AC1292" i="11"/>
  <c r="AC1293" i="11"/>
  <c r="AC1294" i="11"/>
  <c r="AC1295" i="11"/>
  <c r="AC1296" i="11"/>
  <c r="AC1297" i="11"/>
  <c r="AC1298" i="11"/>
  <c r="AC1299" i="11"/>
  <c r="AC1300" i="11"/>
  <c r="AC1301" i="11"/>
  <c r="AC1302" i="11"/>
  <c r="AC1303" i="11"/>
  <c r="AC1304" i="11"/>
  <c r="AC1305" i="11"/>
  <c r="AC1306" i="11"/>
  <c r="AC1307" i="11"/>
  <c r="AC1308" i="11"/>
  <c r="AC1309" i="11"/>
  <c r="AC1310" i="11"/>
  <c r="AC1311" i="11"/>
  <c r="AC1312" i="11"/>
  <c r="AC1313" i="11"/>
  <c r="AC1314" i="11"/>
  <c r="AC1315" i="11"/>
  <c r="AC1316" i="11"/>
  <c r="AC1317" i="11"/>
  <c r="AC1318" i="11"/>
  <c r="AC1319" i="11"/>
  <c r="AC1320" i="11"/>
  <c r="AC1321" i="11"/>
  <c r="AC1322" i="11"/>
  <c r="AC1323" i="11"/>
  <c r="AC1324" i="11"/>
  <c r="AC1325" i="11"/>
  <c r="AC1326" i="11"/>
  <c r="AC1327" i="11"/>
  <c r="AC1328" i="11"/>
  <c r="AC1329" i="11"/>
  <c r="AC1330" i="11"/>
  <c r="AC1331" i="11"/>
  <c r="AC1332" i="11"/>
  <c r="AC1333" i="11"/>
  <c r="AC1334" i="11"/>
  <c r="AC1335" i="11"/>
  <c r="AC1336" i="11"/>
  <c r="AC1337" i="11"/>
  <c r="AC1338" i="11"/>
  <c r="AC1339" i="11"/>
  <c r="AC1340" i="11"/>
  <c r="AC1341" i="11"/>
  <c r="AC1342" i="11"/>
  <c r="AC1343" i="11"/>
  <c r="AC1344" i="11"/>
  <c r="AC1345" i="11"/>
  <c r="AC1346" i="11"/>
  <c r="AC1347" i="11"/>
  <c r="AC1348" i="11"/>
  <c r="AC1349" i="11"/>
  <c r="AC1350" i="11"/>
  <c r="AC1351" i="11"/>
  <c r="AC1352" i="11"/>
  <c r="AC1353" i="11"/>
  <c r="AC1354" i="11"/>
  <c r="AC1355" i="11"/>
  <c r="AC1356" i="11"/>
  <c r="AC1357" i="11"/>
  <c r="AC1358" i="11"/>
  <c r="AC1359" i="11"/>
  <c r="AC1360" i="11"/>
  <c r="AC1361" i="11"/>
  <c r="AC1362" i="11"/>
  <c r="AC1363" i="11"/>
  <c r="AC1364" i="11"/>
  <c r="AC1365" i="11"/>
  <c r="AC1366" i="11"/>
  <c r="AC1367" i="11"/>
  <c r="AC1368" i="11"/>
  <c r="AC1369" i="11"/>
  <c r="AC1370" i="11"/>
  <c r="AC1371" i="11"/>
  <c r="AC1372" i="11"/>
  <c r="AC1373" i="11"/>
  <c r="AC1374" i="11"/>
  <c r="AC1375" i="11"/>
  <c r="AC1376" i="11"/>
  <c r="AC1377" i="11"/>
  <c r="AC1378" i="11"/>
  <c r="AC1379" i="11"/>
  <c r="AC1380" i="11"/>
  <c r="AC1381" i="11"/>
  <c r="AC1382" i="11"/>
  <c r="AC1383" i="11"/>
  <c r="AC1384" i="11"/>
  <c r="AC1385" i="11"/>
  <c r="AC1386" i="11"/>
  <c r="AC1387" i="11"/>
  <c r="AC1388" i="11"/>
  <c r="AC1389" i="11"/>
  <c r="AC1390" i="11"/>
  <c r="AC1391" i="11"/>
  <c r="AC1392" i="11"/>
  <c r="AC1393" i="11"/>
  <c r="AC1394" i="11"/>
  <c r="AC1395" i="11"/>
  <c r="AC1396" i="11"/>
  <c r="AC1397" i="11"/>
  <c r="AC1398" i="11"/>
  <c r="AC1399" i="11"/>
  <c r="AC1400" i="11"/>
  <c r="AC1401" i="11"/>
  <c r="AC1402" i="11"/>
  <c r="AC1403" i="11"/>
  <c r="AC1404" i="11"/>
  <c r="AC1405" i="11"/>
  <c r="AC1406" i="11"/>
  <c r="AC1407" i="11"/>
  <c r="AC1408" i="11"/>
  <c r="AC1409" i="11"/>
  <c r="AC1410" i="11"/>
  <c r="AC1411" i="11"/>
  <c r="AC1412" i="11"/>
  <c r="AC1413" i="11"/>
  <c r="AC1414" i="11"/>
  <c r="AC1415" i="11"/>
  <c r="AC1416" i="11"/>
  <c r="AC1417" i="11"/>
  <c r="AC1418" i="11"/>
  <c r="AC1419" i="11"/>
  <c r="AC1420" i="11"/>
  <c r="AC1421" i="11"/>
  <c r="AC1422" i="11"/>
  <c r="AC1423" i="11"/>
  <c r="AC1424" i="11"/>
  <c r="AC1425" i="11"/>
  <c r="AC1426" i="11"/>
  <c r="AC1427" i="11"/>
  <c r="AC1428" i="11"/>
  <c r="AC1429" i="11"/>
  <c r="AC1430" i="11"/>
  <c r="AC1431" i="11"/>
  <c r="AC1432" i="11"/>
  <c r="AC1433" i="11"/>
  <c r="AC1434" i="11"/>
  <c r="AC1435" i="11"/>
  <c r="AC1436" i="11"/>
  <c r="AC1437" i="11"/>
  <c r="AC1438" i="11"/>
  <c r="AC1439" i="11"/>
  <c r="AC1440" i="11"/>
  <c r="AC1441" i="11"/>
  <c r="AC1442" i="11"/>
  <c r="AC1443" i="11"/>
  <c r="AC1444" i="11"/>
  <c r="AC1445" i="11"/>
  <c r="AC1446" i="11"/>
  <c r="AC1447" i="11"/>
  <c r="AC1448" i="11"/>
  <c r="AC1449" i="11"/>
  <c r="AC1450" i="11"/>
  <c r="AC1451" i="11"/>
  <c r="AC1452" i="11"/>
  <c r="AC1453" i="11"/>
  <c r="AC1454" i="11"/>
  <c r="AC1455" i="11"/>
  <c r="AC1456" i="11"/>
  <c r="AC1457" i="11"/>
  <c r="AC1458" i="11"/>
  <c r="AC1459" i="11"/>
  <c r="AC1460" i="11"/>
  <c r="AC1461" i="11"/>
  <c r="AC1462" i="11"/>
  <c r="AC1463" i="11"/>
  <c r="AC1464" i="11"/>
  <c r="AC1465" i="11"/>
  <c r="AC1466" i="11"/>
  <c r="AC1467" i="11"/>
  <c r="AC1468" i="11"/>
  <c r="AC1469" i="11"/>
  <c r="AC1470" i="11"/>
  <c r="AC1471" i="11"/>
  <c r="AC1472" i="11"/>
  <c r="AC1473" i="11"/>
  <c r="AC1474" i="11"/>
  <c r="AC1475" i="11"/>
  <c r="AC1476" i="11"/>
  <c r="AC1477" i="11"/>
  <c r="AC1478" i="11"/>
  <c r="AC1479" i="11"/>
  <c r="AC1480" i="11"/>
  <c r="AC1481" i="11"/>
  <c r="AC1482" i="11"/>
  <c r="AC1483" i="11"/>
  <c r="AC1484" i="11"/>
  <c r="AC1485" i="11"/>
  <c r="AC1486" i="11"/>
  <c r="AC1487" i="11"/>
  <c r="AC1488" i="11"/>
  <c r="AC1489" i="11"/>
  <c r="AC1490" i="11"/>
  <c r="AC1491" i="11"/>
  <c r="AC1492" i="11"/>
  <c r="AC1493" i="11"/>
  <c r="AC1494" i="11"/>
  <c r="AC1495" i="11"/>
  <c r="AC1496" i="11"/>
  <c r="AC1497" i="11"/>
  <c r="AC1498" i="11"/>
  <c r="AC1499" i="11"/>
  <c r="AC1500" i="11"/>
  <c r="AC1501" i="11"/>
  <c r="AC1502" i="11"/>
  <c r="AC1503" i="11"/>
  <c r="AC1504" i="11"/>
  <c r="AC1505" i="11"/>
  <c r="AC1506" i="11"/>
  <c r="AC1507" i="11"/>
  <c r="AC1508" i="11"/>
  <c r="AC1509" i="11"/>
  <c r="AC1510" i="11"/>
  <c r="AC1511" i="11"/>
  <c r="AC1512" i="11"/>
  <c r="AC1513" i="11"/>
  <c r="AC1514" i="11"/>
  <c r="AC1515" i="11"/>
  <c r="AC1516" i="11"/>
  <c r="AC1517" i="11"/>
  <c r="AC1518" i="11"/>
  <c r="AC1519" i="11"/>
  <c r="AC1520" i="11"/>
  <c r="AC1521" i="11"/>
  <c r="AC1522" i="11"/>
  <c r="AC1523" i="11"/>
  <c r="AC1524" i="11"/>
  <c r="AC1525" i="11"/>
  <c r="AC1526" i="11"/>
  <c r="AC1527" i="11"/>
  <c r="AC1528" i="11"/>
  <c r="AC1529" i="11"/>
  <c r="AC1530" i="11"/>
  <c r="AC1531" i="11"/>
  <c r="AC1532" i="11"/>
  <c r="AC1533" i="11"/>
  <c r="AC1534" i="11"/>
  <c r="AC1535" i="11"/>
  <c r="AC1536" i="11"/>
  <c r="AC1537" i="11"/>
  <c r="AC1538" i="11"/>
  <c r="AC1539" i="11"/>
  <c r="AC1540" i="11"/>
  <c r="AC1541" i="11"/>
  <c r="AC1542" i="11"/>
  <c r="AC1543" i="11"/>
  <c r="AC1544" i="11"/>
  <c r="AC1545" i="11"/>
  <c r="AC1546" i="11"/>
  <c r="AC1547" i="11"/>
  <c r="AC1548" i="11"/>
  <c r="AC1549" i="11"/>
  <c r="AC1550" i="11"/>
  <c r="AC1551" i="11"/>
  <c r="AC1552" i="11"/>
  <c r="AC1553" i="11"/>
  <c r="AC1554" i="11"/>
  <c r="AC1555" i="11"/>
  <c r="AC1556" i="11"/>
  <c r="AC1557" i="11"/>
  <c r="AC1558" i="11"/>
  <c r="AC1559" i="11"/>
  <c r="AC1560" i="11"/>
  <c r="AC1561" i="11"/>
  <c r="AC1562" i="11"/>
  <c r="AC1563" i="11"/>
  <c r="AC1564" i="11"/>
  <c r="AC1565" i="11"/>
  <c r="AC1566" i="11"/>
  <c r="AC1567" i="11"/>
  <c r="AC1568" i="11"/>
  <c r="AC1569" i="11"/>
  <c r="AC1570" i="11"/>
  <c r="AC1571" i="11"/>
  <c r="AC1572" i="11"/>
  <c r="AC1573" i="11"/>
  <c r="AC1574" i="11"/>
  <c r="AC1575" i="11"/>
  <c r="AC1576" i="11"/>
  <c r="AC1577" i="11"/>
  <c r="AC1578" i="11"/>
  <c r="AC1579" i="11"/>
  <c r="AC1580" i="11"/>
  <c r="AC1581" i="11"/>
  <c r="AC1582" i="11"/>
  <c r="AC1583" i="11"/>
  <c r="AC1584" i="11"/>
  <c r="AC1585" i="11"/>
  <c r="AC1586" i="11"/>
  <c r="AC1587" i="11"/>
  <c r="AC1588" i="11"/>
  <c r="AC1589" i="11"/>
  <c r="AC1590" i="11"/>
  <c r="AC1591" i="11"/>
  <c r="AC1592" i="11"/>
  <c r="AC1593" i="11"/>
  <c r="AC1594" i="11"/>
  <c r="AC1595" i="11"/>
  <c r="AC1596" i="11"/>
  <c r="AC1597" i="11"/>
  <c r="AC1598" i="11"/>
  <c r="AC1599" i="11"/>
  <c r="AC1600" i="11"/>
  <c r="AC1601" i="11"/>
  <c r="AC1602" i="11"/>
  <c r="AC1603" i="11"/>
  <c r="AC1604" i="11"/>
  <c r="AC1605" i="11"/>
  <c r="AC1606" i="11"/>
  <c r="AC1607" i="11"/>
  <c r="AC1608" i="11"/>
  <c r="AC1609" i="11"/>
  <c r="AC1610" i="11"/>
  <c r="AC1611" i="11"/>
  <c r="AC1612" i="11"/>
  <c r="AC1613" i="11"/>
  <c r="AC1614" i="11"/>
  <c r="AC1615" i="11"/>
  <c r="AC1616" i="11"/>
  <c r="AC1617" i="11"/>
  <c r="AC1618" i="11"/>
  <c r="AC1619" i="11"/>
  <c r="AC1620" i="11"/>
  <c r="AC1621" i="11"/>
  <c r="AC1622" i="11"/>
  <c r="AC1623" i="11"/>
  <c r="AC1624" i="11"/>
  <c r="AC1625" i="11"/>
  <c r="AC1626" i="11"/>
  <c r="AC1627" i="11"/>
  <c r="AC1628" i="11"/>
  <c r="AC1629" i="11"/>
  <c r="AC1630" i="11"/>
  <c r="AC1631" i="11"/>
  <c r="AC1632" i="11"/>
  <c r="AC1633" i="11"/>
  <c r="AC1634" i="11"/>
  <c r="AC1635" i="11"/>
  <c r="AC1636" i="11"/>
  <c r="AC1637" i="11"/>
  <c r="AC1638" i="11"/>
  <c r="AC1639" i="11"/>
  <c r="AC1640" i="11"/>
  <c r="AC1641" i="11"/>
  <c r="AC1642" i="11"/>
  <c r="AC1643" i="11"/>
  <c r="AC1644" i="11"/>
  <c r="AC1645" i="11"/>
  <c r="AC1646" i="11"/>
  <c r="AC1647" i="11"/>
  <c r="AC1648" i="11"/>
  <c r="AC1649" i="11"/>
  <c r="AC1650" i="11"/>
  <c r="AC1651" i="11"/>
  <c r="AC1652" i="11"/>
  <c r="AC1653" i="11"/>
  <c r="AC1654" i="11"/>
  <c r="AC1655" i="11"/>
  <c r="AC1656" i="11"/>
  <c r="AC1657" i="11"/>
  <c r="AC1658" i="11"/>
  <c r="AC1659" i="11"/>
  <c r="AC1660" i="11"/>
  <c r="AC1661" i="11"/>
  <c r="AC1662" i="11"/>
  <c r="AC1663" i="11"/>
  <c r="AC1664" i="11"/>
  <c r="AC1665" i="11"/>
  <c r="AC1666" i="11"/>
  <c r="AC1667" i="11"/>
  <c r="AC1668" i="11"/>
  <c r="AC1669" i="11"/>
  <c r="AC1670" i="11"/>
  <c r="AC1671" i="11"/>
  <c r="AC1672" i="11"/>
  <c r="AC1673" i="11"/>
  <c r="AC1674" i="11"/>
  <c r="AC1675" i="11"/>
  <c r="AC1676" i="11"/>
  <c r="AC1677" i="11"/>
  <c r="AC1678" i="11"/>
  <c r="AC1679" i="11"/>
  <c r="AC1680" i="11"/>
  <c r="AC1681" i="11"/>
  <c r="AC1682" i="11"/>
  <c r="AC1683" i="11"/>
  <c r="AC1684" i="11"/>
  <c r="AC1685" i="11"/>
  <c r="AC1686" i="11"/>
  <c r="AC1687" i="11"/>
  <c r="AC1688" i="11"/>
  <c r="AC1689" i="11"/>
  <c r="AC1690" i="11"/>
  <c r="AC1691" i="11"/>
  <c r="AC1692" i="11"/>
  <c r="AC1693" i="11"/>
  <c r="AC1694" i="11"/>
  <c r="AC1695" i="11"/>
  <c r="AC1696" i="11"/>
  <c r="AC1697" i="11"/>
  <c r="AC1698" i="11"/>
  <c r="AC1699" i="11"/>
  <c r="AC1700" i="11"/>
  <c r="AC1701" i="11"/>
  <c r="AC1702" i="11"/>
  <c r="AC1703" i="11"/>
  <c r="AC1704" i="11"/>
  <c r="AC1705" i="11"/>
  <c r="AC1706" i="11"/>
  <c r="AC1707" i="11"/>
  <c r="AC1708" i="11"/>
  <c r="AC1709" i="11"/>
  <c r="AC1710" i="11"/>
  <c r="AC1711" i="11"/>
  <c r="AC1712" i="11"/>
  <c r="AC1713" i="11"/>
  <c r="AC1714" i="11"/>
  <c r="AC1715" i="11"/>
  <c r="AC1716" i="11"/>
  <c r="AC1717" i="11"/>
  <c r="AC1718" i="11"/>
  <c r="AC1719" i="11"/>
  <c r="AC1720" i="11"/>
  <c r="AC1721" i="11"/>
  <c r="AC1722" i="11"/>
  <c r="AC1723" i="11"/>
  <c r="AC1724" i="11"/>
  <c r="AC1725" i="11"/>
  <c r="AC1726" i="11"/>
  <c r="AC1727" i="11"/>
  <c r="AC1728" i="11"/>
  <c r="AC1729" i="11"/>
  <c r="AC1730" i="11"/>
  <c r="AC1731" i="11"/>
  <c r="AC1732" i="11"/>
  <c r="AC1733" i="11"/>
  <c r="AC1734" i="11"/>
  <c r="AC1735" i="11"/>
  <c r="AC1736" i="11"/>
  <c r="AC1737" i="11"/>
  <c r="AC1738" i="11"/>
  <c r="AC1739" i="11"/>
  <c r="AC1740" i="11"/>
  <c r="AC1741" i="11"/>
  <c r="AC1742" i="11"/>
  <c r="AC1743" i="11"/>
  <c r="AC1744" i="11"/>
  <c r="AC1745" i="11"/>
  <c r="AC1746" i="11"/>
  <c r="AC1747" i="11"/>
  <c r="AC1748" i="11"/>
  <c r="AC1749" i="11"/>
  <c r="AC1750" i="11"/>
  <c r="AC1751" i="11"/>
  <c r="AC1752" i="11"/>
  <c r="AC1753" i="11"/>
  <c r="AC1754" i="11"/>
  <c r="AC1755" i="11"/>
  <c r="AC1756" i="11"/>
  <c r="AC1757" i="11"/>
  <c r="AC1758" i="11"/>
  <c r="AC1759" i="11"/>
  <c r="AC1760" i="11"/>
  <c r="AC1761" i="11"/>
  <c r="AC1762" i="11"/>
  <c r="AC1763" i="11"/>
  <c r="AC1764" i="11"/>
  <c r="AC1765" i="11"/>
  <c r="AC1766" i="11"/>
  <c r="AC1767" i="11"/>
  <c r="AC1768" i="11"/>
  <c r="AC1769" i="11"/>
  <c r="AC1770" i="11"/>
  <c r="AC1771" i="11"/>
  <c r="AC1772" i="11"/>
  <c r="AC1773" i="11"/>
  <c r="AC1774" i="11"/>
  <c r="AC1775" i="11"/>
  <c r="AC1776" i="11"/>
  <c r="AC1777" i="11"/>
  <c r="AC1778" i="11"/>
  <c r="AC1779" i="11"/>
  <c r="AC1780" i="11"/>
  <c r="AC1781" i="11"/>
  <c r="AC1782" i="11"/>
  <c r="AC1783" i="11"/>
  <c r="AC1784" i="11"/>
  <c r="AC1785" i="11"/>
  <c r="AC1786" i="11"/>
  <c r="AC1787" i="11"/>
  <c r="AC1788" i="11"/>
  <c r="AC1789" i="11"/>
  <c r="AC1790" i="11"/>
  <c r="AC1791" i="11"/>
  <c r="AC1792" i="11"/>
  <c r="AC1793" i="11"/>
  <c r="AC1794" i="11"/>
  <c r="AC1795" i="11"/>
  <c r="AC1796" i="11"/>
  <c r="AC1797" i="11"/>
  <c r="AC1798" i="11"/>
  <c r="AC1799" i="11"/>
  <c r="AC1800" i="11"/>
  <c r="AC1801" i="11"/>
  <c r="AC1802" i="11"/>
  <c r="AC1803" i="11"/>
  <c r="AC1804" i="11"/>
  <c r="AC1805" i="11"/>
  <c r="AC1806" i="11"/>
  <c r="AC1807" i="11"/>
  <c r="AC1808" i="11"/>
  <c r="AC1809" i="11"/>
  <c r="AC1810" i="11"/>
  <c r="AC1811" i="11"/>
  <c r="AC1812" i="11"/>
  <c r="AC1813" i="11"/>
  <c r="AC1814" i="11"/>
  <c r="AC1815" i="11"/>
  <c r="AC1816" i="11"/>
  <c r="S178" i="24"/>
  <c r="S177" i="24"/>
  <c r="S176" i="24"/>
  <c r="S175" i="24"/>
  <c r="S174" i="24"/>
  <c r="S173" i="24"/>
  <c r="S172" i="24"/>
  <c r="S171" i="24"/>
  <c r="S170" i="24"/>
  <c r="S169" i="24"/>
  <c r="S168" i="24"/>
  <c r="S167" i="24"/>
  <c r="S166" i="24"/>
  <c r="S165" i="24"/>
  <c r="S164" i="24"/>
  <c r="S163" i="24"/>
  <c r="S162" i="24"/>
  <c r="S161" i="24"/>
  <c r="S160" i="24"/>
  <c r="S159" i="24"/>
  <c r="S158" i="24"/>
  <c r="S157" i="24"/>
  <c r="S156" i="24"/>
  <c r="S155" i="24"/>
  <c r="S154" i="24"/>
  <c r="S153" i="24"/>
  <c r="S152" i="24"/>
  <c r="S151" i="24"/>
  <c r="S150" i="24"/>
  <c r="S149" i="24"/>
  <c r="S148" i="24"/>
  <c r="S147" i="24"/>
  <c r="S146" i="24"/>
  <c r="S145" i="24"/>
  <c r="S144" i="24"/>
  <c r="S143" i="24"/>
  <c r="S142" i="24"/>
  <c r="S141" i="24"/>
  <c r="AH127" i="24"/>
  <c r="AF127" i="24"/>
  <c r="AD127" i="24"/>
  <c r="AB127" i="24"/>
  <c r="Z127" i="24"/>
  <c r="S127" i="24"/>
  <c r="AH119" i="24"/>
  <c r="AF119" i="24"/>
  <c r="AD119" i="24"/>
  <c r="AB119" i="24"/>
  <c r="Z119" i="24"/>
  <c r="S119" i="24"/>
  <c r="AH123" i="24"/>
  <c r="AF123" i="24"/>
  <c r="AD123" i="24"/>
  <c r="AB123" i="24"/>
  <c r="Z123" i="24"/>
  <c r="S123" i="24"/>
  <c r="AH121" i="24"/>
  <c r="AF121" i="24"/>
  <c r="AD121" i="24"/>
  <c r="AB121" i="24"/>
  <c r="Z121" i="24"/>
  <c r="S121" i="24"/>
  <c r="AH130" i="24"/>
  <c r="AF130" i="24"/>
  <c r="AD130" i="24"/>
  <c r="AB130" i="24"/>
  <c r="Z130" i="24"/>
  <c r="S130" i="24"/>
  <c r="AH122" i="24"/>
  <c r="AF122" i="24"/>
  <c r="AD122" i="24"/>
  <c r="AB122" i="24"/>
  <c r="Z122" i="24"/>
  <c r="S122" i="24"/>
  <c r="AH128" i="24"/>
  <c r="AF128" i="24"/>
  <c r="AD128" i="24"/>
  <c r="AB128" i="24"/>
  <c r="Z128" i="24"/>
  <c r="S128" i="24"/>
  <c r="AH120" i="24"/>
  <c r="AF120" i="24"/>
  <c r="AD120" i="24"/>
  <c r="AB120" i="24"/>
  <c r="Z120" i="24"/>
  <c r="S120" i="24"/>
  <c r="AH125" i="24"/>
  <c r="AF125" i="24"/>
  <c r="AD125" i="24"/>
  <c r="AB125" i="24"/>
  <c r="Z125" i="24"/>
  <c r="S125" i="24"/>
  <c r="AH129" i="24"/>
  <c r="AF129" i="24"/>
  <c r="AD129" i="24"/>
  <c r="AB129" i="24"/>
  <c r="Z129" i="24"/>
  <c r="S129" i="24"/>
  <c r="AH131" i="24"/>
  <c r="AF131" i="24"/>
  <c r="AD131" i="24"/>
  <c r="AB131" i="24"/>
  <c r="Z131" i="24"/>
  <c r="S131" i="24"/>
  <c r="AH124" i="24"/>
  <c r="AF124" i="24"/>
  <c r="AD124" i="24"/>
  <c r="AB124" i="24"/>
  <c r="Z124" i="24"/>
  <c r="S124" i="24"/>
  <c r="AH126" i="24"/>
  <c r="AF126" i="24"/>
  <c r="AD126" i="24"/>
  <c r="AB126" i="24"/>
  <c r="Z126" i="24"/>
  <c r="S126" i="24"/>
  <c r="C118" i="24"/>
  <c r="B118" i="24"/>
  <c r="S140" i="24"/>
  <c r="AH112" i="24"/>
  <c r="AF112" i="24"/>
  <c r="AD112" i="24"/>
  <c r="AB112" i="24"/>
  <c r="Z112" i="24"/>
  <c r="S112" i="24"/>
  <c r="AH114" i="24"/>
  <c r="AF114" i="24"/>
  <c r="AD114" i="24"/>
  <c r="AB114" i="24"/>
  <c r="S114" i="24"/>
  <c r="AH115" i="24"/>
  <c r="AF115" i="24"/>
  <c r="AD115" i="24"/>
  <c r="AB115" i="24"/>
  <c r="Z115" i="24"/>
  <c r="S115" i="24"/>
  <c r="AH111" i="24"/>
  <c r="AF111" i="24"/>
  <c r="AD111" i="24"/>
  <c r="AB111" i="24"/>
  <c r="Z111" i="24"/>
  <c r="S111" i="24"/>
  <c r="AH117" i="24"/>
  <c r="AF117" i="24"/>
  <c r="AD117" i="24"/>
  <c r="AB117" i="24"/>
  <c r="Z117" i="24"/>
  <c r="S117" i="24"/>
  <c r="AH107" i="24"/>
  <c r="AF107" i="24"/>
  <c r="AD107" i="24"/>
  <c r="AB107" i="24"/>
  <c r="Z107" i="24"/>
  <c r="S107" i="24"/>
  <c r="AH108" i="24"/>
  <c r="AF108" i="24"/>
  <c r="AD108" i="24"/>
  <c r="AB108" i="24"/>
  <c r="Z108" i="24"/>
  <c r="S108" i="24"/>
  <c r="AH109" i="24"/>
  <c r="AF109" i="24"/>
  <c r="AD109" i="24"/>
  <c r="AB109" i="24"/>
  <c r="Z109" i="24"/>
  <c r="S109" i="24"/>
  <c r="AH116" i="24"/>
  <c r="AF116" i="24"/>
  <c r="AD116" i="24"/>
  <c r="AB116" i="24"/>
  <c r="Z116" i="24"/>
  <c r="S116" i="24"/>
  <c r="AH113" i="24"/>
  <c r="AF113" i="24"/>
  <c r="AD113" i="24"/>
  <c r="AB113" i="24"/>
  <c r="Z113" i="24"/>
  <c r="S113" i="24"/>
  <c r="AH110" i="24"/>
  <c r="AF110" i="24"/>
  <c r="AD110" i="24"/>
  <c r="AB110" i="24"/>
  <c r="Z110" i="24"/>
  <c r="S110" i="24"/>
  <c r="C106" i="24"/>
  <c r="B106" i="24"/>
  <c r="S139" i="24"/>
  <c r="AH95" i="24"/>
  <c r="AF95" i="24"/>
  <c r="AD95" i="24"/>
  <c r="AB95" i="24"/>
  <c r="Z95" i="24"/>
  <c r="S95" i="24"/>
  <c r="AH94" i="24"/>
  <c r="AF94" i="24"/>
  <c r="AD94" i="24"/>
  <c r="AB94" i="24"/>
  <c r="Z94" i="24"/>
  <c r="S94" i="24"/>
  <c r="AH97" i="24"/>
  <c r="AF97" i="24"/>
  <c r="AD97" i="24"/>
  <c r="AB97" i="24"/>
  <c r="Z97" i="24"/>
  <c r="S97" i="24"/>
  <c r="AH101" i="24"/>
  <c r="AF101" i="24"/>
  <c r="AD101" i="24"/>
  <c r="AB101" i="24"/>
  <c r="Z101" i="24"/>
  <c r="S101" i="24"/>
  <c r="AH96" i="24"/>
  <c r="AF96" i="24"/>
  <c r="AD96" i="24"/>
  <c r="AB96" i="24"/>
  <c r="Z96" i="24"/>
  <c r="S96" i="24"/>
  <c r="AH92" i="24"/>
  <c r="AF92" i="24"/>
  <c r="AD92" i="24"/>
  <c r="AB92" i="24"/>
  <c r="Z92" i="24"/>
  <c r="S92" i="24"/>
  <c r="AH93" i="24"/>
  <c r="AF93" i="24"/>
  <c r="AD93" i="24"/>
  <c r="AB93" i="24"/>
  <c r="Z93" i="24"/>
  <c r="S93" i="24"/>
  <c r="AH104" i="24"/>
  <c r="AF104" i="24"/>
  <c r="AD104" i="24"/>
  <c r="AB104" i="24"/>
  <c r="Z104" i="24"/>
  <c r="S104" i="24"/>
  <c r="AH100" i="24"/>
  <c r="AF100" i="24"/>
  <c r="AD100" i="24"/>
  <c r="AB100" i="24"/>
  <c r="Z100" i="24"/>
  <c r="S100" i="24"/>
  <c r="AH103" i="24"/>
  <c r="AF103" i="24"/>
  <c r="AD103" i="24"/>
  <c r="AB103" i="24"/>
  <c r="Z103" i="24"/>
  <c r="S103" i="24"/>
  <c r="AH98" i="24"/>
  <c r="AF98" i="24"/>
  <c r="AD98" i="24"/>
  <c r="AB98" i="24"/>
  <c r="Z98" i="24"/>
  <c r="S98" i="24"/>
  <c r="AH105" i="24"/>
  <c r="AF105" i="24"/>
  <c r="AD105" i="24"/>
  <c r="AB105" i="24"/>
  <c r="Z105" i="24"/>
  <c r="S105" i="24"/>
  <c r="AH99" i="24"/>
  <c r="AF99" i="24"/>
  <c r="AD99" i="24"/>
  <c r="AB99" i="24"/>
  <c r="Z99" i="24"/>
  <c r="S99" i="24"/>
  <c r="AH102" i="24"/>
  <c r="AF102" i="24"/>
  <c r="AD102" i="24"/>
  <c r="AB102" i="24"/>
  <c r="Z102" i="24"/>
  <c r="S102" i="24"/>
  <c r="C91" i="24"/>
  <c r="B91" i="24"/>
  <c r="S138" i="24"/>
  <c r="AH86" i="24"/>
  <c r="AF86" i="24"/>
  <c r="AD86" i="24"/>
  <c r="AB86" i="24"/>
  <c r="Z86" i="24"/>
  <c r="S86" i="24"/>
  <c r="AH88" i="24"/>
  <c r="AF88" i="24"/>
  <c r="AD88" i="24"/>
  <c r="AB88" i="24"/>
  <c r="Z88" i="24"/>
  <c r="S88" i="24"/>
  <c r="AH82" i="24"/>
  <c r="AF82" i="24"/>
  <c r="AD82" i="24"/>
  <c r="AB82" i="24"/>
  <c r="Z82" i="24"/>
  <c r="S82" i="24"/>
  <c r="AH87" i="24"/>
  <c r="AF87" i="24"/>
  <c r="AD87" i="24"/>
  <c r="AB87" i="24"/>
  <c r="Z87" i="24"/>
  <c r="S87" i="24"/>
  <c r="AH83" i="24"/>
  <c r="AF83" i="24"/>
  <c r="AD83" i="24"/>
  <c r="AB83" i="24"/>
  <c r="Z83" i="24"/>
  <c r="S83" i="24"/>
  <c r="AH85" i="24"/>
  <c r="AF85" i="24"/>
  <c r="AD85" i="24"/>
  <c r="AB85" i="24"/>
  <c r="Z85" i="24"/>
  <c r="S85" i="24"/>
  <c r="AH89" i="24"/>
  <c r="AF89" i="24"/>
  <c r="AD89" i="24"/>
  <c r="AB89" i="24"/>
  <c r="Z89" i="24"/>
  <c r="S89" i="24"/>
  <c r="AH90" i="24"/>
  <c r="AF90" i="24"/>
  <c r="AD90" i="24"/>
  <c r="AB90" i="24"/>
  <c r="Z90" i="24"/>
  <c r="S90" i="24"/>
  <c r="AH84" i="24"/>
  <c r="AF84" i="24"/>
  <c r="AD84" i="24"/>
  <c r="AB84" i="24"/>
  <c r="Z84" i="24"/>
  <c r="S84" i="24"/>
  <c r="C81" i="24"/>
  <c r="B81" i="24"/>
  <c r="S137" i="24"/>
  <c r="AH72" i="24"/>
  <c r="AF72" i="24"/>
  <c r="AD72" i="24"/>
  <c r="AB72" i="24"/>
  <c r="Z72" i="24"/>
  <c r="S72" i="24"/>
  <c r="AH67" i="24"/>
  <c r="AF67" i="24"/>
  <c r="AD67" i="24"/>
  <c r="AB67" i="24"/>
  <c r="Z67" i="24"/>
  <c r="S67" i="24"/>
  <c r="AH68" i="24"/>
  <c r="AF68" i="24"/>
  <c r="AD68" i="24"/>
  <c r="AB68" i="24"/>
  <c r="Z68" i="24"/>
  <c r="S68" i="24"/>
  <c r="AH75" i="24"/>
  <c r="AF75" i="24"/>
  <c r="AD75" i="24"/>
  <c r="AB75" i="24"/>
  <c r="Z75" i="24"/>
  <c r="S75" i="24"/>
  <c r="AH74" i="24"/>
  <c r="AF74" i="24"/>
  <c r="AD74" i="24"/>
  <c r="AB74" i="24"/>
  <c r="Z74" i="24"/>
  <c r="S74" i="24"/>
  <c r="AH79" i="24"/>
  <c r="AF79" i="24"/>
  <c r="AD79" i="24"/>
  <c r="AB79" i="24"/>
  <c r="Z79" i="24"/>
  <c r="S79" i="24"/>
  <c r="AH76" i="24"/>
  <c r="AF76" i="24"/>
  <c r="AD76" i="24"/>
  <c r="AB76" i="24"/>
  <c r="Z76" i="24"/>
  <c r="S76" i="24"/>
  <c r="AH73" i="24"/>
  <c r="AF73" i="24"/>
  <c r="AD73" i="24"/>
  <c r="AB73" i="24"/>
  <c r="Z73" i="24"/>
  <c r="S73" i="24"/>
  <c r="AH80" i="24"/>
  <c r="AF80" i="24"/>
  <c r="AD80" i="24"/>
  <c r="AB80" i="24"/>
  <c r="S80" i="24"/>
  <c r="AH78" i="24"/>
  <c r="AF78" i="24"/>
  <c r="AD78" i="24"/>
  <c r="AB78" i="24"/>
  <c r="Z78" i="24"/>
  <c r="S78" i="24"/>
  <c r="AH71" i="24"/>
  <c r="AF71" i="24"/>
  <c r="AD71" i="24"/>
  <c r="AB71" i="24"/>
  <c r="Z71" i="24"/>
  <c r="S71" i="24"/>
  <c r="AH69" i="24"/>
  <c r="AF69" i="24"/>
  <c r="AD69" i="24"/>
  <c r="AB69" i="24"/>
  <c r="Z69" i="24"/>
  <c r="S69" i="24"/>
  <c r="AH70" i="24"/>
  <c r="AF70" i="24"/>
  <c r="AD70" i="24"/>
  <c r="AB70" i="24"/>
  <c r="Z70" i="24"/>
  <c r="S70" i="24"/>
  <c r="AH77" i="24"/>
  <c r="AF77" i="24"/>
  <c r="AD77" i="24"/>
  <c r="AB77" i="24"/>
  <c r="Z77" i="24"/>
  <c r="S77" i="24"/>
  <c r="C66" i="24"/>
  <c r="B66" i="24"/>
  <c r="S136" i="24"/>
  <c r="AH53" i="24"/>
  <c r="AF53" i="24"/>
  <c r="AD53" i="24"/>
  <c r="AB53" i="24"/>
  <c r="Z53" i="24"/>
  <c r="S53" i="24"/>
  <c r="AH54" i="24"/>
  <c r="AF54" i="24"/>
  <c r="AD54" i="24"/>
  <c r="AB54" i="24"/>
  <c r="Z54" i="24"/>
  <c r="S54" i="24"/>
  <c r="AH55" i="24"/>
  <c r="AF55" i="24"/>
  <c r="AD55" i="24"/>
  <c r="AB55" i="24"/>
  <c r="Z55" i="24"/>
  <c r="S55" i="24"/>
  <c r="AH52" i="24"/>
  <c r="AF52" i="24"/>
  <c r="AD52" i="24"/>
  <c r="AB52" i="24"/>
  <c r="Z52" i="24"/>
  <c r="S52" i="24"/>
  <c r="AH56" i="24"/>
  <c r="AF56" i="24"/>
  <c r="AD56" i="24"/>
  <c r="AB56" i="24"/>
  <c r="Z56" i="24"/>
  <c r="S56" i="24"/>
  <c r="AH57" i="24"/>
  <c r="AF57" i="24"/>
  <c r="AD57" i="24"/>
  <c r="AB57" i="24"/>
  <c r="Z57" i="24"/>
  <c r="S57" i="24"/>
  <c r="AH60" i="24"/>
  <c r="AF60" i="24"/>
  <c r="AD60" i="24"/>
  <c r="AB60" i="24"/>
  <c r="Z60" i="24"/>
  <c r="S60" i="24"/>
  <c r="AH58" i="24"/>
  <c r="AF58" i="24"/>
  <c r="AD58" i="24"/>
  <c r="AB58" i="24"/>
  <c r="Z58" i="24"/>
  <c r="S58" i="24"/>
  <c r="AH65" i="24"/>
  <c r="AF65" i="24"/>
  <c r="AD65" i="24"/>
  <c r="AB65" i="24"/>
  <c r="Z65" i="24"/>
  <c r="S65" i="24"/>
  <c r="AH59" i="24"/>
  <c r="AF59" i="24"/>
  <c r="AD59" i="24"/>
  <c r="AB59" i="24"/>
  <c r="Z59" i="24"/>
  <c r="S59" i="24"/>
  <c r="AH62" i="24"/>
  <c r="AF62" i="24"/>
  <c r="AD62" i="24"/>
  <c r="AB62" i="24"/>
  <c r="Z62" i="24"/>
  <c r="S62" i="24"/>
  <c r="AH64" i="24"/>
  <c r="AF64" i="24"/>
  <c r="AD64" i="24"/>
  <c r="AB64" i="24"/>
  <c r="S64" i="24"/>
  <c r="AH63" i="24"/>
  <c r="AF63" i="24"/>
  <c r="AD63" i="24"/>
  <c r="AB63" i="24"/>
  <c r="Z63" i="24"/>
  <c r="S63" i="24"/>
  <c r="AH61" i="24"/>
  <c r="AF61" i="24"/>
  <c r="AD61" i="24"/>
  <c r="AB61" i="24"/>
  <c r="Z61" i="24"/>
  <c r="S61" i="24"/>
  <c r="C51" i="24"/>
  <c r="B51" i="24"/>
  <c r="S135" i="24"/>
  <c r="AH37" i="24"/>
  <c r="AF37" i="24"/>
  <c r="AD37" i="24"/>
  <c r="AB37" i="24"/>
  <c r="Z37" i="24"/>
  <c r="S37" i="24"/>
  <c r="AH45" i="24"/>
  <c r="AF45" i="24"/>
  <c r="AD45" i="24"/>
  <c r="AB45" i="24"/>
  <c r="Z45" i="24"/>
  <c r="S45" i="24"/>
  <c r="AH38" i="24"/>
  <c r="AF38" i="24"/>
  <c r="AD38" i="24"/>
  <c r="AB38" i="24"/>
  <c r="Z38" i="24"/>
  <c r="S38" i="24"/>
  <c r="AH47" i="24"/>
  <c r="AF47" i="24"/>
  <c r="AD47" i="24"/>
  <c r="AB47" i="24"/>
  <c r="Z47" i="24"/>
  <c r="S47" i="24"/>
  <c r="AH40" i="24"/>
  <c r="AF40" i="24"/>
  <c r="AD40" i="24"/>
  <c r="AB40" i="24"/>
  <c r="Z40" i="24"/>
  <c r="S40" i="24"/>
  <c r="AH42" i="24"/>
  <c r="AF42" i="24"/>
  <c r="AD42" i="24"/>
  <c r="AB42" i="24"/>
  <c r="Z42" i="24"/>
  <c r="S42" i="24"/>
  <c r="AH39" i="24"/>
  <c r="AF39" i="24"/>
  <c r="AD39" i="24"/>
  <c r="AB39" i="24"/>
  <c r="Z39" i="24"/>
  <c r="S39" i="24"/>
  <c r="AH43" i="24"/>
  <c r="AF43" i="24"/>
  <c r="AD43" i="24"/>
  <c r="AB43" i="24"/>
  <c r="Z43" i="24"/>
  <c r="S43" i="24"/>
  <c r="AH46" i="24"/>
  <c r="AF46" i="24"/>
  <c r="AD46" i="24"/>
  <c r="AB46" i="24"/>
  <c r="Z46" i="24"/>
  <c r="S46" i="24"/>
  <c r="AH50" i="24"/>
  <c r="AF50" i="24"/>
  <c r="AD50" i="24"/>
  <c r="AB50" i="24"/>
  <c r="Z50" i="24"/>
  <c r="S50" i="24"/>
  <c r="AH49" i="24"/>
  <c r="AF49" i="24"/>
  <c r="AD49" i="24"/>
  <c r="AB49" i="24"/>
  <c r="Z49" i="24"/>
  <c r="S49" i="24"/>
  <c r="AH41" i="24"/>
  <c r="AF41" i="24"/>
  <c r="AD41" i="24"/>
  <c r="AB41" i="24"/>
  <c r="Z41" i="24"/>
  <c r="S41" i="24"/>
  <c r="AH48" i="24"/>
  <c r="AF48" i="24"/>
  <c r="AD48" i="24"/>
  <c r="AB48" i="24"/>
  <c r="Z48" i="24"/>
  <c r="S48" i="24"/>
  <c r="AH44" i="24"/>
  <c r="AF44" i="24"/>
  <c r="AD44" i="24"/>
  <c r="AB44" i="24"/>
  <c r="Z44" i="24"/>
  <c r="S44" i="24"/>
  <c r="C36" i="24"/>
  <c r="B36" i="24"/>
  <c r="S134" i="24"/>
  <c r="AH31" i="24"/>
  <c r="AF31" i="24"/>
  <c r="AD31" i="24"/>
  <c r="AB31" i="24"/>
  <c r="Z31" i="24"/>
  <c r="S31" i="24"/>
  <c r="AH33" i="24"/>
  <c r="AF33" i="24"/>
  <c r="AD33" i="24"/>
  <c r="AB33" i="24"/>
  <c r="Z33" i="24"/>
  <c r="S33" i="24"/>
  <c r="AH34" i="24"/>
  <c r="AF34" i="24"/>
  <c r="AD34" i="24"/>
  <c r="AB34" i="24"/>
  <c r="Z34" i="24"/>
  <c r="S34" i="24"/>
  <c r="AH30" i="24"/>
  <c r="AF30" i="24"/>
  <c r="AD30" i="24"/>
  <c r="AB30" i="24"/>
  <c r="Z30" i="24"/>
  <c r="S30" i="24"/>
  <c r="AH35" i="24"/>
  <c r="AF35" i="24"/>
  <c r="AD35" i="24"/>
  <c r="AB35" i="24"/>
  <c r="Z35" i="24"/>
  <c r="S35" i="24"/>
  <c r="AH32" i="24"/>
  <c r="AF32" i="24"/>
  <c r="AD32" i="24"/>
  <c r="AB32" i="24"/>
  <c r="Z32" i="24"/>
  <c r="S32" i="24"/>
  <c r="C29" i="24"/>
  <c r="B29" i="24"/>
  <c r="S133" i="24"/>
  <c r="AH18" i="24"/>
  <c r="AF18" i="24"/>
  <c r="AD18" i="24"/>
  <c r="AB18" i="24"/>
  <c r="Z18" i="24"/>
  <c r="S18" i="24"/>
  <c r="AH20" i="24"/>
  <c r="AF20" i="24"/>
  <c r="AD20" i="24"/>
  <c r="AB20" i="24"/>
  <c r="Z20" i="24"/>
  <c r="S20" i="24"/>
  <c r="AH21" i="24"/>
  <c r="AF21" i="24"/>
  <c r="AD21" i="24"/>
  <c r="AB21" i="24"/>
  <c r="Z21" i="24"/>
  <c r="S21" i="24"/>
  <c r="AH24" i="24"/>
  <c r="AF24" i="24"/>
  <c r="AD24" i="24"/>
  <c r="AB24" i="24"/>
  <c r="Z24" i="24"/>
  <c r="S24" i="24"/>
  <c r="AH22" i="24"/>
  <c r="AF22" i="24"/>
  <c r="AD22" i="24"/>
  <c r="AB22" i="24"/>
  <c r="Z22" i="24"/>
  <c r="S22" i="24"/>
  <c r="AH25" i="24"/>
  <c r="AF25" i="24"/>
  <c r="AD25" i="24"/>
  <c r="AB25" i="24"/>
  <c r="Z25" i="24"/>
  <c r="S25" i="24"/>
  <c r="AH26" i="24"/>
  <c r="AF26" i="24"/>
  <c r="AD26" i="24"/>
  <c r="AB26" i="24"/>
  <c r="Z26" i="24"/>
  <c r="S26" i="24"/>
  <c r="AH28" i="24"/>
  <c r="AF28" i="24"/>
  <c r="AD28" i="24"/>
  <c r="AB28" i="24"/>
  <c r="Z28" i="24"/>
  <c r="S28" i="24"/>
  <c r="AH27" i="24"/>
  <c r="AF27" i="24"/>
  <c r="AD27" i="24"/>
  <c r="AB27" i="24"/>
  <c r="Z27" i="24"/>
  <c r="S27" i="24"/>
  <c r="AH19" i="24"/>
  <c r="AF19" i="24"/>
  <c r="AD19" i="24"/>
  <c r="AB19" i="24"/>
  <c r="Z19" i="24"/>
  <c r="S19" i="24"/>
  <c r="AH23" i="24"/>
  <c r="AF23" i="24"/>
  <c r="AD23" i="24"/>
  <c r="AB23" i="24"/>
  <c r="Z23" i="24"/>
  <c r="S23" i="24"/>
  <c r="C17" i="24"/>
  <c r="B17" i="24"/>
  <c r="S132" i="24"/>
  <c r="AH12" i="24"/>
  <c r="AF12" i="24"/>
  <c r="AD12" i="24"/>
  <c r="AB12" i="24"/>
  <c r="S12" i="24"/>
  <c r="AH4" i="24"/>
  <c r="AF4" i="24"/>
  <c r="AD4" i="24"/>
  <c r="AB4" i="24"/>
  <c r="Z4" i="24"/>
  <c r="S4" i="24"/>
  <c r="AH10" i="24"/>
  <c r="AF10" i="24"/>
  <c r="AD10" i="24"/>
  <c r="AB10" i="24"/>
  <c r="Z10" i="24"/>
  <c r="S10" i="24"/>
  <c r="AH3" i="24"/>
  <c r="AF3" i="24"/>
  <c r="AD3" i="24"/>
  <c r="AB3" i="24"/>
  <c r="Z3" i="24"/>
  <c r="S3" i="24"/>
  <c r="AH11" i="24"/>
  <c r="AF11" i="24"/>
  <c r="AD11" i="24"/>
  <c r="AB11" i="24"/>
  <c r="Z11" i="24"/>
  <c r="S11" i="24"/>
  <c r="AH14" i="24"/>
  <c r="AF14" i="24"/>
  <c r="AD14" i="24"/>
  <c r="AB14" i="24"/>
  <c r="Z14" i="24"/>
  <c r="S14" i="24"/>
  <c r="AH15" i="24"/>
  <c r="AF15" i="24"/>
  <c r="AD15" i="24"/>
  <c r="AB15" i="24"/>
  <c r="Z15" i="24"/>
  <c r="S15" i="24"/>
  <c r="AH8" i="24"/>
  <c r="AF8" i="24"/>
  <c r="AD8" i="24"/>
  <c r="AB8" i="24"/>
  <c r="Z8" i="24"/>
  <c r="S8" i="24"/>
  <c r="AH5" i="24"/>
  <c r="AF5" i="24"/>
  <c r="AD5" i="24"/>
  <c r="AB5" i="24"/>
  <c r="Z5" i="24"/>
  <c r="S5" i="24"/>
  <c r="AH7" i="24"/>
  <c r="AF7" i="24"/>
  <c r="AD7" i="24"/>
  <c r="AB7" i="24"/>
  <c r="Z7" i="24"/>
  <c r="S7" i="24"/>
  <c r="AH6" i="24"/>
  <c r="AF6" i="24"/>
  <c r="AD6" i="24"/>
  <c r="AB6" i="24"/>
  <c r="Z6" i="24"/>
  <c r="S6" i="24"/>
  <c r="AH9" i="24"/>
  <c r="AF9" i="24"/>
  <c r="AD9" i="24"/>
  <c r="AB9" i="24"/>
  <c r="Z9" i="24"/>
  <c r="S9" i="24"/>
  <c r="AH13" i="24"/>
  <c r="AF13" i="24"/>
  <c r="AD13" i="24"/>
  <c r="AB13" i="24"/>
  <c r="Z13" i="24"/>
  <c r="S13" i="24"/>
  <c r="AH16" i="24"/>
  <c r="AF16" i="24"/>
  <c r="AD16" i="24"/>
  <c r="AB16" i="24"/>
  <c r="Z16" i="24"/>
  <c r="S16" i="24"/>
  <c r="C2" i="24"/>
  <c r="B2" i="24"/>
  <c r="AN2" i="11"/>
  <c r="AO2" i="11" s="1"/>
  <c r="AN3" i="11"/>
  <c r="AO3" i="11" s="1"/>
  <c r="AN4" i="11"/>
  <c r="AO4" i="11" s="1"/>
  <c r="AN5" i="11"/>
  <c r="AO5" i="11" s="1"/>
  <c r="AN6" i="11"/>
  <c r="AO6" i="11" s="1"/>
  <c r="AN7" i="11"/>
  <c r="AO7" i="11" s="1"/>
  <c r="AN8" i="11"/>
  <c r="AO8" i="11" s="1"/>
  <c r="AN9" i="11"/>
  <c r="AO9" i="11" s="1"/>
  <c r="AN10" i="11"/>
  <c r="AO10" i="11" s="1"/>
  <c r="AN11" i="11"/>
  <c r="AO11" i="11" s="1"/>
  <c r="AN12" i="11"/>
  <c r="AO12" i="11" s="1"/>
  <c r="AN13" i="11"/>
  <c r="AO13" i="11" s="1"/>
  <c r="AN14" i="11"/>
  <c r="AO14" i="11" s="1"/>
  <c r="AN15" i="11"/>
  <c r="AO15" i="11" s="1"/>
  <c r="AN16" i="11"/>
  <c r="AO16" i="11" s="1"/>
  <c r="AN17" i="11"/>
  <c r="AO17" i="11" s="1"/>
  <c r="AN18" i="11"/>
  <c r="AO18" i="11" s="1"/>
  <c r="AN19" i="11"/>
  <c r="AO19" i="11" s="1"/>
  <c r="AN20" i="11"/>
  <c r="AO20" i="11" s="1"/>
  <c r="AN21" i="11"/>
  <c r="AO21" i="11" s="1"/>
  <c r="AN22" i="11"/>
  <c r="AO22" i="11" s="1"/>
  <c r="AN23" i="11"/>
  <c r="AO23" i="11" s="1"/>
  <c r="AN24" i="11"/>
  <c r="AO24" i="11" s="1"/>
  <c r="AN25" i="11"/>
  <c r="AO25" i="11" s="1"/>
  <c r="AN26" i="11"/>
  <c r="AO26" i="11" s="1"/>
  <c r="AN27" i="11"/>
  <c r="AO27" i="11" s="1"/>
  <c r="AN28" i="11"/>
  <c r="AO28" i="11" s="1"/>
  <c r="AN29" i="11"/>
  <c r="AO29" i="11" s="1"/>
  <c r="AN30" i="11"/>
  <c r="AO30" i="11" s="1"/>
  <c r="AN31" i="11"/>
  <c r="AO31" i="11" s="1"/>
  <c r="AN32" i="11"/>
  <c r="AO32" i="11" s="1"/>
  <c r="AN33" i="11"/>
  <c r="AO33" i="11" s="1"/>
  <c r="AN34" i="11"/>
  <c r="AO34" i="11" s="1"/>
  <c r="AN35" i="11"/>
  <c r="AO35" i="11" s="1"/>
  <c r="AN36" i="11"/>
  <c r="AO36" i="11" s="1"/>
  <c r="AN37" i="11"/>
  <c r="AO37" i="11" s="1"/>
  <c r="AN38" i="11"/>
  <c r="AO38" i="11" s="1"/>
  <c r="AN39" i="11"/>
  <c r="AO39" i="11" s="1"/>
  <c r="AN40" i="11"/>
  <c r="AO40" i="11" s="1"/>
  <c r="AN41" i="11"/>
  <c r="AO41" i="11" s="1"/>
  <c r="AN42" i="11"/>
  <c r="AO42" i="11" s="1"/>
  <c r="AN43" i="11"/>
  <c r="AO43" i="11" s="1"/>
  <c r="AN44" i="11"/>
  <c r="AO44" i="11" s="1"/>
  <c r="AN45" i="11"/>
  <c r="AO45" i="11" s="1"/>
  <c r="AN46" i="11"/>
  <c r="AO46" i="11" s="1"/>
  <c r="AN47" i="11"/>
  <c r="AO47" i="11" s="1"/>
  <c r="AN48" i="11"/>
  <c r="AO48" i="11" s="1"/>
  <c r="AN49" i="11"/>
  <c r="AO49" i="11" s="1"/>
  <c r="AN50" i="11"/>
  <c r="AO50" i="11" s="1"/>
  <c r="AN51" i="11"/>
  <c r="AO51" i="11" s="1"/>
  <c r="AN52" i="11"/>
  <c r="AO52" i="11" s="1"/>
  <c r="AN53" i="11"/>
  <c r="AO53" i="11" s="1"/>
  <c r="AN54" i="11"/>
  <c r="AO54" i="11" s="1"/>
  <c r="AN55" i="11"/>
  <c r="AO55" i="11" s="1"/>
  <c r="AN56" i="11"/>
  <c r="AO56" i="11" s="1"/>
  <c r="AN57" i="11"/>
  <c r="AO57" i="11" s="1"/>
  <c r="AN58" i="11"/>
  <c r="AO58" i="11" s="1"/>
  <c r="AN59" i="11"/>
  <c r="AO59" i="11" s="1"/>
  <c r="AN60" i="11"/>
  <c r="AO60" i="11" s="1"/>
  <c r="AN61" i="11"/>
  <c r="AO61" i="11" s="1"/>
  <c r="AN62" i="11"/>
  <c r="AO62" i="11" s="1"/>
  <c r="AN63" i="11"/>
  <c r="AO63" i="11" s="1"/>
  <c r="AN64" i="11"/>
  <c r="AO64" i="11" s="1"/>
  <c r="AN65" i="11"/>
  <c r="AO65" i="11" s="1"/>
  <c r="AN66" i="11"/>
  <c r="AO66" i="11" s="1"/>
  <c r="AN67" i="11"/>
  <c r="AO67" i="11" s="1"/>
  <c r="AN68" i="11"/>
  <c r="AO68" i="11" s="1"/>
  <c r="AN69" i="11"/>
  <c r="AO69" i="11" s="1"/>
  <c r="AN70" i="11"/>
  <c r="AO70" i="11" s="1"/>
  <c r="AN71" i="11"/>
  <c r="AO71" i="11" s="1"/>
  <c r="AN72" i="11"/>
  <c r="AO72" i="11" s="1"/>
  <c r="AN73" i="11"/>
  <c r="AO73" i="11" s="1"/>
  <c r="AN74" i="11"/>
  <c r="AO74" i="11" s="1"/>
  <c r="AN75" i="11"/>
  <c r="AO75" i="11" s="1"/>
  <c r="AN76" i="11"/>
  <c r="AO76" i="11" s="1"/>
  <c r="AN77" i="11"/>
  <c r="AO77" i="11" s="1"/>
  <c r="AN78" i="11"/>
  <c r="AO78" i="11" s="1"/>
  <c r="AN79" i="11"/>
  <c r="AO79" i="11" s="1"/>
  <c r="AN80" i="11"/>
  <c r="AO80" i="11" s="1"/>
  <c r="AN81" i="11"/>
  <c r="AO81" i="11" s="1"/>
  <c r="AN82" i="11"/>
  <c r="AO82" i="11" s="1"/>
  <c r="AN83" i="11"/>
  <c r="AO83" i="11" s="1"/>
  <c r="AN84" i="11"/>
  <c r="AO84" i="11" s="1"/>
  <c r="AN85" i="11"/>
  <c r="AO85" i="11" s="1"/>
  <c r="AN86" i="11"/>
  <c r="AO86" i="11" s="1"/>
  <c r="AN87" i="11"/>
  <c r="AO87" i="11" s="1"/>
  <c r="AN88" i="11"/>
  <c r="AO88" i="11" s="1"/>
  <c r="AN89" i="11"/>
  <c r="AO89" i="11" s="1"/>
  <c r="AN90" i="11"/>
  <c r="AO90" i="11" s="1"/>
  <c r="AN91" i="11"/>
  <c r="AO91" i="11" s="1"/>
  <c r="AN92" i="11"/>
  <c r="AO92" i="11" s="1"/>
  <c r="AN93" i="11"/>
  <c r="AO93" i="11" s="1"/>
  <c r="AN94" i="11"/>
  <c r="AO94" i="11" s="1"/>
  <c r="AN95" i="11"/>
  <c r="AO95" i="11" s="1"/>
  <c r="AN96" i="11"/>
  <c r="AO96" i="11" s="1"/>
  <c r="AN97" i="11"/>
  <c r="AO97" i="11" s="1"/>
  <c r="AN98" i="11"/>
  <c r="AO98" i="11" s="1"/>
  <c r="AN99" i="11"/>
  <c r="AO99" i="11" s="1"/>
  <c r="AN100" i="11"/>
  <c r="AO100" i="11" s="1"/>
  <c r="AN101" i="11"/>
  <c r="AO101" i="11" s="1"/>
  <c r="AN102" i="11"/>
  <c r="AO102" i="11" s="1"/>
  <c r="AN103" i="11"/>
  <c r="AO103" i="11" s="1"/>
  <c r="AN104" i="11"/>
  <c r="AO104" i="11" s="1"/>
  <c r="AN105" i="11"/>
  <c r="AO105" i="11" s="1"/>
  <c r="AN106" i="11"/>
  <c r="AO106" i="11" s="1"/>
  <c r="AN107" i="11"/>
  <c r="AO107" i="11" s="1"/>
  <c r="AN108" i="11"/>
  <c r="AO108" i="11" s="1"/>
  <c r="AN109" i="11"/>
  <c r="AO109" i="11" s="1"/>
  <c r="AN110" i="11"/>
  <c r="AO110" i="11" s="1"/>
  <c r="AN111" i="11"/>
  <c r="AO111" i="11" s="1"/>
  <c r="AN112" i="11"/>
  <c r="AO112" i="11" s="1"/>
  <c r="AN113" i="11"/>
  <c r="AO113" i="11" s="1"/>
  <c r="AN114" i="11"/>
  <c r="AO114" i="11" s="1"/>
  <c r="AN115" i="11"/>
  <c r="AO115" i="11" s="1"/>
  <c r="AN116" i="11"/>
  <c r="AO116" i="11" s="1"/>
  <c r="AN117" i="11"/>
  <c r="AO117" i="11" s="1"/>
  <c r="AN118" i="11"/>
  <c r="AO118" i="11" s="1"/>
  <c r="AN119" i="11"/>
  <c r="AO119" i="11" s="1"/>
  <c r="AN120" i="11"/>
  <c r="AO120" i="11" s="1"/>
  <c r="AN121" i="11"/>
  <c r="AO121" i="11" s="1"/>
  <c r="AN122" i="11"/>
  <c r="AO122" i="11" s="1"/>
  <c r="AN123" i="11"/>
  <c r="AO123" i="11" s="1"/>
  <c r="AN124" i="11"/>
  <c r="AO124" i="11" s="1"/>
  <c r="AN125" i="11"/>
  <c r="AO125" i="11" s="1"/>
  <c r="AN126" i="11"/>
  <c r="AO126" i="11" s="1"/>
  <c r="AN127" i="11"/>
  <c r="AO127" i="11" s="1"/>
  <c r="AN128" i="11"/>
  <c r="AO128" i="11" s="1"/>
  <c r="AN129" i="11"/>
  <c r="AO129" i="11" s="1"/>
  <c r="AN130" i="11"/>
  <c r="AO130" i="11" s="1"/>
  <c r="AN131" i="11"/>
  <c r="AO131" i="11" s="1"/>
  <c r="AN132" i="11"/>
  <c r="AO132" i="11" s="1"/>
  <c r="AN133" i="11"/>
  <c r="AO133" i="11" s="1"/>
  <c r="AN134" i="11"/>
  <c r="AO134" i="11" s="1"/>
  <c r="AN135" i="11"/>
  <c r="AO135" i="11" s="1"/>
  <c r="AN136" i="11"/>
  <c r="AO136" i="11" s="1"/>
  <c r="AN137" i="11"/>
  <c r="AO137" i="11" s="1"/>
  <c r="AN138" i="11"/>
  <c r="AO138" i="11" s="1"/>
  <c r="AN139" i="11"/>
  <c r="AO139" i="11" s="1"/>
  <c r="AN140" i="11"/>
  <c r="AO140" i="11" s="1"/>
  <c r="AN141" i="11"/>
  <c r="AO141" i="11" s="1"/>
  <c r="AN142" i="11"/>
  <c r="AO142" i="11" s="1"/>
  <c r="AN143" i="11"/>
  <c r="AO143" i="11" s="1"/>
  <c r="AN144" i="11"/>
  <c r="AO144" i="11" s="1"/>
  <c r="AN145" i="11"/>
  <c r="AO145" i="11" s="1"/>
  <c r="AN146" i="11"/>
  <c r="AO146" i="11" s="1"/>
  <c r="AN147" i="11"/>
  <c r="AO147" i="11" s="1"/>
  <c r="AN148" i="11"/>
  <c r="AO148" i="11" s="1"/>
  <c r="AN149" i="11"/>
  <c r="AO149" i="11" s="1"/>
  <c r="AN150" i="11"/>
  <c r="AO150" i="11" s="1"/>
  <c r="AN151" i="11"/>
  <c r="AO151" i="11" s="1"/>
  <c r="AN152" i="11"/>
  <c r="AO152" i="11" s="1"/>
  <c r="AN153" i="11"/>
  <c r="AO153" i="11" s="1"/>
  <c r="AN154" i="11"/>
  <c r="AO154" i="11" s="1"/>
  <c r="AN155" i="11"/>
  <c r="AO155" i="11" s="1"/>
  <c r="AN156" i="11"/>
  <c r="AO156" i="11" s="1"/>
  <c r="AN157" i="11"/>
  <c r="AO157" i="11" s="1"/>
  <c r="AN158" i="11"/>
  <c r="AO158" i="11" s="1"/>
  <c r="AN159" i="11"/>
  <c r="AO159" i="11" s="1"/>
  <c r="AN160" i="11"/>
  <c r="AO160" i="11" s="1"/>
  <c r="AN161" i="11"/>
  <c r="AO161" i="11" s="1"/>
  <c r="AN162" i="11"/>
  <c r="AO162" i="11" s="1"/>
  <c r="AN163" i="11"/>
  <c r="AO163" i="11" s="1"/>
  <c r="AN164" i="11"/>
  <c r="AO164" i="11" s="1"/>
  <c r="AN165" i="11"/>
  <c r="AO165" i="11" s="1"/>
  <c r="AN166" i="11"/>
  <c r="AO166" i="11" s="1"/>
  <c r="AN167" i="11"/>
  <c r="AO167" i="11" s="1"/>
  <c r="AN168" i="11"/>
  <c r="AO168" i="11" s="1"/>
  <c r="AN169" i="11"/>
  <c r="AO169" i="11" s="1"/>
  <c r="AN170" i="11"/>
  <c r="AO170" i="11" s="1"/>
  <c r="AN171" i="11"/>
  <c r="AO171" i="11" s="1"/>
  <c r="AN172" i="11"/>
  <c r="AO172" i="11" s="1"/>
  <c r="AN173" i="11"/>
  <c r="AO173" i="11" s="1"/>
  <c r="AN174" i="11"/>
  <c r="AO174" i="11" s="1"/>
  <c r="AN175" i="11"/>
  <c r="AO175" i="11" s="1"/>
  <c r="AN176" i="11"/>
  <c r="AO176" i="11" s="1"/>
  <c r="AN177" i="11"/>
  <c r="AO177" i="11" s="1"/>
  <c r="AN178" i="11"/>
  <c r="AO178" i="11" s="1"/>
  <c r="AN179" i="11"/>
  <c r="AO179" i="11" s="1"/>
  <c r="AN180" i="11"/>
  <c r="AO180" i="11" s="1"/>
  <c r="AN181" i="11"/>
  <c r="AO181" i="11" s="1"/>
  <c r="AN182" i="11"/>
  <c r="AO182" i="11" s="1"/>
  <c r="AN183" i="11"/>
  <c r="AO183" i="11" s="1"/>
  <c r="AN184" i="11"/>
  <c r="AO184" i="11" s="1"/>
  <c r="AN185" i="11"/>
  <c r="AO185" i="11" s="1"/>
  <c r="AN186" i="11"/>
  <c r="AO186" i="11" s="1"/>
  <c r="AN187" i="11"/>
  <c r="AO187" i="11" s="1"/>
  <c r="AN188" i="11"/>
  <c r="AO188" i="11" s="1"/>
  <c r="AN189" i="11"/>
  <c r="AO189" i="11" s="1"/>
  <c r="AN190" i="11"/>
  <c r="AO190" i="11" s="1"/>
  <c r="AN191" i="11"/>
  <c r="AO191" i="11" s="1"/>
  <c r="AN192" i="11"/>
  <c r="AO192" i="11" s="1"/>
  <c r="AN193" i="11"/>
  <c r="AO193" i="11" s="1"/>
  <c r="AN194" i="11"/>
  <c r="AO194" i="11" s="1"/>
  <c r="AN195" i="11"/>
  <c r="AO195" i="11" s="1"/>
  <c r="AN196" i="11"/>
  <c r="AO196" i="11" s="1"/>
  <c r="AN197" i="11"/>
  <c r="AO197" i="11" s="1"/>
  <c r="AN198" i="11"/>
  <c r="AO198" i="11" s="1"/>
  <c r="AN199" i="11"/>
  <c r="AO199" i="11" s="1"/>
  <c r="AN200" i="11"/>
  <c r="AO200" i="11" s="1"/>
  <c r="AN201" i="11"/>
  <c r="AO201" i="11" s="1"/>
  <c r="AN202" i="11"/>
  <c r="AO202" i="11" s="1"/>
  <c r="AN203" i="11"/>
  <c r="AO203" i="11" s="1"/>
  <c r="AN204" i="11"/>
  <c r="AO204" i="11" s="1"/>
  <c r="AN205" i="11"/>
  <c r="AO205" i="11" s="1"/>
  <c r="AN206" i="11"/>
  <c r="AO206" i="11" s="1"/>
  <c r="AN207" i="11"/>
  <c r="AO207" i="11" s="1"/>
  <c r="AN208" i="11"/>
  <c r="AO208" i="11" s="1"/>
  <c r="AN209" i="11"/>
  <c r="AO209" i="11" s="1"/>
  <c r="AN210" i="11"/>
  <c r="AO210" i="11" s="1"/>
  <c r="AN211" i="11"/>
  <c r="AO211" i="11" s="1"/>
  <c r="AN212" i="11"/>
  <c r="AO212" i="11" s="1"/>
  <c r="AN213" i="11"/>
  <c r="AO213" i="11" s="1"/>
  <c r="AN214" i="11"/>
  <c r="AO214" i="11" s="1"/>
  <c r="AN215" i="11"/>
  <c r="AO215" i="11" s="1"/>
  <c r="AN216" i="11"/>
  <c r="AO216" i="11" s="1"/>
  <c r="AN217" i="11"/>
  <c r="AO217" i="11" s="1"/>
  <c r="AN218" i="11"/>
  <c r="AO218" i="11" s="1"/>
  <c r="AN219" i="11"/>
  <c r="AO219" i="11" s="1"/>
  <c r="AN220" i="11"/>
  <c r="AO220" i="11" s="1"/>
  <c r="AN221" i="11"/>
  <c r="AO221" i="11" s="1"/>
  <c r="AN222" i="11"/>
  <c r="AO222" i="11" s="1"/>
  <c r="AN223" i="11"/>
  <c r="AO223" i="11" s="1"/>
  <c r="AN224" i="11"/>
  <c r="AO224" i="11" s="1"/>
  <c r="AN225" i="11"/>
  <c r="AO225" i="11" s="1"/>
  <c r="AN226" i="11"/>
  <c r="AO226" i="11" s="1"/>
  <c r="AN227" i="11"/>
  <c r="AO227" i="11" s="1"/>
  <c r="AN228" i="11"/>
  <c r="AO228" i="11" s="1"/>
  <c r="AN229" i="11"/>
  <c r="AO229" i="11" s="1"/>
  <c r="AN230" i="11"/>
  <c r="AO230" i="11" s="1"/>
  <c r="AN231" i="11"/>
  <c r="AO231" i="11" s="1"/>
  <c r="AN232" i="11"/>
  <c r="AO232" i="11" s="1"/>
  <c r="AN233" i="11"/>
  <c r="AO233" i="11" s="1"/>
  <c r="AN234" i="11"/>
  <c r="AO234" i="11" s="1"/>
  <c r="AN235" i="11"/>
  <c r="AO235" i="11" s="1"/>
  <c r="AN236" i="11"/>
  <c r="AO236" i="11" s="1"/>
  <c r="AN237" i="11"/>
  <c r="AO237" i="11" s="1"/>
  <c r="AN238" i="11"/>
  <c r="AO238" i="11" s="1"/>
  <c r="AN239" i="11"/>
  <c r="AO239" i="11" s="1"/>
  <c r="AN240" i="11"/>
  <c r="AO240" i="11" s="1"/>
  <c r="AN241" i="11"/>
  <c r="AO241" i="11" s="1"/>
  <c r="AN242" i="11"/>
  <c r="AO242" i="11" s="1"/>
  <c r="AN243" i="11"/>
  <c r="AO243" i="11" s="1"/>
  <c r="AN244" i="11"/>
  <c r="AO244" i="11" s="1"/>
  <c r="AN245" i="11"/>
  <c r="AO245" i="11" s="1"/>
  <c r="AN246" i="11"/>
  <c r="AO246" i="11" s="1"/>
  <c r="AN247" i="11"/>
  <c r="AO247" i="11" s="1"/>
  <c r="AN248" i="11"/>
  <c r="AO248" i="11" s="1"/>
  <c r="AN249" i="11"/>
  <c r="AO249" i="11" s="1"/>
  <c r="AN250" i="11"/>
  <c r="AO250" i="11" s="1"/>
  <c r="AN251" i="11"/>
  <c r="AO251" i="11" s="1"/>
  <c r="AN252" i="11"/>
  <c r="AO252" i="11" s="1"/>
  <c r="AN253" i="11"/>
  <c r="AO253" i="11" s="1"/>
  <c r="AN254" i="11"/>
  <c r="AO254" i="11" s="1"/>
  <c r="AN255" i="11"/>
  <c r="AO255" i="11" s="1"/>
  <c r="AN256" i="11"/>
  <c r="AO256" i="11" s="1"/>
  <c r="AN257" i="11"/>
  <c r="AO257" i="11" s="1"/>
  <c r="AN258" i="11"/>
  <c r="AO258" i="11" s="1"/>
  <c r="AN259" i="11"/>
  <c r="AO259" i="11" s="1"/>
  <c r="AN260" i="11"/>
  <c r="AO260" i="11" s="1"/>
  <c r="AN261" i="11"/>
  <c r="AO261" i="11" s="1"/>
  <c r="AN262" i="11"/>
  <c r="AO262" i="11" s="1"/>
  <c r="AN263" i="11"/>
  <c r="AO263" i="11" s="1"/>
  <c r="AN264" i="11"/>
  <c r="AO264" i="11" s="1"/>
  <c r="AN265" i="11"/>
  <c r="AO265" i="11" s="1"/>
  <c r="AN266" i="11"/>
  <c r="AO266" i="11" s="1"/>
  <c r="AN267" i="11"/>
  <c r="AO267" i="11" s="1"/>
  <c r="AN268" i="11"/>
  <c r="AO268" i="11" s="1"/>
  <c r="AN269" i="11"/>
  <c r="AO269" i="11" s="1"/>
  <c r="AN270" i="11"/>
  <c r="AO270" i="11" s="1"/>
  <c r="AN271" i="11"/>
  <c r="AO271" i="11" s="1"/>
  <c r="AN272" i="11"/>
  <c r="AO272" i="11" s="1"/>
  <c r="AN273" i="11"/>
  <c r="AO273" i="11" s="1"/>
  <c r="AN274" i="11"/>
  <c r="AO274" i="11" s="1"/>
  <c r="AN275" i="11"/>
  <c r="AO275" i="11" s="1"/>
  <c r="AN276" i="11"/>
  <c r="AO276" i="11" s="1"/>
  <c r="AN277" i="11"/>
  <c r="AO277" i="11" s="1"/>
  <c r="AN278" i="11"/>
  <c r="AO278" i="11" s="1"/>
  <c r="AN279" i="11"/>
  <c r="AO279" i="11" s="1"/>
  <c r="AN280" i="11"/>
  <c r="AO280" i="11" s="1"/>
  <c r="AN281" i="11"/>
  <c r="AO281" i="11" s="1"/>
  <c r="AN282" i="11"/>
  <c r="AO282" i="11" s="1"/>
  <c r="AN283" i="11"/>
  <c r="AO283" i="11" s="1"/>
  <c r="AN284" i="11"/>
  <c r="AO284" i="11" s="1"/>
  <c r="AN285" i="11"/>
  <c r="AO285" i="11" s="1"/>
  <c r="AN286" i="11"/>
  <c r="AO286" i="11" s="1"/>
  <c r="AN287" i="11"/>
  <c r="AO287" i="11" s="1"/>
  <c r="AN288" i="11"/>
  <c r="AO288" i="11" s="1"/>
  <c r="AN289" i="11"/>
  <c r="AO289" i="11" s="1"/>
  <c r="AN290" i="11"/>
  <c r="AO290" i="11" s="1"/>
  <c r="AN291" i="11"/>
  <c r="AO291" i="11" s="1"/>
  <c r="AN292" i="11"/>
  <c r="AO292" i="11" s="1"/>
  <c r="AN293" i="11"/>
  <c r="AO293" i="11" s="1"/>
  <c r="AN294" i="11"/>
  <c r="AO294" i="11" s="1"/>
  <c r="AN295" i="11"/>
  <c r="AO295" i="11" s="1"/>
  <c r="AN296" i="11"/>
  <c r="AO296" i="11" s="1"/>
  <c r="AN297" i="11"/>
  <c r="AO297" i="11" s="1"/>
  <c r="AN298" i="11"/>
  <c r="AO298" i="11" s="1"/>
  <c r="AN299" i="11"/>
  <c r="AO299" i="11" s="1"/>
  <c r="AN300" i="11"/>
  <c r="AO300" i="11" s="1"/>
  <c r="AN301" i="11"/>
  <c r="AO301" i="11" s="1"/>
  <c r="AN302" i="11"/>
  <c r="AO302" i="11" s="1"/>
  <c r="AN303" i="11"/>
  <c r="AO303" i="11" s="1"/>
  <c r="AN304" i="11"/>
  <c r="AO304" i="11" s="1"/>
  <c r="AN305" i="11"/>
  <c r="AO305" i="11" s="1"/>
  <c r="AN306" i="11"/>
  <c r="AO306" i="11" s="1"/>
  <c r="AN307" i="11"/>
  <c r="AO307" i="11" s="1"/>
  <c r="AN308" i="11"/>
  <c r="AO308" i="11" s="1"/>
  <c r="AN309" i="11"/>
  <c r="AO309" i="11" s="1"/>
  <c r="AN310" i="11"/>
  <c r="AO310" i="11" s="1"/>
  <c r="AN311" i="11"/>
  <c r="AO311" i="11" s="1"/>
  <c r="AN312" i="11"/>
  <c r="AO312" i="11" s="1"/>
  <c r="AN313" i="11"/>
  <c r="AO313" i="11" s="1"/>
  <c r="AN314" i="11"/>
  <c r="AO314" i="11" s="1"/>
  <c r="AN315" i="11"/>
  <c r="AO315" i="11" s="1"/>
  <c r="AN316" i="11"/>
  <c r="AO316" i="11" s="1"/>
  <c r="AN317" i="11"/>
  <c r="AO317" i="11" s="1"/>
  <c r="AN318" i="11"/>
  <c r="AO318" i="11" s="1"/>
  <c r="AN319" i="11"/>
  <c r="AO319" i="11" s="1"/>
  <c r="AN320" i="11"/>
  <c r="AO320" i="11" s="1"/>
  <c r="AN321" i="11"/>
  <c r="AO321" i="11" s="1"/>
  <c r="AN322" i="11"/>
  <c r="AO322" i="11" s="1"/>
  <c r="AN323" i="11"/>
  <c r="AO323" i="11" s="1"/>
  <c r="AN324" i="11"/>
  <c r="AO324" i="11" s="1"/>
  <c r="AN325" i="11"/>
  <c r="AO325" i="11" s="1"/>
  <c r="AN326" i="11"/>
  <c r="AO326" i="11" s="1"/>
  <c r="AN327" i="11"/>
  <c r="AO327" i="11" s="1"/>
  <c r="AN328" i="11"/>
  <c r="AO328" i="11" s="1"/>
  <c r="AN329" i="11"/>
  <c r="AO329" i="11" s="1"/>
  <c r="AN330" i="11"/>
  <c r="AO330" i="11" s="1"/>
  <c r="AN331" i="11"/>
  <c r="AO331" i="11" s="1"/>
  <c r="AN332" i="11"/>
  <c r="AO332" i="11" s="1"/>
  <c r="AN333" i="11"/>
  <c r="AO333" i="11" s="1"/>
  <c r="AN334" i="11"/>
  <c r="AO334" i="11" s="1"/>
  <c r="AN335" i="11"/>
  <c r="AO335" i="11" s="1"/>
  <c r="AN336" i="11"/>
  <c r="AO336" i="11" s="1"/>
  <c r="AN337" i="11"/>
  <c r="AO337" i="11" s="1"/>
  <c r="AN338" i="11"/>
  <c r="AO338" i="11" s="1"/>
  <c r="AN339" i="11"/>
  <c r="AO339" i="11" s="1"/>
  <c r="AN340" i="11"/>
  <c r="AO340" i="11" s="1"/>
  <c r="AN341" i="11"/>
  <c r="AO341" i="11" s="1"/>
  <c r="AN342" i="11"/>
  <c r="AO342" i="11" s="1"/>
  <c r="AN343" i="11"/>
  <c r="AO343" i="11" s="1"/>
  <c r="AN344" i="11"/>
  <c r="AO344" i="11" s="1"/>
  <c r="AN345" i="11"/>
  <c r="AO345" i="11" s="1"/>
  <c r="AN346" i="11"/>
  <c r="AO346" i="11" s="1"/>
  <c r="AN347" i="11"/>
  <c r="AO347" i="11" s="1"/>
  <c r="AN348" i="11"/>
  <c r="AO348" i="11" s="1"/>
  <c r="AN349" i="11"/>
  <c r="AO349" i="11" s="1"/>
  <c r="AN350" i="11"/>
  <c r="AO350" i="11" s="1"/>
  <c r="AN351" i="11"/>
  <c r="AO351" i="11" s="1"/>
  <c r="AN352" i="11"/>
  <c r="AO352" i="11" s="1"/>
  <c r="AN353" i="11"/>
  <c r="AO353" i="11" s="1"/>
  <c r="AN354" i="11"/>
  <c r="AO354" i="11" s="1"/>
  <c r="AN355" i="11"/>
  <c r="AO355" i="11" s="1"/>
  <c r="AN356" i="11"/>
  <c r="AO356" i="11" s="1"/>
  <c r="AN357" i="11"/>
  <c r="AO357" i="11" s="1"/>
  <c r="AN358" i="11"/>
  <c r="AO358" i="11" s="1"/>
  <c r="AN359" i="11"/>
  <c r="AO359" i="11" s="1"/>
  <c r="AN360" i="11"/>
  <c r="AO360" i="11" s="1"/>
  <c r="AN361" i="11"/>
  <c r="AO361" i="11" s="1"/>
  <c r="AN362" i="11"/>
  <c r="AO362" i="11" s="1"/>
  <c r="AN363" i="11"/>
  <c r="AO363" i="11" s="1"/>
  <c r="AN364" i="11"/>
  <c r="AO364" i="11" s="1"/>
  <c r="AN365" i="11"/>
  <c r="AO365" i="11" s="1"/>
  <c r="AN366" i="11"/>
  <c r="AO366" i="11" s="1"/>
  <c r="AN367" i="11"/>
  <c r="AO367" i="11" s="1"/>
  <c r="AN368" i="11"/>
  <c r="AO368" i="11" s="1"/>
  <c r="AN369" i="11"/>
  <c r="AO369" i="11" s="1"/>
  <c r="AN370" i="11"/>
  <c r="AO370" i="11" s="1"/>
  <c r="AN371" i="11"/>
  <c r="AO371" i="11" s="1"/>
  <c r="AN372" i="11"/>
  <c r="AO372" i="11" s="1"/>
  <c r="AN373" i="11"/>
  <c r="AO373" i="11" s="1"/>
  <c r="AN374" i="11"/>
  <c r="AO374" i="11" s="1"/>
  <c r="AN375" i="11"/>
  <c r="AO375" i="11" s="1"/>
  <c r="AN376" i="11"/>
  <c r="AO376" i="11" s="1"/>
  <c r="AN377" i="11"/>
  <c r="AO377" i="11" s="1"/>
  <c r="AN378" i="11"/>
  <c r="AO378" i="11" s="1"/>
  <c r="AN379" i="11"/>
  <c r="AO379" i="11" s="1"/>
  <c r="AN380" i="11"/>
  <c r="AO380" i="11" s="1"/>
  <c r="AN381" i="11"/>
  <c r="AO381" i="11" s="1"/>
  <c r="AN382" i="11"/>
  <c r="AO382" i="11" s="1"/>
  <c r="AN383" i="11"/>
  <c r="AO383" i="11" s="1"/>
  <c r="AN384" i="11"/>
  <c r="AO384" i="11" s="1"/>
  <c r="AN385" i="11"/>
  <c r="AO385" i="11" s="1"/>
  <c r="AN386" i="11"/>
  <c r="AO386" i="11" s="1"/>
  <c r="AN387" i="11"/>
  <c r="AO387" i="11" s="1"/>
  <c r="AN388" i="11"/>
  <c r="AO388" i="11" s="1"/>
  <c r="AN389" i="11"/>
  <c r="AO389" i="11" s="1"/>
  <c r="AN390" i="11"/>
  <c r="AO390" i="11" s="1"/>
  <c r="AN391" i="11"/>
  <c r="AO391" i="11" s="1"/>
  <c r="AN392" i="11"/>
  <c r="AO392" i="11" s="1"/>
  <c r="AN393" i="11"/>
  <c r="AO393" i="11" s="1"/>
  <c r="AN394" i="11"/>
  <c r="AO394" i="11" s="1"/>
  <c r="AN395" i="11"/>
  <c r="AO395" i="11" s="1"/>
  <c r="AN396" i="11"/>
  <c r="AO396" i="11" s="1"/>
  <c r="AN397" i="11"/>
  <c r="AO397" i="11" s="1"/>
  <c r="AN398" i="11"/>
  <c r="AO398" i="11" s="1"/>
  <c r="AN399" i="11"/>
  <c r="AO399" i="11" s="1"/>
  <c r="AN400" i="11"/>
  <c r="AO400" i="11" s="1"/>
  <c r="AN401" i="11"/>
  <c r="AO401" i="11" s="1"/>
  <c r="AN402" i="11"/>
  <c r="AO402" i="11" s="1"/>
  <c r="AN403" i="11"/>
  <c r="AO403" i="11" s="1"/>
  <c r="AN404" i="11"/>
  <c r="AO404" i="11" s="1"/>
  <c r="AN405" i="11"/>
  <c r="AO405" i="11" s="1"/>
  <c r="AN406" i="11"/>
  <c r="AO406" i="11" s="1"/>
  <c r="AN407" i="11"/>
  <c r="AO407" i="11" s="1"/>
  <c r="AN408" i="11"/>
  <c r="AO408" i="11" s="1"/>
  <c r="AN409" i="11"/>
  <c r="AO409" i="11" s="1"/>
  <c r="AN410" i="11"/>
  <c r="AO410" i="11" s="1"/>
  <c r="AN411" i="11"/>
  <c r="AO411" i="11" s="1"/>
  <c r="AN412" i="11"/>
  <c r="AO412" i="11" s="1"/>
  <c r="AN413" i="11"/>
  <c r="AO413" i="11" s="1"/>
  <c r="AN414" i="11"/>
  <c r="AO414" i="11" s="1"/>
  <c r="AN415" i="11"/>
  <c r="AO415" i="11" s="1"/>
  <c r="AN416" i="11"/>
  <c r="AO416" i="11" s="1"/>
  <c r="AN417" i="11"/>
  <c r="AO417" i="11" s="1"/>
  <c r="AN418" i="11"/>
  <c r="AO418" i="11" s="1"/>
  <c r="AN419" i="11"/>
  <c r="AO419" i="11" s="1"/>
  <c r="AN420" i="11"/>
  <c r="AO420" i="11" s="1"/>
  <c r="AN421" i="11"/>
  <c r="AO421" i="11" s="1"/>
  <c r="AN422" i="11"/>
  <c r="AO422" i="11" s="1"/>
  <c r="AN423" i="11"/>
  <c r="AO423" i="11" s="1"/>
  <c r="AN424" i="11"/>
  <c r="AO424" i="11" s="1"/>
  <c r="AN425" i="11"/>
  <c r="AO425" i="11" s="1"/>
  <c r="AN426" i="11"/>
  <c r="AO426" i="11" s="1"/>
  <c r="AN427" i="11"/>
  <c r="AO427" i="11" s="1"/>
  <c r="AN428" i="11"/>
  <c r="AO428" i="11" s="1"/>
  <c r="AN429" i="11"/>
  <c r="AO429" i="11" s="1"/>
  <c r="AN430" i="11"/>
  <c r="AO430" i="11" s="1"/>
  <c r="AN431" i="11"/>
  <c r="AO431" i="11" s="1"/>
  <c r="AN432" i="11"/>
  <c r="AO432" i="11" s="1"/>
  <c r="AN433" i="11"/>
  <c r="AO433" i="11" s="1"/>
  <c r="AN434" i="11"/>
  <c r="AO434" i="11" s="1"/>
  <c r="AN435" i="11"/>
  <c r="AO435" i="11" s="1"/>
  <c r="AN436" i="11"/>
  <c r="AO436" i="11" s="1"/>
  <c r="AN437" i="11"/>
  <c r="AO437" i="11" s="1"/>
  <c r="AN438" i="11"/>
  <c r="AO438" i="11" s="1"/>
  <c r="AN439" i="11"/>
  <c r="AO439" i="11" s="1"/>
  <c r="AN440" i="11"/>
  <c r="AO440" i="11" s="1"/>
  <c r="AN441" i="11"/>
  <c r="AO441" i="11" s="1"/>
  <c r="AN442" i="11"/>
  <c r="AO442" i="11" s="1"/>
  <c r="AN443" i="11"/>
  <c r="AO443" i="11" s="1"/>
  <c r="AN444" i="11"/>
  <c r="AO444" i="11" s="1"/>
  <c r="AN445" i="11"/>
  <c r="AO445" i="11" s="1"/>
  <c r="AN446" i="11"/>
  <c r="AO446" i="11" s="1"/>
  <c r="AN447" i="11"/>
  <c r="AO447" i="11" s="1"/>
  <c r="AN448" i="11"/>
  <c r="AO448" i="11" s="1"/>
  <c r="AN449" i="11"/>
  <c r="AO449" i="11" s="1"/>
  <c r="AN450" i="11"/>
  <c r="AO450" i="11" s="1"/>
  <c r="AN451" i="11"/>
  <c r="AO451" i="11" s="1"/>
  <c r="AN452" i="11"/>
  <c r="AO452" i="11" s="1"/>
  <c r="AN453" i="11"/>
  <c r="AO453" i="11" s="1"/>
  <c r="AN454" i="11"/>
  <c r="AO454" i="11" s="1"/>
  <c r="AN455" i="11"/>
  <c r="AO455" i="11" s="1"/>
  <c r="AN456" i="11"/>
  <c r="AO456" i="11" s="1"/>
  <c r="AN457" i="11"/>
  <c r="AO457" i="11" s="1"/>
  <c r="AN458" i="11"/>
  <c r="AO458" i="11" s="1"/>
  <c r="AN459" i="11"/>
  <c r="AO459" i="11" s="1"/>
  <c r="AN460" i="11"/>
  <c r="AO460" i="11" s="1"/>
  <c r="AN461" i="11"/>
  <c r="AO461" i="11" s="1"/>
  <c r="AN462" i="11"/>
  <c r="AO462" i="11" s="1"/>
  <c r="AN463" i="11"/>
  <c r="AO463" i="11" s="1"/>
  <c r="AN464" i="11"/>
  <c r="AO464" i="11" s="1"/>
  <c r="AN465" i="11"/>
  <c r="AO465" i="11" s="1"/>
  <c r="AN466" i="11"/>
  <c r="AO466" i="11" s="1"/>
  <c r="AN467" i="11"/>
  <c r="AO467" i="11" s="1"/>
  <c r="AN468" i="11"/>
  <c r="AO468" i="11" s="1"/>
  <c r="AN469" i="11"/>
  <c r="AO469" i="11" s="1"/>
  <c r="AN470" i="11"/>
  <c r="AO470" i="11" s="1"/>
  <c r="AN471" i="11"/>
  <c r="AO471" i="11" s="1"/>
  <c r="AN472" i="11"/>
  <c r="AO472" i="11" s="1"/>
  <c r="AN473" i="11"/>
  <c r="AO473" i="11" s="1"/>
  <c r="AN474" i="11"/>
  <c r="AO474" i="11" s="1"/>
  <c r="AN475" i="11"/>
  <c r="AO475" i="11" s="1"/>
  <c r="AN476" i="11"/>
  <c r="AO476" i="11" s="1"/>
  <c r="AN477" i="11"/>
  <c r="AO477" i="11" s="1"/>
  <c r="AN478" i="11"/>
  <c r="AO478" i="11" s="1"/>
  <c r="AN479" i="11"/>
  <c r="AO479" i="11" s="1"/>
  <c r="AN480" i="11"/>
  <c r="AO480" i="11" s="1"/>
  <c r="AN481" i="11"/>
  <c r="AO481" i="11" s="1"/>
  <c r="AN482" i="11"/>
  <c r="AO482" i="11" s="1"/>
  <c r="AN483" i="11"/>
  <c r="AO483" i="11" s="1"/>
  <c r="AN484" i="11"/>
  <c r="AO484" i="11" s="1"/>
  <c r="AN485" i="11"/>
  <c r="AO485" i="11" s="1"/>
  <c r="AN486" i="11"/>
  <c r="AO486" i="11" s="1"/>
  <c r="AN487" i="11"/>
  <c r="AO487" i="11" s="1"/>
  <c r="AN488" i="11"/>
  <c r="AO488" i="11" s="1"/>
  <c r="AN489" i="11"/>
  <c r="AO489" i="11" s="1"/>
  <c r="AN490" i="11"/>
  <c r="AO490" i="11" s="1"/>
  <c r="AN491" i="11"/>
  <c r="AO491" i="11" s="1"/>
  <c r="AN492" i="11"/>
  <c r="AO492" i="11" s="1"/>
  <c r="AN493" i="11"/>
  <c r="AO493" i="11" s="1"/>
  <c r="AN494" i="11"/>
  <c r="AO494" i="11" s="1"/>
  <c r="AN495" i="11"/>
  <c r="AO495" i="11" s="1"/>
  <c r="AN496" i="11"/>
  <c r="AO496" i="11" s="1"/>
  <c r="AN497" i="11"/>
  <c r="AO497" i="11" s="1"/>
  <c r="AN498" i="11"/>
  <c r="AO498" i="11" s="1"/>
  <c r="AN499" i="11"/>
  <c r="AO499" i="11" s="1"/>
  <c r="AN500" i="11"/>
  <c r="AO500" i="11" s="1"/>
  <c r="AN501" i="11"/>
  <c r="AO501" i="11" s="1"/>
  <c r="AN502" i="11"/>
  <c r="AO502" i="11" s="1"/>
  <c r="AN503" i="11"/>
  <c r="AO503" i="11" s="1"/>
  <c r="AN504" i="11"/>
  <c r="AO504" i="11" s="1"/>
  <c r="AN505" i="11"/>
  <c r="AO505" i="11" s="1"/>
  <c r="AN506" i="11"/>
  <c r="AO506" i="11" s="1"/>
  <c r="AN507" i="11"/>
  <c r="AO507" i="11" s="1"/>
  <c r="AN508" i="11"/>
  <c r="AO508" i="11" s="1"/>
  <c r="AN509" i="11"/>
  <c r="AO509" i="11" s="1"/>
  <c r="AN510" i="11"/>
  <c r="AO510" i="11" s="1"/>
  <c r="AN511" i="11"/>
  <c r="AO511" i="11" s="1"/>
  <c r="AN512" i="11"/>
  <c r="AO512" i="11" s="1"/>
  <c r="AN513" i="11"/>
  <c r="AO513" i="11" s="1"/>
  <c r="AN514" i="11"/>
  <c r="AO514" i="11" s="1"/>
  <c r="AN515" i="11"/>
  <c r="AO515" i="11" s="1"/>
  <c r="AN516" i="11"/>
  <c r="AO516" i="11" s="1"/>
  <c r="AN517" i="11"/>
  <c r="AO517" i="11" s="1"/>
  <c r="AN518" i="11"/>
  <c r="AO518" i="11" s="1"/>
  <c r="AN519" i="11"/>
  <c r="AO519" i="11" s="1"/>
  <c r="AN520" i="11"/>
  <c r="AO520" i="11" s="1"/>
  <c r="AN521" i="11"/>
  <c r="AO521" i="11" s="1"/>
  <c r="AN522" i="11"/>
  <c r="AO522" i="11" s="1"/>
  <c r="AN523" i="11"/>
  <c r="AO523" i="11" s="1"/>
  <c r="AN524" i="11"/>
  <c r="AO524" i="11" s="1"/>
  <c r="AN525" i="11"/>
  <c r="AO525" i="11" s="1"/>
  <c r="AN526" i="11"/>
  <c r="AO526" i="11" s="1"/>
  <c r="AN527" i="11"/>
  <c r="AO527" i="11" s="1"/>
  <c r="AN528" i="11"/>
  <c r="AO528" i="11" s="1"/>
  <c r="AN529" i="11"/>
  <c r="AO529" i="11" s="1"/>
  <c r="AN530" i="11"/>
  <c r="AO530" i="11" s="1"/>
  <c r="AN531" i="11"/>
  <c r="AO531" i="11" s="1"/>
  <c r="AN532" i="11"/>
  <c r="AO532" i="11" s="1"/>
  <c r="AN533" i="11"/>
  <c r="AO533" i="11" s="1"/>
  <c r="AN534" i="11"/>
  <c r="AO534" i="11" s="1"/>
  <c r="AN535" i="11"/>
  <c r="AO535" i="11" s="1"/>
  <c r="AN536" i="11"/>
  <c r="AO536" i="11" s="1"/>
  <c r="AN537" i="11"/>
  <c r="AO537" i="11" s="1"/>
  <c r="AN538" i="11"/>
  <c r="AO538" i="11" s="1"/>
  <c r="AN539" i="11"/>
  <c r="AO539" i="11" s="1"/>
  <c r="AN540" i="11"/>
  <c r="AO540" i="11" s="1"/>
  <c r="AN541" i="11"/>
  <c r="AO541" i="11" s="1"/>
  <c r="AN542" i="11"/>
  <c r="AO542" i="11" s="1"/>
  <c r="AN543" i="11"/>
  <c r="AO543" i="11" s="1"/>
  <c r="AN544" i="11"/>
  <c r="AO544" i="11" s="1"/>
  <c r="AN545" i="11"/>
  <c r="AO545" i="11" s="1"/>
  <c r="AN546" i="11"/>
  <c r="AO546" i="11" s="1"/>
  <c r="AN547" i="11"/>
  <c r="AO547" i="11" s="1"/>
  <c r="AN548" i="11"/>
  <c r="AO548" i="11" s="1"/>
  <c r="AN549" i="11"/>
  <c r="AO549" i="11" s="1"/>
  <c r="AN550" i="11"/>
  <c r="AO550" i="11" s="1"/>
  <c r="AN551" i="11"/>
  <c r="AO551" i="11" s="1"/>
  <c r="AN552" i="11"/>
  <c r="AO552" i="11" s="1"/>
  <c r="AN553" i="11"/>
  <c r="AO553" i="11" s="1"/>
  <c r="AN554" i="11"/>
  <c r="AO554" i="11" s="1"/>
  <c r="AN555" i="11"/>
  <c r="AO555" i="11" s="1"/>
  <c r="AN556" i="11"/>
  <c r="AO556" i="11" s="1"/>
  <c r="AN557" i="11"/>
  <c r="AO557" i="11" s="1"/>
  <c r="AN558" i="11"/>
  <c r="AO558" i="11" s="1"/>
  <c r="AN559" i="11"/>
  <c r="AO559" i="11" s="1"/>
  <c r="AN560" i="11"/>
  <c r="AO560" i="11" s="1"/>
  <c r="AN561" i="11"/>
  <c r="AO561" i="11" s="1"/>
  <c r="AN562" i="11"/>
  <c r="AO562" i="11" s="1"/>
  <c r="AN563" i="11"/>
  <c r="AO563" i="11" s="1"/>
  <c r="AN564" i="11"/>
  <c r="AO564" i="11" s="1"/>
  <c r="AN565" i="11"/>
  <c r="AO565" i="11" s="1"/>
  <c r="AN566" i="11"/>
  <c r="AO566" i="11" s="1"/>
  <c r="AN567" i="11"/>
  <c r="AO567" i="11" s="1"/>
  <c r="AN568" i="11"/>
  <c r="AO568" i="11" s="1"/>
  <c r="AN569" i="11"/>
  <c r="AO569" i="11" s="1"/>
  <c r="AN570" i="11"/>
  <c r="AO570" i="11" s="1"/>
  <c r="AN571" i="11"/>
  <c r="AO571" i="11" s="1"/>
  <c r="AN572" i="11"/>
  <c r="AO572" i="11" s="1"/>
  <c r="AN573" i="11"/>
  <c r="AO573" i="11" s="1"/>
  <c r="AN574" i="11"/>
  <c r="AO574" i="11" s="1"/>
  <c r="AN575" i="11"/>
  <c r="AO575" i="11" s="1"/>
  <c r="AN576" i="11"/>
  <c r="AO576" i="11" s="1"/>
  <c r="AN577" i="11"/>
  <c r="AO577" i="11" s="1"/>
  <c r="AN578" i="11"/>
  <c r="AO578" i="11" s="1"/>
  <c r="AN579" i="11"/>
  <c r="AO579" i="11" s="1"/>
  <c r="AN580" i="11"/>
  <c r="AO580" i="11" s="1"/>
  <c r="AN581" i="11"/>
  <c r="AO581" i="11" s="1"/>
  <c r="AN582" i="11"/>
  <c r="AO582" i="11" s="1"/>
  <c r="AN583" i="11"/>
  <c r="AO583" i="11" s="1"/>
  <c r="AN584" i="11"/>
  <c r="AO584" i="11" s="1"/>
  <c r="AN585" i="11"/>
  <c r="AO585" i="11" s="1"/>
  <c r="AN586" i="11"/>
  <c r="AO586" i="11" s="1"/>
  <c r="AN587" i="11"/>
  <c r="AO587" i="11" s="1"/>
  <c r="AN588" i="11"/>
  <c r="AO588" i="11" s="1"/>
  <c r="AN589" i="11"/>
  <c r="AO589" i="11" s="1"/>
  <c r="AN590" i="11"/>
  <c r="AO590" i="11" s="1"/>
  <c r="AN591" i="11"/>
  <c r="AO591" i="11" s="1"/>
  <c r="AN592" i="11"/>
  <c r="AO592" i="11" s="1"/>
  <c r="AN593" i="11"/>
  <c r="AO593" i="11" s="1"/>
  <c r="AN594" i="11"/>
  <c r="AO594" i="11" s="1"/>
  <c r="AN595" i="11"/>
  <c r="AO595" i="11" s="1"/>
  <c r="AN596" i="11"/>
  <c r="AO596" i="11" s="1"/>
  <c r="AN597" i="11"/>
  <c r="AO597" i="11" s="1"/>
  <c r="AN598" i="11"/>
  <c r="AO598" i="11" s="1"/>
  <c r="AN599" i="11"/>
  <c r="AO599" i="11" s="1"/>
  <c r="AN600" i="11"/>
  <c r="AO600" i="11" s="1"/>
  <c r="AN601" i="11"/>
  <c r="AO601" i="11" s="1"/>
  <c r="AN602" i="11"/>
  <c r="AO602" i="11" s="1"/>
  <c r="AN603" i="11"/>
  <c r="AO603" i="11" s="1"/>
  <c r="AN604" i="11"/>
  <c r="AO604" i="11" s="1"/>
  <c r="AN605" i="11"/>
  <c r="AO605" i="11" s="1"/>
  <c r="AN606" i="11"/>
  <c r="AO606" i="11" s="1"/>
  <c r="AN607" i="11"/>
  <c r="AO607" i="11" s="1"/>
  <c r="AN608" i="11"/>
  <c r="AO608" i="11" s="1"/>
  <c r="AN609" i="11"/>
  <c r="AO609" i="11" s="1"/>
  <c r="AN610" i="11"/>
  <c r="AO610" i="11" s="1"/>
  <c r="AN611" i="11"/>
  <c r="AO611" i="11" s="1"/>
  <c r="AN612" i="11"/>
  <c r="AO612" i="11" s="1"/>
  <c r="AN613" i="11"/>
  <c r="AO613" i="11" s="1"/>
  <c r="AN614" i="11"/>
  <c r="AO614" i="11" s="1"/>
  <c r="AN615" i="11"/>
  <c r="AO615" i="11" s="1"/>
  <c r="AN616" i="11"/>
  <c r="AO616" i="11" s="1"/>
  <c r="AN617" i="11"/>
  <c r="AO617" i="11" s="1"/>
  <c r="AN618" i="11"/>
  <c r="AO618" i="11" s="1"/>
  <c r="AN619" i="11"/>
  <c r="AO619" i="11" s="1"/>
  <c r="AN620" i="11"/>
  <c r="AO620" i="11" s="1"/>
  <c r="AN621" i="11"/>
  <c r="AO621" i="11" s="1"/>
  <c r="AN622" i="11"/>
  <c r="AO622" i="11" s="1"/>
  <c r="AN623" i="11"/>
  <c r="AO623" i="11" s="1"/>
  <c r="AN624" i="11"/>
  <c r="AO624" i="11" s="1"/>
  <c r="AN625" i="11"/>
  <c r="AO625" i="11" s="1"/>
  <c r="AN626" i="11"/>
  <c r="AO626" i="11" s="1"/>
  <c r="AN627" i="11"/>
  <c r="AO627" i="11" s="1"/>
  <c r="AN628" i="11"/>
  <c r="AO628" i="11" s="1"/>
  <c r="AN629" i="11"/>
  <c r="AO629" i="11" s="1"/>
  <c r="AN630" i="11"/>
  <c r="AO630" i="11" s="1"/>
  <c r="AN631" i="11"/>
  <c r="AO631" i="11" s="1"/>
  <c r="AN632" i="11"/>
  <c r="AO632" i="11" s="1"/>
  <c r="AN633" i="11"/>
  <c r="AO633" i="11" s="1"/>
  <c r="AN634" i="11"/>
  <c r="AO634" i="11" s="1"/>
  <c r="AN635" i="11"/>
  <c r="AO635" i="11" s="1"/>
  <c r="AN636" i="11"/>
  <c r="AO636" i="11" s="1"/>
  <c r="AN637" i="11"/>
  <c r="AO637" i="11" s="1"/>
  <c r="AN638" i="11"/>
  <c r="AO638" i="11" s="1"/>
  <c r="AN639" i="11"/>
  <c r="AO639" i="11" s="1"/>
  <c r="AN640" i="11"/>
  <c r="AO640" i="11" s="1"/>
  <c r="AN641" i="11"/>
  <c r="AO641" i="11" s="1"/>
  <c r="AN642" i="11"/>
  <c r="AO642" i="11" s="1"/>
  <c r="AN643" i="11"/>
  <c r="AO643" i="11" s="1"/>
  <c r="AN644" i="11"/>
  <c r="AO644" i="11" s="1"/>
  <c r="AN645" i="11"/>
  <c r="AO645" i="11" s="1"/>
  <c r="AN646" i="11"/>
  <c r="AO646" i="11" s="1"/>
  <c r="AN647" i="11"/>
  <c r="AO647" i="11" s="1"/>
  <c r="AN648" i="11"/>
  <c r="AO648" i="11" s="1"/>
  <c r="AN649" i="11"/>
  <c r="AO649" i="11" s="1"/>
  <c r="AN650" i="11"/>
  <c r="AO650" i="11" s="1"/>
  <c r="AN651" i="11"/>
  <c r="AO651" i="11" s="1"/>
  <c r="AN652" i="11"/>
  <c r="AO652" i="11" s="1"/>
  <c r="AN653" i="11"/>
  <c r="AO653" i="11" s="1"/>
  <c r="AN654" i="11"/>
  <c r="AO654" i="11" s="1"/>
  <c r="AN655" i="11"/>
  <c r="AO655" i="11" s="1"/>
  <c r="AN656" i="11"/>
  <c r="AO656" i="11" s="1"/>
  <c r="AN657" i="11"/>
  <c r="AO657" i="11" s="1"/>
  <c r="AN658" i="11"/>
  <c r="AO658" i="11" s="1"/>
  <c r="AN659" i="11"/>
  <c r="AO659" i="11" s="1"/>
  <c r="AN660" i="11"/>
  <c r="AO660" i="11" s="1"/>
  <c r="AN661" i="11"/>
  <c r="AO661" i="11" s="1"/>
  <c r="AN662" i="11"/>
  <c r="AO662" i="11" s="1"/>
  <c r="AN663" i="11"/>
  <c r="AO663" i="11" s="1"/>
  <c r="AN664" i="11"/>
  <c r="AO664" i="11" s="1"/>
  <c r="AN665" i="11"/>
  <c r="AO665" i="11" s="1"/>
  <c r="AN666" i="11"/>
  <c r="AO666" i="11" s="1"/>
  <c r="AN667" i="11"/>
  <c r="AO667" i="11" s="1"/>
  <c r="AN668" i="11"/>
  <c r="AO668" i="11" s="1"/>
  <c r="AN669" i="11"/>
  <c r="AO669" i="11" s="1"/>
  <c r="AN670" i="11"/>
  <c r="AO670" i="11" s="1"/>
  <c r="AN671" i="11"/>
  <c r="AO671" i="11" s="1"/>
  <c r="AN672" i="11"/>
  <c r="AO672" i="11" s="1"/>
  <c r="AN673" i="11"/>
  <c r="AO673" i="11" s="1"/>
  <c r="AN674" i="11"/>
  <c r="AO674" i="11" s="1"/>
  <c r="AN675" i="11"/>
  <c r="AO675" i="11" s="1"/>
  <c r="AN676" i="11"/>
  <c r="AO676" i="11" s="1"/>
  <c r="AN677" i="11"/>
  <c r="AO677" i="11" s="1"/>
  <c r="AN678" i="11"/>
  <c r="AO678" i="11" s="1"/>
  <c r="AN679" i="11"/>
  <c r="AO679" i="11" s="1"/>
  <c r="AN680" i="11"/>
  <c r="AO680" i="11" s="1"/>
  <c r="AN681" i="11"/>
  <c r="AO681" i="11" s="1"/>
  <c r="AN682" i="11"/>
  <c r="AO682" i="11" s="1"/>
  <c r="AN683" i="11"/>
  <c r="AO683" i="11" s="1"/>
  <c r="AN684" i="11"/>
  <c r="AO684" i="11" s="1"/>
  <c r="AN685" i="11"/>
  <c r="AO685" i="11" s="1"/>
  <c r="AN686" i="11"/>
  <c r="AO686" i="11" s="1"/>
  <c r="AN687" i="11"/>
  <c r="AO687" i="11" s="1"/>
  <c r="AN688" i="11"/>
  <c r="AO688" i="11" s="1"/>
  <c r="AN689" i="11"/>
  <c r="AO689" i="11" s="1"/>
  <c r="AN690" i="11"/>
  <c r="AO690" i="11" s="1"/>
  <c r="AN691" i="11"/>
  <c r="AO691" i="11" s="1"/>
  <c r="AN692" i="11"/>
  <c r="AO692" i="11" s="1"/>
  <c r="AN693" i="11"/>
  <c r="AO693" i="11" s="1"/>
  <c r="AN694" i="11"/>
  <c r="AO694" i="11" s="1"/>
  <c r="AN695" i="11"/>
  <c r="AO695" i="11" s="1"/>
  <c r="AN696" i="11"/>
  <c r="AO696" i="11" s="1"/>
  <c r="AN697" i="11"/>
  <c r="AO697" i="11" s="1"/>
  <c r="AN698" i="11"/>
  <c r="AO698" i="11" s="1"/>
  <c r="AN699" i="11"/>
  <c r="AO699" i="11" s="1"/>
  <c r="AN700" i="11"/>
  <c r="AO700" i="11" s="1"/>
  <c r="AN701" i="11"/>
  <c r="AO701" i="11" s="1"/>
  <c r="AN702" i="11"/>
  <c r="AO702" i="11" s="1"/>
  <c r="AN703" i="11"/>
  <c r="AO703" i="11" s="1"/>
  <c r="AN704" i="11"/>
  <c r="AO704" i="11" s="1"/>
  <c r="AN705" i="11"/>
  <c r="AO705" i="11" s="1"/>
  <c r="AN706" i="11"/>
  <c r="AO706" i="11" s="1"/>
  <c r="AN707" i="11"/>
  <c r="AO707" i="11" s="1"/>
  <c r="AN708" i="11"/>
  <c r="AO708" i="11" s="1"/>
  <c r="AN709" i="11"/>
  <c r="AO709" i="11" s="1"/>
  <c r="AN710" i="11"/>
  <c r="AO710" i="11" s="1"/>
  <c r="AN711" i="11"/>
  <c r="AO711" i="11" s="1"/>
  <c r="AN712" i="11"/>
  <c r="AO712" i="11" s="1"/>
  <c r="AN713" i="11"/>
  <c r="AO713" i="11" s="1"/>
  <c r="AN714" i="11"/>
  <c r="AO714" i="11" s="1"/>
  <c r="AN715" i="11"/>
  <c r="AO715" i="11" s="1"/>
  <c r="AN716" i="11"/>
  <c r="AO716" i="11" s="1"/>
  <c r="AN717" i="11"/>
  <c r="AO717" i="11" s="1"/>
  <c r="AN718" i="11"/>
  <c r="AO718" i="11" s="1"/>
  <c r="AN719" i="11"/>
  <c r="AO719" i="11" s="1"/>
  <c r="AN720" i="11"/>
  <c r="AO720" i="11" s="1"/>
  <c r="AN721" i="11"/>
  <c r="AO721" i="11" s="1"/>
  <c r="AN722" i="11"/>
  <c r="AO722" i="11" s="1"/>
  <c r="AN723" i="11"/>
  <c r="AO723" i="11" s="1"/>
  <c r="AN724" i="11"/>
  <c r="AO724" i="11" s="1"/>
  <c r="AN725" i="11"/>
  <c r="AO725" i="11" s="1"/>
  <c r="AN726" i="11"/>
  <c r="AO726" i="11" s="1"/>
  <c r="AN727" i="11"/>
  <c r="AO727" i="11" s="1"/>
  <c r="AN728" i="11"/>
  <c r="AO728" i="11" s="1"/>
  <c r="AN729" i="11"/>
  <c r="AO729" i="11" s="1"/>
  <c r="AN730" i="11"/>
  <c r="AO730" i="11" s="1"/>
  <c r="AN731" i="11"/>
  <c r="AO731" i="11" s="1"/>
  <c r="AN732" i="11"/>
  <c r="AO732" i="11" s="1"/>
  <c r="AN733" i="11"/>
  <c r="AO733" i="11" s="1"/>
  <c r="AN734" i="11"/>
  <c r="AO734" i="11" s="1"/>
  <c r="AN735" i="11"/>
  <c r="AO735" i="11" s="1"/>
  <c r="AN736" i="11"/>
  <c r="AO736" i="11" s="1"/>
  <c r="AN737" i="11"/>
  <c r="AO737" i="11" s="1"/>
  <c r="AN738" i="11"/>
  <c r="AO738" i="11" s="1"/>
  <c r="AN739" i="11"/>
  <c r="AO739" i="11" s="1"/>
  <c r="AN740" i="11"/>
  <c r="AO740" i="11" s="1"/>
  <c r="AN741" i="11"/>
  <c r="AO741" i="11" s="1"/>
  <c r="AN742" i="11"/>
  <c r="AO742" i="11" s="1"/>
  <c r="AN743" i="11"/>
  <c r="AO743" i="11" s="1"/>
  <c r="AN744" i="11"/>
  <c r="AO744" i="11" s="1"/>
  <c r="AN745" i="11"/>
  <c r="AO745" i="11" s="1"/>
  <c r="AN746" i="11"/>
  <c r="AO746" i="11" s="1"/>
  <c r="AN747" i="11"/>
  <c r="AO747" i="11" s="1"/>
  <c r="AN748" i="11"/>
  <c r="AO748" i="11" s="1"/>
  <c r="AN749" i="11"/>
  <c r="AO749" i="11" s="1"/>
  <c r="AN750" i="11"/>
  <c r="AO750" i="11" s="1"/>
  <c r="AN751" i="11"/>
  <c r="AO751" i="11" s="1"/>
  <c r="AN752" i="11"/>
  <c r="AO752" i="11" s="1"/>
  <c r="AN753" i="11"/>
  <c r="AO753" i="11" s="1"/>
  <c r="AN754" i="11"/>
  <c r="AO754" i="11" s="1"/>
  <c r="AN755" i="11"/>
  <c r="AO755" i="11" s="1"/>
  <c r="AN756" i="11"/>
  <c r="AO756" i="11" s="1"/>
  <c r="AN757" i="11"/>
  <c r="AO757" i="11" s="1"/>
  <c r="AN758" i="11"/>
  <c r="AO758" i="11" s="1"/>
  <c r="AN759" i="11"/>
  <c r="AO759" i="11" s="1"/>
  <c r="AN760" i="11"/>
  <c r="AO760" i="11" s="1"/>
  <c r="AN761" i="11"/>
  <c r="AO761" i="11" s="1"/>
  <c r="AN762" i="11"/>
  <c r="AO762" i="11" s="1"/>
  <c r="AN763" i="11"/>
  <c r="AO763" i="11" s="1"/>
  <c r="AN764" i="11"/>
  <c r="AO764" i="11" s="1"/>
  <c r="AN765" i="11"/>
  <c r="AO765" i="11" s="1"/>
  <c r="AN766" i="11"/>
  <c r="AO766" i="11" s="1"/>
  <c r="AN767" i="11"/>
  <c r="AO767" i="11" s="1"/>
  <c r="AN768" i="11"/>
  <c r="AO768" i="11" s="1"/>
  <c r="AN769" i="11"/>
  <c r="AO769" i="11" s="1"/>
  <c r="AN770" i="11"/>
  <c r="AO770" i="11" s="1"/>
  <c r="AN771" i="11"/>
  <c r="AO771" i="11" s="1"/>
  <c r="AN772" i="11"/>
  <c r="AO772" i="11" s="1"/>
  <c r="AN773" i="11"/>
  <c r="AO773" i="11" s="1"/>
  <c r="AN774" i="11"/>
  <c r="AO774" i="11" s="1"/>
  <c r="AN775" i="11"/>
  <c r="AO775" i="11" s="1"/>
  <c r="AN776" i="11"/>
  <c r="AO776" i="11" s="1"/>
  <c r="AN777" i="11"/>
  <c r="AO777" i="11" s="1"/>
  <c r="AN778" i="11"/>
  <c r="AO778" i="11" s="1"/>
  <c r="AN779" i="11"/>
  <c r="AO779" i="11" s="1"/>
  <c r="AN780" i="11"/>
  <c r="AO780" i="11" s="1"/>
  <c r="AN781" i="11"/>
  <c r="AO781" i="11" s="1"/>
  <c r="AN782" i="11"/>
  <c r="AO782" i="11" s="1"/>
  <c r="AN783" i="11"/>
  <c r="AO783" i="11" s="1"/>
  <c r="AN784" i="11"/>
  <c r="AO784" i="11" s="1"/>
  <c r="AN785" i="11"/>
  <c r="AO785" i="11" s="1"/>
  <c r="AN786" i="11"/>
  <c r="AO786" i="11" s="1"/>
  <c r="AN787" i="11"/>
  <c r="AO787" i="11" s="1"/>
  <c r="AN788" i="11"/>
  <c r="AO788" i="11" s="1"/>
  <c r="AN789" i="11"/>
  <c r="AO789" i="11" s="1"/>
  <c r="AN790" i="11"/>
  <c r="AO790" i="11" s="1"/>
  <c r="AN791" i="11"/>
  <c r="AO791" i="11" s="1"/>
  <c r="AN792" i="11"/>
  <c r="AO792" i="11" s="1"/>
  <c r="AN793" i="11"/>
  <c r="AO793" i="11" s="1"/>
  <c r="AN794" i="11"/>
  <c r="AO794" i="11" s="1"/>
  <c r="AN795" i="11"/>
  <c r="AO795" i="11" s="1"/>
  <c r="AN796" i="11"/>
  <c r="AO796" i="11" s="1"/>
  <c r="AN797" i="11"/>
  <c r="AO797" i="11" s="1"/>
  <c r="AN798" i="11"/>
  <c r="AO798" i="11" s="1"/>
  <c r="AN799" i="11"/>
  <c r="AO799" i="11" s="1"/>
  <c r="AN800" i="11"/>
  <c r="AO800" i="11" s="1"/>
  <c r="AN801" i="11"/>
  <c r="AO801" i="11" s="1"/>
  <c r="AN802" i="11"/>
  <c r="AO802" i="11" s="1"/>
  <c r="AN803" i="11"/>
  <c r="AO803" i="11" s="1"/>
  <c r="AN804" i="11"/>
  <c r="AO804" i="11" s="1"/>
  <c r="AN805" i="11"/>
  <c r="AO805" i="11" s="1"/>
  <c r="AN806" i="11"/>
  <c r="AO806" i="11" s="1"/>
  <c r="AN807" i="11"/>
  <c r="AO807" i="11" s="1"/>
  <c r="AN808" i="11"/>
  <c r="AO808" i="11" s="1"/>
  <c r="AN809" i="11"/>
  <c r="AO809" i="11" s="1"/>
  <c r="AN810" i="11"/>
  <c r="AO810" i="11" s="1"/>
  <c r="AN811" i="11"/>
  <c r="AO811" i="11" s="1"/>
  <c r="AN812" i="11"/>
  <c r="AO812" i="11" s="1"/>
  <c r="AN813" i="11"/>
  <c r="AO813" i="11" s="1"/>
  <c r="AN814" i="11"/>
  <c r="AO814" i="11" s="1"/>
  <c r="AN815" i="11"/>
  <c r="AO815" i="11" s="1"/>
  <c r="AN816" i="11"/>
  <c r="AO816" i="11" s="1"/>
  <c r="AN817" i="11"/>
  <c r="AO817" i="11" s="1"/>
  <c r="AN818" i="11"/>
  <c r="AO818" i="11" s="1"/>
  <c r="AN819" i="11"/>
  <c r="AO819" i="11" s="1"/>
  <c r="AN820" i="11"/>
  <c r="AO820" i="11" s="1"/>
  <c r="AN821" i="11"/>
  <c r="AO821" i="11" s="1"/>
  <c r="AN822" i="11"/>
  <c r="AO822" i="11" s="1"/>
  <c r="AN823" i="11"/>
  <c r="AO823" i="11" s="1"/>
  <c r="AN824" i="11"/>
  <c r="AO824" i="11" s="1"/>
  <c r="AN825" i="11"/>
  <c r="AO825" i="11" s="1"/>
  <c r="AN826" i="11"/>
  <c r="AO826" i="11" s="1"/>
  <c r="AN827" i="11"/>
  <c r="AO827" i="11" s="1"/>
  <c r="AN828" i="11"/>
  <c r="AO828" i="11" s="1"/>
  <c r="AN829" i="11"/>
  <c r="AO829" i="11" s="1"/>
  <c r="AN830" i="11"/>
  <c r="AO830" i="11" s="1"/>
  <c r="AN831" i="11"/>
  <c r="AO831" i="11" s="1"/>
  <c r="AN832" i="11"/>
  <c r="AO832" i="11" s="1"/>
  <c r="AN833" i="11"/>
  <c r="AO833" i="11" s="1"/>
  <c r="AN834" i="11"/>
  <c r="AO834" i="11" s="1"/>
  <c r="AN835" i="11"/>
  <c r="AO835" i="11" s="1"/>
  <c r="AN836" i="11"/>
  <c r="AO836" i="11" s="1"/>
  <c r="AN837" i="11"/>
  <c r="AO837" i="11" s="1"/>
  <c r="AN838" i="11"/>
  <c r="AO838" i="11" s="1"/>
  <c r="AN839" i="11"/>
  <c r="AO839" i="11" s="1"/>
  <c r="AN840" i="11"/>
  <c r="AO840" i="11" s="1"/>
  <c r="AN841" i="11"/>
  <c r="AO841" i="11" s="1"/>
  <c r="AN842" i="11"/>
  <c r="AO842" i="11" s="1"/>
  <c r="AN843" i="11"/>
  <c r="AO843" i="11" s="1"/>
  <c r="AN844" i="11"/>
  <c r="AO844" i="11" s="1"/>
  <c r="AN845" i="11"/>
  <c r="AO845" i="11" s="1"/>
  <c r="AN846" i="11"/>
  <c r="AO846" i="11" s="1"/>
  <c r="AN847" i="11"/>
  <c r="AO847" i="11" s="1"/>
  <c r="AN848" i="11"/>
  <c r="AO848" i="11" s="1"/>
  <c r="AN849" i="11"/>
  <c r="AO849" i="11" s="1"/>
  <c r="AN850" i="11"/>
  <c r="AO850" i="11" s="1"/>
  <c r="AN851" i="11"/>
  <c r="AO851" i="11" s="1"/>
  <c r="AN852" i="11"/>
  <c r="AO852" i="11" s="1"/>
  <c r="AN853" i="11"/>
  <c r="AO853" i="11" s="1"/>
  <c r="AN854" i="11"/>
  <c r="AO854" i="11" s="1"/>
  <c r="AN855" i="11"/>
  <c r="AO855" i="11" s="1"/>
  <c r="AN856" i="11"/>
  <c r="AO856" i="11" s="1"/>
  <c r="AN857" i="11"/>
  <c r="AO857" i="11" s="1"/>
  <c r="AN858" i="11"/>
  <c r="AO858" i="11" s="1"/>
  <c r="AN859" i="11"/>
  <c r="AO859" i="11" s="1"/>
  <c r="AN860" i="11"/>
  <c r="AO860" i="11" s="1"/>
  <c r="AN861" i="11"/>
  <c r="AO861" i="11" s="1"/>
  <c r="AN862" i="11"/>
  <c r="AO862" i="11" s="1"/>
  <c r="AN863" i="11"/>
  <c r="AO863" i="11" s="1"/>
  <c r="AN864" i="11"/>
  <c r="AO864" i="11" s="1"/>
  <c r="AN865" i="11"/>
  <c r="AO865" i="11" s="1"/>
  <c r="AN866" i="11"/>
  <c r="AO866" i="11" s="1"/>
  <c r="AN867" i="11"/>
  <c r="AO867" i="11" s="1"/>
  <c r="AN868" i="11"/>
  <c r="AO868" i="11" s="1"/>
  <c r="AN869" i="11"/>
  <c r="AO869" i="11" s="1"/>
  <c r="AN870" i="11"/>
  <c r="AO870" i="11" s="1"/>
  <c r="AN871" i="11"/>
  <c r="AO871" i="11" s="1"/>
  <c r="AN872" i="11"/>
  <c r="AO872" i="11" s="1"/>
  <c r="AN873" i="11"/>
  <c r="AO873" i="11" s="1"/>
  <c r="AN874" i="11"/>
  <c r="AO874" i="11" s="1"/>
  <c r="AN875" i="11"/>
  <c r="AO875" i="11" s="1"/>
  <c r="AN876" i="11"/>
  <c r="AO876" i="11" s="1"/>
  <c r="AN877" i="11"/>
  <c r="AO877" i="11" s="1"/>
  <c r="AN878" i="11"/>
  <c r="AO878" i="11" s="1"/>
  <c r="AN879" i="11"/>
  <c r="AO879" i="11" s="1"/>
  <c r="AN880" i="11"/>
  <c r="AO880" i="11" s="1"/>
  <c r="AN881" i="11"/>
  <c r="AO881" i="11" s="1"/>
  <c r="AN882" i="11"/>
  <c r="AO882" i="11" s="1"/>
  <c r="AN883" i="11"/>
  <c r="AO883" i="11" s="1"/>
  <c r="AN884" i="11"/>
  <c r="AO884" i="11" s="1"/>
  <c r="AN885" i="11"/>
  <c r="AO885" i="11" s="1"/>
  <c r="AN886" i="11"/>
  <c r="AO886" i="11" s="1"/>
  <c r="AN887" i="11"/>
  <c r="AO887" i="11" s="1"/>
  <c r="AN888" i="11"/>
  <c r="AO888" i="11" s="1"/>
  <c r="AN889" i="11"/>
  <c r="AO889" i="11" s="1"/>
  <c r="AN890" i="11"/>
  <c r="AO890" i="11" s="1"/>
  <c r="AN891" i="11"/>
  <c r="AO891" i="11" s="1"/>
  <c r="AN892" i="11"/>
  <c r="AO892" i="11" s="1"/>
  <c r="AN893" i="11"/>
  <c r="AO893" i="11" s="1"/>
  <c r="AN894" i="11"/>
  <c r="AO894" i="11" s="1"/>
  <c r="AN895" i="11"/>
  <c r="AO895" i="11" s="1"/>
  <c r="AN896" i="11"/>
  <c r="AO896" i="11" s="1"/>
  <c r="AN897" i="11"/>
  <c r="AO897" i="11" s="1"/>
  <c r="AN898" i="11"/>
  <c r="AO898" i="11" s="1"/>
  <c r="AN899" i="11"/>
  <c r="AO899" i="11" s="1"/>
  <c r="AN900" i="11"/>
  <c r="AO900" i="11" s="1"/>
  <c r="AN901" i="11"/>
  <c r="AO901" i="11" s="1"/>
  <c r="AN902" i="11"/>
  <c r="AO902" i="11" s="1"/>
  <c r="AN903" i="11"/>
  <c r="AO903" i="11" s="1"/>
  <c r="AN904" i="11"/>
  <c r="AO904" i="11" s="1"/>
  <c r="AN905" i="11"/>
  <c r="AO905" i="11" s="1"/>
  <c r="AN906" i="11"/>
  <c r="AO906" i="11" s="1"/>
  <c r="AN907" i="11"/>
  <c r="AO907" i="11" s="1"/>
  <c r="AN908" i="11"/>
  <c r="AO908" i="11" s="1"/>
  <c r="AN909" i="11"/>
  <c r="AO909" i="11" s="1"/>
  <c r="AN910" i="11"/>
  <c r="AO910" i="11" s="1"/>
  <c r="AN911" i="11"/>
  <c r="AO911" i="11" s="1"/>
  <c r="AN912" i="11"/>
  <c r="AO912" i="11" s="1"/>
  <c r="AN913" i="11"/>
  <c r="AO913" i="11" s="1"/>
  <c r="AN914" i="11"/>
  <c r="AO914" i="11" s="1"/>
  <c r="AN915" i="11"/>
  <c r="AO915" i="11" s="1"/>
  <c r="AN916" i="11"/>
  <c r="AO916" i="11" s="1"/>
  <c r="AN917" i="11"/>
  <c r="AO917" i="11" s="1"/>
  <c r="AN918" i="11"/>
  <c r="AO918" i="11" s="1"/>
  <c r="AN919" i="11"/>
  <c r="AO919" i="11" s="1"/>
  <c r="AN920" i="11"/>
  <c r="AO920" i="11" s="1"/>
  <c r="AN921" i="11"/>
  <c r="AO921" i="11" s="1"/>
  <c r="AN922" i="11"/>
  <c r="AO922" i="11" s="1"/>
  <c r="AN923" i="11"/>
  <c r="AO923" i="11" s="1"/>
  <c r="AN924" i="11"/>
  <c r="AO924" i="11" s="1"/>
  <c r="AN925" i="11"/>
  <c r="AO925" i="11" s="1"/>
  <c r="AN926" i="11"/>
  <c r="AO926" i="11" s="1"/>
  <c r="AN927" i="11"/>
  <c r="AO927" i="11" s="1"/>
  <c r="AN928" i="11"/>
  <c r="AO928" i="11" s="1"/>
  <c r="AN929" i="11"/>
  <c r="AO929" i="11" s="1"/>
  <c r="AN930" i="11"/>
  <c r="AO930" i="11" s="1"/>
  <c r="AN931" i="11"/>
  <c r="AO931" i="11" s="1"/>
  <c r="AN932" i="11"/>
  <c r="AO932" i="11" s="1"/>
  <c r="AN933" i="11"/>
  <c r="AO933" i="11" s="1"/>
  <c r="AN934" i="11"/>
  <c r="AO934" i="11" s="1"/>
  <c r="AN935" i="11"/>
  <c r="AO935" i="11" s="1"/>
  <c r="AN936" i="11"/>
  <c r="AO936" i="11" s="1"/>
  <c r="AN937" i="11"/>
  <c r="AO937" i="11" s="1"/>
  <c r="AN938" i="11"/>
  <c r="AO938" i="11" s="1"/>
  <c r="AN939" i="11"/>
  <c r="AO939" i="11" s="1"/>
  <c r="AN940" i="11"/>
  <c r="AO940" i="11" s="1"/>
  <c r="AN941" i="11"/>
  <c r="AO941" i="11" s="1"/>
  <c r="AN942" i="11"/>
  <c r="AO942" i="11" s="1"/>
  <c r="AN943" i="11"/>
  <c r="AO943" i="11" s="1"/>
  <c r="AN944" i="11"/>
  <c r="AO944" i="11" s="1"/>
  <c r="AN945" i="11"/>
  <c r="AO945" i="11" s="1"/>
  <c r="AN946" i="11"/>
  <c r="AO946" i="11" s="1"/>
  <c r="AN947" i="11"/>
  <c r="AO947" i="11" s="1"/>
  <c r="AN948" i="11"/>
  <c r="AO948" i="11" s="1"/>
  <c r="AN949" i="11"/>
  <c r="AO949" i="11" s="1"/>
  <c r="AN950" i="11"/>
  <c r="AO950" i="11" s="1"/>
  <c r="AN951" i="11"/>
  <c r="AO951" i="11" s="1"/>
  <c r="AN952" i="11"/>
  <c r="AO952" i="11" s="1"/>
  <c r="AN953" i="11"/>
  <c r="AO953" i="11" s="1"/>
  <c r="AN954" i="11"/>
  <c r="AO954" i="11" s="1"/>
  <c r="AN955" i="11"/>
  <c r="AO955" i="11" s="1"/>
  <c r="AN956" i="11"/>
  <c r="AO956" i="11" s="1"/>
  <c r="AN957" i="11"/>
  <c r="AO957" i="11" s="1"/>
  <c r="AN958" i="11"/>
  <c r="AO958" i="11" s="1"/>
  <c r="AN959" i="11"/>
  <c r="AO959" i="11" s="1"/>
  <c r="AN960" i="11"/>
  <c r="AO960" i="11" s="1"/>
  <c r="AN961" i="11"/>
  <c r="AO961" i="11" s="1"/>
  <c r="AN962" i="11"/>
  <c r="AO962" i="11" s="1"/>
  <c r="AN963" i="11"/>
  <c r="AO963" i="11" s="1"/>
  <c r="AN964" i="11"/>
  <c r="AO964" i="11" s="1"/>
  <c r="AN965" i="11"/>
  <c r="AO965" i="11" s="1"/>
  <c r="AN966" i="11"/>
  <c r="AO966" i="11" s="1"/>
  <c r="AN967" i="11"/>
  <c r="AO967" i="11" s="1"/>
  <c r="AN968" i="11"/>
  <c r="AO968" i="11" s="1"/>
  <c r="AN969" i="11"/>
  <c r="AO969" i="11" s="1"/>
  <c r="AN970" i="11"/>
  <c r="AO970" i="11" s="1"/>
  <c r="AN971" i="11"/>
  <c r="AO971" i="11" s="1"/>
  <c r="AN972" i="11"/>
  <c r="AO972" i="11" s="1"/>
  <c r="AN973" i="11"/>
  <c r="AO973" i="11" s="1"/>
  <c r="AN974" i="11"/>
  <c r="AO974" i="11" s="1"/>
  <c r="AN975" i="11"/>
  <c r="AO975" i="11" s="1"/>
  <c r="AN976" i="11"/>
  <c r="AO976" i="11" s="1"/>
  <c r="AN977" i="11"/>
  <c r="AO977" i="11" s="1"/>
  <c r="AN978" i="11"/>
  <c r="AO978" i="11" s="1"/>
  <c r="AN979" i="11"/>
  <c r="AO979" i="11" s="1"/>
  <c r="AN980" i="11"/>
  <c r="AO980" i="11" s="1"/>
  <c r="AN981" i="11"/>
  <c r="AO981" i="11" s="1"/>
  <c r="AN982" i="11"/>
  <c r="AO982" i="11" s="1"/>
  <c r="AN983" i="11"/>
  <c r="AO983" i="11" s="1"/>
  <c r="AN984" i="11"/>
  <c r="AO984" i="11" s="1"/>
  <c r="AN985" i="11"/>
  <c r="AO985" i="11" s="1"/>
  <c r="AN986" i="11"/>
  <c r="AO986" i="11" s="1"/>
  <c r="AN987" i="11"/>
  <c r="AO987" i="11" s="1"/>
  <c r="AN988" i="11"/>
  <c r="AO988" i="11" s="1"/>
  <c r="AN989" i="11"/>
  <c r="AO989" i="11" s="1"/>
  <c r="AN990" i="11"/>
  <c r="AO990" i="11" s="1"/>
  <c r="AN991" i="11"/>
  <c r="AO991" i="11" s="1"/>
  <c r="AN992" i="11"/>
  <c r="AO992" i="11" s="1"/>
  <c r="AN993" i="11"/>
  <c r="AO993" i="11" s="1"/>
  <c r="AN994" i="11"/>
  <c r="AO994" i="11" s="1"/>
  <c r="AN995" i="11"/>
  <c r="AO995" i="11" s="1"/>
  <c r="AN996" i="11"/>
  <c r="AO996" i="11" s="1"/>
  <c r="AN997" i="11"/>
  <c r="AO997" i="11" s="1"/>
  <c r="AN998" i="11"/>
  <c r="AO998" i="11" s="1"/>
  <c r="AN999" i="11"/>
  <c r="AO999" i="11" s="1"/>
  <c r="AN1000" i="11"/>
  <c r="AO1000" i="11" s="1"/>
  <c r="AN1001" i="11"/>
  <c r="AO1001" i="11" s="1"/>
  <c r="AN1002" i="11"/>
  <c r="AO1002" i="11" s="1"/>
  <c r="AN1003" i="11"/>
  <c r="AO1003" i="11" s="1"/>
  <c r="AN1004" i="11"/>
  <c r="AO1004" i="11" s="1"/>
  <c r="AN1005" i="11"/>
  <c r="AO1005" i="11" s="1"/>
  <c r="AN1006" i="11"/>
  <c r="AO1006" i="11" s="1"/>
  <c r="AN1007" i="11"/>
  <c r="AO1007" i="11" s="1"/>
  <c r="AN1008" i="11"/>
  <c r="AO1008" i="11" s="1"/>
  <c r="AN1009" i="11"/>
  <c r="AO1009" i="11" s="1"/>
  <c r="AN1010" i="11"/>
  <c r="AO1010" i="11" s="1"/>
  <c r="AN1011" i="11"/>
  <c r="AO1011" i="11" s="1"/>
  <c r="AN1012" i="11"/>
  <c r="AO1012" i="11" s="1"/>
  <c r="AN1013" i="11"/>
  <c r="AO1013" i="11" s="1"/>
  <c r="AN1014" i="11"/>
  <c r="AO1014" i="11" s="1"/>
  <c r="AN1015" i="11"/>
  <c r="AO1015" i="11" s="1"/>
  <c r="AN1016" i="11"/>
  <c r="AO1016" i="11" s="1"/>
  <c r="AN1017" i="11"/>
  <c r="AO1017" i="11" s="1"/>
  <c r="AN1018" i="11"/>
  <c r="AO1018" i="11" s="1"/>
  <c r="AN1019" i="11"/>
  <c r="AO1019" i="11" s="1"/>
  <c r="AN1020" i="11"/>
  <c r="AO1020" i="11" s="1"/>
  <c r="AN1021" i="11"/>
  <c r="AO1021" i="11" s="1"/>
  <c r="AN1022" i="11"/>
  <c r="AO1022" i="11" s="1"/>
  <c r="AN1023" i="11"/>
  <c r="AO1023" i="11" s="1"/>
  <c r="AN1024" i="11"/>
  <c r="AO1024" i="11" s="1"/>
  <c r="AN1025" i="11"/>
  <c r="AO1025" i="11" s="1"/>
  <c r="AN1026" i="11"/>
  <c r="AO1026" i="11" s="1"/>
  <c r="AN1027" i="11"/>
  <c r="AO1027" i="11" s="1"/>
  <c r="AN1028" i="11"/>
  <c r="AO1028" i="11" s="1"/>
  <c r="AN1029" i="11"/>
  <c r="AO1029" i="11" s="1"/>
  <c r="AN1030" i="11"/>
  <c r="AO1030" i="11" s="1"/>
  <c r="AN1031" i="11"/>
  <c r="AO1031" i="11" s="1"/>
  <c r="AN1032" i="11"/>
  <c r="AO1032" i="11" s="1"/>
  <c r="AN1033" i="11"/>
  <c r="AO1033" i="11" s="1"/>
  <c r="AN1034" i="11"/>
  <c r="AO1034" i="11" s="1"/>
  <c r="AN1035" i="11"/>
  <c r="AO1035" i="11" s="1"/>
  <c r="AN1036" i="11"/>
  <c r="AO1036" i="11" s="1"/>
  <c r="AN1037" i="11"/>
  <c r="AO1037" i="11" s="1"/>
  <c r="AN1038" i="11"/>
  <c r="AO1038" i="11" s="1"/>
  <c r="AN1039" i="11"/>
  <c r="AO1039" i="11" s="1"/>
  <c r="AN1040" i="11"/>
  <c r="AO1040" i="11" s="1"/>
  <c r="AN1041" i="11"/>
  <c r="AO1041" i="11" s="1"/>
  <c r="AN1042" i="11"/>
  <c r="AO1042" i="11" s="1"/>
  <c r="AN1043" i="11"/>
  <c r="AO1043" i="11" s="1"/>
  <c r="AN1044" i="11"/>
  <c r="AO1044" i="11" s="1"/>
  <c r="AN1045" i="11"/>
  <c r="AO1045" i="11" s="1"/>
  <c r="AN1046" i="11"/>
  <c r="AO1046" i="11" s="1"/>
  <c r="AN1047" i="11"/>
  <c r="AO1047" i="11" s="1"/>
  <c r="AN1048" i="11"/>
  <c r="AO1048" i="11" s="1"/>
  <c r="AN1049" i="11"/>
  <c r="AO1049" i="11" s="1"/>
  <c r="AN1050" i="11"/>
  <c r="AO1050" i="11" s="1"/>
  <c r="AN1051" i="11"/>
  <c r="AO1051" i="11" s="1"/>
  <c r="AN1052" i="11"/>
  <c r="AO1052" i="11" s="1"/>
  <c r="AN1053" i="11"/>
  <c r="AO1053" i="11" s="1"/>
  <c r="AN1054" i="11"/>
  <c r="AO1054" i="11" s="1"/>
  <c r="AN1055" i="11"/>
  <c r="AO1055" i="11" s="1"/>
  <c r="AN1056" i="11"/>
  <c r="AO1056" i="11" s="1"/>
  <c r="AN1057" i="11"/>
  <c r="AO1057" i="11" s="1"/>
  <c r="AN1058" i="11"/>
  <c r="AO1058" i="11" s="1"/>
  <c r="AN1059" i="11"/>
  <c r="AO1059" i="11" s="1"/>
  <c r="AN1060" i="11"/>
  <c r="AO1060" i="11" s="1"/>
  <c r="AN1061" i="11"/>
  <c r="AO1061" i="11" s="1"/>
  <c r="AN1062" i="11"/>
  <c r="AO1062" i="11" s="1"/>
  <c r="AN1063" i="11"/>
  <c r="AO1063" i="11" s="1"/>
  <c r="AN1064" i="11"/>
  <c r="AO1064" i="11" s="1"/>
  <c r="AN1065" i="11"/>
  <c r="AO1065" i="11" s="1"/>
  <c r="AN1066" i="11"/>
  <c r="AO1066" i="11" s="1"/>
  <c r="AN1067" i="11"/>
  <c r="AO1067" i="11" s="1"/>
  <c r="AN1068" i="11"/>
  <c r="AO1068" i="11" s="1"/>
  <c r="AN1069" i="11"/>
  <c r="AO1069" i="11" s="1"/>
  <c r="AN1070" i="11"/>
  <c r="AO1070" i="11" s="1"/>
  <c r="AN1071" i="11"/>
  <c r="AO1071" i="11" s="1"/>
  <c r="AN1072" i="11"/>
  <c r="AO1072" i="11" s="1"/>
  <c r="AN1073" i="11"/>
  <c r="AO1073" i="11" s="1"/>
  <c r="AN1074" i="11"/>
  <c r="AO1074" i="11" s="1"/>
  <c r="AN1075" i="11"/>
  <c r="AO1075" i="11" s="1"/>
  <c r="AN1076" i="11"/>
  <c r="AO1076" i="11" s="1"/>
  <c r="AN1077" i="11"/>
  <c r="AO1077" i="11" s="1"/>
  <c r="AN1078" i="11"/>
  <c r="AO1078" i="11" s="1"/>
  <c r="AN1079" i="11"/>
  <c r="AO1079" i="11" s="1"/>
  <c r="AN1080" i="11"/>
  <c r="AO1080" i="11" s="1"/>
  <c r="AN1081" i="11"/>
  <c r="AO1081" i="11" s="1"/>
  <c r="AN1082" i="11"/>
  <c r="AO1082" i="11" s="1"/>
  <c r="AN1083" i="11"/>
  <c r="AO1083" i="11" s="1"/>
  <c r="AN1084" i="11"/>
  <c r="AO1084" i="11" s="1"/>
  <c r="AN1085" i="11"/>
  <c r="AO1085" i="11" s="1"/>
  <c r="AN1086" i="11"/>
  <c r="AO1086" i="11" s="1"/>
  <c r="AN1087" i="11"/>
  <c r="AO1087" i="11" s="1"/>
  <c r="AN1088" i="11"/>
  <c r="AO1088" i="11" s="1"/>
  <c r="AN1089" i="11"/>
  <c r="AO1089" i="11" s="1"/>
  <c r="AN1090" i="11"/>
  <c r="AO1090" i="11" s="1"/>
  <c r="AN1091" i="11"/>
  <c r="AO1091" i="11" s="1"/>
  <c r="AN1092" i="11"/>
  <c r="AO1092" i="11" s="1"/>
  <c r="AN1093" i="11"/>
  <c r="AO1093" i="11" s="1"/>
  <c r="AN1094" i="11"/>
  <c r="AO1094" i="11" s="1"/>
  <c r="AN1095" i="11"/>
  <c r="AO1095" i="11" s="1"/>
  <c r="AN1096" i="11"/>
  <c r="AO1096" i="11" s="1"/>
  <c r="AN1097" i="11"/>
  <c r="AO1097" i="11" s="1"/>
  <c r="AN1098" i="11"/>
  <c r="AO1098" i="11" s="1"/>
  <c r="AN1099" i="11"/>
  <c r="AO1099" i="11" s="1"/>
  <c r="AN1100" i="11"/>
  <c r="AO1100" i="11" s="1"/>
  <c r="AN1101" i="11"/>
  <c r="AO1101" i="11" s="1"/>
  <c r="AN1102" i="11"/>
  <c r="AO1102" i="11" s="1"/>
  <c r="AN1103" i="11"/>
  <c r="AO1103" i="11" s="1"/>
  <c r="AN1104" i="11"/>
  <c r="AO1104" i="11" s="1"/>
  <c r="AN1105" i="11"/>
  <c r="AO1105" i="11" s="1"/>
  <c r="AN1106" i="11"/>
  <c r="AO1106" i="11" s="1"/>
  <c r="AN1107" i="11"/>
  <c r="AO1107" i="11" s="1"/>
  <c r="AN1108" i="11"/>
  <c r="AO1108" i="11" s="1"/>
  <c r="AN1109" i="11"/>
  <c r="AO1109" i="11" s="1"/>
  <c r="AN1110" i="11"/>
  <c r="AO1110" i="11" s="1"/>
  <c r="AN1111" i="11"/>
  <c r="AO1111" i="11" s="1"/>
  <c r="AN1112" i="11"/>
  <c r="AO1112" i="11" s="1"/>
  <c r="AN1113" i="11"/>
  <c r="AO1113" i="11" s="1"/>
  <c r="AN1114" i="11"/>
  <c r="AO1114" i="11" s="1"/>
  <c r="AN1115" i="11"/>
  <c r="AO1115" i="11" s="1"/>
  <c r="AN1116" i="11"/>
  <c r="AO1116" i="11" s="1"/>
  <c r="AN1117" i="11"/>
  <c r="AO1117" i="11" s="1"/>
  <c r="AN1118" i="11"/>
  <c r="AO1118" i="11" s="1"/>
  <c r="AN1119" i="11"/>
  <c r="AO1119" i="11" s="1"/>
  <c r="AN1120" i="11"/>
  <c r="AO1120" i="11" s="1"/>
  <c r="AN1121" i="11"/>
  <c r="AO1121" i="11" s="1"/>
  <c r="AN1122" i="11"/>
  <c r="AO1122" i="11" s="1"/>
  <c r="AN1123" i="11"/>
  <c r="AO1123" i="11" s="1"/>
  <c r="AN1124" i="11"/>
  <c r="AO1124" i="11" s="1"/>
  <c r="AN1125" i="11"/>
  <c r="AO1125" i="11" s="1"/>
  <c r="AN1126" i="11"/>
  <c r="AO1126" i="11" s="1"/>
  <c r="AN1127" i="11"/>
  <c r="AO1127" i="11" s="1"/>
  <c r="AN1128" i="11"/>
  <c r="AO1128" i="11" s="1"/>
  <c r="AN1129" i="11"/>
  <c r="AO1129" i="11" s="1"/>
  <c r="AN1130" i="11"/>
  <c r="AO1130" i="11" s="1"/>
  <c r="AN1131" i="11"/>
  <c r="AO1131" i="11" s="1"/>
  <c r="AN1132" i="11"/>
  <c r="AO1132" i="11" s="1"/>
  <c r="AN1133" i="11"/>
  <c r="AO1133" i="11" s="1"/>
  <c r="AN1134" i="11"/>
  <c r="AO1134" i="11" s="1"/>
  <c r="AN1135" i="11"/>
  <c r="AO1135" i="11" s="1"/>
  <c r="AN1136" i="11"/>
  <c r="AO1136" i="11" s="1"/>
  <c r="AN1137" i="11"/>
  <c r="AO1137" i="11" s="1"/>
  <c r="AN1138" i="11"/>
  <c r="AO1138" i="11" s="1"/>
  <c r="AN1139" i="11"/>
  <c r="AO1139" i="11" s="1"/>
  <c r="AN1140" i="11"/>
  <c r="AO1140" i="11" s="1"/>
  <c r="AN1141" i="11"/>
  <c r="AO1141" i="11" s="1"/>
  <c r="AN1142" i="11"/>
  <c r="AO1142" i="11" s="1"/>
  <c r="AN1143" i="11"/>
  <c r="AO1143" i="11" s="1"/>
  <c r="AN1144" i="11"/>
  <c r="AO1144" i="11" s="1"/>
  <c r="AN1145" i="11"/>
  <c r="AO1145" i="11" s="1"/>
  <c r="AN1146" i="11"/>
  <c r="AO1146" i="11" s="1"/>
  <c r="AN1147" i="11"/>
  <c r="AO1147" i="11" s="1"/>
  <c r="AN1148" i="11"/>
  <c r="AO1148" i="11" s="1"/>
  <c r="AN1149" i="11"/>
  <c r="AO1149" i="11" s="1"/>
  <c r="AN1150" i="11"/>
  <c r="AO1150" i="11" s="1"/>
  <c r="AN1151" i="11"/>
  <c r="AO1151" i="11" s="1"/>
  <c r="AN1152" i="11"/>
  <c r="AO1152" i="11" s="1"/>
  <c r="AN1153" i="11"/>
  <c r="AO1153" i="11" s="1"/>
  <c r="AN1154" i="11"/>
  <c r="AO1154" i="11" s="1"/>
  <c r="AN1155" i="11"/>
  <c r="AO1155" i="11" s="1"/>
  <c r="AN1156" i="11"/>
  <c r="AO1156" i="11" s="1"/>
  <c r="AN1157" i="11"/>
  <c r="AO1157" i="11" s="1"/>
  <c r="AN1158" i="11"/>
  <c r="AO1158" i="11" s="1"/>
  <c r="AN1159" i="11"/>
  <c r="AO1159" i="11" s="1"/>
  <c r="AN1160" i="11"/>
  <c r="AO1160" i="11" s="1"/>
  <c r="AN1161" i="11"/>
  <c r="AO1161" i="11" s="1"/>
  <c r="AN1162" i="11"/>
  <c r="AO1162" i="11" s="1"/>
  <c r="AN1163" i="11"/>
  <c r="AO1163" i="11" s="1"/>
  <c r="AN1164" i="11"/>
  <c r="AO1164" i="11" s="1"/>
  <c r="AN1165" i="11"/>
  <c r="AO1165" i="11" s="1"/>
  <c r="AN1166" i="11"/>
  <c r="AO1166" i="11" s="1"/>
  <c r="AN1167" i="11"/>
  <c r="AO1167" i="11" s="1"/>
  <c r="AN1168" i="11"/>
  <c r="AO1168" i="11" s="1"/>
  <c r="AN1169" i="11"/>
  <c r="AO1169" i="11" s="1"/>
  <c r="AN1170" i="11"/>
  <c r="AO1170" i="11" s="1"/>
  <c r="AN1171" i="11"/>
  <c r="AO1171" i="11" s="1"/>
  <c r="AN1172" i="11"/>
  <c r="AO1172" i="11" s="1"/>
  <c r="AN1173" i="11"/>
  <c r="AO1173" i="11" s="1"/>
  <c r="AN1174" i="11"/>
  <c r="AO1174" i="11" s="1"/>
  <c r="AN1175" i="11"/>
  <c r="AO1175" i="11" s="1"/>
  <c r="AN1176" i="11"/>
  <c r="AO1176" i="11" s="1"/>
  <c r="AN1177" i="11"/>
  <c r="AO1177" i="11" s="1"/>
  <c r="AN1178" i="11"/>
  <c r="AO1178" i="11" s="1"/>
  <c r="AN1179" i="11"/>
  <c r="AO1179" i="11" s="1"/>
  <c r="AN1180" i="11"/>
  <c r="AO1180" i="11" s="1"/>
  <c r="AN1181" i="11"/>
  <c r="AO1181" i="11" s="1"/>
  <c r="AN1182" i="11"/>
  <c r="AO1182" i="11" s="1"/>
  <c r="AN1183" i="11"/>
  <c r="AO1183" i="11" s="1"/>
  <c r="AN1184" i="11"/>
  <c r="AO1184" i="11" s="1"/>
  <c r="AN1185" i="11"/>
  <c r="AO1185" i="11" s="1"/>
  <c r="AN1186" i="11"/>
  <c r="AO1186" i="11" s="1"/>
  <c r="AN1187" i="11"/>
  <c r="AO1187" i="11" s="1"/>
  <c r="AN1188" i="11"/>
  <c r="AO1188" i="11" s="1"/>
  <c r="AN1189" i="11"/>
  <c r="AO1189" i="11" s="1"/>
  <c r="AN1190" i="11"/>
  <c r="AO1190" i="11" s="1"/>
  <c r="AN1191" i="11"/>
  <c r="AO1191" i="11" s="1"/>
  <c r="AN1192" i="11"/>
  <c r="AO1192" i="11" s="1"/>
  <c r="AN1193" i="11"/>
  <c r="AO1193" i="11" s="1"/>
  <c r="AN1194" i="11"/>
  <c r="AO1194" i="11" s="1"/>
  <c r="AN1195" i="11"/>
  <c r="AO1195" i="11" s="1"/>
  <c r="AN1196" i="11"/>
  <c r="AO1196" i="11" s="1"/>
  <c r="AN1197" i="11"/>
  <c r="AO1197" i="11" s="1"/>
  <c r="AN1198" i="11"/>
  <c r="AO1198" i="11" s="1"/>
  <c r="AN1199" i="11"/>
  <c r="AO1199" i="11" s="1"/>
  <c r="AN1200" i="11"/>
  <c r="AO1200" i="11" s="1"/>
  <c r="AN1201" i="11"/>
  <c r="AO1201" i="11" s="1"/>
  <c r="AN1202" i="11"/>
  <c r="AO1202" i="11" s="1"/>
  <c r="AN1203" i="11"/>
  <c r="AO1203" i="11" s="1"/>
  <c r="AN1204" i="11"/>
  <c r="AO1204" i="11" s="1"/>
  <c r="AN1205" i="11"/>
  <c r="AO1205" i="11" s="1"/>
  <c r="AN1206" i="11"/>
  <c r="AO1206" i="11" s="1"/>
  <c r="AN1207" i="11"/>
  <c r="AO1207" i="11" s="1"/>
  <c r="AN1208" i="11"/>
  <c r="AO1208" i="11" s="1"/>
  <c r="AN1209" i="11"/>
  <c r="AO1209" i="11" s="1"/>
  <c r="AN1210" i="11"/>
  <c r="AO1210" i="11" s="1"/>
  <c r="AN1211" i="11"/>
  <c r="AO1211" i="11" s="1"/>
  <c r="AN1212" i="11"/>
  <c r="AO1212" i="11" s="1"/>
  <c r="AN1213" i="11"/>
  <c r="AO1213" i="11" s="1"/>
  <c r="AN1214" i="11"/>
  <c r="AO1214" i="11" s="1"/>
  <c r="AN1215" i="11"/>
  <c r="AO1215" i="11" s="1"/>
  <c r="AN1216" i="11"/>
  <c r="AO1216" i="11" s="1"/>
  <c r="AN1217" i="11"/>
  <c r="AO1217" i="11" s="1"/>
  <c r="AN1218" i="11"/>
  <c r="AO1218" i="11" s="1"/>
  <c r="AN1219" i="11"/>
  <c r="AO1219" i="11" s="1"/>
  <c r="AN1220" i="11"/>
  <c r="AO1220" i="11" s="1"/>
  <c r="AN1221" i="11"/>
  <c r="AO1221" i="11" s="1"/>
  <c r="AN1222" i="11"/>
  <c r="AO1222" i="11" s="1"/>
  <c r="AN1223" i="11"/>
  <c r="AO1223" i="11" s="1"/>
  <c r="AN1224" i="11"/>
  <c r="AO1224" i="11" s="1"/>
  <c r="AN1225" i="11"/>
  <c r="AO1225" i="11" s="1"/>
  <c r="AN1226" i="11"/>
  <c r="AO1226" i="11" s="1"/>
  <c r="AN1227" i="11"/>
  <c r="AO1227" i="11" s="1"/>
  <c r="AN1228" i="11"/>
  <c r="AO1228" i="11" s="1"/>
  <c r="AN1229" i="11"/>
  <c r="AO1229" i="11" s="1"/>
  <c r="AN1230" i="11"/>
  <c r="AO1230" i="11" s="1"/>
  <c r="AN1231" i="11"/>
  <c r="AO1231" i="11" s="1"/>
  <c r="AN1232" i="11"/>
  <c r="AO1232" i="11" s="1"/>
  <c r="AN1233" i="11"/>
  <c r="AO1233" i="11" s="1"/>
  <c r="AN1234" i="11"/>
  <c r="AO1234" i="11" s="1"/>
  <c r="AN1235" i="11"/>
  <c r="AO1235" i="11" s="1"/>
  <c r="AN1236" i="11"/>
  <c r="AO1236" i="11" s="1"/>
  <c r="AN1237" i="11"/>
  <c r="AO1237" i="11" s="1"/>
  <c r="AN1238" i="11"/>
  <c r="AO1238" i="11" s="1"/>
  <c r="AN1239" i="11"/>
  <c r="AO1239" i="11" s="1"/>
  <c r="AN1240" i="11"/>
  <c r="AO1240" i="11" s="1"/>
  <c r="AN1241" i="11"/>
  <c r="AO1241" i="11" s="1"/>
  <c r="AN1242" i="11"/>
  <c r="AO1242" i="11" s="1"/>
  <c r="AN1243" i="11"/>
  <c r="AO1243" i="11" s="1"/>
  <c r="AN1244" i="11"/>
  <c r="AO1244" i="11" s="1"/>
  <c r="AN1245" i="11"/>
  <c r="AO1245" i="11" s="1"/>
  <c r="AN1246" i="11"/>
  <c r="AO1246" i="11" s="1"/>
  <c r="AN1247" i="11"/>
  <c r="AO1247" i="11" s="1"/>
  <c r="AN1248" i="11"/>
  <c r="AO1248" i="11" s="1"/>
  <c r="AN1249" i="11"/>
  <c r="AO1249" i="11" s="1"/>
  <c r="AN1250" i="11"/>
  <c r="AO1250" i="11" s="1"/>
  <c r="AN1251" i="11"/>
  <c r="AO1251" i="11" s="1"/>
  <c r="AN1252" i="11"/>
  <c r="AO1252" i="11" s="1"/>
  <c r="AN1253" i="11"/>
  <c r="AO1253" i="11" s="1"/>
  <c r="AN1254" i="11"/>
  <c r="AO1254" i="11" s="1"/>
  <c r="AN1255" i="11"/>
  <c r="AO1255" i="11" s="1"/>
  <c r="AN1256" i="11"/>
  <c r="AO1256" i="11" s="1"/>
  <c r="AN1257" i="11"/>
  <c r="AO1257" i="11" s="1"/>
  <c r="AN1258" i="11"/>
  <c r="AO1258" i="11" s="1"/>
  <c r="AN1259" i="11"/>
  <c r="AO1259" i="11" s="1"/>
  <c r="AN1260" i="11"/>
  <c r="AO1260" i="11" s="1"/>
  <c r="AN1261" i="11"/>
  <c r="AO1261" i="11" s="1"/>
  <c r="AN1262" i="11"/>
  <c r="AO1262" i="11" s="1"/>
  <c r="AN1263" i="11"/>
  <c r="AO1263" i="11" s="1"/>
  <c r="AN1264" i="11"/>
  <c r="AO1264" i="11" s="1"/>
  <c r="AN1265" i="11"/>
  <c r="AO1265" i="11" s="1"/>
  <c r="AN1266" i="11"/>
  <c r="AO1266" i="11" s="1"/>
  <c r="AN1267" i="11"/>
  <c r="AO1267" i="11" s="1"/>
  <c r="AN1268" i="11"/>
  <c r="AO1268" i="11" s="1"/>
  <c r="AN1269" i="11"/>
  <c r="AO1269" i="11" s="1"/>
  <c r="AN1270" i="11"/>
  <c r="AO1270" i="11" s="1"/>
  <c r="AN1271" i="11"/>
  <c r="AO1271" i="11" s="1"/>
  <c r="AN1272" i="11"/>
  <c r="AO1272" i="11" s="1"/>
  <c r="AN1273" i="11"/>
  <c r="AO1273" i="11" s="1"/>
  <c r="AN1274" i="11"/>
  <c r="AO1274" i="11" s="1"/>
  <c r="AN1275" i="11"/>
  <c r="AO1275" i="11" s="1"/>
  <c r="AN1276" i="11"/>
  <c r="AO1276" i="11" s="1"/>
  <c r="AN1277" i="11"/>
  <c r="AO1277" i="11" s="1"/>
  <c r="AN1278" i="11"/>
  <c r="AO1278" i="11" s="1"/>
  <c r="AN1279" i="11"/>
  <c r="AO1279" i="11" s="1"/>
  <c r="AN1280" i="11"/>
  <c r="AO1280" i="11" s="1"/>
  <c r="AN1281" i="11"/>
  <c r="AO1281" i="11" s="1"/>
  <c r="AN1282" i="11"/>
  <c r="AO1282" i="11" s="1"/>
  <c r="AN1283" i="11"/>
  <c r="AO1283" i="11" s="1"/>
  <c r="AN1284" i="11"/>
  <c r="AO1284" i="11" s="1"/>
  <c r="AN1285" i="11"/>
  <c r="AO1285" i="11" s="1"/>
  <c r="AN1286" i="11"/>
  <c r="AO1286" i="11" s="1"/>
  <c r="AN1287" i="11"/>
  <c r="AO1287" i="11" s="1"/>
  <c r="AN1288" i="11"/>
  <c r="AO1288" i="11" s="1"/>
  <c r="AN1289" i="11"/>
  <c r="AO1289" i="11" s="1"/>
  <c r="AN1290" i="11"/>
  <c r="AO1290" i="11" s="1"/>
  <c r="AN1291" i="11"/>
  <c r="AO1291" i="11" s="1"/>
  <c r="AN1292" i="11"/>
  <c r="AO1292" i="11" s="1"/>
  <c r="AN1293" i="11"/>
  <c r="AO1293" i="11" s="1"/>
  <c r="AN1294" i="11"/>
  <c r="AO1294" i="11" s="1"/>
  <c r="AN1295" i="11"/>
  <c r="AO1295" i="11" s="1"/>
  <c r="AN1296" i="11"/>
  <c r="AO1296" i="11" s="1"/>
  <c r="AN1297" i="11"/>
  <c r="AO1297" i="11" s="1"/>
  <c r="AN1298" i="11"/>
  <c r="AO1298" i="11" s="1"/>
  <c r="AN1299" i="11"/>
  <c r="AO1299" i="11" s="1"/>
  <c r="AN1300" i="11"/>
  <c r="AO1300" i="11" s="1"/>
  <c r="AN1301" i="11"/>
  <c r="AO1301" i="11" s="1"/>
  <c r="AN1302" i="11"/>
  <c r="AO1302" i="11" s="1"/>
  <c r="AN1303" i="11"/>
  <c r="AO1303" i="11" s="1"/>
  <c r="AN1304" i="11"/>
  <c r="AO1304" i="11" s="1"/>
  <c r="AN1305" i="11"/>
  <c r="AO1305" i="11" s="1"/>
  <c r="AN1306" i="11"/>
  <c r="AO1306" i="11" s="1"/>
  <c r="AN1307" i="11"/>
  <c r="AO1307" i="11" s="1"/>
  <c r="AN1308" i="11"/>
  <c r="AO1308" i="11" s="1"/>
  <c r="AN1309" i="11"/>
  <c r="AO1309" i="11" s="1"/>
  <c r="AN1310" i="11"/>
  <c r="AO1310" i="11" s="1"/>
  <c r="AN1311" i="11"/>
  <c r="AO1311" i="11" s="1"/>
  <c r="AN1312" i="11"/>
  <c r="AO1312" i="11" s="1"/>
  <c r="AN1313" i="11"/>
  <c r="AO1313" i="11" s="1"/>
  <c r="AN1314" i="11"/>
  <c r="AO1314" i="11" s="1"/>
  <c r="AN1315" i="11"/>
  <c r="AO1315" i="11" s="1"/>
  <c r="AN1316" i="11"/>
  <c r="AO1316" i="11" s="1"/>
  <c r="AN1317" i="11"/>
  <c r="AO1317" i="11" s="1"/>
  <c r="AN1318" i="11"/>
  <c r="AO1318" i="11" s="1"/>
  <c r="AN1319" i="11"/>
  <c r="AO1319" i="11" s="1"/>
  <c r="AN1320" i="11"/>
  <c r="AO1320" i="11" s="1"/>
  <c r="AN1321" i="11"/>
  <c r="AO1321" i="11" s="1"/>
  <c r="AN1322" i="11"/>
  <c r="AO1322" i="11" s="1"/>
  <c r="AN1323" i="11"/>
  <c r="AO1323" i="11" s="1"/>
  <c r="AN1324" i="11"/>
  <c r="AO1324" i="11" s="1"/>
  <c r="AN1325" i="11"/>
  <c r="AO1325" i="11" s="1"/>
  <c r="AN1326" i="11"/>
  <c r="AO1326" i="11" s="1"/>
  <c r="AN1327" i="11"/>
  <c r="AO1327" i="11" s="1"/>
  <c r="AN1328" i="11"/>
  <c r="AO1328" i="11" s="1"/>
  <c r="AN1329" i="11"/>
  <c r="AO1329" i="11" s="1"/>
  <c r="AN1330" i="11"/>
  <c r="AO1330" i="11" s="1"/>
  <c r="AN1331" i="11"/>
  <c r="AO1331" i="11" s="1"/>
  <c r="AN1332" i="11"/>
  <c r="AO1332" i="11" s="1"/>
  <c r="AN1333" i="11"/>
  <c r="AO1333" i="11" s="1"/>
  <c r="AN1334" i="11"/>
  <c r="AO1334" i="11" s="1"/>
  <c r="AN1335" i="11"/>
  <c r="AO1335" i="11" s="1"/>
  <c r="AN1336" i="11"/>
  <c r="AO1336" i="11" s="1"/>
  <c r="AN1337" i="11"/>
  <c r="AO1337" i="11" s="1"/>
  <c r="AN1338" i="11"/>
  <c r="AO1338" i="11" s="1"/>
  <c r="AN1339" i="11"/>
  <c r="AO1339" i="11" s="1"/>
  <c r="AN1340" i="11"/>
  <c r="AO1340" i="11" s="1"/>
  <c r="AN1341" i="11"/>
  <c r="AO1341" i="11" s="1"/>
  <c r="AN1342" i="11"/>
  <c r="AO1342" i="11" s="1"/>
  <c r="AN1343" i="11"/>
  <c r="AO1343" i="11" s="1"/>
  <c r="AN1344" i="11"/>
  <c r="AO1344" i="11" s="1"/>
  <c r="AN1345" i="11"/>
  <c r="AO1345" i="11" s="1"/>
  <c r="AN1346" i="11"/>
  <c r="AO1346" i="11" s="1"/>
  <c r="AN1347" i="11"/>
  <c r="AO1347" i="11" s="1"/>
  <c r="AN1348" i="11"/>
  <c r="AO1348" i="11" s="1"/>
  <c r="AN1349" i="11"/>
  <c r="AO1349" i="11" s="1"/>
  <c r="AN1350" i="11"/>
  <c r="AO1350" i="11" s="1"/>
  <c r="AN1351" i="11"/>
  <c r="AO1351" i="11" s="1"/>
  <c r="AN1352" i="11"/>
  <c r="AO1352" i="11" s="1"/>
  <c r="AN1353" i="11"/>
  <c r="AO1353" i="11" s="1"/>
  <c r="AN1354" i="11"/>
  <c r="AO1354" i="11" s="1"/>
  <c r="AN1355" i="11"/>
  <c r="AO1355" i="11" s="1"/>
  <c r="AN1356" i="11"/>
  <c r="AO1356" i="11" s="1"/>
  <c r="AN1357" i="11"/>
  <c r="AO1357" i="11" s="1"/>
  <c r="AN1358" i="11"/>
  <c r="AO1358" i="11" s="1"/>
  <c r="AN1359" i="11"/>
  <c r="AO1359" i="11" s="1"/>
  <c r="AN1360" i="11"/>
  <c r="AO1360" i="11" s="1"/>
  <c r="AN1361" i="11"/>
  <c r="AO1361" i="11" s="1"/>
  <c r="AN1362" i="11"/>
  <c r="AO1362" i="11" s="1"/>
  <c r="AN1363" i="11"/>
  <c r="AO1363" i="11" s="1"/>
  <c r="AN1364" i="11"/>
  <c r="AO1364" i="11" s="1"/>
  <c r="AN1365" i="11"/>
  <c r="AO1365" i="11" s="1"/>
  <c r="AN1366" i="11"/>
  <c r="AO1366" i="11" s="1"/>
  <c r="AN1367" i="11"/>
  <c r="AO1367" i="11" s="1"/>
  <c r="AN1368" i="11"/>
  <c r="AO1368" i="11" s="1"/>
  <c r="AN1369" i="11"/>
  <c r="AO1369" i="11" s="1"/>
  <c r="AN1370" i="11"/>
  <c r="AO1370" i="11" s="1"/>
  <c r="AN1371" i="11"/>
  <c r="AO1371" i="11" s="1"/>
  <c r="AN1372" i="11"/>
  <c r="AO1372" i="11" s="1"/>
  <c r="AN1373" i="11"/>
  <c r="AO1373" i="11" s="1"/>
  <c r="AN1374" i="11"/>
  <c r="AO1374" i="11" s="1"/>
  <c r="AN1375" i="11"/>
  <c r="AO1375" i="11" s="1"/>
  <c r="AN1376" i="11"/>
  <c r="AO1376" i="11" s="1"/>
  <c r="AN1377" i="11"/>
  <c r="AO1377" i="11" s="1"/>
  <c r="AN1378" i="11"/>
  <c r="AO1378" i="11" s="1"/>
  <c r="AN1379" i="11"/>
  <c r="AO1379" i="11" s="1"/>
  <c r="AN1380" i="11"/>
  <c r="AO1380" i="11" s="1"/>
  <c r="AN1381" i="11"/>
  <c r="AO1381" i="11" s="1"/>
  <c r="AN1382" i="11"/>
  <c r="AO1382" i="11" s="1"/>
  <c r="AN1383" i="11"/>
  <c r="AO1383" i="11" s="1"/>
  <c r="AN1384" i="11"/>
  <c r="AO1384" i="11" s="1"/>
  <c r="AN1385" i="11"/>
  <c r="AO1385" i="11" s="1"/>
  <c r="AN1386" i="11"/>
  <c r="AO1386" i="11" s="1"/>
  <c r="AN1387" i="11"/>
  <c r="AO1387" i="11" s="1"/>
  <c r="AN1388" i="11"/>
  <c r="AO1388" i="11" s="1"/>
  <c r="AN1389" i="11"/>
  <c r="AO1389" i="11" s="1"/>
  <c r="AN1390" i="11"/>
  <c r="AO1390" i="11" s="1"/>
  <c r="AN1391" i="11"/>
  <c r="AO1391" i="11" s="1"/>
  <c r="AN1392" i="11"/>
  <c r="AO1392" i="11" s="1"/>
  <c r="AN1393" i="11"/>
  <c r="AO1393" i="11" s="1"/>
  <c r="AN1394" i="11"/>
  <c r="AO1394" i="11" s="1"/>
  <c r="AN1395" i="11"/>
  <c r="AO1395" i="11" s="1"/>
  <c r="AN1396" i="11"/>
  <c r="AO1396" i="11" s="1"/>
  <c r="AN1397" i="11"/>
  <c r="AO1397" i="11" s="1"/>
  <c r="AN1398" i="11"/>
  <c r="AO1398" i="11" s="1"/>
  <c r="AN1399" i="11"/>
  <c r="AO1399" i="11" s="1"/>
  <c r="AN1400" i="11"/>
  <c r="AO1400" i="11" s="1"/>
  <c r="AN1401" i="11"/>
  <c r="AO1401" i="11" s="1"/>
  <c r="AN1402" i="11"/>
  <c r="AO1402" i="11" s="1"/>
  <c r="AN1403" i="11"/>
  <c r="AO1403" i="11" s="1"/>
  <c r="AN1404" i="11"/>
  <c r="AO1404" i="11" s="1"/>
  <c r="AN1405" i="11"/>
  <c r="AO1405" i="11" s="1"/>
  <c r="AN1406" i="11"/>
  <c r="AO1406" i="11" s="1"/>
  <c r="AN1407" i="11"/>
  <c r="AO1407" i="11" s="1"/>
  <c r="AN1408" i="11"/>
  <c r="AO1408" i="11" s="1"/>
  <c r="AN1409" i="11"/>
  <c r="AO1409" i="11" s="1"/>
  <c r="AN1410" i="11"/>
  <c r="AO1410" i="11" s="1"/>
  <c r="AN1411" i="11"/>
  <c r="AO1411" i="11" s="1"/>
  <c r="AN1412" i="11"/>
  <c r="AO1412" i="11" s="1"/>
  <c r="AN1413" i="11"/>
  <c r="AO1413" i="11" s="1"/>
  <c r="AN1414" i="11"/>
  <c r="AO1414" i="11" s="1"/>
  <c r="AN1415" i="11"/>
  <c r="AO1415" i="11" s="1"/>
  <c r="AN1416" i="11"/>
  <c r="AO1416" i="11" s="1"/>
  <c r="AN1417" i="11"/>
  <c r="AO1417" i="11" s="1"/>
  <c r="AN1418" i="11"/>
  <c r="AO1418" i="11" s="1"/>
  <c r="AN1419" i="11"/>
  <c r="AO1419" i="11" s="1"/>
  <c r="AN1420" i="11"/>
  <c r="AO1420" i="11" s="1"/>
  <c r="AN1421" i="11"/>
  <c r="AO1421" i="11" s="1"/>
  <c r="AN1422" i="11"/>
  <c r="AO1422" i="11" s="1"/>
  <c r="AN1423" i="11"/>
  <c r="AO1423" i="11" s="1"/>
  <c r="AN1424" i="11"/>
  <c r="AO1424" i="11" s="1"/>
  <c r="AN1425" i="11"/>
  <c r="AO1425" i="11" s="1"/>
  <c r="AN1426" i="11"/>
  <c r="AO1426" i="11" s="1"/>
  <c r="AN1427" i="11"/>
  <c r="AO1427" i="11" s="1"/>
  <c r="AN1428" i="11"/>
  <c r="AO1428" i="11" s="1"/>
  <c r="AN1429" i="11"/>
  <c r="AO1429" i="11" s="1"/>
  <c r="AN1430" i="11"/>
  <c r="AO1430" i="11" s="1"/>
  <c r="AN1431" i="11"/>
  <c r="AO1431" i="11" s="1"/>
  <c r="AN1432" i="11"/>
  <c r="AO1432" i="11" s="1"/>
  <c r="AN1433" i="11"/>
  <c r="AO1433" i="11" s="1"/>
  <c r="AN1434" i="11"/>
  <c r="AO1434" i="11" s="1"/>
  <c r="AN1435" i="11"/>
  <c r="AO1435" i="11" s="1"/>
  <c r="AN1436" i="11"/>
  <c r="AO1436" i="11" s="1"/>
  <c r="AN1437" i="11"/>
  <c r="AO1437" i="11" s="1"/>
  <c r="AN1438" i="11"/>
  <c r="AO1438" i="11" s="1"/>
  <c r="AN1439" i="11"/>
  <c r="AO1439" i="11" s="1"/>
  <c r="AN1440" i="11"/>
  <c r="AO1440" i="11" s="1"/>
  <c r="AN1441" i="11"/>
  <c r="AO1441" i="11" s="1"/>
  <c r="AN1442" i="11"/>
  <c r="AO1442" i="11" s="1"/>
  <c r="AN1443" i="11"/>
  <c r="AO1443" i="11" s="1"/>
  <c r="AN1444" i="11"/>
  <c r="AO1444" i="11" s="1"/>
  <c r="AN1445" i="11"/>
  <c r="AO1445" i="11" s="1"/>
  <c r="AN1446" i="11"/>
  <c r="AO1446" i="11" s="1"/>
  <c r="AN1447" i="11"/>
  <c r="AO1447" i="11" s="1"/>
  <c r="AN1448" i="11"/>
  <c r="AO1448" i="11" s="1"/>
  <c r="AN1449" i="11"/>
  <c r="AO1449" i="11" s="1"/>
  <c r="AN1450" i="11"/>
  <c r="AO1450" i="11" s="1"/>
  <c r="AN1451" i="11"/>
  <c r="AO1451" i="11" s="1"/>
  <c r="AN1452" i="11"/>
  <c r="AO1452" i="11" s="1"/>
  <c r="AN1453" i="11"/>
  <c r="AO1453" i="11" s="1"/>
  <c r="AN1454" i="11"/>
  <c r="AO1454" i="11" s="1"/>
  <c r="AN1455" i="11"/>
  <c r="AO1455" i="11" s="1"/>
  <c r="AN1456" i="11"/>
  <c r="AO1456" i="11" s="1"/>
  <c r="AN1457" i="11"/>
  <c r="AO1457" i="11" s="1"/>
  <c r="AN1458" i="11"/>
  <c r="AO1458" i="11" s="1"/>
  <c r="AN1459" i="11"/>
  <c r="AO1459" i="11" s="1"/>
  <c r="AN1460" i="11"/>
  <c r="AO1460" i="11" s="1"/>
  <c r="AN1461" i="11"/>
  <c r="AO1461" i="11" s="1"/>
  <c r="AN1462" i="11"/>
  <c r="AO1462" i="11" s="1"/>
  <c r="AN1463" i="11"/>
  <c r="AO1463" i="11" s="1"/>
  <c r="AN1464" i="11"/>
  <c r="AO1464" i="11" s="1"/>
  <c r="AN1465" i="11"/>
  <c r="AO1465" i="11" s="1"/>
  <c r="AN1466" i="11"/>
  <c r="AO1466" i="11" s="1"/>
  <c r="AN1467" i="11"/>
  <c r="AO1467" i="11" s="1"/>
  <c r="AN1468" i="11"/>
  <c r="AO1468" i="11" s="1"/>
  <c r="AN1469" i="11"/>
  <c r="AO1469" i="11" s="1"/>
  <c r="AN1470" i="11"/>
  <c r="AO1470" i="11" s="1"/>
  <c r="AN1471" i="11"/>
  <c r="AO1471" i="11" s="1"/>
  <c r="AN1472" i="11"/>
  <c r="AO1472" i="11" s="1"/>
  <c r="AN1473" i="11"/>
  <c r="AO1473" i="11" s="1"/>
  <c r="AN1474" i="11"/>
  <c r="AO1474" i="11" s="1"/>
  <c r="AN1475" i="11"/>
  <c r="AO1475" i="11" s="1"/>
  <c r="AN1476" i="11"/>
  <c r="AO1476" i="11" s="1"/>
  <c r="AN1477" i="11"/>
  <c r="AO1477" i="11" s="1"/>
  <c r="AN1478" i="11"/>
  <c r="AO1478" i="11" s="1"/>
  <c r="AN1479" i="11"/>
  <c r="AO1479" i="11" s="1"/>
  <c r="AN1480" i="11"/>
  <c r="AO1480" i="11" s="1"/>
  <c r="AN1481" i="11"/>
  <c r="AO1481" i="11" s="1"/>
  <c r="AN1482" i="11"/>
  <c r="AO1482" i="11" s="1"/>
  <c r="AN1483" i="11"/>
  <c r="AO1483" i="11" s="1"/>
  <c r="AN1484" i="11"/>
  <c r="AO1484" i="11" s="1"/>
  <c r="AN1485" i="11"/>
  <c r="AO1485" i="11" s="1"/>
  <c r="AN1486" i="11"/>
  <c r="AO1486" i="11" s="1"/>
  <c r="AN1487" i="11"/>
  <c r="AO1487" i="11" s="1"/>
  <c r="AN1488" i="11"/>
  <c r="AO1488" i="11" s="1"/>
  <c r="AN1489" i="11"/>
  <c r="AO1489" i="11" s="1"/>
  <c r="AN1490" i="11"/>
  <c r="AO1490" i="11" s="1"/>
  <c r="AN1491" i="11"/>
  <c r="AO1491" i="11" s="1"/>
  <c r="AN1492" i="11"/>
  <c r="AO1492" i="11" s="1"/>
  <c r="AN1493" i="11"/>
  <c r="AO1493" i="11" s="1"/>
  <c r="AN1494" i="11"/>
  <c r="AO1494" i="11" s="1"/>
  <c r="AN1495" i="11"/>
  <c r="AO1495" i="11" s="1"/>
  <c r="AN1496" i="11"/>
  <c r="AO1496" i="11" s="1"/>
  <c r="AN1497" i="11"/>
  <c r="AO1497" i="11" s="1"/>
  <c r="AN1498" i="11"/>
  <c r="AO1498" i="11" s="1"/>
  <c r="AN1499" i="11"/>
  <c r="AO1499" i="11" s="1"/>
  <c r="AN1500" i="11"/>
  <c r="AO1500" i="11" s="1"/>
  <c r="AN1501" i="11"/>
  <c r="AO1501" i="11" s="1"/>
  <c r="AN1502" i="11"/>
  <c r="AO1502" i="11" s="1"/>
  <c r="AN1503" i="11"/>
  <c r="AO1503" i="11" s="1"/>
  <c r="AN1504" i="11"/>
  <c r="AO1504" i="11" s="1"/>
  <c r="AN1505" i="11"/>
  <c r="AO1505" i="11" s="1"/>
  <c r="AN1506" i="11"/>
  <c r="AO1506" i="11" s="1"/>
  <c r="AN1507" i="11"/>
  <c r="AO1507" i="11" s="1"/>
  <c r="AN1508" i="11"/>
  <c r="AO1508" i="11" s="1"/>
  <c r="AN1509" i="11"/>
  <c r="AO1509" i="11" s="1"/>
  <c r="AN1510" i="11"/>
  <c r="AO1510" i="11" s="1"/>
  <c r="AN1511" i="11"/>
  <c r="AO1511" i="11" s="1"/>
  <c r="AN1512" i="11"/>
  <c r="AO1512" i="11" s="1"/>
  <c r="AN1513" i="11"/>
  <c r="AO1513" i="11" s="1"/>
  <c r="AN1514" i="11"/>
  <c r="AO1514" i="11" s="1"/>
  <c r="AN1515" i="11"/>
  <c r="AO1515" i="11" s="1"/>
  <c r="AN1516" i="11"/>
  <c r="AO1516" i="11" s="1"/>
  <c r="AN1517" i="11"/>
  <c r="AO1517" i="11" s="1"/>
  <c r="AN1518" i="11"/>
  <c r="AO1518" i="11" s="1"/>
  <c r="AN1519" i="11"/>
  <c r="AO1519" i="11" s="1"/>
  <c r="AN1520" i="11"/>
  <c r="AO1520" i="11" s="1"/>
  <c r="AN1521" i="11"/>
  <c r="AO1521" i="11" s="1"/>
  <c r="AN1522" i="11"/>
  <c r="AO1522" i="11" s="1"/>
  <c r="AN1523" i="11"/>
  <c r="AO1523" i="11" s="1"/>
  <c r="AN1524" i="11"/>
  <c r="AO1524" i="11" s="1"/>
  <c r="AN1525" i="11"/>
  <c r="AO1525" i="11" s="1"/>
  <c r="AN1526" i="11"/>
  <c r="AO1526" i="11" s="1"/>
  <c r="AN1527" i="11"/>
  <c r="AO1527" i="11" s="1"/>
  <c r="AN1528" i="11"/>
  <c r="AO1528" i="11" s="1"/>
  <c r="AN1529" i="11"/>
  <c r="AO1529" i="11" s="1"/>
  <c r="AN1530" i="11"/>
  <c r="AO1530" i="11" s="1"/>
  <c r="AN1531" i="11"/>
  <c r="AO1531" i="11" s="1"/>
  <c r="AN1532" i="11"/>
  <c r="AO1532" i="11" s="1"/>
  <c r="AN1533" i="11"/>
  <c r="AO1533" i="11" s="1"/>
  <c r="AN1534" i="11"/>
  <c r="AO1534" i="11" s="1"/>
  <c r="AN1535" i="11"/>
  <c r="AO1535" i="11" s="1"/>
  <c r="AN1536" i="11"/>
  <c r="AO1536" i="11" s="1"/>
  <c r="AN1537" i="11"/>
  <c r="AO1537" i="11" s="1"/>
  <c r="AN1538" i="11"/>
  <c r="AO1538" i="11" s="1"/>
  <c r="AN1539" i="11"/>
  <c r="AO1539" i="11" s="1"/>
  <c r="AN1540" i="11"/>
  <c r="AO1540" i="11" s="1"/>
  <c r="AN1541" i="11"/>
  <c r="AO1541" i="11" s="1"/>
  <c r="AN1542" i="11"/>
  <c r="AO1542" i="11" s="1"/>
  <c r="AN1543" i="11"/>
  <c r="AO1543" i="11" s="1"/>
  <c r="AN1544" i="11"/>
  <c r="AO1544" i="11" s="1"/>
  <c r="AN1545" i="11"/>
  <c r="AO1545" i="11" s="1"/>
  <c r="AN1546" i="11"/>
  <c r="AO1546" i="11" s="1"/>
  <c r="AN1547" i="11"/>
  <c r="AO1547" i="11" s="1"/>
  <c r="AN1548" i="11"/>
  <c r="AO1548" i="11" s="1"/>
  <c r="AN1549" i="11"/>
  <c r="AO1549" i="11" s="1"/>
  <c r="AN1550" i="11"/>
  <c r="AO1550" i="11" s="1"/>
  <c r="AN1551" i="11"/>
  <c r="AO1551" i="11" s="1"/>
  <c r="AN1552" i="11"/>
  <c r="AO1552" i="11" s="1"/>
  <c r="AN1553" i="11"/>
  <c r="AO1553" i="11" s="1"/>
  <c r="AN1554" i="11"/>
  <c r="AO1554" i="11" s="1"/>
  <c r="AN1555" i="11"/>
  <c r="AO1555" i="11" s="1"/>
  <c r="AN1556" i="11"/>
  <c r="AO1556" i="11" s="1"/>
  <c r="AN1557" i="11"/>
  <c r="AO1557" i="11" s="1"/>
  <c r="AN1558" i="11"/>
  <c r="AO1558" i="11" s="1"/>
  <c r="AN1559" i="11"/>
  <c r="AO1559" i="11" s="1"/>
  <c r="AN1560" i="11"/>
  <c r="AO1560" i="11" s="1"/>
  <c r="AN1561" i="11"/>
  <c r="AO1561" i="11" s="1"/>
  <c r="AN1562" i="11"/>
  <c r="AO1562" i="11" s="1"/>
  <c r="AN1563" i="11"/>
  <c r="AO1563" i="11" s="1"/>
  <c r="AN1564" i="11"/>
  <c r="AO1564" i="11" s="1"/>
  <c r="AN1565" i="11"/>
  <c r="AO1565" i="11" s="1"/>
  <c r="AN1566" i="11"/>
  <c r="AO1566" i="11" s="1"/>
  <c r="AN1567" i="11"/>
  <c r="AO1567" i="11" s="1"/>
  <c r="AN1568" i="11"/>
  <c r="AO1568" i="11" s="1"/>
  <c r="AN1569" i="11"/>
  <c r="AO1569" i="11" s="1"/>
  <c r="AN1570" i="11"/>
  <c r="AO1570" i="11" s="1"/>
  <c r="AN1571" i="11"/>
  <c r="AO1571" i="11" s="1"/>
  <c r="AN1572" i="11"/>
  <c r="AO1572" i="11" s="1"/>
  <c r="AN1573" i="11"/>
  <c r="AO1573" i="11" s="1"/>
  <c r="AN1574" i="11"/>
  <c r="AO1574" i="11" s="1"/>
  <c r="AN1575" i="11"/>
  <c r="AO1575" i="11" s="1"/>
  <c r="AN1576" i="11"/>
  <c r="AO1576" i="11" s="1"/>
  <c r="AN1577" i="11"/>
  <c r="AO1577" i="11" s="1"/>
  <c r="AN1578" i="11"/>
  <c r="AO1578" i="11" s="1"/>
  <c r="AN1579" i="11"/>
  <c r="AO1579" i="11" s="1"/>
  <c r="AN1580" i="11"/>
  <c r="AO1580" i="11" s="1"/>
  <c r="AN1581" i="11"/>
  <c r="AO1581" i="11" s="1"/>
  <c r="AN1582" i="11"/>
  <c r="AO1582" i="11" s="1"/>
  <c r="AN1583" i="11"/>
  <c r="AO1583" i="11" s="1"/>
  <c r="AN1584" i="11"/>
  <c r="AO1584" i="11" s="1"/>
  <c r="AN1585" i="11"/>
  <c r="AO1585" i="11" s="1"/>
  <c r="AN1586" i="11"/>
  <c r="AO1586" i="11" s="1"/>
  <c r="AN1587" i="11"/>
  <c r="AO1587" i="11" s="1"/>
  <c r="AN1588" i="11"/>
  <c r="AO1588" i="11" s="1"/>
  <c r="AN1589" i="11"/>
  <c r="AO1589" i="11" s="1"/>
  <c r="AN1590" i="11"/>
  <c r="AO1590" i="11" s="1"/>
  <c r="AN1591" i="11"/>
  <c r="AO1591" i="11" s="1"/>
  <c r="AN1592" i="11"/>
  <c r="AO1592" i="11" s="1"/>
  <c r="AN1593" i="11"/>
  <c r="AO1593" i="11" s="1"/>
  <c r="AN1594" i="11"/>
  <c r="AO1594" i="11" s="1"/>
  <c r="AN1595" i="11"/>
  <c r="AO1595" i="11" s="1"/>
  <c r="AN1596" i="11"/>
  <c r="AO1596" i="11" s="1"/>
  <c r="AN1597" i="11"/>
  <c r="AO1597" i="11" s="1"/>
  <c r="AN1598" i="11"/>
  <c r="AO1598" i="11" s="1"/>
  <c r="AN1599" i="11"/>
  <c r="AO1599" i="11" s="1"/>
  <c r="AN1600" i="11"/>
  <c r="AO1600" i="11" s="1"/>
  <c r="AN1601" i="11"/>
  <c r="AO1601" i="11" s="1"/>
  <c r="AN1602" i="11"/>
  <c r="AO1602" i="11" s="1"/>
  <c r="AN1603" i="11"/>
  <c r="AO1603" i="11" s="1"/>
  <c r="AN1604" i="11"/>
  <c r="AO1604" i="11" s="1"/>
  <c r="AN1605" i="11"/>
  <c r="AO1605" i="11" s="1"/>
  <c r="AN1606" i="11"/>
  <c r="AO1606" i="11" s="1"/>
  <c r="AN1607" i="11"/>
  <c r="AO1607" i="11" s="1"/>
  <c r="AN1608" i="11"/>
  <c r="AO1608" i="11" s="1"/>
  <c r="AN1609" i="11"/>
  <c r="AO1609" i="11" s="1"/>
  <c r="AN1610" i="11"/>
  <c r="AO1610" i="11" s="1"/>
  <c r="AN1611" i="11"/>
  <c r="AO1611" i="11" s="1"/>
  <c r="AN1612" i="11"/>
  <c r="AO1612" i="11" s="1"/>
  <c r="AN1613" i="11"/>
  <c r="AO1613" i="11" s="1"/>
  <c r="AN1614" i="11"/>
  <c r="AO1614" i="11" s="1"/>
  <c r="AN1615" i="11"/>
  <c r="AO1615" i="11" s="1"/>
  <c r="AN1616" i="11"/>
  <c r="AO1616" i="11" s="1"/>
  <c r="AN1617" i="11"/>
  <c r="AO1617" i="11" s="1"/>
  <c r="AN1618" i="11"/>
  <c r="AO1618" i="11" s="1"/>
  <c r="AN1619" i="11"/>
  <c r="AO1619" i="11" s="1"/>
  <c r="AN1620" i="11"/>
  <c r="AO1620" i="11" s="1"/>
  <c r="AN1621" i="11"/>
  <c r="AO1621" i="11" s="1"/>
  <c r="AN1622" i="11"/>
  <c r="AO1622" i="11" s="1"/>
  <c r="AN1623" i="11"/>
  <c r="AO1623" i="11" s="1"/>
  <c r="AN1624" i="11"/>
  <c r="AO1624" i="11" s="1"/>
  <c r="AN1625" i="11"/>
  <c r="AO1625" i="11" s="1"/>
  <c r="AN1626" i="11"/>
  <c r="AO1626" i="11" s="1"/>
  <c r="AN1627" i="11"/>
  <c r="AO1627" i="11" s="1"/>
  <c r="AN1628" i="11"/>
  <c r="AO1628" i="11" s="1"/>
  <c r="AN1629" i="11"/>
  <c r="AO1629" i="11" s="1"/>
  <c r="AN1630" i="11"/>
  <c r="AO1630" i="11" s="1"/>
  <c r="AN1631" i="11"/>
  <c r="AO1631" i="11" s="1"/>
  <c r="AN1632" i="11"/>
  <c r="AO1632" i="11" s="1"/>
  <c r="AN1633" i="11"/>
  <c r="AO1633" i="11" s="1"/>
  <c r="AN1634" i="11"/>
  <c r="AO1634" i="11" s="1"/>
  <c r="AN1635" i="11"/>
  <c r="AO1635" i="11" s="1"/>
  <c r="AN1636" i="11"/>
  <c r="AO1636" i="11" s="1"/>
  <c r="AN1637" i="11"/>
  <c r="AO1637" i="11" s="1"/>
  <c r="AN1638" i="11"/>
  <c r="AO1638" i="11" s="1"/>
  <c r="AN1639" i="11"/>
  <c r="AO1639" i="11" s="1"/>
  <c r="AN1640" i="11"/>
  <c r="AO1640" i="11" s="1"/>
  <c r="AN1641" i="11"/>
  <c r="AO1641" i="11" s="1"/>
  <c r="AN1642" i="11"/>
  <c r="AO1642" i="11" s="1"/>
  <c r="AN1643" i="11"/>
  <c r="AO1643" i="11" s="1"/>
  <c r="AN1644" i="11"/>
  <c r="AO1644" i="11" s="1"/>
  <c r="AN1645" i="11"/>
  <c r="AO1645" i="11" s="1"/>
  <c r="AN1646" i="11"/>
  <c r="AO1646" i="11" s="1"/>
  <c r="AN1647" i="11"/>
  <c r="AO1647" i="11" s="1"/>
  <c r="AN1648" i="11"/>
  <c r="AO1648" i="11" s="1"/>
  <c r="AN1649" i="11"/>
  <c r="AO1649" i="11" s="1"/>
  <c r="AN1650" i="11"/>
  <c r="AO1650" i="11" s="1"/>
  <c r="AN1651" i="11"/>
  <c r="AO1651" i="11" s="1"/>
  <c r="AN1652" i="11"/>
  <c r="AO1652" i="11" s="1"/>
  <c r="AN1653" i="11"/>
  <c r="AO1653" i="11" s="1"/>
  <c r="AN1654" i="11"/>
  <c r="AO1654" i="11" s="1"/>
  <c r="AN1655" i="11"/>
  <c r="AO1655" i="11" s="1"/>
  <c r="AN1656" i="11"/>
  <c r="AO1656" i="11" s="1"/>
  <c r="AN1657" i="11"/>
  <c r="AO1657" i="11" s="1"/>
  <c r="AN1658" i="11"/>
  <c r="AO1658" i="11" s="1"/>
  <c r="AN1659" i="11"/>
  <c r="AO1659" i="11" s="1"/>
  <c r="AN1660" i="11"/>
  <c r="AO1660" i="11" s="1"/>
  <c r="AN1661" i="11"/>
  <c r="AO1661" i="11" s="1"/>
  <c r="AN1662" i="11"/>
  <c r="AO1662" i="11" s="1"/>
  <c r="AN1663" i="11"/>
  <c r="AO1663" i="11" s="1"/>
  <c r="AN1664" i="11"/>
  <c r="AO1664" i="11" s="1"/>
  <c r="AN1665" i="11"/>
  <c r="AO1665" i="11" s="1"/>
  <c r="AN1666" i="11"/>
  <c r="AO1666" i="11" s="1"/>
  <c r="AN1667" i="11"/>
  <c r="AO1667" i="11" s="1"/>
  <c r="AN1668" i="11"/>
  <c r="AO1668" i="11" s="1"/>
  <c r="AN1669" i="11"/>
  <c r="AO1669" i="11" s="1"/>
  <c r="AN1670" i="11"/>
  <c r="AO1670" i="11" s="1"/>
  <c r="AN1671" i="11"/>
  <c r="AO1671" i="11" s="1"/>
  <c r="AN1672" i="11"/>
  <c r="AO1672" i="11" s="1"/>
  <c r="AN1673" i="11"/>
  <c r="AO1673" i="11" s="1"/>
  <c r="AN1674" i="11"/>
  <c r="AO1674" i="11" s="1"/>
  <c r="AN1675" i="11"/>
  <c r="AO1675" i="11" s="1"/>
  <c r="AN1676" i="11"/>
  <c r="AO1676" i="11" s="1"/>
  <c r="AN1677" i="11"/>
  <c r="AO1677" i="11" s="1"/>
  <c r="AN1678" i="11"/>
  <c r="AO1678" i="11" s="1"/>
  <c r="AN1679" i="11"/>
  <c r="AO1679" i="11" s="1"/>
  <c r="AN1680" i="11"/>
  <c r="AO1680" i="11" s="1"/>
  <c r="AN1681" i="11"/>
  <c r="AO1681" i="11" s="1"/>
  <c r="AN1682" i="11"/>
  <c r="AO1682" i="11" s="1"/>
  <c r="AN1683" i="11"/>
  <c r="AO1683" i="11" s="1"/>
  <c r="AN1684" i="11"/>
  <c r="AO1684" i="11" s="1"/>
  <c r="AN1685" i="11"/>
  <c r="AO1685" i="11" s="1"/>
  <c r="AN1686" i="11"/>
  <c r="AO1686" i="11" s="1"/>
  <c r="AN1687" i="11"/>
  <c r="AO1687" i="11" s="1"/>
  <c r="AN1688" i="11"/>
  <c r="AO1688" i="11" s="1"/>
  <c r="AN1689" i="11"/>
  <c r="AO1689" i="11" s="1"/>
  <c r="AN1690" i="11"/>
  <c r="AO1690" i="11" s="1"/>
  <c r="AN1691" i="11"/>
  <c r="AO1691" i="11" s="1"/>
  <c r="AN1692" i="11"/>
  <c r="AO1692" i="11" s="1"/>
  <c r="AN1693" i="11"/>
  <c r="AO1693" i="11" s="1"/>
  <c r="AN1694" i="11"/>
  <c r="AO1694" i="11" s="1"/>
  <c r="AN1695" i="11"/>
  <c r="AO1695" i="11" s="1"/>
  <c r="AN1696" i="11"/>
  <c r="AO1696" i="11" s="1"/>
  <c r="AN1697" i="11"/>
  <c r="AO1697" i="11" s="1"/>
  <c r="AN1698" i="11"/>
  <c r="AO1698" i="11" s="1"/>
  <c r="AN1699" i="11"/>
  <c r="AO1699" i="11" s="1"/>
  <c r="AN1700" i="11"/>
  <c r="AO1700" i="11" s="1"/>
  <c r="AN1701" i="11"/>
  <c r="AO1701" i="11" s="1"/>
  <c r="AN1702" i="11"/>
  <c r="AO1702" i="11" s="1"/>
  <c r="AN1703" i="11"/>
  <c r="AO1703" i="11" s="1"/>
  <c r="AN1704" i="11"/>
  <c r="AO1704" i="11" s="1"/>
  <c r="AN1705" i="11"/>
  <c r="AO1705" i="11" s="1"/>
  <c r="AN1706" i="11"/>
  <c r="AO1706" i="11" s="1"/>
  <c r="AN1707" i="11"/>
  <c r="AO1707" i="11" s="1"/>
  <c r="AN1708" i="11"/>
  <c r="AO1708" i="11" s="1"/>
  <c r="AN1709" i="11"/>
  <c r="AO1709" i="11" s="1"/>
  <c r="AN1710" i="11"/>
  <c r="AO1710" i="11" s="1"/>
  <c r="AN1711" i="11"/>
  <c r="AO1711" i="11" s="1"/>
  <c r="AN1712" i="11"/>
  <c r="AO1712" i="11" s="1"/>
  <c r="AN1713" i="11"/>
  <c r="AO1713" i="11" s="1"/>
  <c r="AN1714" i="11"/>
  <c r="AO1714" i="11" s="1"/>
  <c r="AN1715" i="11"/>
  <c r="AO1715" i="11" s="1"/>
  <c r="AN1716" i="11"/>
  <c r="AO1716" i="11" s="1"/>
  <c r="AN1717" i="11"/>
  <c r="AO1717" i="11" s="1"/>
  <c r="AN1718" i="11"/>
  <c r="AO1718" i="11" s="1"/>
  <c r="AN1719" i="11"/>
  <c r="AO1719" i="11" s="1"/>
  <c r="AN1720" i="11"/>
  <c r="AO1720" i="11" s="1"/>
  <c r="AN1721" i="11"/>
  <c r="AO1721" i="11" s="1"/>
  <c r="AN1722" i="11"/>
  <c r="AO1722" i="11" s="1"/>
  <c r="AN1723" i="11"/>
  <c r="AO1723" i="11" s="1"/>
  <c r="AN1724" i="11"/>
  <c r="AO1724" i="11" s="1"/>
  <c r="AN1725" i="11"/>
  <c r="AO1725" i="11" s="1"/>
  <c r="AN1726" i="11"/>
  <c r="AO1726" i="11" s="1"/>
  <c r="AN1727" i="11"/>
  <c r="AO1727" i="11" s="1"/>
  <c r="AN1728" i="11"/>
  <c r="AO1728" i="11" s="1"/>
  <c r="AN1729" i="11"/>
  <c r="AO1729" i="11" s="1"/>
  <c r="AN1730" i="11"/>
  <c r="AO1730" i="11" s="1"/>
  <c r="AN1731" i="11"/>
  <c r="AO1731" i="11" s="1"/>
  <c r="AN1732" i="11"/>
  <c r="AO1732" i="11" s="1"/>
  <c r="AN1733" i="11"/>
  <c r="AO1733" i="11" s="1"/>
  <c r="AN1734" i="11"/>
  <c r="AO1734" i="11" s="1"/>
  <c r="AN1735" i="11"/>
  <c r="AO1735" i="11" s="1"/>
  <c r="AN1736" i="11"/>
  <c r="AO1736" i="11" s="1"/>
  <c r="AN1737" i="11"/>
  <c r="AO1737" i="11" s="1"/>
  <c r="AN1738" i="11"/>
  <c r="AO1738" i="11" s="1"/>
  <c r="AN1739" i="11"/>
  <c r="AO1739" i="11" s="1"/>
  <c r="AN1740" i="11"/>
  <c r="AO1740" i="11" s="1"/>
  <c r="AN1741" i="11"/>
  <c r="AO1741" i="11" s="1"/>
  <c r="AN1742" i="11"/>
  <c r="AO1742" i="11" s="1"/>
  <c r="AN1743" i="11"/>
  <c r="AO1743" i="11" s="1"/>
  <c r="AN1744" i="11"/>
  <c r="AO1744" i="11" s="1"/>
  <c r="AN1745" i="11"/>
  <c r="AO1745" i="11" s="1"/>
  <c r="AN1746" i="11"/>
  <c r="AO1746" i="11" s="1"/>
  <c r="AN1747" i="11"/>
  <c r="AO1747" i="11" s="1"/>
  <c r="AN1748" i="11"/>
  <c r="AO1748" i="11" s="1"/>
  <c r="AN1749" i="11"/>
  <c r="AO1749" i="11" s="1"/>
  <c r="AN1750" i="11"/>
  <c r="AO1750" i="11" s="1"/>
  <c r="AN1751" i="11"/>
  <c r="AO1751" i="11" s="1"/>
  <c r="AN1752" i="11"/>
  <c r="AO1752" i="11" s="1"/>
  <c r="AN1753" i="11"/>
  <c r="AO1753" i="11" s="1"/>
  <c r="AN1754" i="11"/>
  <c r="AO1754" i="11" s="1"/>
  <c r="AN1755" i="11"/>
  <c r="AO1755" i="11" s="1"/>
  <c r="AN1756" i="11"/>
  <c r="AO1756" i="11" s="1"/>
  <c r="AN1757" i="11"/>
  <c r="AO1757" i="11" s="1"/>
  <c r="AN1758" i="11"/>
  <c r="AO1758" i="11" s="1"/>
  <c r="AN1759" i="11"/>
  <c r="AO1759" i="11" s="1"/>
  <c r="AN1760" i="11"/>
  <c r="AO1760" i="11" s="1"/>
  <c r="AN1761" i="11"/>
  <c r="AO1761" i="11" s="1"/>
  <c r="AN1762" i="11"/>
  <c r="AO1762" i="11" s="1"/>
  <c r="AN1763" i="11"/>
  <c r="AO1763" i="11" s="1"/>
  <c r="AN1764" i="11"/>
  <c r="AO1764" i="11" s="1"/>
  <c r="AN1765" i="11"/>
  <c r="AO1765" i="11" s="1"/>
  <c r="AN1766" i="11"/>
  <c r="AO1766" i="11" s="1"/>
  <c r="AN1767" i="11"/>
  <c r="AO1767" i="11" s="1"/>
  <c r="AN1768" i="11"/>
  <c r="AO1768" i="11" s="1"/>
  <c r="AN1769" i="11"/>
  <c r="AO1769" i="11" s="1"/>
  <c r="AN1770" i="11"/>
  <c r="AO1770" i="11" s="1"/>
  <c r="AN1771" i="11"/>
  <c r="AO1771" i="11" s="1"/>
  <c r="AN1772" i="11"/>
  <c r="AO1772" i="11" s="1"/>
  <c r="AN1773" i="11"/>
  <c r="AO1773" i="11" s="1"/>
  <c r="AN1774" i="11"/>
  <c r="AO1774" i="11" s="1"/>
  <c r="AN1775" i="11"/>
  <c r="AO1775" i="11" s="1"/>
  <c r="AN1776" i="11"/>
  <c r="AO1776" i="11" s="1"/>
  <c r="AN1777" i="11"/>
  <c r="AO1777" i="11" s="1"/>
  <c r="AN1778" i="11"/>
  <c r="AO1778" i="11" s="1"/>
  <c r="AN1779" i="11"/>
  <c r="AO1779" i="11" s="1"/>
  <c r="AN1780" i="11"/>
  <c r="AO1780" i="11" s="1"/>
  <c r="AN1781" i="11"/>
  <c r="AO1781" i="11" s="1"/>
  <c r="AN1782" i="11"/>
  <c r="AO1782" i="11" s="1"/>
  <c r="AN1783" i="11"/>
  <c r="AO1783" i="11" s="1"/>
  <c r="AN1784" i="11"/>
  <c r="AO1784" i="11" s="1"/>
  <c r="AN1785" i="11"/>
  <c r="AO1785" i="11" s="1"/>
  <c r="AN1786" i="11"/>
  <c r="AO1786" i="11" s="1"/>
  <c r="AN1787" i="11"/>
  <c r="AO1787" i="11" s="1"/>
  <c r="AN1788" i="11"/>
  <c r="AO1788" i="11" s="1"/>
  <c r="AN1789" i="11"/>
  <c r="AO1789" i="11" s="1"/>
  <c r="AN1790" i="11"/>
  <c r="AO1790" i="11" s="1"/>
  <c r="AN1791" i="11"/>
  <c r="AO1791" i="11" s="1"/>
  <c r="AN1792" i="11"/>
  <c r="AO1792" i="11" s="1"/>
  <c r="AN1793" i="11"/>
  <c r="AO1793" i="11" s="1"/>
  <c r="AN1794" i="11"/>
  <c r="AO1794" i="11" s="1"/>
  <c r="AN1795" i="11"/>
  <c r="AO1795" i="11" s="1"/>
  <c r="AN1796" i="11"/>
  <c r="AO1796" i="11" s="1"/>
  <c r="AN1797" i="11"/>
  <c r="AO1797" i="11" s="1"/>
  <c r="AN1798" i="11"/>
  <c r="AO1798" i="11" s="1"/>
  <c r="AN1799" i="11"/>
  <c r="AO1799" i="11" s="1"/>
  <c r="AN1800" i="11"/>
  <c r="AO1800" i="11" s="1"/>
  <c r="AN1801" i="11"/>
  <c r="AO1801" i="11" s="1"/>
  <c r="AN1802" i="11"/>
  <c r="AO1802" i="11" s="1"/>
  <c r="AN1803" i="11"/>
  <c r="AO1803" i="11" s="1"/>
  <c r="AN1804" i="11"/>
  <c r="AO1804" i="11" s="1"/>
  <c r="AN1805" i="11"/>
  <c r="AO1805" i="11" s="1"/>
  <c r="AN1806" i="11"/>
  <c r="AO1806" i="11" s="1"/>
  <c r="AN1807" i="11"/>
  <c r="AO1807" i="11" s="1"/>
  <c r="AN1808" i="11"/>
  <c r="AO1808" i="11" s="1"/>
  <c r="AN1809" i="11"/>
  <c r="AO1809" i="11" s="1"/>
  <c r="AN1810" i="11"/>
  <c r="AO1810" i="11" s="1"/>
  <c r="AN1811" i="11"/>
  <c r="AO1811" i="11" s="1"/>
  <c r="AN1812" i="11"/>
  <c r="AO1812" i="11" s="1"/>
  <c r="AN1813" i="11"/>
  <c r="AO1813" i="11" s="1"/>
  <c r="AN1814" i="11"/>
  <c r="AO1814" i="11" s="1"/>
  <c r="AN1815" i="11"/>
  <c r="AO1815" i="11" s="1"/>
  <c r="AN1816" i="11"/>
  <c r="AO1816" i="11" s="1"/>
  <c r="J1816" i="11"/>
  <c r="K1816" i="11" s="1"/>
  <c r="F2" i="20"/>
  <c r="F3" i="20"/>
  <c r="F4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F100" i="20"/>
  <c r="F101" i="20"/>
  <c r="F102" i="20"/>
  <c r="F103" i="20"/>
  <c r="F104" i="20"/>
  <c r="F105" i="20"/>
  <c r="F106" i="20"/>
  <c r="F107" i="20"/>
  <c r="F108" i="20"/>
  <c r="F109" i="20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F130" i="20"/>
  <c r="F131" i="20"/>
  <c r="F132" i="20"/>
  <c r="F133" i="20"/>
  <c r="F134" i="20"/>
  <c r="F135" i="20"/>
  <c r="F136" i="20"/>
  <c r="F137" i="20"/>
  <c r="F138" i="20"/>
  <c r="F139" i="20"/>
  <c r="F140" i="20"/>
  <c r="F141" i="20"/>
  <c r="F142" i="20"/>
  <c r="F143" i="20"/>
  <c r="F144" i="20"/>
  <c r="F145" i="20"/>
  <c r="F146" i="20"/>
  <c r="F147" i="20"/>
  <c r="F148" i="20"/>
  <c r="F149" i="20"/>
  <c r="F150" i="20"/>
  <c r="F151" i="20"/>
  <c r="F152" i="20"/>
  <c r="F153" i="20"/>
  <c r="F154" i="20"/>
  <c r="F155" i="20"/>
  <c r="F156" i="20"/>
  <c r="F157" i="20"/>
  <c r="F158" i="20"/>
  <c r="F159" i="20"/>
  <c r="F160" i="20"/>
  <c r="F161" i="20"/>
  <c r="F162" i="20"/>
  <c r="F163" i="20"/>
  <c r="F164" i="20"/>
  <c r="F165" i="20"/>
  <c r="F166" i="20"/>
  <c r="F167" i="20"/>
  <c r="F168" i="20"/>
  <c r="F169" i="20"/>
  <c r="F170" i="20"/>
  <c r="F171" i="20"/>
  <c r="F172" i="20"/>
  <c r="F173" i="20"/>
  <c r="F174" i="20"/>
  <c r="F175" i="20"/>
  <c r="F176" i="20"/>
  <c r="F177" i="20"/>
  <c r="F178" i="20"/>
  <c r="F179" i="20"/>
  <c r="F180" i="20"/>
  <c r="F181" i="20"/>
  <c r="F182" i="20"/>
  <c r="F183" i="20"/>
  <c r="F184" i="20"/>
  <c r="F185" i="20"/>
  <c r="F186" i="20"/>
  <c r="F187" i="20"/>
  <c r="F188" i="20"/>
  <c r="F189" i="20"/>
  <c r="F190" i="20"/>
  <c r="F191" i="20"/>
  <c r="F192" i="20"/>
  <c r="F193" i="20"/>
  <c r="F194" i="20"/>
  <c r="F195" i="20"/>
  <c r="F196" i="20"/>
  <c r="F197" i="20"/>
  <c r="F198" i="20"/>
  <c r="F199" i="20"/>
  <c r="F200" i="20"/>
  <c r="F201" i="20"/>
  <c r="F202" i="20"/>
  <c r="F203" i="20"/>
  <c r="F204" i="20"/>
  <c r="F205" i="20"/>
  <c r="F206" i="20"/>
  <c r="F207" i="20"/>
  <c r="F208" i="20"/>
  <c r="F209" i="20"/>
  <c r="F210" i="20"/>
  <c r="F211" i="20"/>
  <c r="F212" i="20"/>
  <c r="F213" i="20"/>
  <c r="F214" i="20"/>
  <c r="F215" i="20"/>
  <c r="F216" i="20"/>
  <c r="F217" i="20"/>
  <c r="F218" i="20"/>
  <c r="F219" i="20"/>
  <c r="F220" i="20"/>
  <c r="F221" i="20"/>
  <c r="F222" i="20"/>
  <c r="F223" i="20"/>
  <c r="F224" i="20"/>
  <c r="F225" i="20"/>
  <c r="F226" i="20"/>
  <c r="F227" i="20"/>
  <c r="F228" i="20"/>
  <c r="F229" i="20"/>
  <c r="F230" i="20"/>
  <c r="F231" i="20"/>
  <c r="F232" i="20"/>
  <c r="F233" i="20"/>
  <c r="F234" i="20"/>
  <c r="F235" i="20"/>
  <c r="F236" i="20"/>
  <c r="F237" i="20"/>
  <c r="F238" i="20"/>
  <c r="F239" i="20"/>
  <c r="F240" i="20"/>
  <c r="F241" i="20"/>
  <c r="F242" i="20"/>
  <c r="F243" i="20"/>
  <c r="F244" i="20"/>
  <c r="F245" i="20"/>
  <c r="F246" i="20"/>
  <c r="F247" i="20"/>
  <c r="F248" i="20"/>
  <c r="F249" i="20"/>
  <c r="F250" i="20"/>
  <c r="F251" i="20"/>
  <c r="F252" i="20"/>
  <c r="F253" i="20"/>
  <c r="F254" i="20"/>
  <c r="F255" i="20"/>
  <c r="F256" i="20"/>
  <c r="F257" i="20"/>
  <c r="F258" i="20"/>
  <c r="F259" i="20"/>
  <c r="F260" i="20"/>
  <c r="F261" i="20"/>
  <c r="F262" i="20"/>
  <c r="F263" i="20"/>
  <c r="F264" i="20"/>
  <c r="F265" i="20"/>
  <c r="F266" i="20"/>
  <c r="F267" i="20"/>
  <c r="F268" i="20"/>
  <c r="F269" i="20"/>
  <c r="F270" i="20"/>
  <c r="F271" i="20"/>
  <c r="F272" i="20"/>
  <c r="F273" i="20"/>
  <c r="F274" i="20"/>
  <c r="F275" i="20"/>
  <c r="F276" i="20"/>
  <c r="F277" i="20"/>
  <c r="F278" i="20"/>
  <c r="F279" i="20"/>
  <c r="F280" i="20"/>
  <c r="F281" i="20"/>
  <c r="F282" i="20"/>
  <c r="F283" i="20"/>
  <c r="F284" i="20"/>
  <c r="F285" i="20"/>
  <c r="F286" i="20"/>
  <c r="F287" i="20"/>
  <c r="G2" i="20"/>
  <c r="G3" i="20"/>
  <c r="G4" i="20"/>
  <c r="G5" i="20"/>
  <c r="G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23" i="20"/>
  <c r="G24" i="20"/>
  <c r="G25" i="20"/>
  <c r="G26" i="20"/>
  <c r="G27" i="20"/>
  <c r="G28" i="20"/>
  <c r="G29" i="20"/>
  <c r="G30" i="20"/>
  <c r="G31" i="20"/>
  <c r="G32" i="20"/>
  <c r="G33" i="20"/>
  <c r="G34" i="20"/>
  <c r="G35" i="20"/>
  <c r="G36" i="20"/>
  <c r="G37" i="20"/>
  <c r="G38" i="20"/>
  <c r="G39" i="20"/>
  <c r="G40" i="20"/>
  <c r="G41" i="20"/>
  <c r="G42" i="20"/>
  <c r="G43" i="20"/>
  <c r="G44" i="20"/>
  <c r="G45" i="20"/>
  <c r="G46" i="20"/>
  <c r="G47" i="20"/>
  <c r="G48" i="20"/>
  <c r="G49" i="20"/>
  <c r="G50" i="20"/>
  <c r="G51" i="20"/>
  <c r="G52" i="20"/>
  <c r="G53" i="20"/>
  <c r="G54" i="20"/>
  <c r="G55" i="20"/>
  <c r="G56" i="20"/>
  <c r="G57" i="20"/>
  <c r="G58" i="20"/>
  <c r="G59" i="20"/>
  <c r="G60" i="20"/>
  <c r="G61" i="20"/>
  <c r="G62" i="20"/>
  <c r="G63" i="20"/>
  <c r="G64" i="20"/>
  <c r="G65" i="20"/>
  <c r="G66" i="20"/>
  <c r="G67" i="20"/>
  <c r="G68" i="20"/>
  <c r="G69" i="20"/>
  <c r="G70" i="20"/>
  <c r="G71" i="20"/>
  <c r="G72" i="20"/>
  <c r="G73" i="20"/>
  <c r="G74" i="20"/>
  <c r="G75" i="20"/>
  <c r="G76" i="20"/>
  <c r="G77" i="20"/>
  <c r="G78" i="20"/>
  <c r="G79" i="20"/>
  <c r="G80" i="20"/>
  <c r="G81" i="20"/>
  <c r="G82" i="20"/>
  <c r="G83" i="20"/>
  <c r="G84" i="20"/>
  <c r="G85" i="20"/>
  <c r="G86" i="20"/>
  <c r="G87" i="20"/>
  <c r="G88" i="20"/>
  <c r="G89" i="20"/>
  <c r="G90" i="20"/>
  <c r="G91" i="20"/>
  <c r="G92" i="20"/>
  <c r="G93" i="20"/>
  <c r="G94" i="20"/>
  <c r="G95" i="20"/>
  <c r="G96" i="20"/>
  <c r="G97" i="20"/>
  <c r="G98" i="20"/>
  <c r="G99" i="20"/>
  <c r="G100" i="20"/>
  <c r="G101" i="20"/>
  <c r="G102" i="20"/>
  <c r="G103" i="20"/>
  <c r="G104" i="20"/>
  <c r="G105" i="20"/>
  <c r="G106" i="20"/>
  <c r="G107" i="20"/>
  <c r="G108" i="20"/>
  <c r="G109" i="20"/>
  <c r="G110" i="20"/>
  <c r="G111" i="20"/>
  <c r="G112" i="20"/>
  <c r="G113" i="20"/>
  <c r="G114" i="20"/>
  <c r="G115" i="20"/>
  <c r="G116" i="20"/>
  <c r="G117" i="20"/>
  <c r="G118" i="20"/>
  <c r="G119" i="20"/>
  <c r="G120" i="20"/>
  <c r="G121" i="20"/>
  <c r="G122" i="20"/>
  <c r="G123" i="20"/>
  <c r="G124" i="20"/>
  <c r="G125" i="20"/>
  <c r="G126" i="20"/>
  <c r="G127" i="20"/>
  <c r="G128" i="20"/>
  <c r="G129" i="20"/>
  <c r="G130" i="20"/>
  <c r="G131" i="20"/>
  <c r="G132" i="20"/>
  <c r="G133" i="20"/>
  <c r="G134" i="20"/>
  <c r="G135" i="20"/>
  <c r="G136" i="20"/>
  <c r="G137" i="20"/>
  <c r="G138" i="20"/>
  <c r="G139" i="20"/>
  <c r="G140" i="20"/>
  <c r="G141" i="20"/>
  <c r="G142" i="20"/>
  <c r="G143" i="20"/>
  <c r="G144" i="20"/>
  <c r="G145" i="20"/>
  <c r="G146" i="20"/>
  <c r="G147" i="20"/>
  <c r="G148" i="20"/>
  <c r="G149" i="20"/>
  <c r="G150" i="20"/>
  <c r="G151" i="20"/>
  <c r="G152" i="20"/>
  <c r="G153" i="20"/>
  <c r="G154" i="20"/>
  <c r="G155" i="20"/>
  <c r="G156" i="20"/>
  <c r="G157" i="20"/>
  <c r="G158" i="20"/>
  <c r="G159" i="20"/>
  <c r="G160" i="20"/>
  <c r="G161" i="20"/>
  <c r="G162" i="20"/>
  <c r="G163" i="20"/>
  <c r="G164" i="20"/>
  <c r="G165" i="20"/>
  <c r="G166" i="20"/>
  <c r="G167" i="20"/>
  <c r="G168" i="20"/>
  <c r="G169" i="20"/>
  <c r="G170" i="20"/>
  <c r="G171" i="20"/>
  <c r="G172" i="20"/>
  <c r="G173" i="20"/>
  <c r="G174" i="20"/>
  <c r="G175" i="20"/>
  <c r="G176" i="20"/>
  <c r="G177" i="20"/>
  <c r="G178" i="20"/>
  <c r="G179" i="20"/>
  <c r="G180" i="20"/>
  <c r="G181" i="20"/>
  <c r="G182" i="20"/>
  <c r="G183" i="20"/>
  <c r="G184" i="20"/>
  <c r="G185" i="20"/>
  <c r="G186" i="20"/>
  <c r="G187" i="20"/>
  <c r="G188" i="20"/>
  <c r="G189" i="20"/>
  <c r="G190" i="20"/>
  <c r="G191" i="20"/>
  <c r="G192" i="20"/>
  <c r="G193" i="20"/>
  <c r="G194" i="20"/>
  <c r="G195" i="20"/>
  <c r="G196" i="20"/>
  <c r="G197" i="20"/>
  <c r="G198" i="20"/>
  <c r="G199" i="20"/>
  <c r="G200" i="20"/>
  <c r="G201" i="20"/>
  <c r="G202" i="20"/>
  <c r="G203" i="20"/>
  <c r="G204" i="20"/>
  <c r="G205" i="20"/>
  <c r="G206" i="20"/>
  <c r="G207" i="20"/>
  <c r="G208" i="20"/>
  <c r="G209" i="20"/>
  <c r="G210" i="20"/>
  <c r="G211" i="20"/>
  <c r="G212" i="20"/>
  <c r="G213" i="20"/>
  <c r="G214" i="20"/>
  <c r="G215" i="20"/>
  <c r="G216" i="20"/>
  <c r="G217" i="20"/>
  <c r="G218" i="20"/>
  <c r="G219" i="20"/>
  <c r="G220" i="20"/>
  <c r="G221" i="20"/>
  <c r="G222" i="20"/>
  <c r="G223" i="20"/>
  <c r="G224" i="20"/>
  <c r="G225" i="20"/>
  <c r="G226" i="20"/>
  <c r="G227" i="20"/>
  <c r="G228" i="20"/>
  <c r="G229" i="20"/>
  <c r="G230" i="20"/>
  <c r="G231" i="20"/>
  <c r="G232" i="20"/>
  <c r="G233" i="20"/>
  <c r="G234" i="20"/>
  <c r="G235" i="20"/>
  <c r="G236" i="20"/>
  <c r="G237" i="20"/>
  <c r="G238" i="20"/>
  <c r="G239" i="20"/>
  <c r="G240" i="20"/>
  <c r="G241" i="20"/>
  <c r="G242" i="20"/>
  <c r="G243" i="20"/>
  <c r="G244" i="20"/>
  <c r="G245" i="20"/>
  <c r="G246" i="20"/>
  <c r="G247" i="20"/>
  <c r="G248" i="20"/>
  <c r="G249" i="20"/>
  <c r="G250" i="20"/>
  <c r="G251" i="20"/>
  <c r="G252" i="20"/>
  <c r="G253" i="20"/>
  <c r="G254" i="20"/>
  <c r="G255" i="20"/>
  <c r="G256" i="20"/>
  <c r="G257" i="20"/>
  <c r="G258" i="20"/>
  <c r="G259" i="20"/>
  <c r="G260" i="20"/>
  <c r="G261" i="20"/>
  <c r="G262" i="20"/>
  <c r="G263" i="20"/>
  <c r="G264" i="20"/>
  <c r="G265" i="20"/>
  <c r="G266" i="20"/>
  <c r="G267" i="20"/>
  <c r="G268" i="20"/>
  <c r="G269" i="20"/>
  <c r="G270" i="20"/>
  <c r="G271" i="20"/>
  <c r="G272" i="20"/>
  <c r="G273" i="20"/>
  <c r="G274" i="20"/>
  <c r="G275" i="20"/>
  <c r="G276" i="20"/>
  <c r="G277" i="20"/>
  <c r="G278" i="20"/>
  <c r="G279" i="20"/>
  <c r="G280" i="20"/>
  <c r="G281" i="20"/>
  <c r="G282" i="20"/>
  <c r="G283" i="20"/>
  <c r="G284" i="20"/>
  <c r="G285" i="20"/>
  <c r="G286" i="20"/>
  <c r="G287" i="20"/>
  <c r="J2" i="11"/>
  <c r="J3" i="11"/>
  <c r="K3" i="11" s="1"/>
  <c r="J4" i="11"/>
  <c r="K4" i="11" s="1"/>
  <c r="J5" i="11"/>
  <c r="K5" i="11" s="1"/>
  <c r="J6" i="11"/>
  <c r="K6" i="11" s="1"/>
  <c r="J7" i="11"/>
  <c r="J8" i="11"/>
  <c r="K8" i="11" s="1"/>
  <c r="J9" i="11"/>
  <c r="K9" i="11" s="1"/>
  <c r="J10" i="11"/>
  <c r="K10" i="11" s="1"/>
  <c r="J11" i="11"/>
  <c r="K11" i="11" s="1"/>
  <c r="J12" i="11"/>
  <c r="K12" i="11" s="1"/>
  <c r="J13" i="11"/>
  <c r="J14" i="11"/>
  <c r="K14" i="11" s="1"/>
  <c r="J15" i="11"/>
  <c r="K15" i="11" s="1"/>
  <c r="J16" i="11"/>
  <c r="K16" i="11" s="1"/>
  <c r="J17" i="11"/>
  <c r="K17" i="11" s="1"/>
  <c r="J18" i="11"/>
  <c r="K18" i="11" s="1"/>
  <c r="J19" i="11"/>
  <c r="J20" i="11"/>
  <c r="K20" i="11" s="1"/>
  <c r="J21" i="11"/>
  <c r="K21" i="11" s="1"/>
  <c r="J22" i="11"/>
  <c r="K22" i="11" s="1"/>
  <c r="J23" i="11"/>
  <c r="K23" i="11" s="1"/>
  <c r="J24" i="11"/>
  <c r="K24" i="11" s="1"/>
  <c r="J25" i="11"/>
  <c r="K25" i="11" s="1"/>
  <c r="J26" i="11"/>
  <c r="K26" i="11" s="1"/>
  <c r="J27" i="11"/>
  <c r="K27" i="11" s="1"/>
  <c r="J28" i="11"/>
  <c r="K28" i="11" s="1"/>
  <c r="J29" i="11"/>
  <c r="K29" i="11" s="1"/>
  <c r="J30" i="11"/>
  <c r="K30" i="11" s="1"/>
  <c r="J31" i="11"/>
  <c r="K31" i="11" s="1"/>
  <c r="J32" i="11"/>
  <c r="K32" i="11" s="1"/>
  <c r="J33" i="11"/>
  <c r="K33" i="11" s="1"/>
  <c r="J34" i="11"/>
  <c r="K34" i="11" s="1"/>
  <c r="J35" i="11"/>
  <c r="K35" i="11" s="1"/>
  <c r="J36" i="11"/>
  <c r="K36" i="11" s="1"/>
  <c r="J37" i="11"/>
  <c r="J38" i="11"/>
  <c r="K38" i="11" s="1"/>
  <c r="J39" i="11"/>
  <c r="K39" i="11" s="1"/>
  <c r="J40" i="11"/>
  <c r="K40" i="11" s="1"/>
  <c r="J41" i="11"/>
  <c r="K41" i="11" s="1"/>
  <c r="J42" i="11"/>
  <c r="K42" i="11" s="1"/>
  <c r="J43" i="11"/>
  <c r="K43" i="11" s="1"/>
  <c r="J44" i="11"/>
  <c r="K44" i="11" s="1"/>
  <c r="J45" i="11"/>
  <c r="K45" i="11" s="1"/>
  <c r="J46" i="11"/>
  <c r="J47" i="11"/>
  <c r="K47" i="11" s="1"/>
  <c r="J48" i="11"/>
  <c r="K48" i="11" s="1"/>
  <c r="J49" i="11"/>
  <c r="K49" i="11" s="1"/>
  <c r="J50" i="11"/>
  <c r="K50" i="11" s="1"/>
  <c r="J51" i="11"/>
  <c r="K51" i="11" s="1"/>
  <c r="J52" i="11"/>
  <c r="K52" i="11" s="1"/>
  <c r="J53" i="11"/>
  <c r="K53" i="11" s="1"/>
  <c r="J54" i="11"/>
  <c r="K54" i="11" s="1"/>
  <c r="J55" i="11"/>
  <c r="K55" i="11" s="1"/>
  <c r="J56" i="11"/>
  <c r="K56" i="11" s="1"/>
  <c r="J57" i="11"/>
  <c r="K57" i="11" s="1"/>
  <c r="J58" i="11"/>
  <c r="K58" i="11" s="1"/>
  <c r="J59" i="11"/>
  <c r="K59" i="11" s="1"/>
  <c r="J60" i="11"/>
  <c r="K60" i="11" s="1"/>
  <c r="J61" i="11"/>
  <c r="K61" i="11" s="1"/>
  <c r="J62" i="11"/>
  <c r="K62" i="11" s="1"/>
  <c r="J63" i="11"/>
  <c r="K63" i="11" s="1"/>
  <c r="J64" i="11"/>
  <c r="K64" i="11" s="1"/>
  <c r="J65" i="11"/>
  <c r="K65" i="11" s="1"/>
  <c r="J66" i="11"/>
  <c r="K66" i="11" s="1"/>
  <c r="J67" i="11"/>
  <c r="K67" i="11" s="1"/>
  <c r="J68" i="11"/>
  <c r="K68" i="11" s="1"/>
  <c r="J69" i="11"/>
  <c r="K69" i="11" s="1"/>
  <c r="J70" i="11"/>
  <c r="K70" i="11" s="1"/>
  <c r="J71" i="11"/>
  <c r="K71" i="11" s="1"/>
  <c r="J72" i="11"/>
  <c r="K72" i="11" s="1"/>
  <c r="J73" i="11"/>
  <c r="K73" i="11" s="1"/>
  <c r="J74" i="11"/>
  <c r="K74" i="11" s="1"/>
  <c r="J75" i="11"/>
  <c r="J76" i="11"/>
  <c r="K76" i="11" s="1"/>
  <c r="J77" i="11"/>
  <c r="K77" i="11" s="1"/>
  <c r="J78" i="11"/>
  <c r="K78" i="11" s="1"/>
  <c r="J79" i="11"/>
  <c r="K79" i="11" s="1"/>
  <c r="J80" i="11"/>
  <c r="K80" i="11" s="1"/>
  <c r="J81" i="11"/>
  <c r="K81" i="11" s="1"/>
  <c r="J82" i="11"/>
  <c r="K82" i="11" s="1"/>
  <c r="J83" i="11"/>
  <c r="K83" i="11" s="1"/>
  <c r="J84" i="11"/>
  <c r="K84" i="11" s="1"/>
  <c r="J85" i="11"/>
  <c r="K85" i="11" s="1"/>
  <c r="J86" i="11"/>
  <c r="K86" i="11" s="1"/>
  <c r="J87" i="11"/>
  <c r="K87" i="11" s="1"/>
  <c r="J88" i="11"/>
  <c r="K88" i="11" s="1"/>
  <c r="J89" i="11"/>
  <c r="K89" i="11" s="1"/>
  <c r="J90" i="11"/>
  <c r="J91" i="11"/>
  <c r="K91" i="11" s="1"/>
  <c r="J92" i="11"/>
  <c r="K92" i="11" s="1"/>
  <c r="J93" i="11"/>
  <c r="K93" i="11" s="1"/>
  <c r="J94" i="11"/>
  <c r="K94" i="11" s="1"/>
  <c r="J95" i="11"/>
  <c r="K95" i="11" s="1"/>
  <c r="J96" i="11"/>
  <c r="K96" i="11" s="1"/>
  <c r="J97" i="11"/>
  <c r="K97" i="11" s="1"/>
  <c r="J98" i="11"/>
  <c r="K98" i="11" s="1"/>
  <c r="J99" i="11"/>
  <c r="J100" i="11"/>
  <c r="K100" i="11" s="1"/>
  <c r="J101" i="11"/>
  <c r="K101" i="11" s="1"/>
  <c r="J102" i="11"/>
  <c r="K102" i="11" s="1"/>
  <c r="J103" i="11"/>
  <c r="K103" i="11" s="1"/>
  <c r="J104" i="11"/>
  <c r="K104" i="11" s="1"/>
  <c r="J105" i="11"/>
  <c r="K105" i="11" s="1"/>
  <c r="J106" i="11"/>
  <c r="J107" i="11"/>
  <c r="K107" i="11" s="1"/>
  <c r="J108" i="11"/>
  <c r="K108" i="11" s="1"/>
  <c r="J109" i="11"/>
  <c r="K109" i="11" s="1"/>
  <c r="J110" i="11"/>
  <c r="K110" i="11" s="1"/>
  <c r="J111" i="11"/>
  <c r="K111" i="11" s="1"/>
  <c r="J112" i="11"/>
  <c r="K112" i="11" s="1"/>
  <c r="J113" i="11"/>
  <c r="K113" i="11" s="1"/>
  <c r="J114" i="11"/>
  <c r="K114" i="11" s="1"/>
  <c r="J115" i="11"/>
  <c r="K115" i="11" s="1"/>
  <c r="J116" i="11"/>
  <c r="K116" i="11" s="1"/>
  <c r="J117" i="11"/>
  <c r="J118" i="11"/>
  <c r="K118" i="11" s="1"/>
  <c r="J119" i="11"/>
  <c r="K119" i="11" s="1"/>
  <c r="J120" i="11"/>
  <c r="K120" i="11" s="1"/>
  <c r="J121" i="11"/>
  <c r="K121" i="11" s="1"/>
  <c r="J122" i="11"/>
  <c r="K122" i="11" s="1"/>
  <c r="J123" i="11"/>
  <c r="K123" i="11" s="1"/>
  <c r="J124" i="11"/>
  <c r="K124" i="11" s="1"/>
  <c r="J125" i="11"/>
  <c r="K125" i="11" s="1"/>
  <c r="J126" i="11"/>
  <c r="K126" i="11" s="1"/>
  <c r="J127" i="11"/>
  <c r="K127" i="11" s="1"/>
  <c r="J128" i="11"/>
  <c r="K128" i="11" s="1"/>
  <c r="J129" i="11"/>
  <c r="K129" i="11" s="1"/>
  <c r="J130" i="11"/>
  <c r="K130" i="11" s="1"/>
  <c r="J131" i="11"/>
  <c r="K131" i="11" s="1"/>
  <c r="J132" i="11"/>
  <c r="K132" i="11" s="1"/>
  <c r="J133" i="11"/>
  <c r="K133" i="11" s="1"/>
  <c r="J134" i="11"/>
  <c r="K134" i="11" s="1"/>
  <c r="J135" i="11"/>
  <c r="K135" i="11" s="1"/>
  <c r="J136" i="11"/>
  <c r="K136" i="11" s="1"/>
  <c r="J137" i="11"/>
  <c r="K137" i="11" s="1"/>
  <c r="J138" i="11"/>
  <c r="K138" i="11" s="1"/>
  <c r="J139" i="11"/>
  <c r="K139" i="11" s="1"/>
  <c r="J140" i="11"/>
  <c r="K140" i="11" s="1"/>
  <c r="J141" i="11"/>
  <c r="J142" i="11"/>
  <c r="K142" i="11" s="1"/>
  <c r="J143" i="11"/>
  <c r="K143" i="11" s="1"/>
  <c r="J144" i="11"/>
  <c r="K144" i="11" s="1"/>
  <c r="J145" i="11"/>
  <c r="K145" i="11" s="1"/>
  <c r="J146" i="11"/>
  <c r="K146" i="11" s="1"/>
  <c r="J147" i="11"/>
  <c r="K147" i="11" s="1"/>
  <c r="J148" i="11"/>
  <c r="K148" i="11" s="1"/>
  <c r="J149" i="11"/>
  <c r="K149" i="11" s="1"/>
  <c r="J150" i="11"/>
  <c r="K150" i="11" s="1"/>
  <c r="J151" i="11"/>
  <c r="K151" i="11" s="1"/>
  <c r="J152" i="11"/>
  <c r="K152" i="11" s="1"/>
  <c r="J153" i="11"/>
  <c r="K153" i="11" s="1"/>
  <c r="J154" i="11"/>
  <c r="K154" i="11" s="1"/>
  <c r="J155" i="11"/>
  <c r="J156" i="11"/>
  <c r="K156" i="11" s="1"/>
  <c r="J157" i="11"/>
  <c r="K157" i="11" s="1"/>
  <c r="J158" i="11"/>
  <c r="K158" i="11" s="1"/>
  <c r="J159" i="11"/>
  <c r="K159" i="11" s="1"/>
  <c r="J160" i="11"/>
  <c r="K160" i="11" s="1"/>
  <c r="J161" i="11"/>
  <c r="K161" i="11" s="1"/>
  <c r="J162" i="11"/>
  <c r="K162" i="11" s="1"/>
  <c r="J163" i="11"/>
  <c r="K163" i="11" s="1"/>
  <c r="J164" i="11"/>
  <c r="K164" i="11" s="1"/>
  <c r="J165" i="11"/>
  <c r="K165" i="11" s="1"/>
  <c r="J166" i="11"/>
  <c r="K166" i="11" s="1"/>
  <c r="J167" i="11"/>
  <c r="K167" i="11" s="1"/>
  <c r="J168" i="11"/>
  <c r="K168" i="11" s="1"/>
  <c r="J169" i="11"/>
  <c r="J170" i="11"/>
  <c r="K170" i="11" s="1"/>
  <c r="J171" i="11"/>
  <c r="K171" i="11" s="1"/>
  <c r="J172" i="11"/>
  <c r="K172" i="11" s="1"/>
  <c r="J173" i="11"/>
  <c r="K173" i="11" s="1"/>
  <c r="J174" i="11"/>
  <c r="K174" i="11" s="1"/>
  <c r="J175" i="11"/>
  <c r="K175" i="11" s="1"/>
  <c r="J176" i="11"/>
  <c r="K176" i="11" s="1"/>
  <c r="J177" i="11"/>
  <c r="K177" i="11" s="1"/>
  <c r="J178" i="11"/>
  <c r="K178" i="11" s="1"/>
  <c r="J179" i="11"/>
  <c r="J180" i="11"/>
  <c r="K180" i="11" s="1"/>
  <c r="J181" i="11"/>
  <c r="K181" i="11" s="1"/>
  <c r="J182" i="11"/>
  <c r="K182" i="11" s="1"/>
  <c r="J183" i="11"/>
  <c r="K183" i="11" s="1"/>
  <c r="J184" i="11"/>
  <c r="K184" i="11" s="1"/>
  <c r="J185" i="11"/>
  <c r="K185" i="11" s="1"/>
  <c r="J186" i="11"/>
  <c r="K186" i="11" s="1"/>
  <c r="J187" i="11"/>
  <c r="K187" i="11" s="1"/>
  <c r="J188" i="11"/>
  <c r="K188" i="11" s="1"/>
  <c r="J189" i="11"/>
  <c r="K189" i="11" s="1"/>
  <c r="J190" i="11"/>
  <c r="K190" i="11" s="1"/>
  <c r="J191" i="11"/>
  <c r="K191" i="11" s="1"/>
  <c r="J192" i="11"/>
  <c r="K192" i="11" s="1"/>
  <c r="J193" i="11"/>
  <c r="K193" i="11" s="1"/>
  <c r="J194" i="11"/>
  <c r="K194" i="11" s="1"/>
  <c r="J195" i="11"/>
  <c r="K195" i="11" s="1"/>
  <c r="J196" i="11"/>
  <c r="J197" i="11"/>
  <c r="K197" i="11" s="1"/>
  <c r="J198" i="11"/>
  <c r="K198" i="11" s="1"/>
  <c r="J199" i="11"/>
  <c r="K199" i="11" s="1"/>
  <c r="J200" i="11"/>
  <c r="K200" i="11" s="1"/>
  <c r="J201" i="11"/>
  <c r="K201" i="11" s="1"/>
  <c r="J202" i="11"/>
  <c r="K202" i="11" s="1"/>
  <c r="J203" i="11"/>
  <c r="K203" i="11" s="1"/>
  <c r="J204" i="11"/>
  <c r="K204" i="11" s="1"/>
  <c r="J205" i="11"/>
  <c r="K205" i="11" s="1"/>
  <c r="J206" i="11"/>
  <c r="K206" i="11" s="1"/>
  <c r="J207" i="11"/>
  <c r="K207" i="11" s="1"/>
  <c r="J208" i="11"/>
  <c r="K208" i="11" s="1"/>
  <c r="J209" i="11"/>
  <c r="K209" i="11" s="1"/>
  <c r="J210" i="11"/>
  <c r="K210" i="11" s="1"/>
  <c r="J211" i="11"/>
  <c r="K211" i="11" s="1"/>
  <c r="J212" i="11"/>
  <c r="K212" i="11" s="1"/>
  <c r="J213" i="11"/>
  <c r="K213" i="11" s="1"/>
  <c r="J214" i="11"/>
  <c r="K214" i="11" s="1"/>
  <c r="J215" i="11"/>
  <c r="K215" i="11" s="1"/>
  <c r="J216" i="11"/>
  <c r="K216" i="11" s="1"/>
  <c r="J217" i="11"/>
  <c r="K217" i="11" s="1"/>
  <c r="J218" i="11"/>
  <c r="J219" i="11"/>
  <c r="K219" i="11" s="1"/>
  <c r="J220" i="11"/>
  <c r="K220" i="11" s="1"/>
  <c r="J221" i="11"/>
  <c r="K221" i="11" s="1"/>
  <c r="J222" i="11"/>
  <c r="K222" i="11" s="1"/>
  <c r="J223" i="11"/>
  <c r="J224" i="11"/>
  <c r="K224" i="11" s="1"/>
  <c r="J225" i="11"/>
  <c r="K225" i="11" s="1"/>
  <c r="J226" i="11"/>
  <c r="J227" i="11"/>
  <c r="K227" i="11" s="1"/>
  <c r="J228" i="11"/>
  <c r="J229" i="11"/>
  <c r="K229" i="11" s="1"/>
  <c r="J230" i="11"/>
  <c r="K230" i="11" s="1"/>
  <c r="J231" i="11"/>
  <c r="J232" i="11"/>
  <c r="K232" i="11" s="1"/>
  <c r="J233" i="11"/>
  <c r="K233" i="11" s="1"/>
  <c r="J234" i="11"/>
  <c r="J235" i="11"/>
  <c r="K235" i="11" s="1"/>
  <c r="J236" i="11"/>
  <c r="K236" i="11" s="1"/>
  <c r="J237" i="11"/>
  <c r="K237" i="11" s="1"/>
  <c r="J238" i="11"/>
  <c r="K238" i="11" s="1"/>
  <c r="J239" i="11"/>
  <c r="K239" i="11" s="1"/>
  <c r="J240" i="11"/>
  <c r="K240" i="11" s="1"/>
  <c r="J241" i="11"/>
  <c r="K241" i="11" s="1"/>
  <c r="J242" i="11"/>
  <c r="K242" i="11" s="1"/>
  <c r="J243" i="11"/>
  <c r="K243" i="11" s="1"/>
  <c r="J244" i="11"/>
  <c r="J245" i="11"/>
  <c r="K245" i="11" s="1"/>
  <c r="J246" i="11"/>
  <c r="K246" i="11" s="1"/>
  <c r="J247" i="11"/>
  <c r="J248" i="11"/>
  <c r="K248" i="11" s="1"/>
  <c r="J249" i="11"/>
  <c r="K249" i="11" s="1"/>
  <c r="J250" i="11"/>
  <c r="K250" i="11" s="1"/>
  <c r="J251" i="11"/>
  <c r="K251" i="11" s="1"/>
  <c r="J252" i="11"/>
  <c r="J253" i="11"/>
  <c r="K253" i="11" s="1"/>
  <c r="J254" i="11"/>
  <c r="K254" i="11" s="1"/>
  <c r="J255" i="11"/>
  <c r="K255" i="11" s="1"/>
  <c r="J256" i="11"/>
  <c r="K256" i="11" s="1"/>
  <c r="J257" i="11"/>
  <c r="K257" i="11" s="1"/>
  <c r="J258" i="11"/>
  <c r="K258" i="11" s="1"/>
  <c r="J259" i="11"/>
  <c r="K259" i="11" s="1"/>
  <c r="J260" i="11"/>
  <c r="K260" i="11" s="1"/>
  <c r="J261" i="11"/>
  <c r="K261" i="11" s="1"/>
  <c r="J262" i="11"/>
  <c r="K262" i="11" s="1"/>
  <c r="J263" i="11"/>
  <c r="K263" i="11" s="1"/>
  <c r="J264" i="11"/>
  <c r="K264" i="11" s="1"/>
  <c r="J265" i="11"/>
  <c r="K265" i="11" s="1"/>
  <c r="J266" i="11"/>
  <c r="K266" i="11" s="1"/>
  <c r="J267" i="11"/>
  <c r="K267" i="11" s="1"/>
  <c r="J268" i="11"/>
  <c r="K268" i="11" s="1"/>
  <c r="J269" i="11"/>
  <c r="K269" i="11" s="1"/>
  <c r="J270" i="11"/>
  <c r="K270" i="11" s="1"/>
  <c r="J271" i="11"/>
  <c r="K271" i="11" s="1"/>
  <c r="J272" i="11"/>
  <c r="K272" i="11" s="1"/>
  <c r="J273" i="11"/>
  <c r="J274" i="11"/>
  <c r="K274" i="11" s="1"/>
  <c r="J275" i="11"/>
  <c r="K275" i="11" s="1"/>
  <c r="J276" i="11"/>
  <c r="J277" i="11"/>
  <c r="K277" i="11" s="1"/>
  <c r="J278" i="11"/>
  <c r="K278" i="11" s="1"/>
  <c r="J279" i="11"/>
  <c r="K279" i="11" s="1"/>
  <c r="J280" i="11"/>
  <c r="K280" i="11" s="1"/>
  <c r="J281" i="11"/>
  <c r="K281" i="11" s="1"/>
  <c r="J282" i="11"/>
  <c r="K282" i="11" s="1"/>
  <c r="J283" i="11"/>
  <c r="K283" i="11" s="1"/>
  <c r="J284" i="11"/>
  <c r="K284" i="11" s="1"/>
  <c r="J285" i="11"/>
  <c r="K285" i="11" s="1"/>
  <c r="J286" i="11"/>
  <c r="K286" i="11" s="1"/>
  <c r="J287" i="11"/>
  <c r="K287" i="11" s="1"/>
  <c r="J288" i="11"/>
  <c r="K288" i="11" s="1"/>
  <c r="J289" i="11"/>
  <c r="K289" i="11" s="1"/>
  <c r="J290" i="11"/>
  <c r="K290" i="11" s="1"/>
  <c r="J291" i="11"/>
  <c r="K291" i="11" s="1"/>
  <c r="J292" i="11"/>
  <c r="K292" i="11" s="1"/>
  <c r="J293" i="11"/>
  <c r="K293" i="11" s="1"/>
  <c r="J294" i="11"/>
  <c r="K294" i="11" s="1"/>
  <c r="J295" i="11"/>
  <c r="K295" i="11" s="1"/>
  <c r="J296" i="11"/>
  <c r="K296" i="11" s="1"/>
  <c r="J297" i="11"/>
  <c r="K297" i="11" s="1"/>
  <c r="J298" i="11"/>
  <c r="K298" i="11" s="1"/>
  <c r="J299" i="11"/>
  <c r="K299" i="11" s="1"/>
  <c r="J300" i="11"/>
  <c r="K300" i="11" s="1"/>
  <c r="J301" i="11"/>
  <c r="K301" i="11" s="1"/>
  <c r="J302" i="11"/>
  <c r="K302" i="11" s="1"/>
  <c r="J303" i="11"/>
  <c r="K303" i="11" s="1"/>
  <c r="J304" i="11"/>
  <c r="K304" i="11" s="1"/>
  <c r="J305" i="11"/>
  <c r="K305" i="11" s="1"/>
  <c r="J306" i="11"/>
  <c r="J307" i="11"/>
  <c r="K307" i="11" s="1"/>
  <c r="J308" i="11"/>
  <c r="K308" i="11" s="1"/>
  <c r="J309" i="11"/>
  <c r="K309" i="11" s="1"/>
  <c r="J310" i="11"/>
  <c r="K310" i="11" s="1"/>
  <c r="J311" i="11"/>
  <c r="K311" i="11" s="1"/>
  <c r="J312" i="11"/>
  <c r="J313" i="11"/>
  <c r="K313" i="11" s="1"/>
  <c r="J314" i="11"/>
  <c r="K314" i="11" s="1"/>
  <c r="J315" i="11"/>
  <c r="K315" i="11" s="1"/>
  <c r="J316" i="11"/>
  <c r="K316" i="11" s="1"/>
  <c r="J317" i="11"/>
  <c r="K317" i="11" s="1"/>
  <c r="J318" i="11"/>
  <c r="K318" i="11" s="1"/>
  <c r="J319" i="11"/>
  <c r="K319" i="11" s="1"/>
  <c r="J320" i="11"/>
  <c r="K320" i="11" s="1"/>
  <c r="J321" i="11"/>
  <c r="K321" i="11" s="1"/>
  <c r="J322" i="11"/>
  <c r="J323" i="11"/>
  <c r="K323" i="11" s="1"/>
  <c r="J324" i="11"/>
  <c r="K324" i="11" s="1"/>
  <c r="J325" i="11"/>
  <c r="K325" i="11" s="1"/>
  <c r="J326" i="11"/>
  <c r="K326" i="11" s="1"/>
  <c r="J327" i="11"/>
  <c r="K327" i="11" s="1"/>
  <c r="J328" i="11"/>
  <c r="K328" i="11" s="1"/>
  <c r="J329" i="11"/>
  <c r="K329" i="11" s="1"/>
  <c r="J330" i="11"/>
  <c r="K330" i="11" s="1"/>
  <c r="J331" i="11"/>
  <c r="K331" i="11" s="1"/>
  <c r="J332" i="11"/>
  <c r="K332" i="11" s="1"/>
  <c r="J333" i="11"/>
  <c r="K333" i="11" s="1"/>
  <c r="J334" i="11"/>
  <c r="K334" i="11" s="1"/>
  <c r="J335" i="11"/>
  <c r="K335" i="11" s="1"/>
  <c r="J336" i="11"/>
  <c r="K336" i="11" s="1"/>
  <c r="J337" i="11"/>
  <c r="K337" i="11" s="1"/>
  <c r="J338" i="11"/>
  <c r="J339" i="11"/>
  <c r="K339" i="11" s="1"/>
  <c r="J340" i="11"/>
  <c r="K340" i="11" s="1"/>
  <c r="J341" i="11"/>
  <c r="K341" i="11" s="1"/>
  <c r="J342" i="11"/>
  <c r="K342" i="11" s="1"/>
  <c r="J343" i="11"/>
  <c r="K343" i="11" s="1"/>
  <c r="J344" i="11"/>
  <c r="K344" i="11" s="1"/>
  <c r="J345" i="11"/>
  <c r="K345" i="11" s="1"/>
  <c r="J346" i="11"/>
  <c r="K346" i="11" s="1"/>
  <c r="J347" i="11"/>
  <c r="K347" i="11" s="1"/>
  <c r="J348" i="11"/>
  <c r="K348" i="11" s="1"/>
  <c r="J349" i="11"/>
  <c r="K349" i="11" s="1"/>
  <c r="J350" i="11"/>
  <c r="K350" i="11" s="1"/>
  <c r="J351" i="11"/>
  <c r="K351" i="11" s="1"/>
  <c r="J352" i="11"/>
  <c r="K352" i="11" s="1"/>
  <c r="J353" i="11"/>
  <c r="K353" i="11" s="1"/>
  <c r="J354" i="11"/>
  <c r="K354" i="11" s="1"/>
  <c r="J355" i="11"/>
  <c r="K355" i="11" s="1"/>
  <c r="J356" i="11"/>
  <c r="K356" i="11" s="1"/>
  <c r="J357" i="11"/>
  <c r="K357" i="11" s="1"/>
  <c r="J358" i="11"/>
  <c r="K358" i="11" s="1"/>
  <c r="J359" i="11"/>
  <c r="J360" i="11"/>
  <c r="K360" i="11" s="1"/>
  <c r="J361" i="11"/>
  <c r="K361" i="11" s="1"/>
  <c r="J362" i="11"/>
  <c r="K362" i="11" s="1"/>
  <c r="J363" i="11"/>
  <c r="K363" i="11" s="1"/>
  <c r="J364" i="11"/>
  <c r="K364" i="11" s="1"/>
  <c r="J365" i="11"/>
  <c r="K365" i="11" s="1"/>
  <c r="J366" i="11"/>
  <c r="K366" i="11" s="1"/>
  <c r="J367" i="11"/>
  <c r="K367" i="11" s="1"/>
  <c r="J368" i="11"/>
  <c r="K368" i="11" s="1"/>
  <c r="J369" i="11"/>
  <c r="K369" i="11" s="1"/>
  <c r="J370" i="11"/>
  <c r="K370" i="11" s="1"/>
  <c r="J371" i="11"/>
  <c r="K371" i="11" s="1"/>
  <c r="J372" i="11"/>
  <c r="K372" i="11" s="1"/>
  <c r="J373" i="11"/>
  <c r="K373" i="11" s="1"/>
  <c r="J374" i="11"/>
  <c r="K374" i="11" s="1"/>
  <c r="J375" i="11"/>
  <c r="K375" i="11" s="1"/>
  <c r="J376" i="11"/>
  <c r="K376" i="11" s="1"/>
  <c r="J377" i="11"/>
  <c r="J378" i="11"/>
  <c r="K378" i="11" s="1"/>
  <c r="J379" i="11"/>
  <c r="K379" i="11" s="1"/>
  <c r="J380" i="11"/>
  <c r="K380" i="11" s="1"/>
  <c r="J381" i="11"/>
  <c r="K381" i="11" s="1"/>
  <c r="J382" i="11"/>
  <c r="K382" i="11" s="1"/>
  <c r="J383" i="11"/>
  <c r="K383" i="11" s="1"/>
  <c r="J384" i="11"/>
  <c r="K384" i="11" s="1"/>
  <c r="J385" i="11"/>
  <c r="K385" i="11" s="1"/>
  <c r="J386" i="11"/>
  <c r="K386" i="11" s="1"/>
  <c r="J387" i="11"/>
  <c r="K387" i="11" s="1"/>
  <c r="J388" i="11"/>
  <c r="K388" i="11" s="1"/>
  <c r="J389" i="11"/>
  <c r="K389" i="11" s="1"/>
  <c r="J390" i="11"/>
  <c r="K390" i="11" s="1"/>
  <c r="J391" i="11"/>
  <c r="K391" i="11" s="1"/>
  <c r="J392" i="11"/>
  <c r="K392" i="11" s="1"/>
  <c r="J393" i="11"/>
  <c r="K393" i="11" s="1"/>
  <c r="J394" i="11"/>
  <c r="K394" i="11" s="1"/>
  <c r="J395" i="11"/>
  <c r="K395" i="11" s="1"/>
  <c r="J396" i="11"/>
  <c r="K396" i="11" s="1"/>
  <c r="J397" i="11"/>
  <c r="K397" i="11" s="1"/>
  <c r="J398" i="11"/>
  <c r="K398" i="11" s="1"/>
  <c r="J399" i="11"/>
  <c r="K399" i="11" s="1"/>
  <c r="J400" i="11"/>
  <c r="J401" i="11"/>
  <c r="K401" i="11" s="1"/>
  <c r="J402" i="11"/>
  <c r="K402" i="11" s="1"/>
  <c r="J403" i="11"/>
  <c r="K403" i="11" s="1"/>
  <c r="J404" i="11"/>
  <c r="K404" i="11" s="1"/>
  <c r="J405" i="11"/>
  <c r="K405" i="11" s="1"/>
  <c r="J406" i="11"/>
  <c r="K406" i="11" s="1"/>
  <c r="J407" i="11"/>
  <c r="K407" i="11" s="1"/>
  <c r="J408" i="11"/>
  <c r="K408" i="11" s="1"/>
  <c r="J409" i="11"/>
  <c r="K409" i="11" s="1"/>
  <c r="J410" i="11"/>
  <c r="K410" i="11" s="1"/>
  <c r="J411" i="11"/>
  <c r="K411" i="11" s="1"/>
  <c r="J412" i="11"/>
  <c r="K412" i="11" s="1"/>
  <c r="J413" i="11"/>
  <c r="K413" i="11" s="1"/>
  <c r="J414" i="11"/>
  <c r="K414" i="11" s="1"/>
  <c r="J415" i="11"/>
  <c r="K415" i="11" s="1"/>
  <c r="J416" i="11"/>
  <c r="K416" i="11" s="1"/>
  <c r="J417" i="11"/>
  <c r="K417" i="11" s="1"/>
  <c r="J418" i="11"/>
  <c r="K418" i="11" s="1"/>
  <c r="J419" i="11"/>
  <c r="K419" i="11" s="1"/>
  <c r="J420" i="11"/>
  <c r="K420" i="11" s="1"/>
  <c r="J421" i="11"/>
  <c r="J422" i="11"/>
  <c r="J423" i="11"/>
  <c r="K423" i="11" s="1"/>
  <c r="J424" i="11"/>
  <c r="K424" i="11" s="1"/>
  <c r="J425" i="11"/>
  <c r="K425" i="11" s="1"/>
  <c r="J426" i="11"/>
  <c r="K426" i="11" s="1"/>
  <c r="J427" i="11"/>
  <c r="K427" i="11" s="1"/>
  <c r="J428" i="11"/>
  <c r="K428" i="11" s="1"/>
  <c r="J429" i="11"/>
  <c r="K429" i="11" s="1"/>
  <c r="J430" i="11"/>
  <c r="K430" i="11" s="1"/>
  <c r="J431" i="11"/>
  <c r="K431" i="11" s="1"/>
  <c r="J432" i="11"/>
  <c r="K432" i="11" s="1"/>
  <c r="J433" i="11"/>
  <c r="K433" i="11" s="1"/>
  <c r="J434" i="11"/>
  <c r="K434" i="11" s="1"/>
  <c r="J435" i="11"/>
  <c r="K435" i="11" s="1"/>
  <c r="J436" i="11"/>
  <c r="K436" i="11" s="1"/>
  <c r="J437" i="11"/>
  <c r="K437" i="11" s="1"/>
  <c r="J438" i="11"/>
  <c r="K438" i="11" s="1"/>
  <c r="J439" i="11"/>
  <c r="K439" i="11" s="1"/>
  <c r="J440" i="11"/>
  <c r="K440" i="11" s="1"/>
  <c r="J441" i="11"/>
  <c r="K441" i="11" s="1"/>
  <c r="J442" i="11"/>
  <c r="K442" i="11" s="1"/>
  <c r="J443" i="11"/>
  <c r="K443" i="11" s="1"/>
  <c r="J444" i="11"/>
  <c r="K444" i="11" s="1"/>
  <c r="J445" i="11"/>
  <c r="K445" i="11" s="1"/>
  <c r="J446" i="11"/>
  <c r="K446" i="11" s="1"/>
  <c r="J447" i="11"/>
  <c r="K447" i="11" s="1"/>
  <c r="J448" i="11"/>
  <c r="K448" i="11" s="1"/>
  <c r="J449" i="11"/>
  <c r="J450" i="11"/>
  <c r="K450" i="11" s="1"/>
  <c r="J451" i="11"/>
  <c r="K451" i="11" s="1"/>
  <c r="J452" i="11"/>
  <c r="K452" i="11" s="1"/>
  <c r="J453" i="11"/>
  <c r="K453" i="11" s="1"/>
  <c r="J454" i="11"/>
  <c r="K454" i="11" s="1"/>
  <c r="J455" i="11"/>
  <c r="K455" i="11" s="1"/>
  <c r="J456" i="11"/>
  <c r="K456" i="11" s="1"/>
  <c r="J457" i="11"/>
  <c r="K457" i="11" s="1"/>
  <c r="J458" i="11"/>
  <c r="K458" i="11" s="1"/>
  <c r="J459" i="11"/>
  <c r="K459" i="11" s="1"/>
  <c r="J460" i="11"/>
  <c r="K460" i="11" s="1"/>
  <c r="J461" i="11"/>
  <c r="K461" i="11" s="1"/>
  <c r="J462" i="11"/>
  <c r="K462" i="11" s="1"/>
  <c r="J463" i="11"/>
  <c r="K463" i="11" s="1"/>
  <c r="J464" i="11"/>
  <c r="J465" i="11"/>
  <c r="K465" i="11" s="1"/>
  <c r="J466" i="11"/>
  <c r="K466" i="11" s="1"/>
  <c r="J467" i="11"/>
  <c r="K467" i="11" s="1"/>
  <c r="J468" i="11"/>
  <c r="K468" i="11" s="1"/>
  <c r="J469" i="11"/>
  <c r="K469" i="11" s="1"/>
  <c r="J470" i="11"/>
  <c r="K470" i="11" s="1"/>
  <c r="J471" i="11"/>
  <c r="K471" i="11" s="1"/>
  <c r="J472" i="11"/>
  <c r="K472" i="11" s="1"/>
  <c r="J473" i="11"/>
  <c r="K473" i="11" s="1"/>
  <c r="J474" i="11"/>
  <c r="K474" i="11" s="1"/>
  <c r="J475" i="11"/>
  <c r="K475" i="11" s="1"/>
  <c r="J476" i="11"/>
  <c r="K476" i="11" s="1"/>
  <c r="J477" i="11"/>
  <c r="K477" i="11" s="1"/>
  <c r="J478" i="11"/>
  <c r="K478" i="11" s="1"/>
  <c r="J479" i="11"/>
  <c r="K479" i="11" s="1"/>
  <c r="J480" i="11"/>
  <c r="K480" i="11" s="1"/>
  <c r="J481" i="11"/>
  <c r="K481" i="11" s="1"/>
  <c r="J482" i="11"/>
  <c r="K482" i="11" s="1"/>
  <c r="J483" i="11"/>
  <c r="J484" i="11"/>
  <c r="K484" i="11" s="1"/>
  <c r="J485" i="11"/>
  <c r="K485" i="11" s="1"/>
  <c r="J486" i="11"/>
  <c r="K486" i="11" s="1"/>
  <c r="J487" i="11"/>
  <c r="K487" i="11" s="1"/>
  <c r="J488" i="11"/>
  <c r="K488" i="11" s="1"/>
  <c r="J489" i="11"/>
  <c r="K489" i="11" s="1"/>
  <c r="J490" i="11"/>
  <c r="K490" i="11" s="1"/>
  <c r="J491" i="11"/>
  <c r="K491" i="11" s="1"/>
  <c r="J492" i="11"/>
  <c r="K492" i="11" s="1"/>
  <c r="J493" i="11"/>
  <c r="K493" i="11" s="1"/>
  <c r="J494" i="11"/>
  <c r="K494" i="11" s="1"/>
  <c r="J495" i="11"/>
  <c r="K495" i="11" s="1"/>
  <c r="J496" i="11"/>
  <c r="K496" i="11" s="1"/>
  <c r="J497" i="11"/>
  <c r="K497" i="11" s="1"/>
  <c r="J498" i="11"/>
  <c r="K498" i="11" s="1"/>
  <c r="J499" i="11"/>
  <c r="K499" i="11" s="1"/>
  <c r="J500" i="11"/>
  <c r="K500" i="11" s="1"/>
  <c r="J501" i="11"/>
  <c r="K501" i="11" s="1"/>
  <c r="J502" i="11"/>
  <c r="K502" i="11" s="1"/>
  <c r="J503" i="11"/>
  <c r="K503" i="11" s="1"/>
  <c r="J504" i="11"/>
  <c r="K504" i="11" s="1"/>
  <c r="J505" i="11"/>
  <c r="K505" i="11" s="1"/>
  <c r="J506" i="11"/>
  <c r="K506" i="11" s="1"/>
  <c r="J507" i="11"/>
  <c r="K507" i="11" s="1"/>
  <c r="J508" i="11"/>
  <c r="K508" i="11" s="1"/>
  <c r="J509" i="11"/>
  <c r="K509" i="11" s="1"/>
  <c r="J510" i="11"/>
  <c r="K510" i="11" s="1"/>
  <c r="J511" i="11"/>
  <c r="K511" i="11" s="1"/>
  <c r="J512" i="11"/>
  <c r="K512" i="11" s="1"/>
  <c r="J513" i="11"/>
  <c r="J514" i="11"/>
  <c r="K514" i="11" s="1"/>
  <c r="J515" i="11"/>
  <c r="K515" i="11" s="1"/>
  <c r="J516" i="11"/>
  <c r="K516" i="11" s="1"/>
  <c r="J517" i="11"/>
  <c r="K517" i="11" s="1"/>
  <c r="J518" i="11"/>
  <c r="K518" i="11" s="1"/>
  <c r="J519" i="11"/>
  <c r="K519" i="11" s="1"/>
  <c r="J520" i="11"/>
  <c r="K520" i="11" s="1"/>
  <c r="J521" i="11"/>
  <c r="K521" i="11" s="1"/>
  <c r="J522" i="11"/>
  <c r="K522" i="11" s="1"/>
  <c r="J523" i="11"/>
  <c r="K523" i="11" s="1"/>
  <c r="J524" i="11"/>
  <c r="K524" i="11" s="1"/>
  <c r="J525" i="11"/>
  <c r="K525" i="11" s="1"/>
  <c r="J526" i="11"/>
  <c r="K526" i="11" s="1"/>
  <c r="J527" i="11"/>
  <c r="J528" i="11"/>
  <c r="K528" i="11" s="1"/>
  <c r="J529" i="11"/>
  <c r="K529" i="11" s="1"/>
  <c r="J530" i="11"/>
  <c r="K530" i="11" s="1"/>
  <c r="J531" i="11"/>
  <c r="K531" i="11" s="1"/>
  <c r="J532" i="11"/>
  <c r="K532" i="11" s="1"/>
  <c r="J533" i="11"/>
  <c r="K533" i="11" s="1"/>
  <c r="J534" i="11"/>
  <c r="K534" i="11" s="1"/>
  <c r="J535" i="11"/>
  <c r="K535" i="11" s="1"/>
  <c r="J536" i="11"/>
  <c r="K536" i="11" s="1"/>
  <c r="J537" i="11"/>
  <c r="K537" i="11" s="1"/>
  <c r="J538" i="11"/>
  <c r="K538" i="11" s="1"/>
  <c r="J539" i="11"/>
  <c r="K539" i="11" s="1"/>
  <c r="J540" i="11"/>
  <c r="K540" i="11" s="1"/>
  <c r="J541" i="11"/>
  <c r="K541" i="11" s="1"/>
  <c r="J542" i="11"/>
  <c r="K542" i="11" s="1"/>
  <c r="J543" i="11"/>
  <c r="K543" i="11" s="1"/>
  <c r="J544" i="11"/>
  <c r="K544" i="11" s="1"/>
  <c r="J545" i="11"/>
  <c r="K545" i="11" s="1"/>
  <c r="J546" i="11"/>
  <c r="J547" i="11"/>
  <c r="K547" i="11" s="1"/>
  <c r="J548" i="11"/>
  <c r="K548" i="11" s="1"/>
  <c r="J549" i="11"/>
  <c r="K549" i="11" s="1"/>
  <c r="J550" i="11"/>
  <c r="K550" i="11" s="1"/>
  <c r="J551" i="11"/>
  <c r="K551" i="11" s="1"/>
  <c r="J552" i="11"/>
  <c r="K552" i="11" s="1"/>
  <c r="J553" i="11"/>
  <c r="K553" i="11" s="1"/>
  <c r="J554" i="11"/>
  <c r="K554" i="11" s="1"/>
  <c r="J555" i="11"/>
  <c r="K555" i="11" s="1"/>
  <c r="J556" i="11"/>
  <c r="J557" i="11"/>
  <c r="K557" i="11" s="1"/>
  <c r="J558" i="11"/>
  <c r="K558" i="11" s="1"/>
  <c r="J559" i="11"/>
  <c r="K559" i="11" s="1"/>
  <c r="J560" i="11"/>
  <c r="K560" i="11" s="1"/>
  <c r="J561" i="11"/>
  <c r="K561" i="11" s="1"/>
  <c r="J562" i="11"/>
  <c r="K562" i="11" s="1"/>
  <c r="J563" i="11"/>
  <c r="K563" i="11" s="1"/>
  <c r="J564" i="11"/>
  <c r="K564" i="11" s="1"/>
  <c r="J565" i="11"/>
  <c r="K565" i="11" s="1"/>
  <c r="J566" i="11"/>
  <c r="K566" i="11" s="1"/>
  <c r="J567" i="11"/>
  <c r="K567" i="11" s="1"/>
  <c r="J568" i="11"/>
  <c r="K568" i="11" s="1"/>
  <c r="J569" i="11"/>
  <c r="K569" i="11" s="1"/>
  <c r="J570" i="11"/>
  <c r="K570" i="11" s="1"/>
  <c r="J571" i="11"/>
  <c r="K571" i="11" s="1"/>
  <c r="J572" i="11"/>
  <c r="K572" i="11" s="1"/>
  <c r="J573" i="11"/>
  <c r="K573" i="11" s="1"/>
  <c r="J574" i="11"/>
  <c r="K574" i="11" s="1"/>
  <c r="J575" i="11"/>
  <c r="J576" i="11"/>
  <c r="K576" i="11" s="1"/>
  <c r="J577" i="11"/>
  <c r="K577" i="11" s="1"/>
  <c r="J578" i="11"/>
  <c r="K578" i="11" s="1"/>
  <c r="J579" i="11"/>
  <c r="K579" i="11" s="1"/>
  <c r="J580" i="11"/>
  <c r="K580" i="11" s="1"/>
  <c r="J581" i="11"/>
  <c r="K581" i="11" s="1"/>
  <c r="J582" i="11"/>
  <c r="K582" i="11" s="1"/>
  <c r="J583" i="11"/>
  <c r="K583" i="11" s="1"/>
  <c r="J584" i="11"/>
  <c r="K584" i="11" s="1"/>
  <c r="J585" i="11"/>
  <c r="K585" i="11" s="1"/>
  <c r="J586" i="11"/>
  <c r="K586" i="11" s="1"/>
  <c r="J587" i="11"/>
  <c r="J588" i="11"/>
  <c r="K588" i="11" s="1"/>
  <c r="J589" i="11"/>
  <c r="K589" i="11" s="1"/>
  <c r="J590" i="11"/>
  <c r="K590" i="11" s="1"/>
  <c r="J591" i="11"/>
  <c r="K591" i="11" s="1"/>
  <c r="J592" i="11"/>
  <c r="K592" i="11" s="1"/>
  <c r="J593" i="11"/>
  <c r="K593" i="11" s="1"/>
  <c r="J594" i="11"/>
  <c r="K594" i="11" s="1"/>
  <c r="J595" i="11"/>
  <c r="K595" i="11" s="1"/>
  <c r="J596" i="11"/>
  <c r="K596" i="11" s="1"/>
  <c r="J597" i="11"/>
  <c r="K597" i="11" s="1"/>
  <c r="J598" i="11"/>
  <c r="K598" i="11" s="1"/>
  <c r="J599" i="11"/>
  <c r="K599" i="11" s="1"/>
  <c r="J600" i="11"/>
  <c r="K600" i="11" s="1"/>
  <c r="J601" i="11"/>
  <c r="K601" i="11" s="1"/>
  <c r="J602" i="11"/>
  <c r="K602" i="11" s="1"/>
  <c r="J603" i="11"/>
  <c r="K603" i="11" s="1"/>
  <c r="J604" i="11"/>
  <c r="K604" i="11" s="1"/>
  <c r="J605" i="11"/>
  <c r="K605" i="11" s="1"/>
  <c r="J606" i="11"/>
  <c r="K606" i="11" s="1"/>
  <c r="J607" i="11"/>
  <c r="K607" i="11" s="1"/>
  <c r="J608" i="11"/>
  <c r="K608" i="11" s="1"/>
  <c r="J609" i="11"/>
  <c r="K609" i="11" s="1"/>
  <c r="J610" i="11"/>
  <c r="K610" i="11" s="1"/>
  <c r="J611" i="11"/>
  <c r="K611" i="11" s="1"/>
  <c r="J612" i="11"/>
  <c r="J613" i="11"/>
  <c r="K613" i="11" s="1"/>
  <c r="J614" i="11"/>
  <c r="K614" i="11" s="1"/>
  <c r="J615" i="11"/>
  <c r="K615" i="11" s="1"/>
  <c r="J616" i="11"/>
  <c r="K616" i="11" s="1"/>
  <c r="J617" i="11"/>
  <c r="K617" i="11" s="1"/>
  <c r="J618" i="11"/>
  <c r="K618" i="11" s="1"/>
  <c r="J619" i="11"/>
  <c r="K619" i="11" s="1"/>
  <c r="J620" i="11"/>
  <c r="K620" i="11" s="1"/>
  <c r="J621" i="11"/>
  <c r="K621" i="11" s="1"/>
  <c r="J622" i="11"/>
  <c r="K622" i="11" s="1"/>
  <c r="J623" i="11"/>
  <c r="K623" i="11" s="1"/>
  <c r="J624" i="11"/>
  <c r="K624" i="11" s="1"/>
  <c r="J625" i="11"/>
  <c r="K625" i="11" s="1"/>
  <c r="J626" i="11"/>
  <c r="K626" i="11" s="1"/>
  <c r="J627" i="11"/>
  <c r="J628" i="11"/>
  <c r="K628" i="11" s="1"/>
  <c r="J629" i="11"/>
  <c r="K629" i="11" s="1"/>
  <c r="J630" i="11"/>
  <c r="K630" i="11" s="1"/>
  <c r="J631" i="11"/>
  <c r="K631" i="11" s="1"/>
  <c r="J632" i="11"/>
  <c r="K632" i="11" s="1"/>
  <c r="J633" i="11"/>
  <c r="K633" i="11" s="1"/>
  <c r="J634" i="11"/>
  <c r="K634" i="11" s="1"/>
  <c r="J635" i="11"/>
  <c r="K635" i="11" s="1"/>
  <c r="J636" i="11"/>
  <c r="K636" i="11" s="1"/>
  <c r="J637" i="11"/>
  <c r="K637" i="11" s="1"/>
  <c r="J638" i="11"/>
  <c r="K638" i="11" s="1"/>
  <c r="J639" i="11"/>
  <c r="J640" i="11"/>
  <c r="K640" i="11" s="1"/>
  <c r="J641" i="11"/>
  <c r="K641" i="11" s="1"/>
  <c r="J642" i="11"/>
  <c r="K642" i="11" s="1"/>
  <c r="J643" i="11"/>
  <c r="K643" i="11" s="1"/>
  <c r="J644" i="11"/>
  <c r="K644" i="11" s="1"/>
  <c r="J645" i="11"/>
  <c r="K645" i="11" s="1"/>
  <c r="J646" i="11"/>
  <c r="K646" i="11" s="1"/>
  <c r="J647" i="11"/>
  <c r="K647" i="11" s="1"/>
  <c r="J648" i="11"/>
  <c r="K648" i="11" s="1"/>
  <c r="J649" i="11"/>
  <c r="K649" i="11" s="1"/>
  <c r="J650" i="11"/>
  <c r="K650" i="11" s="1"/>
  <c r="J651" i="11"/>
  <c r="K651" i="11" s="1"/>
  <c r="J652" i="11"/>
  <c r="K652" i="11" s="1"/>
  <c r="J653" i="11"/>
  <c r="K653" i="11" s="1"/>
  <c r="J654" i="11"/>
  <c r="K654" i="11" s="1"/>
  <c r="J655" i="11"/>
  <c r="K655" i="11" s="1"/>
  <c r="J656" i="11"/>
  <c r="K656" i="11" s="1"/>
  <c r="J657" i="11"/>
  <c r="K657" i="11" s="1"/>
  <c r="J658" i="11"/>
  <c r="K658" i="11" s="1"/>
  <c r="J659" i="11"/>
  <c r="K659" i="11" s="1"/>
  <c r="J660" i="11"/>
  <c r="K660" i="11" s="1"/>
  <c r="J661" i="11"/>
  <c r="J662" i="11"/>
  <c r="K662" i="11" s="1"/>
  <c r="J663" i="11"/>
  <c r="K663" i="11" s="1"/>
  <c r="J664" i="11"/>
  <c r="K664" i="11" s="1"/>
  <c r="J665" i="11"/>
  <c r="K665" i="11" s="1"/>
  <c r="J666" i="11"/>
  <c r="K666" i="11" s="1"/>
  <c r="J667" i="11"/>
  <c r="K667" i="11" s="1"/>
  <c r="J668" i="11"/>
  <c r="K668" i="11" s="1"/>
  <c r="J669" i="11"/>
  <c r="K669" i="11" s="1"/>
  <c r="J670" i="11"/>
  <c r="K670" i="11" s="1"/>
  <c r="J671" i="11"/>
  <c r="K671" i="11" s="1"/>
  <c r="J672" i="11"/>
  <c r="J673" i="11"/>
  <c r="K673" i="11" s="1"/>
  <c r="J674" i="11"/>
  <c r="K674" i="11" s="1"/>
  <c r="J675" i="11"/>
  <c r="K675" i="11" s="1"/>
  <c r="J676" i="11"/>
  <c r="K676" i="11" s="1"/>
  <c r="J677" i="11"/>
  <c r="K677" i="11" s="1"/>
  <c r="J678" i="11"/>
  <c r="K678" i="11" s="1"/>
  <c r="J679" i="11"/>
  <c r="K679" i="11" s="1"/>
  <c r="J680" i="11"/>
  <c r="K680" i="11" s="1"/>
  <c r="J681" i="11"/>
  <c r="K681" i="11" s="1"/>
  <c r="J682" i="11"/>
  <c r="K682" i="11" s="1"/>
  <c r="J683" i="11"/>
  <c r="K683" i="11" s="1"/>
  <c r="J684" i="11"/>
  <c r="K684" i="11" s="1"/>
  <c r="J685" i="11"/>
  <c r="K685" i="11" s="1"/>
  <c r="J686" i="11"/>
  <c r="K686" i="11" s="1"/>
  <c r="J687" i="11"/>
  <c r="K687" i="11" s="1"/>
  <c r="J688" i="11"/>
  <c r="K688" i="11" s="1"/>
  <c r="J689" i="11"/>
  <c r="K689" i="11" s="1"/>
  <c r="J690" i="11"/>
  <c r="K690" i="11" s="1"/>
  <c r="J691" i="11"/>
  <c r="K691" i="11" s="1"/>
  <c r="J692" i="11"/>
  <c r="K692" i="11" s="1"/>
  <c r="J693" i="11"/>
  <c r="K693" i="11" s="1"/>
  <c r="J694" i="11"/>
  <c r="K694" i="11" s="1"/>
  <c r="J695" i="11"/>
  <c r="K695" i="11" s="1"/>
  <c r="J696" i="11"/>
  <c r="K696" i="11" s="1"/>
  <c r="J697" i="11"/>
  <c r="K697" i="11" s="1"/>
  <c r="J698" i="11"/>
  <c r="K698" i="11" s="1"/>
  <c r="J699" i="11"/>
  <c r="K699" i="11" s="1"/>
  <c r="J700" i="11"/>
  <c r="K700" i="11" s="1"/>
  <c r="J701" i="11"/>
  <c r="K701" i="11" s="1"/>
  <c r="J702" i="11"/>
  <c r="K702" i="11" s="1"/>
  <c r="J703" i="11"/>
  <c r="K703" i="11" s="1"/>
  <c r="J704" i="11"/>
  <c r="K704" i="11" s="1"/>
  <c r="J705" i="11"/>
  <c r="K705" i="11" s="1"/>
  <c r="J706" i="11"/>
  <c r="K706" i="11" s="1"/>
  <c r="J707" i="11"/>
  <c r="K707" i="11" s="1"/>
  <c r="J708" i="11"/>
  <c r="J709" i="11"/>
  <c r="K709" i="11" s="1"/>
  <c r="J710" i="11"/>
  <c r="K710" i="11" s="1"/>
  <c r="J711" i="11"/>
  <c r="K711" i="11" s="1"/>
  <c r="J712" i="11"/>
  <c r="K712" i="11" s="1"/>
  <c r="J713" i="11"/>
  <c r="K713" i="11" s="1"/>
  <c r="J714" i="11"/>
  <c r="K714" i="11" s="1"/>
  <c r="J715" i="11"/>
  <c r="K715" i="11" s="1"/>
  <c r="J716" i="11"/>
  <c r="K716" i="11" s="1"/>
  <c r="J717" i="11"/>
  <c r="K717" i="11" s="1"/>
  <c r="J718" i="11"/>
  <c r="K718" i="11" s="1"/>
  <c r="J719" i="11"/>
  <c r="K719" i="11" s="1"/>
  <c r="J720" i="11"/>
  <c r="K720" i="11" s="1"/>
  <c r="J721" i="11"/>
  <c r="K721" i="11" s="1"/>
  <c r="J722" i="11"/>
  <c r="K722" i="11" s="1"/>
  <c r="J723" i="11"/>
  <c r="K723" i="11" s="1"/>
  <c r="J724" i="11"/>
  <c r="K724" i="11" s="1"/>
  <c r="J725" i="11"/>
  <c r="K725" i="11" s="1"/>
  <c r="J726" i="11"/>
  <c r="K726" i="11" s="1"/>
  <c r="J727" i="11"/>
  <c r="K727" i="11" s="1"/>
  <c r="J728" i="11"/>
  <c r="K728" i="11" s="1"/>
  <c r="J729" i="11"/>
  <c r="K729" i="11" s="1"/>
  <c r="J730" i="11"/>
  <c r="K730" i="11" s="1"/>
  <c r="J731" i="11"/>
  <c r="K731" i="11" s="1"/>
  <c r="J732" i="11"/>
  <c r="K732" i="11" s="1"/>
  <c r="J733" i="11"/>
  <c r="K733" i="11" s="1"/>
  <c r="J734" i="11"/>
  <c r="K734" i="11" s="1"/>
  <c r="J735" i="11"/>
  <c r="J736" i="11"/>
  <c r="K736" i="11" s="1"/>
  <c r="J737" i="11"/>
  <c r="K737" i="11" s="1"/>
  <c r="J738" i="11"/>
  <c r="K738" i="11" s="1"/>
  <c r="J739" i="11"/>
  <c r="K739" i="11" s="1"/>
  <c r="J740" i="11"/>
  <c r="K740" i="11" s="1"/>
  <c r="J741" i="11"/>
  <c r="K741" i="11" s="1"/>
  <c r="J742" i="11"/>
  <c r="K742" i="11" s="1"/>
  <c r="J743" i="11"/>
  <c r="K743" i="11" s="1"/>
  <c r="J744" i="11"/>
  <c r="K744" i="11" s="1"/>
  <c r="J745" i="11"/>
  <c r="K745" i="11" s="1"/>
  <c r="J746" i="11"/>
  <c r="K746" i="11" s="1"/>
  <c r="J747" i="11"/>
  <c r="K747" i="11" s="1"/>
  <c r="J748" i="11"/>
  <c r="K748" i="11" s="1"/>
  <c r="J749" i="11"/>
  <c r="K749" i="11" s="1"/>
  <c r="J750" i="11"/>
  <c r="J751" i="11"/>
  <c r="K751" i="11" s="1"/>
  <c r="J752" i="11"/>
  <c r="K752" i="11" s="1"/>
  <c r="J753" i="11"/>
  <c r="K753" i="11" s="1"/>
  <c r="J754" i="11"/>
  <c r="K754" i="11" s="1"/>
  <c r="J755" i="11"/>
  <c r="K755" i="11" s="1"/>
  <c r="J756" i="11"/>
  <c r="K756" i="11" s="1"/>
  <c r="J757" i="11"/>
  <c r="K757" i="11" s="1"/>
  <c r="J758" i="11"/>
  <c r="K758" i="11" s="1"/>
  <c r="J759" i="11"/>
  <c r="K759" i="11" s="1"/>
  <c r="J760" i="11"/>
  <c r="K760" i="11" s="1"/>
  <c r="J761" i="11"/>
  <c r="K761" i="11" s="1"/>
  <c r="J762" i="11"/>
  <c r="K762" i="11" s="1"/>
  <c r="J763" i="11"/>
  <c r="K763" i="11" s="1"/>
  <c r="J764" i="11"/>
  <c r="K764" i="11" s="1"/>
  <c r="J765" i="11"/>
  <c r="K765" i="11" s="1"/>
  <c r="J766" i="11"/>
  <c r="K766" i="11" s="1"/>
  <c r="J767" i="11"/>
  <c r="J768" i="11"/>
  <c r="K768" i="11" s="1"/>
  <c r="J769" i="11"/>
  <c r="K769" i="11" s="1"/>
  <c r="J770" i="11"/>
  <c r="K770" i="11" s="1"/>
  <c r="J771" i="11"/>
  <c r="K771" i="11" s="1"/>
  <c r="J772" i="11"/>
  <c r="K772" i="11" s="1"/>
  <c r="J773" i="11"/>
  <c r="K773" i="11" s="1"/>
  <c r="J774" i="11"/>
  <c r="J775" i="11"/>
  <c r="J776" i="11"/>
  <c r="K776" i="11" s="1"/>
  <c r="J777" i="11"/>
  <c r="K777" i="11" s="1"/>
  <c r="J778" i="11"/>
  <c r="J779" i="11"/>
  <c r="K779" i="11" s="1"/>
  <c r="J780" i="11"/>
  <c r="K780" i="11" s="1"/>
  <c r="J781" i="11"/>
  <c r="J782" i="11"/>
  <c r="K782" i="11" s="1"/>
  <c r="J783" i="11"/>
  <c r="K783" i="11" s="1"/>
  <c r="J784" i="11"/>
  <c r="K784" i="11" s="1"/>
  <c r="J785" i="11"/>
  <c r="K785" i="11" s="1"/>
  <c r="J786" i="11"/>
  <c r="K786" i="11" s="1"/>
  <c r="J787" i="11"/>
  <c r="K787" i="11" s="1"/>
  <c r="J788" i="11"/>
  <c r="K788" i="11" s="1"/>
  <c r="J789" i="11"/>
  <c r="K789" i="11" s="1"/>
  <c r="J790" i="11"/>
  <c r="K790" i="11" s="1"/>
  <c r="J791" i="11"/>
  <c r="K791" i="11" s="1"/>
  <c r="J792" i="11"/>
  <c r="J793" i="11"/>
  <c r="K793" i="11" s="1"/>
  <c r="J794" i="11"/>
  <c r="K794" i="11" s="1"/>
  <c r="J795" i="11"/>
  <c r="K795" i="11" s="1"/>
  <c r="J796" i="11"/>
  <c r="K796" i="11" s="1"/>
  <c r="J797" i="11"/>
  <c r="K797" i="11" s="1"/>
  <c r="J798" i="11"/>
  <c r="K798" i="11" s="1"/>
  <c r="J799" i="11"/>
  <c r="K799" i="11" s="1"/>
  <c r="J800" i="11"/>
  <c r="J801" i="11"/>
  <c r="K801" i="11" s="1"/>
  <c r="J802" i="11"/>
  <c r="K802" i="11" s="1"/>
  <c r="J803" i="11"/>
  <c r="K803" i="11" s="1"/>
  <c r="J804" i="11"/>
  <c r="K804" i="11" s="1"/>
  <c r="J805" i="11"/>
  <c r="K805" i="11" s="1"/>
  <c r="J806" i="11"/>
  <c r="K806" i="11" s="1"/>
  <c r="J807" i="11"/>
  <c r="K807" i="11" s="1"/>
  <c r="J808" i="11"/>
  <c r="K808" i="11" s="1"/>
  <c r="J809" i="11"/>
  <c r="K809" i="11" s="1"/>
  <c r="J810" i="11"/>
  <c r="K810" i="11" s="1"/>
  <c r="J811" i="11"/>
  <c r="K811" i="11" s="1"/>
  <c r="J812" i="11"/>
  <c r="K812" i="11" s="1"/>
  <c r="J813" i="11"/>
  <c r="K813" i="11" s="1"/>
  <c r="J814" i="11"/>
  <c r="J815" i="11"/>
  <c r="K815" i="11" s="1"/>
  <c r="J816" i="11"/>
  <c r="K816" i="11" s="1"/>
  <c r="J817" i="11"/>
  <c r="K817" i="11" s="1"/>
  <c r="J818" i="11"/>
  <c r="K818" i="11" s="1"/>
  <c r="J819" i="11"/>
  <c r="K819" i="11" s="1"/>
  <c r="J820" i="11"/>
  <c r="K820" i="11" s="1"/>
  <c r="J821" i="11"/>
  <c r="K821" i="11" s="1"/>
  <c r="J822" i="11"/>
  <c r="K822" i="11" s="1"/>
  <c r="J823" i="11"/>
  <c r="K823" i="11" s="1"/>
  <c r="J824" i="11"/>
  <c r="K824" i="11" s="1"/>
  <c r="J825" i="11"/>
  <c r="K825" i="11" s="1"/>
  <c r="J826" i="11"/>
  <c r="K826" i="11" s="1"/>
  <c r="J827" i="11"/>
  <c r="K827" i="11" s="1"/>
  <c r="J828" i="11"/>
  <c r="K828" i="11" s="1"/>
  <c r="J829" i="11"/>
  <c r="K829" i="11" s="1"/>
  <c r="J830" i="11"/>
  <c r="K830" i="11" s="1"/>
  <c r="J831" i="11"/>
  <c r="K831" i="11" s="1"/>
  <c r="J832" i="11"/>
  <c r="K832" i="11" s="1"/>
  <c r="J833" i="11"/>
  <c r="K833" i="11" s="1"/>
  <c r="J834" i="11"/>
  <c r="K834" i="11" s="1"/>
  <c r="J835" i="11"/>
  <c r="K835" i="11" s="1"/>
  <c r="J836" i="11"/>
  <c r="K836" i="11" s="1"/>
  <c r="J837" i="11"/>
  <c r="K837" i="11" s="1"/>
  <c r="J838" i="11"/>
  <c r="J839" i="11"/>
  <c r="K839" i="11" s="1"/>
  <c r="J840" i="11"/>
  <c r="K840" i="11" s="1"/>
  <c r="J841" i="11"/>
  <c r="K841" i="11" s="1"/>
  <c r="J842" i="11"/>
  <c r="K842" i="11" s="1"/>
  <c r="J843" i="11"/>
  <c r="K843" i="11" s="1"/>
  <c r="J844" i="11"/>
  <c r="K844" i="11" s="1"/>
  <c r="J845" i="11"/>
  <c r="K845" i="11" s="1"/>
  <c r="J846" i="11"/>
  <c r="K846" i="11" s="1"/>
  <c r="J847" i="11"/>
  <c r="K847" i="11" s="1"/>
  <c r="J848" i="11"/>
  <c r="K848" i="11" s="1"/>
  <c r="J849" i="11"/>
  <c r="K849" i="11" s="1"/>
  <c r="J850" i="11"/>
  <c r="K850" i="11" s="1"/>
  <c r="J851" i="11"/>
  <c r="K851" i="11" s="1"/>
  <c r="J852" i="11"/>
  <c r="K852" i="11" s="1"/>
  <c r="J853" i="11"/>
  <c r="K853" i="11" s="1"/>
  <c r="J854" i="11"/>
  <c r="K854" i="11" s="1"/>
  <c r="J855" i="11"/>
  <c r="K855" i="11" s="1"/>
  <c r="J856" i="11"/>
  <c r="K856" i="11" s="1"/>
  <c r="J857" i="11"/>
  <c r="K857" i="11" s="1"/>
  <c r="J858" i="11"/>
  <c r="K858" i="11" s="1"/>
  <c r="J859" i="11"/>
  <c r="K859" i="11" s="1"/>
  <c r="J860" i="11"/>
  <c r="K860" i="11" s="1"/>
  <c r="J861" i="11"/>
  <c r="K861" i="11" s="1"/>
  <c r="J862" i="11"/>
  <c r="K862" i="11" s="1"/>
  <c r="J863" i="11"/>
  <c r="K863" i="11" s="1"/>
  <c r="J864" i="11"/>
  <c r="K864" i="11" s="1"/>
  <c r="J865" i="11"/>
  <c r="J866" i="11"/>
  <c r="K866" i="11" s="1"/>
  <c r="J867" i="11"/>
  <c r="K867" i="11" s="1"/>
  <c r="J868" i="11"/>
  <c r="K868" i="11" s="1"/>
  <c r="J869" i="11"/>
  <c r="K869" i="11" s="1"/>
  <c r="J870" i="11"/>
  <c r="K870" i="11" s="1"/>
  <c r="J871" i="11"/>
  <c r="K871" i="11" s="1"/>
  <c r="J872" i="11"/>
  <c r="K872" i="11" s="1"/>
  <c r="J873" i="11"/>
  <c r="K873" i="11" s="1"/>
  <c r="J874" i="11"/>
  <c r="J875" i="11"/>
  <c r="K875" i="11" s="1"/>
  <c r="J876" i="11"/>
  <c r="K876" i="11" s="1"/>
  <c r="J877" i="11"/>
  <c r="K877" i="11" s="1"/>
  <c r="J878" i="11"/>
  <c r="K878" i="11" s="1"/>
  <c r="J879" i="11"/>
  <c r="K879" i="11" s="1"/>
  <c r="J880" i="11"/>
  <c r="K880" i="11" s="1"/>
  <c r="J881" i="11"/>
  <c r="K881" i="11" s="1"/>
  <c r="J882" i="11"/>
  <c r="K882" i="11" s="1"/>
  <c r="J883" i="11"/>
  <c r="K883" i="11" s="1"/>
  <c r="J884" i="11"/>
  <c r="K884" i="11" s="1"/>
  <c r="J885" i="11"/>
  <c r="K885" i="11" s="1"/>
  <c r="J886" i="11"/>
  <c r="K886" i="11" s="1"/>
  <c r="J887" i="11"/>
  <c r="K887" i="11" s="1"/>
  <c r="J888" i="11"/>
  <c r="J889" i="11"/>
  <c r="K889" i="11" s="1"/>
  <c r="J890" i="11"/>
  <c r="K890" i="11" s="1"/>
  <c r="J891" i="11"/>
  <c r="K891" i="11" s="1"/>
  <c r="J892" i="11"/>
  <c r="K892" i="11" s="1"/>
  <c r="J893" i="11"/>
  <c r="K893" i="11" s="1"/>
  <c r="J894" i="11"/>
  <c r="K894" i="11" s="1"/>
  <c r="J895" i="11"/>
  <c r="K895" i="11" s="1"/>
  <c r="J896" i="11"/>
  <c r="K896" i="11" s="1"/>
  <c r="J897" i="11"/>
  <c r="K897" i="11" s="1"/>
  <c r="J898" i="11"/>
  <c r="K898" i="11" s="1"/>
  <c r="J899" i="11"/>
  <c r="K899" i="11" s="1"/>
  <c r="J900" i="11"/>
  <c r="K900" i="11" s="1"/>
  <c r="J901" i="11"/>
  <c r="K901" i="11" s="1"/>
  <c r="J902" i="11"/>
  <c r="K902" i="11" s="1"/>
  <c r="J903" i="11"/>
  <c r="K903" i="11" s="1"/>
  <c r="J904" i="11"/>
  <c r="K904" i="11" s="1"/>
  <c r="J905" i="11"/>
  <c r="K905" i="11" s="1"/>
  <c r="J906" i="11"/>
  <c r="K906" i="11" s="1"/>
  <c r="J907" i="11"/>
  <c r="K907" i="11" s="1"/>
  <c r="J908" i="11"/>
  <c r="K908" i="11" s="1"/>
  <c r="J909" i="11"/>
  <c r="K909" i="11" s="1"/>
  <c r="J910" i="11"/>
  <c r="K910" i="11" s="1"/>
  <c r="J911" i="11"/>
  <c r="K911" i="11" s="1"/>
  <c r="J912" i="11"/>
  <c r="K912" i="11" s="1"/>
  <c r="J913" i="11"/>
  <c r="K913" i="11" s="1"/>
  <c r="J914" i="11"/>
  <c r="J915" i="11"/>
  <c r="K915" i="11" s="1"/>
  <c r="J916" i="11"/>
  <c r="K916" i="11" s="1"/>
  <c r="J917" i="11"/>
  <c r="K917" i="11" s="1"/>
  <c r="J918" i="11"/>
  <c r="K918" i="11" s="1"/>
  <c r="J919" i="11"/>
  <c r="K919" i="11" s="1"/>
  <c r="J920" i="11"/>
  <c r="K920" i="11" s="1"/>
  <c r="J921" i="11"/>
  <c r="K921" i="11" s="1"/>
  <c r="J922" i="11"/>
  <c r="K922" i="11" s="1"/>
  <c r="J923" i="11"/>
  <c r="K923" i="11" s="1"/>
  <c r="J924" i="11"/>
  <c r="K924" i="11" s="1"/>
  <c r="J925" i="11"/>
  <c r="K925" i="11" s="1"/>
  <c r="J926" i="11"/>
  <c r="K926" i="11" s="1"/>
  <c r="J927" i="11"/>
  <c r="K927" i="11" s="1"/>
  <c r="J928" i="11"/>
  <c r="K928" i="11" s="1"/>
  <c r="J929" i="11"/>
  <c r="K929" i="11" s="1"/>
  <c r="J930" i="11"/>
  <c r="K930" i="11" s="1"/>
  <c r="J931" i="11"/>
  <c r="K931" i="11" s="1"/>
  <c r="J932" i="11"/>
  <c r="K932" i="11" s="1"/>
  <c r="J933" i="11"/>
  <c r="J934" i="11"/>
  <c r="K934" i="11" s="1"/>
  <c r="J935" i="11"/>
  <c r="K935" i="11" s="1"/>
  <c r="J936" i="11"/>
  <c r="K936" i="11" s="1"/>
  <c r="J937" i="11"/>
  <c r="K937" i="11" s="1"/>
  <c r="J938" i="11"/>
  <c r="K938" i="11" s="1"/>
  <c r="J939" i="11"/>
  <c r="K939" i="11" s="1"/>
  <c r="J940" i="11"/>
  <c r="J941" i="11"/>
  <c r="K941" i="11" s="1"/>
  <c r="J942" i="11"/>
  <c r="K942" i="11" s="1"/>
  <c r="J943" i="11"/>
  <c r="K943" i="11" s="1"/>
  <c r="J944" i="11"/>
  <c r="K944" i="11" s="1"/>
  <c r="J945" i="11"/>
  <c r="K945" i="11" s="1"/>
  <c r="J946" i="11"/>
  <c r="K946" i="11" s="1"/>
  <c r="J947" i="11"/>
  <c r="K947" i="11" s="1"/>
  <c r="J948" i="11"/>
  <c r="K948" i="11" s="1"/>
  <c r="J949" i="11"/>
  <c r="J950" i="11"/>
  <c r="K950" i="11" s="1"/>
  <c r="J951" i="11"/>
  <c r="K951" i="11" s="1"/>
  <c r="J952" i="11"/>
  <c r="K952" i="11" s="1"/>
  <c r="J953" i="11"/>
  <c r="K953" i="11" s="1"/>
  <c r="J954" i="11"/>
  <c r="K954" i="11" s="1"/>
  <c r="J955" i="11"/>
  <c r="K955" i="11" s="1"/>
  <c r="J956" i="11"/>
  <c r="K956" i="11" s="1"/>
  <c r="J957" i="11"/>
  <c r="K957" i="11" s="1"/>
  <c r="J958" i="11"/>
  <c r="K958" i="11" s="1"/>
  <c r="J959" i="11"/>
  <c r="K959" i="11" s="1"/>
  <c r="J960" i="11"/>
  <c r="K960" i="11" s="1"/>
  <c r="J961" i="11"/>
  <c r="K961" i="11" s="1"/>
  <c r="J962" i="11"/>
  <c r="K962" i="11" s="1"/>
  <c r="J963" i="11"/>
  <c r="K963" i="11" s="1"/>
  <c r="J964" i="11"/>
  <c r="K964" i="11" s="1"/>
  <c r="J965" i="11"/>
  <c r="K965" i="11" s="1"/>
  <c r="J966" i="11"/>
  <c r="K966" i="11" s="1"/>
  <c r="J967" i="11"/>
  <c r="K967" i="11" s="1"/>
  <c r="J968" i="11"/>
  <c r="K968" i="11" s="1"/>
  <c r="J969" i="11"/>
  <c r="K969" i="11" s="1"/>
  <c r="J970" i="11"/>
  <c r="K970" i="11" s="1"/>
  <c r="J971" i="11"/>
  <c r="K971" i="11" s="1"/>
  <c r="J972" i="11"/>
  <c r="K972" i="11" s="1"/>
  <c r="J973" i="11"/>
  <c r="K973" i="11" s="1"/>
  <c r="J974" i="11"/>
  <c r="K974" i="11" s="1"/>
  <c r="J975" i="11"/>
  <c r="K975" i="11" s="1"/>
  <c r="J976" i="11"/>
  <c r="J977" i="11"/>
  <c r="K977" i="11" s="1"/>
  <c r="J978" i="11"/>
  <c r="K978" i="11" s="1"/>
  <c r="J979" i="11"/>
  <c r="K979" i="11" s="1"/>
  <c r="J980" i="11"/>
  <c r="K980" i="11" s="1"/>
  <c r="J981" i="11"/>
  <c r="K981" i="11" s="1"/>
  <c r="J982" i="11"/>
  <c r="K982" i="11" s="1"/>
  <c r="J983" i="11"/>
  <c r="K983" i="11" s="1"/>
  <c r="J984" i="11"/>
  <c r="K984" i="11" s="1"/>
  <c r="J985" i="11"/>
  <c r="J986" i="11"/>
  <c r="K986" i="11" s="1"/>
  <c r="J987" i="11"/>
  <c r="K987" i="11" s="1"/>
  <c r="J988" i="11"/>
  <c r="K988" i="11" s="1"/>
  <c r="J989" i="11"/>
  <c r="K989" i="11" s="1"/>
  <c r="J990" i="11"/>
  <c r="K990" i="11" s="1"/>
  <c r="J991" i="11"/>
  <c r="K991" i="11" s="1"/>
  <c r="J992" i="11"/>
  <c r="K992" i="11" s="1"/>
  <c r="J993" i="11"/>
  <c r="K993" i="11" s="1"/>
  <c r="J994" i="11"/>
  <c r="K994" i="11" s="1"/>
  <c r="J995" i="11"/>
  <c r="K995" i="11" s="1"/>
  <c r="J996" i="11"/>
  <c r="K996" i="11" s="1"/>
  <c r="J997" i="11"/>
  <c r="K997" i="11" s="1"/>
  <c r="J998" i="11"/>
  <c r="K998" i="11" s="1"/>
  <c r="J999" i="11"/>
  <c r="K999" i="11" s="1"/>
  <c r="J1000" i="11"/>
  <c r="K1000" i="11" s="1"/>
  <c r="J1001" i="11"/>
  <c r="J1002" i="11"/>
  <c r="K1002" i="11" s="1"/>
  <c r="J1003" i="11"/>
  <c r="K1003" i="11" s="1"/>
  <c r="J1004" i="11"/>
  <c r="K1004" i="11" s="1"/>
  <c r="J1005" i="11"/>
  <c r="K1005" i="11" s="1"/>
  <c r="J1006" i="11"/>
  <c r="K1006" i="11" s="1"/>
  <c r="J1007" i="11"/>
  <c r="K1007" i="11" s="1"/>
  <c r="J1008" i="11"/>
  <c r="K1008" i="11" s="1"/>
  <c r="J1009" i="11"/>
  <c r="K1009" i="11" s="1"/>
  <c r="J1010" i="11"/>
  <c r="K1010" i="11" s="1"/>
  <c r="J1011" i="11"/>
  <c r="K1011" i="11" s="1"/>
  <c r="J1012" i="11"/>
  <c r="K1012" i="11" s="1"/>
  <c r="J1013" i="11"/>
  <c r="K1013" i="11" s="1"/>
  <c r="J1014" i="11"/>
  <c r="K1014" i="11" s="1"/>
  <c r="J1015" i="11"/>
  <c r="K1015" i="11" s="1"/>
  <c r="J1016" i="11"/>
  <c r="K1016" i="11" s="1"/>
  <c r="J1017" i="11"/>
  <c r="K1017" i="11" s="1"/>
  <c r="J1018" i="11"/>
  <c r="K1018" i="11" s="1"/>
  <c r="J1019" i="11"/>
  <c r="K1019" i="11" s="1"/>
  <c r="J1020" i="11"/>
  <c r="K1020" i="11" s="1"/>
  <c r="J1021" i="11"/>
  <c r="J1022" i="11"/>
  <c r="K1022" i="11" s="1"/>
  <c r="J1023" i="11"/>
  <c r="K1023" i="11" s="1"/>
  <c r="J1024" i="11"/>
  <c r="K1024" i="11" s="1"/>
  <c r="J1025" i="11"/>
  <c r="K1025" i="11" s="1"/>
  <c r="J1026" i="11"/>
  <c r="J1027" i="11"/>
  <c r="K1027" i="11" s="1"/>
  <c r="J1028" i="11"/>
  <c r="K1028" i="11" s="1"/>
  <c r="J1029" i="11"/>
  <c r="K1029" i="11" s="1"/>
  <c r="J1030" i="11"/>
  <c r="K1030" i="11" s="1"/>
  <c r="J1031" i="11"/>
  <c r="K1031" i="11" s="1"/>
  <c r="J1032" i="11"/>
  <c r="K1032" i="11" s="1"/>
  <c r="J1033" i="11"/>
  <c r="K1033" i="11" s="1"/>
  <c r="J1034" i="11"/>
  <c r="K1034" i="11" s="1"/>
  <c r="J1035" i="11"/>
  <c r="K1035" i="11" s="1"/>
  <c r="J1036" i="11"/>
  <c r="K1036" i="11" s="1"/>
  <c r="J1037" i="11"/>
  <c r="K1037" i="11" s="1"/>
  <c r="J1038" i="11"/>
  <c r="K1038" i="11" s="1"/>
  <c r="J1039" i="11"/>
  <c r="K1039" i="11" s="1"/>
  <c r="J1040" i="11"/>
  <c r="K1040" i="11" s="1"/>
  <c r="J1041" i="11"/>
  <c r="K1041" i="11" s="1"/>
  <c r="J1042" i="11"/>
  <c r="K1042" i="11" s="1"/>
  <c r="J1043" i="11"/>
  <c r="K1043" i="11" s="1"/>
  <c r="J1044" i="11"/>
  <c r="K1044" i="11" s="1"/>
  <c r="J1045" i="11"/>
  <c r="K1045" i="11" s="1"/>
  <c r="J1046" i="11"/>
  <c r="K1046" i="11" s="1"/>
  <c r="J1047" i="11"/>
  <c r="K1047" i="11" s="1"/>
  <c r="J1048" i="11"/>
  <c r="K1048" i="11" s="1"/>
  <c r="J1049" i="11"/>
  <c r="K1049" i="11" s="1"/>
  <c r="J1050" i="11"/>
  <c r="K1050" i="11" s="1"/>
  <c r="J1051" i="11"/>
  <c r="K1051" i="11" s="1"/>
  <c r="J1052" i="11"/>
  <c r="K1052" i="11" s="1"/>
  <c r="J1053" i="11"/>
  <c r="J1054" i="11"/>
  <c r="K1054" i="11" s="1"/>
  <c r="J1055" i="11"/>
  <c r="K1055" i="11" s="1"/>
  <c r="J1056" i="11"/>
  <c r="J1057" i="11"/>
  <c r="K1057" i="11" s="1"/>
  <c r="J1058" i="11"/>
  <c r="K1058" i="11" s="1"/>
  <c r="J1059" i="11"/>
  <c r="K1059" i="11" s="1"/>
  <c r="J1060" i="11"/>
  <c r="J1061" i="11"/>
  <c r="K1061" i="11" s="1"/>
  <c r="J1062" i="11"/>
  <c r="K1062" i="11" s="1"/>
  <c r="J1063" i="11"/>
  <c r="K1063" i="11" s="1"/>
  <c r="J1064" i="11"/>
  <c r="J1065" i="11"/>
  <c r="K1065" i="11" s="1"/>
  <c r="J1066" i="11"/>
  <c r="K1066" i="11" s="1"/>
  <c r="J1067" i="11"/>
  <c r="K1067" i="11" s="1"/>
  <c r="J1068" i="11"/>
  <c r="K1068" i="11" s="1"/>
  <c r="J1069" i="11"/>
  <c r="K1069" i="11" s="1"/>
  <c r="J1070" i="11"/>
  <c r="K1070" i="11" s="1"/>
  <c r="J1071" i="11"/>
  <c r="K1071" i="11" s="1"/>
  <c r="J1072" i="11"/>
  <c r="K1072" i="11" s="1"/>
  <c r="J1073" i="11"/>
  <c r="K1073" i="11" s="1"/>
  <c r="J1074" i="11"/>
  <c r="J1075" i="11"/>
  <c r="K1075" i="11" s="1"/>
  <c r="J1076" i="11"/>
  <c r="K1076" i="11" s="1"/>
  <c r="J1077" i="11"/>
  <c r="K1077" i="11" s="1"/>
  <c r="J1078" i="11"/>
  <c r="K1078" i="11" s="1"/>
  <c r="J1079" i="11"/>
  <c r="K1079" i="11" s="1"/>
  <c r="J1080" i="11"/>
  <c r="K1080" i="11" s="1"/>
  <c r="J1081" i="11"/>
  <c r="K1081" i="11" s="1"/>
  <c r="J1082" i="11"/>
  <c r="K1082" i="11" s="1"/>
  <c r="J1083" i="11"/>
  <c r="K1083" i="11" s="1"/>
  <c r="J1084" i="11"/>
  <c r="K1084" i="11" s="1"/>
  <c r="J1085" i="11"/>
  <c r="K1085" i="11" s="1"/>
  <c r="J1086" i="11"/>
  <c r="K1086" i="11" s="1"/>
  <c r="J1087" i="11"/>
  <c r="K1087" i="11" s="1"/>
  <c r="J1088" i="11"/>
  <c r="K1088" i="11" s="1"/>
  <c r="J1089" i="11"/>
  <c r="K1089" i="11" s="1"/>
  <c r="J1090" i="11"/>
  <c r="K1090" i="11" s="1"/>
  <c r="J1091" i="11"/>
  <c r="K1091" i="11" s="1"/>
  <c r="J1092" i="11"/>
  <c r="K1092" i="11" s="1"/>
  <c r="J1093" i="11"/>
  <c r="K1093" i="11" s="1"/>
  <c r="J1094" i="11"/>
  <c r="K1094" i="11" s="1"/>
  <c r="J1095" i="11"/>
  <c r="K1095" i="11" s="1"/>
  <c r="J1096" i="11"/>
  <c r="K1096" i="11" s="1"/>
  <c r="J1097" i="11"/>
  <c r="K1097" i="11" s="1"/>
  <c r="J1098" i="11"/>
  <c r="K1098" i="11" s="1"/>
  <c r="J1099" i="11"/>
  <c r="J1100" i="11"/>
  <c r="K1100" i="11" s="1"/>
  <c r="J1101" i="11"/>
  <c r="K1101" i="11" s="1"/>
  <c r="J1102" i="11"/>
  <c r="K1102" i="11" s="1"/>
  <c r="J1103" i="11"/>
  <c r="K1103" i="11" s="1"/>
  <c r="J1104" i="11"/>
  <c r="K1104" i="11" s="1"/>
  <c r="J1105" i="11"/>
  <c r="K1105" i="11" s="1"/>
  <c r="J1106" i="11"/>
  <c r="K1106" i="11" s="1"/>
  <c r="J1107" i="11"/>
  <c r="K1107" i="11" s="1"/>
  <c r="J1108" i="11"/>
  <c r="K1108" i="11" s="1"/>
  <c r="J1109" i="11"/>
  <c r="K1109" i="11" s="1"/>
  <c r="J1110" i="11"/>
  <c r="K1110" i="11" s="1"/>
  <c r="J1111" i="11"/>
  <c r="K1111" i="11" s="1"/>
  <c r="J1112" i="11"/>
  <c r="J1113" i="11"/>
  <c r="K1113" i="11" s="1"/>
  <c r="J1114" i="11"/>
  <c r="K1114" i="11" s="1"/>
  <c r="J1115" i="11"/>
  <c r="K1115" i="11" s="1"/>
  <c r="J1116" i="11"/>
  <c r="K1116" i="11" s="1"/>
  <c r="J1117" i="11"/>
  <c r="K1117" i="11" s="1"/>
  <c r="J1118" i="11"/>
  <c r="K1118" i="11" s="1"/>
  <c r="J1119" i="11"/>
  <c r="K1119" i="11" s="1"/>
  <c r="J1120" i="11"/>
  <c r="K1120" i="11" s="1"/>
  <c r="J1121" i="11"/>
  <c r="K1121" i="11" s="1"/>
  <c r="J1122" i="11"/>
  <c r="K1122" i="11" s="1"/>
  <c r="J1123" i="11"/>
  <c r="J1124" i="11"/>
  <c r="K1124" i="11" s="1"/>
  <c r="J1125" i="11"/>
  <c r="K1125" i="11" s="1"/>
  <c r="J1126" i="11"/>
  <c r="J1127" i="11"/>
  <c r="K1127" i="11" s="1"/>
  <c r="J1128" i="11"/>
  <c r="K1128" i="11" s="1"/>
  <c r="J1129" i="11"/>
  <c r="K1129" i="11" s="1"/>
  <c r="J1130" i="11"/>
  <c r="K1130" i="11" s="1"/>
  <c r="J1131" i="11"/>
  <c r="K1131" i="11" s="1"/>
  <c r="J1132" i="11"/>
  <c r="K1132" i="11" s="1"/>
  <c r="J1133" i="11"/>
  <c r="K1133" i="11" s="1"/>
  <c r="J1134" i="11"/>
  <c r="K1134" i="11" s="1"/>
  <c r="J1135" i="11"/>
  <c r="K1135" i="11" s="1"/>
  <c r="J1136" i="11"/>
  <c r="K1136" i="11" s="1"/>
  <c r="J1137" i="11"/>
  <c r="K1137" i="11" s="1"/>
  <c r="J1138" i="11"/>
  <c r="K1138" i="11" s="1"/>
  <c r="J1139" i="11"/>
  <c r="K1139" i="11" s="1"/>
  <c r="J1140" i="11"/>
  <c r="K1140" i="11" s="1"/>
  <c r="J1141" i="11"/>
  <c r="K1141" i="11" s="1"/>
  <c r="J1142" i="11"/>
  <c r="K1142" i="11" s="1"/>
  <c r="J1143" i="11"/>
  <c r="K1143" i="11" s="1"/>
  <c r="J1144" i="11"/>
  <c r="K1144" i="11" s="1"/>
  <c r="J1145" i="11"/>
  <c r="K1145" i="11" s="1"/>
  <c r="J1146" i="11"/>
  <c r="K1146" i="11" s="1"/>
  <c r="J1147" i="11"/>
  <c r="K1147" i="11" s="1"/>
  <c r="J1148" i="11"/>
  <c r="K1148" i="11" s="1"/>
  <c r="J1149" i="11"/>
  <c r="K1149" i="11" s="1"/>
  <c r="J1150" i="11"/>
  <c r="K1150" i="11" s="1"/>
  <c r="J1151" i="11"/>
  <c r="K1151" i="11" s="1"/>
  <c r="J1152" i="11"/>
  <c r="K1152" i="11" s="1"/>
  <c r="J1153" i="11"/>
  <c r="K1153" i="11" s="1"/>
  <c r="J1154" i="11"/>
  <c r="K1154" i="11" s="1"/>
  <c r="J1155" i="11"/>
  <c r="K1155" i="11" s="1"/>
  <c r="J1156" i="11"/>
  <c r="K1156" i="11" s="1"/>
  <c r="J1157" i="11"/>
  <c r="J1158" i="11"/>
  <c r="K1158" i="11" s="1"/>
  <c r="J1159" i="11"/>
  <c r="K1159" i="11" s="1"/>
  <c r="J1160" i="11"/>
  <c r="K1160" i="11" s="1"/>
  <c r="J1161" i="11"/>
  <c r="K1161" i="11" s="1"/>
  <c r="J1162" i="11"/>
  <c r="K1162" i="11" s="1"/>
  <c r="J1163" i="11"/>
  <c r="K1163" i="11" s="1"/>
  <c r="J1164" i="11"/>
  <c r="K1164" i="11" s="1"/>
  <c r="J1165" i="11"/>
  <c r="K1165" i="11" s="1"/>
  <c r="J1166" i="11"/>
  <c r="K1166" i="11" s="1"/>
  <c r="J1167" i="11"/>
  <c r="K1167" i="11" s="1"/>
  <c r="J1168" i="11"/>
  <c r="K1168" i="11" s="1"/>
  <c r="J1169" i="11"/>
  <c r="K1169" i="11" s="1"/>
  <c r="J1170" i="11"/>
  <c r="K1170" i="11" s="1"/>
  <c r="J1171" i="11"/>
  <c r="K1171" i="11" s="1"/>
  <c r="J1172" i="11"/>
  <c r="K1172" i="11" s="1"/>
  <c r="J1173" i="11"/>
  <c r="J1174" i="11"/>
  <c r="K1174" i="11" s="1"/>
  <c r="J1175" i="11"/>
  <c r="K1175" i="11" s="1"/>
  <c r="J1176" i="11"/>
  <c r="K1176" i="11" s="1"/>
  <c r="J1177" i="11"/>
  <c r="K1177" i="11" s="1"/>
  <c r="J1178" i="11"/>
  <c r="K1178" i="11" s="1"/>
  <c r="J1179" i="11"/>
  <c r="K1179" i="11" s="1"/>
  <c r="J1180" i="11"/>
  <c r="K1180" i="11" s="1"/>
  <c r="J1181" i="11"/>
  <c r="J1182" i="11"/>
  <c r="K1182" i="11" s="1"/>
  <c r="J1183" i="11"/>
  <c r="K1183" i="11" s="1"/>
  <c r="J1184" i="11"/>
  <c r="K1184" i="11" s="1"/>
  <c r="J1185" i="11"/>
  <c r="K1185" i="11" s="1"/>
  <c r="J1186" i="11"/>
  <c r="K1186" i="11" s="1"/>
  <c r="J1187" i="11"/>
  <c r="K1187" i="11" s="1"/>
  <c r="J1188" i="11"/>
  <c r="K1188" i="11" s="1"/>
  <c r="J1189" i="11"/>
  <c r="K1189" i="11" s="1"/>
  <c r="J1190" i="11"/>
  <c r="K1190" i="11" s="1"/>
  <c r="J1191" i="11"/>
  <c r="K1191" i="11" s="1"/>
  <c r="J1192" i="11"/>
  <c r="K1192" i="11" s="1"/>
  <c r="J1193" i="11"/>
  <c r="K1193" i="11" s="1"/>
  <c r="J1194" i="11"/>
  <c r="K1194" i="11" s="1"/>
  <c r="J1195" i="11"/>
  <c r="J1196" i="11"/>
  <c r="K1196" i="11" s="1"/>
  <c r="J1197" i="11"/>
  <c r="K1197" i="11" s="1"/>
  <c r="J1198" i="11"/>
  <c r="K1198" i="11" s="1"/>
  <c r="J1199" i="11"/>
  <c r="K1199" i="11" s="1"/>
  <c r="J1200" i="11"/>
  <c r="K1200" i="11" s="1"/>
  <c r="J1201" i="11"/>
  <c r="K1201" i="11" s="1"/>
  <c r="J1202" i="11"/>
  <c r="K1202" i="11" s="1"/>
  <c r="J1203" i="11"/>
  <c r="K1203" i="11" s="1"/>
  <c r="J1204" i="11"/>
  <c r="K1204" i="11" s="1"/>
  <c r="J1205" i="11"/>
  <c r="K1205" i="11" s="1"/>
  <c r="J1206" i="11"/>
  <c r="K1206" i="11" s="1"/>
  <c r="J1207" i="11"/>
  <c r="K1207" i="11" s="1"/>
  <c r="J1208" i="11"/>
  <c r="K1208" i="11" s="1"/>
  <c r="J1209" i="11"/>
  <c r="K1209" i="11" s="1"/>
  <c r="J1210" i="11"/>
  <c r="K1210" i="11" s="1"/>
  <c r="J1211" i="11"/>
  <c r="K1211" i="11" s="1"/>
  <c r="J1212" i="11"/>
  <c r="K1212" i="11" s="1"/>
  <c r="J1213" i="11"/>
  <c r="K1213" i="11" s="1"/>
  <c r="J1214" i="11"/>
  <c r="K1214" i="11" s="1"/>
  <c r="J1215" i="11"/>
  <c r="K1215" i="11" s="1"/>
  <c r="J1216" i="11"/>
  <c r="K1216" i="11" s="1"/>
  <c r="J1217" i="11"/>
  <c r="K1217" i="11" s="1"/>
  <c r="J1218" i="11"/>
  <c r="J1219" i="11"/>
  <c r="K1219" i="11" s="1"/>
  <c r="J1220" i="11"/>
  <c r="K1220" i="11" s="1"/>
  <c r="J1221" i="11"/>
  <c r="K1221" i="11" s="1"/>
  <c r="J1222" i="11"/>
  <c r="K1222" i="11" s="1"/>
  <c r="J1223" i="11"/>
  <c r="K1223" i="11" s="1"/>
  <c r="J1224" i="11"/>
  <c r="K1224" i="11" s="1"/>
  <c r="J1225" i="11"/>
  <c r="K1225" i="11" s="1"/>
  <c r="J1226" i="11"/>
  <c r="K1226" i="11" s="1"/>
  <c r="J1227" i="11"/>
  <c r="K1227" i="11" s="1"/>
  <c r="J1228" i="11"/>
  <c r="K1228" i="11" s="1"/>
  <c r="J1229" i="11"/>
  <c r="K1229" i="11" s="1"/>
  <c r="J1230" i="11"/>
  <c r="K1230" i="11" s="1"/>
  <c r="J1231" i="11"/>
  <c r="K1231" i="11" s="1"/>
  <c r="J1232" i="11"/>
  <c r="K1232" i="11" s="1"/>
  <c r="J1233" i="11"/>
  <c r="K1233" i="11" s="1"/>
  <c r="J1234" i="11"/>
  <c r="K1234" i="11" s="1"/>
  <c r="J1235" i="11"/>
  <c r="J1236" i="11"/>
  <c r="K1236" i="11" s="1"/>
  <c r="J1237" i="11"/>
  <c r="K1237" i="11" s="1"/>
  <c r="J1238" i="11"/>
  <c r="K1238" i="11" s="1"/>
  <c r="J1239" i="11"/>
  <c r="K1239" i="11" s="1"/>
  <c r="J1240" i="11"/>
  <c r="K1240" i="11" s="1"/>
  <c r="J1241" i="11"/>
  <c r="K1241" i="11" s="1"/>
  <c r="J1242" i="11"/>
  <c r="K1242" i="11" s="1"/>
  <c r="J1243" i="11"/>
  <c r="K1243" i="11" s="1"/>
  <c r="J1244" i="11"/>
  <c r="K1244" i="11" s="1"/>
  <c r="J1245" i="11"/>
  <c r="K1245" i="11" s="1"/>
  <c r="J1246" i="11"/>
  <c r="K1246" i="11" s="1"/>
  <c r="J1247" i="11"/>
  <c r="K1247" i="11" s="1"/>
  <c r="J1248" i="11"/>
  <c r="K1248" i="11" s="1"/>
  <c r="J1249" i="11"/>
  <c r="K1249" i="11" s="1"/>
  <c r="J1250" i="11"/>
  <c r="K1250" i="11" s="1"/>
  <c r="J1251" i="11"/>
  <c r="K1251" i="11" s="1"/>
  <c r="J1252" i="11"/>
  <c r="K1252" i="11" s="1"/>
  <c r="J1253" i="11"/>
  <c r="K1253" i="11" s="1"/>
  <c r="J1254" i="11"/>
  <c r="K1254" i="11" s="1"/>
  <c r="J1255" i="11"/>
  <c r="K1255" i="11" s="1"/>
  <c r="J1256" i="11"/>
  <c r="K1256" i="11" s="1"/>
  <c r="J1257" i="11"/>
  <c r="J1258" i="11"/>
  <c r="K1258" i="11" s="1"/>
  <c r="J1259" i="11"/>
  <c r="K1259" i="11" s="1"/>
  <c r="J1260" i="11"/>
  <c r="K1260" i="11" s="1"/>
  <c r="J1261" i="11"/>
  <c r="K1261" i="11" s="1"/>
  <c r="J1262" i="11"/>
  <c r="K1262" i="11" s="1"/>
  <c r="J1263" i="11"/>
  <c r="K1263" i="11" s="1"/>
  <c r="J1264" i="11"/>
  <c r="K1264" i="11" s="1"/>
  <c r="J1265" i="11"/>
  <c r="K1265" i="11" s="1"/>
  <c r="J1266" i="11"/>
  <c r="K1266" i="11" s="1"/>
  <c r="J1267" i="11"/>
  <c r="K1267" i="11" s="1"/>
  <c r="J1268" i="11"/>
  <c r="K1268" i="11" s="1"/>
  <c r="J1269" i="11"/>
  <c r="K1269" i="11" s="1"/>
  <c r="J1270" i="11"/>
  <c r="K1270" i="11" s="1"/>
  <c r="J1271" i="11"/>
  <c r="K1271" i="11" s="1"/>
  <c r="J1272" i="11"/>
  <c r="K1272" i="11" s="1"/>
  <c r="J1273" i="11"/>
  <c r="K1273" i="11" s="1"/>
  <c r="J1274" i="11"/>
  <c r="J1275" i="11"/>
  <c r="K1275" i="11" s="1"/>
  <c r="J1276" i="11"/>
  <c r="K1276" i="11" s="1"/>
  <c r="J1277" i="11"/>
  <c r="K1277" i="11" s="1"/>
  <c r="J1278" i="11"/>
  <c r="K1278" i="11" s="1"/>
  <c r="J1279" i="11"/>
  <c r="K1279" i="11" s="1"/>
  <c r="J1280" i="11"/>
  <c r="K1280" i="11" s="1"/>
  <c r="J1281" i="11"/>
  <c r="K1281" i="11" s="1"/>
  <c r="J1282" i="11"/>
  <c r="K1282" i="11" s="1"/>
  <c r="J1283" i="11"/>
  <c r="K1283" i="11" s="1"/>
  <c r="J1284" i="11"/>
  <c r="K1284" i="11" s="1"/>
  <c r="J1285" i="11"/>
  <c r="K1285" i="11" s="1"/>
  <c r="J1286" i="11"/>
  <c r="K1286" i="11" s="1"/>
  <c r="J1287" i="11"/>
  <c r="K1287" i="11" s="1"/>
  <c r="J1288" i="11"/>
  <c r="J1289" i="11"/>
  <c r="K1289" i="11" s="1"/>
  <c r="J1290" i="11"/>
  <c r="J1291" i="11"/>
  <c r="K1291" i="11" s="1"/>
  <c r="J1292" i="11"/>
  <c r="K1292" i="11" s="1"/>
  <c r="J1293" i="11"/>
  <c r="K1293" i="11" s="1"/>
  <c r="J1294" i="11"/>
  <c r="K1294" i="11" s="1"/>
  <c r="J1295" i="11"/>
  <c r="K1295" i="11" s="1"/>
  <c r="J1296" i="11"/>
  <c r="K1296" i="11" s="1"/>
  <c r="J1297" i="11"/>
  <c r="K1297" i="11" s="1"/>
  <c r="J1298" i="11"/>
  <c r="K1298" i="11" s="1"/>
  <c r="J1299" i="11"/>
  <c r="K1299" i="11" s="1"/>
  <c r="J1300" i="11"/>
  <c r="K1300" i="11" s="1"/>
  <c r="J1301" i="11"/>
  <c r="K1301" i="11" s="1"/>
  <c r="J1302" i="11"/>
  <c r="K1302" i="11" s="1"/>
  <c r="J1303" i="11"/>
  <c r="K1303" i="11" s="1"/>
  <c r="J1304" i="11"/>
  <c r="K1304" i="11" s="1"/>
  <c r="J1305" i="11"/>
  <c r="K1305" i="11" s="1"/>
  <c r="J1306" i="11"/>
  <c r="J1307" i="11"/>
  <c r="K1307" i="11" s="1"/>
  <c r="J1308" i="11"/>
  <c r="K1308" i="11" s="1"/>
  <c r="J1309" i="11"/>
  <c r="K1309" i="11" s="1"/>
  <c r="J1310" i="11"/>
  <c r="K1310" i="11" s="1"/>
  <c r="J1311" i="11"/>
  <c r="K1311" i="11" s="1"/>
  <c r="J1312" i="11"/>
  <c r="K1312" i="11" s="1"/>
  <c r="J1313" i="11"/>
  <c r="K1313" i="11" s="1"/>
  <c r="J1314" i="11"/>
  <c r="K1314" i="11" s="1"/>
  <c r="J1315" i="11"/>
  <c r="K1315" i="11" s="1"/>
  <c r="J1316" i="11"/>
  <c r="K1316" i="11" s="1"/>
  <c r="J1317" i="11"/>
  <c r="K1317" i="11" s="1"/>
  <c r="J1318" i="11"/>
  <c r="K1318" i="11" s="1"/>
  <c r="J1319" i="11"/>
  <c r="K1319" i="11" s="1"/>
  <c r="J1320" i="11"/>
  <c r="K1320" i="11" s="1"/>
  <c r="J1321" i="11"/>
  <c r="K1321" i="11" s="1"/>
  <c r="J1322" i="11"/>
  <c r="K1322" i="11" s="1"/>
  <c r="J1323" i="11"/>
  <c r="K1323" i="11" s="1"/>
  <c r="J1324" i="11"/>
  <c r="K1324" i="11" s="1"/>
  <c r="J1325" i="11"/>
  <c r="J1326" i="11"/>
  <c r="K1326" i="11" s="1"/>
  <c r="J1327" i="11"/>
  <c r="K1327" i="11" s="1"/>
  <c r="J1328" i="11"/>
  <c r="K1328" i="11" s="1"/>
  <c r="J1329" i="11"/>
  <c r="K1329" i="11" s="1"/>
  <c r="J1330" i="11"/>
  <c r="K1330" i="11" s="1"/>
  <c r="J1331" i="11"/>
  <c r="K1331" i="11" s="1"/>
  <c r="J1332" i="11"/>
  <c r="K1332" i="11" s="1"/>
  <c r="J1333" i="11"/>
  <c r="K1333" i="11" s="1"/>
  <c r="J1334" i="11"/>
  <c r="K1334" i="11" s="1"/>
  <c r="J1335" i="11"/>
  <c r="K1335" i="11" s="1"/>
  <c r="J1336" i="11"/>
  <c r="K1336" i="11" s="1"/>
  <c r="J1337" i="11"/>
  <c r="K1337" i="11" s="1"/>
  <c r="J1338" i="11"/>
  <c r="K1338" i="11" s="1"/>
  <c r="J1339" i="11"/>
  <c r="K1339" i="11" s="1"/>
  <c r="J1340" i="11"/>
  <c r="K1340" i="11" s="1"/>
  <c r="J1341" i="11"/>
  <c r="K1341" i="11" s="1"/>
  <c r="J1342" i="11"/>
  <c r="K1342" i="11" s="1"/>
  <c r="J1343" i="11"/>
  <c r="K1343" i="11" s="1"/>
  <c r="J1344" i="11"/>
  <c r="K1344" i="11" s="1"/>
  <c r="J1345" i="11"/>
  <c r="K1345" i="11" s="1"/>
  <c r="J1346" i="11"/>
  <c r="K1346" i="11" s="1"/>
  <c r="J1347" i="11"/>
  <c r="K1347" i="11" s="1"/>
  <c r="J1348" i="11"/>
  <c r="K1348" i="11" s="1"/>
  <c r="J1349" i="11"/>
  <c r="J1350" i="11"/>
  <c r="K1350" i="11" s="1"/>
  <c r="J1351" i="11"/>
  <c r="K1351" i="11" s="1"/>
  <c r="J1352" i="11"/>
  <c r="K1352" i="11" s="1"/>
  <c r="J1353" i="11"/>
  <c r="K1353" i="11" s="1"/>
  <c r="J1354" i="11"/>
  <c r="K1354" i="11" s="1"/>
  <c r="J1355" i="11"/>
  <c r="K1355" i="11" s="1"/>
  <c r="J1356" i="11"/>
  <c r="K1356" i="11" s="1"/>
  <c r="J1357" i="11"/>
  <c r="K1357" i="11" s="1"/>
  <c r="J1358" i="11"/>
  <c r="K1358" i="11" s="1"/>
  <c r="J1359" i="11"/>
  <c r="K1359" i="11" s="1"/>
  <c r="J1360" i="11"/>
  <c r="K1360" i="11" s="1"/>
  <c r="J1361" i="11"/>
  <c r="K1361" i="11" s="1"/>
  <c r="J1362" i="11"/>
  <c r="K1362" i="11" s="1"/>
  <c r="J1363" i="11"/>
  <c r="K1363" i="11" s="1"/>
  <c r="J1364" i="11"/>
  <c r="K1364" i="11" s="1"/>
  <c r="J1365" i="11"/>
  <c r="K1365" i="11" s="1"/>
  <c r="J1366" i="11"/>
  <c r="J1367" i="11"/>
  <c r="K1367" i="11" s="1"/>
  <c r="J1368" i="11"/>
  <c r="K1368" i="11" s="1"/>
  <c r="J1369" i="11"/>
  <c r="K1369" i="11" s="1"/>
  <c r="J1370" i="11"/>
  <c r="J1371" i="11"/>
  <c r="J1372" i="11"/>
  <c r="K1372" i="11" s="1"/>
  <c r="J1373" i="11"/>
  <c r="K1373" i="11" s="1"/>
  <c r="J1374" i="11"/>
  <c r="K1374" i="11" s="1"/>
  <c r="J1375" i="11"/>
  <c r="K1375" i="11" s="1"/>
  <c r="J1376" i="11"/>
  <c r="K1376" i="11" s="1"/>
  <c r="J1377" i="11"/>
  <c r="K1377" i="11" s="1"/>
  <c r="J1378" i="11"/>
  <c r="K1378" i="11" s="1"/>
  <c r="J1379" i="11"/>
  <c r="K1379" i="11" s="1"/>
  <c r="J1380" i="11"/>
  <c r="K1380" i="11" s="1"/>
  <c r="J1381" i="11"/>
  <c r="K1381" i="11" s="1"/>
  <c r="J1382" i="11"/>
  <c r="K1382" i="11" s="1"/>
  <c r="J1383" i="11"/>
  <c r="K1383" i="11" s="1"/>
  <c r="J1384" i="11"/>
  <c r="K1384" i="11" s="1"/>
  <c r="J1385" i="11"/>
  <c r="J1386" i="11"/>
  <c r="K1386" i="11" s="1"/>
  <c r="J1387" i="11"/>
  <c r="K1387" i="11" s="1"/>
  <c r="J1388" i="11"/>
  <c r="K1388" i="11" s="1"/>
  <c r="J1389" i="11"/>
  <c r="K1389" i="11" s="1"/>
  <c r="J1390" i="11"/>
  <c r="K1390" i="11" s="1"/>
  <c r="J1391" i="11"/>
  <c r="J1392" i="11"/>
  <c r="K1392" i="11" s="1"/>
  <c r="J1393" i="11"/>
  <c r="K1393" i="11" s="1"/>
  <c r="J1394" i="11"/>
  <c r="K1394" i="11" s="1"/>
  <c r="J1395" i="11"/>
  <c r="K1395" i="11" s="1"/>
  <c r="J1396" i="11"/>
  <c r="K1396" i="11" s="1"/>
  <c r="J1397" i="11"/>
  <c r="K1397" i="11" s="1"/>
  <c r="J1398" i="11"/>
  <c r="K1398" i="11" s="1"/>
  <c r="J1399" i="11"/>
  <c r="K1399" i="11" s="1"/>
  <c r="J1400" i="11"/>
  <c r="K1400" i="11" s="1"/>
  <c r="J1401" i="11"/>
  <c r="K1401" i="11" s="1"/>
  <c r="J1402" i="11"/>
  <c r="K1402" i="11" s="1"/>
  <c r="J1403" i="11"/>
  <c r="K1403" i="11" s="1"/>
  <c r="J1404" i="11"/>
  <c r="K1404" i="11" s="1"/>
  <c r="J1405" i="11"/>
  <c r="K1405" i="11" s="1"/>
  <c r="J1406" i="11"/>
  <c r="K1406" i="11" s="1"/>
  <c r="J1407" i="11"/>
  <c r="K1407" i="11" s="1"/>
  <c r="J1408" i="11"/>
  <c r="K1408" i="11" s="1"/>
  <c r="J1409" i="11"/>
  <c r="K1409" i="11" s="1"/>
  <c r="J1410" i="11"/>
  <c r="K1410" i="11" s="1"/>
  <c r="J1411" i="11"/>
  <c r="K1411" i="11" s="1"/>
  <c r="J1412" i="11"/>
  <c r="K1412" i="11" s="1"/>
  <c r="J1413" i="11"/>
  <c r="K1413" i="11" s="1"/>
  <c r="J1414" i="11"/>
  <c r="K1414" i="11" s="1"/>
  <c r="J1415" i="11"/>
  <c r="K1415" i="11" s="1"/>
  <c r="J1416" i="11"/>
  <c r="K1416" i="11" s="1"/>
  <c r="J1417" i="11"/>
  <c r="K1417" i="11" s="1"/>
  <c r="J1418" i="11"/>
  <c r="J1419" i="11"/>
  <c r="K1419" i="11" s="1"/>
  <c r="J1420" i="11"/>
  <c r="K1420" i="11" s="1"/>
  <c r="J1421" i="11"/>
  <c r="K1421" i="11" s="1"/>
  <c r="J1422" i="11"/>
  <c r="K1422" i="11" s="1"/>
  <c r="J1423" i="11"/>
  <c r="K1423" i="11" s="1"/>
  <c r="J1424" i="11"/>
  <c r="K1424" i="11" s="1"/>
  <c r="J1425" i="11"/>
  <c r="J1426" i="11"/>
  <c r="K1426" i="11" s="1"/>
  <c r="J1427" i="11"/>
  <c r="K1427" i="11" s="1"/>
  <c r="J1428" i="11"/>
  <c r="K1428" i="11" s="1"/>
  <c r="J1429" i="11"/>
  <c r="K1429" i="11" s="1"/>
  <c r="J1430" i="11"/>
  <c r="K1430" i="11" s="1"/>
  <c r="J1431" i="11"/>
  <c r="K1431" i="11" s="1"/>
  <c r="J1432" i="11"/>
  <c r="K1432" i="11" s="1"/>
  <c r="J1433" i="11"/>
  <c r="K1433" i="11" s="1"/>
  <c r="J1434" i="11"/>
  <c r="K1434" i="11" s="1"/>
  <c r="J1435" i="11"/>
  <c r="K1435" i="11" s="1"/>
  <c r="J1436" i="11"/>
  <c r="K1436" i="11" s="1"/>
  <c r="J1437" i="11"/>
  <c r="K1437" i="11" s="1"/>
  <c r="J1438" i="11"/>
  <c r="K1438" i="11" s="1"/>
  <c r="J1439" i="11"/>
  <c r="K1439" i="11" s="1"/>
  <c r="J1440" i="11"/>
  <c r="K1440" i="11" s="1"/>
  <c r="J1441" i="11"/>
  <c r="K1441" i="11" s="1"/>
  <c r="J1442" i="11"/>
  <c r="K1442" i="11" s="1"/>
  <c r="J1443" i="11"/>
  <c r="K1443" i="11" s="1"/>
  <c r="J1444" i="11"/>
  <c r="J1445" i="11"/>
  <c r="K1445" i="11" s="1"/>
  <c r="J1446" i="11"/>
  <c r="K1446" i="11" s="1"/>
  <c r="J1447" i="11"/>
  <c r="K1447" i="11" s="1"/>
  <c r="J1448" i="11"/>
  <c r="K1448" i="11" s="1"/>
  <c r="J1449" i="11"/>
  <c r="K1449" i="11" s="1"/>
  <c r="J1450" i="11"/>
  <c r="K1450" i="11" s="1"/>
  <c r="J1451" i="11"/>
  <c r="K1451" i="11" s="1"/>
  <c r="J1452" i="11"/>
  <c r="K1452" i="11" s="1"/>
  <c r="J1453" i="11"/>
  <c r="K1453" i="11" s="1"/>
  <c r="J1454" i="11"/>
  <c r="K1454" i="11" s="1"/>
  <c r="J1455" i="11"/>
  <c r="K1455" i="11" s="1"/>
  <c r="J1456" i="11"/>
  <c r="K1456" i="11" s="1"/>
  <c r="J1457" i="11"/>
  <c r="K1457" i="11" s="1"/>
  <c r="J1458" i="11"/>
  <c r="K1458" i="11" s="1"/>
  <c r="J1459" i="11"/>
  <c r="K1459" i="11" s="1"/>
  <c r="J1460" i="11"/>
  <c r="K1460" i="11" s="1"/>
  <c r="J1461" i="11"/>
  <c r="J1462" i="11"/>
  <c r="K1462" i="11" s="1"/>
  <c r="J1463" i="11"/>
  <c r="K1463" i="11" s="1"/>
  <c r="J1464" i="11"/>
  <c r="K1464" i="11" s="1"/>
  <c r="J1465" i="11"/>
  <c r="K1465" i="11" s="1"/>
  <c r="J1466" i="11"/>
  <c r="K1466" i="11" s="1"/>
  <c r="J1467" i="11"/>
  <c r="K1467" i="11" s="1"/>
  <c r="J1468" i="11"/>
  <c r="K1468" i="11" s="1"/>
  <c r="J1469" i="11"/>
  <c r="K1469" i="11" s="1"/>
  <c r="J1470" i="11"/>
  <c r="K1470" i="11" s="1"/>
  <c r="J1471" i="11"/>
  <c r="K1471" i="11" s="1"/>
  <c r="J1472" i="11"/>
  <c r="J1473" i="11"/>
  <c r="K1473" i="11" s="1"/>
  <c r="J1474" i="11"/>
  <c r="K1474" i="11" s="1"/>
  <c r="J1475" i="11"/>
  <c r="J1476" i="11"/>
  <c r="K1476" i="11" s="1"/>
  <c r="J1477" i="11"/>
  <c r="K1477" i="11" s="1"/>
  <c r="J1478" i="11"/>
  <c r="K1478" i="11" s="1"/>
  <c r="J1479" i="11"/>
  <c r="K1479" i="11" s="1"/>
  <c r="J1480" i="11"/>
  <c r="K1480" i="11" s="1"/>
  <c r="J1481" i="11"/>
  <c r="K1481" i="11" s="1"/>
  <c r="J1482" i="11"/>
  <c r="K1482" i="11" s="1"/>
  <c r="J1483" i="11"/>
  <c r="K1483" i="11" s="1"/>
  <c r="J1484" i="11"/>
  <c r="K1484" i="11" s="1"/>
  <c r="J1485" i="11"/>
  <c r="K1485" i="11" s="1"/>
  <c r="J1486" i="11"/>
  <c r="J1487" i="11"/>
  <c r="K1487" i="11" s="1"/>
  <c r="J1488" i="11"/>
  <c r="K1488" i="11" s="1"/>
  <c r="J1489" i="11"/>
  <c r="K1489" i="11" s="1"/>
  <c r="J1490" i="11"/>
  <c r="K1490" i="11" s="1"/>
  <c r="J1491" i="11"/>
  <c r="K1491" i="11" s="1"/>
  <c r="J1492" i="11"/>
  <c r="K1492" i="11" s="1"/>
  <c r="J1493" i="11"/>
  <c r="K1493" i="11" s="1"/>
  <c r="J1494" i="11"/>
  <c r="K1494" i="11" s="1"/>
  <c r="J1495" i="11"/>
  <c r="J1496" i="11"/>
  <c r="K1496" i="11" s="1"/>
  <c r="J1497" i="11"/>
  <c r="K1497" i="11" s="1"/>
  <c r="J1498" i="11"/>
  <c r="K1498" i="11" s="1"/>
  <c r="J1499" i="11"/>
  <c r="K1499" i="11" s="1"/>
  <c r="J1500" i="11"/>
  <c r="K1500" i="11" s="1"/>
  <c r="J1501" i="11"/>
  <c r="K1501" i="11" s="1"/>
  <c r="J1502" i="11"/>
  <c r="K1502" i="11" s="1"/>
  <c r="J1503" i="11"/>
  <c r="K1503" i="11" s="1"/>
  <c r="J1504" i="11"/>
  <c r="K1504" i="11" s="1"/>
  <c r="J1505" i="11"/>
  <c r="K1505" i="11" s="1"/>
  <c r="J1506" i="11"/>
  <c r="K1506" i="11" s="1"/>
  <c r="J1507" i="11"/>
  <c r="K1507" i="11" s="1"/>
  <c r="J1508" i="11"/>
  <c r="K1508" i="11" s="1"/>
  <c r="J1509" i="11"/>
  <c r="K1509" i="11" s="1"/>
  <c r="J1510" i="11"/>
  <c r="K1510" i="11" s="1"/>
  <c r="J1511" i="11"/>
  <c r="K1511" i="11" s="1"/>
  <c r="J1512" i="11"/>
  <c r="K1512" i="11" s="1"/>
  <c r="J1513" i="11"/>
  <c r="K1513" i="11" s="1"/>
  <c r="J1514" i="11"/>
  <c r="K1514" i="11" s="1"/>
  <c r="J1515" i="11"/>
  <c r="K1515" i="11" s="1"/>
  <c r="J1516" i="11"/>
  <c r="K1516" i="11" s="1"/>
  <c r="J1517" i="11"/>
  <c r="J1518" i="11"/>
  <c r="K1518" i="11" s="1"/>
  <c r="J1519" i="11"/>
  <c r="K1519" i="11" s="1"/>
  <c r="J1520" i="11"/>
  <c r="K1520" i="11" s="1"/>
  <c r="J1521" i="11"/>
  <c r="K1521" i="11" s="1"/>
  <c r="J1522" i="11"/>
  <c r="K1522" i="11" s="1"/>
  <c r="J1523" i="11"/>
  <c r="K1523" i="11" s="1"/>
  <c r="J1524" i="11"/>
  <c r="K1524" i="11" s="1"/>
  <c r="J1525" i="11"/>
  <c r="K1525" i="11" s="1"/>
  <c r="J1526" i="11"/>
  <c r="K1526" i="11" s="1"/>
  <c r="J1527" i="11"/>
  <c r="K1527" i="11" s="1"/>
  <c r="J1528" i="11"/>
  <c r="K1528" i="11" s="1"/>
  <c r="J1529" i="11"/>
  <c r="K1529" i="11" s="1"/>
  <c r="J1530" i="11"/>
  <c r="K1530" i="11" s="1"/>
  <c r="J1531" i="11"/>
  <c r="K1531" i="11" s="1"/>
  <c r="J1532" i="11"/>
  <c r="J1533" i="11"/>
  <c r="K1533" i="11" s="1"/>
  <c r="J1534" i="11"/>
  <c r="K1534" i="11" s="1"/>
  <c r="J1535" i="11"/>
  <c r="K1535" i="11" s="1"/>
  <c r="J1536" i="11"/>
  <c r="K1536" i="11" s="1"/>
  <c r="J1537" i="11"/>
  <c r="J1538" i="11"/>
  <c r="K1538" i="11" s="1"/>
  <c r="J1539" i="11"/>
  <c r="K1539" i="11" s="1"/>
  <c r="J1540" i="11"/>
  <c r="K1540" i="11" s="1"/>
  <c r="J1541" i="11"/>
  <c r="K1541" i="11" s="1"/>
  <c r="J1542" i="11"/>
  <c r="K1542" i="11" s="1"/>
  <c r="J1543" i="11"/>
  <c r="K1543" i="11" s="1"/>
  <c r="J1544" i="11"/>
  <c r="K1544" i="11" s="1"/>
  <c r="J1545" i="11"/>
  <c r="K1545" i="11" s="1"/>
  <c r="J1546" i="11"/>
  <c r="K1546" i="11" s="1"/>
  <c r="J1547" i="11"/>
  <c r="K1547" i="11" s="1"/>
  <c r="J1548" i="11"/>
  <c r="K1548" i="11" s="1"/>
  <c r="J1549" i="11"/>
  <c r="K1549" i="11" s="1"/>
  <c r="J1550" i="11"/>
  <c r="K1550" i="11" s="1"/>
  <c r="J1551" i="11"/>
  <c r="K1551" i="11" s="1"/>
  <c r="J1552" i="11"/>
  <c r="K1552" i="11" s="1"/>
  <c r="J1553" i="11"/>
  <c r="K1553" i="11" s="1"/>
  <c r="J1554" i="11"/>
  <c r="K1554" i="11" s="1"/>
  <c r="J1555" i="11"/>
  <c r="K1555" i="11" s="1"/>
  <c r="J1556" i="11"/>
  <c r="K1556" i="11" s="1"/>
  <c r="J1557" i="11"/>
  <c r="K1557" i="11" s="1"/>
  <c r="J1558" i="11"/>
  <c r="J1559" i="11"/>
  <c r="K1559" i="11" s="1"/>
  <c r="J1560" i="11"/>
  <c r="K1560" i="11" s="1"/>
  <c r="J1561" i="11"/>
  <c r="K1561" i="11" s="1"/>
  <c r="J1562" i="11"/>
  <c r="K1562" i="11" s="1"/>
  <c r="J1563" i="11"/>
  <c r="K1563" i="11" s="1"/>
  <c r="J1564" i="11"/>
  <c r="J1565" i="11"/>
  <c r="K1565" i="11" s="1"/>
  <c r="J1566" i="11"/>
  <c r="K1566" i="11" s="1"/>
  <c r="J1567" i="11"/>
  <c r="K1567" i="11" s="1"/>
  <c r="J1568" i="11"/>
  <c r="K1568" i="11" s="1"/>
  <c r="J1569" i="11"/>
  <c r="K1569" i="11" s="1"/>
  <c r="J1570" i="11"/>
  <c r="K1570" i="11" s="1"/>
  <c r="J1571" i="11"/>
  <c r="K1571" i="11" s="1"/>
  <c r="J1572" i="11"/>
  <c r="K1572" i="11" s="1"/>
  <c r="J1573" i="11"/>
  <c r="K1573" i="11" s="1"/>
  <c r="J1574" i="11"/>
  <c r="K1574" i="11" s="1"/>
  <c r="J1575" i="11"/>
  <c r="J1576" i="11"/>
  <c r="K1576" i="11" s="1"/>
  <c r="J1577" i="11"/>
  <c r="K1577" i="11" s="1"/>
  <c r="J1578" i="11"/>
  <c r="K1578" i="11" s="1"/>
  <c r="J1579" i="11"/>
  <c r="K1579" i="11" s="1"/>
  <c r="J1580" i="11"/>
  <c r="K1580" i="11" s="1"/>
  <c r="J1581" i="11"/>
  <c r="K1581" i="11" s="1"/>
  <c r="J1582" i="11"/>
  <c r="K1582" i="11" s="1"/>
  <c r="J1583" i="11"/>
  <c r="K1583" i="11" s="1"/>
  <c r="J1584" i="11"/>
  <c r="K1584" i="11" s="1"/>
  <c r="J1585" i="11"/>
  <c r="K1585" i="11" s="1"/>
  <c r="J1586" i="11"/>
  <c r="K1586" i="11" s="1"/>
  <c r="J1587" i="11"/>
  <c r="K1587" i="11" s="1"/>
  <c r="J1588" i="11"/>
  <c r="K1588" i="11" s="1"/>
  <c r="J1589" i="11"/>
  <c r="K1589" i="11" s="1"/>
  <c r="J1590" i="11"/>
  <c r="K1590" i="11" s="1"/>
  <c r="J1591" i="11"/>
  <c r="K1591" i="11" s="1"/>
  <c r="J1592" i="11"/>
  <c r="K1592" i="11" s="1"/>
  <c r="J1593" i="11"/>
  <c r="K1593" i="11" s="1"/>
  <c r="J1594" i="11"/>
  <c r="J1595" i="11"/>
  <c r="K1595" i="11" s="1"/>
  <c r="J1596" i="11"/>
  <c r="K1596" i="11" s="1"/>
  <c r="J1597" i="11"/>
  <c r="K1597" i="11" s="1"/>
  <c r="J1598" i="11"/>
  <c r="K1598" i="11" s="1"/>
  <c r="J1599" i="11"/>
  <c r="K1599" i="11" s="1"/>
  <c r="J1600" i="11"/>
  <c r="K1600" i="11" s="1"/>
  <c r="J1601" i="11"/>
  <c r="K1601" i="11" s="1"/>
  <c r="J1602" i="11"/>
  <c r="K1602" i="11" s="1"/>
  <c r="J1603" i="11"/>
  <c r="K1603" i="11" s="1"/>
  <c r="J1604" i="11"/>
  <c r="K1604" i="11" s="1"/>
  <c r="J1605" i="11"/>
  <c r="K1605" i="11" s="1"/>
  <c r="J1606" i="11"/>
  <c r="K1606" i="11" s="1"/>
  <c r="J1607" i="11"/>
  <c r="K1607" i="11" s="1"/>
  <c r="J1608" i="11"/>
  <c r="K1608" i="11" s="1"/>
  <c r="J1609" i="11"/>
  <c r="K1609" i="11" s="1"/>
  <c r="J1610" i="11"/>
  <c r="K1610" i="11" s="1"/>
  <c r="J1611" i="11"/>
  <c r="K1611" i="11" s="1"/>
  <c r="J1612" i="11"/>
  <c r="K1612" i="11" s="1"/>
  <c r="J1613" i="11"/>
  <c r="K1613" i="11" s="1"/>
  <c r="J1614" i="11"/>
  <c r="K1614" i="11" s="1"/>
  <c r="J1615" i="11"/>
  <c r="K1615" i="11" s="1"/>
  <c r="J1616" i="11"/>
  <c r="K1616" i="11" s="1"/>
  <c r="J1617" i="11"/>
  <c r="K1617" i="11" s="1"/>
  <c r="J1618" i="11"/>
  <c r="J1619" i="11"/>
  <c r="K1619" i="11" s="1"/>
  <c r="J1620" i="11"/>
  <c r="K1620" i="11" s="1"/>
  <c r="J1621" i="11"/>
  <c r="K1621" i="11" s="1"/>
  <c r="J1622" i="11"/>
  <c r="K1622" i="11" s="1"/>
  <c r="J1623" i="11"/>
  <c r="K1623" i="11" s="1"/>
  <c r="J1624" i="11"/>
  <c r="K1624" i="11" s="1"/>
  <c r="J1625" i="11"/>
  <c r="K1625" i="11" s="1"/>
  <c r="J1626" i="11"/>
  <c r="K1626" i="11" s="1"/>
  <c r="J1627" i="11"/>
  <c r="K1627" i="11" s="1"/>
  <c r="J1628" i="11"/>
  <c r="K1628" i="11" s="1"/>
  <c r="J1629" i="11"/>
  <c r="K1629" i="11" s="1"/>
  <c r="J1630" i="11"/>
  <c r="K1630" i="11" s="1"/>
  <c r="J1631" i="11"/>
  <c r="K1631" i="11" s="1"/>
  <c r="J1632" i="11"/>
  <c r="K1632" i="11" s="1"/>
  <c r="J1633" i="11"/>
  <c r="K1633" i="11" s="1"/>
  <c r="J1634" i="11"/>
  <c r="K1634" i="11" s="1"/>
  <c r="J1635" i="11"/>
  <c r="K1635" i="11" s="1"/>
  <c r="J1636" i="11"/>
  <c r="K1636" i="11" s="1"/>
  <c r="J1637" i="11"/>
  <c r="K1637" i="11" s="1"/>
  <c r="J1638" i="11"/>
  <c r="K1638" i="11" s="1"/>
  <c r="J1639" i="11"/>
  <c r="J1640" i="11"/>
  <c r="K1640" i="11" s="1"/>
  <c r="J1641" i="11"/>
  <c r="K1641" i="11" s="1"/>
  <c r="J1642" i="11"/>
  <c r="K1642" i="11" s="1"/>
  <c r="J1643" i="11"/>
  <c r="K1643" i="11" s="1"/>
  <c r="J1644" i="11"/>
  <c r="K1644" i="11" s="1"/>
  <c r="J1645" i="11"/>
  <c r="K1645" i="11" s="1"/>
  <c r="J1646" i="11"/>
  <c r="K1646" i="11" s="1"/>
  <c r="J1647" i="11"/>
  <c r="K1647" i="11" s="1"/>
  <c r="J1648" i="11"/>
  <c r="K1648" i="11" s="1"/>
  <c r="J1649" i="11"/>
  <c r="K1649" i="11" s="1"/>
  <c r="J1650" i="11"/>
  <c r="K1650" i="11" s="1"/>
  <c r="J1651" i="11"/>
  <c r="J1652" i="11"/>
  <c r="K1652" i="11" s="1"/>
  <c r="J1653" i="11"/>
  <c r="K1653" i="11" s="1"/>
  <c r="J1654" i="11"/>
  <c r="K1654" i="11" s="1"/>
  <c r="J1655" i="11"/>
  <c r="K1655" i="11" s="1"/>
  <c r="J1656" i="11"/>
  <c r="K1656" i="11" s="1"/>
  <c r="J1657" i="11"/>
  <c r="K1657" i="11" s="1"/>
  <c r="J1658" i="11"/>
  <c r="K1658" i="11" s="1"/>
  <c r="J1659" i="11"/>
  <c r="J1660" i="11"/>
  <c r="K1660" i="11" s="1"/>
  <c r="J1661" i="11"/>
  <c r="K1661" i="11" s="1"/>
  <c r="J1662" i="11"/>
  <c r="K1662" i="11" s="1"/>
  <c r="J1663" i="11"/>
  <c r="K1663" i="11" s="1"/>
  <c r="J1664" i="11"/>
  <c r="K1664" i="11" s="1"/>
  <c r="J1665" i="11"/>
  <c r="K1665" i="11" s="1"/>
  <c r="J1666" i="11"/>
  <c r="K1666" i="11" s="1"/>
  <c r="J1667" i="11"/>
  <c r="K1667" i="11" s="1"/>
  <c r="J1668" i="11"/>
  <c r="K1668" i="11" s="1"/>
  <c r="J1669" i="11"/>
  <c r="K1669" i="11" s="1"/>
  <c r="J1670" i="11"/>
  <c r="K1670" i="11" s="1"/>
  <c r="J1671" i="11"/>
  <c r="K1671" i="11" s="1"/>
  <c r="J1672" i="11"/>
  <c r="K1672" i="11" s="1"/>
  <c r="J1673" i="11"/>
  <c r="K1673" i="11" s="1"/>
  <c r="J1674" i="11"/>
  <c r="K1674" i="11" s="1"/>
  <c r="J1675" i="11"/>
  <c r="K1675" i="11" s="1"/>
  <c r="J1676" i="11"/>
  <c r="K1676" i="11" s="1"/>
  <c r="J1677" i="11"/>
  <c r="K1677" i="11" s="1"/>
  <c r="J1678" i="11"/>
  <c r="K1678" i="11" s="1"/>
  <c r="J1679" i="11"/>
  <c r="K1679" i="11" s="1"/>
  <c r="J1680" i="11"/>
  <c r="J1681" i="11"/>
  <c r="K1681" i="11" s="1"/>
  <c r="J1682" i="11"/>
  <c r="K1682" i="11" s="1"/>
  <c r="J1683" i="11"/>
  <c r="K1683" i="11" s="1"/>
  <c r="J1684" i="11"/>
  <c r="K1684" i="11" s="1"/>
  <c r="J1685" i="11"/>
  <c r="K1685" i="11" s="1"/>
  <c r="J1686" i="11"/>
  <c r="K1686" i="11" s="1"/>
  <c r="J1687" i="11"/>
  <c r="K1687" i="11" s="1"/>
  <c r="J1688" i="11"/>
  <c r="K1688" i="11" s="1"/>
  <c r="J1689" i="11"/>
  <c r="K1689" i="11" s="1"/>
  <c r="J1690" i="11"/>
  <c r="K1690" i="11" s="1"/>
  <c r="J1691" i="11"/>
  <c r="K1691" i="11" s="1"/>
  <c r="J1692" i="11"/>
  <c r="K1692" i="11" s="1"/>
  <c r="J1693" i="11"/>
  <c r="K1693" i="11" s="1"/>
  <c r="J1694" i="11"/>
  <c r="J1695" i="11"/>
  <c r="K1695" i="11" s="1"/>
  <c r="J1696" i="11"/>
  <c r="K1696" i="11" s="1"/>
  <c r="J1697" i="11"/>
  <c r="K1697" i="11" s="1"/>
  <c r="J1698" i="11"/>
  <c r="K1698" i="11" s="1"/>
  <c r="J1699" i="11"/>
  <c r="K1699" i="11" s="1"/>
  <c r="J1700" i="11"/>
  <c r="K1700" i="11" s="1"/>
  <c r="J1701" i="11"/>
  <c r="K1701" i="11" s="1"/>
  <c r="J1702" i="11"/>
  <c r="K1702" i="11" s="1"/>
  <c r="J1703" i="11"/>
  <c r="K1703" i="11" s="1"/>
  <c r="J1704" i="11"/>
  <c r="K1704" i="11" s="1"/>
  <c r="J1705" i="11"/>
  <c r="K1705" i="11" s="1"/>
  <c r="J1706" i="11"/>
  <c r="K1706" i="11" s="1"/>
  <c r="J1707" i="11"/>
  <c r="K1707" i="11" s="1"/>
  <c r="J1708" i="11"/>
  <c r="K1708" i="11" s="1"/>
  <c r="J1709" i="11"/>
  <c r="K1709" i="11" s="1"/>
  <c r="J1710" i="11"/>
  <c r="K1710" i="11" s="1"/>
  <c r="J1711" i="11"/>
  <c r="K1711" i="11" s="1"/>
  <c r="J1712" i="11"/>
  <c r="K1712" i="11" s="1"/>
  <c r="J1713" i="11"/>
  <c r="K1713" i="11" s="1"/>
  <c r="J1714" i="11"/>
  <c r="K1714" i="11" s="1"/>
  <c r="J1715" i="11"/>
  <c r="K1715" i="11" s="1"/>
  <c r="J1716" i="11"/>
  <c r="K1716" i="11" s="1"/>
  <c r="J1717" i="11"/>
  <c r="K1717" i="11" s="1"/>
  <c r="J1718" i="11"/>
  <c r="K1718" i="11" s="1"/>
  <c r="J1719" i="11"/>
  <c r="K1719" i="11" s="1"/>
  <c r="J1720" i="11"/>
  <c r="K1720" i="11" s="1"/>
  <c r="J1721" i="11"/>
  <c r="J1722" i="11"/>
  <c r="K1722" i="11" s="1"/>
  <c r="J1723" i="11"/>
  <c r="K1723" i="11" s="1"/>
  <c r="J1724" i="11"/>
  <c r="K1724" i="11" s="1"/>
  <c r="J1725" i="11"/>
  <c r="K1725" i="11" s="1"/>
  <c r="J1726" i="11"/>
  <c r="K1726" i="11" s="1"/>
  <c r="J1727" i="11"/>
  <c r="K1727" i="11" s="1"/>
  <c r="J1728" i="11"/>
  <c r="K1728" i="11" s="1"/>
  <c r="J1729" i="11"/>
  <c r="K1729" i="11" s="1"/>
  <c r="J1730" i="11"/>
  <c r="K1730" i="11" s="1"/>
  <c r="J1731" i="11"/>
  <c r="K1731" i="11" s="1"/>
  <c r="J1732" i="11"/>
  <c r="K1732" i="11" s="1"/>
  <c r="J1733" i="11"/>
  <c r="K1733" i="11" s="1"/>
  <c r="J1734" i="11"/>
  <c r="K1734" i="11" s="1"/>
  <c r="J1735" i="11"/>
  <c r="K1735" i="11" s="1"/>
  <c r="J1736" i="11"/>
  <c r="K1736" i="11" s="1"/>
  <c r="J1737" i="11"/>
  <c r="K1737" i="11" s="1"/>
  <c r="J1738" i="11"/>
  <c r="K1738" i="11" s="1"/>
  <c r="J1739" i="11"/>
  <c r="K1739" i="11" s="1"/>
  <c r="J1740" i="11"/>
  <c r="J1741" i="11"/>
  <c r="K1741" i="11" s="1"/>
  <c r="J1742" i="11"/>
  <c r="K1742" i="11" s="1"/>
  <c r="J1743" i="11"/>
  <c r="K1743" i="11" s="1"/>
  <c r="J1744" i="11"/>
  <c r="K1744" i="11" s="1"/>
  <c r="J1745" i="11"/>
  <c r="K1745" i="11" s="1"/>
  <c r="J1746" i="11"/>
  <c r="K1746" i="11" s="1"/>
  <c r="J1747" i="11"/>
  <c r="K1747" i="11" s="1"/>
  <c r="J1748" i="11"/>
  <c r="K1748" i="11" s="1"/>
  <c r="J1749" i="11"/>
  <c r="K1749" i="11" s="1"/>
  <c r="J1750" i="11"/>
  <c r="J1751" i="11"/>
  <c r="K1751" i="11" s="1"/>
  <c r="J1752" i="11"/>
  <c r="K1752" i="11" s="1"/>
  <c r="J1753" i="11"/>
  <c r="K1753" i="11" s="1"/>
  <c r="J1754" i="11"/>
  <c r="K1754" i="11" s="1"/>
  <c r="J1755" i="11"/>
  <c r="K1755" i="11" s="1"/>
  <c r="J1756" i="11"/>
  <c r="K1756" i="11" s="1"/>
  <c r="J1757" i="11"/>
  <c r="K1757" i="11" s="1"/>
  <c r="J1758" i="11"/>
  <c r="K1758" i="11" s="1"/>
  <c r="J1759" i="11"/>
  <c r="K1759" i="11" s="1"/>
  <c r="J1760" i="11"/>
  <c r="K1760" i="11" s="1"/>
  <c r="J1761" i="11"/>
  <c r="J1762" i="11"/>
  <c r="K1762" i="11" s="1"/>
  <c r="J1763" i="11"/>
  <c r="K1763" i="11" s="1"/>
  <c r="J1764" i="11"/>
  <c r="K1764" i="11" s="1"/>
  <c r="J1765" i="11"/>
  <c r="K1765" i="11" s="1"/>
  <c r="J1766" i="11"/>
  <c r="K1766" i="11" s="1"/>
  <c r="J1767" i="11"/>
  <c r="K1767" i="11" s="1"/>
  <c r="J1768" i="11"/>
  <c r="K1768" i="11" s="1"/>
  <c r="J1769" i="11"/>
  <c r="J1770" i="11"/>
  <c r="K1770" i="11" s="1"/>
  <c r="J1771" i="11"/>
  <c r="J1772" i="11"/>
  <c r="K1772" i="11" s="1"/>
  <c r="J1773" i="11"/>
  <c r="K1773" i="11" s="1"/>
  <c r="J1774" i="11"/>
  <c r="K1774" i="11" s="1"/>
  <c r="J1775" i="11"/>
  <c r="K1775" i="11" s="1"/>
  <c r="J1776" i="11"/>
  <c r="K1776" i="11" s="1"/>
  <c r="J1777" i="11"/>
  <c r="K1777" i="11" s="1"/>
  <c r="J1778" i="11"/>
  <c r="K1778" i="11" s="1"/>
  <c r="J1779" i="11"/>
  <c r="K1779" i="11" s="1"/>
  <c r="J1780" i="11"/>
  <c r="K1780" i="11" s="1"/>
  <c r="J1781" i="11"/>
  <c r="K1781" i="11" s="1"/>
  <c r="J1782" i="11"/>
  <c r="K1782" i="11" s="1"/>
  <c r="J1783" i="11"/>
  <c r="K1783" i="11" s="1"/>
  <c r="J1784" i="11"/>
  <c r="K1784" i="11" s="1"/>
  <c r="J1785" i="11"/>
  <c r="K1785" i="11" s="1"/>
  <c r="J1786" i="11"/>
  <c r="K1786" i="11" s="1"/>
  <c r="J1787" i="11"/>
  <c r="K1787" i="11" s="1"/>
  <c r="J1788" i="11"/>
  <c r="K1788" i="11" s="1"/>
  <c r="J1789" i="11"/>
  <c r="K1789" i="11" s="1"/>
  <c r="J1790" i="11"/>
  <c r="K1790" i="11" s="1"/>
  <c r="J1791" i="11"/>
  <c r="K1791" i="11" s="1"/>
  <c r="J1792" i="11"/>
  <c r="K1792" i="11" s="1"/>
  <c r="J1793" i="11"/>
  <c r="K1793" i="11" s="1"/>
  <c r="J1794" i="11"/>
  <c r="K1794" i="11" s="1"/>
  <c r="J1795" i="11"/>
  <c r="K1795" i="11" s="1"/>
  <c r="J1796" i="11"/>
  <c r="K1796" i="11" s="1"/>
  <c r="J1797" i="11"/>
  <c r="K1797" i="11" s="1"/>
  <c r="J1798" i="11"/>
  <c r="K1798" i="11" s="1"/>
  <c r="J1799" i="11"/>
  <c r="K1799" i="11" s="1"/>
  <c r="J1800" i="11"/>
  <c r="K1800" i="11" s="1"/>
  <c r="J1801" i="11"/>
  <c r="J1802" i="11"/>
  <c r="K1802" i="11" s="1"/>
  <c r="J1803" i="11"/>
  <c r="K1803" i="11" s="1"/>
  <c r="J1804" i="11"/>
  <c r="K1804" i="11" s="1"/>
  <c r="J1805" i="11"/>
  <c r="K1805" i="11" s="1"/>
  <c r="J1806" i="11"/>
  <c r="K1806" i="11" s="1"/>
  <c r="J1807" i="11"/>
  <c r="K1807" i="11" s="1"/>
  <c r="J1808" i="11"/>
  <c r="K1808" i="11" s="1"/>
  <c r="J1809" i="11"/>
  <c r="K1809" i="11" s="1"/>
  <c r="J1810" i="11"/>
  <c r="K1810" i="11" s="1"/>
  <c r="J1811" i="11"/>
  <c r="K1811" i="11" s="1"/>
  <c r="J1812" i="11"/>
  <c r="J1813" i="11"/>
  <c r="K1813" i="11" s="1"/>
  <c r="J1814" i="11"/>
  <c r="K1814" i="11" s="1"/>
  <c r="J1815" i="11"/>
  <c r="D165" i="23"/>
  <c r="D153" i="23"/>
  <c r="D180" i="23"/>
  <c r="D181" i="23"/>
  <c r="D182" i="23"/>
  <c r="D118" i="23"/>
  <c r="D184" i="23"/>
  <c r="D170" i="23"/>
  <c r="D110" i="23"/>
  <c r="D20" i="23"/>
  <c r="D188" i="23"/>
  <c r="D189" i="23"/>
  <c r="D190" i="23"/>
  <c r="D191" i="23"/>
  <c r="D192" i="23"/>
  <c r="D193" i="23"/>
  <c r="D194" i="23"/>
  <c r="D195" i="23"/>
  <c r="D196" i="23"/>
  <c r="D197" i="23"/>
  <c r="D198" i="23"/>
  <c r="D164" i="23"/>
  <c r="D200" i="23"/>
  <c r="D201" i="23"/>
  <c r="D202" i="23"/>
  <c r="D203" i="23"/>
  <c r="D204" i="23"/>
  <c r="D205" i="23"/>
  <c r="D206" i="23"/>
  <c r="D207" i="23"/>
  <c r="D208" i="23"/>
  <c r="D209" i="23"/>
  <c r="D210" i="23"/>
  <c r="D211" i="23"/>
  <c r="D212" i="23"/>
  <c r="D213" i="23"/>
  <c r="D214" i="23"/>
  <c r="D215" i="23"/>
  <c r="D216" i="23"/>
  <c r="D217" i="23"/>
  <c r="D704" i="23"/>
  <c r="D705" i="23"/>
  <c r="D706" i="23"/>
  <c r="D707" i="23"/>
  <c r="D708" i="23"/>
  <c r="D709" i="23"/>
  <c r="D710" i="23"/>
  <c r="D711" i="23"/>
  <c r="D712" i="23"/>
  <c r="D713" i="23"/>
  <c r="D714" i="23"/>
  <c r="D715" i="23"/>
  <c r="D716" i="23"/>
  <c r="D717" i="23"/>
  <c r="D718" i="23"/>
  <c r="D719" i="23"/>
  <c r="D720" i="23"/>
  <c r="D721" i="23"/>
  <c r="D722" i="23"/>
  <c r="D723" i="23"/>
  <c r="D724" i="23"/>
  <c r="D725" i="23"/>
  <c r="D726" i="23"/>
  <c r="D727" i="23"/>
  <c r="D728" i="23"/>
  <c r="D816" i="23"/>
  <c r="D861" i="23"/>
  <c r="D935" i="23"/>
  <c r="D732" i="23"/>
  <c r="D733" i="23"/>
  <c r="D734" i="23"/>
  <c r="D735" i="23"/>
  <c r="D736" i="23"/>
  <c r="D737" i="23"/>
  <c r="D738" i="23"/>
  <c r="D739" i="23"/>
  <c r="D740" i="23"/>
  <c r="D741" i="23"/>
  <c r="D742" i="23"/>
  <c r="D743" i="23"/>
  <c r="D744" i="23"/>
  <c r="D745" i="23"/>
  <c r="D746" i="23"/>
  <c r="D747" i="23"/>
  <c r="D748" i="23"/>
  <c r="D749" i="23"/>
  <c r="D914" i="23"/>
  <c r="D1021" i="23"/>
  <c r="D916" i="23"/>
  <c r="D983" i="23"/>
  <c r="D918" i="23"/>
  <c r="D919" i="23"/>
  <c r="D920" i="23"/>
  <c r="D921" i="23"/>
  <c r="D922" i="23"/>
  <c r="D923" i="23"/>
  <c r="D924" i="23"/>
  <c r="D925" i="23"/>
  <c r="D926" i="23"/>
  <c r="D927" i="23"/>
  <c r="D928" i="23"/>
  <c r="D929" i="23"/>
  <c r="D930" i="23"/>
  <c r="D931" i="23"/>
  <c r="D932" i="23"/>
  <c r="D979" i="23"/>
  <c r="D942" i="23"/>
  <c r="D1082" i="23"/>
  <c r="D936" i="23"/>
  <c r="D937" i="23"/>
  <c r="D938" i="23"/>
  <c r="D939" i="23"/>
  <c r="D1124" i="23"/>
  <c r="D1113" i="23"/>
  <c r="D1114" i="23"/>
  <c r="D1289" i="23"/>
  <c r="D1116" i="23"/>
  <c r="D1117" i="23"/>
  <c r="D1118" i="23"/>
  <c r="D1123" i="23"/>
  <c r="D1120" i="23"/>
  <c r="D1121" i="23"/>
  <c r="D1122" i="23"/>
  <c r="D1162" i="23"/>
  <c r="D1274" i="23"/>
  <c r="D1276" i="23"/>
  <c r="D1472" i="23"/>
  <c r="D1473" i="23"/>
  <c r="D1474" i="23"/>
  <c r="D1499" i="23"/>
  <c r="D1476" i="23"/>
  <c r="D1477" i="23"/>
  <c r="D1478" i="23"/>
  <c r="D1479" i="23"/>
  <c r="D1480" i="23"/>
  <c r="D1481" i="23"/>
  <c r="D1482" i="23"/>
  <c r="D1483" i="23"/>
  <c r="D1484" i="23"/>
  <c r="D1485" i="23"/>
  <c r="D1565" i="23"/>
  <c r="D1570" i="23"/>
  <c r="D1430" i="23"/>
  <c r="D1487" i="23"/>
  <c r="D1490" i="23"/>
  <c r="D1491" i="23"/>
  <c r="D1492" i="23"/>
  <c r="D1493" i="23"/>
  <c r="D1494" i="23"/>
  <c r="D1817" i="23"/>
  <c r="D1818" i="23"/>
  <c r="D1819" i="23"/>
  <c r="D1820" i="23"/>
  <c r="D1821" i="23"/>
  <c r="D1822" i="23"/>
  <c r="D1823" i="23"/>
  <c r="D1824" i="23"/>
  <c r="D1825" i="23"/>
  <c r="D1826" i="23"/>
  <c r="D1827" i="23"/>
  <c r="D1828" i="23"/>
  <c r="D1829" i="23"/>
  <c r="D1830" i="23"/>
  <c r="D1831" i="23"/>
  <c r="D1832" i="23"/>
  <c r="D1833" i="23"/>
  <c r="D1834" i="23"/>
  <c r="D1835" i="23"/>
  <c r="D1836" i="23"/>
  <c r="D1837" i="23"/>
  <c r="D1838" i="23"/>
  <c r="D1839" i="23"/>
  <c r="D1840" i="23"/>
  <c r="D1841" i="23"/>
  <c r="D1842" i="23"/>
  <c r="D1843" i="23"/>
  <c r="D1844" i="23"/>
  <c r="D1845" i="23"/>
  <c r="D1846" i="23"/>
  <c r="D1847" i="23"/>
  <c r="D1848" i="23"/>
  <c r="D1849" i="23"/>
  <c r="D1850" i="23"/>
  <c r="D1851" i="23"/>
  <c r="D1852" i="23"/>
  <c r="D1853" i="23"/>
  <c r="D1854" i="23"/>
  <c r="D1855" i="23"/>
  <c r="D1856" i="23"/>
  <c r="D1857" i="23"/>
  <c r="D1858" i="23"/>
  <c r="D1859" i="23"/>
  <c r="D1860" i="23"/>
  <c r="D1861" i="23"/>
  <c r="D1862" i="23"/>
  <c r="D1863" i="23"/>
  <c r="D1864" i="23"/>
  <c r="D1865" i="23"/>
  <c r="D1866" i="23"/>
  <c r="D1867" i="23"/>
  <c r="D1868" i="23"/>
  <c r="D1869" i="23"/>
  <c r="D1870" i="23"/>
  <c r="D1871" i="23"/>
  <c r="D1872" i="23"/>
  <c r="D1873" i="23"/>
  <c r="D1874" i="23"/>
  <c r="D1875" i="23"/>
  <c r="D1876" i="23"/>
  <c r="D1877" i="23"/>
  <c r="D1878" i="23"/>
  <c r="D1879" i="23"/>
  <c r="D1880" i="23"/>
  <c r="D1881" i="23"/>
  <c r="D1882" i="23"/>
  <c r="D1883" i="23"/>
  <c r="D1884" i="23"/>
  <c r="D1885" i="23"/>
  <c r="D1886" i="23"/>
  <c r="D1887" i="23"/>
  <c r="D1888" i="23"/>
  <c r="D1889" i="23"/>
  <c r="D1890" i="23"/>
  <c r="D1891" i="23"/>
  <c r="D1892" i="23"/>
  <c r="D1893" i="23"/>
  <c r="D1894" i="23"/>
  <c r="D1895" i="23"/>
  <c r="D1896" i="23"/>
  <c r="D1897" i="23"/>
  <c r="D1898" i="23"/>
  <c r="D1899" i="23"/>
  <c r="D1900" i="23"/>
  <c r="D1901" i="23"/>
  <c r="D1902" i="23"/>
  <c r="D1903" i="23"/>
  <c r="D1904" i="23"/>
  <c r="D1905" i="23"/>
  <c r="D1906" i="23"/>
  <c r="D1907" i="23"/>
  <c r="D1908" i="23"/>
  <c r="D1909" i="23"/>
  <c r="D1910" i="23"/>
  <c r="D1911" i="23"/>
  <c r="D1912" i="23"/>
  <c r="D1913" i="23"/>
  <c r="D1914" i="23"/>
  <c r="D1915" i="23"/>
  <c r="D1916" i="23"/>
  <c r="D1917" i="23"/>
  <c r="D1918" i="23"/>
  <c r="D1919" i="23"/>
  <c r="D1920" i="23"/>
  <c r="D1921" i="23"/>
  <c r="D1922" i="23"/>
  <c r="D1923" i="23"/>
  <c r="D1924" i="23"/>
  <c r="D1925" i="23"/>
  <c r="D1926" i="23"/>
  <c r="D1927" i="23"/>
  <c r="D1928" i="23"/>
  <c r="D1929" i="23"/>
  <c r="D1930" i="23"/>
  <c r="D1931" i="23"/>
  <c r="D1932" i="23"/>
  <c r="D1933" i="23"/>
  <c r="D1934" i="23"/>
  <c r="D1935" i="23"/>
  <c r="D1936" i="23"/>
  <c r="D1937" i="23"/>
  <c r="D1938" i="23"/>
  <c r="D1939" i="23"/>
  <c r="D1940" i="23"/>
  <c r="D1941" i="23"/>
  <c r="D1942" i="23"/>
  <c r="D1943" i="23"/>
  <c r="D1944" i="23"/>
  <c r="D1945" i="23"/>
  <c r="D1946" i="23"/>
  <c r="D1947" i="23"/>
  <c r="D1948" i="23"/>
  <c r="D1949" i="23"/>
  <c r="D1950" i="23"/>
  <c r="D1951" i="23"/>
  <c r="D1952" i="23"/>
  <c r="D1953" i="23"/>
  <c r="D1954" i="23"/>
  <c r="D1955" i="23"/>
  <c r="D1956" i="23"/>
  <c r="D1957" i="23"/>
  <c r="D1958" i="23"/>
  <c r="D1959" i="23"/>
  <c r="D1960" i="23"/>
  <c r="D1961" i="23"/>
  <c r="D1962" i="23"/>
  <c r="D1963" i="23"/>
  <c r="D1964" i="23"/>
  <c r="D1965" i="23"/>
  <c r="D1966" i="23"/>
  <c r="D1967" i="23"/>
  <c r="D1968" i="23"/>
  <c r="D1969" i="23"/>
  <c r="D1970" i="23"/>
  <c r="D1971" i="23"/>
  <c r="D1972" i="23"/>
  <c r="D1973" i="23"/>
  <c r="D1974" i="23"/>
  <c r="D1975" i="23"/>
  <c r="D1976" i="23"/>
  <c r="D1977" i="23"/>
  <c r="D1978" i="23"/>
  <c r="D1979" i="23"/>
  <c r="D1980" i="23"/>
  <c r="D1981" i="23"/>
  <c r="D1982" i="23"/>
  <c r="D1983" i="23"/>
  <c r="D1984" i="23"/>
  <c r="D1985" i="23"/>
  <c r="D1986" i="23"/>
  <c r="D1987" i="23"/>
  <c r="D1988" i="23"/>
  <c r="D1989" i="23"/>
  <c r="D1990" i="23"/>
  <c r="D1991" i="23"/>
  <c r="D1992" i="23"/>
  <c r="D1993" i="23"/>
  <c r="D1994" i="23"/>
  <c r="D1995" i="23"/>
  <c r="D1996" i="23"/>
  <c r="D1997" i="23"/>
  <c r="D1998" i="23"/>
  <c r="D1999" i="23"/>
  <c r="D2000" i="23"/>
  <c r="D2001" i="23"/>
  <c r="D2002" i="23"/>
  <c r="D2003" i="23"/>
  <c r="D2004" i="23"/>
  <c r="D2005" i="23"/>
  <c r="D2006" i="23"/>
  <c r="D2007" i="23"/>
  <c r="D2008" i="23"/>
  <c r="D2009" i="23"/>
  <c r="D2010" i="23"/>
  <c r="D2011" i="23"/>
  <c r="D2012" i="23"/>
  <c r="D2013" i="23"/>
  <c r="D2014" i="23"/>
  <c r="D2015" i="23"/>
  <c r="D2016" i="23"/>
  <c r="D2017" i="23"/>
  <c r="D2018" i="23"/>
  <c r="D2019" i="23"/>
  <c r="D2020" i="23"/>
  <c r="D2021" i="23"/>
  <c r="D2022" i="23"/>
  <c r="D2023" i="23"/>
  <c r="D2024" i="23"/>
  <c r="D2025" i="23"/>
  <c r="D2026" i="23"/>
  <c r="D2027" i="23"/>
  <c r="D2028" i="23"/>
  <c r="D2029" i="23"/>
  <c r="D2030" i="23"/>
  <c r="D2031" i="23"/>
  <c r="D2032" i="23"/>
  <c r="D2033" i="23"/>
  <c r="D2034" i="23"/>
  <c r="D2035" i="23"/>
  <c r="D2036" i="23"/>
  <c r="D2037" i="23"/>
  <c r="D2038" i="23"/>
  <c r="D2039" i="23"/>
  <c r="D2040" i="23"/>
  <c r="D2041" i="23"/>
  <c r="D2042" i="23"/>
  <c r="D2043" i="23"/>
  <c r="D2044" i="23"/>
  <c r="D2045" i="23"/>
  <c r="D2046" i="23"/>
  <c r="D2047" i="23"/>
  <c r="D2048" i="23"/>
  <c r="D2049" i="23"/>
  <c r="D2050" i="23"/>
  <c r="D2051" i="23"/>
  <c r="D2052" i="23"/>
  <c r="D2053" i="23"/>
  <c r="D2054" i="23"/>
  <c r="D2055" i="23"/>
  <c r="D2056" i="23"/>
  <c r="D2057" i="23"/>
  <c r="D2058" i="23"/>
  <c r="D2059" i="23"/>
  <c r="D2060" i="23"/>
  <c r="D2061" i="23"/>
  <c r="D2062" i="23"/>
  <c r="D2063" i="23"/>
  <c r="D2064" i="23"/>
  <c r="D2065" i="23"/>
  <c r="D2066" i="23"/>
  <c r="D2067" i="23"/>
  <c r="D2068" i="23"/>
  <c r="D2069" i="23"/>
  <c r="D2070" i="23"/>
  <c r="D2071" i="23"/>
  <c r="D2072" i="23"/>
  <c r="D2073" i="23"/>
  <c r="D2074" i="23"/>
  <c r="D2075" i="23"/>
  <c r="D2076" i="23"/>
  <c r="D2077" i="23"/>
  <c r="D2078" i="23"/>
  <c r="D2079" i="23"/>
  <c r="D2080" i="23"/>
  <c r="D2081" i="23"/>
  <c r="D2082" i="23"/>
  <c r="D2083" i="23"/>
  <c r="D2084" i="23"/>
  <c r="D2085" i="23"/>
  <c r="D2086" i="23"/>
  <c r="D2087" i="23"/>
  <c r="D2088" i="23"/>
  <c r="D2089" i="23"/>
  <c r="D2090" i="23"/>
  <c r="D2091" i="23"/>
  <c r="D2092" i="23"/>
  <c r="D2093" i="23"/>
  <c r="D2094" i="23"/>
  <c r="D2095" i="23"/>
  <c r="D2096" i="23"/>
  <c r="D2097" i="23"/>
  <c r="D2098" i="23"/>
  <c r="D2099" i="23"/>
  <c r="D2100" i="23"/>
  <c r="D2101" i="23"/>
  <c r="D2102" i="23"/>
  <c r="D2103" i="23"/>
  <c r="D2104" i="23"/>
  <c r="D2105" i="23"/>
  <c r="D2106" i="23"/>
  <c r="D2107" i="23"/>
  <c r="D2108" i="23"/>
  <c r="D2109" i="23"/>
  <c r="D2110" i="23"/>
  <c r="D2111" i="23"/>
  <c r="D2112" i="23"/>
  <c r="D2113" i="23"/>
  <c r="D2114" i="23"/>
  <c r="D2115" i="23"/>
  <c r="D2116" i="23"/>
  <c r="D2117" i="23"/>
  <c r="U1817" i="23"/>
  <c r="U1818" i="23"/>
  <c r="U1819" i="23"/>
  <c r="U1820" i="23"/>
  <c r="U1821" i="23"/>
  <c r="U1822" i="23"/>
  <c r="U1823" i="23"/>
  <c r="U1824" i="23"/>
  <c r="U1825" i="23"/>
  <c r="U1826" i="23"/>
  <c r="U1827" i="23"/>
  <c r="U1828" i="23"/>
  <c r="U1829" i="23"/>
  <c r="U1830" i="23"/>
  <c r="U1831" i="23"/>
  <c r="U1832" i="23"/>
  <c r="U1833" i="23"/>
  <c r="U1834" i="23"/>
  <c r="U1835" i="23"/>
  <c r="U1836" i="23"/>
  <c r="U1837" i="23"/>
  <c r="U1838" i="23"/>
  <c r="U1839" i="23"/>
  <c r="U1840" i="23"/>
  <c r="U1841" i="23"/>
  <c r="U1842" i="23"/>
  <c r="U1843" i="23"/>
  <c r="U1844" i="23"/>
  <c r="U1845" i="23"/>
  <c r="U1846" i="23"/>
  <c r="U1847" i="23"/>
  <c r="U1848" i="23"/>
  <c r="U1849" i="23"/>
  <c r="U1850" i="23"/>
  <c r="U1851" i="23"/>
  <c r="U1852" i="23"/>
  <c r="U1853" i="23"/>
  <c r="U1854" i="23"/>
  <c r="U1855" i="23"/>
  <c r="U1856" i="23"/>
  <c r="U1857" i="23"/>
  <c r="U1858" i="23"/>
  <c r="U1859" i="23"/>
  <c r="U1860" i="23"/>
  <c r="U1861" i="23"/>
  <c r="U1862" i="23"/>
  <c r="U1863" i="23"/>
  <c r="U1864" i="23"/>
  <c r="U1865" i="23"/>
  <c r="U1866" i="23"/>
  <c r="U1867" i="23"/>
  <c r="U1868" i="23"/>
  <c r="U1869" i="23"/>
  <c r="U1870" i="23"/>
  <c r="U1871" i="23"/>
  <c r="U1872" i="23"/>
  <c r="U1873" i="23"/>
  <c r="U1874" i="23"/>
  <c r="U1875" i="23"/>
  <c r="U1876" i="23"/>
  <c r="U1877" i="23"/>
  <c r="U1878" i="23"/>
  <c r="U1879" i="23"/>
  <c r="U1880" i="23"/>
  <c r="U1881" i="23"/>
  <c r="U1882" i="23"/>
  <c r="U1883" i="23"/>
  <c r="U1884" i="23"/>
  <c r="U1885" i="23"/>
  <c r="U1886" i="23"/>
  <c r="U1887" i="23"/>
  <c r="U1888" i="23"/>
  <c r="U1889" i="23"/>
  <c r="U1890" i="23"/>
  <c r="U1891" i="23"/>
  <c r="U1892" i="23"/>
  <c r="U1893" i="23"/>
  <c r="U1894" i="23"/>
  <c r="U1895" i="23"/>
  <c r="U1896" i="23"/>
  <c r="U1897" i="23"/>
  <c r="U1898" i="23"/>
  <c r="U1899" i="23"/>
  <c r="U1900" i="23"/>
  <c r="U1901" i="23"/>
  <c r="U1902" i="23"/>
  <c r="U1903" i="23"/>
  <c r="U1904" i="23"/>
  <c r="U1905" i="23"/>
  <c r="U1906" i="23"/>
  <c r="U1907" i="23"/>
  <c r="U1908" i="23"/>
  <c r="U1909" i="23"/>
  <c r="U1910" i="23"/>
  <c r="U1911" i="23"/>
  <c r="U1912" i="23"/>
  <c r="U1913" i="23"/>
  <c r="U1914" i="23"/>
  <c r="U1915" i="23"/>
  <c r="U1916" i="23"/>
  <c r="U1917" i="23"/>
  <c r="U1918" i="23"/>
  <c r="U1919" i="23"/>
  <c r="U1920" i="23"/>
  <c r="U1921" i="23"/>
  <c r="U1922" i="23"/>
  <c r="U1923" i="23"/>
  <c r="U1924" i="23"/>
  <c r="U1925" i="23"/>
  <c r="U1926" i="23"/>
  <c r="U1927" i="23"/>
  <c r="U1928" i="23"/>
  <c r="U1929" i="23"/>
  <c r="U1930" i="23"/>
  <c r="U1931" i="23"/>
  <c r="U1932" i="23"/>
  <c r="U1933" i="23"/>
  <c r="U1934" i="23"/>
  <c r="U1935" i="23"/>
  <c r="U1936" i="23"/>
  <c r="U1937" i="23"/>
  <c r="U1938" i="23"/>
  <c r="U1939" i="23"/>
  <c r="U1940" i="23"/>
  <c r="U1941" i="23"/>
  <c r="U1942" i="23"/>
  <c r="U1943" i="23"/>
  <c r="U1944" i="23"/>
  <c r="U1945" i="23"/>
  <c r="U1946" i="23"/>
  <c r="U1947" i="23"/>
  <c r="U1948" i="23"/>
  <c r="U1949" i="23"/>
  <c r="U1950" i="23"/>
  <c r="U1951" i="23"/>
  <c r="U1952" i="23"/>
  <c r="U1953" i="23"/>
  <c r="U1954" i="23"/>
  <c r="U1955" i="23"/>
  <c r="U1956" i="23"/>
  <c r="U1957" i="23"/>
  <c r="U1958" i="23"/>
  <c r="U1959" i="23"/>
  <c r="U1960" i="23"/>
  <c r="U1961" i="23"/>
  <c r="U1962" i="23"/>
  <c r="U1963" i="23"/>
  <c r="U1964" i="23"/>
  <c r="U1965" i="23"/>
  <c r="U1966" i="23"/>
  <c r="U1967" i="23"/>
  <c r="U1968" i="23"/>
  <c r="U1969" i="23"/>
  <c r="U1970" i="23"/>
  <c r="U1971" i="23"/>
  <c r="U1972" i="23"/>
  <c r="U1973" i="23"/>
  <c r="U1974" i="23"/>
  <c r="U1975" i="23"/>
  <c r="U1976" i="23"/>
  <c r="U1977" i="23"/>
  <c r="U1978" i="23"/>
  <c r="U1979" i="23"/>
  <c r="U1980" i="23"/>
  <c r="U1981" i="23"/>
  <c r="U1982" i="23"/>
  <c r="U1983" i="23"/>
  <c r="U1984" i="23"/>
  <c r="U1985" i="23"/>
  <c r="U1986" i="23"/>
  <c r="U1987" i="23"/>
  <c r="U1988" i="23"/>
  <c r="U1989" i="23"/>
  <c r="U1990" i="23"/>
  <c r="U1991" i="23"/>
  <c r="U1992" i="23"/>
  <c r="U1993" i="23"/>
  <c r="U1994" i="23"/>
  <c r="U1995" i="23"/>
  <c r="U1996" i="23"/>
  <c r="U1997" i="23"/>
  <c r="U1998" i="23"/>
  <c r="U1999" i="23"/>
  <c r="U2000" i="23"/>
  <c r="U2001" i="23"/>
  <c r="U2002" i="23"/>
  <c r="U2003" i="23"/>
  <c r="U2004" i="23"/>
  <c r="U2005" i="23"/>
  <c r="U2006" i="23"/>
  <c r="U2007" i="23"/>
  <c r="U2008" i="23"/>
  <c r="U2009" i="23"/>
  <c r="U2010" i="23"/>
  <c r="U2011" i="23"/>
  <c r="U2012" i="23"/>
  <c r="U2013" i="23"/>
  <c r="U2014" i="23"/>
  <c r="U2015" i="23"/>
  <c r="U2016" i="23"/>
  <c r="U2017" i="23"/>
  <c r="U2018" i="23"/>
  <c r="U2019" i="23"/>
  <c r="U2020" i="23"/>
  <c r="U2021" i="23"/>
  <c r="U2022" i="23"/>
  <c r="U2023" i="23"/>
  <c r="U2024" i="23"/>
  <c r="U2025" i="23"/>
  <c r="U2026" i="23"/>
  <c r="U2027" i="23"/>
  <c r="U2028" i="23"/>
  <c r="U2029" i="23"/>
  <c r="U2030" i="23"/>
  <c r="U2031" i="23"/>
  <c r="U2032" i="23"/>
  <c r="U2033" i="23"/>
  <c r="U2034" i="23"/>
  <c r="U2035" i="23"/>
  <c r="U2036" i="23"/>
  <c r="U2037" i="23"/>
  <c r="U2038" i="23"/>
  <c r="U2039" i="23"/>
  <c r="U2040" i="23"/>
  <c r="U2041" i="23"/>
  <c r="U2042" i="23"/>
  <c r="U2043" i="23"/>
  <c r="U2044" i="23"/>
  <c r="U2045" i="23"/>
  <c r="U2046" i="23"/>
  <c r="U2047" i="23"/>
  <c r="U2048" i="23"/>
  <c r="U2049" i="23"/>
  <c r="U2050" i="23"/>
  <c r="U2051" i="23"/>
  <c r="U2052" i="23"/>
  <c r="U2053" i="23"/>
  <c r="U2054" i="23"/>
  <c r="U2055" i="23"/>
  <c r="U2056" i="23"/>
  <c r="U2057" i="23"/>
  <c r="U2058" i="23"/>
  <c r="U2059" i="23"/>
  <c r="U2060" i="23"/>
  <c r="U2061" i="23"/>
  <c r="U2062" i="23"/>
  <c r="U2063" i="23"/>
  <c r="U2064" i="23"/>
  <c r="U2065" i="23"/>
  <c r="U2066" i="23"/>
  <c r="U2067" i="23"/>
  <c r="U2068" i="23"/>
  <c r="U2069" i="23"/>
  <c r="U2070" i="23"/>
  <c r="U2071" i="23"/>
  <c r="U2072" i="23"/>
  <c r="U2073" i="23"/>
  <c r="U2074" i="23"/>
  <c r="U2075" i="23"/>
  <c r="U2076" i="23"/>
  <c r="U2077" i="23"/>
  <c r="U2078" i="23"/>
  <c r="U2079" i="23"/>
  <c r="U2080" i="23"/>
  <c r="U2081" i="23"/>
  <c r="U2082" i="23"/>
  <c r="U2083" i="23"/>
  <c r="U2084" i="23"/>
  <c r="U2085" i="23"/>
  <c r="U2086" i="23"/>
  <c r="U2087" i="23"/>
  <c r="U2088" i="23"/>
  <c r="U2089" i="23"/>
  <c r="U2090" i="23"/>
  <c r="U2091" i="23"/>
  <c r="U2092" i="23"/>
  <c r="U2093" i="23"/>
  <c r="U2094" i="23"/>
  <c r="U2095" i="23"/>
  <c r="U2096" i="23"/>
  <c r="U2097" i="23"/>
  <c r="U2098" i="23"/>
  <c r="U2099" i="23"/>
  <c r="U2100" i="23"/>
  <c r="U2101" i="23"/>
  <c r="U2102" i="23"/>
  <c r="U2103" i="23"/>
  <c r="U2104" i="23"/>
  <c r="U2105" i="23"/>
  <c r="U2106" i="23"/>
  <c r="U2107" i="23"/>
  <c r="U2108" i="23"/>
  <c r="U2109" i="23"/>
  <c r="U2110" i="23"/>
  <c r="U2111" i="23"/>
  <c r="U2112" i="23"/>
  <c r="U2113" i="23"/>
  <c r="U2114" i="23"/>
  <c r="U2115" i="23"/>
  <c r="U2116" i="23"/>
  <c r="U2117" i="23"/>
  <c r="U1816" i="23"/>
  <c r="U1815" i="23"/>
  <c r="U1814" i="23"/>
  <c r="U1813" i="23"/>
  <c r="U1693" i="23"/>
  <c r="U1811" i="23"/>
  <c r="U1810" i="23"/>
  <c r="U1809" i="23"/>
  <c r="U1808" i="23"/>
  <c r="U1807" i="23"/>
  <c r="U1806" i="23"/>
  <c r="U1805" i="23"/>
  <c r="U1804" i="23"/>
  <c r="U1726" i="23"/>
  <c r="U1802" i="23"/>
  <c r="U1725" i="23"/>
  <c r="U1662" i="23"/>
  <c r="U1812" i="23"/>
  <c r="U1743" i="23"/>
  <c r="U1700" i="23"/>
  <c r="U1796" i="23"/>
  <c r="U1795" i="23"/>
  <c r="U1794" i="23"/>
  <c r="U1793" i="23"/>
  <c r="U1792" i="23"/>
  <c r="U1791" i="23"/>
  <c r="U1790" i="23"/>
  <c r="U1789" i="23"/>
  <c r="U1788" i="23"/>
  <c r="U1787" i="23"/>
  <c r="U1786" i="23"/>
  <c r="U1785" i="23"/>
  <c r="U1784" i="23"/>
  <c r="U1783" i="23"/>
  <c r="U1782" i="23"/>
  <c r="U1781" i="23"/>
  <c r="U1780" i="23"/>
  <c r="U1779" i="23"/>
  <c r="U1778" i="23"/>
  <c r="U1777" i="23"/>
  <c r="U1776" i="23"/>
  <c r="U1775" i="23"/>
  <c r="U1724" i="23"/>
  <c r="U1773" i="23"/>
  <c r="U1772" i="23"/>
  <c r="U1771" i="23"/>
  <c r="U1800" i="23"/>
  <c r="U1769" i="23"/>
  <c r="U1768" i="23"/>
  <c r="U1767" i="23"/>
  <c r="U1766" i="23"/>
  <c r="U1765" i="23"/>
  <c r="U1764" i="23"/>
  <c r="U1763" i="23"/>
  <c r="U1762" i="23"/>
  <c r="U1695" i="23"/>
  <c r="U1760" i="23"/>
  <c r="U1759" i="23"/>
  <c r="U1758" i="23"/>
  <c r="U1757" i="23"/>
  <c r="U1756" i="23"/>
  <c r="U1755" i="23"/>
  <c r="U1754" i="23"/>
  <c r="U1753" i="23"/>
  <c r="U1752" i="23"/>
  <c r="U1751" i="23"/>
  <c r="U1750" i="23"/>
  <c r="U1749" i="23"/>
  <c r="U1803" i="23"/>
  <c r="U1747" i="23"/>
  <c r="U1746" i="23"/>
  <c r="U1745" i="23"/>
  <c r="U1801" i="23"/>
  <c r="U1722" i="23"/>
  <c r="U1653" i="23"/>
  <c r="U1770" i="23"/>
  <c r="U1675" i="23"/>
  <c r="U1739" i="23"/>
  <c r="U1738" i="23"/>
  <c r="U1737" i="23"/>
  <c r="U1736" i="23"/>
  <c r="U1735" i="23"/>
  <c r="U1734" i="23"/>
  <c r="U1733" i="23"/>
  <c r="U1732" i="23"/>
  <c r="U1731" i="23"/>
  <c r="U1730" i="23"/>
  <c r="U1729" i="23"/>
  <c r="U1728" i="23"/>
  <c r="U1727" i="23"/>
  <c r="U1694" i="23"/>
  <c r="U1660" i="23"/>
  <c r="U1699" i="23"/>
  <c r="U1723" i="23"/>
  <c r="U1799" i="23"/>
  <c r="U1721" i="23"/>
  <c r="U1720" i="23"/>
  <c r="U1719" i="23"/>
  <c r="U1718" i="23"/>
  <c r="U1717" i="23"/>
  <c r="U1716" i="23"/>
  <c r="U1715" i="23"/>
  <c r="U1714" i="23"/>
  <c r="U1713" i="23"/>
  <c r="U1712" i="23"/>
  <c r="U1711" i="23"/>
  <c r="U1710" i="23"/>
  <c r="U1709" i="23"/>
  <c r="U1708" i="23"/>
  <c r="U1707" i="23"/>
  <c r="U1706" i="23"/>
  <c r="U1705" i="23"/>
  <c r="U1704" i="23"/>
  <c r="U1703" i="23"/>
  <c r="U1702" i="23"/>
  <c r="U1701" i="23"/>
  <c r="U1742" i="23"/>
  <c r="U1652" i="23"/>
  <c r="U1698" i="23"/>
  <c r="U1697" i="23"/>
  <c r="U1774" i="23"/>
  <c r="U1744" i="23"/>
  <c r="U1696" i="23"/>
  <c r="U1761" i="23"/>
  <c r="U1692" i="23"/>
  <c r="U1691" i="23"/>
  <c r="U1690" i="23"/>
  <c r="U1689" i="23"/>
  <c r="U1688" i="23"/>
  <c r="U1687" i="23"/>
  <c r="U1686" i="23"/>
  <c r="U1685" i="23"/>
  <c r="U1684" i="23"/>
  <c r="U1683" i="23"/>
  <c r="U1682" i="23"/>
  <c r="U1681" i="23"/>
  <c r="U1680" i="23"/>
  <c r="U1679" i="23"/>
  <c r="U1678" i="23"/>
  <c r="U1677" i="23"/>
  <c r="U1676" i="23"/>
  <c r="U1797" i="23"/>
  <c r="U1674" i="23"/>
  <c r="U1673" i="23"/>
  <c r="U1672" i="23"/>
  <c r="U1671" i="23"/>
  <c r="U1670" i="23"/>
  <c r="U1669" i="23"/>
  <c r="U1668" i="23"/>
  <c r="U1667" i="23"/>
  <c r="U1666" i="23"/>
  <c r="U1665" i="23"/>
  <c r="U1664" i="23"/>
  <c r="U1798" i="23"/>
  <c r="U1748" i="23"/>
  <c r="U1661" i="23"/>
  <c r="U1741" i="23"/>
  <c r="U1659" i="23"/>
  <c r="U1658" i="23"/>
  <c r="U1657" i="23"/>
  <c r="U1656" i="23"/>
  <c r="U1655" i="23"/>
  <c r="U1654" i="23"/>
  <c r="U1740" i="23"/>
  <c r="U1663" i="23"/>
  <c r="U1651" i="23"/>
  <c r="U1650" i="23"/>
  <c r="U1649" i="23"/>
  <c r="U1648" i="23"/>
  <c r="U1647" i="23"/>
  <c r="U1646" i="23"/>
  <c r="U1645" i="23"/>
  <c r="U1644" i="23"/>
  <c r="U1643" i="23"/>
  <c r="U1642" i="23"/>
  <c r="U1641" i="23"/>
  <c r="U1640" i="23"/>
  <c r="U1639" i="23"/>
  <c r="U1638" i="23"/>
  <c r="U1637" i="23"/>
  <c r="U1636" i="23"/>
  <c r="U1635" i="23"/>
  <c r="U1634" i="23"/>
  <c r="U1633" i="23"/>
  <c r="U1632" i="23"/>
  <c r="U1631" i="23"/>
  <c r="U1630" i="23"/>
  <c r="U1629" i="23"/>
  <c r="U1628" i="23"/>
  <c r="U1627" i="23"/>
  <c r="U1626" i="23"/>
  <c r="U1625" i="23"/>
  <c r="U1624" i="23"/>
  <c r="U1623" i="23"/>
  <c r="U1622" i="23"/>
  <c r="U1621" i="23"/>
  <c r="U1620" i="23"/>
  <c r="U1619" i="23"/>
  <c r="U1618" i="23"/>
  <c r="U1617" i="23"/>
  <c r="U1616" i="23"/>
  <c r="U1615" i="23"/>
  <c r="U1569" i="23"/>
  <c r="U1613" i="23"/>
  <c r="U1612" i="23"/>
  <c r="U1611" i="23"/>
  <c r="U1610" i="23"/>
  <c r="U1609" i="23"/>
  <c r="U1608" i="23"/>
  <c r="U1607" i="23"/>
  <c r="U1606" i="23"/>
  <c r="U1605" i="23"/>
  <c r="U1604" i="23"/>
  <c r="U1603" i="23"/>
  <c r="U1602" i="23"/>
  <c r="U1601" i="23"/>
  <c r="U1600" i="23"/>
  <c r="U1559" i="23"/>
  <c r="U1598" i="23"/>
  <c r="U1597" i="23"/>
  <c r="U1596" i="23"/>
  <c r="U1595" i="23"/>
  <c r="U1594" i="23"/>
  <c r="U1593" i="23"/>
  <c r="U1592" i="23"/>
  <c r="U1591" i="23"/>
  <c r="U1590" i="23"/>
  <c r="U1589" i="23"/>
  <c r="U1588" i="23"/>
  <c r="U1587" i="23"/>
  <c r="U1586" i="23"/>
  <c r="U1585" i="23"/>
  <c r="U1584" i="23"/>
  <c r="U1583" i="23"/>
  <c r="U1582" i="23"/>
  <c r="U1581" i="23"/>
  <c r="U1580" i="23"/>
  <c r="U1579" i="23"/>
  <c r="U1578" i="23"/>
  <c r="U1577" i="23"/>
  <c r="U1576" i="23"/>
  <c r="U1575" i="23"/>
  <c r="U1574" i="23"/>
  <c r="U1540" i="23"/>
  <c r="U1572" i="23"/>
  <c r="U1571" i="23"/>
  <c r="U1614" i="23"/>
  <c r="U1599" i="23"/>
  <c r="U1568" i="23"/>
  <c r="U1567" i="23"/>
  <c r="U1566" i="23"/>
  <c r="U1488" i="23"/>
  <c r="U1520" i="23"/>
  <c r="U1563" i="23"/>
  <c r="U1562" i="23"/>
  <c r="U1561" i="23"/>
  <c r="U1573" i="23"/>
  <c r="U1542" i="23"/>
  <c r="U1564" i="23"/>
  <c r="U1557" i="23"/>
  <c r="U1556" i="23"/>
  <c r="U1555" i="23"/>
  <c r="U1554" i="23"/>
  <c r="U1553" i="23"/>
  <c r="U1552" i="23"/>
  <c r="U1551" i="23"/>
  <c r="U1550" i="23"/>
  <c r="U1549" i="23"/>
  <c r="U1548" i="23"/>
  <c r="U1547" i="23"/>
  <c r="U1546" i="23"/>
  <c r="U1545" i="23"/>
  <c r="U1544" i="23"/>
  <c r="U1543" i="23"/>
  <c r="U1518" i="23"/>
  <c r="U1517" i="23"/>
  <c r="U1519" i="23"/>
  <c r="U1489" i="23"/>
  <c r="U1486" i="23"/>
  <c r="U1503" i="23"/>
  <c r="U1536" i="23"/>
  <c r="U1535" i="23"/>
  <c r="U1534" i="23"/>
  <c r="U1533" i="23"/>
  <c r="U1532" i="23"/>
  <c r="U1531" i="23"/>
  <c r="U1530" i="23"/>
  <c r="U1529" i="23"/>
  <c r="U1528" i="23"/>
  <c r="U1527" i="23"/>
  <c r="U1526" i="23"/>
  <c r="U1525" i="23"/>
  <c r="U1524" i="23"/>
  <c r="U1523" i="23"/>
  <c r="U1522" i="23"/>
  <c r="U1521" i="23"/>
  <c r="U1539" i="23"/>
  <c r="U1537" i="23"/>
  <c r="U1541" i="23"/>
  <c r="U1558" i="23"/>
  <c r="U1516" i="23"/>
  <c r="U1515" i="23"/>
  <c r="U1514" i="23"/>
  <c r="U1513" i="23"/>
  <c r="U1512" i="23"/>
  <c r="U1511" i="23"/>
  <c r="U1510" i="23"/>
  <c r="U1509" i="23"/>
  <c r="U1508" i="23"/>
  <c r="U1507" i="23"/>
  <c r="U1506" i="23"/>
  <c r="U1505" i="23"/>
  <c r="U1504" i="23"/>
  <c r="U1560" i="23"/>
  <c r="U1502" i="23"/>
  <c r="U1501" i="23"/>
  <c r="U1500" i="23"/>
  <c r="U1538" i="23"/>
  <c r="U1498" i="23"/>
  <c r="U1497" i="23"/>
  <c r="U1496" i="23"/>
  <c r="U1495" i="23"/>
  <c r="U1494" i="23"/>
  <c r="U1493" i="23"/>
  <c r="U1492" i="23"/>
  <c r="U1491" i="23"/>
  <c r="U1490" i="23"/>
  <c r="U1487" i="23"/>
  <c r="U1430" i="23"/>
  <c r="U1570" i="23"/>
  <c r="U1565" i="23"/>
  <c r="U1485" i="23"/>
  <c r="U1484" i="23"/>
  <c r="U1483" i="23"/>
  <c r="U1482" i="23"/>
  <c r="U1481" i="23"/>
  <c r="U1480" i="23"/>
  <c r="U1479" i="23"/>
  <c r="U1478" i="23"/>
  <c r="U1477" i="23"/>
  <c r="U1476" i="23"/>
  <c r="U1499" i="23"/>
  <c r="U1474" i="23"/>
  <c r="U1473" i="23"/>
  <c r="U1472" i="23"/>
  <c r="U1471" i="23"/>
  <c r="U1470" i="23"/>
  <c r="U1469" i="23"/>
  <c r="U1468" i="23"/>
  <c r="U1467" i="23"/>
  <c r="U1466" i="23"/>
  <c r="U1465" i="23"/>
  <c r="U1464" i="23"/>
  <c r="U1463" i="23"/>
  <c r="U1462" i="23"/>
  <c r="U1461" i="23"/>
  <c r="U1460" i="23"/>
  <c r="U1459" i="23"/>
  <c r="U1458" i="23"/>
  <c r="U1457" i="23"/>
  <c r="U1456" i="23"/>
  <c r="U1455" i="23"/>
  <c r="U1454" i="23"/>
  <c r="U1453" i="23"/>
  <c r="U1452" i="23"/>
  <c r="U1451" i="23"/>
  <c r="U1450" i="23"/>
  <c r="U1449" i="23"/>
  <c r="U1448" i="23"/>
  <c r="U1447" i="23"/>
  <c r="U1446" i="23"/>
  <c r="U1445" i="23"/>
  <c r="U1444" i="23"/>
  <c r="U1443" i="23"/>
  <c r="U1442" i="23"/>
  <c r="U1441" i="23"/>
  <c r="U1440" i="23"/>
  <c r="U1439" i="23"/>
  <c r="U1438" i="23"/>
  <c r="U1437" i="23"/>
  <c r="U1436" i="23"/>
  <c r="U1435" i="23"/>
  <c r="U1434" i="23"/>
  <c r="U1433" i="23"/>
  <c r="U1432" i="23"/>
  <c r="U1431" i="23"/>
  <c r="U1351" i="23"/>
  <c r="U1423" i="23"/>
  <c r="U1350" i="23"/>
  <c r="U1349" i="23"/>
  <c r="U1427" i="23"/>
  <c r="U1425" i="23"/>
  <c r="U1428" i="23"/>
  <c r="U1387" i="23"/>
  <c r="U1422" i="23"/>
  <c r="U1421" i="23"/>
  <c r="U1420" i="23"/>
  <c r="U1418" i="23"/>
  <c r="U1374" i="23"/>
  <c r="U1417" i="23"/>
  <c r="U1416" i="23"/>
  <c r="U1415" i="23"/>
  <c r="U1414" i="23"/>
  <c r="U1413" i="23"/>
  <c r="U1412" i="23"/>
  <c r="U1411" i="23"/>
  <c r="U1410" i="23"/>
  <c r="U1409" i="23"/>
  <c r="U1408" i="23"/>
  <c r="U1407" i="23"/>
  <c r="U1406" i="23"/>
  <c r="U1405" i="23"/>
  <c r="U1404" i="23"/>
  <c r="U1403" i="23"/>
  <c r="U1402" i="23"/>
  <c r="U1401" i="23"/>
  <c r="U1400" i="23"/>
  <c r="U1399" i="23"/>
  <c r="U1398" i="23"/>
  <c r="U1397" i="23"/>
  <c r="U1396" i="23"/>
  <c r="U1395" i="23"/>
  <c r="U1394" i="23"/>
  <c r="U1393" i="23"/>
  <c r="U1392" i="23"/>
  <c r="U1346" i="23"/>
  <c r="U1390" i="23"/>
  <c r="U1389" i="23"/>
  <c r="U1388" i="23"/>
  <c r="U1424" i="23"/>
  <c r="U1376" i="23"/>
  <c r="U1303" i="23"/>
  <c r="U1384" i="23"/>
  <c r="U1383" i="23"/>
  <c r="U1382" i="23"/>
  <c r="U1381" i="23"/>
  <c r="U1380" i="23"/>
  <c r="U1379" i="23"/>
  <c r="U1378" i="23"/>
  <c r="U1377" i="23"/>
  <c r="U1386" i="23"/>
  <c r="U1375" i="23"/>
  <c r="U1429" i="23"/>
  <c r="U1419" i="23"/>
  <c r="U1348" i="23"/>
  <c r="U1371" i="23"/>
  <c r="U1370" i="23"/>
  <c r="U1369" i="23"/>
  <c r="U1368" i="23"/>
  <c r="U1385" i="23"/>
  <c r="U1329" i="23"/>
  <c r="U1365" i="23"/>
  <c r="U1364" i="23"/>
  <c r="U1363" i="23"/>
  <c r="U1362" i="23"/>
  <c r="U1361" i="23"/>
  <c r="U1360" i="23"/>
  <c r="U1359" i="23"/>
  <c r="U1358" i="23"/>
  <c r="U1357" i="23"/>
  <c r="U1356" i="23"/>
  <c r="U1355" i="23"/>
  <c r="U1354" i="23"/>
  <c r="U1353" i="23"/>
  <c r="U1352" i="23"/>
  <c r="U1290" i="23"/>
  <c r="U1326" i="23"/>
  <c r="U1327" i="23"/>
  <c r="U1373" i="23"/>
  <c r="U1347" i="23"/>
  <c r="U1372" i="23"/>
  <c r="U1345" i="23"/>
  <c r="U1344" i="23"/>
  <c r="U1343" i="23"/>
  <c r="U1342" i="23"/>
  <c r="U1341" i="23"/>
  <c r="U1340" i="23"/>
  <c r="U1339" i="23"/>
  <c r="U1338" i="23"/>
  <c r="U1337" i="23"/>
  <c r="U1336" i="23"/>
  <c r="U1335" i="23"/>
  <c r="U1334" i="23"/>
  <c r="U1333" i="23"/>
  <c r="U1332" i="23"/>
  <c r="U1292" i="23"/>
  <c r="U1288" i="23"/>
  <c r="U1367" i="23"/>
  <c r="U1328" i="23"/>
  <c r="U1391" i="23"/>
  <c r="U1291" i="23"/>
  <c r="U1325" i="23"/>
  <c r="U1330" i="23"/>
  <c r="U1323" i="23"/>
  <c r="U1322" i="23"/>
  <c r="U1321" i="23"/>
  <c r="U1320" i="23"/>
  <c r="U1319" i="23"/>
  <c r="U1318" i="23"/>
  <c r="U1317" i="23"/>
  <c r="U1316" i="23"/>
  <c r="U1315" i="23"/>
  <c r="U1314" i="23"/>
  <c r="U1313" i="23"/>
  <c r="U1312" i="23"/>
  <c r="U1311" i="23"/>
  <c r="U1310" i="23"/>
  <c r="U1309" i="23"/>
  <c r="U1308" i="23"/>
  <c r="U1307" i="23"/>
  <c r="U1306" i="23"/>
  <c r="U1305" i="23"/>
  <c r="U1304" i="23"/>
  <c r="U1426" i="23"/>
  <c r="U1302" i="23"/>
  <c r="U1301" i="23"/>
  <c r="U1300" i="23"/>
  <c r="U1299" i="23"/>
  <c r="U1298" i="23"/>
  <c r="U1297" i="23"/>
  <c r="U1296" i="23"/>
  <c r="U1295" i="23"/>
  <c r="U1294" i="23"/>
  <c r="U1293" i="23"/>
  <c r="U1475" i="23"/>
  <c r="U1366" i="23"/>
  <c r="U1324" i="23"/>
  <c r="U1280" i="23"/>
  <c r="U1331" i="23"/>
  <c r="U1287" i="23"/>
  <c r="U1286" i="23"/>
  <c r="U1285" i="23"/>
  <c r="U1284" i="23"/>
  <c r="U1283" i="23"/>
  <c r="U1282" i="23"/>
  <c r="U1281" i="23"/>
  <c r="U1177" i="23"/>
  <c r="U1279" i="23"/>
  <c r="U1278" i="23"/>
  <c r="U1176" i="23"/>
  <c r="U1183" i="23"/>
  <c r="U1275" i="23"/>
  <c r="U1258" i="23"/>
  <c r="U1273" i="23"/>
  <c r="U1272" i="23"/>
  <c r="U1271" i="23"/>
  <c r="U1270" i="23"/>
  <c r="U1269" i="23"/>
  <c r="U1268" i="23"/>
  <c r="U1267" i="23"/>
  <c r="U1266" i="23"/>
  <c r="U1265" i="23"/>
  <c r="U1264" i="23"/>
  <c r="U1263" i="23"/>
  <c r="U1261" i="23"/>
  <c r="U1181" i="23"/>
  <c r="U1260" i="23"/>
  <c r="U1182" i="23"/>
  <c r="U1262" i="23"/>
  <c r="U1175" i="23"/>
  <c r="U1256" i="23"/>
  <c r="U1255" i="23"/>
  <c r="U1254" i="23"/>
  <c r="U1253" i="23"/>
  <c r="U1252" i="23"/>
  <c r="U1251" i="23"/>
  <c r="U1250" i="23"/>
  <c r="U1249" i="23"/>
  <c r="U1248" i="23"/>
  <c r="U1247" i="23"/>
  <c r="U1246" i="23"/>
  <c r="U1245" i="23"/>
  <c r="U1244" i="23"/>
  <c r="U1243" i="23"/>
  <c r="U1242" i="23"/>
  <c r="U1241" i="23"/>
  <c r="U1240" i="23"/>
  <c r="U1239" i="23"/>
  <c r="U1238" i="23"/>
  <c r="U1237" i="23"/>
  <c r="U1236" i="23"/>
  <c r="U1235" i="23"/>
  <c r="U1234" i="23"/>
  <c r="U1233" i="23"/>
  <c r="U1232" i="23"/>
  <c r="U1231" i="23"/>
  <c r="U1230" i="23"/>
  <c r="U1229" i="23"/>
  <c r="U1228" i="23"/>
  <c r="U1227" i="23"/>
  <c r="U1226" i="23"/>
  <c r="U1225" i="23"/>
  <c r="U1224" i="23"/>
  <c r="U1223" i="23"/>
  <c r="U1222" i="23"/>
  <c r="U1221" i="23"/>
  <c r="U1220" i="23"/>
  <c r="U1219" i="23"/>
  <c r="U1218" i="23"/>
  <c r="U1217" i="23"/>
  <c r="U1216" i="23"/>
  <c r="U1215" i="23"/>
  <c r="U1214" i="23"/>
  <c r="U1213" i="23"/>
  <c r="U1212" i="23"/>
  <c r="U1211" i="23"/>
  <c r="U1210" i="23"/>
  <c r="U1209" i="23"/>
  <c r="U1208" i="23"/>
  <c r="U1207" i="23"/>
  <c r="U1206" i="23"/>
  <c r="U1205" i="23"/>
  <c r="U1204" i="23"/>
  <c r="U1203" i="23"/>
  <c r="U1202" i="23"/>
  <c r="U1201" i="23"/>
  <c r="U1200" i="23"/>
  <c r="U1199" i="23"/>
  <c r="U1198" i="23"/>
  <c r="U1197" i="23"/>
  <c r="U1196" i="23"/>
  <c r="U1195" i="23"/>
  <c r="U1194" i="23"/>
  <c r="U1193" i="23"/>
  <c r="U1192" i="23"/>
  <c r="U1191" i="23"/>
  <c r="U1190" i="23"/>
  <c r="U1189" i="23"/>
  <c r="U1259" i="23"/>
  <c r="U1184" i="23"/>
  <c r="U1178" i="23"/>
  <c r="U1115" i="23"/>
  <c r="U1188" i="23"/>
  <c r="U1157" i="23"/>
  <c r="U1186" i="23"/>
  <c r="U1125" i="23"/>
  <c r="U1180" i="23"/>
  <c r="U1179" i="23"/>
  <c r="U1277" i="23"/>
  <c r="U1112" i="23"/>
  <c r="U1187" i="23"/>
  <c r="U1119" i="23"/>
  <c r="U1174" i="23"/>
  <c r="U1173" i="23"/>
  <c r="U1172" i="23"/>
  <c r="U1171" i="23"/>
  <c r="U1170" i="23"/>
  <c r="U1169" i="23"/>
  <c r="U1168" i="23"/>
  <c r="U1167" i="23"/>
  <c r="U1166" i="23"/>
  <c r="U1165" i="23"/>
  <c r="U1164" i="23"/>
  <c r="U1163" i="23"/>
  <c r="U1257" i="23"/>
  <c r="U1161" i="23"/>
  <c r="U1160" i="23"/>
  <c r="U1159" i="23"/>
  <c r="U1158" i="23"/>
  <c r="U1185" i="23"/>
  <c r="U1156" i="23"/>
  <c r="U1155" i="23"/>
  <c r="U1154" i="23"/>
  <c r="U1153" i="23"/>
  <c r="U1152" i="23"/>
  <c r="U1151" i="23"/>
  <c r="U1150" i="23"/>
  <c r="U1149" i="23"/>
  <c r="U1148" i="23"/>
  <c r="U1147" i="23"/>
  <c r="U1146" i="23"/>
  <c r="U1145" i="23"/>
  <c r="U1144" i="23"/>
  <c r="U1143" i="23"/>
  <c r="U1142" i="23"/>
  <c r="U1141" i="23"/>
  <c r="U1140" i="23"/>
  <c r="U1139" i="23"/>
  <c r="U1138" i="23"/>
  <c r="U1137" i="23"/>
  <c r="U1136" i="23"/>
  <c r="U1135" i="23"/>
  <c r="U1134" i="23"/>
  <c r="U1133" i="23"/>
  <c r="U1132" i="23"/>
  <c r="U1131" i="23"/>
  <c r="U1130" i="23"/>
  <c r="U1129" i="23"/>
  <c r="U1128" i="23"/>
  <c r="U1127" i="23"/>
  <c r="U1126" i="23"/>
  <c r="U1276" i="23"/>
  <c r="U1274" i="23"/>
  <c r="U1162" i="23"/>
  <c r="U1122" i="23"/>
  <c r="U1121" i="23"/>
  <c r="U1120" i="23"/>
  <c r="U1123" i="23"/>
  <c r="U1118" i="23"/>
  <c r="U1117" i="23"/>
  <c r="U1116" i="23"/>
  <c r="U1289" i="23"/>
  <c r="U1114" i="23"/>
  <c r="U1113" i="23"/>
  <c r="U1124" i="23"/>
  <c r="U1111" i="23"/>
  <c r="U1110" i="23"/>
  <c r="U1109" i="23"/>
  <c r="U1108" i="23"/>
  <c r="U1107" i="23"/>
  <c r="U1106" i="23"/>
  <c r="U1105" i="23"/>
  <c r="U1104" i="23"/>
  <c r="U1103" i="23"/>
  <c r="U1102" i="23"/>
  <c r="U1101" i="23"/>
  <c r="U1100" i="23"/>
  <c r="U1099" i="23"/>
  <c r="U1084" i="23"/>
  <c r="U1097" i="23"/>
  <c r="U1096" i="23"/>
  <c r="U980" i="23"/>
  <c r="U1094" i="23"/>
  <c r="U1093" i="23"/>
  <c r="U1092" i="23"/>
  <c r="U1091" i="23"/>
  <c r="U1090" i="23"/>
  <c r="U1089" i="23"/>
  <c r="U1088" i="23"/>
  <c r="U1087" i="23"/>
  <c r="U1086" i="23"/>
  <c r="U1085" i="23"/>
  <c r="U1056" i="23"/>
  <c r="U1066" i="23"/>
  <c r="U1077" i="23"/>
  <c r="U1081" i="23"/>
  <c r="U1064" i="23"/>
  <c r="U944" i="23"/>
  <c r="U1063" i="23"/>
  <c r="U1025" i="23"/>
  <c r="U1098" i="23"/>
  <c r="U1075" i="23"/>
  <c r="U1074" i="23"/>
  <c r="U1073" i="23"/>
  <c r="U1072" i="23"/>
  <c r="U1071" i="23"/>
  <c r="U1070" i="23"/>
  <c r="U1069" i="23"/>
  <c r="U1068" i="23"/>
  <c r="U1002" i="23"/>
  <c r="U1083" i="23"/>
  <c r="U1065" i="23"/>
  <c r="U934" i="23"/>
  <c r="U1067" i="23"/>
  <c r="U1062" i="23"/>
  <c r="U1061" i="23"/>
  <c r="U1060" i="23"/>
  <c r="U1059" i="23"/>
  <c r="U1058" i="23"/>
  <c r="U1057" i="23"/>
  <c r="U1078" i="23"/>
  <c r="U1055" i="23"/>
  <c r="U1079" i="23"/>
  <c r="U1053" i="23"/>
  <c r="U1052" i="23"/>
  <c r="U1051" i="23"/>
  <c r="U1050" i="23"/>
  <c r="U1049" i="23"/>
  <c r="U1048" i="23"/>
  <c r="U1047" i="23"/>
  <c r="U1046" i="23"/>
  <c r="U1045" i="23"/>
  <c r="U1044" i="23"/>
  <c r="U1043" i="23"/>
  <c r="U1042" i="23"/>
  <c r="U1041" i="23"/>
  <c r="U1040" i="23"/>
  <c r="U1039" i="23"/>
  <c r="U1038" i="23"/>
  <c r="U1037" i="23"/>
  <c r="U1036" i="23"/>
  <c r="U1035" i="23"/>
  <c r="U1034" i="23"/>
  <c r="U1033" i="23"/>
  <c r="U1032" i="23"/>
  <c r="U1031" i="23"/>
  <c r="U1030" i="23"/>
  <c r="U1029" i="23"/>
  <c r="U1028" i="23"/>
  <c r="U1027" i="23"/>
  <c r="U1026" i="23"/>
  <c r="U1080" i="23"/>
  <c r="U1054" i="23"/>
  <c r="U1023" i="23"/>
  <c r="U941" i="23"/>
  <c r="U1076" i="23"/>
  <c r="U1020" i="23"/>
  <c r="U1019" i="23"/>
  <c r="U1018" i="23"/>
  <c r="U1017" i="23"/>
  <c r="U1016" i="23"/>
  <c r="U1015" i="23"/>
  <c r="U1014" i="23"/>
  <c r="U1013" i="23"/>
  <c r="U1012" i="23"/>
  <c r="U1011" i="23"/>
  <c r="U1010" i="23"/>
  <c r="U1009" i="23"/>
  <c r="U1008" i="23"/>
  <c r="U1007" i="23"/>
  <c r="U1006" i="23"/>
  <c r="U1005" i="23"/>
  <c r="U1004" i="23"/>
  <c r="U1003" i="23"/>
  <c r="U1095" i="23"/>
  <c r="U984" i="23"/>
  <c r="U1000" i="23"/>
  <c r="U999" i="23"/>
  <c r="U998" i="23"/>
  <c r="U997" i="23"/>
  <c r="U996" i="23"/>
  <c r="U995" i="23"/>
  <c r="U994" i="23"/>
  <c r="U993" i="23"/>
  <c r="U992" i="23"/>
  <c r="U991" i="23"/>
  <c r="U990" i="23"/>
  <c r="U989" i="23"/>
  <c r="U988" i="23"/>
  <c r="U987" i="23"/>
  <c r="U986" i="23"/>
  <c r="U862" i="23"/>
  <c r="U956" i="23"/>
  <c r="U985" i="23"/>
  <c r="U1001" i="23"/>
  <c r="U981" i="23"/>
  <c r="U915" i="23"/>
  <c r="U917" i="23"/>
  <c r="U1022" i="23"/>
  <c r="U977" i="23"/>
  <c r="U976" i="23"/>
  <c r="U975" i="23"/>
  <c r="U974" i="23"/>
  <c r="U973" i="23"/>
  <c r="U972" i="23"/>
  <c r="U971" i="23"/>
  <c r="U970" i="23"/>
  <c r="U969" i="23"/>
  <c r="U968" i="23"/>
  <c r="U967" i="23"/>
  <c r="U966" i="23"/>
  <c r="U965" i="23"/>
  <c r="U964" i="23"/>
  <c r="U963" i="23"/>
  <c r="U962" i="23"/>
  <c r="U961" i="23"/>
  <c r="U960" i="23"/>
  <c r="U959" i="23"/>
  <c r="U958" i="23"/>
  <c r="U957" i="23"/>
  <c r="U982" i="23"/>
  <c r="U955" i="23"/>
  <c r="U954" i="23"/>
  <c r="U953" i="23"/>
  <c r="U952" i="23"/>
  <c r="U951" i="23"/>
  <c r="U950" i="23"/>
  <c r="U949" i="23"/>
  <c r="U948" i="23"/>
  <c r="U947" i="23"/>
  <c r="U946" i="23"/>
  <c r="U945" i="23"/>
  <c r="U940" i="23"/>
  <c r="U978" i="23"/>
  <c r="U1024" i="23"/>
  <c r="U933" i="23"/>
  <c r="U943" i="23"/>
  <c r="U939" i="23"/>
  <c r="U938" i="23"/>
  <c r="U937" i="23"/>
  <c r="U936" i="23"/>
  <c r="U1082" i="23"/>
  <c r="U942" i="23"/>
  <c r="U979" i="23"/>
  <c r="U932" i="23"/>
  <c r="U931" i="23"/>
  <c r="U930" i="23"/>
  <c r="U929" i="23"/>
  <c r="U928" i="23"/>
  <c r="U927" i="23"/>
  <c r="U926" i="23"/>
  <c r="U925" i="23"/>
  <c r="U924" i="23"/>
  <c r="U923" i="23"/>
  <c r="U922" i="23"/>
  <c r="U921" i="23"/>
  <c r="U920" i="23"/>
  <c r="U919" i="23"/>
  <c r="U918" i="23"/>
  <c r="U983" i="23"/>
  <c r="U916" i="23"/>
  <c r="U1021" i="23"/>
  <c r="U914" i="23"/>
  <c r="U913" i="23"/>
  <c r="U912" i="23"/>
  <c r="U911" i="23"/>
  <c r="U910" i="23"/>
  <c r="U909" i="23"/>
  <c r="U908" i="23"/>
  <c r="U907" i="23"/>
  <c r="U906" i="23"/>
  <c r="U905" i="23"/>
  <c r="U904" i="23"/>
  <c r="U903" i="23"/>
  <c r="U902" i="23"/>
  <c r="U901" i="23"/>
  <c r="U900" i="23"/>
  <c r="U899" i="23"/>
  <c r="U898" i="23"/>
  <c r="U897" i="23"/>
  <c r="U896" i="23"/>
  <c r="U895" i="23"/>
  <c r="U894" i="23"/>
  <c r="U893" i="23"/>
  <c r="U892" i="23"/>
  <c r="U891" i="23"/>
  <c r="U890" i="23"/>
  <c r="U889" i="23"/>
  <c r="U888" i="23"/>
  <c r="U887" i="23"/>
  <c r="U886" i="23"/>
  <c r="U885" i="23"/>
  <c r="U884" i="23"/>
  <c r="U883" i="23"/>
  <c r="U882" i="23"/>
  <c r="U881" i="23"/>
  <c r="U880" i="23"/>
  <c r="U879" i="23"/>
  <c r="U878" i="23"/>
  <c r="U877" i="23"/>
  <c r="U876" i="23"/>
  <c r="U875" i="23"/>
  <c r="U874" i="23"/>
  <c r="U873" i="23"/>
  <c r="U872" i="23"/>
  <c r="U871" i="23"/>
  <c r="U870" i="23"/>
  <c r="U869" i="23"/>
  <c r="U868" i="23"/>
  <c r="U867" i="23"/>
  <c r="U866" i="23"/>
  <c r="U865" i="23"/>
  <c r="U864" i="23"/>
  <c r="U863" i="23"/>
  <c r="U796" i="23"/>
  <c r="U731" i="23"/>
  <c r="U860" i="23"/>
  <c r="U859" i="23"/>
  <c r="U858" i="23"/>
  <c r="U857" i="23"/>
  <c r="U856" i="23"/>
  <c r="U855" i="23"/>
  <c r="U854" i="23"/>
  <c r="U853" i="23"/>
  <c r="U852" i="23"/>
  <c r="U851" i="23"/>
  <c r="U850" i="23"/>
  <c r="U849" i="23"/>
  <c r="U848" i="23"/>
  <c r="U847" i="23"/>
  <c r="U846" i="23"/>
  <c r="U845" i="23"/>
  <c r="U844" i="23"/>
  <c r="U843" i="23"/>
  <c r="U842" i="23"/>
  <c r="U841" i="23"/>
  <c r="U840" i="23"/>
  <c r="U839" i="23"/>
  <c r="U838" i="23"/>
  <c r="U837" i="23"/>
  <c r="U836" i="23"/>
  <c r="U835" i="23"/>
  <c r="U834" i="23"/>
  <c r="U833" i="23"/>
  <c r="U832" i="23"/>
  <c r="U831" i="23"/>
  <c r="U830" i="23"/>
  <c r="U829" i="23"/>
  <c r="U828" i="23"/>
  <c r="U827" i="23"/>
  <c r="U826" i="23"/>
  <c r="U825" i="23"/>
  <c r="U824" i="23"/>
  <c r="U823" i="23"/>
  <c r="U822" i="23"/>
  <c r="U755" i="23"/>
  <c r="U753" i="23"/>
  <c r="U754" i="23"/>
  <c r="U818" i="23"/>
  <c r="U751" i="23"/>
  <c r="U814" i="23"/>
  <c r="U793" i="23"/>
  <c r="U817" i="23"/>
  <c r="U813" i="23"/>
  <c r="U812" i="23"/>
  <c r="U811" i="23"/>
  <c r="U810" i="23"/>
  <c r="U809" i="23"/>
  <c r="U808" i="23"/>
  <c r="U807" i="23"/>
  <c r="U806" i="23"/>
  <c r="U805" i="23"/>
  <c r="U804" i="23"/>
  <c r="U803" i="23"/>
  <c r="U802" i="23"/>
  <c r="U819" i="23"/>
  <c r="U800" i="23"/>
  <c r="U799" i="23"/>
  <c r="U798" i="23"/>
  <c r="U797" i="23"/>
  <c r="U777" i="23"/>
  <c r="U795" i="23"/>
  <c r="U794" i="23"/>
  <c r="U730" i="23"/>
  <c r="U775" i="23"/>
  <c r="U791" i="23"/>
  <c r="U790" i="23"/>
  <c r="U789" i="23"/>
  <c r="U788" i="23"/>
  <c r="U787" i="23"/>
  <c r="U757" i="23"/>
  <c r="U785" i="23"/>
  <c r="U784" i="23"/>
  <c r="U783" i="23"/>
  <c r="U782" i="23"/>
  <c r="U781" i="23"/>
  <c r="U780" i="23"/>
  <c r="U779" i="23"/>
  <c r="U778" i="23"/>
  <c r="U786" i="23"/>
  <c r="U776" i="23"/>
  <c r="U774" i="23"/>
  <c r="U767" i="23"/>
  <c r="U773" i="23"/>
  <c r="U772" i="23"/>
  <c r="U820" i="23"/>
  <c r="U770" i="23"/>
  <c r="U769" i="23"/>
  <c r="U768" i="23"/>
  <c r="U821" i="23"/>
  <c r="U766" i="23"/>
  <c r="U765" i="23"/>
  <c r="U764" i="23"/>
  <c r="U763" i="23"/>
  <c r="U762" i="23"/>
  <c r="U761" i="23"/>
  <c r="U760" i="23"/>
  <c r="U759" i="23"/>
  <c r="U758" i="23"/>
  <c r="U729" i="23"/>
  <c r="U752" i="23"/>
  <c r="U771" i="23"/>
  <c r="U750" i="23"/>
  <c r="U815" i="23"/>
  <c r="U801" i="23"/>
  <c r="U756" i="23"/>
  <c r="U792" i="23"/>
  <c r="U749" i="23"/>
  <c r="U748" i="23"/>
  <c r="U747" i="23"/>
  <c r="U746" i="23"/>
  <c r="U745" i="23"/>
  <c r="U744" i="23"/>
  <c r="U743" i="23"/>
  <c r="U742" i="23"/>
  <c r="U741" i="23"/>
  <c r="U740" i="23"/>
  <c r="U739" i="23"/>
  <c r="U738" i="23"/>
  <c r="U737" i="23"/>
  <c r="U736" i="23"/>
  <c r="U735" i="23"/>
  <c r="U734" i="23"/>
  <c r="U733" i="23"/>
  <c r="U732" i="23"/>
  <c r="U935" i="23"/>
  <c r="U861" i="23"/>
  <c r="U816" i="23"/>
  <c r="U728" i="23"/>
  <c r="U727" i="23"/>
  <c r="U726" i="23"/>
  <c r="U725" i="23"/>
  <c r="U724" i="23"/>
  <c r="U723" i="23"/>
  <c r="U722" i="23"/>
  <c r="U721" i="23"/>
  <c r="U720" i="23"/>
  <c r="U719" i="23"/>
  <c r="U718" i="23"/>
  <c r="U717" i="23"/>
  <c r="U716" i="23"/>
  <c r="U715" i="23"/>
  <c r="U714" i="23"/>
  <c r="U713" i="23"/>
  <c r="U712" i="23"/>
  <c r="U711" i="23"/>
  <c r="U710" i="23"/>
  <c r="U709" i="23"/>
  <c r="U708" i="23"/>
  <c r="U707" i="23"/>
  <c r="U706" i="23"/>
  <c r="U705" i="23"/>
  <c r="U704" i="23"/>
  <c r="U703" i="23"/>
  <c r="U702" i="23"/>
  <c r="U701" i="23"/>
  <c r="U700" i="23"/>
  <c r="U699" i="23"/>
  <c r="U698" i="23"/>
  <c r="U697" i="23"/>
  <c r="U696" i="23"/>
  <c r="U695" i="23"/>
  <c r="U694" i="23"/>
  <c r="U693" i="23"/>
  <c r="U692" i="23"/>
  <c r="U691" i="23"/>
  <c r="U690" i="23"/>
  <c r="U689" i="23"/>
  <c r="U688" i="23"/>
  <c r="U687" i="23"/>
  <c r="U686" i="23"/>
  <c r="U685" i="23"/>
  <c r="U684" i="23"/>
  <c r="U683" i="23"/>
  <c r="U682" i="23"/>
  <c r="U681" i="23"/>
  <c r="U680" i="23"/>
  <c r="U679" i="23"/>
  <c r="U678" i="23"/>
  <c r="U677" i="23"/>
  <c r="U676" i="23"/>
  <c r="U675" i="23"/>
  <c r="U674" i="23"/>
  <c r="U673" i="23"/>
  <c r="U672" i="23"/>
  <c r="U671" i="23"/>
  <c r="U670" i="23"/>
  <c r="U669" i="23"/>
  <c r="U668" i="23"/>
  <c r="U667" i="23"/>
  <c r="U666" i="23"/>
  <c r="U665" i="23"/>
  <c r="U664" i="23"/>
  <c r="U663" i="23"/>
  <c r="U662" i="23"/>
  <c r="U661" i="23"/>
  <c r="U660" i="23"/>
  <c r="U659" i="23"/>
  <c r="U658" i="23"/>
  <c r="U657" i="23"/>
  <c r="U656" i="23"/>
  <c r="U655" i="23"/>
  <c r="U654" i="23"/>
  <c r="U653" i="23"/>
  <c r="U652" i="23"/>
  <c r="U651" i="23"/>
  <c r="U650" i="23"/>
  <c r="U649" i="23"/>
  <c r="U648" i="23"/>
  <c r="U647" i="23"/>
  <c r="U646" i="23"/>
  <c r="U645" i="23"/>
  <c r="U644" i="23"/>
  <c r="U643" i="23"/>
  <c r="U642" i="23"/>
  <c r="U641" i="23"/>
  <c r="U640" i="23"/>
  <c r="U639" i="23"/>
  <c r="U638" i="23"/>
  <c r="U637" i="23"/>
  <c r="U636" i="23"/>
  <c r="U635" i="23"/>
  <c r="U634" i="23"/>
  <c r="U455" i="23"/>
  <c r="U632" i="23"/>
  <c r="U631" i="23"/>
  <c r="U630" i="23"/>
  <c r="U629" i="23"/>
  <c r="U628" i="23"/>
  <c r="U627" i="23"/>
  <c r="U626" i="23"/>
  <c r="U625" i="23"/>
  <c r="U624" i="23"/>
  <c r="U623" i="23"/>
  <c r="U622" i="23"/>
  <c r="U621" i="23"/>
  <c r="U620" i="23"/>
  <c r="U619" i="23"/>
  <c r="U618" i="23"/>
  <c r="U617" i="23"/>
  <c r="U633" i="23"/>
  <c r="U615" i="23"/>
  <c r="U523" i="23"/>
  <c r="U613" i="23"/>
  <c r="U449" i="23"/>
  <c r="U611" i="23"/>
  <c r="U610" i="23"/>
  <c r="U609" i="23"/>
  <c r="U608" i="23"/>
  <c r="U607" i="23"/>
  <c r="U606" i="23"/>
  <c r="U605" i="23"/>
  <c r="U604" i="23"/>
  <c r="U603" i="23"/>
  <c r="U602" i="23"/>
  <c r="U601" i="23"/>
  <c r="U600" i="23"/>
  <c r="U599" i="23"/>
  <c r="U598" i="23"/>
  <c r="U597" i="23"/>
  <c r="U596" i="23"/>
  <c r="U595" i="23"/>
  <c r="U594" i="23"/>
  <c r="U593" i="23"/>
  <c r="U592" i="23"/>
  <c r="U591" i="23"/>
  <c r="U590" i="23"/>
  <c r="U589" i="23"/>
  <c r="U588" i="23"/>
  <c r="U587" i="23"/>
  <c r="U586" i="23"/>
  <c r="U585" i="23"/>
  <c r="U584" i="23"/>
  <c r="U583" i="23"/>
  <c r="U582" i="23"/>
  <c r="U581" i="23"/>
  <c r="U580" i="23"/>
  <c r="U521" i="23"/>
  <c r="U578" i="23"/>
  <c r="U577" i="23"/>
  <c r="U576" i="23"/>
  <c r="U575" i="23"/>
  <c r="U574" i="23"/>
  <c r="U573" i="23"/>
  <c r="U572" i="23"/>
  <c r="U571" i="23"/>
  <c r="U570" i="23"/>
  <c r="U569" i="23"/>
  <c r="U568" i="23"/>
  <c r="U567" i="23"/>
  <c r="U566" i="23"/>
  <c r="U565" i="23"/>
  <c r="U564" i="23"/>
  <c r="U563" i="23"/>
  <c r="U562" i="23"/>
  <c r="U561" i="23"/>
  <c r="U560" i="23"/>
  <c r="U559" i="23"/>
  <c r="U558" i="23"/>
  <c r="U557" i="23"/>
  <c r="U556" i="23"/>
  <c r="U555" i="23"/>
  <c r="U554" i="23"/>
  <c r="U553" i="23"/>
  <c r="U552" i="23"/>
  <c r="U551" i="23"/>
  <c r="U550" i="23"/>
  <c r="U549" i="23"/>
  <c r="U548" i="23"/>
  <c r="U547" i="23"/>
  <c r="U546" i="23"/>
  <c r="U545" i="23"/>
  <c r="U544" i="23"/>
  <c r="U543" i="23"/>
  <c r="U542" i="23"/>
  <c r="U541" i="23"/>
  <c r="U540" i="23"/>
  <c r="U539" i="23"/>
  <c r="U538" i="23"/>
  <c r="U537" i="23"/>
  <c r="U536" i="23"/>
  <c r="U535" i="23"/>
  <c r="U534" i="23"/>
  <c r="U533" i="23"/>
  <c r="U532" i="23"/>
  <c r="U531" i="23"/>
  <c r="U530" i="23"/>
  <c r="U529" i="23"/>
  <c r="U528" i="23"/>
  <c r="U527" i="23"/>
  <c r="U526" i="23"/>
  <c r="U525" i="23"/>
  <c r="U524" i="23"/>
  <c r="U483" i="23"/>
  <c r="U614" i="23"/>
  <c r="U616" i="23"/>
  <c r="U520" i="23"/>
  <c r="U519" i="23"/>
  <c r="U518" i="23"/>
  <c r="U517" i="23"/>
  <c r="U516" i="23"/>
  <c r="U515" i="23"/>
  <c r="U612" i="23"/>
  <c r="U513" i="23"/>
  <c r="U512" i="23"/>
  <c r="U511" i="23"/>
  <c r="U510" i="23"/>
  <c r="U509" i="23"/>
  <c r="U508" i="23"/>
  <c r="U507" i="23"/>
  <c r="U506" i="23"/>
  <c r="U505" i="23"/>
  <c r="U504" i="23"/>
  <c r="U503" i="23"/>
  <c r="U502" i="23"/>
  <c r="U501" i="23"/>
  <c r="U500" i="23"/>
  <c r="U499" i="23"/>
  <c r="U498" i="23"/>
  <c r="U497" i="23"/>
  <c r="U496" i="23"/>
  <c r="U495" i="23"/>
  <c r="U494" i="23"/>
  <c r="U493" i="23"/>
  <c r="U492" i="23"/>
  <c r="U491" i="23"/>
  <c r="U490" i="23"/>
  <c r="U489" i="23"/>
  <c r="U488" i="23"/>
  <c r="U487" i="23"/>
  <c r="U486" i="23"/>
  <c r="U485" i="23"/>
  <c r="U484" i="23"/>
  <c r="U514" i="23"/>
  <c r="U482" i="23"/>
  <c r="U481" i="23"/>
  <c r="U480" i="23"/>
  <c r="U479" i="23"/>
  <c r="U478" i="23"/>
  <c r="U477" i="23"/>
  <c r="U476" i="23"/>
  <c r="U475" i="23"/>
  <c r="U474" i="23"/>
  <c r="U473" i="23"/>
  <c r="U472" i="23"/>
  <c r="U471" i="23"/>
  <c r="U470" i="23"/>
  <c r="U469" i="23"/>
  <c r="U468" i="23"/>
  <c r="U467" i="23"/>
  <c r="U466" i="23"/>
  <c r="U465" i="23"/>
  <c r="U464" i="23"/>
  <c r="U463" i="23"/>
  <c r="U462" i="23"/>
  <c r="U461" i="23"/>
  <c r="U460" i="23"/>
  <c r="U459" i="23"/>
  <c r="U458" i="23"/>
  <c r="U457" i="23"/>
  <c r="U456" i="23"/>
  <c r="U452" i="23"/>
  <c r="U454" i="23"/>
  <c r="U453" i="23"/>
  <c r="U579" i="23"/>
  <c r="U522" i="23"/>
  <c r="U451" i="23"/>
  <c r="U450" i="23"/>
  <c r="U448" i="23"/>
  <c r="U447" i="23"/>
  <c r="U446" i="23"/>
  <c r="U445" i="23"/>
  <c r="U444" i="23"/>
  <c r="U443" i="23"/>
  <c r="U442" i="23"/>
  <c r="U441" i="23"/>
  <c r="U440" i="23"/>
  <c r="U439" i="23"/>
  <c r="U438" i="23"/>
  <c r="U437" i="23"/>
  <c r="U436" i="23"/>
  <c r="U435" i="23"/>
  <c r="U434" i="23"/>
  <c r="U433" i="23"/>
  <c r="U432" i="23"/>
  <c r="U431" i="23"/>
  <c r="U430" i="23"/>
  <c r="U429" i="23"/>
  <c r="U403" i="23"/>
  <c r="U427" i="23"/>
  <c r="U426" i="23"/>
  <c r="U406" i="23"/>
  <c r="U424" i="23"/>
  <c r="U404" i="23"/>
  <c r="U422" i="23"/>
  <c r="U421" i="23"/>
  <c r="U420" i="23"/>
  <c r="U419" i="23"/>
  <c r="U418" i="23"/>
  <c r="U417" i="23"/>
  <c r="U416" i="23"/>
  <c r="U415" i="23"/>
  <c r="U414" i="23"/>
  <c r="U413" i="23"/>
  <c r="U412" i="23"/>
  <c r="U411" i="23"/>
  <c r="U410" i="23"/>
  <c r="U409" i="23"/>
  <c r="U408" i="23"/>
  <c r="U407" i="23"/>
  <c r="U379" i="23"/>
  <c r="U428" i="23"/>
  <c r="U361" i="23"/>
  <c r="U423" i="23"/>
  <c r="U380" i="23"/>
  <c r="U401" i="23"/>
  <c r="U400" i="23"/>
  <c r="U399" i="23"/>
  <c r="U398" i="23"/>
  <c r="U397" i="23"/>
  <c r="U396" i="23"/>
  <c r="U395" i="23"/>
  <c r="U394" i="23"/>
  <c r="U393" i="23"/>
  <c r="U392" i="23"/>
  <c r="U391" i="23"/>
  <c r="U390" i="23"/>
  <c r="U389" i="23"/>
  <c r="U388" i="23"/>
  <c r="U387" i="23"/>
  <c r="U386" i="23"/>
  <c r="U385" i="23"/>
  <c r="U384" i="23"/>
  <c r="U383" i="23"/>
  <c r="U378" i="23"/>
  <c r="U381" i="23"/>
  <c r="U402" i="23"/>
  <c r="U382" i="23"/>
  <c r="U377" i="23"/>
  <c r="U362" i="23"/>
  <c r="U376" i="23"/>
  <c r="U375" i="23"/>
  <c r="U374" i="23"/>
  <c r="U373" i="23"/>
  <c r="U372" i="23"/>
  <c r="U371" i="23"/>
  <c r="U370" i="23"/>
  <c r="U369" i="23"/>
  <c r="U368" i="23"/>
  <c r="U367" i="23"/>
  <c r="U366" i="23"/>
  <c r="U365" i="23"/>
  <c r="U364" i="23"/>
  <c r="U363" i="23"/>
  <c r="U405" i="23"/>
  <c r="U359" i="23"/>
  <c r="U425" i="23"/>
  <c r="U360" i="23"/>
  <c r="U358" i="23"/>
  <c r="U357" i="23"/>
  <c r="U356" i="23"/>
  <c r="U355" i="23"/>
  <c r="U354" i="23"/>
  <c r="U353" i="23"/>
  <c r="U352" i="23"/>
  <c r="U351" i="23"/>
  <c r="U350" i="23"/>
  <c r="U349" i="23"/>
  <c r="U348" i="23"/>
  <c r="U347" i="23"/>
  <c r="U346" i="23"/>
  <c r="U345" i="23"/>
  <c r="U344" i="23"/>
  <c r="U343" i="23"/>
  <c r="U342" i="23"/>
  <c r="U341" i="23"/>
  <c r="U340" i="23"/>
  <c r="U339" i="23"/>
  <c r="U338" i="23"/>
  <c r="U337" i="23"/>
  <c r="U336" i="23"/>
  <c r="U335" i="23"/>
  <c r="U334" i="23"/>
  <c r="U333" i="23"/>
  <c r="U332" i="23"/>
  <c r="U331" i="23"/>
  <c r="U330" i="23"/>
  <c r="U329" i="23"/>
  <c r="U328" i="23"/>
  <c r="U327" i="23"/>
  <c r="U326" i="23"/>
  <c r="U325" i="23"/>
  <c r="U324" i="23"/>
  <c r="U323" i="23"/>
  <c r="U322" i="23"/>
  <c r="U321" i="23"/>
  <c r="U320" i="23"/>
  <c r="U319" i="23"/>
  <c r="U318" i="23"/>
  <c r="U317" i="23"/>
  <c r="U316" i="23"/>
  <c r="U315" i="23"/>
  <c r="U314" i="23"/>
  <c r="U313" i="23"/>
  <c r="U312" i="23"/>
  <c r="U311" i="23"/>
  <c r="U310" i="23"/>
  <c r="U259" i="23"/>
  <c r="U303" i="23"/>
  <c r="U307" i="23"/>
  <c r="U236" i="23"/>
  <c r="U228" i="23"/>
  <c r="U306" i="23"/>
  <c r="U309" i="23"/>
  <c r="U235" i="23"/>
  <c r="U301" i="23"/>
  <c r="U300" i="23"/>
  <c r="U299" i="23"/>
  <c r="U298" i="23"/>
  <c r="U297" i="23"/>
  <c r="U296" i="23"/>
  <c r="U295" i="23"/>
  <c r="U294" i="23"/>
  <c r="U293" i="23"/>
  <c r="U292" i="23"/>
  <c r="U291" i="23"/>
  <c r="U290" i="23"/>
  <c r="U289" i="23"/>
  <c r="U288" i="23"/>
  <c r="U287" i="23"/>
  <c r="U286" i="23"/>
  <c r="U285" i="23"/>
  <c r="U284" i="23"/>
  <c r="U283" i="23"/>
  <c r="U282" i="23"/>
  <c r="U281" i="23"/>
  <c r="U280" i="23"/>
  <c r="U279" i="23"/>
  <c r="U278" i="23"/>
  <c r="U277" i="23"/>
  <c r="U276" i="23"/>
  <c r="U275" i="23"/>
  <c r="U304" i="23"/>
  <c r="U224" i="23"/>
  <c r="U272" i="23"/>
  <c r="U271" i="23"/>
  <c r="U270" i="23"/>
  <c r="U269" i="23"/>
  <c r="U268" i="23"/>
  <c r="U267" i="23"/>
  <c r="U266" i="23"/>
  <c r="U265" i="23"/>
  <c r="U264" i="23"/>
  <c r="U263" i="23"/>
  <c r="U262" i="23"/>
  <c r="U261" i="23"/>
  <c r="U260" i="23"/>
  <c r="U274" i="23"/>
  <c r="U258" i="23"/>
  <c r="U257" i="23"/>
  <c r="U256" i="23"/>
  <c r="U255" i="23"/>
  <c r="U254" i="23"/>
  <c r="U253" i="23"/>
  <c r="U252" i="23"/>
  <c r="U251" i="23"/>
  <c r="U250" i="23"/>
  <c r="U249" i="23"/>
  <c r="U248" i="23"/>
  <c r="U237" i="23"/>
  <c r="U246" i="23"/>
  <c r="U245" i="23"/>
  <c r="U244" i="23"/>
  <c r="U243" i="23"/>
  <c r="U242" i="23"/>
  <c r="U241" i="23"/>
  <c r="U240" i="23"/>
  <c r="U239" i="23"/>
  <c r="U238" i="23"/>
  <c r="U232" i="23"/>
  <c r="U233" i="23"/>
  <c r="U219" i="23"/>
  <c r="U225" i="23"/>
  <c r="U305" i="23"/>
  <c r="U227" i="23"/>
  <c r="U231" i="23"/>
  <c r="U230" i="23"/>
  <c r="U229" i="23"/>
  <c r="U302" i="23"/>
  <c r="U308" i="23"/>
  <c r="U226" i="23"/>
  <c r="U218" i="23"/>
  <c r="U273" i="23"/>
  <c r="U223" i="23"/>
  <c r="U222" i="23"/>
  <c r="U221" i="23"/>
  <c r="U220" i="23"/>
  <c r="U247" i="23"/>
  <c r="U234" i="23"/>
  <c r="U217" i="23"/>
  <c r="U216" i="23"/>
  <c r="U215" i="23"/>
  <c r="U214" i="23"/>
  <c r="U213" i="23"/>
  <c r="U212" i="23"/>
  <c r="U211" i="23"/>
  <c r="U210" i="23"/>
  <c r="U209" i="23"/>
  <c r="U208" i="23"/>
  <c r="U207" i="23"/>
  <c r="U206" i="23"/>
  <c r="U205" i="23"/>
  <c r="U204" i="23"/>
  <c r="U203" i="23"/>
  <c r="U202" i="23"/>
  <c r="U201" i="23"/>
  <c r="U200" i="23"/>
  <c r="U164" i="23"/>
  <c r="U198" i="23"/>
  <c r="U197" i="23"/>
  <c r="U196" i="23"/>
  <c r="U195" i="23"/>
  <c r="U194" i="23"/>
  <c r="U193" i="23"/>
  <c r="U192" i="23"/>
  <c r="U191" i="23"/>
  <c r="U190" i="23"/>
  <c r="U189" i="23"/>
  <c r="U188" i="23"/>
  <c r="U20" i="23"/>
  <c r="U110" i="23"/>
  <c r="U170" i="23"/>
  <c r="U184" i="23"/>
  <c r="U118" i="23"/>
  <c r="U182" i="23"/>
  <c r="U181" i="23"/>
  <c r="U180" i="23"/>
  <c r="U153" i="23"/>
  <c r="U178" i="23"/>
  <c r="U177" i="23"/>
  <c r="U176" i="23"/>
  <c r="U175" i="23"/>
  <c r="U174" i="23"/>
  <c r="U173" i="23"/>
  <c r="U172" i="23"/>
  <c r="U171" i="23"/>
  <c r="U101" i="23"/>
  <c r="U100" i="23"/>
  <c r="U85" i="23"/>
  <c r="U167" i="23"/>
  <c r="U166" i="23"/>
  <c r="U165" i="23"/>
  <c r="U185" i="23"/>
  <c r="U163" i="23"/>
  <c r="U162" i="23"/>
  <c r="U161" i="23"/>
  <c r="U160" i="23"/>
  <c r="U159" i="23"/>
  <c r="U109" i="23"/>
  <c r="U48" i="23"/>
  <c r="U77" i="23"/>
  <c r="U4" i="23"/>
  <c r="U154" i="23"/>
  <c r="U186" i="23"/>
  <c r="U158" i="23"/>
  <c r="U151" i="23"/>
  <c r="U150" i="23"/>
  <c r="U149" i="23"/>
  <c r="U148" i="23"/>
  <c r="U147" i="23"/>
  <c r="U146" i="23"/>
  <c r="U145" i="23"/>
  <c r="U144" i="23"/>
  <c r="U143" i="23"/>
  <c r="U142" i="23"/>
  <c r="U141" i="23"/>
  <c r="U140" i="23"/>
  <c r="U139" i="23"/>
  <c r="U138" i="23"/>
  <c r="U137" i="23"/>
  <c r="U136" i="23"/>
  <c r="U135" i="23"/>
  <c r="U134" i="23"/>
  <c r="U187" i="23"/>
  <c r="U132" i="23"/>
  <c r="U131" i="23"/>
  <c r="U130" i="23"/>
  <c r="U129" i="23"/>
  <c r="U128" i="23"/>
  <c r="U127" i="23"/>
  <c r="U126" i="23"/>
  <c r="U125" i="23"/>
  <c r="U124" i="23"/>
  <c r="U123" i="23"/>
  <c r="U122" i="23"/>
  <c r="U121" i="23"/>
  <c r="U120" i="23"/>
  <c r="U108" i="23"/>
  <c r="U16" i="23"/>
  <c r="U117" i="23"/>
  <c r="U116" i="23"/>
  <c r="U115" i="23"/>
  <c r="U114" i="23"/>
  <c r="U113" i="23"/>
  <c r="U112" i="23"/>
  <c r="U111" i="23"/>
  <c r="U76" i="23"/>
  <c r="U37" i="23"/>
  <c r="U19" i="23"/>
  <c r="U107" i="23"/>
  <c r="U106" i="23"/>
  <c r="U82" i="23"/>
  <c r="U104" i="23"/>
  <c r="U103" i="23"/>
  <c r="U102" i="23"/>
  <c r="U199" i="23"/>
  <c r="U75" i="23"/>
  <c r="U99" i="23"/>
  <c r="U98" i="23"/>
  <c r="U97" i="23"/>
  <c r="U96" i="23"/>
  <c r="U95" i="23"/>
  <c r="U94" i="23"/>
  <c r="U93" i="23"/>
  <c r="U92" i="23"/>
  <c r="U91" i="23"/>
  <c r="U90" i="23"/>
  <c r="U89" i="23"/>
  <c r="U88" i="23"/>
  <c r="U87" i="23"/>
  <c r="U86" i="23"/>
  <c r="U183" i="23"/>
  <c r="U179" i="23"/>
  <c r="U39" i="23"/>
  <c r="U169" i="23"/>
  <c r="U81" i="23"/>
  <c r="U80" i="23"/>
  <c r="U79" i="23"/>
  <c r="U78" i="23"/>
  <c r="U47" i="23"/>
  <c r="U152" i="23"/>
  <c r="U25" i="23"/>
  <c r="U74" i="23"/>
  <c r="U119" i="23"/>
  <c r="U72" i="23"/>
  <c r="U71" i="23"/>
  <c r="U70" i="23"/>
  <c r="U69" i="23"/>
  <c r="U68" i="23"/>
  <c r="U67" i="23"/>
  <c r="U66" i="23"/>
  <c r="U65" i="23"/>
  <c r="U64" i="23"/>
  <c r="U63" i="23"/>
  <c r="U62" i="23"/>
  <c r="U61" i="23"/>
  <c r="U60" i="23"/>
  <c r="U59" i="23"/>
  <c r="U58" i="23"/>
  <c r="U57" i="23"/>
  <c r="U56" i="23"/>
  <c r="U55" i="23"/>
  <c r="U54" i="23"/>
  <c r="U53" i="23"/>
  <c r="U84" i="23"/>
  <c r="U51" i="23"/>
  <c r="U50" i="23"/>
  <c r="U49" i="23"/>
  <c r="U46" i="23"/>
  <c r="U6" i="23"/>
  <c r="U83" i="23"/>
  <c r="U45" i="23"/>
  <c r="U44" i="23"/>
  <c r="U43" i="23"/>
  <c r="U42" i="23"/>
  <c r="U41" i="23"/>
  <c r="U40" i="23"/>
  <c r="U21" i="23"/>
  <c r="U38" i="23"/>
  <c r="U15" i="23"/>
  <c r="U36" i="23"/>
  <c r="U35" i="23"/>
  <c r="U34" i="23"/>
  <c r="U33" i="23"/>
  <c r="U32" i="23"/>
  <c r="U31" i="23"/>
  <c r="U30" i="23"/>
  <c r="U29" i="23"/>
  <c r="U28" i="23"/>
  <c r="U27" i="23"/>
  <c r="U26" i="23"/>
  <c r="U18" i="23"/>
  <c r="U105" i="23"/>
  <c r="U23" i="23"/>
  <c r="U22" i="23"/>
  <c r="U157" i="23"/>
  <c r="U73" i="23"/>
  <c r="U14" i="23"/>
  <c r="U133" i="23"/>
  <c r="U17" i="23"/>
  <c r="U156" i="23"/>
  <c r="U155" i="23"/>
  <c r="U52" i="23"/>
  <c r="U13" i="23"/>
  <c r="U12" i="23"/>
  <c r="U11" i="23"/>
  <c r="U10" i="23"/>
  <c r="U9" i="23"/>
  <c r="U8" i="23"/>
  <c r="U7" i="23"/>
  <c r="U168" i="23"/>
  <c r="U5" i="23"/>
  <c r="U24" i="23"/>
  <c r="U3" i="23"/>
  <c r="U2" i="23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9" i="1"/>
  <c r="O20" i="1"/>
  <c r="O21" i="1"/>
  <c r="O22" i="1"/>
  <c r="O23" i="1"/>
  <c r="O24" i="1"/>
  <c r="O25" i="1"/>
  <c r="O26" i="1"/>
  <c r="O27" i="1"/>
  <c r="O28" i="1"/>
  <c r="O29" i="1"/>
  <c r="O30" i="1"/>
  <c r="O32" i="1"/>
  <c r="O33" i="1"/>
  <c r="O34" i="1"/>
  <c r="O35" i="1"/>
  <c r="O36" i="1"/>
  <c r="O37" i="1"/>
  <c r="O38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G3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390" i="11"/>
  <c r="G391" i="11"/>
  <c r="G392" i="11"/>
  <c r="G393" i="11"/>
  <c r="G394" i="11"/>
  <c r="G395" i="11"/>
  <c r="G396" i="11"/>
  <c r="G397" i="11"/>
  <c r="G398" i="11"/>
  <c r="G399" i="11"/>
  <c r="G400" i="11"/>
  <c r="G401" i="11"/>
  <c r="G402" i="11"/>
  <c r="G403" i="11"/>
  <c r="G404" i="11"/>
  <c r="G405" i="11"/>
  <c r="G406" i="11"/>
  <c r="G407" i="11"/>
  <c r="G408" i="11"/>
  <c r="G409" i="11"/>
  <c r="G410" i="11"/>
  <c r="G411" i="11"/>
  <c r="G412" i="11"/>
  <c r="G413" i="11"/>
  <c r="G414" i="11"/>
  <c r="G415" i="11"/>
  <c r="G416" i="11"/>
  <c r="G417" i="11"/>
  <c r="G418" i="11"/>
  <c r="G419" i="11"/>
  <c r="G420" i="11"/>
  <c r="G421" i="11"/>
  <c r="G422" i="11"/>
  <c r="G423" i="11"/>
  <c r="G424" i="11"/>
  <c r="G425" i="11"/>
  <c r="G426" i="11"/>
  <c r="G427" i="11"/>
  <c r="G428" i="11"/>
  <c r="G429" i="11"/>
  <c r="G430" i="11"/>
  <c r="G431" i="11"/>
  <c r="G432" i="11"/>
  <c r="G433" i="11"/>
  <c r="G434" i="11"/>
  <c r="G435" i="11"/>
  <c r="G436" i="11"/>
  <c r="G437" i="11"/>
  <c r="G438" i="11"/>
  <c r="G439" i="11"/>
  <c r="G440" i="11"/>
  <c r="G441" i="11"/>
  <c r="G442" i="11"/>
  <c r="G443" i="11"/>
  <c r="G444" i="11"/>
  <c r="G445" i="11"/>
  <c r="G446" i="11"/>
  <c r="G447" i="11"/>
  <c r="G448" i="11"/>
  <c r="G449" i="11"/>
  <c r="G450" i="11"/>
  <c r="G451" i="11"/>
  <c r="G452" i="11"/>
  <c r="G453" i="11"/>
  <c r="G454" i="11"/>
  <c r="G455" i="11"/>
  <c r="G456" i="11"/>
  <c r="G457" i="11"/>
  <c r="G458" i="11"/>
  <c r="G459" i="11"/>
  <c r="G460" i="11"/>
  <c r="G461" i="11"/>
  <c r="G462" i="11"/>
  <c r="G463" i="11"/>
  <c r="G464" i="11"/>
  <c r="G465" i="11"/>
  <c r="G466" i="11"/>
  <c r="G467" i="11"/>
  <c r="G468" i="11"/>
  <c r="G469" i="11"/>
  <c r="G470" i="11"/>
  <c r="G471" i="11"/>
  <c r="G472" i="11"/>
  <c r="G473" i="11"/>
  <c r="G474" i="11"/>
  <c r="G475" i="11"/>
  <c r="G476" i="11"/>
  <c r="G477" i="11"/>
  <c r="G478" i="11"/>
  <c r="G479" i="11"/>
  <c r="G480" i="11"/>
  <c r="G481" i="11"/>
  <c r="G482" i="11"/>
  <c r="G483" i="11"/>
  <c r="G484" i="11"/>
  <c r="G485" i="11"/>
  <c r="G486" i="11"/>
  <c r="G487" i="11"/>
  <c r="G488" i="11"/>
  <c r="G489" i="11"/>
  <c r="G490" i="11"/>
  <c r="G491" i="11"/>
  <c r="G492" i="11"/>
  <c r="G493" i="11"/>
  <c r="G494" i="11"/>
  <c r="G495" i="11"/>
  <c r="G496" i="11"/>
  <c r="G497" i="11"/>
  <c r="G498" i="11"/>
  <c r="G499" i="11"/>
  <c r="G500" i="11"/>
  <c r="G501" i="11"/>
  <c r="G502" i="11"/>
  <c r="G503" i="11"/>
  <c r="G504" i="11"/>
  <c r="G505" i="11"/>
  <c r="G506" i="11"/>
  <c r="G507" i="11"/>
  <c r="G508" i="11"/>
  <c r="G509" i="11"/>
  <c r="G510" i="11"/>
  <c r="G511" i="11"/>
  <c r="G512" i="11"/>
  <c r="G513" i="11"/>
  <c r="G514" i="11"/>
  <c r="G515" i="11"/>
  <c r="G516" i="11"/>
  <c r="G517" i="11"/>
  <c r="G518" i="11"/>
  <c r="G519" i="11"/>
  <c r="G520" i="11"/>
  <c r="G521" i="11"/>
  <c r="G522" i="11"/>
  <c r="G523" i="11"/>
  <c r="G524" i="11"/>
  <c r="G525" i="11"/>
  <c r="G526" i="11"/>
  <c r="G527" i="11"/>
  <c r="G528" i="11"/>
  <c r="G529" i="11"/>
  <c r="G530" i="11"/>
  <c r="G531" i="11"/>
  <c r="G532" i="11"/>
  <c r="G533" i="11"/>
  <c r="G534" i="11"/>
  <c r="G535" i="11"/>
  <c r="G536" i="11"/>
  <c r="G537" i="11"/>
  <c r="G538" i="11"/>
  <c r="G539" i="11"/>
  <c r="G540" i="11"/>
  <c r="G541" i="11"/>
  <c r="G542" i="11"/>
  <c r="G543" i="11"/>
  <c r="G544" i="11"/>
  <c r="G545" i="11"/>
  <c r="G546" i="11"/>
  <c r="G547" i="11"/>
  <c r="G548" i="11"/>
  <c r="G549" i="11"/>
  <c r="G550" i="11"/>
  <c r="G551" i="11"/>
  <c r="G552" i="11"/>
  <c r="G553" i="11"/>
  <c r="G554" i="11"/>
  <c r="G555" i="11"/>
  <c r="G556" i="11"/>
  <c r="G557" i="11"/>
  <c r="G558" i="11"/>
  <c r="G559" i="11"/>
  <c r="G560" i="11"/>
  <c r="G561" i="11"/>
  <c r="G562" i="11"/>
  <c r="G563" i="11"/>
  <c r="G564" i="11"/>
  <c r="G565" i="11"/>
  <c r="G566" i="11"/>
  <c r="G567" i="11"/>
  <c r="G568" i="11"/>
  <c r="G569" i="11"/>
  <c r="G570" i="11"/>
  <c r="G571" i="11"/>
  <c r="G572" i="11"/>
  <c r="G573" i="11"/>
  <c r="G574" i="11"/>
  <c r="G575" i="11"/>
  <c r="G576" i="11"/>
  <c r="G577" i="11"/>
  <c r="G578" i="11"/>
  <c r="G579" i="11"/>
  <c r="G580" i="11"/>
  <c r="G581" i="11"/>
  <c r="G582" i="11"/>
  <c r="G583" i="11"/>
  <c r="G584" i="11"/>
  <c r="G585" i="11"/>
  <c r="G586" i="11"/>
  <c r="G587" i="11"/>
  <c r="G588" i="11"/>
  <c r="G589" i="11"/>
  <c r="G590" i="11"/>
  <c r="G591" i="11"/>
  <c r="G592" i="11"/>
  <c r="G593" i="11"/>
  <c r="G594" i="11"/>
  <c r="G595" i="11"/>
  <c r="G596" i="11"/>
  <c r="G597" i="11"/>
  <c r="G598" i="11"/>
  <c r="G599" i="11"/>
  <c r="G600" i="11"/>
  <c r="G601" i="11"/>
  <c r="G602" i="11"/>
  <c r="G603" i="11"/>
  <c r="G604" i="11"/>
  <c r="G605" i="11"/>
  <c r="G606" i="11"/>
  <c r="G607" i="11"/>
  <c r="G608" i="11"/>
  <c r="G609" i="11"/>
  <c r="G610" i="11"/>
  <c r="G611" i="11"/>
  <c r="G612" i="11"/>
  <c r="G613" i="11"/>
  <c r="G614" i="11"/>
  <c r="G615" i="11"/>
  <c r="G616" i="11"/>
  <c r="G617" i="11"/>
  <c r="G618" i="11"/>
  <c r="G619" i="11"/>
  <c r="G620" i="11"/>
  <c r="G621" i="11"/>
  <c r="G622" i="11"/>
  <c r="G623" i="11"/>
  <c r="G624" i="11"/>
  <c r="G625" i="11"/>
  <c r="G626" i="11"/>
  <c r="G627" i="11"/>
  <c r="G628" i="11"/>
  <c r="G629" i="11"/>
  <c r="G630" i="11"/>
  <c r="G631" i="11"/>
  <c r="G632" i="11"/>
  <c r="G633" i="11"/>
  <c r="G634" i="11"/>
  <c r="G635" i="11"/>
  <c r="G636" i="11"/>
  <c r="G637" i="11"/>
  <c r="G638" i="11"/>
  <c r="G639" i="11"/>
  <c r="G640" i="11"/>
  <c r="G641" i="11"/>
  <c r="G642" i="11"/>
  <c r="G643" i="11"/>
  <c r="G644" i="11"/>
  <c r="G645" i="11"/>
  <c r="G646" i="11"/>
  <c r="G647" i="11"/>
  <c r="G648" i="11"/>
  <c r="G649" i="11"/>
  <c r="G650" i="11"/>
  <c r="G651" i="11"/>
  <c r="G652" i="11"/>
  <c r="G653" i="11"/>
  <c r="G654" i="11"/>
  <c r="G655" i="11"/>
  <c r="G656" i="11"/>
  <c r="G657" i="11"/>
  <c r="G658" i="11"/>
  <c r="G659" i="11"/>
  <c r="G660" i="11"/>
  <c r="G661" i="11"/>
  <c r="G662" i="11"/>
  <c r="G663" i="11"/>
  <c r="G664" i="11"/>
  <c r="G665" i="11"/>
  <c r="G666" i="11"/>
  <c r="G667" i="11"/>
  <c r="G668" i="11"/>
  <c r="G669" i="11"/>
  <c r="G670" i="11"/>
  <c r="G671" i="11"/>
  <c r="G672" i="11"/>
  <c r="G673" i="11"/>
  <c r="G674" i="11"/>
  <c r="G675" i="11"/>
  <c r="G676" i="11"/>
  <c r="G677" i="11"/>
  <c r="G678" i="11"/>
  <c r="G679" i="11"/>
  <c r="G680" i="11"/>
  <c r="G681" i="11"/>
  <c r="G682" i="11"/>
  <c r="G683" i="11"/>
  <c r="G684" i="11"/>
  <c r="G685" i="11"/>
  <c r="G686" i="11"/>
  <c r="G687" i="11"/>
  <c r="G688" i="11"/>
  <c r="G689" i="11"/>
  <c r="G690" i="11"/>
  <c r="G691" i="11"/>
  <c r="G692" i="11"/>
  <c r="G693" i="11"/>
  <c r="G694" i="11"/>
  <c r="G695" i="11"/>
  <c r="G696" i="11"/>
  <c r="G697" i="11"/>
  <c r="G698" i="11"/>
  <c r="G699" i="11"/>
  <c r="G700" i="11"/>
  <c r="G701" i="11"/>
  <c r="G702" i="11"/>
  <c r="G703" i="11"/>
  <c r="G704" i="11"/>
  <c r="G705" i="11"/>
  <c r="G706" i="11"/>
  <c r="G707" i="11"/>
  <c r="G708" i="11"/>
  <c r="G709" i="11"/>
  <c r="G710" i="11"/>
  <c r="G711" i="11"/>
  <c r="G712" i="11"/>
  <c r="G713" i="11"/>
  <c r="G714" i="11"/>
  <c r="G715" i="11"/>
  <c r="G716" i="11"/>
  <c r="G717" i="11"/>
  <c r="G718" i="11"/>
  <c r="G719" i="11"/>
  <c r="G720" i="11"/>
  <c r="G721" i="11"/>
  <c r="G722" i="11"/>
  <c r="G723" i="11"/>
  <c r="G724" i="11"/>
  <c r="G725" i="11"/>
  <c r="G726" i="11"/>
  <c r="G727" i="11"/>
  <c r="G728" i="11"/>
  <c r="G729" i="11"/>
  <c r="G730" i="11"/>
  <c r="G731" i="11"/>
  <c r="G732" i="11"/>
  <c r="G733" i="11"/>
  <c r="G734" i="11"/>
  <c r="G735" i="11"/>
  <c r="G736" i="11"/>
  <c r="G737" i="11"/>
  <c r="G738" i="11"/>
  <c r="G739" i="11"/>
  <c r="G740" i="11"/>
  <c r="G741" i="11"/>
  <c r="G742" i="11"/>
  <c r="G743" i="11"/>
  <c r="G744" i="11"/>
  <c r="G745" i="11"/>
  <c r="G746" i="11"/>
  <c r="G747" i="11"/>
  <c r="G748" i="11"/>
  <c r="G749" i="11"/>
  <c r="G750" i="11"/>
  <c r="G751" i="11"/>
  <c r="G752" i="11"/>
  <c r="G753" i="11"/>
  <c r="G754" i="11"/>
  <c r="G755" i="11"/>
  <c r="G756" i="11"/>
  <c r="G757" i="11"/>
  <c r="G758" i="11"/>
  <c r="G759" i="11"/>
  <c r="G760" i="11"/>
  <c r="G761" i="11"/>
  <c r="G762" i="11"/>
  <c r="G763" i="11"/>
  <c r="G764" i="11"/>
  <c r="G765" i="11"/>
  <c r="G766" i="11"/>
  <c r="G767" i="11"/>
  <c r="G768" i="11"/>
  <c r="G769" i="11"/>
  <c r="G770" i="11"/>
  <c r="G771" i="11"/>
  <c r="G772" i="11"/>
  <c r="G773" i="11"/>
  <c r="G774" i="11"/>
  <c r="G775" i="11"/>
  <c r="G776" i="11"/>
  <c r="G777" i="11"/>
  <c r="G778" i="11"/>
  <c r="G779" i="11"/>
  <c r="G780" i="11"/>
  <c r="G781" i="11"/>
  <c r="G782" i="11"/>
  <c r="G783" i="11"/>
  <c r="G784" i="11"/>
  <c r="G785" i="11"/>
  <c r="G786" i="11"/>
  <c r="G787" i="11"/>
  <c r="G788" i="11"/>
  <c r="G789" i="11"/>
  <c r="G790" i="11"/>
  <c r="G791" i="11"/>
  <c r="G792" i="11"/>
  <c r="G793" i="11"/>
  <c r="G794" i="11"/>
  <c r="G795" i="11"/>
  <c r="G796" i="11"/>
  <c r="G797" i="11"/>
  <c r="G798" i="11"/>
  <c r="G799" i="11"/>
  <c r="G800" i="11"/>
  <c r="G801" i="11"/>
  <c r="G802" i="11"/>
  <c r="G803" i="11"/>
  <c r="G804" i="11"/>
  <c r="G805" i="11"/>
  <c r="G806" i="11"/>
  <c r="G807" i="11"/>
  <c r="G808" i="11"/>
  <c r="G809" i="11"/>
  <c r="G810" i="11"/>
  <c r="G811" i="11"/>
  <c r="G812" i="11"/>
  <c r="G813" i="11"/>
  <c r="G814" i="11"/>
  <c r="G815" i="11"/>
  <c r="G816" i="11"/>
  <c r="G817" i="11"/>
  <c r="G818" i="11"/>
  <c r="G819" i="11"/>
  <c r="G820" i="11"/>
  <c r="G821" i="11"/>
  <c r="G822" i="11"/>
  <c r="G823" i="11"/>
  <c r="G824" i="11"/>
  <c r="G825" i="11"/>
  <c r="G826" i="11"/>
  <c r="G827" i="11"/>
  <c r="G828" i="11"/>
  <c r="G829" i="11"/>
  <c r="G830" i="11"/>
  <c r="G831" i="11"/>
  <c r="G832" i="11"/>
  <c r="G833" i="11"/>
  <c r="G834" i="11"/>
  <c r="G835" i="11"/>
  <c r="G836" i="11"/>
  <c r="G837" i="11"/>
  <c r="G838" i="11"/>
  <c r="G839" i="11"/>
  <c r="G840" i="11"/>
  <c r="G841" i="11"/>
  <c r="G842" i="11"/>
  <c r="G843" i="11"/>
  <c r="G844" i="11"/>
  <c r="G845" i="11"/>
  <c r="G846" i="11"/>
  <c r="G847" i="11"/>
  <c r="G848" i="11"/>
  <c r="G849" i="11"/>
  <c r="G850" i="11"/>
  <c r="G851" i="11"/>
  <c r="G852" i="11"/>
  <c r="G853" i="11"/>
  <c r="G854" i="11"/>
  <c r="G855" i="11"/>
  <c r="G856" i="11"/>
  <c r="G857" i="11"/>
  <c r="G858" i="11"/>
  <c r="G859" i="11"/>
  <c r="G860" i="11"/>
  <c r="G861" i="11"/>
  <c r="G862" i="11"/>
  <c r="G863" i="11"/>
  <c r="G864" i="11"/>
  <c r="G865" i="11"/>
  <c r="G866" i="11"/>
  <c r="G867" i="11"/>
  <c r="G868" i="11"/>
  <c r="G869" i="11"/>
  <c r="G870" i="11"/>
  <c r="G871" i="11"/>
  <c r="G872" i="11"/>
  <c r="G873" i="11"/>
  <c r="G874" i="11"/>
  <c r="G875" i="11"/>
  <c r="G876" i="11"/>
  <c r="G877" i="11"/>
  <c r="G878" i="11"/>
  <c r="G879" i="11"/>
  <c r="G880" i="11"/>
  <c r="G881" i="11"/>
  <c r="G882" i="11"/>
  <c r="G883" i="11"/>
  <c r="G884" i="11"/>
  <c r="G885" i="11"/>
  <c r="G886" i="11"/>
  <c r="G887" i="11"/>
  <c r="G888" i="11"/>
  <c r="G889" i="11"/>
  <c r="G890" i="11"/>
  <c r="G891" i="11"/>
  <c r="G892" i="11"/>
  <c r="G893" i="11"/>
  <c r="G894" i="11"/>
  <c r="G895" i="11"/>
  <c r="G896" i="11"/>
  <c r="G897" i="11"/>
  <c r="G898" i="11"/>
  <c r="G899" i="11"/>
  <c r="G900" i="11"/>
  <c r="G901" i="11"/>
  <c r="G902" i="11"/>
  <c r="G903" i="11"/>
  <c r="G904" i="11"/>
  <c r="G905" i="11"/>
  <c r="G906" i="11"/>
  <c r="G907" i="11"/>
  <c r="G908" i="11"/>
  <c r="G909" i="11"/>
  <c r="G910" i="11"/>
  <c r="G911" i="11"/>
  <c r="G912" i="11"/>
  <c r="G913" i="11"/>
  <c r="G914" i="11"/>
  <c r="G915" i="11"/>
  <c r="G916" i="11"/>
  <c r="G917" i="11"/>
  <c r="G918" i="11"/>
  <c r="G919" i="11"/>
  <c r="G920" i="11"/>
  <c r="G921" i="11"/>
  <c r="G922" i="11"/>
  <c r="G923" i="11"/>
  <c r="G924" i="11"/>
  <c r="G925" i="11"/>
  <c r="G926" i="11"/>
  <c r="G927" i="11"/>
  <c r="G928" i="11"/>
  <c r="G929" i="11"/>
  <c r="G930" i="11"/>
  <c r="G931" i="11"/>
  <c r="G932" i="11"/>
  <c r="G933" i="11"/>
  <c r="G934" i="11"/>
  <c r="G935" i="11"/>
  <c r="G936" i="11"/>
  <c r="G937" i="11"/>
  <c r="G938" i="11"/>
  <c r="G939" i="11"/>
  <c r="G940" i="11"/>
  <c r="G941" i="11"/>
  <c r="G942" i="11"/>
  <c r="G943" i="11"/>
  <c r="G944" i="11"/>
  <c r="G945" i="11"/>
  <c r="G946" i="11"/>
  <c r="G947" i="11"/>
  <c r="G948" i="11"/>
  <c r="G949" i="11"/>
  <c r="G950" i="11"/>
  <c r="G951" i="11"/>
  <c r="G952" i="11"/>
  <c r="G953" i="11"/>
  <c r="G954" i="11"/>
  <c r="G955" i="11"/>
  <c r="G956" i="11"/>
  <c r="G957" i="11"/>
  <c r="G958" i="11"/>
  <c r="G959" i="11"/>
  <c r="G960" i="11"/>
  <c r="G961" i="11"/>
  <c r="G962" i="11"/>
  <c r="G963" i="11"/>
  <c r="G964" i="11"/>
  <c r="G965" i="11"/>
  <c r="G966" i="11"/>
  <c r="G967" i="11"/>
  <c r="G968" i="11"/>
  <c r="G969" i="11"/>
  <c r="G970" i="11"/>
  <c r="G971" i="11"/>
  <c r="G972" i="11"/>
  <c r="G973" i="11"/>
  <c r="G974" i="11"/>
  <c r="G975" i="11"/>
  <c r="G976" i="11"/>
  <c r="G977" i="11"/>
  <c r="G978" i="11"/>
  <c r="G979" i="11"/>
  <c r="G980" i="11"/>
  <c r="G981" i="11"/>
  <c r="G982" i="11"/>
  <c r="G983" i="11"/>
  <c r="G984" i="11"/>
  <c r="G985" i="11"/>
  <c r="G986" i="11"/>
  <c r="G987" i="11"/>
  <c r="G988" i="11"/>
  <c r="G989" i="11"/>
  <c r="G990" i="11"/>
  <c r="G991" i="11"/>
  <c r="G992" i="11"/>
  <c r="G993" i="11"/>
  <c r="G994" i="11"/>
  <c r="G995" i="11"/>
  <c r="G996" i="11"/>
  <c r="G997" i="11"/>
  <c r="G998" i="11"/>
  <c r="G999" i="11"/>
  <c r="G1000" i="11"/>
  <c r="G1001" i="11"/>
  <c r="G1002" i="11"/>
  <c r="G1003" i="11"/>
  <c r="G1004" i="11"/>
  <c r="G1005" i="11"/>
  <c r="G1006" i="11"/>
  <c r="G1007" i="11"/>
  <c r="G1008" i="11"/>
  <c r="G1009" i="11"/>
  <c r="G1010" i="11"/>
  <c r="G1011" i="11"/>
  <c r="G1012" i="11"/>
  <c r="G1013" i="11"/>
  <c r="G1014" i="11"/>
  <c r="G1015" i="11"/>
  <c r="G1016" i="11"/>
  <c r="G1017" i="11"/>
  <c r="G1018" i="11"/>
  <c r="G1019" i="11"/>
  <c r="G1020" i="11"/>
  <c r="G1021" i="11"/>
  <c r="G1022" i="11"/>
  <c r="G1023" i="11"/>
  <c r="G1024" i="11"/>
  <c r="G1025" i="11"/>
  <c r="G1026" i="11"/>
  <c r="G1027" i="11"/>
  <c r="G1028" i="11"/>
  <c r="G1029" i="11"/>
  <c r="G1030" i="11"/>
  <c r="G1031" i="11"/>
  <c r="G1032" i="11"/>
  <c r="G1033" i="11"/>
  <c r="G1034" i="11"/>
  <c r="G1035" i="11"/>
  <c r="G1036" i="11"/>
  <c r="G1037" i="11"/>
  <c r="G1038" i="11"/>
  <c r="G1039" i="11"/>
  <c r="G1040" i="11"/>
  <c r="G1041" i="11"/>
  <c r="G1042" i="11"/>
  <c r="G1043" i="11"/>
  <c r="G1044" i="11"/>
  <c r="G1045" i="11"/>
  <c r="G1046" i="11"/>
  <c r="G1047" i="11"/>
  <c r="G1048" i="11"/>
  <c r="G1049" i="11"/>
  <c r="G1050" i="11"/>
  <c r="G1051" i="11"/>
  <c r="G1052" i="11"/>
  <c r="G1053" i="11"/>
  <c r="G1054" i="11"/>
  <c r="G1055" i="11"/>
  <c r="G1056" i="11"/>
  <c r="G1057" i="11"/>
  <c r="G1058" i="11"/>
  <c r="G1059" i="11"/>
  <c r="G1060" i="11"/>
  <c r="G1061" i="11"/>
  <c r="G1062" i="11"/>
  <c r="G1063" i="11"/>
  <c r="G1064" i="11"/>
  <c r="G1065" i="11"/>
  <c r="G1066" i="11"/>
  <c r="G1067" i="11"/>
  <c r="G1068" i="11"/>
  <c r="G1069" i="11"/>
  <c r="G1070" i="11"/>
  <c r="G1071" i="11"/>
  <c r="G1072" i="11"/>
  <c r="G1073" i="11"/>
  <c r="G1074" i="11"/>
  <c r="G1075" i="11"/>
  <c r="G1076" i="11"/>
  <c r="G1077" i="11"/>
  <c r="G1078" i="11"/>
  <c r="G1079" i="11"/>
  <c r="G1080" i="11"/>
  <c r="G1081" i="11"/>
  <c r="G1082" i="11"/>
  <c r="G1083" i="11"/>
  <c r="G1084" i="11"/>
  <c r="G1085" i="11"/>
  <c r="G1086" i="11"/>
  <c r="G1087" i="11"/>
  <c r="G1088" i="11"/>
  <c r="G1089" i="11"/>
  <c r="G1090" i="11"/>
  <c r="G1091" i="11"/>
  <c r="G1092" i="11"/>
  <c r="G1093" i="11"/>
  <c r="G1094" i="11"/>
  <c r="G1095" i="11"/>
  <c r="G1096" i="11"/>
  <c r="G1097" i="11"/>
  <c r="G1098" i="11"/>
  <c r="G1099" i="11"/>
  <c r="G1100" i="11"/>
  <c r="G1101" i="11"/>
  <c r="G1102" i="11"/>
  <c r="G1103" i="11"/>
  <c r="G1104" i="11"/>
  <c r="G1105" i="11"/>
  <c r="G1106" i="11"/>
  <c r="G1107" i="11"/>
  <c r="G1108" i="11"/>
  <c r="G1109" i="11"/>
  <c r="G1110" i="11"/>
  <c r="G1111" i="11"/>
  <c r="G1112" i="11"/>
  <c r="G1113" i="11"/>
  <c r="G1114" i="11"/>
  <c r="G1115" i="11"/>
  <c r="G1116" i="11"/>
  <c r="G1117" i="11"/>
  <c r="G1118" i="11"/>
  <c r="G1119" i="11"/>
  <c r="G1120" i="11"/>
  <c r="G1121" i="11"/>
  <c r="G1122" i="11"/>
  <c r="G1123" i="11"/>
  <c r="G1124" i="11"/>
  <c r="G1125" i="11"/>
  <c r="G1126" i="11"/>
  <c r="G1127" i="11"/>
  <c r="G1128" i="11"/>
  <c r="G1129" i="11"/>
  <c r="G1130" i="11"/>
  <c r="G1131" i="11"/>
  <c r="G1132" i="11"/>
  <c r="G1133" i="11"/>
  <c r="G1134" i="11"/>
  <c r="G1135" i="11"/>
  <c r="G1136" i="11"/>
  <c r="G1137" i="11"/>
  <c r="G1138" i="11"/>
  <c r="G1139" i="11"/>
  <c r="G1140" i="11"/>
  <c r="G1141" i="11"/>
  <c r="G1142" i="11"/>
  <c r="G1143" i="11"/>
  <c r="G1144" i="11"/>
  <c r="G1145" i="11"/>
  <c r="G1146" i="11"/>
  <c r="G1147" i="11"/>
  <c r="G1148" i="11"/>
  <c r="G1149" i="11"/>
  <c r="G1150" i="11"/>
  <c r="G1151" i="11"/>
  <c r="G1152" i="11"/>
  <c r="G1153" i="11"/>
  <c r="G1154" i="11"/>
  <c r="G1155" i="11"/>
  <c r="G1156" i="11"/>
  <c r="G1157" i="11"/>
  <c r="G1158" i="11"/>
  <c r="G1159" i="11"/>
  <c r="G1160" i="11"/>
  <c r="G1161" i="11"/>
  <c r="G1162" i="11"/>
  <c r="G1163" i="11"/>
  <c r="G1164" i="11"/>
  <c r="G1165" i="11"/>
  <c r="G1166" i="11"/>
  <c r="G1167" i="11"/>
  <c r="G1168" i="11"/>
  <c r="G1169" i="11"/>
  <c r="G1170" i="11"/>
  <c r="G1171" i="11"/>
  <c r="G1172" i="11"/>
  <c r="G1173" i="11"/>
  <c r="G1174" i="11"/>
  <c r="G1175" i="11"/>
  <c r="G1176" i="11"/>
  <c r="G1177" i="11"/>
  <c r="G1178" i="11"/>
  <c r="G1179" i="11"/>
  <c r="G1180" i="11"/>
  <c r="G1181" i="11"/>
  <c r="G1182" i="11"/>
  <c r="G1183" i="11"/>
  <c r="G1184" i="11"/>
  <c r="G1185" i="11"/>
  <c r="G1186" i="11"/>
  <c r="G1187" i="11"/>
  <c r="G1188" i="11"/>
  <c r="G1189" i="11"/>
  <c r="G1190" i="11"/>
  <c r="G1191" i="11"/>
  <c r="G1192" i="11"/>
  <c r="G1193" i="11"/>
  <c r="G1194" i="11"/>
  <c r="G1195" i="11"/>
  <c r="G1196" i="11"/>
  <c r="G1197" i="11"/>
  <c r="G1198" i="11"/>
  <c r="G1199" i="11"/>
  <c r="G1200" i="11"/>
  <c r="G1201" i="11"/>
  <c r="G1202" i="11"/>
  <c r="G1203" i="11"/>
  <c r="G1204" i="11"/>
  <c r="G1205" i="11"/>
  <c r="G1206" i="11"/>
  <c r="G1207" i="11"/>
  <c r="G1208" i="11"/>
  <c r="G1209" i="11"/>
  <c r="G1210" i="11"/>
  <c r="G1211" i="11"/>
  <c r="G1212" i="11"/>
  <c r="G1213" i="11"/>
  <c r="G1214" i="11"/>
  <c r="G1215" i="11"/>
  <c r="G1216" i="11"/>
  <c r="G1217" i="11"/>
  <c r="G1218" i="11"/>
  <c r="G1219" i="11"/>
  <c r="G1220" i="11"/>
  <c r="G1221" i="11"/>
  <c r="G1222" i="11"/>
  <c r="G1223" i="11"/>
  <c r="G1224" i="11"/>
  <c r="G1225" i="11"/>
  <c r="G1226" i="11"/>
  <c r="G1227" i="11"/>
  <c r="G1228" i="11"/>
  <c r="G1229" i="11"/>
  <c r="G1230" i="11"/>
  <c r="G1231" i="11"/>
  <c r="G1232" i="11"/>
  <c r="G1233" i="11"/>
  <c r="G1234" i="11"/>
  <c r="G1235" i="11"/>
  <c r="G1236" i="11"/>
  <c r="G1237" i="11"/>
  <c r="G1238" i="11"/>
  <c r="G1239" i="11"/>
  <c r="G1240" i="11"/>
  <c r="G1241" i="11"/>
  <c r="G1242" i="11"/>
  <c r="G1243" i="11"/>
  <c r="G1244" i="11"/>
  <c r="G1245" i="11"/>
  <c r="G1246" i="11"/>
  <c r="G1247" i="11"/>
  <c r="G1248" i="11"/>
  <c r="G1249" i="11"/>
  <c r="G1250" i="11"/>
  <c r="G1251" i="11"/>
  <c r="G1252" i="11"/>
  <c r="G1253" i="11"/>
  <c r="G1254" i="11"/>
  <c r="G1255" i="11"/>
  <c r="G1256" i="11"/>
  <c r="G1257" i="11"/>
  <c r="G1258" i="11"/>
  <c r="G1259" i="11"/>
  <c r="G1260" i="11"/>
  <c r="G1261" i="11"/>
  <c r="G1262" i="11"/>
  <c r="G1263" i="11"/>
  <c r="G1264" i="11"/>
  <c r="G1265" i="11"/>
  <c r="G1266" i="11"/>
  <c r="G1267" i="11"/>
  <c r="G1268" i="11"/>
  <c r="G1269" i="11"/>
  <c r="G1270" i="11"/>
  <c r="G1271" i="11"/>
  <c r="G1272" i="11"/>
  <c r="G1273" i="11"/>
  <c r="G1274" i="11"/>
  <c r="G1275" i="11"/>
  <c r="G1276" i="11"/>
  <c r="G1277" i="11"/>
  <c r="G1278" i="11"/>
  <c r="G1279" i="11"/>
  <c r="G1280" i="11"/>
  <c r="G1281" i="11"/>
  <c r="G1282" i="11"/>
  <c r="G1283" i="11"/>
  <c r="G1284" i="11"/>
  <c r="G1285" i="11"/>
  <c r="G1286" i="11"/>
  <c r="G1287" i="11"/>
  <c r="G1288" i="11"/>
  <c r="G1289" i="11"/>
  <c r="G1290" i="11"/>
  <c r="G1291" i="11"/>
  <c r="G1292" i="11"/>
  <c r="G1293" i="11"/>
  <c r="G1294" i="11"/>
  <c r="G1295" i="11"/>
  <c r="G1296" i="11"/>
  <c r="G1297" i="11"/>
  <c r="G1298" i="11"/>
  <c r="G1299" i="11"/>
  <c r="G1300" i="11"/>
  <c r="G1301" i="11"/>
  <c r="G1302" i="11"/>
  <c r="G1303" i="11"/>
  <c r="G1304" i="11"/>
  <c r="G1305" i="11"/>
  <c r="G1306" i="11"/>
  <c r="G1307" i="11"/>
  <c r="G1308" i="11"/>
  <c r="G1309" i="11"/>
  <c r="G1310" i="11"/>
  <c r="G1311" i="11"/>
  <c r="G1312" i="11"/>
  <c r="G1313" i="11"/>
  <c r="G1314" i="11"/>
  <c r="G1315" i="11"/>
  <c r="G1316" i="11"/>
  <c r="G1317" i="11"/>
  <c r="G1318" i="11"/>
  <c r="G1319" i="11"/>
  <c r="G1320" i="11"/>
  <c r="G1321" i="11"/>
  <c r="G1322" i="11"/>
  <c r="G1323" i="11"/>
  <c r="G1324" i="11"/>
  <c r="G1325" i="11"/>
  <c r="G1326" i="11"/>
  <c r="G1327" i="11"/>
  <c r="G1328" i="11"/>
  <c r="G1329" i="11"/>
  <c r="G1330" i="11"/>
  <c r="G1331" i="11"/>
  <c r="G1332" i="11"/>
  <c r="G1333" i="11"/>
  <c r="G1334" i="11"/>
  <c r="G1335" i="11"/>
  <c r="G1336" i="11"/>
  <c r="G1337" i="11"/>
  <c r="G1338" i="11"/>
  <c r="G1339" i="11"/>
  <c r="G1340" i="11"/>
  <c r="G1341" i="11"/>
  <c r="G1342" i="11"/>
  <c r="G1343" i="11"/>
  <c r="G1344" i="11"/>
  <c r="G1345" i="11"/>
  <c r="G1346" i="11"/>
  <c r="G1347" i="11"/>
  <c r="G1348" i="11"/>
  <c r="G1349" i="11"/>
  <c r="G1350" i="11"/>
  <c r="G1351" i="11"/>
  <c r="G1352" i="11"/>
  <c r="G1353" i="11"/>
  <c r="G1354" i="11"/>
  <c r="G1355" i="11"/>
  <c r="G1356" i="11"/>
  <c r="G1357" i="11"/>
  <c r="G1358" i="11"/>
  <c r="G1359" i="11"/>
  <c r="G1360" i="11"/>
  <c r="G1361" i="11"/>
  <c r="G1362" i="11"/>
  <c r="G1363" i="11"/>
  <c r="G1364" i="11"/>
  <c r="G1365" i="11"/>
  <c r="G1366" i="11"/>
  <c r="G1367" i="11"/>
  <c r="G1368" i="11"/>
  <c r="G1369" i="11"/>
  <c r="G1370" i="11"/>
  <c r="G1371" i="11"/>
  <c r="G1372" i="11"/>
  <c r="G1373" i="11"/>
  <c r="G1374" i="11"/>
  <c r="G1375" i="11"/>
  <c r="G1376" i="11"/>
  <c r="G1377" i="11"/>
  <c r="G1378" i="11"/>
  <c r="G1379" i="11"/>
  <c r="G1380" i="11"/>
  <c r="G1381" i="11"/>
  <c r="G1382" i="11"/>
  <c r="G1383" i="11"/>
  <c r="G1384" i="11"/>
  <c r="G1385" i="11"/>
  <c r="G1386" i="11"/>
  <c r="G1387" i="11"/>
  <c r="G1388" i="11"/>
  <c r="G1389" i="11"/>
  <c r="G1390" i="11"/>
  <c r="G1391" i="11"/>
  <c r="G1392" i="11"/>
  <c r="G1393" i="11"/>
  <c r="G1394" i="11"/>
  <c r="G1395" i="11"/>
  <c r="G1396" i="11"/>
  <c r="G1397" i="11"/>
  <c r="G1398" i="11"/>
  <c r="G1399" i="11"/>
  <c r="G1400" i="11"/>
  <c r="G1401" i="11"/>
  <c r="G1402" i="11"/>
  <c r="G1403" i="11"/>
  <c r="G1404" i="11"/>
  <c r="G1405" i="11"/>
  <c r="G1406" i="11"/>
  <c r="G1407" i="11"/>
  <c r="G1408" i="11"/>
  <c r="G1409" i="11"/>
  <c r="G1410" i="11"/>
  <c r="G1411" i="11"/>
  <c r="G1412" i="11"/>
  <c r="G1413" i="11"/>
  <c r="G1414" i="11"/>
  <c r="G1415" i="11"/>
  <c r="G1416" i="11"/>
  <c r="G1417" i="11"/>
  <c r="G1418" i="11"/>
  <c r="G1419" i="11"/>
  <c r="G1420" i="11"/>
  <c r="G1421" i="11"/>
  <c r="G1422" i="11"/>
  <c r="G1423" i="11"/>
  <c r="G1424" i="11"/>
  <c r="G1425" i="11"/>
  <c r="G1426" i="11"/>
  <c r="G1427" i="11"/>
  <c r="G1428" i="11"/>
  <c r="G1429" i="11"/>
  <c r="G1430" i="11"/>
  <c r="G1431" i="11"/>
  <c r="G1432" i="11"/>
  <c r="G1433" i="11"/>
  <c r="G1434" i="11"/>
  <c r="G1435" i="11"/>
  <c r="G1436" i="11"/>
  <c r="G1437" i="11"/>
  <c r="G1438" i="11"/>
  <c r="G1439" i="11"/>
  <c r="G1440" i="11"/>
  <c r="G1441" i="11"/>
  <c r="G1442" i="11"/>
  <c r="G1443" i="11"/>
  <c r="G1444" i="11"/>
  <c r="G1445" i="11"/>
  <c r="G1446" i="11"/>
  <c r="G1447" i="11"/>
  <c r="G1448" i="11"/>
  <c r="G1449" i="11"/>
  <c r="G1450" i="11"/>
  <c r="G1451" i="11"/>
  <c r="G1452" i="11"/>
  <c r="G1453" i="11"/>
  <c r="G1454" i="11"/>
  <c r="G1455" i="11"/>
  <c r="G1456" i="11"/>
  <c r="G1457" i="11"/>
  <c r="G1458" i="11"/>
  <c r="G1459" i="11"/>
  <c r="G1460" i="11"/>
  <c r="G1461" i="11"/>
  <c r="G1462" i="11"/>
  <c r="G1463" i="11"/>
  <c r="G1464" i="11"/>
  <c r="G1465" i="11"/>
  <c r="G1466" i="11"/>
  <c r="G1467" i="11"/>
  <c r="G1468" i="11"/>
  <c r="G1469" i="11"/>
  <c r="G1470" i="11"/>
  <c r="G1471" i="11"/>
  <c r="G1472" i="11"/>
  <c r="G1473" i="11"/>
  <c r="G1474" i="11"/>
  <c r="G1475" i="11"/>
  <c r="G1476" i="11"/>
  <c r="G1477" i="11"/>
  <c r="G1478" i="11"/>
  <c r="G1479" i="11"/>
  <c r="G1480" i="11"/>
  <c r="G1481" i="11"/>
  <c r="G1482" i="11"/>
  <c r="G1483" i="11"/>
  <c r="G1484" i="11"/>
  <c r="G1485" i="11"/>
  <c r="G1486" i="11"/>
  <c r="G1487" i="11"/>
  <c r="G1488" i="11"/>
  <c r="G1489" i="11"/>
  <c r="G1490" i="11"/>
  <c r="G1491" i="11"/>
  <c r="G1492" i="11"/>
  <c r="G1493" i="11"/>
  <c r="G1494" i="11"/>
  <c r="G1495" i="11"/>
  <c r="G1496" i="11"/>
  <c r="G1497" i="11"/>
  <c r="G1498" i="11"/>
  <c r="G1499" i="11"/>
  <c r="G1500" i="11"/>
  <c r="G1501" i="11"/>
  <c r="G1502" i="11"/>
  <c r="G1503" i="11"/>
  <c r="G1504" i="11"/>
  <c r="G1505" i="11"/>
  <c r="G1506" i="11"/>
  <c r="G1507" i="11"/>
  <c r="G1508" i="11"/>
  <c r="G1509" i="11"/>
  <c r="G1510" i="11"/>
  <c r="G1511" i="11"/>
  <c r="G1512" i="11"/>
  <c r="G1513" i="11"/>
  <c r="G1514" i="11"/>
  <c r="G1515" i="11"/>
  <c r="G1516" i="11"/>
  <c r="G1517" i="11"/>
  <c r="G1518" i="11"/>
  <c r="G1519" i="11"/>
  <c r="G1520" i="11"/>
  <c r="G1521" i="11"/>
  <c r="G1522" i="11"/>
  <c r="G1523" i="11"/>
  <c r="G1524" i="11"/>
  <c r="G1525" i="11"/>
  <c r="G1526" i="11"/>
  <c r="G1527" i="11"/>
  <c r="G1528" i="11"/>
  <c r="G1529" i="11"/>
  <c r="G1530" i="11"/>
  <c r="G1531" i="11"/>
  <c r="G1532" i="11"/>
  <c r="G1533" i="11"/>
  <c r="G1534" i="11"/>
  <c r="G1535" i="11"/>
  <c r="G1536" i="11"/>
  <c r="G1537" i="11"/>
  <c r="G1538" i="11"/>
  <c r="G1539" i="11"/>
  <c r="G1540" i="11"/>
  <c r="G1541" i="11"/>
  <c r="G1542" i="11"/>
  <c r="G1543" i="11"/>
  <c r="G1544" i="11"/>
  <c r="G1545" i="11"/>
  <c r="G1546" i="11"/>
  <c r="G1547" i="11"/>
  <c r="G1548" i="11"/>
  <c r="G1549" i="11"/>
  <c r="G1550" i="11"/>
  <c r="G1551" i="11"/>
  <c r="G1552" i="11"/>
  <c r="G1553" i="11"/>
  <c r="G1554" i="11"/>
  <c r="G1555" i="11"/>
  <c r="G1556" i="11"/>
  <c r="G1557" i="11"/>
  <c r="G1558" i="11"/>
  <c r="G1559" i="11"/>
  <c r="G1560" i="11"/>
  <c r="G1561" i="11"/>
  <c r="G1562" i="11"/>
  <c r="G1563" i="11"/>
  <c r="G1564" i="11"/>
  <c r="G1565" i="11"/>
  <c r="G1566" i="11"/>
  <c r="G1567" i="11"/>
  <c r="G1568" i="11"/>
  <c r="G1569" i="11"/>
  <c r="G1570" i="11"/>
  <c r="G1571" i="11"/>
  <c r="G1572" i="11"/>
  <c r="G1573" i="11"/>
  <c r="G1574" i="11"/>
  <c r="G1575" i="11"/>
  <c r="G1576" i="11"/>
  <c r="G1577" i="11"/>
  <c r="G1578" i="11"/>
  <c r="G1579" i="11"/>
  <c r="G1580" i="11"/>
  <c r="G1581" i="11"/>
  <c r="G1582" i="11"/>
  <c r="G1583" i="11"/>
  <c r="G1584" i="11"/>
  <c r="G1585" i="11"/>
  <c r="G1586" i="11"/>
  <c r="G1587" i="11"/>
  <c r="G1588" i="11"/>
  <c r="G1589" i="11"/>
  <c r="G1590" i="11"/>
  <c r="G1591" i="11"/>
  <c r="G1592" i="11"/>
  <c r="G1593" i="11"/>
  <c r="G1594" i="11"/>
  <c r="G1595" i="11"/>
  <c r="G1596" i="11"/>
  <c r="G1597" i="11"/>
  <c r="G1598" i="11"/>
  <c r="G1599" i="11"/>
  <c r="G1600" i="11"/>
  <c r="G1601" i="11"/>
  <c r="G1602" i="11"/>
  <c r="G1603" i="11"/>
  <c r="G1604" i="11"/>
  <c r="G1605" i="11"/>
  <c r="G1606" i="11"/>
  <c r="G1607" i="11"/>
  <c r="G1608" i="11"/>
  <c r="G1609" i="11"/>
  <c r="G1610" i="11"/>
  <c r="G1611" i="11"/>
  <c r="G1612" i="11"/>
  <c r="G1613" i="11"/>
  <c r="G1614" i="11"/>
  <c r="G1615" i="11"/>
  <c r="G1616" i="11"/>
  <c r="G1617" i="11"/>
  <c r="G1618" i="11"/>
  <c r="G1619" i="11"/>
  <c r="G1620" i="11"/>
  <c r="G1621" i="11"/>
  <c r="G1622" i="11"/>
  <c r="G1623" i="11"/>
  <c r="G1624" i="11"/>
  <c r="G1625" i="11"/>
  <c r="G1626" i="11"/>
  <c r="G1627" i="11"/>
  <c r="G1628" i="11"/>
  <c r="G1629" i="11"/>
  <c r="G1630" i="11"/>
  <c r="G1631" i="11"/>
  <c r="G1632" i="11"/>
  <c r="G1633" i="11"/>
  <c r="G1634" i="11"/>
  <c r="G1635" i="11"/>
  <c r="G1636" i="11"/>
  <c r="G1637" i="11"/>
  <c r="G1638" i="11"/>
  <c r="G1639" i="11"/>
  <c r="G1640" i="11"/>
  <c r="G1641" i="11"/>
  <c r="G1642" i="11"/>
  <c r="G1643" i="11"/>
  <c r="G1644" i="11"/>
  <c r="G1645" i="11"/>
  <c r="G1646" i="11"/>
  <c r="G1647" i="11"/>
  <c r="G1648" i="11"/>
  <c r="G1649" i="11"/>
  <c r="G1650" i="11"/>
  <c r="G1651" i="11"/>
  <c r="G1652" i="11"/>
  <c r="G1653" i="11"/>
  <c r="G1654" i="11"/>
  <c r="G1655" i="11"/>
  <c r="G1656" i="11"/>
  <c r="G1657" i="11"/>
  <c r="G1658" i="11"/>
  <c r="G1659" i="11"/>
  <c r="G1660" i="11"/>
  <c r="G1661" i="11"/>
  <c r="G1662" i="11"/>
  <c r="G1663" i="11"/>
  <c r="G1664" i="11"/>
  <c r="G1665" i="11"/>
  <c r="G1666" i="11"/>
  <c r="G1667" i="11"/>
  <c r="G1668" i="11"/>
  <c r="G1669" i="11"/>
  <c r="G1670" i="11"/>
  <c r="G1671" i="11"/>
  <c r="G1672" i="11"/>
  <c r="G1673" i="11"/>
  <c r="G1674" i="11"/>
  <c r="G1675" i="11"/>
  <c r="G1676" i="11"/>
  <c r="G1677" i="11"/>
  <c r="G1678" i="11"/>
  <c r="G1679" i="11"/>
  <c r="G1680" i="11"/>
  <c r="G1681" i="11"/>
  <c r="G1682" i="11"/>
  <c r="G1683" i="11"/>
  <c r="G1684" i="11"/>
  <c r="G1685" i="11"/>
  <c r="G1686" i="11"/>
  <c r="G1687" i="11"/>
  <c r="G1688" i="11"/>
  <c r="G1689" i="11"/>
  <c r="G1690" i="11"/>
  <c r="G1691" i="11"/>
  <c r="G1692" i="11"/>
  <c r="G1693" i="11"/>
  <c r="G1694" i="11"/>
  <c r="G1695" i="11"/>
  <c r="G1696" i="11"/>
  <c r="G1697" i="11"/>
  <c r="G1698" i="11"/>
  <c r="G1699" i="11"/>
  <c r="G1700" i="11"/>
  <c r="G1701" i="11"/>
  <c r="G1702" i="11"/>
  <c r="G1703" i="11"/>
  <c r="G1704" i="11"/>
  <c r="G1705" i="11"/>
  <c r="G1706" i="11"/>
  <c r="G1707" i="11"/>
  <c r="G1708" i="11"/>
  <c r="G1709" i="11"/>
  <c r="G1710" i="11"/>
  <c r="G1711" i="11"/>
  <c r="G1712" i="11"/>
  <c r="G1713" i="11"/>
  <c r="G1714" i="11"/>
  <c r="G1715" i="11"/>
  <c r="G1716" i="11"/>
  <c r="G1717" i="11"/>
  <c r="G1718" i="11"/>
  <c r="G1719" i="11"/>
  <c r="G1720" i="11"/>
  <c r="G1721" i="11"/>
  <c r="G1722" i="11"/>
  <c r="G1723" i="11"/>
  <c r="G1724" i="11"/>
  <c r="G1725" i="11"/>
  <c r="G1726" i="11"/>
  <c r="G1727" i="11"/>
  <c r="G1728" i="11"/>
  <c r="G1729" i="11"/>
  <c r="G1730" i="11"/>
  <c r="G1731" i="11"/>
  <c r="G1732" i="11"/>
  <c r="G1733" i="11"/>
  <c r="G1734" i="11"/>
  <c r="G1735" i="11"/>
  <c r="G1736" i="11"/>
  <c r="G1737" i="11"/>
  <c r="G1738" i="11"/>
  <c r="G1739" i="11"/>
  <c r="G1740" i="11"/>
  <c r="G1741" i="11"/>
  <c r="G1742" i="11"/>
  <c r="G1743" i="11"/>
  <c r="G1744" i="11"/>
  <c r="G1745" i="11"/>
  <c r="G1746" i="11"/>
  <c r="G1747" i="11"/>
  <c r="G1748" i="11"/>
  <c r="G1749" i="11"/>
  <c r="G1750" i="11"/>
  <c r="G1751" i="11"/>
  <c r="G1752" i="11"/>
  <c r="G1753" i="11"/>
  <c r="G1754" i="11"/>
  <c r="G1755" i="11"/>
  <c r="G1756" i="11"/>
  <c r="G1757" i="11"/>
  <c r="G1758" i="11"/>
  <c r="G1759" i="11"/>
  <c r="G1760" i="11"/>
  <c r="G1761" i="11"/>
  <c r="G1762" i="11"/>
  <c r="G1763" i="11"/>
  <c r="G1764" i="11"/>
  <c r="G1765" i="11"/>
  <c r="G1766" i="11"/>
  <c r="G1767" i="11"/>
  <c r="G1768" i="11"/>
  <c r="G1769" i="11"/>
  <c r="G1770" i="11"/>
  <c r="G1771" i="11"/>
  <c r="G1772" i="11"/>
  <c r="G1773" i="11"/>
  <c r="G1774" i="11"/>
  <c r="G1775" i="11"/>
  <c r="G1776" i="11"/>
  <c r="G1777" i="11"/>
  <c r="G1778" i="11"/>
  <c r="G1779" i="11"/>
  <c r="G1780" i="11"/>
  <c r="G1781" i="11"/>
  <c r="G1782" i="11"/>
  <c r="G1783" i="11"/>
  <c r="G1784" i="11"/>
  <c r="G1785" i="11"/>
  <c r="G1786" i="11"/>
  <c r="G1787" i="11"/>
  <c r="G1788" i="11"/>
  <c r="G1789" i="11"/>
  <c r="G1790" i="11"/>
  <c r="G1791" i="11"/>
  <c r="G1792" i="11"/>
  <c r="G1793" i="11"/>
  <c r="G1794" i="11"/>
  <c r="G1795" i="11"/>
  <c r="G1796" i="11"/>
  <c r="G1797" i="11"/>
  <c r="G1798" i="11"/>
  <c r="G1799" i="11"/>
  <c r="G1800" i="11"/>
  <c r="G1801" i="11"/>
  <c r="G1802" i="11"/>
  <c r="G1803" i="11"/>
  <c r="G1804" i="11"/>
  <c r="G1805" i="11"/>
  <c r="G1806" i="11"/>
  <c r="G1807" i="11"/>
  <c r="G1808" i="11"/>
  <c r="G1809" i="11"/>
  <c r="G1810" i="11"/>
  <c r="G1811" i="11"/>
  <c r="G1812" i="11"/>
  <c r="G1813" i="11"/>
  <c r="G1814" i="11"/>
  <c r="G1815" i="11"/>
  <c r="G1816" i="11"/>
  <c r="G2" i="11"/>
  <c r="V121" i="1"/>
  <c r="V122" i="1"/>
  <c r="AD116" i="1"/>
  <c r="AD117" i="1"/>
  <c r="AD118" i="1"/>
  <c r="AD119" i="1"/>
  <c r="AD120" i="1"/>
  <c r="AD121" i="1"/>
  <c r="AD122" i="1"/>
  <c r="AD123" i="1"/>
  <c r="AD124" i="1"/>
  <c r="AD125" i="1"/>
  <c r="AD115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99" i="1"/>
  <c r="AD89" i="1"/>
  <c r="AD90" i="1"/>
  <c r="AD91" i="1"/>
  <c r="AD92" i="1"/>
  <c r="AD93" i="1"/>
  <c r="AD94" i="1"/>
  <c r="AD95" i="1"/>
  <c r="AD96" i="1"/>
  <c r="AD88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40" i="1"/>
  <c r="AD20" i="1"/>
  <c r="AD21" i="1"/>
  <c r="AD22" i="1"/>
  <c r="AD23" i="1"/>
  <c r="AD24" i="1"/>
  <c r="AD25" i="1"/>
  <c r="AD26" i="1"/>
  <c r="AD27" i="1"/>
  <c r="AD28" i="1"/>
  <c r="AD29" i="1"/>
  <c r="AD19" i="1"/>
  <c r="C127" i="1"/>
  <c r="B127" i="1"/>
  <c r="C114" i="1"/>
  <c r="B114" i="1"/>
  <c r="C98" i="1"/>
  <c r="B98" i="1"/>
  <c r="C87" i="1"/>
  <c r="B87" i="1"/>
  <c r="C71" i="1"/>
  <c r="B71" i="1"/>
  <c r="C55" i="1"/>
  <c r="O55" i="1" s="1"/>
  <c r="B55" i="1"/>
  <c r="C39" i="1"/>
  <c r="O39" i="1" s="1"/>
  <c r="B39" i="1"/>
  <c r="C31" i="1"/>
  <c r="O31" i="1" s="1"/>
  <c r="B31" i="1"/>
  <c r="C18" i="1"/>
  <c r="O18" i="1" s="1"/>
  <c r="B18" i="1"/>
  <c r="C2" i="1"/>
  <c r="O2" i="1" s="1"/>
  <c r="B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9" i="1"/>
  <c r="V20" i="1"/>
  <c r="V21" i="1"/>
  <c r="V22" i="1"/>
  <c r="V23" i="1"/>
  <c r="V24" i="1"/>
  <c r="V25" i="1"/>
  <c r="V26" i="1"/>
  <c r="V27" i="1"/>
  <c r="V28" i="1"/>
  <c r="V29" i="1"/>
  <c r="V32" i="1"/>
  <c r="V33" i="1"/>
  <c r="V34" i="1"/>
  <c r="V35" i="1"/>
  <c r="V36" i="1"/>
  <c r="V37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6" i="1"/>
  <c r="V57" i="1"/>
  <c r="V59" i="1"/>
  <c r="V60" i="1"/>
  <c r="V61" i="1"/>
  <c r="V62" i="1"/>
  <c r="V63" i="1"/>
  <c r="V64" i="1"/>
  <c r="V65" i="1"/>
  <c r="V66" i="1"/>
  <c r="V67" i="1"/>
  <c r="V68" i="1"/>
  <c r="V69" i="1"/>
  <c r="V72" i="1"/>
  <c r="V73" i="1"/>
  <c r="V74" i="1"/>
  <c r="V75" i="1"/>
  <c r="V76" i="1"/>
  <c r="V78" i="1"/>
  <c r="V79" i="1"/>
  <c r="V80" i="1"/>
  <c r="V81" i="1"/>
  <c r="V82" i="1"/>
  <c r="V83" i="1"/>
  <c r="V84" i="1"/>
  <c r="V85" i="1"/>
  <c r="V88" i="1"/>
  <c r="V89" i="1"/>
  <c r="V90" i="1"/>
  <c r="V91" i="1"/>
  <c r="V92" i="1"/>
  <c r="V93" i="1"/>
  <c r="V94" i="1"/>
  <c r="V95" i="1"/>
  <c r="V96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5" i="1"/>
  <c r="V116" i="1"/>
  <c r="V117" i="1"/>
  <c r="V118" i="1"/>
  <c r="V119" i="1"/>
  <c r="V120" i="1"/>
  <c r="V123" i="1"/>
  <c r="V125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32" i="1"/>
  <c r="AD33" i="1"/>
  <c r="AD34" i="1"/>
  <c r="AD35" i="1"/>
  <c r="AD36" i="1"/>
  <c r="AD37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9" i="1"/>
  <c r="AB20" i="1"/>
  <c r="AB21" i="1"/>
  <c r="AB22" i="1"/>
  <c r="AB23" i="1"/>
  <c r="AB24" i="1"/>
  <c r="AB25" i="1"/>
  <c r="AB26" i="1"/>
  <c r="AB27" i="1"/>
  <c r="AB28" i="1"/>
  <c r="AB29" i="1"/>
  <c r="AB32" i="1"/>
  <c r="AB33" i="1"/>
  <c r="AB34" i="1"/>
  <c r="AB35" i="1"/>
  <c r="AB36" i="1"/>
  <c r="AB37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8" i="1"/>
  <c r="AB89" i="1"/>
  <c r="AB90" i="1"/>
  <c r="AB91" i="1"/>
  <c r="AB92" i="1"/>
  <c r="AB93" i="1"/>
  <c r="AB94" i="1"/>
  <c r="AB95" i="1"/>
  <c r="AB96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5" i="1"/>
  <c r="AB116" i="1"/>
  <c r="AB117" i="1"/>
  <c r="AB118" i="1"/>
  <c r="AB119" i="1"/>
  <c r="AB120" i="1"/>
  <c r="AB121" i="1"/>
  <c r="AB122" i="1"/>
  <c r="AB123" i="1"/>
  <c r="AB124" i="1"/>
  <c r="AB125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9" i="1"/>
  <c r="Z20" i="1"/>
  <c r="Z21" i="1"/>
  <c r="Z22" i="1"/>
  <c r="Z23" i="1"/>
  <c r="Z24" i="1"/>
  <c r="Z25" i="1"/>
  <c r="Z26" i="1"/>
  <c r="Z27" i="1"/>
  <c r="Z28" i="1"/>
  <c r="Z29" i="1"/>
  <c r="Z32" i="1"/>
  <c r="Z33" i="1"/>
  <c r="Z34" i="1"/>
  <c r="Z35" i="1"/>
  <c r="Z36" i="1"/>
  <c r="Z37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8" i="1"/>
  <c r="Z89" i="1"/>
  <c r="Z90" i="1"/>
  <c r="Z91" i="1"/>
  <c r="Z92" i="1"/>
  <c r="Z93" i="1"/>
  <c r="Z94" i="1"/>
  <c r="Z95" i="1"/>
  <c r="Z96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5" i="1"/>
  <c r="Z116" i="1"/>
  <c r="Z117" i="1"/>
  <c r="Z118" i="1"/>
  <c r="Z119" i="1"/>
  <c r="Z120" i="1"/>
  <c r="Z121" i="1"/>
  <c r="Z122" i="1"/>
  <c r="Z123" i="1"/>
  <c r="Z124" i="1"/>
  <c r="Z125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N16" i="1" s="1"/>
  <c r="X19" i="1"/>
  <c r="X20" i="1"/>
  <c r="X21" i="1"/>
  <c r="X22" i="1"/>
  <c r="X23" i="1"/>
  <c r="X24" i="1"/>
  <c r="X25" i="1"/>
  <c r="X26" i="1"/>
  <c r="X27" i="1"/>
  <c r="X28" i="1"/>
  <c r="X29" i="1"/>
  <c r="X32" i="1"/>
  <c r="X33" i="1"/>
  <c r="X34" i="1"/>
  <c r="X35" i="1"/>
  <c r="X36" i="1"/>
  <c r="X37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6" i="1"/>
  <c r="X57" i="1"/>
  <c r="X58" i="1"/>
  <c r="N58" i="1" s="1"/>
  <c r="X59" i="1"/>
  <c r="X60" i="1"/>
  <c r="X61" i="1"/>
  <c r="X62" i="1"/>
  <c r="X63" i="1"/>
  <c r="X64" i="1"/>
  <c r="X65" i="1"/>
  <c r="X66" i="1"/>
  <c r="X67" i="1"/>
  <c r="X68" i="1"/>
  <c r="X69" i="1"/>
  <c r="X72" i="1"/>
  <c r="X73" i="1"/>
  <c r="X74" i="1"/>
  <c r="X75" i="1"/>
  <c r="X76" i="1"/>
  <c r="X77" i="1"/>
  <c r="N77" i="1" s="1"/>
  <c r="X78" i="1"/>
  <c r="X79" i="1"/>
  <c r="X80" i="1"/>
  <c r="X81" i="1"/>
  <c r="X82" i="1"/>
  <c r="X83" i="1"/>
  <c r="X84" i="1"/>
  <c r="X85" i="1"/>
  <c r="X88" i="1"/>
  <c r="X89" i="1"/>
  <c r="X90" i="1"/>
  <c r="X91" i="1"/>
  <c r="X92" i="1"/>
  <c r="X93" i="1"/>
  <c r="X94" i="1"/>
  <c r="X95" i="1"/>
  <c r="X96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5" i="1"/>
  <c r="X116" i="1"/>
  <c r="X117" i="1"/>
  <c r="X118" i="1"/>
  <c r="X119" i="1"/>
  <c r="X120" i="1"/>
  <c r="X121" i="1"/>
  <c r="X122" i="1"/>
  <c r="X123" i="1"/>
  <c r="X124" i="1"/>
  <c r="N124" i="1" s="1"/>
  <c r="X125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V32" i="27" l="1"/>
  <c r="V30" i="27"/>
  <c r="F118" i="29"/>
  <c r="F106" i="29"/>
  <c r="F91" i="29"/>
  <c r="F81" i="29"/>
  <c r="F66" i="29"/>
  <c r="F51" i="29"/>
  <c r="F36" i="29"/>
  <c r="F29" i="29"/>
  <c r="F17" i="29"/>
  <c r="F2" i="29"/>
  <c r="F118" i="27"/>
  <c r="W118" i="27"/>
  <c r="S118" i="24"/>
  <c r="I118" i="24"/>
  <c r="S106" i="24"/>
  <c r="I106" i="24"/>
  <c r="S91" i="24"/>
  <c r="I91" i="24"/>
  <c r="S81" i="24"/>
  <c r="I81" i="24"/>
  <c r="S66" i="24"/>
  <c r="I66" i="24"/>
  <c r="S51" i="24"/>
  <c r="I51" i="24"/>
  <c r="S36" i="24"/>
  <c r="I36" i="24"/>
  <c r="S29" i="24"/>
  <c r="I29" i="24"/>
  <c r="S17" i="24"/>
  <c r="I17" i="24"/>
  <c r="S2" i="24"/>
  <c r="I2" i="24"/>
  <c r="V118" i="27"/>
  <c r="V50" i="27"/>
  <c r="V46" i="27"/>
  <c r="V130" i="27"/>
  <c r="V111" i="27"/>
  <c r="V115" i="27"/>
  <c r="V71" i="27"/>
  <c r="V89" i="27"/>
  <c r="V112" i="27"/>
  <c r="V87" i="27"/>
  <c r="V88" i="27"/>
  <c r="V95" i="27"/>
  <c r="V107" i="27"/>
  <c r="V67" i="27"/>
  <c r="V94" i="27"/>
  <c r="V79" i="27"/>
  <c r="V109" i="27"/>
  <c r="V63" i="27"/>
  <c r="V53" i="27"/>
  <c r="V110" i="27"/>
  <c r="V98" i="27"/>
  <c r="V104" i="27"/>
  <c r="V90" i="27"/>
  <c r="V69" i="27"/>
  <c r="V75" i="27"/>
  <c r="V72" i="27"/>
  <c r="V73" i="27"/>
  <c r="V70" i="27"/>
  <c r="V122" i="27"/>
  <c r="V127" i="27"/>
  <c r="V105" i="27"/>
  <c r="V96" i="27"/>
  <c r="V65" i="27"/>
  <c r="V86" i="27"/>
  <c r="V82" i="27"/>
  <c r="V84" i="27"/>
  <c r="V47" i="27"/>
  <c r="V100" i="27"/>
  <c r="V58" i="27"/>
  <c r="V68" i="27"/>
  <c r="V62" i="27"/>
  <c r="V76" i="27"/>
  <c r="V131" i="27"/>
  <c r="V108" i="27"/>
  <c r="V99" i="27"/>
  <c r="V120" i="27"/>
  <c r="V113" i="27"/>
  <c r="V119" i="27"/>
  <c r="V114" i="27"/>
  <c r="V24" i="27"/>
  <c r="V97" i="27"/>
  <c r="V38" i="27"/>
  <c r="V92" i="27"/>
  <c r="V121" i="27"/>
  <c r="V55" i="27"/>
  <c r="V43" i="27"/>
  <c r="V85" i="27"/>
  <c r="V59" i="27"/>
  <c r="V41" i="27"/>
  <c r="V124" i="27"/>
  <c r="V26" i="27"/>
  <c r="V28" i="27"/>
  <c r="V33" i="27"/>
  <c r="V40" i="27"/>
  <c r="V116" i="27"/>
  <c r="V54" i="27"/>
  <c r="V52" i="27"/>
  <c r="V18" i="27"/>
  <c r="V37" i="27"/>
  <c r="V117" i="27"/>
  <c r="V42" i="27"/>
  <c r="V78" i="27"/>
  <c r="V125" i="27"/>
  <c r="V103" i="27"/>
  <c r="V126" i="27"/>
  <c r="V102" i="27"/>
  <c r="V83" i="27"/>
  <c r="V80" i="27"/>
  <c r="V6" i="27"/>
  <c r="V61" i="27"/>
  <c r="V5" i="27"/>
  <c r="V77" i="27"/>
  <c r="V60" i="27"/>
  <c r="V45" i="27"/>
  <c r="V34" i="27"/>
  <c r="V49" i="27"/>
  <c r="V21" i="27"/>
  <c r="V93" i="27"/>
  <c r="V74" i="27"/>
  <c r="V129" i="27"/>
  <c r="V15" i="27"/>
  <c r="V9" i="27"/>
  <c r="V123" i="27"/>
  <c r="V27" i="27"/>
  <c r="V48" i="27"/>
  <c r="V101" i="27"/>
  <c r="V31" i="27"/>
  <c r="V10" i="27"/>
  <c r="V13" i="27"/>
  <c r="V8" i="27"/>
  <c r="V12" i="27"/>
  <c r="V16" i="27"/>
  <c r="V4" i="27"/>
  <c r="V14" i="27"/>
  <c r="V128" i="27"/>
  <c r="V20" i="27"/>
  <c r="V3" i="27"/>
  <c r="V25" i="27"/>
  <c r="V56" i="27"/>
  <c r="V64" i="27"/>
  <c r="V44" i="27"/>
  <c r="V19" i="27"/>
  <c r="V22" i="27"/>
  <c r="V23" i="27"/>
  <c r="V11" i="27"/>
  <c r="V57" i="27"/>
  <c r="V39" i="27"/>
  <c r="V7" i="27"/>
  <c r="W106" i="27"/>
  <c r="F106" i="27"/>
  <c r="W91" i="27"/>
  <c r="F91" i="27"/>
  <c r="F81" i="27"/>
  <c r="W81" i="27"/>
  <c r="W66" i="27"/>
  <c r="F66" i="27"/>
  <c r="F51" i="27"/>
  <c r="W51" i="27"/>
  <c r="F36" i="27"/>
  <c r="W36" i="27"/>
  <c r="W29" i="27"/>
  <c r="F29" i="27"/>
  <c r="W17" i="27"/>
  <c r="F17" i="27"/>
  <c r="F2" i="27"/>
  <c r="W2" i="27"/>
  <c r="R32" i="24"/>
  <c r="R98" i="24"/>
  <c r="R86" i="24"/>
  <c r="R40" i="24"/>
  <c r="R39" i="24"/>
  <c r="R47" i="24"/>
  <c r="R42" i="24"/>
  <c r="R43" i="24"/>
  <c r="R125" i="24"/>
  <c r="R38" i="24"/>
  <c r="R46" i="24"/>
  <c r="R41" i="24"/>
  <c r="R50" i="24"/>
  <c r="R37" i="24"/>
  <c r="R63" i="24"/>
  <c r="R45" i="24"/>
  <c r="R107" i="24"/>
  <c r="R61" i="24"/>
  <c r="R44" i="24"/>
  <c r="R23" i="24"/>
  <c r="R111" i="24"/>
  <c r="R48" i="24"/>
  <c r="R64" i="24"/>
  <c r="R110" i="24"/>
  <c r="R55" i="24"/>
  <c r="R57" i="24"/>
  <c r="R31" i="24"/>
  <c r="R33" i="24"/>
  <c r="R30" i="24"/>
  <c r="R49" i="24"/>
  <c r="R122" i="24"/>
  <c r="R76" i="24"/>
  <c r="R35" i="24"/>
  <c r="R127" i="24"/>
  <c r="R99" i="24"/>
  <c r="R123" i="24"/>
  <c r="R121" i="24"/>
  <c r="R120" i="24"/>
  <c r="R113" i="24"/>
  <c r="R101" i="24"/>
  <c r="R96" i="24"/>
  <c r="R102" i="24"/>
  <c r="R85" i="24"/>
  <c r="R67" i="24"/>
  <c r="R75" i="24"/>
  <c r="R80" i="24"/>
  <c r="R69" i="24"/>
  <c r="R59" i="24"/>
  <c r="R34" i="24"/>
  <c r="R20" i="24"/>
  <c r="R12" i="24"/>
  <c r="R4" i="24"/>
  <c r="R11" i="24"/>
  <c r="R16" i="24"/>
  <c r="R128" i="24"/>
  <c r="R95" i="24"/>
  <c r="R93" i="24"/>
  <c r="R104" i="24"/>
  <c r="R52" i="24"/>
  <c r="R60" i="24"/>
  <c r="R65" i="24"/>
  <c r="R3" i="24"/>
  <c r="R8" i="24"/>
  <c r="R5" i="24"/>
  <c r="R6" i="24"/>
  <c r="R124" i="24"/>
  <c r="R126" i="24"/>
  <c r="R112" i="24"/>
  <c r="R109" i="24"/>
  <c r="R70" i="24"/>
  <c r="R10" i="24"/>
  <c r="R119" i="24"/>
  <c r="R114" i="24"/>
  <c r="R115" i="24"/>
  <c r="R117" i="24"/>
  <c r="R108" i="24"/>
  <c r="R97" i="24"/>
  <c r="R84" i="24"/>
  <c r="R74" i="24"/>
  <c r="R79" i="24"/>
  <c r="R58" i="24"/>
  <c r="R22" i="24"/>
  <c r="R25" i="24"/>
  <c r="R27" i="24"/>
  <c r="R7" i="24"/>
  <c r="R9" i="24"/>
  <c r="R13" i="24"/>
  <c r="R130" i="24"/>
  <c r="R90" i="24"/>
  <c r="R116" i="24"/>
  <c r="R94" i="24"/>
  <c r="R92" i="24"/>
  <c r="R100" i="24"/>
  <c r="R105" i="24"/>
  <c r="R88" i="24"/>
  <c r="R87" i="24"/>
  <c r="R89" i="24"/>
  <c r="R68" i="24"/>
  <c r="R54" i="24"/>
  <c r="R56" i="24"/>
  <c r="R21" i="24"/>
  <c r="R14" i="24"/>
  <c r="R15" i="24"/>
  <c r="R103" i="24"/>
  <c r="R82" i="24"/>
  <c r="R83" i="24"/>
  <c r="R72" i="24"/>
  <c r="R73" i="24"/>
  <c r="R77" i="24"/>
  <c r="R28" i="24"/>
  <c r="R18" i="24"/>
  <c r="R62" i="24"/>
  <c r="R53" i="24"/>
  <c r="R131" i="24"/>
  <c r="R19" i="24"/>
  <c r="R71" i="24"/>
  <c r="R78" i="24"/>
  <c r="R129" i="24"/>
  <c r="R24" i="24"/>
  <c r="R26" i="24"/>
  <c r="I225" i="11"/>
  <c r="I1468" i="11"/>
  <c r="K99" i="11"/>
  <c r="I100" i="11"/>
  <c r="I101" i="11"/>
  <c r="I103" i="11"/>
  <c r="I99" i="11"/>
  <c r="I102" i="11"/>
  <c r="I104" i="11"/>
  <c r="K226" i="11"/>
  <c r="I229" i="11"/>
  <c r="K231" i="11"/>
  <c r="I232" i="11"/>
  <c r="K1472" i="11"/>
  <c r="I1474" i="11"/>
  <c r="I2" i="11"/>
  <c r="I4" i="11"/>
  <c r="I3" i="11"/>
  <c r="I5" i="11"/>
  <c r="I6" i="11"/>
  <c r="K2" i="11"/>
  <c r="I7" i="11"/>
  <c r="I10" i="11"/>
  <c r="I12" i="11"/>
  <c r="I11" i="11"/>
  <c r="K7" i="11"/>
  <c r="I9" i="11"/>
  <c r="I8" i="11"/>
  <c r="I16" i="11"/>
  <c r="I17" i="11"/>
  <c r="I15" i="11"/>
  <c r="I13" i="11"/>
  <c r="I14" i="11"/>
  <c r="K13" i="11"/>
  <c r="I18" i="11"/>
  <c r="I22" i="11"/>
  <c r="I20" i="11"/>
  <c r="I35" i="11"/>
  <c r="I30" i="11"/>
  <c r="I34" i="11"/>
  <c r="I33" i="11"/>
  <c r="I25" i="11"/>
  <c r="I24" i="11"/>
  <c r="I23" i="11"/>
  <c r="I21" i="11"/>
  <c r="I32" i="11"/>
  <c r="I31" i="11"/>
  <c r="I27" i="11"/>
  <c r="I36" i="11"/>
  <c r="I19" i="11"/>
  <c r="K19" i="11"/>
  <c r="I26" i="11"/>
  <c r="I28" i="11"/>
  <c r="I29" i="11"/>
  <c r="I38" i="11"/>
  <c r="I44" i="11"/>
  <c r="I39" i="11"/>
  <c r="I45" i="11"/>
  <c r="I43" i="11"/>
  <c r="K37" i="11"/>
  <c r="I40" i="11"/>
  <c r="I42" i="11"/>
  <c r="I37" i="11"/>
  <c r="I41" i="11"/>
  <c r="I70" i="11"/>
  <c r="I57" i="11"/>
  <c r="I53" i="11"/>
  <c r="I49" i="11"/>
  <c r="I47" i="11"/>
  <c r="I51" i="11"/>
  <c r="I55" i="11"/>
  <c r="I65" i="11"/>
  <c r="I72" i="11"/>
  <c r="I71" i="11"/>
  <c r="I66" i="11"/>
  <c r="I59" i="11"/>
  <c r="I56" i="11"/>
  <c r="I50" i="11"/>
  <c r="K46" i="11"/>
  <c r="I68" i="11"/>
  <c r="I63" i="11"/>
  <c r="I58" i="11"/>
  <c r="I52" i="11"/>
  <c r="I48" i="11"/>
  <c r="I46" i="11"/>
  <c r="I54" i="11"/>
  <c r="I60" i="11"/>
  <c r="I62" i="11"/>
  <c r="I69" i="11"/>
  <c r="I64" i="11"/>
  <c r="I61" i="11"/>
  <c r="I67" i="11"/>
  <c r="I80" i="11"/>
  <c r="K75" i="11"/>
  <c r="I74" i="11"/>
  <c r="I81" i="11"/>
  <c r="I78" i="11"/>
  <c r="I73" i="11"/>
  <c r="I79" i="11"/>
  <c r="I75" i="11"/>
  <c r="I77" i="11"/>
  <c r="I76" i="11"/>
  <c r="I86" i="11"/>
  <c r="I91" i="11"/>
  <c r="I90" i="11"/>
  <c r="I97" i="11"/>
  <c r="I94" i="11"/>
  <c r="I87" i="11"/>
  <c r="I82" i="11"/>
  <c r="I93" i="11"/>
  <c r="I98" i="11"/>
  <c r="I89" i="11"/>
  <c r="I83" i="11"/>
  <c r="I88" i="11"/>
  <c r="I95" i="11"/>
  <c r="I85" i="11"/>
  <c r="I96" i="11"/>
  <c r="K90" i="11"/>
  <c r="I84" i="11"/>
  <c r="I92" i="11"/>
  <c r="I110" i="11"/>
  <c r="I106" i="11"/>
  <c r="K106" i="11"/>
  <c r="I114" i="11"/>
  <c r="I105" i="11"/>
  <c r="I111" i="11"/>
  <c r="I108" i="11"/>
  <c r="I109" i="11"/>
  <c r="I113" i="11"/>
  <c r="I112" i="11"/>
  <c r="I107" i="11"/>
  <c r="I121" i="11"/>
  <c r="I128" i="11"/>
  <c r="I124" i="11"/>
  <c r="I120" i="11"/>
  <c r="I119" i="11"/>
  <c r="I127" i="11"/>
  <c r="I117" i="11"/>
  <c r="K117" i="11"/>
  <c r="I123" i="11"/>
  <c r="I116" i="11"/>
  <c r="I118" i="11"/>
  <c r="I126" i="11"/>
  <c r="I129" i="11"/>
  <c r="I122" i="11"/>
  <c r="I115" i="11"/>
  <c r="I130" i="11"/>
  <c r="I125" i="11"/>
  <c r="I146" i="11"/>
  <c r="I141" i="11"/>
  <c r="K141" i="11"/>
  <c r="I143" i="11"/>
  <c r="I140" i="11"/>
  <c r="I132" i="11"/>
  <c r="I134" i="11"/>
  <c r="I138" i="11"/>
  <c r="I144" i="11"/>
  <c r="I131" i="11"/>
  <c r="I137" i="11"/>
  <c r="I142" i="11"/>
  <c r="I147" i="11"/>
  <c r="I150" i="11"/>
  <c r="I148" i="11"/>
  <c r="I149" i="11"/>
  <c r="I145" i="11"/>
  <c r="I139" i="11"/>
  <c r="I136" i="11"/>
  <c r="I133" i="11"/>
  <c r="I135" i="11"/>
  <c r="I151" i="11"/>
  <c r="I153" i="11"/>
  <c r="I159" i="11"/>
  <c r="I162" i="11"/>
  <c r="I160" i="11"/>
  <c r="I161" i="11"/>
  <c r="I158" i="11"/>
  <c r="I163" i="11"/>
  <c r="I157" i="11"/>
  <c r="I154" i="11"/>
  <c r="I152" i="11"/>
  <c r="K155" i="11"/>
  <c r="I155" i="11"/>
  <c r="I156" i="11"/>
  <c r="I175" i="11"/>
  <c r="I174" i="11"/>
  <c r="I170" i="11"/>
  <c r="I165" i="11"/>
  <c r="I166" i="11"/>
  <c r="I178" i="11"/>
  <c r="I164" i="11"/>
  <c r="I171" i="11"/>
  <c r="K169" i="11"/>
  <c r="I169" i="11"/>
  <c r="I173" i="11"/>
  <c r="I176" i="11"/>
  <c r="I177" i="11"/>
  <c r="I172" i="11"/>
  <c r="I168" i="11"/>
  <c r="I167" i="11"/>
  <c r="I189" i="11"/>
  <c r="I181" i="11"/>
  <c r="I182" i="11"/>
  <c r="I184" i="11"/>
  <c r="I179" i="11"/>
  <c r="I185" i="11"/>
  <c r="I191" i="11"/>
  <c r="K179" i="11"/>
  <c r="I188" i="11"/>
  <c r="I194" i="11"/>
  <c r="I187" i="11"/>
  <c r="I183" i="11"/>
  <c r="I186" i="11"/>
  <c r="I193" i="11"/>
  <c r="I192" i="11"/>
  <c r="I195" i="11"/>
  <c r="I180" i="11"/>
  <c r="I190" i="11"/>
  <c r="K196" i="11"/>
  <c r="I207" i="11"/>
  <c r="I213" i="11"/>
  <c r="I217" i="11"/>
  <c r="I215" i="11"/>
  <c r="I210" i="11"/>
  <c r="I203" i="11"/>
  <c r="I206" i="11"/>
  <c r="I201" i="11"/>
  <c r="I216" i="11"/>
  <c r="I197" i="11"/>
  <c r="I202" i="11"/>
  <c r="I208" i="11"/>
  <c r="I199" i="11"/>
  <c r="I209" i="11"/>
  <c r="I214" i="11"/>
  <c r="I204" i="11"/>
  <c r="I212" i="11"/>
  <c r="I211" i="11"/>
  <c r="I205" i="11"/>
  <c r="I198" i="11"/>
  <c r="I196" i="11"/>
  <c r="I200" i="11"/>
  <c r="K218" i="11"/>
  <c r="I219" i="11"/>
  <c r="I221" i="11"/>
  <c r="I218" i="11"/>
  <c r="I220" i="11"/>
  <c r="I222" i="11"/>
  <c r="I224" i="11"/>
  <c r="K223" i="11"/>
  <c r="I223" i="11"/>
  <c r="I227" i="11"/>
  <c r="I228" i="11"/>
  <c r="I230" i="11"/>
  <c r="K228" i="11"/>
  <c r="I226" i="11"/>
  <c r="I237" i="11"/>
  <c r="I231" i="11"/>
  <c r="K234" i="11"/>
  <c r="I235" i="11"/>
  <c r="I234" i="11"/>
  <c r="I238" i="11"/>
  <c r="I236" i="11"/>
  <c r="I233" i="11"/>
  <c r="I239" i="11"/>
  <c r="I243" i="11"/>
  <c r="K244" i="11"/>
  <c r="I244" i="11"/>
  <c r="I242" i="11"/>
  <c r="I241" i="11"/>
  <c r="I240" i="11"/>
  <c r="K247" i="11"/>
  <c r="I249" i="11"/>
  <c r="I248" i="11"/>
  <c r="I245" i="11"/>
  <c r="I250" i="11"/>
  <c r="I246" i="11"/>
  <c r="I247" i="11"/>
  <c r="I268" i="11"/>
  <c r="I264" i="11"/>
  <c r="K252" i="11"/>
  <c r="I254" i="11"/>
  <c r="I262" i="11"/>
  <c r="I256" i="11"/>
  <c r="I261" i="11"/>
  <c r="I267" i="11"/>
  <c r="I272" i="11"/>
  <c r="I255" i="11"/>
  <c r="I260" i="11"/>
  <c r="I265" i="11"/>
  <c r="I271" i="11"/>
  <c r="I251" i="11"/>
  <c r="I257" i="11"/>
  <c r="I263" i="11"/>
  <c r="I269" i="11"/>
  <c r="I270" i="11"/>
  <c r="I266" i="11"/>
  <c r="I259" i="11"/>
  <c r="I253" i="11"/>
  <c r="I258" i="11"/>
  <c r="I252" i="11"/>
  <c r="I273" i="11"/>
  <c r="K273" i="11"/>
  <c r="I275" i="11"/>
  <c r="I274" i="11"/>
  <c r="I281" i="11"/>
  <c r="I291" i="11"/>
  <c r="I286" i="11"/>
  <c r="I295" i="11"/>
  <c r="I301" i="11"/>
  <c r="I297" i="11"/>
  <c r="I292" i="11"/>
  <c r="I298" i="11"/>
  <c r="I278" i="11"/>
  <c r="I283" i="11"/>
  <c r="I290" i="11"/>
  <c r="I293" i="11"/>
  <c r="I288" i="11"/>
  <c r="I282" i="11"/>
  <c r="I300" i="11"/>
  <c r="I294" i="11"/>
  <c r="I289" i="11"/>
  <c r="I284" i="11"/>
  <c r="I280" i="11"/>
  <c r="I279" i="11"/>
  <c r="K276" i="11"/>
  <c r="I285" i="11"/>
  <c r="I276" i="11"/>
  <c r="I287" i="11"/>
  <c r="I277" i="11"/>
  <c r="I296" i="11"/>
  <c r="I299" i="11"/>
  <c r="I303" i="11"/>
  <c r="I308" i="11"/>
  <c r="I302" i="11"/>
  <c r="I306" i="11"/>
  <c r="I304" i="11"/>
  <c r="K306" i="11"/>
  <c r="I305" i="11"/>
  <c r="I307" i="11"/>
  <c r="I309" i="11"/>
  <c r="I313" i="11"/>
  <c r="I318" i="11"/>
  <c r="I310" i="11"/>
  <c r="I316" i="11"/>
  <c r="I320" i="11"/>
  <c r="I312" i="11"/>
  <c r="I314" i="11"/>
  <c r="I319" i="11"/>
  <c r="I317" i="11"/>
  <c r="K312" i="11"/>
  <c r="I311" i="11"/>
  <c r="I315" i="11"/>
  <c r="I321" i="11"/>
  <c r="I326" i="11"/>
  <c r="I322" i="11"/>
  <c r="I324" i="11"/>
  <c r="I334" i="11"/>
  <c r="I335" i="11"/>
  <c r="I328" i="11"/>
  <c r="I323" i="11"/>
  <c r="I325" i="11"/>
  <c r="I331" i="11"/>
  <c r="I333" i="11"/>
  <c r="I330" i="11"/>
  <c r="K322" i="11"/>
  <c r="I332" i="11"/>
  <c r="I336" i="11"/>
  <c r="I329" i="11"/>
  <c r="I327" i="11"/>
  <c r="I343" i="11"/>
  <c r="I337" i="11"/>
  <c r="I356" i="11"/>
  <c r="I353" i="11"/>
  <c r="I342" i="11"/>
  <c r="I339" i="11"/>
  <c r="I344" i="11"/>
  <c r="I358" i="11"/>
  <c r="I346" i="11"/>
  <c r="I338" i="11"/>
  <c r="K338" i="11"/>
  <c r="I347" i="11"/>
  <c r="I352" i="11"/>
  <c r="I341" i="11"/>
  <c r="I351" i="11"/>
  <c r="I357" i="11"/>
  <c r="I350" i="11"/>
  <c r="I354" i="11"/>
  <c r="I348" i="11"/>
  <c r="I340" i="11"/>
  <c r="I345" i="11"/>
  <c r="I349" i="11"/>
  <c r="I355" i="11"/>
  <c r="I370" i="11"/>
  <c r="I372" i="11"/>
  <c r="K359" i="11"/>
  <c r="I368" i="11"/>
  <c r="I363" i="11"/>
  <c r="I365" i="11"/>
  <c r="I374" i="11"/>
  <c r="I373" i="11"/>
  <c r="I366" i="11"/>
  <c r="I361" i="11"/>
  <c r="I375" i="11"/>
  <c r="I362" i="11"/>
  <c r="I359" i="11"/>
  <c r="I364" i="11"/>
  <c r="I369" i="11"/>
  <c r="I360" i="11"/>
  <c r="I367" i="11"/>
  <c r="I371" i="11"/>
  <c r="I394" i="11"/>
  <c r="K377" i="11"/>
  <c r="I383" i="11"/>
  <c r="I380" i="11"/>
  <c r="I384" i="11"/>
  <c r="I391" i="11"/>
  <c r="I396" i="11"/>
  <c r="I392" i="11"/>
  <c r="I397" i="11"/>
  <c r="I386" i="11"/>
  <c r="I381" i="11"/>
  <c r="I395" i="11"/>
  <c r="I398" i="11"/>
  <c r="I388" i="11"/>
  <c r="I378" i="11"/>
  <c r="I376" i="11"/>
  <c r="I379" i="11"/>
  <c r="I377" i="11"/>
  <c r="I382" i="11"/>
  <c r="I387" i="11"/>
  <c r="I393" i="11"/>
  <c r="I399" i="11"/>
  <c r="I385" i="11"/>
  <c r="I389" i="11"/>
  <c r="I390" i="11"/>
  <c r="K400" i="11"/>
  <c r="I409" i="11"/>
  <c r="I407" i="11"/>
  <c r="I419" i="11"/>
  <c r="I420" i="11"/>
  <c r="I410" i="11"/>
  <c r="I403" i="11"/>
  <c r="I413" i="11"/>
  <c r="I414" i="11"/>
  <c r="I401" i="11"/>
  <c r="I400" i="11"/>
  <c r="I411" i="11"/>
  <c r="I405" i="11"/>
  <c r="I402" i="11"/>
  <c r="I408" i="11"/>
  <c r="I415" i="11"/>
  <c r="I416" i="11"/>
  <c r="I406" i="11"/>
  <c r="I417" i="11"/>
  <c r="I418" i="11"/>
  <c r="I404" i="11"/>
  <c r="I412" i="11"/>
  <c r="I421" i="11"/>
  <c r="K421" i="11"/>
  <c r="I437" i="11"/>
  <c r="I438" i="11"/>
  <c r="I439" i="11"/>
  <c r="I440" i="11"/>
  <c r="I441" i="11"/>
  <c r="I442" i="11"/>
  <c r="I443" i="11"/>
  <c r="I444" i="11"/>
  <c r="I445" i="11"/>
  <c r="I446" i="11"/>
  <c r="I447" i="11"/>
  <c r="I448" i="11"/>
  <c r="K422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52" i="11"/>
  <c r="I451" i="11"/>
  <c r="I450" i="11"/>
  <c r="I449" i="11"/>
  <c r="I463" i="11"/>
  <c r="K449" i="11"/>
  <c r="I462" i="11"/>
  <c r="I461" i="11"/>
  <c r="I460" i="11"/>
  <c r="I459" i="11"/>
  <c r="I458" i="11"/>
  <c r="I457" i="11"/>
  <c r="I456" i="11"/>
  <c r="I455" i="11"/>
  <c r="I454" i="11"/>
  <c r="I453" i="11"/>
  <c r="I472" i="11"/>
  <c r="I468" i="11"/>
  <c r="I476" i="11"/>
  <c r="I464" i="11"/>
  <c r="I465" i="11"/>
  <c r="I466" i="11"/>
  <c r="I467" i="11"/>
  <c r="I469" i="11"/>
  <c r="I477" i="11"/>
  <c r="I479" i="11"/>
  <c r="I473" i="11"/>
  <c r="I474" i="11"/>
  <c r="I481" i="11"/>
  <c r="I478" i="11"/>
  <c r="I470" i="11"/>
  <c r="I471" i="11"/>
  <c r="I480" i="11"/>
  <c r="K464" i="11"/>
  <c r="I482" i="11"/>
  <c r="I475" i="11"/>
  <c r="I508" i="11"/>
  <c r="I507" i="11"/>
  <c r="I498" i="11"/>
  <c r="I501" i="11"/>
  <c r="I491" i="11"/>
  <c r="I486" i="11"/>
  <c r="I500" i="11"/>
  <c r="I483" i="11"/>
  <c r="I504" i="11"/>
  <c r="I509" i="11"/>
  <c r="I499" i="11"/>
  <c r="I492" i="11"/>
  <c r="I484" i="11"/>
  <c r="I489" i="11"/>
  <c r="K483" i="11"/>
  <c r="I487" i="11"/>
  <c r="I495" i="11"/>
  <c r="I493" i="11"/>
  <c r="I488" i="11"/>
  <c r="I490" i="11"/>
  <c r="I497" i="11"/>
  <c r="I506" i="11"/>
  <c r="I496" i="11"/>
  <c r="I505" i="11"/>
  <c r="I485" i="11"/>
  <c r="I494" i="11"/>
  <c r="I502" i="11"/>
  <c r="I510" i="11"/>
  <c r="I503" i="11"/>
  <c r="I511" i="11"/>
  <c r="I512" i="11"/>
  <c r="I515" i="11"/>
  <c r="I513" i="11"/>
  <c r="I519" i="11"/>
  <c r="I518" i="11"/>
  <c r="I517" i="11"/>
  <c r="I514" i="11"/>
  <c r="K513" i="11"/>
  <c r="I516" i="11"/>
  <c r="I523" i="11"/>
  <c r="I534" i="11"/>
  <c r="I543" i="11"/>
  <c r="I527" i="11"/>
  <c r="I541" i="11"/>
  <c r="I520" i="11"/>
  <c r="I538" i="11"/>
  <c r="K527" i="11"/>
  <c r="I530" i="11"/>
  <c r="I521" i="11"/>
  <c r="I525" i="11"/>
  <c r="I532" i="11"/>
  <c r="I540" i="11"/>
  <c r="I531" i="11"/>
  <c r="I524" i="11"/>
  <c r="I529" i="11"/>
  <c r="I536" i="11"/>
  <c r="I542" i="11"/>
  <c r="I537" i="11"/>
  <c r="I528" i="11"/>
  <c r="I535" i="11"/>
  <c r="I539" i="11"/>
  <c r="I545" i="11"/>
  <c r="I533" i="11"/>
  <c r="I522" i="11"/>
  <c r="I544" i="11"/>
  <c r="I526" i="11"/>
  <c r="I552" i="11"/>
  <c r="I549" i="11"/>
  <c r="I555" i="11"/>
  <c r="I547" i="11"/>
  <c r="I553" i="11"/>
  <c r="I551" i="11"/>
  <c r="I554" i="11"/>
  <c r="I546" i="11"/>
  <c r="I548" i="11"/>
  <c r="K546" i="11"/>
  <c r="I550" i="11"/>
  <c r="K556" i="11"/>
  <c r="I568" i="11"/>
  <c r="I565" i="11"/>
  <c r="I562" i="11"/>
  <c r="I561" i="11"/>
  <c r="I571" i="11"/>
  <c r="I560" i="11"/>
  <c r="I574" i="11"/>
  <c r="I563" i="11"/>
  <c r="I567" i="11"/>
  <c r="I559" i="11"/>
  <c r="I572" i="11"/>
  <c r="I569" i="11"/>
  <c r="I558" i="11"/>
  <c r="I570" i="11"/>
  <c r="I564" i="11"/>
  <c r="I573" i="11"/>
  <c r="I557" i="11"/>
  <c r="I566" i="11"/>
  <c r="I556" i="11"/>
  <c r="I575" i="11"/>
  <c r="I579" i="11"/>
  <c r="I577" i="11"/>
  <c r="I582" i="11"/>
  <c r="K575" i="11"/>
  <c r="I581" i="11"/>
  <c r="I583" i="11"/>
  <c r="I580" i="11"/>
  <c r="I576" i="11"/>
  <c r="I584" i="11"/>
  <c r="I585" i="11"/>
  <c r="I578" i="11"/>
  <c r="I609" i="11"/>
  <c r="I589" i="11"/>
  <c r="I597" i="11"/>
  <c r="I607" i="11"/>
  <c r="I591" i="11"/>
  <c r="I608" i="11"/>
  <c r="I598" i="11"/>
  <c r="I586" i="11"/>
  <c r="I604" i="11"/>
  <c r="I595" i="11"/>
  <c r="I606" i="11"/>
  <c r="I601" i="11"/>
  <c r="I592" i="11"/>
  <c r="I588" i="11"/>
  <c r="I603" i="11"/>
  <c r="K587" i="11"/>
  <c r="I594" i="11"/>
  <c r="I596" i="11"/>
  <c r="I605" i="11"/>
  <c r="I610" i="11"/>
  <c r="I599" i="11"/>
  <c r="I600" i="11"/>
  <c r="I593" i="11"/>
  <c r="I602" i="11"/>
  <c r="I590" i="11"/>
  <c r="I611" i="11"/>
  <c r="I587" i="11"/>
  <c r="I614" i="11"/>
  <c r="I615" i="11"/>
  <c r="I622" i="11"/>
  <c r="I612" i="11"/>
  <c r="I616" i="11"/>
  <c r="I623" i="11"/>
  <c r="I617" i="11"/>
  <c r="I626" i="11"/>
  <c r="I625" i="11"/>
  <c r="I620" i="11"/>
  <c r="I624" i="11"/>
  <c r="I619" i="11"/>
  <c r="K612" i="11"/>
  <c r="I618" i="11"/>
  <c r="I613" i="11"/>
  <c r="I621" i="11"/>
  <c r="I627" i="11"/>
  <c r="I638" i="11"/>
  <c r="K627" i="11"/>
  <c r="I628" i="11"/>
  <c r="I637" i="11"/>
  <c r="I631" i="11"/>
  <c r="I630" i="11"/>
  <c r="I635" i="11"/>
  <c r="I632" i="11"/>
  <c r="I634" i="11"/>
  <c r="I633" i="11"/>
  <c r="I629" i="11"/>
  <c r="I636" i="11"/>
  <c r="I643" i="11"/>
  <c r="I641" i="11"/>
  <c r="I644" i="11"/>
  <c r="I659" i="11"/>
  <c r="I648" i="11"/>
  <c r="I651" i="11"/>
  <c r="I639" i="11"/>
  <c r="I646" i="11"/>
  <c r="I657" i="11"/>
  <c r="I655" i="11"/>
  <c r="I647" i="11"/>
  <c r="I640" i="11"/>
  <c r="I658" i="11"/>
  <c r="I656" i="11"/>
  <c r="I645" i="11"/>
  <c r="I653" i="11"/>
  <c r="I650" i="11"/>
  <c r="I642" i="11"/>
  <c r="I660" i="11"/>
  <c r="I649" i="11"/>
  <c r="K639" i="11"/>
  <c r="I654" i="11"/>
  <c r="I652" i="11"/>
  <c r="I662" i="11"/>
  <c r="I669" i="11"/>
  <c r="I667" i="11"/>
  <c r="I664" i="11"/>
  <c r="I668" i="11"/>
  <c r="I663" i="11"/>
  <c r="I666" i="11"/>
  <c r="I665" i="11"/>
  <c r="I670" i="11"/>
  <c r="I661" i="11"/>
  <c r="I671" i="11"/>
  <c r="K661" i="11"/>
  <c r="I691" i="11"/>
  <c r="I677" i="11"/>
  <c r="I694" i="11"/>
  <c r="I700" i="11"/>
  <c r="I692" i="11"/>
  <c r="I678" i="11"/>
  <c r="I699" i="11"/>
  <c r="I686" i="11"/>
  <c r="I672" i="11"/>
  <c r="I684" i="11"/>
  <c r="I697" i="11"/>
  <c r="I676" i="11"/>
  <c r="I701" i="11"/>
  <c r="I682" i="11"/>
  <c r="I703" i="11"/>
  <c r="I702" i="11"/>
  <c r="I690" i="11"/>
  <c r="I681" i="11"/>
  <c r="I683" i="11"/>
  <c r="I675" i="11"/>
  <c r="I674" i="11"/>
  <c r="I687" i="11"/>
  <c r="I695" i="11"/>
  <c r="I685" i="11"/>
  <c r="K672" i="11"/>
  <c r="I698" i="11"/>
  <c r="I679" i="11"/>
  <c r="I696" i="11"/>
  <c r="I688" i="11"/>
  <c r="I673" i="11"/>
  <c r="I693" i="11"/>
  <c r="I680" i="11"/>
  <c r="I689" i="11"/>
  <c r="I714" i="11"/>
  <c r="I705" i="11"/>
  <c r="I709" i="11"/>
  <c r="I723" i="11"/>
  <c r="I724" i="11"/>
  <c r="I704" i="11"/>
  <c r="I727" i="11"/>
  <c r="I716" i="11"/>
  <c r="I706" i="11"/>
  <c r="I707" i="11"/>
  <c r="I715" i="11"/>
  <c r="I726" i="11"/>
  <c r="I708" i="11"/>
  <c r="K708" i="11"/>
  <c r="I717" i="11"/>
  <c r="I722" i="11"/>
  <c r="I721" i="11"/>
  <c r="I719" i="11"/>
  <c r="I718" i="11"/>
  <c r="I728" i="11"/>
  <c r="I711" i="11"/>
  <c r="I720" i="11"/>
  <c r="I713" i="11"/>
  <c r="I710" i="11"/>
  <c r="I712" i="11"/>
  <c r="I725" i="11"/>
  <c r="I744" i="11"/>
  <c r="I742" i="11"/>
  <c r="I745" i="11"/>
  <c r="I735" i="11"/>
  <c r="I743" i="11"/>
  <c r="I738" i="11"/>
  <c r="I729" i="11"/>
  <c r="I737" i="11"/>
  <c r="I747" i="11"/>
  <c r="I740" i="11"/>
  <c r="I731" i="11"/>
  <c r="I748" i="11"/>
  <c r="I730" i="11"/>
  <c r="I741" i="11"/>
  <c r="I746" i="11"/>
  <c r="I733" i="11"/>
  <c r="I734" i="11"/>
  <c r="I749" i="11"/>
  <c r="I739" i="11"/>
  <c r="I732" i="11"/>
  <c r="I736" i="11"/>
  <c r="K735" i="11"/>
  <c r="I755" i="11"/>
  <c r="I766" i="11"/>
  <c r="I758" i="11"/>
  <c r="I754" i="11"/>
  <c r="I751" i="11"/>
  <c r="I760" i="11"/>
  <c r="I761" i="11"/>
  <c r="I750" i="11"/>
  <c r="I764" i="11"/>
  <c r="I752" i="11"/>
  <c r="K750" i="11"/>
  <c r="I753" i="11"/>
  <c r="I765" i="11"/>
  <c r="I756" i="11"/>
  <c r="I763" i="11"/>
  <c r="I757" i="11"/>
  <c r="I762" i="11"/>
  <c r="I759" i="11"/>
  <c r="I773" i="11"/>
  <c r="I771" i="11"/>
  <c r="I768" i="11"/>
  <c r="I772" i="11"/>
  <c r="I769" i="11"/>
  <c r="I767" i="11"/>
  <c r="I770" i="11"/>
  <c r="K767" i="11"/>
  <c r="I774" i="11"/>
  <c r="K774" i="11"/>
  <c r="I775" i="11"/>
  <c r="I776" i="11"/>
  <c r="K775" i="11"/>
  <c r="I777" i="11"/>
  <c r="I778" i="11"/>
  <c r="K778" i="11"/>
  <c r="I790" i="11"/>
  <c r="I783" i="11"/>
  <c r="K781" i="11"/>
  <c r="I786" i="11"/>
  <c r="I780" i="11"/>
  <c r="I788" i="11"/>
  <c r="I782" i="11"/>
  <c r="I789" i="11"/>
  <c r="I785" i="11"/>
  <c r="I787" i="11"/>
  <c r="I779" i="11"/>
  <c r="I781" i="11"/>
  <c r="I784" i="11"/>
  <c r="I791" i="11"/>
  <c r="I793" i="11"/>
  <c r="I796" i="11"/>
  <c r="I792" i="11"/>
  <c r="I794" i="11"/>
  <c r="I795" i="11"/>
  <c r="K792" i="11"/>
  <c r="I800" i="11"/>
  <c r="K800" i="11"/>
  <c r="I807" i="11"/>
  <c r="I809" i="11"/>
  <c r="I798" i="11"/>
  <c r="I810" i="11"/>
  <c r="I804" i="11"/>
  <c r="I805" i="11"/>
  <c r="I806" i="11"/>
  <c r="I799" i="11"/>
  <c r="I801" i="11"/>
  <c r="I813" i="11"/>
  <c r="I808" i="11"/>
  <c r="I803" i="11"/>
  <c r="I812" i="11"/>
  <c r="I802" i="11"/>
  <c r="I811" i="11"/>
  <c r="I797" i="11"/>
  <c r="I814" i="11"/>
  <c r="K814" i="11"/>
  <c r="I825" i="11"/>
  <c r="I836" i="11"/>
  <c r="I824" i="11"/>
  <c r="I823" i="11"/>
  <c r="I822" i="11"/>
  <c r="I821" i="11"/>
  <c r="I820" i="11"/>
  <c r="I819" i="11"/>
  <c r="I818" i="11"/>
  <c r="I817" i="11"/>
  <c r="I837" i="11"/>
  <c r="I816" i="11"/>
  <c r="I835" i="11"/>
  <c r="I834" i="11"/>
  <c r="I833" i="11"/>
  <c r="I832" i="11"/>
  <c r="I831" i="11"/>
  <c r="I830" i="11"/>
  <c r="I829" i="11"/>
  <c r="I828" i="11"/>
  <c r="I827" i="11"/>
  <c r="I826" i="11"/>
  <c r="I815" i="11"/>
  <c r="K838" i="11"/>
  <c r="I855" i="11"/>
  <c r="I857" i="11"/>
  <c r="I847" i="11"/>
  <c r="I852" i="11"/>
  <c r="I843" i="11"/>
  <c r="I842" i="11"/>
  <c r="I849" i="11"/>
  <c r="I850" i="11"/>
  <c r="I845" i="11"/>
  <c r="I853" i="11"/>
  <c r="I860" i="11"/>
  <c r="I841" i="11"/>
  <c r="I851" i="11"/>
  <c r="I859" i="11"/>
  <c r="I856" i="11"/>
  <c r="I848" i="11"/>
  <c r="I844" i="11"/>
  <c r="I846" i="11"/>
  <c r="I839" i="11"/>
  <c r="I838" i="11"/>
  <c r="I858" i="11"/>
  <c r="I854" i="11"/>
  <c r="I840" i="11"/>
  <c r="K865" i="11"/>
  <c r="I862" i="11"/>
  <c r="I873" i="11"/>
  <c r="I864" i="11"/>
  <c r="I868" i="11"/>
  <c r="I863" i="11"/>
  <c r="I867" i="11"/>
  <c r="I861" i="11"/>
  <c r="I869" i="11"/>
  <c r="I866" i="11"/>
  <c r="I871" i="11"/>
  <c r="I872" i="11"/>
  <c r="I865" i="11"/>
  <c r="I870" i="11"/>
  <c r="I876" i="11"/>
  <c r="I878" i="11"/>
  <c r="I877" i="11"/>
  <c r="I884" i="11"/>
  <c r="I875" i="11"/>
  <c r="I880" i="11"/>
  <c r="I881" i="11"/>
  <c r="I874" i="11"/>
  <c r="I879" i="11"/>
  <c r="K874" i="11"/>
  <c r="I882" i="11"/>
  <c r="I885" i="11"/>
  <c r="I883" i="11"/>
  <c r="I894" i="11"/>
  <c r="I912" i="11"/>
  <c r="I893" i="11"/>
  <c r="I899" i="11"/>
  <c r="I887" i="11"/>
  <c r="I908" i="11"/>
  <c r="I911" i="11"/>
  <c r="I903" i="11"/>
  <c r="I891" i="11"/>
  <c r="K888" i="11"/>
  <c r="I889" i="11"/>
  <c r="I895" i="11"/>
  <c r="I890" i="11"/>
  <c r="I901" i="11"/>
  <c r="I909" i="11"/>
  <c r="I905" i="11"/>
  <c r="I913" i="11"/>
  <c r="I897" i="11"/>
  <c r="I886" i="11"/>
  <c r="I892" i="11"/>
  <c r="I904" i="11"/>
  <c r="I907" i="11"/>
  <c r="I898" i="11"/>
  <c r="I888" i="11"/>
  <c r="I900" i="11"/>
  <c r="I910" i="11"/>
  <c r="I896" i="11"/>
  <c r="I906" i="11"/>
  <c r="I902" i="11"/>
  <c r="I915" i="11"/>
  <c r="I916" i="11"/>
  <c r="I932" i="11"/>
  <c r="I925" i="11"/>
  <c r="I923" i="11"/>
  <c r="I917" i="11"/>
  <c r="I914" i="11"/>
  <c r="I924" i="11"/>
  <c r="I931" i="11"/>
  <c r="I920" i="11"/>
  <c r="I918" i="11"/>
  <c r="I929" i="11"/>
  <c r="I922" i="11"/>
  <c r="I926" i="11"/>
  <c r="I930" i="11"/>
  <c r="I928" i="11"/>
  <c r="I919" i="11"/>
  <c r="K914" i="11"/>
  <c r="I927" i="11"/>
  <c r="I921" i="11"/>
  <c r="K933" i="11"/>
  <c r="I933" i="11"/>
  <c r="I935" i="11"/>
  <c r="I939" i="11"/>
  <c r="I938" i="11"/>
  <c r="I936" i="11"/>
  <c r="I934" i="11"/>
  <c r="I937" i="11"/>
  <c r="I948" i="11"/>
  <c r="I946" i="11"/>
  <c r="I947" i="11"/>
  <c r="I940" i="11"/>
  <c r="K940" i="11"/>
  <c r="I942" i="11"/>
  <c r="I943" i="11"/>
  <c r="I944" i="11"/>
  <c r="I945" i="11"/>
  <c r="I941" i="11"/>
  <c r="I957" i="11"/>
  <c r="I968" i="11"/>
  <c r="I971" i="11"/>
  <c r="I963" i="11"/>
  <c r="I950" i="11"/>
  <c r="I958" i="11"/>
  <c r="I973" i="11"/>
  <c r="I967" i="11"/>
  <c r="I962" i="11"/>
  <c r="I972" i="11"/>
  <c r="I960" i="11"/>
  <c r="I969" i="11"/>
  <c r="I961" i="11"/>
  <c r="I949" i="11"/>
  <c r="I970" i="11"/>
  <c r="K949" i="11"/>
  <c r="I951" i="11"/>
  <c r="I956" i="11"/>
  <c r="I964" i="11"/>
  <c r="I966" i="11"/>
  <c r="I952" i="11"/>
  <c r="I955" i="11"/>
  <c r="I965" i="11"/>
  <c r="I974" i="11"/>
  <c r="I959" i="11"/>
  <c r="I975" i="11"/>
  <c r="I953" i="11"/>
  <c r="I954" i="11"/>
  <c r="I979" i="11"/>
  <c r="I982" i="11"/>
  <c r="I976" i="11"/>
  <c r="K976" i="11"/>
  <c r="I977" i="11"/>
  <c r="I983" i="11"/>
  <c r="I981" i="11"/>
  <c r="I980" i="11"/>
  <c r="I978" i="11"/>
  <c r="I985" i="11"/>
  <c r="I992" i="11"/>
  <c r="I996" i="11"/>
  <c r="I995" i="11"/>
  <c r="I993" i="11"/>
  <c r="I984" i="11"/>
  <c r="I987" i="11"/>
  <c r="I997" i="11"/>
  <c r="I991" i="11"/>
  <c r="I988" i="11"/>
  <c r="I986" i="11"/>
  <c r="I990" i="11"/>
  <c r="I998" i="11"/>
  <c r="I989" i="11"/>
  <c r="I994" i="11"/>
  <c r="K985" i="11"/>
  <c r="I1004" i="11"/>
  <c r="I1015" i="11"/>
  <c r="I1016" i="11"/>
  <c r="I1014" i="11"/>
  <c r="I1012" i="11"/>
  <c r="I1000" i="11"/>
  <c r="I1010" i="11"/>
  <c r="I1020" i="11"/>
  <c r="I1018" i="11"/>
  <c r="I1005" i="11"/>
  <c r="I1009" i="11"/>
  <c r="I1017" i="11"/>
  <c r="I1001" i="11"/>
  <c r="K1001" i="11"/>
  <c r="I1013" i="11"/>
  <c r="I1007" i="11"/>
  <c r="I1019" i="11"/>
  <c r="I1011" i="11"/>
  <c r="I1002" i="11"/>
  <c r="I999" i="11"/>
  <c r="I1006" i="11"/>
  <c r="I1003" i="11"/>
  <c r="I1008" i="11"/>
  <c r="I1022" i="11"/>
  <c r="I1023" i="11"/>
  <c r="K1021" i="11"/>
  <c r="I1024" i="11"/>
  <c r="I1025" i="11"/>
  <c r="I1021" i="11"/>
  <c r="I1027" i="11"/>
  <c r="I1038" i="11"/>
  <c r="I1049" i="11"/>
  <c r="K1026" i="11"/>
  <c r="I1034" i="11"/>
  <c r="I1036" i="11"/>
  <c r="I1040" i="11"/>
  <c r="I1051" i="11"/>
  <c r="I1043" i="11"/>
  <c r="I1030" i="11"/>
  <c r="I1033" i="11"/>
  <c r="I1028" i="11"/>
  <c r="I1026" i="11"/>
  <c r="I1046" i="11"/>
  <c r="I1044" i="11"/>
  <c r="I1035" i="11"/>
  <c r="I1032" i="11"/>
  <c r="I1045" i="11"/>
  <c r="I1052" i="11"/>
  <c r="I1037" i="11"/>
  <c r="I1050" i="11"/>
  <c r="I1042" i="11"/>
  <c r="I1031" i="11"/>
  <c r="I1048" i="11"/>
  <c r="I1047" i="11"/>
  <c r="I1041" i="11"/>
  <c r="I1029" i="11"/>
  <c r="I1039" i="11"/>
  <c r="I1055" i="11"/>
  <c r="I1053" i="11"/>
  <c r="I1054" i="11"/>
  <c r="K1053" i="11"/>
  <c r="K1056" i="11"/>
  <c r="I1057" i="11"/>
  <c r="I1059" i="11"/>
  <c r="I1058" i="11"/>
  <c r="I1056" i="11"/>
  <c r="I1061" i="11"/>
  <c r="I1060" i="11"/>
  <c r="K1060" i="11"/>
  <c r="I1062" i="11"/>
  <c r="I1063" i="11"/>
  <c r="I1064" i="11"/>
  <c r="I1069" i="11"/>
  <c r="I1070" i="11"/>
  <c r="I1067" i="11"/>
  <c r="K1064" i="11"/>
  <c r="I1066" i="11"/>
  <c r="I1068" i="11"/>
  <c r="I1065" i="11"/>
  <c r="I1072" i="11"/>
  <c r="I1071" i="11"/>
  <c r="I1087" i="11"/>
  <c r="I1079" i="11"/>
  <c r="I1076" i="11"/>
  <c r="I1086" i="11"/>
  <c r="I1078" i="11"/>
  <c r="I1085" i="11"/>
  <c r="I1080" i="11"/>
  <c r="I1093" i="11"/>
  <c r="I1083" i="11"/>
  <c r="I1075" i="11"/>
  <c r="I1081" i="11"/>
  <c r="I1090" i="11"/>
  <c r="I1091" i="11"/>
  <c r="I1074" i="11"/>
  <c r="I1084" i="11"/>
  <c r="K1074" i="11"/>
  <c r="I1073" i="11"/>
  <c r="I1092" i="11"/>
  <c r="I1082" i="11"/>
  <c r="I1089" i="11"/>
  <c r="I1088" i="11"/>
  <c r="I1077" i="11"/>
  <c r="I1094" i="11"/>
  <c r="I1102" i="11"/>
  <c r="I1109" i="11"/>
  <c r="I1099" i="11"/>
  <c r="I1095" i="11"/>
  <c r="I1100" i="11"/>
  <c r="I1108" i="11"/>
  <c r="I1097" i="11"/>
  <c r="I1104" i="11"/>
  <c r="I1098" i="11"/>
  <c r="I1107" i="11"/>
  <c r="I1111" i="11"/>
  <c r="I1110" i="11"/>
  <c r="I1103" i="11"/>
  <c r="I1106" i="11"/>
  <c r="I1101" i="11"/>
  <c r="K1099" i="11"/>
  <c r="I1105" i="11"/>
  <c r="I1096" i="11"/>
  <c r="I1113" i="11"/>
  <c r="K1112" i="11"/>
  <c r="I1118" i="11"/>
  <c r="I1120" i="11"/>
  <c r="I1115" i="11"/>
  <c r="I1117" i="11"/>
  <c r="I1122" i="11"/>
  <c r="I1114" i="11"/>
  <c r="I1116" i="11"/>
  <c r="I1112" i="11"/>
  <c r="I1119" i="11"/>
  <c r="I1121" i="11"/>
  <c r="I1125" i="11"/>
  <c r="I1123" i="11"/>
  <c r="I1124" i="11"/>
  <c r="K1123" i="11"/>
  <c r="I1126" i="11"/>
  <c r="I1144" i="11"/>
  <c r="I1130" i="11"/>
  <c r="I1141" i="11"/>
  <c r="I1149" i="11"/>
  <c r="I1127" i="11"/>
  <c r="I1129" i="11"/>
  <c r="I1140" i="11"/>
  <c r="I1148" i="11"/>
  <c r="I1139" i="11"/>
  <c r="I1150" i="11"/>
  <c r="I1152" i="11"/>
  <c r="I1134" i="11"/>
  <c r="K1126" i="11"/>
  <c r="I1156" i="11"/>
  <c r="I1131" i="11"/>
  <c r="I1151" i="11"/>
  <c r="I1143" i="11"/>
  <c r="I1128" i="11"/>
  <c r="I1135" i="11"/>
  <c r="I1132" i="11"/>
  <c r="I1147" i="11"/>
  <c r="I1153" i="11"/>
  <c r="I1155" i="11"/>
  <c r="I1154" i="11"/>
  <c r="I1145" i="11"/>
  <c r="I1142" i="11"/>
  <c r="I1133" i="11"/>
  <c r="I1136" i="11"/>
  <c r="I1138" i="11"/>
  <c r="I1146" i="11"/>
  <c r="I1137" i="11"/>
  <c r="I1165" i="11"/>
  <c r="I1166" i="11"/>
  <c r="I1161" i="11"/>
  <c r="I1157" i="11"/>
  <c r="I1159" i="11"/>
  <c r="I1167" i="11"/>
  <c r="I1158" i="11"/>
  <c r="I1171" i="11"/>
  <c r="I1162" i="11"/>
  <c r="I1168" i="11"/>
  <c r="I1172" i="11"/>
  <c r="K1157" i="11"/>
  <c r="I1163" i="11"/>
  <c r="I1169" i="11"/>
  <c r="I1170" i="11"/>
  <c r="I1160" i="11"/>
  <c r="I1164" i="11"/>
  <c r="I1176" i="11"/>
  <c r="I1178" i="11"/>
  <c r="K1173" i="11"/>
  <c r="I1173" i="11"/>
  <c r="I1179" i="11"/>
  <c r="I1180" i="11"/>
  <c r="I1174" i="11"/>
  <c r="I1177" i="11"/>
  <c r="I1175" i="11"/>
  <c r="I1194" i="11"/>
  <c r="I1188" i="11"/>
  <c r="I1181" i="11"/>
  <c r="K1181" i="11"/>
  <c r="I1185" i="11"/>
  <c r="I1192" i="11"/>
  <c r="I1189" i="11"/>
  <c r="I1191" i="11"/>
  <c r="I1184" i="11"/>
  <c r="I1186" i="11"/>
  <c r="I1190" i="11"/>
  <c r="I1183" i="11"/>
  <c r="I1187" i="11"/>
  <c r="I1182" i="11"/>
  <c r="I1193" i="11"/>
  <c r="I1197" i="11"/>
  <c r="I1205" i="11"/>
  <c r="I1204" i="11"/>
  <c r="I1209" i="11"/>
  <c r="I1215" i="11"/>
  <c r="I1214" i="11"/>
  <c r="I1208" i="11"/>
  <c r="I1201" i="11"/>
  <c r="I1211" i="11"/>
  <c r="I1207" i="11"/>
  <c r="K1195" i="11"/>
  <c r="I1202" i="11"/>
  <c r="I1203" i="11"/>
  <c r="I1196" i="11"/>
  <c r="I1198" i="11"/>
  <c r="I1206" i="11"/>
  <c r="I1212" i="11"/>
  <c r="I1210" i="11"/>
  <c r="I1195" i="11"/>
  <c r="I1200" i="11"/>
  <c r="I1213" i="11"/>
  <c r="I1199" i="11"/>
  <c r="I1217" i="11"/>
  <c r="I1216" i="11"/>
  <c r="I1223" i="11"/>
  <c r="I1225" i="11"/>
  <c r="I1226" i="11"/>
  <c r="I1227" i="11"/>
  <c r="I1228" i="11"/>
  <c r="I1229" i="11"/>
  <c r="I1230" i="11"/>
  <c r="I1231" i="11"/>
  <c r="I1232" i="11"/>
  <c r="I1233" i="11"/>
  <c r="I1224" i="11"/>
  <c r="I1222" i="11"/>
  <c r="I1221" i="11"/>
  <c r="I1220" i="11"/>
  <c r="K1218" i="11"/>
  <c r="I1219" i="11"/>
  <c r="I1218" i="11"/>
  <c r="I1255" i="11"/>
  <c r="I1249" i="11"/>
  <c r="I1250" i="11"/>
  <c r="I1256" i="11"/>
  <c r="I1241" i="11"/>
  <c r="I1245" i="11"/>
  <c r="I1251" i="11"/>
  <c r="I1254" i="11"/>
  <c r="I1247" i="11"/>
  <c r="I1253" i="11"/>
  <c r="I1246" i="11"/>
  <c r="I1235" i="11"/>
  <c r="I1237" i="11"/>
  <c r="I1238" i="11"/>
  <c r="I1248" i="11"/>
  <c r="I1236" i="11"/>
  <c r="I1242" i="11"/>
  <c r="I1243" i="11"/>
  <c r="I1252" i="11"/>
  <c r="I1244" i="11"/>
  <c r="K1235" i="11"/>
  <c r="I1239" i="11"/>
  <c r="I1240" i="11"/>
  <c r="I1234" i="11"/>
  <c r="I1259" i="11"/>
  <c r="I1268" i="11"/>
  <c r="I1266" i="11"/>
  <c r="I1264" i="11"/>
  <c r="I1271" i="11"/>
  <c r="I1265" i="11"/>
  <c r="I1257" i="11"/>
  <c r="I1270" i="11"/>
  <c r="I1260" i="11"/>
  <c r="K1257" i="11"/>
  <c r="I1261" i="11"/>
  <c r="I1267" i="11"/>
  <c r="I1269" i="11"/>
  <c r="I1272" i="11"/>
  <c r="I1263" i="11"/>
  <c r="I1258" i="11"/>
  <c r="I1262" i="11"/>
  <c r="I1284" i="11"/>
  <c r="I1276" i="11"/>
  <c r="I1278" i="11"/>
  <c r="I1280" i="11"/>
  <c r="I1281" i="11"/>
  <c r="I1283" i="11"/>
  <c r="K1274" i="11"/>
  <c r="I1279" i="11"/>
  <c r="I1282" i="11"/>
  <c r="I1286" i="11"/>
  <c r="I1273" i="11"/>
  <c r="I1287" i="11"/>
  <c r="I1277" i="11"/>
  <c r="I1274" i="11"/>
  <c r="I1275" i="11"/>
  <c r="I1285" i="11"/>
  <c r="I1289" i="11"/>
  <c r="K1288" i="11"/>
  <c r="I1288" i="11"/>
  <c r="K1290" i="11"/>
  <c r="I1293" i="11"/>
  <c r="I1296" i="11"/>
  <c r="I1291" i="11"/>
  <c r="I1292" i="11"/>
  <c r="I1297" i="11"/>
  <c r="I1290" i="11"/>
  <c r="I1295" i="11"/>
  <c r="I1298" i="11"/>
  <c r="I1294" i="11"/>
  <c r="I1322" i="11"/>
  <c r="I1311" i="11"/>
  <c r="I1300" i="11"/>
  <c r="I1306" i="11"/>
  <c r="I1314" i="11"/>
  <c r="K1306" i="11"/>
  <c r="I1299" i="11"/>
  <c r="I1303" i="11"/>
  <c r="I1320" i="11"/>
  <c r="I1318" i="11"/>
  <c r="I1302" i="11"/>
  <c r="I1313" i="11"/>
  <c r="I1321" i="11"/>
  <c r="I1312" i="11"/>
  <c r="I1305" i="11"/>
  <c r="I1310" i="11"/>
  <c r="I1309" i="11"/>
  <c r="I1317" i="11"/>
  <c r="I1308" i="11"/>
  <c r="I1316" i="11"/>
  <c r="I1319" i="11"/>
  <c r="I1304" i="11"/>
  <c r="I1315" i="11"/>
  <c r="I1301" i="11"/>
  <c r="I1307" i="11"/>
  <c r="I1333" i="11"/>
  <c r="I1340" i="11"/>
  <c r="I1342" i="11"/>
  <c r="K1325" i="11"/>
  <c r="I1344" i="11"/>
  <c r="I1334" i="11"/>
  <c r="I1324" i="11"/>
  <c r="I1343" i="11"/>
  <c r="I1327" i="11"/>
  <c r="I1328" i="11"/>
  <c r="I1336" i="11"/>
  <c r="I1335" i="11"/>
  <c r="I1341" i="11"/>
  <c r="I1337" i="11"/>
  <c r="I1332" i="11"/>
  <c r="I1329" i="11"/>
  <c r="I1326" i="11"/>
  <c r="I1338" i="11"/>
  <c r="I1339" i="11"/>
  <c r="I1330" i="11"/>
  <c r="I1331" i="11"/>
  <c r="I1323" i="11"/>
  <c r="I1325" i="11"/>
  <c r="I1345" i="11"/>
  <c r="I1362" i="11"/>
  <c r="K1349" i="11"/>
  <c r="I1347" i="11"/>
  <c r="I1351" i="11"/>
  <c r="I1360" i="11"/>
  <c r="I1353" i="11"/>
  <c r="I1363" i="11"/>
  <c r="I1355" i="11"/>
  <c r="I1348" i="11"/>
  <c r="I1364" i="11"/>
  <c r="I1354" i="11"/>
  <c r="I1352" i="11"/>
  <c r="I1350" i="11"/>
  <c r="I1361" i="11"/>
  <c r="I1358" i="11"/>
  <c r="I1357" i="11"/>
  <c r="I1346" i="11"/>
  <c r="I1359" i="11"/>
  <c r="I1349" i="11"/>
  <c r="I1365" i="11"/>
  <c r="I1356" i="11"/>
  <c r="I1366" i="11"/>
  <c r="I1369" i="11"/>
  <c r="K1366" i="11"/>
  <c r="I1368" i="11"/>
  <c r="I1367" i="11"/>
  <c r="K1370" i="11"/>
  <c r="I1370" i="11"/>
  <c r="I1373" i="11"/>
  <c r="I1382" i="11"/>
  <c r="I1384" i="11"/>
  <c r="I1378" i="11"/>
  <c r="I1377" i="11"/>
  <c r="I1371" i="11"/>
  <c r="I1375" i="11"/>
  <c r="K1371" i="11"/>
  <c r="I1374" i="11"/>
  <c r="I1383" i="11"/>
  <c r="I1380" i="11"/>
  <c r="I1372" i="11"/>
  <c r="I1381" i="11"/>
  <c r="I1376" i="11"/>
  <c r="I1379" i="11"/>
  <c r="I1390" i="11"/>
  <c r="I1386" i="11"/>
  <c r="I1389" i="11"/>
  <c r="K1385" i="11"/>
  <c r="I1387" i="11"/>
  <c r="I1385" i="11"/>
  <c r="I1388" i="11"/>
  <c r="I1397" i="11"/>
  <c r="K1391" i="11"/>
  <c r="I1396" i="11"/>
  <c r="I1404" i="11"/>
  <c r="I1406" i="11"/>
  <c r="I1412" i="11"/>
  <c r="I1416" i="11"/>
  <c r="I1408" i="11"/>
  <c r="I1395" i="11"/>
  <c r="I1401" i="11"/>
  <c r="I1391" i="11"/>
  <c r="I1417" i="11"/>
  <c r="I1411" i="11"/>
  <c r="I1398" i="11"/>
  <c r="I1410" i="11"/>
  <c r="I1400" i="11"/>
  <c r="I1393" i="11"/>
  <c r="I1403" i="11"/>
  <c r="I1414" i="11"/>
  <c r="I1392" i="11"/>
  <c r="I1405" i="11"/>
  <c r="I1413" i="11"/>
  <c r="I1394" i="11"/>
  <c r="I1399" i="11"/>
  <c r="I1402" i="11"/>
  <c r="I1415" i="11"/>
  <c r="I1409" i="11"/>
  <c r="I1407" i="11"/>
  <c r="I1418" i="11"/>
  <c r="I1419" i="11"/>
  <c r="I1420" i="11"/>
  <c r="I1421" i="11"/>
  <c r="K1418" i="11"/>
  <c r="I1441" i="11"/>
  <c r="I1429" i="11"/>
  <c r="I1430" i="11"/>
  <c r="I1422" i="11"/>
  <c r="I1436" i="11"/>
  <c r="I1431" i="11"/>
  <c r="I1438" i="11"/>
  <c r="I1440" i="11"/>
  <c r="I1432" i="11"/>
  <c r="I1427" i="11"/>
  <c r="I1425" i="11"/>
  <c r="I1434" i="11"/>
  <c r="I1435" i="11"/>
  <c r="I1437" i="11"/>
  <c r="I1426" i="11"/>
  <c r="I1423" i="11"/>
  <c r="I1439" i="11"/>
  <c r="I1433" i="11"/>
  <c r="K1425" i="11"/>
  <c r="I1424" i="11"/>
  <c r="I1428" i="11"/>
  <c r="I1460" i="11"/>
  <c r="I1458" i="11"/>
  <c r="I1450" i="11"/>
  <c r="K1444" i="11"/>
  <c r="I1442" i="11"/>
  <c r="I1453" i="11"/>
  <c r="I1443" i="11"/>
  <c r="I1452" i="11"/>
  <c r="I1448" i="11"/>
  <c r="I1454" i="11"/>
  <c r="I1449" i="11"/>
  <c r="I1455" i="11"/>
  <c r="I1444" i="11"/>
  <c r="I1457" i="11"/>
  <c r="I1446" i="11"/>
  <c r="I1456" i="11"/>
  <c r="I1459" i="11"/>
  <c r="I1451" i="11"/>
  <c r="I1445" i="11"/>
  <c r="I1447" i="11"/>
  <c r="I1461" i="11"/>
  <c r="I1463" i="11"/>
  <c r="I1471" i="11"/>
  <c r="I1465" i="11"/>
  <c r="I1467" i="11"/>
  <c r="I1470" i="11"/>
  <c r="I1464" i="11"/>
  <c r="I1466" i="11"/>
  <c r="I1469" i="11"/>
  <c r="K1461" i="11"/>
  <c r="I1462" i="11"/>
  <c r="I1481" i="11"/>
  <c r="I1483" i="11"/>
  <c r="I1473" i="11"/>
  <c r="K1475" i="11"/>
  <c r="I1472" i="11"/>
  <c r="I1482" i="11"/>
  <c r="I1479" i="11"/>
  <c r="I1475" i="11"/>
  <c r="I1477" i="11"/>
  <c r="I1485" i="11"/>
  <c r="I1478" i="11"/>
  <c r="I1476" i="11"/>
  <c r="I1484" i="11"/>
  <c r="I1480" i="11"/>
  <c r="I1490" i="11"/>
  <c r="I1486" i="11"/>
  <c r="I1487" i="11"/>
  <c r="I1493" i="11"/>
  <c r="I1492" i="11"/>
  <c r="I1489" i="11"/>
  <c r="I1494" i="11"/>
  <c r="K1486" i="11"/>
  <c r="I1491" i="11"/>
  <c r="I1488" i="11"/>
  <c r="I1506" i="11"/>
  <c r="I1515" i="11"/>
  <c r="I1505" i="11"/>
  <c r="I1495" i="11"/>
  <c r="K1495" i="11"/>
  <c r="I1503" i="11"/>
  <c r="I1508" i="11"/>
  <c r="I1497" i="11"/>
  <c r="I1502" i="11"/>
  <c r="I1514" i="11"/>
  <c r="I1510" i="11"/>
  <c r="I1509" i="11"/>
  <c r="I1498" i="11"/>
  <c r="I1507" i="11"/>
  <c r="I1501" i="11"/>
  <c r="I1512" i="11"/>
  <c r="I1500" i="11"/>
  <c r="I1504" i="11"/>
  <c r="I1511" i="11"/>
  <c r="I1496" i="11"/>
  <c r="I1499" i="11"/>
  <c r="I1513" i="11"/>
  <c r="K1517" i="11"/>
  <c r="I1523" i="11"/>
  <c r="I1527" i="11"/>
  <c r="I1531" i="11"/>
  <c r="I1529" i="11"/>
  <c r="I1517" i="11"/>
  <c r="I1520" i="11"/>
  <c r="I1530" i="11"/>
  <c r="I1521" i="11"/>
  <c r="I1519" i="11"/>
  <c r="I1526" i="11"/>
  <c r="I1524" i="11"/>
  <c r="I1516" i="11"/>
  <c r="I1525" i="11"/>
  <c r="I1528" i="11"/>
  <c r="I1518" i="11"/>
  <c r="I1522" i="11"/>
  <c r="I1534" i="11"/>
  <c r="I1535" i="11"/>
  <c r="I1536" i="11"/>
  <c r="I1532" i="11"/>
  <c r="I1533" i="11"/>
  <c r="K1532" i="11"/>
  <c r="I1547" i="11"/>
  <c r="I1551" i="11"/>
  <c r="I1554" i="11"/>
  <c r="I1548" i="11"/>
  <c r="I1540" i="11"/>
  <c r="I1546" i="11"/>
  <c r="I1553" i="11"/>
  <c r="I1542" i="11"/>
  <c r="I1545" i="11"/>
  <c r="I1537" i="11"/>
  <c r="I1541" i="11"/>
  <c r="I1550" i="11"/>
  <c r="I1552" i="11"/>
  <c r="I1544" i="11"/>
  <c r="I1543" i="11"/>
  <c r="I1557" i="11"/>
  <c r="I1549" i="11"/>
  <c r="I1538" i="11"/>
  <c r="I1539" i="11"/>
  <c r="I1555" i="11"/>
  <c r="K1537" i="11"/>
  <c r="I1556" i="11"/>
  <c r="K1558" i="11"/>
  <c r="I1559" i="11"/>
  <c r="I1561" i="11"/>
  <c r="I1558" i="11"/>
  <c r="I1563" i="11"/>
  <c r="I1560" i="11"/>
  <c r="I1562" i="11"/>
  <c r="I1568" i="11"/>
  <c r="I1565" i="11"/>
  <c r="I1567" i="11"/>
  <c r="I1566" i="11"/>
  <c r="I1564" i="11"/>
  <c r="K1564" i="11"/>
  <c r="I1569" i="11"/>
  <c r="I1585" i="11"/>
  <c r="I1576" i="11"/>
  <c r="I1592" i="11"/>
  <c r="I1577" i="11"/>
  <c r="I1589" i="11"/>
  <c r="I1582" i="11"/>
  <c r="I1573" i="11"/>
  <c r="I1587" i="11"/>
  <c r="K1575" i="11"/>
  <c r="I1571" i="11"/>
  <c r="I1591" i="11"/>
  <c r="I1580" i="11"/>
  <c r="I1584" i="11"/>
  <c r="I1583" i="11"/>
  <c r="I1574" i="11"/>
  <c r="I1586" i="11"/>
  <c r="I1579" i="11"/>
  <c r="I1575" i="11"/>
  <c r="I1588" i="11"/>
  <c r="I1590" i="11"/>
  <c r="I1572" i="11"/>
  <c r="I1581" i="11"/>
  <c r="I1578" i="11"/>
  <c r="I1570" i="11"/>
  <c r="I1602" i="11"/>
  <c r="I1595" i="11"/>
  <c r="I1600" i="11"/>
  <c r="I1594" i="11"/>
  <c r="I1593" i="11"/>
  <c r="I1597" i="11"/>
  <c r="I1605" i="11"/>
  <c r="K1594" i="11"/>
  <c r="I1609" i="11"/>
  <c r="I1596" i="11"/>
  <c r="I1608" i="11"/>
  <c r="I1603" i="11"/>
  <c r="I1606" i="11"/>
  <c r="I1601" i="11"/>
  <c r="I1599" i="11"/>
  <c r="I1610" i="11"/>
  <c r="I1598" i="11"/>
  <c r="I1611" i="11"/>
  <c r="I1607" i="11"/>
  <c r="I1604" i="11"/>
  <c r="I1612" i="11"/>
  <c r="I1629" i="11"/>
  <c r="I1618" i="11"/>
  <c r="K1618" i="11"/>
  <c r="I1627" i="11"/>
  <c r="I1619" i="11"/>
  <c r="I1620" i="11"/>
  <c r="I1621" i="11"/>
  <c r="I1614" i="11"/>
  <c r="I1622" i="11"/>
  <c r="I1613" i="11"/>
  <c r="I1623" i="11"/>
  <c r="I1615" i="11"/>
  <c r="I1624" i="11"/>
  <c r="I1625" i="11"/>
  <c r="I1626" i="11"/>
  <c r="I1628" i="11"/>
  <c r="I1616" i="11"/>
  <c r="I1617" i="11"/>
  <c r="I1649" i="11"/>
  <c r="I1650" i="11"/>
  <c r="K1639" i="11"/>
  <c r="I1630" i="11"/>
  <c r="I1631" i="11"/>
  <c r="I1632" i="11"/>
  <c r="I1633" i="11"/>
  <c r="I1634" i="11"/>
  <c r="I1635" i="11"/>
  <c r="I1636" i="11"/>
  <c r="I1637" i="11"/>
  <c r="I1638" i="11"/>
  <c r="I1639" i="11"/>
  <c r="I1640" i="11"/>
  <c r="I1641" i="11"/>
  <c r="I1642" i="11"/>
  <c r="I1643" i="11"/>
  <c r="I1644" i="11"/>
  <c r="I1645" i="11"/>
  <c r="I1646" i="11"/>
  <c r="I1647" i="11"/>
  <c r="I1648" i="11"/>
  <c r="I1651" i="11"/>
  <c r="I1656" i="11"/>
  <c r="I1652" i="11"/>
  <c r="I1655" i="11"/>
  <c r="I1657" i="11"/>
  <c r="I1658" i="11"/>
  <c r="I1653" i="11"/>
  <c r="I1654" i="11"/>
  <c r="K1651" i="11"/>
  <c r="I1665" i="11"/>
  <c r="I1672" i="11"/>
  <c r="I1664" i="11"/>
  <c r="I1659" i="11"/>
  <c r="I1662" i="11"/>
  <c r="I1661" i="11"/>
  <c r="K1659" i="11"/>
  <c r="I1660" i="11"/>
  <c r="I1669" i="11"/>
  <c r="I1668" i="11"/>
  <c r="I1667" i="11"/>
  <c r="I1666" i="11"/>
  <c r="I1670" i="11"/>
  <c r="I1671" i="11"/>
  <c r="I1663" i="11"/>
  <c r="I1682" i="11"/>
  <c r="I1684" i="11"/>
  <c r="I1673" i="11"/>
  <c r="I1679" i="11"/>
  <c r="I1689" i="11"/>
  <c r="I1683" i="11"/>
  <c r="I1681" i="11"/>
  <c r="I1676" i="11"/>
  <c r="I1680" i="11"/>
  <c r="K1680" i="11"/>
  <c r="I1677" i="11"/>
  <c r="I1685" i="11"/>
  <c r="I1688" i="11"/>
  <c r="I1678" i="11"/>
  <c r="I1692" i="11"/>
  <c r="I1674" i="11"/>
  <c r="I1675" i="11"/>
  <c r="I1686" i="11"/>
  <c r="I1690" i="11"/>
  <c r="I1691" i="11"/>
  <c r="I1687" i="11"/>
  <c r="I1709" i="11"/>
  <c r="I1706" i="11"/>
  <c r="I1707" i="11"/>
  <c r="I1719" i="11"/>
  <c r="I1712" i="11"/>
  <c r="I1703" i="11"/>
  <c r="I1699" i="11"/>
  <c r="I1694" i="11"/>
  <c r="I1714" i="11"/>
  <c r="I1713" i="11"/>
  <c r="I1702" i="11"/>
  <c r="I1700" i="11"/>
  <c r="I1701" i="11"/>
  <c r="K1694" i="11"/>
  <c r="I1693" i="11"/>
  <c r="I1715" i="11"/>
  <c r="I1717" i="11"/>
  <c r="I1697" i="11"/>
  <c r="I1710" i="11"/>
  <c r="I1708" i="11"/>
  <c r="I1695" i="11"/>
  <c r="I1718" i="11"/>
  <c r="I1711" i="11"/>
  <c r="I1716" i="11"/>
  <c r="I1696" i="11"/>
  <c r="I1698" i="11"/>
  <c r="I1704" i="11"/>
  <c r="I1705" i="11"/>
  <c r="I1722" i="11"/>
  <c r="I1738" i="11"/>
  <c r="I1735" i="11"/>
  <c r="I1734" i="11"/>
  <c r="I1736" i="11"/>
  <c r="I1725" i="11"/>
  <c r="I1732" i="11"/>
  <c r="I1720" i="11"/>
  <c r="I1721" i="11"/>
  <c r="I1730" i="11"/>
  <c r="I1723" i="11"/>
  <c r="I1731" i="11"/>
  <c r="I1739" i="11"/>
  <c r="I1727" i="11"/>
  <c r="I1726" i="11"/>
  <c r="I1728" i="11"/>
  <c r="I1733" i="11"/>
  <c r="I1729" i="11"/>
  <c r="I1737" i="11"/>
  <c r="K1721" i="11"/>
  <c r="I1724" i="11"/>
  <c r="I1740" i="11"/>
  <c r="I1745" i="11"/>
  <c r="I1741" i="11"/>
  <c r="I1742" i="11"/>
  <c r="K1740" i="11"/>
  <c r="I1743" i="11"/>
  <c r="I1744" i="11"/>
  <c r="I1754" i="11"/>
  <c r="I1757" i="11"/>
  <c r="I1759" i="11"/>
  <c r="I1752" i="11"/>
  <c r="I1750" i="11"/>
  <c r="I1756" i="11"/>
  <c r="I1751" i="11"/>
  <c r="I1760" i="11"/>
  <c r="I1746" i="11"/>
  <c r="I1758" i="11"/>
  <c r="K1750" i="11"/>
  <c r="I1753" i="11"/>
  <c r="I1748" i="11"/>
  <c r="I1747" i="11"/>
  <c r="I1755" i="11"/>
  <c r="I1749" i="11"/>
  <c r="I1762" i="11"/>
  <c r="I1761" i="11"/>
  <c r="I1767" i="11"/>
  <c r="I1768" i="11"/>
  <c r="K1761" i="11"/>
  <c r="I1765" i="11"/>
  <c r="I1766" i="11"/>
  <c r="I1763" i="11"/>
  <c r="I1764" i="11"/>
  <c r="I1769" i="11"/>
  <c r="I1770" i="11"/>
  <c r="K1769" i="11"/>
  <c r="I1786" i="11"/>
  <c r="I1773" i="11"/>
  <c r="K1771" i="11"/>
  <c r="I1779" i="11"/>
  <c r="I1795" i="11"/>
  <c r="I1785" i="11"/>
  <c r="I1790" i="11"/>
  <c r="I1789" i="11"/>
  <c r="I1792" i="11"/>
  <c r="I1791" i="11"/>
  <c r="I1778" i="11"/>
  <c r="I1788" i="11"/>
  <c r="I1772" i="11"/>
  <c r="I1774" i="11"/>
  <c r="I1783" i="11"/>
  <c r="I1796" i="11"/>
  <c r="I1781" i="11"/>
  <c r="I1784" i="11"/>
  <c r="I1780" i="11"/>
  <c r="I1787" i="11"/>
  <c r="I1777" i="11"/>
  <c r="I1782" i="11"/>
  <c r="I1775" i="11"/>
  <c r="I1793" i="11"/>
  <c r="I1794" i="11"/>
  <c r="I1776" i="11"/>
  <c r="I1771" i="11"/>
  <c r="I1798" i="11"/>
  <c r="I1810" i="11"/>
  <c r="I1802" i="11"/>
  <c r="I1801" i="11"/>
  <c r="I1797" i="11"/>
  <c r="I1811" i="11"/>
  <c r="I1806" i="11"/>
  <c r="I1803" i="11"/>
  <c r="I1807" i="11"/>
  <c r="I1799" i="11"/>
  <c r="I1808" i="11"/>
  <c r="I1809" i="11"/>
  <c r="I1805" i="11"/>
  <c r="I1800" i="11"/>
  <c r="K1801" i="11"/>
  <c r="I1804" i="11"/>
  <c r="I1814" i="11"/>
  <c r="I1813" i="11"/>
  <c r="K1812" i="11"/>
  <c r="I1812" i="11"/>
  <c r="I1815" i="11"/>
  <c r="K1815" i="11"/>
  <c r="I1816" i="11"/>
  <c r="N4" i="1"/>
  <c r="N9" i="1"/>
  <c r="N12" i="1"/>
  <c r="N14" i="1"/>
  <c r="N32" i="1"/>
  <c r="N34" i="1"/>
  <c r="N36" i="1"/>
  <c r="N57" i="1"/>
  <c r="N61" i="1"/>
  <c r="N62" i="1"/>
  <c r="N66" i="1"/>
  <c r="N72" i="1"/>
  <c r="N75" i="1"/>
  <c r="N79" i="1"/>
  <c r="N82" i="1"/>
  <c r="N92" i="1"/>
  <c r="N95" i="1"/>
  <c r="N102" i="1"/>
  <c r="N106" i="1"/>
  <c r="N111" i="1"/>
  <c r="N118" i="1"/>
  <c r="N125" i="1"/>
  <c r="N133" i="1"/>
  <c r="N138" i="1"/>
  <c r="N122" i="1"/>
  <c r="N3" i="1"/>
  <c r="N5" i="1"/>
  <c r="N6" i="1"/>
  <c r="N7" i="1"/>
  <c r="N8" i="1"/>
  <c r="N10" i="1"/>
  <c r="N11" i="1"/>
  <c r="N13" i="1"/>
  <c r="N33" i="1"/>
  <c r="N35" i="1"/>
  <c r="N59" i="1"/>
  <c r="N64" i="1"/>
  <c r="N68" i="1"/>
  <c r="N74" i="1"/>
  <c r="N78" i="1"/>
  <c r="N81" i="1"/>
  <c r="N85" i="1"/>
  <c r="N90" i="1"/>
  <c r="N94" i="1"/>
  <c r="N100" i="1"/>
  <c r="N105" i="1"/>
  <c r="N110" i="1"/>
  <c r="N117" i="1"/>
  <c r="N123" i="1"/>
  <c r="N131" i="1"/>
  <c r="N136" i="1"/>
  <c r="N63" i="1"/>
  <c r="N83" i="1"/>
  <c r="N91" i="1"/>
  <c r="N96" i="1"/>
  <c r="N103" i="1"/>
  <c r="N107" i="1"/>
  <c r="N112" i="1"/>
  <c r="N119" i="1"/>
  <c r="N128" i="1"/>
  <c r="N132" i="1"/>
  <c r="N137" i="1"/>
  <c r="N67" i="1"/>
  <c r="N101" i="1"/>
  <c r="N109" i="1"/>
  <c r="N116" i="1"/>
  <c r="N129" i="1"/>
  <c r="N135" i="1"/>
  <c r="N140" i="1"/>
  <c r="N15" i="1"/>
  <c r="N37" i="1"/>
  <c r="N56" i="1"/>
  <c r="N60" i="1"/>
  <c r="N65" i="1"/>
  <c r="N69" i="1"/>
  <c r="N73" i="1"/>
  <c r="N76" i="1"/>
  <c r="N80" i="1"/>
  <c r="N84" i="1"/>
  <c r="N89" i="1"/>
  <c r="N93" i="1"/>
  <c r="N104" i="1"/>
  <c r="N108" i="1"/>
  <c r="N120" i="1"/>
  <c r="N130" i="1"/>
  <c r="N134" i="1"/>
  <c r="N139" i="1"/>
  <c r="N121" i="1"/>
  <c r="N115" i="1"/>
  <c r="N99" i="1"/>
  <c r="N88" i="1"/>
  <c r="N41" i="1"/>
  <c r="N44" i="1"/>
  <c r="N47" i="1"/>
  <c r="N49" i="1"/>
  <c r="N51" i="1"/>
  <c r="N42" i="1"/>
  <c r="N46" i="1"/>
  <c r="N48" i="1"/>
  <c r="N50" i="1"/>
  <c r="N53" i="1"/>
  <c r="N43" i="1"/>
  <c r="N45" i="1"/>
  <c r="N52" i="1"/>
  <c r="N40" i="1"/>
  <c r="N20" i="1"/>
  <c r="N21" i="1"/>
  <c r="N22" i="1"/>
  <c r="N24" i="1"/>
  <c r="N25" i="1"/>
  <c r="N26" i="1"/>
  <c r="N27" i="1"/>
  <c r="N28" i="1"/>
  <c r="N29" i="1"/>
  <c r="N23" i="1"/>
  <c r="N1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C80E4DA-B5A2-468C-A03D-2C64B746AD74}" keepAlive="1" name="查詢 - coordinate" description="與活頁簿中 'coordinate' 查詢的連接。" type="5" refreshedVersion="8" background="1" saveData="1">
    <dbPr connection="Provider=Microsoft.Mashup.OleDb.1;Data Source=$Workbook$;Location=coordinate;Extended Properties=&quot;&quot;" command="SELECT * FROM [coordinate]"/>
  </connection>
  <connection id="2" xr16:uid="{C8BC4784-569F-45FC-9D3D-B619E9FBACBB}" keepAlive="1" name="查詢 - 評" description="與活頁簿中 '評' 查詢的連接。" type="5" refreshedVersion="8" background="1" saveData="1">
    <dbPr connection="Provider=Microsoft.Mashup.OleDb.1;Data Source=$Workbook$;Location=評;Extended Properties=&quot;&quot;" command="SELECT * FROM [評]"/>
  </connection>
  <connection id="3" xr16:uid="{8B0DE722-C321-4350-9D71-DACE3A5DC9D5}" keepAlive="1" name="查詢 - 騎師練馬師配搭統計1" description="與活頁簿中 '騎師練馬師配搭統計1' 查詢的連接。" type="5" refreshedVersion="8" background="1" saveData="1">
    <dbPr connection="Provider=Microsoft.Mashup.OleDb.1;Data Source=$Workbook$;Location=騎師練馬師配搭統計1;Extended Properties=&quot;&quot;" command="SELECT * FROM [騎師練馬師配搭統計1]"/>
  </connection>
</connections>
</file>

<file path=xl/sharedStrings.xml><?xml version="1.0" encoding="utf-8"?>
<sst xmlns="http://schemas.openxmlformats.org/spreadsheetml/2006/main" count="60307" uniqueCount="2031">
  <si>
    <t>Unnamed: 0</t>
  </si>
  <si>
    <t>R1</t>
  </si>
  <si>
    <t>馬匹編號</t>
  </si>
  <si>
    <t>馬名</t>
  </si>
  <si>
    <t>負磅</t>
  </si>
  <si>
    <t>騎師</t>
  </si>
  <si>
    <t>練馬師</t>
  </si>
  <si>
    <t>檔位</t>
  </si>
  <si>
    <t>評分</t>
  </si>
  <si>
    <t>排位體重</t>
  </si>
  <si>
    <t>馬齡</t>
  </si>
  <si>
    <t>配備</t>
  </si>
  <si>
    <t>馬主</t>
  </si>
  <si>
    <t>進口類別</t>
  </si>
  <si>
    <t>雙子美麗</t>
  </si>
  <si>
    <t>鍾易禮 (-2)</t>
  </si>
  <si>
    <t>告東尼</t>
  </si>
  <si>
    <t>+ 1</t>
  </si>
  <si>
    <t>TT</t>
  </si>
  <si>
    <t>江鈺琪與郭浩泉</t>
  </si>
  <si>
    <t>PPG</t>
  </si>
  <si>
    <t>一路精彩</t>
  </si>
  <si>
    <t>何澤堯</t>
  </si>
  <si>
    <t>呂健威</t>
  </si>
  <si>
    <t>XB</t>
  </si>
  <si>
    <t>劉志榮、劉啟泰與劉詠湘</t>
  </si>
  <si>
    <t>錶之無限</t>
  </si>
  <si>
    <t>黃寶妮 (-7)</t>
  </si>
  <si>
    <t>文家良</t>
  </si>
  <si>
    <t>B</t>
  </si>
  <si>
    <t>林惠英</t>
  </si>
  <si>
    <t>新力驕</t>
  </si>
  <si>
    <t>潘頓</t>
  </si>
  <si>
    <t>蘇偉賢</t>
  </si>
  <si>
    <t>CP/TT</t>
  </si>
  <si>
    <t>黃良柏</t>
  </si>
  <si>
    <t>旭能精英</t>
  </si>
  <si>
    <t>田泰安</t>
  </si>
  <si>
    <t>巫偉傑</t>
  </si>
  <si>
    <t>B/TT</t>
  </si>
  <si>
    <t>鄭合明</t>
  </si>
  <si>
    <t>朗日雪峰</t>
  </si>
  <si>
    <t>黃智弘 (-3)</t>
  </si>
  <si>
    <t>方嘉柏</t>
  </si>
  <si>
    <t>石達傑與史麗明</t>
  </si>
  <si>
    <t>嘉嘉友福</t>
  </si>
  <si>
    <t>布文</t>
  </si>
  <si>
    <t>沈集成</t>
  </si>
  <si>
    <t>XB-/TT</t>
  </si>
  <si>
    <t>蘇永強</t>
  </si>
  <si>
    <t>ISG</t>
  </si>
  <si>
    <t>高感</t>
  </si>
  <si>
    <t>艾道拿</t>
  </si>
  <si>
    <t>黎昭昇</t>
  </si>
  <si>
    <t>周永健博士與唐慶元</t>
  </si>
  <si>
    <t>摘星聲升</t>
  </si>
  <si>
    <t>奧爾民</t>
  </si>
  <si>
    <t>鄭俊偉</t>
  </si>
  <si>
    <t>摘星之友團體</t>
  </si>
  <si>
    <t>花香月明</t>
  </si>
  <si>
    <t>霍宏聲</t>
  </si>
  <si>
    <t>韋達</t>
  </si>
  <si>
    <t>包大偉</t>
  </si>
  <si>
    <t>怡昌奇兵</t>
  </si>
  <si>
    <t>巴度</t>
  </si>
  <si>
    <t>桂福特</t>
  </si>
  <si>
    <t>CP</t>
  </si>
  <si>
    <t>蔡曉鋒與蔡鎮隆</t>
  </si>
  <si>
    <t>五福星</t>
  </si>
  <si>
    <t>梁家俊</t>
  </si>
  <si>
    <t>徐雨石</t>
  </si>
  <si>
    <t>兄弟幫團體</t>
  </si>
  <si>
    <t>同有運</t>
  </si>
  <si>
    <t>袁幸堯 (-10)</t>
  </si>
  <si>
    <t>伍鵬志</t>
  </si>
  <si>
    <t>好景好友團體</t>
  </si>
  <si>
    <t>神燦金剛</t>
  </si>
  <si>
    <t>楊明綸</t>
  </si>
  <si>
    <t>葉楚航</t>
  </si>
  <si>
    <t>TT2</t>
  </si>
  <si>
    <t>許晋奎</t>
  </si>
  <si>
    <t>R2</t>
  </si>
  <si>
    <t>駿馬之曲</t>
  </si>
  <si>
    <t>黃敏華</t>
  </si>
  <si>
    <t>極速神影</t>
  </si>
  <si>
    <t>姚本輝</t>
  </si>
  <si>
    <t>蔡加讚與甄子丹</t>
  </si>
  <si>
    <t>一舖掂晒</t>
  </si>
  <si>
    <t>陳偉材、黃子華與郭應龍</t>
  </si>
  <si>
    <t>日出東方</t>
  </si>
  <si>
    <t>羅富全</t>
  </si>
  <si>
    <t>H-/E2/TT</t>
  </si>
  <si>
    <t>鄧明、鄧守業、鄧仿淇與鄧惠玲</t>
  </si>
  <si>
    <t>團結巴打</t>
  </si>
  <si>
    <t>CP1/TT</t>
  </si>
  <si>
    <t>彭慧克先生及夫人、彭家揚與彭家威</t>
  </si>
  <si>
    <t>PP</t>
  </si>
  <si>
    <t>馬寶寶</t>
  </si>
  <si>
    <t>B1/TT</t>
  </si>
  <si>
    <t>快趣團體</t>
  </si>
  <si>
    <t>銀刺勇士</t>
  </si>
  <si>
    <t>田啟安與鄭宇</t>
  </si>
  <si>
    <t>紅海旺</t>
  </si>
  <si>
    <t>H/TT</t>
  </si>
  <si>
    <t>陳詩坪先生及夫人、陳欽文與陳欽隆</t>
  </si>
  <si>
    <t>雷神太保</t>
  </si>
  <si>
    <t>B1</t>
  </si>
  <si>
    <t>朱國耀、鄭明訓、林堅與朱振民</t>
  </si>
  <si>
    <t>燊輝之星</t>
  </si>
  <si>
    <t>黃永龍</t>
  </si>
  <si>
    <t>共創歡欣</t>
  </si>
  <si>
    <t>班德禮</t>
  </si>
  <si>
    <t>大衛希斯</t>
  </si>
  <si>
    <t>CP-/TT</t>
  </si>
  <si>
    <t>24/25 大衛希斯練馬師賽馬團體 (2)</t>
  </si>
  <si>
    <t>R3</t>
  </si>
  <si>
    <t>嘉應高昇</t>
  </si>
  <si>
    <t>嘉應團體</t>
  </si>
  <si>
    <t>合夥奔馳</t>
  </si>
  <si>
    <t>合夥精神團體</t>
  </si>
  <si>
    <t>錶之星河</t>
  </si>
  <si>
    <t>楊建文</t>
  </si>
  <si>
    <t>好友心得</t>
  </si>
  <si>
    <t>德心團體</t>
  </si>
  <si>
    <t>幸運有您</t>
  </si>
  <si>
    <t>潘明輝</t>
  </si>
  <si>
    <t>梁文謙</t>
  </si>
  <si>
    <t>魔術控制</t>
  </si>
  <si>
    <t>蔡明紹</t>
  </si>
  <si>
    <t>沈士雄</t>
  </si>
  <si>
    <t>R4</t>
  </si>
  <si>
    <t>君達得</t>
  </si>
  <si>
    <t>丁冠豪</t>
  </si>
  <si>
    <t>君達之友賽馬團體</t>
  </si>
  <si>
    <t>光輝歲月</t>
  </si>
  <si>
    <t>游達榮</t>
  </si>
  <si>
    <t>葛立恒與周德佩</t>
  </si>
  <si>
    <t>神駒馬靈</t>
  </si>
  <si>
    <t>廖康銘</t>
  </si>
  <si>
    <t>容潤笙、鄧嘉年、李小羿博士與鄒耀明</t>
  </si>
  <si>
    <t>我最好</t>
  </si>
  <si>
    <t>丁永強</t>
  </si>
  <si>
    <t>堅闖</t>
  </si>
  <si>
    <t>張顯信</t>
  </si>
  <si>
    <t>揚威四海</t>
  </si>
  <si>
    <t>朱運健與羅紋</t>
  </si>
  <si>
    <t>開心三多</t>
  </si>
  <si>
    <t>H/XB</t>
  </si>
  <si>
    <t>陳俊文</t>
  </si>
  <si>
    <t>連連好運</t>
  </si>
  <si>
    <t>家家喜團體</t>
  </si>
  <si>
    <t>駟跑得</t>
  </si>
  <si>
    <t>劉寶文與吳慧思</t>
  </si>
  <si>
    <t>志醒大將</t>
  </si>
  <si>
    <t>艾兆禮</t>
  </si>
  <si>
    <t>周文樂、陳凱、何耀波與羅富源</t>
  </si>
  <si>
    <t>知恩圖報</t>
  </si>
  <si>
    <t>B-/TT2</t>
  </si>
  <si>
    <t>商志偉</t>
  </si>
  <si>
    <t>上市魅力</t>
  </si>
  <si>
    <t>PC/TT</t>
  </si>
  <si>
    <t>積木為皇團體</t>
  </si>
  <si>
    <t>快樂之友</t>
  </si>
  <si>
    <t>快樂之友團體</t>
  </si>
  <si>
    <t>幸運同行</t>
  </si>
  <si>
    <t>蔡約翰</t>
  </si>
  <si>
    <t>鄒紹明先生及夫人</t>
  </si>
  <si>
    <t>R5</t>
  </si>
  <si>
    <t>鼓浪好友</t>
  </si>
  <si>
    <t>V</t>
  </si>
  <si>
    <t>吳謹民</t>
  </si>
  <si>
    <t>多威心得</t>
  </si>
  <si>
    <t>多多心得團體</t>
  </si>
  <si>
    <t>領駿先鋒</t>
  </si>
  <si>
    <t>-</t>
  </si>
  <si>
    <t>張國平與張國強</t>
  </si>
  <si>
    <t>震撼人心</t>
  </si>
  <si>
    <t>盧楚鏘先生及夫人</t>
  </si>
  <si>
    <t>明德輝煌</t>
  </si>
  <si>
    <t>香港大學校友會團體</t>
  </si>
  <si>
    <t>昇龍戰駒</t>
  </si>
  <si>
    <t>TT1</t>
  </si>
  <si>
    <t>25/26 伍鵬志練馬師賽馬團體</t>
  </si>
  <si>
    <t>光年程祥</t>
  </si>
  <si>
    <t>趙國明與肖冰</t>
  </si>
  <si>
    <t>歷勝</t>
  </si>
  <si>
    <t>XB1/TT-</t>
  </si>
  <si>
    <t>何歷耕醫生</t>
  </si>
  <si>
    <t>有盈勇士</t>
  </si>
  <si>
    <t>有盈賽馬團體</t>
  </si>
  <si>
    <t>同喜</t>
  </si>
  <si>
    <t>希威森</t>
  </si>
  <si>
    <t>同進團體</t>
  </si>
  <si>
    <t>焦點</t>
  </si>
  <si>
    <t>雷聲傳</t>
  </si>
  <si>
    <t>花果猴王</t>
  </si>
  <si>
    <t>張漢傑</t>
  </si>
  <si>
    <t>星光快驅</t>
  </si>
  <si>
    <t>CP-/B2</t>
  </si>
  <si>
    <t>寶豐投資集團團體</t>
  </si>
  <si>
    <t>良駒好友</t>
  </si>
  <si>
    <t>V/TT</t>
  </si>
  <si>
    <t>22/23 文家良練馬師賽馬團體</t>
  </si>
  <si>
    <t>R6</t>
  </si>
  <si>
    <t>辣得準</t>
  </si>
  <si>
    <t>+ 2</t>
  </si>
  <si>
    <t>吳創木</t>
  </si>
  <si>
    <t>哈羅威</t>
  </si>
  <si>
    <t>V/XB</t>
  </si>
  <si>
    <t>哈羅團體</t>
  </si>
  <si>
    <t>馬馳登</t>
  </si>
  <si>
    <t>Gregory Raymond Tomlinson</t>
  </si>
  <si>
    <t>嘉應駿馬</t>
  </si>
  <si>
    <t>梁錫光</t>
  </si>
  <si>
    <t>自力更生</t>
  </si>
  <si>
    <t>陳志光</t>
  </si>
  <si>
    <t>火流星</t>
  </si>
  <si>
    <t>25/26 葉楚航練馬師賽馬團體</t>
  </si>
  <si>
    <t>老鼠斑</t>
  </si>
  <si>
    <t>黃永光</t>
  </si>
  <si>
    <t>開心五月</t>
  </si>
  <si>
    <t>陳璟瓏</t>
  </si>
  <si>
    <t>天寶威威</t>
  </si>
  <si>
    <t>XB/TT</t>
  </si>
  <si>
    <t>周傑浩博士及夫人與周敏國先生及夫人</t>
  </si>
  <si>
    <t>鑽飾閃耀</t>
  </si>
  <si>
    <t>BR</t>
  </si>
  <si>
    <t>劉素華與吳韶瑩</t>
  </si>
  <si>
    <t>金津寶駒</t>
  </si>
  <si>
    <t>劉慰慈、劉培傑與劉培威</t>
  </si>
  <si>
    <t>凱旋王者</t>
  </si>
  <si>
    <t>CP/TT1</t>
  </si>
  <si>
    <t>文肇偉</t>
  </si>
  <si>
    <t>首駿</t>
  </si>
  <si>
    <t>馬興銓</t>
  </si>
  <si>
    <t>金多囍</t>
  </si>
  <si>
    <t>PC-/B2/TT</t>
  </si>
  <si>
    <t>趙振明、鄭則華與羅志賢</t>
  </si>
  <si>
    <t>R7</t>
  </si>
  <si>
    <t>太陽勇士</t>
  </si>
  <si>
    <t>司徒建新</t>
  </si>
  <si>
    <t>笑傲江湖</t>
  </si>
  <si>
    <t>笑傲江湖賽馬團體</t>
  </si>
  <si>
    <t>時時歡聲</t>
  </si>
  <si>
    <t>王明澤</t>
  </si>
  <si>
    <t>韋金主</t>
  </si>
  <si>
    <t>23/24 韋達練馬師賽馬團體</t>
  </si>
  <si>
    <t>勁沙塵</t>
  </si>
  <si>
    <t>吳宇超與杜傲豐</t>
  </si>
  <si>
    <t>昇瀧駒</t>
  </si>
  <si>
    <t>粵港澳大灣區扶輪社團體</t>
  </si>
  <si>
    <t>樂勝天下</t>
  </si>
  <si>
    <t>XB2/TT</t>
  </si>
  <si>
    <t>樂勝團體</t>
  </si>
  <si>
    <t>飛鷹翱翔</t>
  </si>
  <si>
    <t>馬鏡澄、馬博文與馬約禮</t>
  </si>
  <si>
    <t>晒冷</t>
  </si>
  <si>
    <t>絕對回報團體</t>
  </si>
  <si>
    <t>R8</t>
  </si>
  <si>
    <t>喜悅歡欣</t>
  </si>
  <si>
    <t>香港仔賽馬團體</t>
  </si>
  <si>
    <t>八仟好運</t>
  </si>
  <si>
    <t>霍玉堂</t>
  </si>
  <si>
    <t>不同世界</t>
  </si>
  <si>
    <t>蘇凱榮</t>
  </si>
  <si>
    <t>心雄雄</t>
  </si>
  <si>
    <t>李烈龍</t>
  </si>
  <si>
    <t>威武年代</t>
  </si>
  <si>
    <t>孫少文博士及夫人與孫燕華</t>
  </si>
  <si>
    <t>手機錶能</t>
  </si>
  <si>
    <t>楊俊光</t>
  </si>
  <si>
    <t>錶之翠河</t>
  </si>
  <si>
    <t>楊俊建</t>
  </si>
  <si>
    <t>實力加</t>
  </si>
  <si>
    <t>賀賢</t>
  </si>
  <si>
    <t>B/SR2/TT</t>
  </si>
  <si>
    <t>Adam Bin Hassan</t>
  </si>
  <si>
    <t>金運齊來</t>
  </si>
  <si>
    <t>劉慰慈、胡啟初、陳錦城與賴子文</t>
  </si>
  <si>
    <t>金創福威</t>
  </si>
  <si>
    <t>周宏元</t>
  </si>
  <si>
    <t>大勇勝</t>
  </si>
  <si>
    <t>陳金雄</t>
  </si>
  <si>
    <t>久久為軍</t>
  </si>
  <si>
    <t>CP-/B1/TT</t>
  </si>
  <si>
    <t>何駿杰</t>
  </si>
  <si>
    <t>堅多福</t>
  </si>
  <si>
    <t>劉耀棠與劉心暉</t>
  </si>
  <si>
    <t>加州星皓</t>
  </si>
  <si>
    <t>萬里團體</t>
  </si>
  <si>
    <t>R9</t>
  </si>
  <si>
    <t>一生好彩</t>
  </si>
  <si>
    <t>軍機八皇團體</t>
  </si>
  <si>
    <t>超勁赤兔</t>
  </si>
  <si>
    <t>H/P/TT</t>
  </si>
  <si>
    <t>羅豫西、羅兆茹、李寧與李小寧</t>
  </si>
  <si>
    <t>展雄志</t>
  </si>
  <si>
    <t>CP1</t>
  </si>
  <si>
    <t>張月勝</t>
  </si>
  <si>
    <t>友瑩仁</t>
  </si>
  <si>
    <t>友瑩馬主團體</t>
  </si>
  <si>
    <t>櫻花酒杯</t>
  </si>
  <si>
    <t>陳德華與葉惠圓</t>
  </si>
  <si>
    <t>綫路英雄</t>
  </si>
  <si>
    <t>張國榮與張國強</t>
  </si>
  <si>
    <t>同樣美麗</t>
  </si>
  <si>
    <t>美麗一族團體</t>
  </si>
  <si>
    <t>非凡豪傑</t>
  </si>
  <si>
    <t>CP/XB/TT</t>
  </si>
  <si>
    <t>23/24 巫偉傑練馬師賽馬團體</t>
  </si>
  <si>
    <t>元朗精英</t>
  </si>
  <si>
    <t>B-/V1/TT</t>
  </si>
  <si>
    <t>元朗商會之友團體</t>
  </si>
  <si>
    <t>手到快來</t>
  </si>
  <si>
    <t>XB-</t>
  </si>
  <si>
    <t>巨款團體</t>
  </si>
  <si>
    <t>星價</t>
  </si>
  <si>
    <t>B2/TT</t>
  </si>
  <si>
    <t>星星價值團體</t>
  </si>
  <si>
    <t>R10</t>
  </si>
  <si>
    <t>威利金箭</t>
  </si>
  <si>
    <t>羅琪茵</t>
  </si>
  <si>
    <t>寶進</t>
  </si>
  <si>
    <t>陳俊傑</t>
  </si>
  <si>
    <t>天星</t>
  </si>
  <si>
    <t>Prem Fathechand Melwani</t>
  </si>
  <si>
    <t>得道猴王</t>
  </si>
  <si>
    <t>快活英雄</t>
  </si>
  <si>
    <t>快活谷兄弟團體</t>
  </si>
  <si>
    <t>手機錶勁</t>
  </si>
  <si>
    <t>錶之團體</t>
  </si>
  <si>
    <t>鑽石星空</t>
  </si>
  <si>
    <t>魏詩然</t>
  </si>
  <si>
    <t>金金小子</t>
  </si>
  <si>
    <t>陳厚寶先生及夫人與陳溱麗</t>
  </si>
  <si>
    <t>定風波</t>
  </si>
  <si>
    <t>許威望</t>
  </si>
  <si>
    <t>星運少爵</t>
  </si>
  <si>
    <t>游紹賢</t>
  </si>
  <si>
    <t>千杯不醉</t>
  </si>
  <si>
    <t>千杯團體</t>
  </si>
  <si>
    <t>支付之父</t>
  </si>
  <si>
    <t>勞俊傑</t>
  </si>
  <si>
    <t>捷駿</t>
  </si>
  <si>
    <t>黃志祥</t>
  </si>
  <si>
    <t>周俊樂 (-2)</t>
  </si>
  <si>
    <t>周俊樂</t>
  </si>
  <si>
    <t>鍾易禮</t>
  </si>
  <si>
    <t>莫雷拉</t>
  </si>
  <si>
    <t>黃智弘</t>
  </si>
  <si>
    <t>金誠剛</t>
  </si>
  <si>
    <t>黃寶妮</t>
  </si>
  <si>
    <t>袁幸堯</t>
  </si>
  <si>
    <t>巫顯東 (-2)</t>
  </si>
  <si>
    <t>巫顯東</t>
  </si>
  <si>
    <t>布浩榮</t>
  </si>
  <si>
    <t>麥道朗</t>
  </si>
  <si>
    <t>紀仁安</t>
  </si>
  <si>
    <t>麥文堅</t>
  </si>
  <si>
    <t>放頭</t>
  </si>
  <si>
    <t>中前</t>
  </si>
  <si>
    <t>中後</t>
  </si>
  <si>
    <t>留後</t>
  </si>
  <si>
    <t>場次</t>
  </si>
  <si>
    <t>名次</t>
  </si>
  <si>
    <t>日期</t>
  </si>
  <si>
    <t>途程</t>
  </si>
  <si>
    <t>13</t>
  </si>
  <si>
    <t>12/07/26</t>
  </si>
  <si>
    <t>沙田草地"A"</t>
  </si>
  <si>
    <t>好/快</t>
  </si>
  <si>
    <t>4</t>
  </si>
  <si>
    <t>8</t>
  </si>
  <si>
    <t>8-3/4</t>
  </si>
  <si>
    <t>12</t>
  </si>
  <si>
    <t>20/05/26</t>
  </si>
  <si>
    <t>跑馬地草地"A"</t>
  </si>
  <si>
    <t>好</t>
  </si>
  <si>
    <t>9</t>
  </si>
  <si>
    <t>15-3/4</t>
  </si>
  <si>
    <t>10</t>
  </si>
  <si>
    <t>26/04/26</t>
  </si>
  <si>
    <t>6-1/2</t>
  </si>
  <si>
    <t>29/03/26</t>
  </si>
  <si>
    <t>沙田草地"A+3"</t>
  </si>
  <si>
    <t>--</t>
  </si>
  <si>
    <t>25/01/26</t>
  </si>
  <si>
    <t>10-1/4</t>
  </si>
  <si>
    <t>14</t>
  </si>
  <si>
    <t>01/01/26</t>
  </si>
  <si>
    <t>沙田草地"B+2"</t>
  </si>
  <si>
    <t>7</t>
  </si>
  <si>
    <t>5</t>
  </si>
  <si>
    <t>27/06/26</t>
  </si>
  <si>
    <t>沙田草地"B"</t>
  </si>
  <si>
    <t>2</t>
  </si>
  <si>
    <t>11</t>
  </si>
  <si>
    <t>03/06/26</t>
  </si>
  <si>
    <t>跑馬地草地"C"</t>
  </si>
  <si>
    <t>06/05/26</t>
  </si>
  <si>
    <t>沙田全天候</t>
  </si>
  <si>
    <t>3</t>
  </si>
  <si>
    <t>12-1/2</t>
  </si>
  <si>
    <t>27/12/25</t>
  </si>
  <si>
    <t>4R</t>
  </si>
  <si>
    <t>6</t>
  </si>
  <si>
    <t>潘大衛</t>
  </si>
  <si>
    <t>15/11/25</t>
  </si>
  <si>
    <t>6-3/4</t>
  </si>
  <si>
    <t>26/10/25</t>
  </si>
  <si>
    <t>4-3/4</t>
  </si>
  <si>
    <t>XB1</t>
  </si>
  <si>
    <t>01/07/26</t>
  </si>
  <si>
    <t>沙田草地"C"</t>
  </si>
  <si>
    <t>6-1/4</t>
  </si>
  <si>
    <t>07/06/26</t>
  </si>
  <si>
    <t>5-3/4</t>
  </si>
  <si>
    <t>03/05/26</t>
  </si>
  <si>
    <t>22/02/26</t>
  </si>
  <si>
    <t>10-3/4</t>
  </si>
  <si>
    <t>18/01/26</t>
  </si>
  <si>
    <t>9-1/4</t>
  </si>
  <si>
    <t>24/05/26</t>
  </si>
  <si>
    <t>3-3/4</t>
  </si>
  <si>
    <t>06/04/26</t>
  </si>
  <si>
    <t>25/03/26</t>
  </si>
  <si>
    <t>跑馬地草地"B"</t>
  </si>
  <si>
    <t>19/02/26</t>
  </si>
  <si>
    <t>3-1/2</t>
  </si>
  <si>
    <t>20/12/25</t>
  </si>
  <si>
    <t>沙田草地"C+3"</t>
  </si>
  <si>
    <t>23/11/25</t>
  </si>
  <si>
    <t>鼻位</t>
  </si>
  <si>
    <t>01/10/25</t>
  </si>
  <si>
    <t>短馬頭位</t>
  </si>
  <si>
    <t>14/09/25</t>
  </si>
  <si>
    <t>2-3/4</t>
  </si>
  <si>
    <t>22/06/25</t>
  </si>
  <si>
    <t>25/05/25</t>
  </si>
  <si>
    <t>13/04/25</t>
  </si>
  <si>
    <t>4-1/2</t>
  </si>
  <si>
    <t>09/03/25</t>
  </si>
  <si>
    <t>董明朗</t>
  </si>
  <si>
    <t>31/01/25</t>
  </si>
  <si>
    <t>05/01/25</t>
  </si>
  <si>
    <t>10/06/26</t>
  </si>
  <si>
    <t>跑馬地草地"C+3"</t>
  </si>
  <si>
    <t>2-1/4</t>
  </si>
  <si>
    <t>19/04/26</t>
  </si>
  <si>
    <t>12-1/4</t>
  </si>
  <si>
    <t>H-/CP/TT</t>
  </si>
  <si>
    <t>01/04/26</t>
  </si>
  <si>
    <t>H/CP1/TT</t>
  </si>
  <si>
    <t>04/03/26</t>
  </si>
  <si>
    <t>14/02/26</t>
  </si>
  <si>
    <t>16-3/4</t>
  </si>
  <si>
    <t>21/01/26</t>
  </si>
  <si>
    <t>H1/TT1</t>
  </si>
  <si>
    <t>04/07/26</t>
  </si>
  <si>
    <t>好/黏</t>
  </si>
  <si>
    <t>1</t>
  </si>
  <si>
    <t>頸位</t>
  </si>
  <si>
    <t>13/06/26</t>
  </si>
  <si>
    <t>3/4</t>
  </si>
  <si>
    <t>B-/TT-</t>
  </si>
  <si>
    <t>09/05/26</t>
  </si>
  <si>
    <t>22/04/26</t>
  </si>
  <si>
    <t>4-1/4</t>
  </si>
  <si>
    <t>1-1/4</t>
  </si>
  <si>
    <t>15/03/26</t>
  </si>
  <si>
    <t>1/2</t>
  </si>
  <si>
    <t>5-1/2</t>
  </si>
  <si>
    <t>SR-/B2/TT</t>
  </si>
  <si>
    <t>5-1/4</t>
  </si>
  <si>
    <t>SR/TT</t>
  </si>
  <si>
    <t>26/11/25</t>
  </si>
  <si>
    <t>12/11/25</t>
  </si>
  <si>
    <t>B-/SR1/TT</t>
  </si>
  <si>
    <t>19/10/25</t>
  </si>
  <si>
    <t>V-/B2/TT</t>
  </si>
  <si>
    <t>04/10/25</t>
  </si>
  <si>
    <t>13/07/25</t>
  </si>
  <si>
    <t>21/05/25</t>
  </si>
  <si>
    <t>23/04/25</t>
  </si>
  <si>
    <t>09/04/25</t>
  </si>
  <si>
    <t>19/03/25</t>
  </si>
  <si>
    <t>12/02/25</t>
  </si>
  <si>
    <t>濕慢</t>
  </si>
  <si>
    <t>B2/TT1</t>
  </si>
  <si>
    <t>29/12/24</t>
  </si>
  <si>
    <t>01/12/24</t>
  </si>
  <si>
    <t>B-</t>
  </si>
  <si>
    <t>20/11/24</t>
  </si>
  <si>
    <t>16/10/24</t>
  </si>
  <si>
    <t>06/10/24</t>
  </si>
  <si>
    <t>15/09/24</t>
  </si>
  <si>
    <t>08/09/24</t>
  </si>
  <si>
    <t>9-1/2</t>
  </si>
  <si>
    <t>CP-/XB/TT</t>
  </si>
  <si>
    <t>08/04/26</t>
  </si>
  <si>
    <t>08/02/26</t>
  </si>
  <si>
    <t>04/01/26</t>
  </si>
  <si>
    <t>CP/XB1/TT</t>
  </si>
  <si>
    <t>09/11/25</t>
  </si>
  <si>
    <t>21/06/26</t>
  </si>
  <si>
    <t>11/01/26</t>
  </si>
  <si>
    <t>B-/CP2/TT</t>
  </si>
  <si>
    <t>CP-/B2/TT</t>
  </si>
  <si>
    <t>07/09/25</t>
  </si>
  <si>
    <t>05/07/25</t>
  </si>
  <si>
    <t>湯普新</t>
  </si>
  <si>
    <t>1-3/4</t>
  </si>
  <si>
    <t>14/06/25</t>
  </si>
  <si>
    <t>18/05/25</t>
  </si>
  <si>
    <t>B-/TT</t>
  </si>
  <si>
    <t>02/04/25</t>
  </si>
  <si>
    <t>12/01/25</t>
  </si>
  <si>
    <t>2-1/2</t>
  </si>
  <si>
    <t>22/12/24</t>
  </si>
  <si>
    <t>15/07/26</t>
  </si>
  <si>
    <t>11-1/4</t>
  </si>
  <si>
    <t>B-/CP1/TT</t>
  </si>
  <si>
    <t>31/05/26</t>
  </si>
  <si>
    <t>B/TT1</t>
  </si>
  <si>
    <t>13-3/4</t>
  </si>
  <si>
    <t>7-1/4</t>
  </si>
  <si>
    <t>GRIFFIN</t>
  </si>
  <si>
    <t>11-3/4</t>
  </si>
  <si>
    <t>XB-/TT-</t>
  </si>
  <si>
    <t>7-3/4</t>
  </si>
  <si>
    <t>H-/XB/TT</t>
  </si>
  <si>
    <t>3-1/4</t>
  </si>
  <si>
    <t>XB/H1/TT</t>
  </si>
  <si>
    <t>15/10/25</t>
  </si>
  <si>
    <t>9-3/4</t>
  </si>
  <si>
    <t>XB/TT1</t>
  </si>
  <si>
    <t>27/04/25</t>
  </si>
  <si>
    <t>30/03/25</t>
  </si>
  <si>
    <t>12/04/26</t>
  </si>
  <si>
    <t>B-/CP1/TT-</t>
  </si>
  <si>
    <t>07/12/25</t>
  </si>
  <si>
    <t>30/10/25</t>
  </si>
  <si>
    <t>28/09/25</t>
  </si>
  <si>
    <t>濕快</t>
  </si>
  <si>
    <t>23/02/25</t>
  </si>
  <si>
    <t>01/01/25</t>
  </si>
  <si>
    <t>15/12/24</t>
  </si>
  <si>
    <t>17/11/24</t>
  </si>
  <si>
    <t>20/10/24</t>
  </si>
  <si>
    <t>28/09/24</t>
  </si>
  <si>
    <t>1-1/2</t>
  </si>
  <si>
    <t>16-1/4</t>
  </si>
  <si>
    <t>27/05/26</t>
  </si>
  <si>
    <t>25/02/26</t>
  </si>
  <si>
    <t>04/02/26</t>
  </si>
  <si>
    <t>30/11/25</t>
  </si>
  <si>
    <t>15-1/4</t>
  </si>
  <si>
    <t>12/10/25</t>
  </si>
  <si>
    <t>26/03/25</t>
  </si>
  <si>
    <t>05/03/25</t>
  </si>
  <si>
    <t>15/01/25</t>
  </si>
  <si>
    <t>26/12/24</t>
  </si>
  <si>
    <t>貝知仁</t>
  </si>
  <si>
    <t>27/11/24</t>
  </si>
  <si>
    <t>27/10/24</t>
  </si>
  <si>
    <t>09/10/24</t>
  </si>
  <si>
    <t>18/09/24</t>
  </si>
  <si>
    <t>17-1/4</t>
  </si>
  <si>
    <t>22/03/26</t>
  </si>
  <si>
    <t>01/03/26</t>
  </si>
  <si>
    <t>7-1/2</t>
  </si>
  <si>
    <t>35-1/2</t>
  </si>
  <si>
    <t>02/11/25</t>
  </si>
  <si>
    <t>19-1/4</t>
  </si>
  <si>
    <t>PU</t>
  </si>
  <si>
    <t>---</t>
  </si>
  <si>
    <t>21/09/25</t>
  </si>
  <si>
    <t>黏</t>
  </si>
  <si>
    <t>04/05/25</t>
  </si>
  <si>
    <t>頭位</t>
  </si>
  <si>
    <t>13/05/26</t>
  </si>
  <si>
    <t>11/03/26</t>
  </si>
  <si>
    <t>13-1/4</t>
  </si>
  <si>
    <t>28/06/25</t>
  </si>
  <si>
    <t>H-</t>
  </si>
  <si>
    <t>28/05/25</t>
  </si>
  <si>
    <t>賀銘年</t>
  </si>
  <si>
    <t>H</t>
  </si>
  <si>
    <t>19/01/25</t>
  </si>
  <si>
    <t>H1</t>
  </si>
  <si>
    <t>17/05/26</t>
  </si>
  <si>
    <t>15/04/26</t>
  </si>
  <si>
    <t>P-</t>
  </si>
  <si>
    <t>P</t>
  </si>
  <si>
    <t>P2</t>
  </si>
  <si>
    <t>06/04/25</t>
  </si>
  <si>
    <t>H-/P-/TT-</t>
  </si>
  <si>
    <t>15/03/25</t>
  </si>
  <si>
    <t>19/02/25</t>
  </si>
  <si>
    <t>杜苑欣</t>
  </si>
  <si>
    <t>P1/H2/TT2</t>
  </si>
  <si>
    <t>18/12/24</t>
  </si>
  <si>
    <t>24/11/24</t>
  </si>
  <si>
    <t>H-/B1</t>
  </si>
  <si>
    <t>SR-/H/TT-</t>
  </si>
  <si>
    <t>25/09/24</t>
  </si>
  <si>
    <t>H1/SR1/TT1</t>
  </si>
  <si>
    <t>E-/H1/TT</t>
  </si>
  <si>
    <t>E/TT</t>
  </si>
  <si>
    <t>08/03/26</t>
  </si>
  <si>
    <t>E1/TT1</t>
  </si>
  <si>
    <t>08/07/26</t>
  </si>
  <si>
    <t>8-1/4</t>
  </si>
  <si>
    <t>29/04/26</t>
  </si>
  <si>
    <t>TT-</t>
  </si>
  <si>
    <t>01/02/26</t>
  </si>
  <si>
    <t>14/12/25</t>
  </si>
  <si>
    <t>03/12/25</t>
  </si>
  <si>
    <t>22/10/25</t>
  </si>
  <si>
    <t>08/10/25</t>
  </si>
  <si>
    <t>17/09/25</t>
  </si>
  <si>
    <t>26/01/25</t>
  </si>
  <si>
    <t>04/12/24</t>
  </si>
  <si>
    <t>SR-/CP1/TT</t>
  </si>
  <si>
    <t>13/11/24</t>
  </si>
  <si>
    <t>17-1/2</t>
  </si>
  <si>
    <t>CP-</t>
  </si>
  <si>
    <t>28/01/26</t>
  </si>
  <si>
    <t>17/12/25</t>
  </si>
  <si>
    <t>P-/XB/TT</t>
  </si>
  <si>
    <t>H-/XB/P1/TT</t>
  </si>
  <si>
    <t>05/11/25</t>
  </si>
  <si>
    <t>H/XB/TT</t>
  </si>
  <si>
    <t>E-/H1/XB1/TT</t>
  </si>
  <si>
    <t>10/09/25</t>
  </si>
  <si>
    <t>16/07/25</t>
  </si>
  <si>
    <t>25/06/25</t>
  </si>
  <si>
    <t>E1/TT</t>
  </si>
  <si>
    <t>22/01/25</t>
  </si>
  <si>
    <t>03/11/24</t>
  </si>
  <si>
    <t>8-1/2</t>
  </si>
  <si>
    <t>G1</t>
  </si>
  <si>
    <t>G2</t>
  </si>
  <si>
    <t>08/12/24</t>
  </si>
  <si>
    <t>G3</t>
  </si>
  <si>
    <t>31/05/25</t>
  </si>
  <si>
    <t>20/04/25</t>
  </si>
  <si>
    <t>26/02/25</t>
  </si>
  <si>
    <t>莫雅</t>
  </si>
  <si>
    <t>09/02/25</t>
  </si>
  <si>
    <t>01/10/24</t>
  </si>
  <si>
    <t>22/09/24</t>
  </si>
  <si>
    <t>10/05/25</t>
  </si>
  <si>
    <t>02/03/25</t>
  </si>
  <si>
    <t>09/11/24</t>
  </si>
  <si>
    <t>BO-/B1/TT</t>
  </si>
  <si>
    <t>BO/TT</t>
  </si>
  <si>
    <t>BO1/TT</t>
  </si>
  <si>
    <t>04/06/25</t>
  </si>
  <si>
    <t>22-3/4</t>
  </si>
  <si>
    <t>CP2/TT</t>
  </si>
  <si>
    <t>V-/TT</t>
  </si>
  <si>
    <t>V1/TT</t>
  </si>
  <si>
    <t>18/03/26</t>
  </si>
  <si>
    <t>14/01/26</t>
  </si>
  <si>
    <t>陳嘉熙</t>
  </si>
  <si>
    <t>蘇銘倫</t>
  </si>
  <si>
    <t>P-/TT</t>
  </si>
  <si>
    <t>10-1/2</t>
  </si>
  <si>
    <t>P/TT</t>
  </si>
  <si>
    <t>薛恩</t>
  </si>
  <si>
    <t>P1/TT</t>
  </si>
  <si>
    <t>韋紀力</t>
  </si>
  <si>
    <t>14-1/4</t>
  </si>
  <si>
    <t>24/06/26</t>
  </si>
  <si>
    <t>B-/XB-/TT</t>
  </si>
  <si>
    <t>B/XB/TT</t>
  </si>
  <si>
    <t>B/XB1/TT</t>
  </si>
  <si>
    <t>CP-/B1/TT2</t>
  </si>
  <si>
    <t>CP2</t>
  </si>
  <si>
    <t>CP/TT-</t>
  </si>
  <si>
    <t>30/10/24</t>
  </si>
  <si>
    <t>平頭馬</t>
  </si>
  <si>
    <t>10/12/25</t>
  </si>
  <si>
    <t>PC-/H1/P1/TT</t>
  </si>
  <si>
    <t>19/11/25</t>
  </si>
  <si>
    <t>01/07/25</t>
  </si>
  <si>
    <t>11/06/25</t>
  </si>
  <si>
    <t>30/04/25</t>
  </si>
  <si>
    <t>16/04/25</t>
  </si>
  <si>
    <t>16/02/25</t>
  </si>
  <si>
    <t>PC1/TT</t>
  </si>
  <si>
    <t>13/10/24</t>
  </si>
  <si>
    <t>B-/H/TT</t>
  </si>
  <si>
    <t>B/H1/TT</t>
  </si>
  <si>
    <t>13-1/2</t>
  </si>
  <si>
    <t>SR-/B/TT1</t>
  </si>
  <si>
    <t>B/SR</t>
  </si>
  <si>
    <t>B/SR2</t>
  </si>
  <si>
    <t>PC-/SR-/B2</t>
  </si>
  <si>
    <t>B-/SR/PC1</t>
  </si>
  <si>
    <t>07/01/26</t>
  </si>
  <si>
    <t>軟</t>
  </si>
  <si>
    <t>V-/SR/B2</t>
  </si>
  <si>
    <t>SR/V</t>
  </si>
  <si>
    <t>B-/SR/V1</t>
  </si>
  <si>
    <t>23/10/24</t>
  </si>
  <si>
    <t>SR/B1</t>
  </si>
  <si>
    <t>SR</t>
  </si>
  <si>
    <t>SR-/B2</t>
  </si>
  <si>
    <t>B-/SR1/TT-</t>
  </si>
  <si>
    <t>B1/TT1</t>
  </si>
  <si>
    <t>H/XB1/TT-</t>
  </si>
  <si>
    <t>07/05/25</t>
  </si>
  <si>
    <t>11-1/2</t>
  </si>
  <si>
    <t>CP-/B1</t>
  </si>
  <si>
    <t>14-1/2</t>
  </si>
  <si>
    <t>11/02/26</t>
  </si>
  <si>
    <t>23/12/25</t>
  </si>
  <si>
    <t>05/02/25</t>
  </si>
  <si>
    <t>11/12/24</t>
  </si>
  <si>
    <t>11/09/24</t>
  </si>
  <si>
    <t>CP-/XB-/TT</t>
  </si>
  <si>
    <t>SR-/XB/CP2/TT</t>
  </si>
  <si>
    <t>CP-/XB/SR1/TT</t>
  </si>
  <si>
    <t>B-/XB/CP2/TT</t>
  </si>
  <si>
    <t>CP-/XB/B1/TT</t>
  </si>
  <si>
    <t>CP1/XB1/TT1</t>
  </si>
  <si>
    <t>B/TT-</t>
  </si>
  <si>
    <t>H-/TT</t>
  </si>
  <si>
    <t>H/TT1</t>
  </si>
  <si>
    <t>15-1/2</t>
  </si>
  <si>
    <t>P-/PC2/TT</t>
  </si>
  <si>
    <t>PC-/P2/TT</t>
  </si>
  <si>
    <t>14/05/25</t>
  </si>
  <si>
    <t>P-/PC1/TT</t>
  </si>
  <si>
    <t>PC-/B2/TT-</t>
  </si>
  <si>
    <t>B-/PC2/TT1</t>
  </si>
  <si>
    <t>PC-/B2</t>
  </si>
  <si>
    <t>B-/PC1</t>
  </si>
  <si>
    <t>PC-/B1</t>
  </si>
  <si>
    <t>PC</t>
  </si>
  <si>
    <t>PC2</t>
  </si>
  <si>
    <t>08/06/25</t>
  </si>
  <si>
    <t>PC-/TT</t>
  </si>
  <si>
    <t>苗傑美</t>
  </si>
  <si>
    <t>PC/TT1</t>
  </si>
  <si>
    <t>30-1/2</t>
  </si>
  <si>
    <t>麥當能</t>
  </si>
  <si>
    <t>CP-/V2</t>
  </si>
  <si>
    <t>V-/TT-</t>
  </si>
  <si>
    <t>16-1/2</t>
  </si>
  <si>
    <t>CP-/XB1/TT-</t>
  </si>
  <si>
    <t>CP1/TT1</t>
  </si>
  <si>
    <t>06/11/24</t>
  </si>
  <si>
    <t>09/07/25</t>
  </si>
  <si>
    <t>08/01/25</t>
  </si>
  <si>
    <t>P-/TT2</t>
  </si>
  <si>
    <t>20-1/2</t>
  </si>
  <si>
    <t>P1</t>
  </si>
  <si>
    <t>23/03/25</t>
  </si>
  <si>
    <t>B-/XB/V1</t>
  </si>
  <si>
    <t>B/XB</t>
  </si>
  <si>
    <t>薛凱華</t>
  </si>
  <si>
    <t>PC-/B1/TT</t>
  </si>
  <si>
    <t>H-/P1/TT</t>
  </si>
  <si>
    <t>H1/TT</t>
  </si>
  <si>
    <t>XB-/B/TT2</t>
  </si>
  <si>
    <t>B/XB1/TT-</t>
  </si>
  <si>
    <t>XB/CP1/TT</t>
  </si>
  <si>
    <t>XB1/TT1</t>
  </si>
  <si>
    <t>XB1/TT</t>
  </si>
  <si>
    <t>BR1</t>
  </si>
  <si>
    <t>XB2/TT2</t>
  </si>
  <si>
    <t>H2/XB2/TT</t>
  </si>
  <si>
    <t>H/XB1/TT</t>
  </si>
  <si>
    <t>B-/PC1/TT</t>
  </si>
  <si>
    <t>BO-/SB2</t>
  </si>
  <si>
    <t>BO</t>
  </si>
  <si>
    <t>BO1</t>
  </si>
  <si>
    <t>SB-</t>
  </si>
  <si>
    <t>XB-/TT1</t>
  </si>
  <si>
    <t>封</t>
  </si>
  <si>
    <t>CP-/XB</t>
  </si>
  <si>
    <t>B-/XB/CP2</t>
  </si>
  <si>
    <t>CP-/XB/B1</t>
  </si>
  <si>
    <t>CP/XB</t>
  </si>
  <si>
    <t>XB/CP1</t>
  </si>
  <si>
    <t>馬昆</t>
  </si>
  <si>
    <t>CP-/TT1</t>
  </si>
  <si>
    <t>SR-/CP1</t>
  </si>
  <si>
    <t>SR1</t>
  </si>
  <si>
    <t>4YO</t>
  </si>
  <si>
    <t>容天鵬</t>
  </si>
  <si>
    <t>12/03/25</t>
  </si>
  <si>
    <t>CP-/SR-</t>
  </si>
  <si>
    <t>CP1/SR1</t>
  </si>
  <si>
    <t>V1</t>
  </si>
  <si>
    <t>SR1/TT1</t>
  </si>
  <si>
    <t>XB-/H</t>
  </si>
  <si>
    <t>H1/XB1</t>
  </si>
  <si>
    <t>B2</t>
  </si>
  <si>
    <t>XB1/TT2</t>
  </si>
  <si>
    <t>3R</t>
  </si>
  <si>
    <t>PC-/H/P2/TT</t>
  </si>
  <si>
    <t>P-/H/PC1/TT</t>
  </si>
  <si>
    <t>E-/P/H1/TT</t>
  </si>
  <si>
    <t>E/P1/TT</t>
  </si>
  <si>
    <t>24-1/4</t>
  </si>
  <si>
    <t>H2/TT</t>
  </si>
  <si>
    <t>SR-/TT</t>
  </si>
  <si>
    <t>H-/SR/TT</t>
  </si>
  <si>
    <t>18-1/4</t>
  </si>
  <si>
    <t>12-3/4</t>
  </si>
  <si>
    <t>B-/CP1</t>
  </si>
  <si>
    <t>BR-/V-/B1/TT</t>
  </si>
  <si>
    <t>CP-/BR/V2/TT</t>
  </si>
  <si>
    <t>V-/BR/CP2/TT</t>
  </si>
  <si>
    <t>BR/V/TT</t>
  </si>
  <si>
    <t>V/BR1/TT</t>
  </si>
  <si>
    <t>CP-/V1/TT</t>
  </si>
  <si>
    <t>1200米</t>
    <phoneticPr fontId="3" type="noConversion"/>
  </si>
  <si>
    <t>第五班</t>
  </si>
  <si>
    <t>1000米</t>
    <phoneticPr fontId="3" type="noConversion"/>
  </si>
  <si>
    <t>第四班</t>
  </si>
  <si>
    <t>三級賽</t>
    <phoneticPr fontId="3" type="noConversion"/>
  </si>
  <si>
    <t>1600米</t>
    <phoneticPr fontId="3" type="noConversion"/>
  </si>
  <si>
    <t>1400米</t>
    <phoneticPr fontId="3" type="noConversion"/>
  </si>
  <si>
    <t>第二班</t>
  </si>
  <si>
    <t>第三班</t>
  </si>
  <si>
    <t>R11</t>
  </si>
  <si>
    <t>編號</t>
  </si>
  <si>
    <t>詳情</t>
  </si>
  <si>
    <t>馬號</t>
  </si>
  <si>
    <t>通過日期</t>
  </si>
  <si>
    <t>25/02/2026</t>
  </si>
  <si>
    <t>右前腿不良於行</t>
  </si>
  <si>
    <t>13/03/2026</t>
  </si>
  <si>
    <t>28/03/2026</t>
  </si>
  <si>
    <t>左前腿不良於行，因而退出賽事</t>
  </si>
  <si>
    <t>17/04/2026</t>
  </si>
  <si>
    <t>12/02/2025</t>
  </si>
  <si>
    <t>接受閹割手術</t>
  </si>
  <si>
    <t>08/01/2026</t>
  </si>
  <si>
    <t>晨操後左邊鼻孔流血</t>
  </si>
  <si>
    <t>02/04/2026</t>
  </si>
  <si>
    <t>18/12/2023</t>
  </si>
  <si>
    <t>左前腿肱骨受傷</t>
  </si>
  <si>
    <t>04/06/2024</t>
  </si>
  <si>
    <t>07/11/2024</t>
  </si>
  <si>
    <t>過去十二個月並無出賽</t>
  </si>
  <si>
    <t>15/11/2024</t>
  </si>
  <si>
    <t>28/12/2024</t>
  </si>
  <si>
    <t>賽前獸醫檢查發現心律不正常，因而退出賽事</t>
  </si>
  <si>
    <t>20/01/2025</t>
  </si>
  <si>
    <t>05/04/2026</t>
  </si>
  <si>
    <t>晨操後兩個鼻孔流血，因而退出賽事</t>
  </si>
  <si>
    <t>22/06/2026</t>
  </si>
  <si>
    <t>22/01/2026</t>
  </si>
  <si>
    <t>一對前腿懸韌帶受傷</t>
  </si>
  <si>
    <t>21/04/2026</t>
  </si>
  <si>
    <t>12/09/2025</t>
  </si>
  <si>
    <t>左前腿肌腱受傷</t>
  </si>
  <si>
    <t>26/01/2026</t>
  </si>
  <si>
    <t>04/07/2024</t>
  </si>
  <si>
    <t>賽後內窺鏡檢查發現氣管內有大量痰液</t>
  </si>
  <si>
    <t>23/02/2025</t>
  </si>
  <si>
    <t>賽後兩個鼻孔流血</t>
  </si>
  <si>
    <t>23/05/2025</t>
  </si>
  <si>
    <t>27/10/2024</t>
  </si>
  <si>
    <t>表現令人失望</t>
  </si>
  <si>
    <t>30/11/2025</t>
  </si>
  <si>
    <t>表現難以接受，賽後內窺鏡檢查發現氣管內有大量血液</t>
  </si>
  <si>
    <t>25/12/2025</t>
  </si>
  <si>
    <t>20/02/2024</t>
  </si>
  <si>
    <t>27/06/2025</t>
  </si>
  <si>
    <t>02/11/2025</t>
  </si>
  <si>
    <t>賽後發現心律不正常，內窺鏡檢查發現氣管內有大量血液</t>
  </si>
  <si>
    <t>27/11/2025</t>
  </si>
  <si>
    <t>07/12/2025</t>
  </si>
  <si>
    <t>表現及走勢均難以接受</t>
  </si>
  <si>
    <t>18/12/2025</t>
  </si>
  <si>
    <t>09/05/2026</t>
  </si>
  <si>
    <t>騎師對坐騎競賽時的動作有疑慮，因而收停坐騎</t>
  </si>
  <si>
    <t>05/06/2026</t>
  </si>
  <si>
    <t>14/09/2025</t>
  </si>
  <si>
    <t>表現令人失望，賽後內窺鏡檢查發現氣管內有大量血液</t>
  </si>
  <si>
    <t>14/10/2025</t>
  </si>
  <si>
    <t>賽後內窺鏡檢查發現氣管內有大量血液</t>
  </si>
  <si>
    <t>10/01/2026</t>
  </si>
  <si>
    <t>未能通過獸醫檢驗：試閘後兩個鼻孔流血</t>
  </si>
  <si>
    <t>07/06/2026</t>
  </si>
  <si>
    <t>18/08/2026</t>
  </si>
  <si>
    <t>13/12/2025</t>
  </si>
  <si>
    <t>20/01/2026</t>
  </si>
  <si>
    <t>22/02/2026</t>
  </si>
  <si>
    <t>27/04/2026</t>
  </si>
  <si>
    <t>15/09/2023</t>
  </si>
  <si>
    <t>12/06/2024</t>
  </si>
  <si>
    <t>肺部感染</t>
  </si>
  <si>
    <t>27/08/2024</t>
  </si>
  <si>
    <t>03/04/2025</t>
  </si>
  <si>
    <t>一對前蹄系部受傷</t>
  </si>
  <si>
    <t>28/08/2025</t>
  </si>
  <si>
    <t>10/06/2026</t>
  </si>
  <si>
    <t>15/11/2025</t>
  </si>
  <si>
    <t>05/12/2025</t>
  </si>
  <si>
    <t>入閘後以後足豎立及被卡住，因而退出試閘</t>
  </si>
  <si>
    <t>24/03/2026</t>
  </si>
  <si>
    <t>20/05/2026</t>
  </si>
  <si>
    <t>走勢難以接受</t>
  </si>
  <si>
    <t>02/06/2026</t>
  </si>
  <si>
    <t>賽後翌日左前腿不良於行</t>
  </si>
  <si>
    <t>19/08/2026</t>
  </si>
  <si>
    <t>14/12/2025</t>
  </si>
  <si>
    <t>表現難以接受</t>
  </si>
  <si>
    <t>03/02/2026</t>
  </si>
  <si>
    <t>14/02/2026</t>
  </si>
  <si>
    <t>抵達起步點後接受獸醫檢查，被發現右前腿不良於行，因而退出賽事</t>
  </si>
  <si>
    <t>24/02/2026</t>
  </si>
  <si>
    <t>賽後發現心律不正常。賽後翌日右前腿不良於行。更新：右跗關節受傷</t>
  </si>
  <si>
    <t>25/04/2025</t>
  </si>
  <si>
    <t>11/08/2026</t>
  </si>
  <si>
    <t>於季終時年屆八歲或以上</t>
  </si>
  <si>
    <t>21/08/2026</t>
  </si>
  <si>
    <t>23/10/2021</t>
  </si>
  <si>
    <t>右後腿不良於行</t>
  </si>
  <si>
    <t>08/11/2021</t>
  </si>
  <si>
    <t>08/01/2023</t>
  </si>
  <si>
    <t>27/01/2023</t>
  </si>
  <si>
    <t>12/04/2023</t>
  </si>
  <si>
    <t>賽後左前腿及左後腿不良於行</t>
  </si>
  <si>
    <t>12/05/2023</t>
  </si>
  <si>
    <t>11/08/2025</t>
  </si>
  <si>
    <t>19/08/2025</t>
  </si>
  <si>
    <t>賽後發現心律不正常</t>
  </si>
  <si>
    <t>26/03/2026</t>
  </si>
  <si>
    <t>09/04/2024</t>
  </si>
  <si>
    <t>入閘後以後足豎立及將騎師拋下，因而退出試閘</t>
  </si>
  <si>
    <t>15/04/2024</t>
  </si>
  <si>
    <t>04/02/2026</t>
  </si>
  <si>
    <t>入閘後衝前，大力觸碰閘廂前門及衝出閘廂，因而退出賽事</t>
  </si>
  <si>
    <t>07/02/2026</t>
  </si>
  <si>
    <t>01/10/2024</t>
  </si>
  <si>
    <t>18/12/2024</t>
  </si>
  <si>
    <t>13/01/2025</t>
  </si>
  <si>
    <t>31/10/2024</t>
  </si>
  <si>
    <t>賽後翌日右前腿不良於行</t>
  </si>
  <si>
    <t>06/02/2025</t>
  </si>
  <si>
    <t>左肩受傷</t>
  </si>
  <si>
    <t>02/09/2025</t>
  </si>
  <si>
    <t>23/10/2025</t>
  </si>
  <si>
    <t>接受喉部手術以矯正會厭被覆蓋情況</t>
  </si>
  <si>
    <t>21/11/2025</t>
  </si>
  <si>
    <t>13/01/2024</t>
  </si>
  <si>
    <t>08/04/2024</t>
  </si>
  <si>
    <t>08/08/2025</t>
  </si>
  <si>
    <t>26/09/2025</t>
  </si>
  <si>
    <t>20/12/2025</t>
  </si>
  <si>
    <t>06/01/2026</t>
  </si>
  <si>
    <t>05/07/2026</t>
  </si>
  <si>
    <t>一對後腿不良於行</t>
  </si>
  <si>
    <t>31/08/2026</t>
  </si>
  <si>
    <t>29/12/2023</t>
  </si>
  <si>
    <t>左前腿懸韌帶受傷</t>
  </si>
  <si>
    <t>21/11/2024</t>
  </si>
  <si>
    <t>27/05/2026</t>
  </si>
  <si>
    <t>06/09/2021</t>
  </si>
  <si>
    <t>20/08/2026</t>
  </si>
  <si>
    <t>13/08/2026</t>
  </si>
  <si>
    <t>06/05/2025</t>
  </si>
  <si>
    <t>右前腿肌腱受傷</t>
  </si>
  <si>
    <t>13/11/2025</t>
  </si>
  <si>
    <t>10/10/2024</t>
  </si>
  <si>
    <t>06/11/2024</t>
  </si>
  <si>
    <t>左前腿不良於行</t>
  </si>
  <si>
    <t>01/04/2025</t>
  </si>
  <si>
    <t>左後腿不良於行，因而退出賽事</t>
  </si>
  <si>
    <t>17/04/2025</t>
  </si>
  <si>
    <t>11/06/2025</t>
  </si>
  <si>
    <t>18/10/2025</t>
  </si>
  <si>
    <t>15/01/2026</t>
  </si>
  <si>
    <t>15/07/2026</t>
  </si>
  <si>
    <t>07/05/2024</t>
  </si>
  <si>
    <t>抵達起步點後將騎師拋下，繼而跑了一段不短的途程，因而退出試閘</t>
  </si>
  <si>
    <t>10/05/2024</t>
  </si>
  <si>
    <t>16/07/2024</t>
  </si>
  <si>
    <t>06/03/2025</t>
  </si>
  <si>
    <t>07/04/2025</t>
  </si>
  <si>
    <t>23/01/2024</t>
  </si>
  <si>
    <t>09/02/2024</t>
  </si>
  <si>
    <t>01/11/2024</t>
  </si>
  <si>
    <t>一對前球節骨受傷</t>
  </si>
  <si>
    <t>02/01/2025</t>
  </si>
  <si>
    <t>27/04/2025</t>
  </si>
  <si>
    <t>06/11/2025</t>
  </si>
  <si>
    <t>08/05/2025</t>
  </si>
  <si>
    <t>未能通過獸醫檢驗：試閘後發現心律不正常</t>
  </si>
  <si>
    <t>賽後發現心律不正常。賽後翌日右前腿不良於行</t>
  </si>
  <si>
    <t>30/06/2026</t>
  </si>
  <si>
    <t>12/01/2025</t>
  </si>
  <si>
    <t>28/01/2025</t>
  </si>
  <si>
    <t>26/06/2024</t>
  </si>
  <si>
    <t>26/05/2026</t>
  </si>
  <si>
    <t>05/10/2024</t>
  </si>
  <si>
    <t>入閘後在閘廂前門下方離開閘廂，其後在鞍上無人下跑了一段不短的途程，因而退出試閘</t>
  </si>
  <si>
    <t>15/10/2024</t>
  </si>
  <si>
    <t>26/12/2024</t>
  </si>
  <si>
    <t>06/01/2025</t>
  </si>
  <si>
    <t>24/04/2025</t>
  </si>
  <si>
    <t>入閘後在閘廂前門下方離開閘廂，因而退出試閘</t>
  </si>
  <si>
    <t>29/04/2025</t>
  </si>
  <si>
    <t>06/02/2026</t>
  </si>
  <si>
    <t>右邊骨盆受傷</t>
  </si>
  <si>
    <t>06/07/2022</t>
  </si>
  <si>
    <t>賽後檢查發現軟顎間歇性移位</t>
  </si>
  <si>
    <t>06/04/2023</t>
  </si>
  <si>
    <t>接受喉部手術（喉室聲帶切除術）以矯正呼吸道異常情況</t>
  </si>
  <si>
    <t>06/12/2023</t>
  </si>
  <si>
    <t>被診斷患有「喘鳴症」</t>
  </si>
  <si>
    <t>10/07/2024</t>
  </si>
  <si>
    <t>12/08/2024</t>
  </si>
  <si>
    <t>接受喉部手術（人工喉成形術）以矯正呼吸道異常情況</t>
  </si>
  <si>
    <t>27/08/2025</t>
  </si>
  <si>
    <t>13/04/2026</t>
  </si>
  <si>
    <t>23/11/2024</t>
  </si>
  <si>
    <t>血液異常，因而退出賽事</t>
  </si>
  <si>
    <t>02/12/2024</t>
  </si>
  <si>
    <t>24/06/2025</t>
  </si>
  <si>
    <t>進口前心律不正常</t>
  </si>
  <si>
    <t>16/01/2025</t>
  </si>
  <si>
    <t>右後腿不良於行。更新：右邊骨盆受傷</t>
  </si>
  <si>
    <t>03/06/2025</t>
  </si>
  <si>
    <t>11/04/2025</t>
  </si>
  <si>
    <t>18/01/2026</t>
  </si>
  <si>
    <t>01/03/2026</t>
  </si>
  <si>
    <t>29/05/2026</t>
  </si>
  <si>
    <t>19/03/2026</t>
  </si>
  <si>
    <t>29/04/2026</t>
  </si>
  <si>
    <t>21/05/2026</t>
  </si>
  <si>
    <t>10/03/2025</t>
  </si>
  <si>
    <t>右前腿韌帶受傷</t>
  </si>
  <si>
    <t>08/04/2025</t>
  </si>
  <si>
    <t>20/05/2025</t>
  </si>
  <si>
    <t>23/01/2026</t>
  </si>
  <si>
    <t>25/11/2024</t>
  </si>
  <si>
    <t>05/06/2025</t>
  </si>
  <si>
    <t>20/11/2023</t>
  </si>
  <si>
    <t>04/12/2023</t>
  </si>
  <si>
    <t>05/07/2025</t>
  </si>
  <si>
    <t>賽後發現會厭被覆蓋</t>
  </si>
  <si>
    <t>09/07/2025</t>
  </si>
  <si>
    <t>27/06/2026</t>
  </si>
  <si>
    <t>07/07/2023</t>
  </si>
  <si>
    <t>右後腿不良於行，因而退出賽事。更新：右後蹄系部受傷</t>
  </si>
  <si>
    <t>28/09/2023</t>
  </si>
  <si>
    <t>30/04/2024</t>
  </si>
  <si>
    <t>右後腿不良於行。更新：右後球節接受手術</t>
  </si>
  <si>
    <t>02/09/2024</t>
  </si>
  <si>
    <t>04/05/2025</t>
  </si>
  <si>
    <t>16/05/2025</t>
  </si>
  <si>
    <t>27/03/2026</t>
  </si>
  <si>
    <t>13/07/2025</t>
  </si>
  <si>
    <t>15/07/2025</t>
  </si>
  <si>
    <t>接受喉部手術（人工喉成形術及喉室聲帶切除術）以矯正呼吸道異常情況</t>
  </si>
  <si>
    <t>23/09/2025</t>
  </si>
  <si>
    <t>13/07/2026</t>
  </si>
  <si>
    <t>01/02/2026</t>
  </si>
  <si>
    <t>表現令人失望，騎師對坐騎競賽時的動作有疑慮</t>
  </si>
  <si>
    <t>13/02/2026</t>
  </si>
  <si>
    <t>14/04/2026</t>
  </si>
  <si>
    <t>23/06/2026</t>
  </si>
  <si>
    <t>右前腿不良於行，因而退出賽事。更新：右膝受傷</t>
  </si>
  <si>
    <t>14/08/2026</t>
  </si>
  <si>
    <t>29/08/2024</t>
  </si>
  <si>
    <t>01/02/2025</t>
  </si>
  <si>
    <t>03/05/2026</t>
  </si>
  <si>
    <t>15/06/2024</t>
  </si>
  <si>
    <t>23/08/2024</t>
  </si>
  <si>
    <t>16/05/2024</t>
  </si>
  <si>
    <t>左前腿管骨受傷</t>
  </si>
  <si>
    <t>30/08/2025</t>
  </si>
  <si>
    <t>09/10/2024</t>
  </si>
  <si>
    <t>16/03/2025</t>
  </si>
  <si>
    <t>08/12/2025</t>
  </si>
  <si>
    <t>發燒</t>
  </si>
  <si>
    <t>24/12/2025</t>
  </si>
  <si>
    <t>22/03/2026</t>
  </si>
  <si>
    <t>10/04/2026</t>
  </si>
  <si>
    <t>11/02/2026</t>
  </si>
  <si>
    <t>騎師對坐騎競賽時的動作有疑慮，因而於末段收慢坐騎。賽後內窺鏡檢查也發現氣管內有大量痰液</t>
  </si>
  <si>
    <t>17/03/2026</t>
  </si>
  <si>
    <t>25/03/2026</t>
  </si>
  <si>
    <t>09/04/2026</t>
  </si>
  <si>
    <t>03/11/2024</t>
  </si>
  <si>
    <t>19/11/2024</t>
  </si>
  <si>
    <t>15/12/2025</t>
  </si>
  <si>
    <t>右前腿橈骨受傷</t>
  </si>
  <si>
    <t>04/05/2026</t>
  </si>
  <si>
    <t>12/06/2026</t>
  </si>
  <si>
    <t>22/04/2026</t>
  </si>
  <si>
    <t>25/08/2026</t>
  </si>
  <si>
    <t>05/02/2026</t>
  </si>
  <si>
    <t>11/05/2024</t>
  </si>
  <si>
    <t>18/03/2026</t>
  </si>
  <si>
    <t>09/11/2025</t>
  </si>
  <si>
    <t>25/11/2025</t>
  </si>
  <si>
    <t>右前腿不良於行，因而退出賽事</t>
  </si>
  <si>
    <t>09/06/2026</t>
  </si>
  <si>
    <t>23/11/2025</t>
  </si>
  <si>
    <t>10/02/2026</t>
  </si>
  <si>
    <t>06/04/2026</t>
  </si>
  <si>
    <t>15/03/2025</t>
  </si>
  <si>
    <t>賽後左邊鼻孔流血</t>
  </si>
  <si>
    <t>30/05/2025</t>
  </si>
  <si>
    <t>27/12/2025</t>
  </si>
  <si>
    <t>12/05/2026</t>
  </si>
  <si>
    <t>一對前腿不良於行</t>
  </si>
  <si>
    <t>11/02/2024</t>
  </si>
  <si>
    <t>14/05/2024</t>
  </si>
  <si>
    <t>10/02/2025</t>
  </si>
  <si>
    <t>12/01/2026</t>
  </si>
  <si>
    <t>16/10/2025</t>
  </si>
  <si>
    <t>29/03/2026</t>
  </si>
  <si>
    <t>馬匹烙號</t>
  </si>
  <si>
    <t>合資格競逐以下獎金</t>
  </si>
  <si>
    <t>第 9 場</t>
  </si>
  <si>
    <t>L396</t>
  </si>
  <si>
    <t>「自購曾出賽馬匹特別獎金」一百五十萬港元</t>
  </si>
  <si>
    <t>L299</t>
  </si>
  <si>
    <t>第 10 場</t>
  </si>
  <si>
    <t>L035</t>
  </si>
  <si>
    <t>L428</t>
  </si>
  <si>
    <t>L303</t>
  </si>
  <si>
    <t>3/10(鍾易禮)</t>
  </si>
  <si>
    <t>4/10(查本楠)</t>
  </si>
  <si>
    <t>1/10(黃寶妮)</t>
  </si>
  <si>
    <t>3/9(查本楠)</t>
  </si>
  <si>
    <t>4/10(田泰安)</t>
  </si>
  <si>
    <t>7/12(黃智弘)</t>
  </si>
  <si>
    <t>4/10(布文)</t>
  </si>
  <si>
    <t>4/10(艾道拿)</t>
  </si>
  <si>
    <t>12/12(奧爾民)</t>
  </si>
  <si>
    <t>8/10(霍宏聲)</t>
  </si>
  <si>
    <t>8/12(巴度)</t>
  </si>
  <si>
    <t>3/10(梁家俊)</t>
  </si>
  <si>
    <t>4/10(奧爾民)</t>
  </si>
  <si>
    <t>4/10(潘明輝)</t>
  </si>
  <si>
    <t>8/10(袁幸堯)</t>
  </si>
  <si>
    <t>12/12(田泰安)</t>
  </si>
  <si>
    <t>7/9(梁家俊)</t>
  </si>
  <si>
    <t>9/9(梁家俊)</t>
  </si>
  <si>
    <t>5/10(奧爾民)</t>
  </si>
  <si>
    <t>4/12(黃寶妮)</t>
  </si>
  <si>
    <t>4/10(黃寶妮)</t>
  </si>
  <si>
    <t>6/12(艾道拿)</t>
  </si>
  <si>
    <t>2/7(楊明綸)</t>
  </si>
  <si>
    <t>2/3(鍾易禮)</t>
  </si>
  <si>
    <t>5/9(班德禮)</t>
  </si>
  <si>
    <t>1/11(潘頓)</t>
  </si>
  <si>
    <t>1/7(潘頓)</t>
  </si>
  <si>
    <t>1/10(奧爾民)</t>
  </si>
  <si>
    <t>6/9(田泰安)</t>
  </si>
  <si>
    <t>1/9(班德禮)</t>
  </si>
  <si>
    <t>5/10(潘明輝)</t>
  </si>
  <si>
    <t>3/11(蔡明紹)</t>
  </si>
  <si>
    <t>7/10(哥拉利)</t>
  </si>
  <si>
    <t>6/10(奧爾民)</t>
  </si>
  <si>
    <t>3/10(沙霖)</t>
  </si>
  <si>
    <t>6/10(艾道拿)</t>
  </si>
  <si>
    <t>9/9(何澤堯)</t>
  </si>
  <si>
    <t>10/10(希威森)</t>
  </si>
  <si>
    <t>2/5(愛民)</t>
  </si>
  <si>
    <t>2/10(祖利曼)</t>
  </si>
  <si>
    <t>5/10(王聲虎)</t>
  </si>
  <si>
    <t>3/10(田泰安)</t>
  </si>
  <si>
    <t>9/10(蔡明紹)</t>
  </si>
  <si>
    <t>5/10(楊明綸)</t>
  </si>
  <si>
    <t>3/10(班德禮)</t>
  </si>
  <si>
    <t>4/11(潘明輝)</t>
  </si>
  <si>
    <t>1/6(潘明輝)</t>
  </si>
  <si>
    <t>1/7(查本楠)</t>
  </si>
  <si>
    <t>1/10(潘明輝)</t>
  </si>
  <si>
    <t>7/8(布浩榮)</t>
  </si>
  <si>
    <t>3/4(蔡明紹)</t>
  </si>
  <si>
    <t>(0.46.01)</t>
  </si>
  <si>
    <t>10/10(布文)</t>
  </si>
  <si>
    <t>2/9(沙里扎)</t>
  </si>
  <si>
    <t>1/9(袁幸堯)</t>
  </si>
  <si>
    <t>1/10(祖利曼)</t>
  </si>
  <si>
    <t>6/10(楊明綸)</t>
  </si>
  <si>
    <t>6/10(呂聖澤)</t>
  </si>
  <si>
    <t>1/8(梁甄庭)</t>
  </si>
  <si>
    <t>4/7(梁甄庭)</t>
  </si>
  <si>
    <t>4/10(希威森)</t>
  </si>
  <si>
    <t>7/10(潘明輝)</t>
  </si>
  <si>
    <t>5/10(鍾易禮)</t>
  </si>
  <si>
    <t>4/12(希威森)</t>
  </si>
  <si>
    <t>6/9(布文)</t>
  </si>
  <si>
    <t>2/10(布文)</t>
  </si>
  <si>
    <t>8/12(奧爾民)</t>
  </si>
  <si>
    <t>6/7(奧爾民)</t>
  </si>
  <si>
    <t>2/10(田泰安)</t>
  </si>
  <si>
    <t>8/12(潘明輝)</t>
  </si>
  <si>
    <t>3/5(潘明輝)</t>
  </si>
  <si>
    <t>5/7(鍾易禮)</t>
  </si>
  <si>
    <t>6/8(潘明輝)</t>
  </si>
  <si>
    <t>8/10(潘明輝)</t>
  </si>
  <si>
    <t>6/12(黃智弘)</t>
  </si>
  <si>
    <t>4/9(黃智弘)</t>
  </si>
  <si>
    <t>5/12(鍾易禮)</t>
  </si>
  <si>
    <t>2/9(祖利曼)</t>
  </si>
  <si>
    <t>6/10(霍宏聲)</t>
  </si>
  <si>
    <t>5/6(黃寶妮)</t>
  </si>
  <si>
    <t>3/8(湯瑪善)</t>
  </si>
  <si>
    <t>9/10(梁家俊)</t>
  </si>
  <si>
    <t>11/12(呂聖澤)</t>
  </si>
  <si>
    <t>7/10(黃智弘)</t>
  </si>
  <si>
    <t>5/10(袁幸堯)</t>
  </si>
  <si>
    <t>5/9(楊明綸)</t>
  </si>
  <si>
    <t>5/10(潘頓)</t>
  </si>
  <si>
    <t>6/10(哥拉利)</t>
  </si>
  <si>
    <t>4/10(楊明綸)</t>
  </si>
  <si>
    <t>6/11(袁幸堯)</t>
  </si>
  <si>
    <t>9/10(鍾易禮)</t>
  </si>
  <si>
    <t>4/6(黃寶妮)</t>
  </si>
  <si>
    <t>5/10(希威森)</t>
  </si>
  <si>
    <t>8/10(古仲恒)</t>
  </si>
  <si>
    <t>3/10(艾道拿)</t>
  </si>
  <si>
    <t>8/9(楊東俊)</t>
  </si>
  <si>
    <t>1/9(田泰安)</t>
  </si>
  <si>
    <t>8/10(奧爾民)</t>
  </si>
  <si>
    <t>3/6(愛民)</t>
  </si>
  <si>
    <t>3/10(楊明綸)</t>
  </si>
  <si>
    <t>4/6(祖利曼)</t>
  </si>
  <si>
    <t>9/12(希威森)</t>
  </si>
  <si>
    <t>5/10(艾道拿)</t>
  </si>
  <si>
    <t>7/10(鍾易禮)</t>
  </si>
  <si>
    <t>6/10(巴度)</t>
  </si>
  <si>
    <t>7/8(陳嘉熙)</t>
  </si>
  <si>
    <t>9/10(哥拉利)</t>
  </si>
  <si>
    <t>4/10(周俊樂)</t>
  </si>
  <si>
    <t>9/10(艾道拿)</t>
  </si>
  <si>
    <t>2/10(袁幸堯)</t>
  </si>
  <si>
    <t>6/12(潘頓)</t>
  </si>
  <si>
    <t>8/9(潘頓)</t>
  </si>
  <si>
    <t>8/10(鍾易禮)</t>
  </si>
  <si>
    <t>5/10(班德禮)</t>
  </si>
  <si>
    <t>7/9(楊明綸)</t>
  </si>
  <si>
    <t>9/10(希威森)</t>
  </si>
  <si>
    <t>6/7(田泰安)</t>
  </si>
  <si>
    <t>6/7(梁家俊)</t>
  </si>
  <si>
    <t>9/9(田泰安)</t>
  </si>
  <si>
    <t>9/10(湯瑪善)</t>
  </si>
  <si>
    <t>2/11(田泰安)</t>
  </si>
  <si>
    <t>3/10(楊東俊)</t>
  </si>
  <si>
    <t>5/10(布文)</t>
  </si>
  <si>
    <t>9/11(黃寶妮)</t>
  </si>
  <si>
    <t>3/7(黃寶妮)</t>
  </si>
  <si>
    <t>1/10(潘頓)</t>
  </si>
  <si>
    <t>2/10(梁家俊)</t>
  </si>
  <si>
    <t>9/12(黃智弘)</t>
  </si>
  <si>
    <t>1/9(黃智弘)</t>
  </si>
  <si>
    <t>7/10(陳嘉熙)</t>
  </si>
  <si>
    <t>5/10(沙里扎)</t>
  </si>
  <si>
    <t>2/9(潘頓)</t>
  </si>
  <si>
    <t>6/9(艾道拿)</t>
  </si>
  <si>
    <t>閘</t>
  </si>
  <si>
    <t>馬名/</t>
  </si>
  <si>
    <t>練馬師/</t>
  </si>
  <si>
    <t>騎</t>
  </si>
  <si>
    <t>閘騎</t>
  </si>
  <si>
    <t>閘騎</t>
    <phoneticPr fontId="3" type="noConversion"/>
  </si>
  <si>
    <t>鼻血</t>
  </si>
  <si>
    <t>右心律</t>
  </si>
  <si>
    <t>氣血</t>
  </si>
  <si>
    <t>右</t>
  </si>
  <si>
    <t>左</t>
  </si>
  <si>
    <t>場</t>
    <phoneticPr fontId="3" type="noConversion"/>
  </si>
  <si>
    <t>編號</t>
    <phoneticPr fontId="3" type="noConversion"/>
  </si>
  <si>
    <t>近績</t>
  </si>
  <si>
    <t>體重</t>
    <phoneticPr fontId="3" type="noConversion"/>
  </si>
  <si>
    <t>優</t>
    <phoneticPr fontId="3" type="noConversion"/>
  </si>
  <si>
    <t>評</t>
    <phoneticPr fontId="3" type="noConversion"/>
  </si>
  <si>
    <t>距日</t>
    <phoneticPr fontId="3" type="noConversion"/>
  </si>
  <si>
    <t>最</t>
  </si>
  <si>
    <t>佳時間</t>
  </si>
  <si>
    <t>欄1</t>
  </si>
  <si>
    <t>欄6</t>
  </si>
  <si>
    <t>欄7</t>
  </si>
  <si>
    <t>欄8</t>
  </si>
  <si>
    <t>欄9</t>
  </si>
  <si>
    <t>欄10</t>
  </si>
  <si>
    <t>欄11</t>
  </si>
  <si>
    <t>欄12</t>
  </si>
  <si>
    <t>欄13</t>
  </si>
  <si>
    <t>欄14</t>
  </si>
  <si>
    <t>欄15</t>
  </si>
  <si>
    <t>欄16</t>
  </si>
  <si>
    <t>欄17</t>
  </si>
  <si>
    <t>欄18</t>
  </si>
  <si>
    <t>欄19</t>
  </si>
  <si>
    <t>欄20</t>
  </si>
  <si>
    <t>欄21</t>
  </si>
  <si>
    <t>總</t>
    <phoneticPr fontId="3" type="noConversion"/>
  </si>
  <si>
    <t>.</t>
  </si>
  <si>
    <t>.</t>
    <phoneticPr fontId="3" type="noConversion"/>
  </si>
  <si>
    <t>..</t>
    <phoneticPr fontId="3" type="noConversion"/>
  </si>
  <si>
    <t>…</t>
    <phoneticPr fontId="3" type="noConversion"/>
  </si>
  <si>
    <t>::</t>
    <phoneticPr fontId="3" type="noConversion"/>
  </si>
  <si>
    <t>:.:</t>
    <phoneticPr fontId="3" type="noConversion"/>
  </si>
  <si>
    <t>Wpoint</t>
    <phoneticPr fontId="3" type="noConversion"/>
  </si>
  <si>
    <t>Jpoint</t>
    <phoneticPr fontId="3" type="noConversion"/>
  </si>
  <si>
    <t>Tpoint</t>
    <phoneticPr fontId="3" type="noConversion"/>
  </si>
  <si>
    <t>Ppoint</t>
    <phoneticPr fontId="3" type="noConversion"/>
  </si>
  <si>
    <t>Opoint</t>
    <phoneticPr fontId="3" type="noConversion"/>
  </si>
  <si>
    <t>Pspoint</t>
    <phoneticPr fontId="3" type="noConversion"/>
  </si>
  <si>
    <t>奬金</t>
    <phoneticPr fontId="3" type="noConversion"/>
  </si>
  <si>
    <t>race</t>
  </si>
  <si>
    <t>race</t>
    <phoneticPr fontId="3" type="noConversion"/>
  </si>
  <si>
    <t>name</t>
  </si>
  <si>
    <t>method</t>
  </si>
  <si>
    <t>跑道</t>
  </si>
  <si>
    <t>場地狀況</t>
  </si>
  <si>
    <t>班次</t>
  </si>
  <si>
    <t>頭馬距離</t>
  </si>
  <si>
    <t>獨贏賠率</t>
  </si>
  <si>
    <t>實際負磅</t>
  </si>
  <si>
    <t>沿途走位</t>
  </si>
  <si>
    <t>魅力知福</t>
  </si>
  <si>
    <t>東方寶寶</t>
  </si>
  <si>
    <t>全神貫注</t>
  </si>
  <si>
    <t>彭玥</t>
  </si>
  <si>
    <t>戀愛狂</t>
  </si>
  <si>
    <t>嘉應光彩</t>
  </si>
  <si>
    <t>龍威心得</t>
  </si>
  <si>
    <t>錶之梵星</t>
  </si>
  <si>
    <t>森林之王</t>
  </si>
  <si>
    <t>隋我同來</t>
  </si>
  <si>
    <t>今次檔</t>
  </si>
  <si>
    <t>今次騎師</t>
  </si>
  <si>
    <t>今次負磅</t>
  </si>
  <si>
    <t>最前5次最多method</t>
  </si>
  <si>
    <t>落飛</t>
    <phoneticPr fontId="3" type="noConversion"/>
  </si>
  <si>
    <t>閘</t>
    <phoneticPr fontId="3" type="noConversion"/>
  </si>
  <si>
    <t>位</t>
    <phoneticPr fontId="3" type="noConversion"/>
  </si>
  <si>
    <t>method</t>
    <phoneticPr fontId="3" type="noConversion"/>
  </si>
  <si>
    <t>三級賽</t>
  </si>
  <si>
    <t>1200米</t>
  </si>
  <si>
    <t>1000米</t>
  </si>
  <si>
    <t>1600米</t>
  </si>
  <si>
    <t>1400米</t>
  </si>
  <si>
    <t>鍾易禮</t>
    <phoneticPr fontId="3" type="noConversion"/>
  </si>
  <si>
    <t>何澤堯</t>
    <phoneticPr fontId="3" type="noConversion"/>
  </si>
  <si>
    <t>黃寶妮</t>
    <phoneticPr fontId="3" type="noConversion"/>
  </si>
  <si>
    <t>潘頓</t>
    <phoneticPr fontId="3" type="noConversion"/>
  </si>
  <si>
    <t>田泰安</t>
    <phoneticPr fontId="3" type="noConversion"/>
  </si>
  <si>
    <t>黃智弘</t>
    <phoneticPr fontId="3" type="noConversion"/>
  </si>
  <si>
    <t>布文</t>
    <phoneticPr fontId="3" type="noConversion"/>
  </si>
  <si>
    <t>艾道拿</t>
    <phoneticPr fontId="3" type="noConversion"/>
  </si>
  <si>
    <t>奧爾民</t>
    <phoneticPr fontId="3" type="noConversion"/>
  </si>
  <si>
    <t>霍宏聲</t>
    <phoneticPr fontId="3" type="noConversion"/>
  </si>
  <si>
    <t>巴度</t>
    <phoneticPr fontId="3" type="noConversion"/>
  </si>
  <si>
    <t>梁家俊</t>
    <phoneticPr fontId="3" type="noConversion"/>
  </si>
  <si>
    <t>袁幸堯</t>
    <phoneticPr fontId="3" type="noConversion"/>
  </si>
  <si>
    <t>楊明綸</t>
    <phoneticPr fontId="3" type="noConversion"/>
  </si>
  <si>
    <t>班德禮</t>
    <phoneticPr fontId="3" type="noConversion"/>
  </si>
  <si>
    <t>潘明輝</t>
    <phoneticPr fontId="3" type="noConversion"/>
  </si>
  <si>
    <t>蔡明紹</t>
    <phoneticPr fontId="3" type="noConversion"/>
  </si>
  <si>
    <t>艾兆禮</t>
    <phoneticPr fontId="3" type="noConversion"/>
  </si>
  <si>
    <t>希威森</t>
    <phoneticPr fontId="3" type="noConversion"/>
  </si>
  <si>
    <t>成時間</t>
  </si>
  <si>
    <t>成時間</t>
    <phoneticPr fontId="3" type="noConversion"/>
  </si>
  <si>
    <t>分</t>
    <phoneticPr fontId="3" type="noConversion"/>
  </si>
  <si>
    <t>月</t>
    <phoneticPr fontId="3" type="noConversion"/>
  </si>
  <si>
    <t>年</t>
    <phoneticPr fontId="3" type="noConversion"/>
  </si>
  <si>
    <t>預時間</t>
  </si>
  <si>
    <t>預時間</t>
    <phoneticPr fontId="3" type="noConversion"/>
  </si>
  <si>
    <t>今次賠率</t>
    <phoneticPr fontId="3" type="noConversion"/>
  </si>
  <si>
    <t>800</t>
    <phoneticPr fontId="3" type="noConversion"/>
  </si>
  <si>
    <t>1200</t>
    <phoneticPr fontId="3" type="noConversion"/>
  </si>
  <si>
    <t>1600</t>
    <phoneticPr fontId="3" type="noConversion"/>
  </si>
  <si>
    <t>1800</t>
    <phoneticPr fontId="3" type="noConversion"/>
  </si>
  <si>
    <t>2200</t>
    <phoneticPr fontId="3" type="noConversion"/>
  </si>
  <si>
    <t>忠</t>
  </si>
  <si>
    <t>忠</t>
    <phoneticPr fontId="3" type="noConversion"/>
  </si>
  <si>
    <t>count</t>
    <phoneticPr fontId="3" type="noConversion"/>
  </si>
  <si>
    <t>倉</t>
  </si>
  <si>
    <t>倉</t>
    <phoneticPr fontId="3" type="noConversion"/>
  </si>
  <si>
    <t>R001</t>
  </si>
  <si>
    <t>R010</t>
  </si>
  <si>
    <t>R002</t>
  </si>
  <si>
    <t>R003</t>
  </si>
  <si>
    <t>R004</t>
  </si>
  <si>
    <t>R005</t>
  </si>
  <si>
    <t>R006</t>
  </si>
  <si>
    <t>R007</t>
  </si>
  <si>
    <t>R008</t>
  </si>
  <si>
    <t>R009</t>
  </si>
  <si>
    <t>C</t>
  </si>
  <si>
    <t>C</t>
    <phoneticPr fontId="3" type="noConversion"/>
  </si>
  <si>
    <t>病</t>
    <phoneticPr fontId="3" type="noConversion"/>
  </si>
  <si>
    <t>時</t>
    <phoneticPr fontId="3" type="noConversion"/>
  </si>
  <si>
    <t>W</t>
    <phoneticPr fontId="3" type="noConversion"/>
  </si>
  <si>
    <t>P</t>
    <phoneticPr fontId="3" type="noConversion"/>
  </si>
  <si>
    <t/>
  </si>
  <si>
    <t>到</t>
    <phoneticPr fontId="3" type="noConversion"/>
  </si>
  <si>
    <t>後</t>
  </si>
  <si>
    <t>前</t>
  </si>
  <si>
    <t>中</t>
  </si>
  <si>
    <t>R</t>
  </si>
  <si>
    <t>R</t>
    <phoneticPr fontId="3" type="noConversion"/>
  </si>
  <si>
    <t>狀</t>
    <phoneticPr fontId="3" type="noConversion"/>
  </si>
  <si>
    <t>D</t>
  </si>
  <si>
    <t>A</t>
  </si>
  <si>
    <t>體重PerC</t>
    <phoneticPr fontId="3" type="noConversion"/>
  </si>
  <si>
    <t>未跑過此途程</t>
  </si>
  <si>
    <t>H</t>
    <phoneticPr fontId="3" type="noConversion"/>
  </si>
  <si>
    <t>未跑過</t>
    <phoneticPr fontId="3" type="noConversion"/>
  </si>
  <si>
    <t>CJ</t>
  </si>
  <si>
    <t>CJ</t>
    <phoneticPr fontId="3" type="noConversion"/>
  </si>
  <si>
    <t>NW</t>
  </si>
  <si>
    <t>NW</t>
    <phoneticPr fontId="3" type="noConversion"/>
  </si>
  <si>
    <t>W2</t>
  </si>
  <si>
    <t>W3</t>
  </si>
  <si>
    <t>P3</t>
  </si>
  <si>
    <t>潘頓出現10次</t>
  </si>
  <si>
    <t>鍾易禮 (-2)出現9次</t>
  </si>
  <si>
    <t>田泰安出現9次</t>
  </si>
  <si>
    <t>何澤堯出現7次</t>
  </si>
  <si>
    <t>黃寶妮 (-7)出現7次</t>
  </si>
  <si>
    <t>布文出現7次</t>
  </si>
  <si>
    <t>巴度出現7次</t>
  </si>
  <si>
    <t>梁家俊出現7次</t>
  </si>
  <si>
    <t>楊明綸出現7次</t>
  </si>
  <si>
    <t>艾兆禮出現7次</t>
  </si>
  <si>
    <t>潘明輝出現6次</t>
  </si>
  <si>
    <t>班德禮出現6次</t>
  </si>
  <si>
    <t>艾道拿出現5次</t>
  </si>
  <si>
    <t>蔡明紹出現5次</t>
  </si>
  <si>
    <t>奧爾民出現5次</t>
  </si>
  <si>
    <t>袁幸堯 (-10)出現4次</t>
  </si>
  <si>
    <t>黃智弘 (-3)出現4次</t>
  </si>
  <si>
    <t>霍宏聲出現4次</t>
  </si>
  <si>
    <t>希威森出現4次</t>
  </si>
  <si>
    <t>文家良出現10次</t>
  </si>
  <si>
    <t>告東尼出現9次</t>
  </si>
  <si>
    <t>沈集成出現9次</t>
  </si>
  <si>
    <t>大衛希斯出現9次</t>
  </si>
  <si>
    <t>呂健威出現8次</t>
  </si>
  <si>
    <t>伍鵬志出現7次</t>
  </si>
  <si>
    <t>巫偉傑出現7次</t>
  </si>
  <si>
    <t>廖康銘出現7次</t>
  </si>
  <si>
    <t>葉楚航出現6次</t>
  </si>
  <si>
    <t>桂福特出現6次</t>
  </si>
  <si>
    <t>黎昭昇出現6次</t>
  </si>
  <si>
    <t>蘇偉賢出現5次</t>
  </si>
  <si>
    <t>羅富全出現4次</t>
  </si>
  <si>
    <t>方嘉柏出現4次</t>
  </si>
  <si>
    <t>游達榮出現4次</t>
  </si>
  <si>
    <t>徐雨石出現4次</t>
  </si>
  <si>
    <t>蔡約翰出現4次</t>
  </si>
  <si>
    <t>姚本輝出現3次</t>
  </si>
  <si>
    <t>鄭俊偉出現3次</t>
  </si>
  <si>
    <t>韋達出現3次</t>
  </si>
  <si>
    <t>丁冠豪出現1次</t>
  </si>
  <si>
    <t>賀賢出現1次</t>
  </si>
  <si>
    <t>配備2</t>
  </si>
  <si>
    <t>羊毛面箍</t>
  </si>
  <si>
    <t>戴眼罩；綁繫舌帶</t>
  </si>
  <si>
    <t>羊毛面箍；綁繫舌帶</t>
  </si>
  <si>
    <t>交叉鼻箍－除去；綁繫舌帶</t>
  </si>
  <si>
    <t>戴眼罩</t>
  </si>
  <si>
    <t>綁繫舌帶（重戴）</t>
  </si>
  <si>
    <t>交叉鼻箍</t>
  </si>
  <si>
    <t>綁繫舌帶</t>
  </si>
  <si>
    <t>羊毛面箍－除去；綁繫舌帶</t>
  </si>
  <si>
    <t>戴眼罩（首次）</t>
  </si>
  <si>
    <t>戴頭罩；綁繫舌帶</t>
  </si>
  <si>
    <t>戴眼罩（首次）；綁繫舌帶</t>
  </si>
  <si>
    <t>羊毛面箍（首次）；綁繫舌帶</t>
  </si>
  <si>
    <t>戴頭罩－除去；戴耳塞（重戴）；綁繫舌帶</t>
  </si>
  <si>
    <t>戴半掩防沙眼罩；綁繫舌帶</t>
  </si>
  <si>
    <t>戴頭罩；交叉鼻箍</t>
  </si>
  <si>
    <t>戴眼罩－除去；綁繫舌帶（重戴）</t>
  </si>
  <si>
    <t>戴開縫眼罩；綁繫舌帶</t>
  </si>
  <si>
    <t>羊毛面箍－除去；戴眼罩（重戴）</t>
  </si>
  <si>
    <t>交叉鼻箍（首次）；綁繫舌帶－除去</t>
  </si>
  <si>
    <t>戴開縫眼罩</t>
  </si>
  <si>
    <t>綁繫舌帶（首次）</t>
  </si>
  <si>
    <t>交叉鼻箍；綁繫舌帶</t>
  </si>
  <si>
    <t>羊毛面箍；綁繫舌帶（首次）</t>
  </si>
  <si>
    <t>戴開縫眼罩；交叉鼻箍</t>
  </si>
  <si>
    <t>戴半掩防沙眼罩－除去；戴眼罩（重戴）；綁繫舌帶</t>
  </si>
  <si>
    <t>交叉鼻箍（重戴）；綁繫舌帶</t>
  </si>
  <si>
    <t>戴眼罩；鼻箍（重戴）；綁繫舌帶</t>
  </si>
  <si>
    <t>羊毛面箍－除去；戴眼罩（首次）；綁繫舌帶</t>
  </si>
  <si>
    <t>羊毛面箍；交叉鼻箍；綁繫舌帶</t>
  </si>
  <si>
    <t>戴眼罩（重戴）；綁繫舌帶</t>
  </si>
  <si>
    <t>戴頭罩；戴防沙眼罩；綁繫舌帶</t>
  </si>
  <si>
    <t>交叉鼻箍－除去</t>
  </si>
  <si>
    <t>戴眼罩－除去；戴開縫眼罩（首次）；綁繫舌帶</t>
  </si>
  <si>
    <t>羊毛面箍（首次）</t>
  </si>
  <si>
    <t>今次班</t>
    <phoneticPr fontId="3" type="noConversion"/>
  </si>
  <si>
    <t>升降班</t>
    <phoneticPr fontId="3" type="noConversion"/>
  </si>
  <si>
    <t>降班</t>
  </si>
  <si>
    <t>升班</t>
  </si>
  <si>
    <t>IRD</t>
    <phoneticPr fontId="3" type="noConversion"/>
  </si>
  <si>
    <t>class</t>
    <phoneticPr fontId="3" type="noConversion"/>
  </si>
  <si>
    <t>F</t>
  </si>
  <si>
    <t>F</t>
    <phoneticPr fontId="3" type="noConversion"/>
  </si>
  <si>
    <t>FP</t>
  </si>
  <si>
    <t>FP</t>
    <phoneticPr fontId="3" type="noConversion"/>
  </si>
  <si>
    <t>G</t>
  </si>
  <si>
    <t>G</t>
    <phoneticPr fontId="3" type="noConversion"/>
  </si>
  <si>
    <t>GP</t>
  </si>
  <si>
    <t>GP</t>
    <phoneticPr fontId="3" type="noConversion"/>
  </si>
  <si>
    <t>右心律CJ</t>
  </si>
  <si>
    <t>右心律CJ</t>
    <phoneticPr fontId="3" type="noConversion"/>
  </si>
  <si>
    <t>氣血CJ</t>
  </si>
  <si>
    <t>氣血CJ</t>
    <phoneticPr fontId="3" type="noConversion"/>
  </si>
  <si>
    <t>右CJ</t>
  </si>
  <si>
    <t>右CJ</t>
    <phoneticPr fontId="3" type="noConversion"/>
  </si>
  <si>
    <t>RD</t>
  </si>
  <si>
    <t>RD</t>
    <phoneticPr fontId="3" type="noConversion"/>
  </si>
  <si>
    <t>場</t>
  </si>
  <si>
    <t>病</t>
  </si>
  <si>
    <t>時</t>
  </si>
  <si>
    <t>落飛</t>
  </si>
  <si>
    <t>位</t>
  </si>
  <si>
    <t>交叉鼻箍（首次）</t>
  </si>
  <si>
    <t>戴頭罩－除去；羊毛面箍；綁繫舌帶</t>
  </si>
  <si>
    <t>戴頭罩；羊毛面箍（首次）；綁繫舌帶</t>
  </si>
  <si>
    <t>戴頭罩（首次）；綁繫舌帶（首次）</t>
  </si>
  <si>
    <t>戴眼罩－除去；綁繫舌帶－除去</t>
  </si>
  <si>
    <t>鼻箍－除去；戴眼罩（重戴）；綁繫舌帶</t>
  </si>
  <si>
    <t>鼻箍；綁繫舌帶</t>
  </si>
  <si>
    <t>戴眼罩－除去；鼻箍（首次）；綁繫舌帶</t>
  </si>
  <si>
    <t>戴開縫眼罩－除去；戴眼罩（重戴）；綁繫舌帶</t>
  </si>
  <si>
    <t>戴眼罩（重戴）；綁繫舌帶（首次）</t>
  </si>
  <si>
    <t>戴眼罩－除去</t>
  </si>
  <si>
    <t>羊毛面箍－除去；交叉鼻箍；綁繫舌帶</t>
  </si>
  <si>
    <t>羊毛面箍；交叉鼻箍（首次）；綁繫舌帶</t>
  </si>
  <si>
    <t>戴眼罩－除去；羊毛面箍（重戴）；綁繫舌帶</t>
  </si>
  <si>
    <t>羊毛面箍－除去；戴眼罩（重戴）；綁繫舌帶</t>
  </si>
  <si>
    <t>戴眼罩－除去；綁繫舌帶</t>
  </si>
  <si>
    <t>戴眼罩－除去；羊毛面箍（首次）；綁繫舌帶</t>
  </si>
  <si>
    <t>戴眼罩；綁繫舌帶（首次）</t>
  </si>
  <si>
    <t>交叉鼻箍－除去；綁繫舌帶－除去</t>
  </si>
  <si>
    <t>戴頭罩－除去；交叉鼻箍；綁繫舌帶</t>
  </si>
  <si>
    <t>交叉鼻箍；戴頭罩（首次）；綁繫舌帶</t>
  </si>
  <si>
    <t>交叉鼻箍；綁繫舌帶（首次）</t>
  </si>
  <si>
    <t>戴眼罩－除去；羊毛面箍（首次）；綁繫舌帶－除去</t>
  </si>
  <si>
    <t>戴頭罩－除去</t>
  </si>
  <si>
    <t>戴頭罩</t>
  </si>
  <si>
    <t>戴頭罩（首次）</t>
  </si>
  <si>
    <t>戴防沙眼罩－除去</t>
  </si>
  <si>
    <t>戴防沙眼罩</t>
  </si>
  <si>
    <t>戴防沙眼罩（重戴）</t>
  </si>
  <si>
    <t>戴頭罩－除去；戴防沙眼罩－除去；綁繫舌帶－除去</t>
  </si>
  <si>
    <t>戴防沙眼罩（首次）；戴頭罩（重戴）；綁繫舌帶（重戴）</t>
  </si>
  <si>
    <t>戴頭罩－除去；戴眼罩（首次）</t>
  </si>
  <si>
    <t>鼻箍－除去；戴頭罩；綁繫舌帶－除去</t>
  </si>
  <si>
    <t>戴頭罩（首次）；鼻箍（首次）；綁繫舌帶（首次）</t>
  </si>
  <si>
    <t>戴耳塞－除去；戴頭罩（首次）；綁繫舌帶</t>
  </si>
  <si>
    <t>戴耳塞；綁繫舌帶</t>
  </si>
  <si>
    <t>戴耳塞（首次）；綁繫舌帶（首次）</t>
  </si>
  <si>
    <t>綁繫舌帶－除去</t>
  </si>
  <si>
    <t>鼻箍－除去；羊毛面箍（首次）；綁繫舌帶</t>
  </si>
  <si>
    <t>羊毛面箍－除去</t>
  </si>
  <si>
    <t>戴防沙眼罩－除去；交叉鼻箍；綁繫舌帶</t>
  </si>
  <si>
    <t>戴頭罩－除去；交叉鼻箍；戴防沙眼罩（首次）；綁繫舌帶</t>
  </si>
  <si>
    <t>戴頭罩；交叉鼻箍；綁繫舌帶</t>
  </si>
  <si>
    <t>戴耳塞－除去；戴頭罩（首次）；交叉鼻箍（首次）；綁繫舌帶</t>
  </si>
  <si>
    <t>戴耳塞（首次）；綁繫舌帶</t>
  </si>
  <si>
    <t>只戴單邊眼罩－除去；戴眼罩（首次）；綁繫舌帶</t>
  </si>
  <si>
    <t>只戴單邊眼罩；綁繫舌帶</t>
  </si>
  <si>
    <t>只戴單邊眼罩（首次）；綁繫舌帶</t>
  </si>
  <si>
    <t>羊毛面箍（重戴）；綁繫舌帶</t>
  </si>
  <si>
    <t>戴開縫眼罩－除去；綁繫舌帶</t>
  </si>
  <si>
    <t>戴開縫眼罩（首次）；綁繫舌帶</t>
  </si>
  <si>
    <t>戴防沙眼罩－除去；綁繫舌帶</t>
  </si>
  <si>
    <t>戴防沙眼罩；綁繫舌帶</t>
  </si>
  <si>
    <t>戴防沙眼罩（首次）；綁繫舌帶</t>
  </si>
  <si>
    <t>戴眼罩－除去；交叉鼻箍－除去；綁繫舌帶</t>
  </si>
  <si>
    <t>戴眼罩；交叉鼻箍；綁繫舌帶</t>
  </si>
  <si>
    <t>戴眼罩；交叉鼻箍（首次）；綁繫舌帶</t>
  </si>
  <si>
    <t>羊毛面箍－除去；戴眼罩（首次）；綁繫舌帶（重戴）</t>
  </si>
  <si>
    <t>羊毛面箍（重戴）</t>
  </si>
  <si>
    <t>羊毛面箍；綁繫舌帶－除去</t>
  </si>
  <si>
    <t>戴半掩防沙眼罩－除去；戴頭罩（首次）；戴防沙眼罩（首次）；綁繫舌帶</t>
  </si>
  <si>
    <t>戴半掩防沙眼罩（首次）；綁繫舌帶</t>
  </si>
  <si>
    <t>戴眼罩－除去；戴頭罩；綁繫舌帶</t>
  </si>
  <si>
    <t>戴眼罩；戴頭罩（首次）；綁繫舌帶</t>
  </si>
  <si>
    <t>鼻箍－除去；戴眼罩；綁繫舌帶（首次）</t>
  </si>
  <si>
    <t>戴眼罩；鼻箍</t>
  </si>
  <si>
    <t>戴眼罩；鼻箍（重戴）</t>
  </si>
  <si>
    <t>戴半掩防沙眼罩－除去；鼻箍－除去；戴眼罩（重戴）</t>
  </si>
  <si>
    <t>戴眼罩－除去；鼻箍；戴半掩防沙眼罩（首次）</t>
  </si>
  <si>
    <t>戴開縫眼罩－除去；鼻箍；戴眼罩（重戴）</t>
  </si>
  <si>
    <t>鼻箍；戴開縫眼罩</t>
  </si>
  <si>
    <t>戴眼罩－除去；鼻箍；戴開縫眼罩（首次）</t>
  </si>
  <si>
    <t>鼻箍；戴眼罩（首次）</t>
  </si>
  <si>
    <t>鼻箍</t>
  </si>
  <si>
    <t>鼻箍－除去；戴眼罩（重戴）</t>
  </si>
  <si>
    <t>戴眼罩－除去；鼻箍（首次）；綁繫舌帶－除去</t>
  </si>
  <si>
    <t>戴眼罩（首次）；綁繫舌帶（首次）</t>
  </si>
  <si>
    <t>戴頭罩；交叉鼻箍（首次）；綁繫舌帶－除去</t>
  </si>
  <si>
    <t>羊毛面箍－除去；戴眼罩（首次）</t>
  </si>
  <si>
    <t>羊毛面箍－除去；交叉鼻箍－除去；綁繫舌帶</t>
  </si>
  <si>
    <t>鼻箍－除去；交叉鼻箍；羊毛面箍（重戴）；綁繫舌帶</t>
  </si>
  <si>
    <t>羊毛面箍－除去；交叉鼻箍；鼻箍（首次）；綁繫舌帶</t>
  </si>
  <si>
    <t>戴眼罩－除去；交叉鼻箍；羊毛面箍（重戴）；綁繫舌帶</t>
  </si>
  <si>
    <t>羊毛面箍－除去；交叉鼻箍；戴眼罩（首次）；綁繫舌帶</t>
  </si>
  <si>
    <t>羊毛面箍（首次）；交叉鼻箍（首次）；綁繫舌帶（首次）</t>
  </si>
  <si>
    <t>戴眼罩；綁繫舌帶－除去</t>
  </si>
  <si>
    <t>戴頭罩－除去；綁繫舌帶</t>
  </si>
  <si>
    <t>戴頭罩；綁繫舌帶（首次）</t>
  </si>
  <si>
    <t>戴防沙眼罩－除去；戴半掩防沙眼罩（重戴）；綁繫舌帶</t>
  </si>
  <si>
    <t>戴半掩防沙眼罩－除去；戴防沙眼罩（重戴）；綁繫舌帶</t>
  </si>
  <si>
    <t>戴防沙眼罩－除去；戴半掩防沙眼罩（首次）；綁繫舌帶</t>
  </si>
  <si>
    <t>戴半掩防沙眼罩－除去；戴眼罩（重戴）；綁繫舌帶－除去</t>
  </si>
  <si>
    <t>戴眼罩－除去；戴半掩防沙眼罩（重戴）；綁繫舌帶（首次）</t>
  </si>
  <si>
    <t>戴半掩防沙眼罩－除去；戴眼罩（重戴）</t>
  </si>
  <si>
    <t>戴眼罩－除去；戴半掩防沙眼罩（首次）</t>
  </si>
  <si>
    <t>戴半掩防沙眼罩－除去；戴眼罩（首次）</t>
  </si>
  <si>
    <t>戴半掩防沙眼罩</t>
  </si>
  <si>
    <t>戴半掩防沙眼罩（重戴）</t>
  </si>
  <si>
    <t>戴半掩防沙眼罩－除去；綁繫舌帶</t>
  </si>
  <si>
    <t>戴半掩防沙眼罩；綁繫舌帶（首次）</t>
  </si>
  <si>
    <t>羊毛面箍－除去；戴開縫眼罩（重戴）</t>
  </si>
  <si>
    <t>戴開縫眼罩－除去；綁繫舌帶－除去</t>
  </si>
  <si>
    <t>羊毛面箍－除去；交叉鼻箍（首次）；綁繫舌帶－除去</t>
  </si>
  <si>
    <t>羊毛面箍（首次）；綁繫舌帶（首次）</t>
  </si>
  <si>
    <t>戴防沙眼罩－除去；綁繫舌帶（重戴）</t>
  </si>
  <si>
    <t>戴防沙眼罩（首次）</t>
  </si>
  <si>
    <t>戴眼罩－除去；交叉鼻箍；戴開縫眼罩（首次）</t>
  </si>
  <si>
    <t>戴眼罩；交叉鼻箍</t>
  </si>
  <si>
    <t>戴半掩防沙眼罩－除去；戴眼罩（首次）；綁繫舌帶</t>
  </si>
  <si>
    <t>戴頭罩－除去；戴防沙眼罩（首次）；綁繫舌帶</t>
  </si>
  <si>
    <t>戴頭罩（首次）；綁繫舌帶</t>
  </si>
  <si>
    <t>交叉鼻箍－除去；戴眼罩；綁繫舌帶（重戴）</t>
  </si>
  <si>
    <t>戴眼罩；交叉鼻箍（首次）；綁繫舌帶－除去</t>
  </si>
  <si>
    <t>交叉鼻箍；羊毛面箍（首次）；綁繫舌帶</t>
  </si>
  <si>
    <t>交叉鼻箍（首次）；綁繫舌帶（首次）</t>
  </si>
  <si>
    <t>交叉鼻箍（首次）；綁繫舌帶</t>
  </si>
  <si>
    <t>交叉鼻箍（重戴）；綁繫舌帶（重戴）</t>
  </si>
  <si>
    <t>戴頭罩（重戴）；交叉鼻箍（重戴）；綁繫舌帶</t>
  </si>
  <si>
    <t>戴頭罩；交叉鼻箍（首次）；綁繫舌帶</t>
  </si>
  <si>
    <t>戴眼罩－除去；戴半掩防沙眼罩（首次）；綁繫舌帶</t>
  </si>
  <si>
    <t>只戴單邊眼罩－除去；戴羊毛額箍（重戴）</t>
  </si>
  <si>
    <t>只戴單邊眼罩</t>
  </si>
  <si>
    <t>只戴單邊眼罩（首次）</t>
  </si>
  <si>
    <t>戴羊毛額箍－除去</t>
  </si>
  <si>
    <t>交叉鼻箍－除去；綁繫舌帶（首次）</t>
  </si>
  <si>
    <t>羊毛面箍－除去；交叉鼻箍</t>
  </si>
  <si>
    <t>戴眼罩－除去；交叉鼻箍；羊毛面箍（重戴）</t>
  </si>
  <si>
    <t>羊毛面箍－除去；交叉鼻箍；戴眼罩（首次）</t>
  </si>
  <si>
    <t>羊毛面箍；交叉鼻箍</t>
  </si>
  <si>
    <t>交叉鼻箍；羊毛面箍（首次）</t>
  </si>
  <si>
    <t>羊毛面箍－除去；綁繫舌帶（首次）</t>
  </si>
  <si>
    <t>鼻箍－除去；羊毛面箍（首次）</t>
  </si>
  <si>
    <t>鼻箍（首次）</t>
  </si>
  <si>
    <t>羊毛面箍－除去；鼻箍－除去</t>
  </si>
  <si>
    <t>羊毛面箍（首次）；鼻箍（首次）</t>
  </si>
  <si>
    <t>戴開縫眼罩（首次）</t>
  </si>
  <si>
    <t>鼻箍（首次）；綁繫舌帶（首次）</t>
  </si>
  <si>
    <t>交叉鼻箍－除去；戴頭罩</t>
  </si>
  <si>
    <t>戴頭罩（首次）；交叉鼻箍（首次）</t>
  </si>
  <si>
    <t>戴眼罩（重戴）</t>
  </si>
  <si>
    <t>交叉鼻箍（首次）；綁繫舌帶（重戴）</t>
  </si>
  <si>
    <t>戴半掩防沙眼罩－除去；戴頭罩；戴防沙眼罩（重戴）；綁繫舌帶</t>
  </si>
  <si>
    <t>戴防沙眼罩－除去；戴頭罩；戴半掩防沙眼罩（首次）；綁繫舌帶</t>
  </si>
  <si>
    <t>戴耳塞－除去；戴防沙眼罩；戴頭罩（首次）；綁繫舌帶</t>
  </si>
  <si>
    <t>戴耳塞；戴防沙眼罩（首次）；綁繫舌帶</t>
  </si>
  <si>
    <t>戴頭罩（重戴）；綁繫舌帶</t>
  </si>
  <si>
    <t>鼻箍－除去；綁繫舌帶</t>
  </si>
  <si>
    <t>戴頭罩－除去；鼻箍；綁繫舌帶</t>
  </si>
  <si>
    <t>戴眼罩－除去；羊毛面箍（首次）</t>
  </si>
  <si>
    <t>戴開縫眼罩－除去；戴眼罩（首次）；綁繫舌帶</t>
  </si>
  <si>
    <t>羊毛面箍－除去；戴開縫眼罩（重戴）；綁繫舌帶</t>
  </si>
  <si>
    <t>戴開縫眼罩－除去；羊毛面箍（重戴）；綁繫舌帶</t>
  </si>
  <si>
    <t>羊毛面箍－除去；戴開縫眼罩（首次）；綁繫舌帶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</si>
  <si>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</si>
  <si>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</si>
  <si>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</si>
  <si>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</si>
  <si>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</si>
  <si>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</si>
  <si>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</si>
  <si>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</si>
  <si>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</si>
  <si>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</si>
  <si>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</si>
  <si>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</si>
  <si>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L</t>
  </si>
  <si>
    <t>坐標位置</t>
  </si>
  <si>
    <t>8.高感</t>
  </si>
  <si>
    <t>10.花香月明</t>
  </si>
  <si>
    <t>O</t>
  </si>
  <si>
    <t>O2</t>
  </si>
  <si>
    <t>9.摘星聲升</t>
  </si>
  <si>
    <t>4.新力驕</t>
  </si>
  <si>
    <t>3.錶之無限</t>
  </si>
  <si>
    <t>5.旭能精英</t>
  </si>
  <si>
    <t>1.雙子美麗</t>
  </si>
  <si>
    <t>6.朗日雪峰</t>
  </si>
  <si>
    <t>M</t>
  </si>
  <si>
    <t>O1</t>
  </si>
  <si>
    <t>2.-路精彩</t>
  </si>
  <si>
    <t>13.同有運</t>
  </si>
  <si>
    <t>14.神燦金剛</t>
  </si>
  <si>
    <t>11.怡昌奇兵</t>
  </si>
  <si>
    <t>7.嘉嘉友福</t>
  </si>
  <si>
    <t>12.五福星</t>
  </si>
  <si>
    <t>ML</t>
  </si>
  <si>
    <t>M4</t>
  </si>
  <si>
    <t>7.銀刺勇土</t>
  </si>
  <si>
    <t>8.紅海旺</t>
  </si>
  <si>
    <t>5.團結巴打</t>
  </si>
  <si>
    <t>M3</t>
  </si>
  <si>
    <t>3.-舖扣晒</t>
  </si>
  <si>
    <t>10.燊輝之星</t>
  </si>
  <si>
    <t>2.極速神影</t>
  </si>
  <si>
    <t>M2</t>
  </si>
  <si>
    <t>1.駿馬之曲</t>
  </si>
  <si>
    <t>6.馬賽賽</t>
  </si>
  <si>
    <t>9.雷神太保</t>
  </si>
  <si>
    <t>4.日出束方</t>
  </si>
  <si>
    <t>11.共創歡欣</t>
  </si>
  <si>
    <t>M1</t>
  </si>
  <si>
    <t>MH</t>
  </si>
  <si>
    <t>4.好友心得</t>
  </si>
  <si>
    <t>6.魔術控制</t>
  </si>
  <si>
    <t>2.合夥奔馳</t>
  </si>
  <si>
    <t>PL</t>
  </si>
  <si>
    <t>3.錶之星河</t>
  </si>
  <si>
    <t>5.幸運有您</t>
  </si>
  <si>
    <t>1.嘉應高昇</t>
  </si>
  <si>
    <t>P4</t>
  </si>
  <si>
    <t>6.揚威四海</t>
  </si>
  <si>
    <t>3.神駒馬靈</t>
  </si>
  <si>
    <t>14.幸運同行</t>
  </si>
  <si>
    <t>10.志醒大將</t>
  </si>
  <si>
    <t>7.開心三多</t>
  </si>
  <si>
    <t>11.知恩圖報</t>
  </si>
  <si>
    <t>8.連連好運</t>
  </si>
  <si>
    <t>1.君達得</t>
  </si>
  <si>
    <t>5.堅闖</t>
  </si>
  <si>
    <t>2.光輝歲月</t>
  </si>
  <si>
    <t>9.馴跑得</t>
  </si>
  <si>
    <t>13.快樂之友</t>
  </si>
  <si>
    <t>12.上市魅力</t>
  </si>
  <si>
    <t>4.我最好</t>
  </si>
  <si>
    <t>PH</t>
  </si>
  <si>
    <t>9.有盈勇土</t>
  </si>
  <si>
    <t>5.明德輝煌</t>
  </si>
  <si>
    <t>13.戀愛狂</t>
  </si>
  <si>
    <t>11.焦點</t>
  </si>
  <si>
    <t>7.光年程祥</t>
  </si>
  <si>
    <t>2.多威心得</t>
  </si>
  <si>
    <t>10.同喜</t>
  </si>
  <si>
    <t>6.昇龍戰駒</t>
  </si>
  <si>
    <t>O3</t>
  </si>
  <si>
    <t>3.領駿先鋒</t>
  </si>
  <si>
    <t>12.花果猴王</t>
  </si>
  <si>
    <t>14.良駒好友</t>
  </si>
  <si>
    <t>8.歷勝</t>
  </si>
  <si>
    <t>4.震撼人心</t>
  </si>
  <si>
    <t>1.鼓浪好友</t>
  </si>
  <si>
    <t>13.首駿</t>
  </si>
  <si>
    <t>1.辣得準</t>
  </si>
  <si>
    <t>12.凱旋王者</t>
  </si>
  <si>
    <t>6.火流星</t>
  </si>
  <si>
    <t>10.鑽飾閃罹</t>
  </si>
  <si>
    <t>9.天賽威威</t>
  </si>
  <si>
    <t>8.開心五月</t>
  </si>
  <si>
    <t>7.老鼠斑</t>
  </si>
  <si>
    <t>5.自力更生</t>
  </si>
  <si>
    <t>11.金津賽駒</t>
  </si>
  <si>
    <t>3.馬馳登</t>
  </si>
  <si>
    <t>14.金多囍</t>
  </si>
  <si>
    <t>2.哈羅威</t>
  </si>
  <si>
    <t>4.嘉應駿馬</t>
  </si>
  <si>
    <t>9.晒冷</t>
  </si>
  <si>
    <t>7.樂勝天下</t>
  </si>
  <si>
    <t>1.太陽勇土</t>
  </si>
  <si>
    <t>3.時時歡聲</t>
  </si>
  <si>
    <t>4.韋金主</t>
  </si>
  <si>
    <t>5.勁沙塵</t>
  </si>
  <si>
    <t>2.笑傲江湖</t>
  </si>
  <si>
    <t>6.昇瀧駒</t>
  </si>
  <si>
    <t>8.飛鷹翱翔</t>
  </si>
  <si>
    <t>8.實力加</t>
  </si>
  <si>
    <t>7.錶之翠河</t>
  </si>
  <si>
    <t>12.久久為軍</t>
  </si>
  <si>
    <t>6.手機錶能</t>
  </si>
  <si>
    <t>9.金運齊來</t>
  </si>
  <si>
    <t>5.威武年代</t>
  </si>
  <si>
    <t>11.大勇勝</t>
  </si>
  <si>
    <t>2.八f好運</t>
  </si>
  <si>
    <t>OH</t>
  </si>
  <si>
    <t>4.心雄雄</t>
  </si>
  <si>
    <t>10.金創福威</t>
  </si>
  <si>
    <t>1.喜悅歡欣</t>
  </si>
  <si>
    <t>14.加州星皓</t>
  </si>
  <si>
    <t>13.堅多福</t>
  </si>
  <si>
    <t>3.不同世界</t>
  </si>
  <si>
    <t>9.元朗精英</t>
  </si>
  <si>
    <t>11.星價</t>
  </si>
  <si>
    <t>3.展雄志</t>
  </si>
  <si>
    <t>1.一生好彩</t>
  </si>
  <si>
    <t>2.超勁赤兔</t>
  </si>
  <si>
    <t>10.手到快來</t>
  </si>
  <si>
    <t>7.同樣美麗</t>
  </si>
  <si>
    <t>6.綾路英雄</t>
  </si>
  <si>
    <t>8.非几蒙傑</t>
  </si>
  <si>
    <t>5.櫻花酒杯</t>
  </si>
  <si>
    <t>4.友瑩仁</t>
  </si>
  <si>
    <t>OL</t>
  </si>
  <si>
    <t>3.天星</t>
  </si>
  <si>
    <t>10.星運少爵</t>
  </si>
  <si>
    <t>11.干杯不醉</t>
  </si>
  <si>
    <t>5.快活英雄</t>
  </si>
  <si>
    <t>1.威利金箭</t>
  </si>
  <si>
    <t>12.支付之父</t>
  </si>
  <si>
    <t>2.賽進</t>
  </si>
  <si>
    <t>13.捷駿</t>
  </si>
  <si>
    <t>8.金金小子</t>
  </si>
  <si>
    <t>4.得道猴王</t>
  </si>
  <si>
    <t>9.定風波</t>
  </si>
  <si>
    <t>7.鑽石星空</t>
  </si>
  <si>
    <t>6.手機錶勁</t>
  </si>
  <si>
    <t>O4</t>
  </si>
  <si>
    <t>慢</t>
    <phoneticPr fontId="3" type="noConversion"/>
  </si>
  <si>
    <t>正常</t>
    <phoneticPr fontId="3" type="noConversion"/>
  </si>
  <si>
    <t>慢</t>
    <phoneticPr fontId="3" type="noConversion"/>
  </si>
  <si>
    <t>慢</t>
  </si>
  <si>
    <t>正常</t>
  </si>
  <si>
    <t>語</t>
  </si>
  <si>
    <t>好,放頭到底，步韻穩健</t>
  </si>
  <si>
    <t>好,搶放積極，前速十足</t>
  </si>
  <si>
    <t>好,一放到底，無馬能迫</t>
  </si>
  <si>
    <t>好,居中走勢，後勁充足</t>
  </si>
  <si>
    <t>好,居中轉位，衝勢凌厲</t>
  </si>
  <si>
    <t>好,後上強勁，尾段爆發</t>
  </si>
  <si>
    <t>好,沿途墮後，尾段急追</t>
  </si>
  <si>
    <t>好,大外後上，走勢凌厲</t>
  </si>
  <si>
    <t>好,鬥心旺盛，鬥力十足</t>
  </si>
  <si>
    <t>好,路程專家,或有機會</t>
  </si>
  <si>
    <t>好,步韻紮實，耐力優厚</t>
  </si>
  <si>
    <t>好,氣力充沛，全程走勁</t>
  </si>
  <si>
    <t>好,有機會既奬金馬</t>
  </si>
  <si>
    <t>好,啱啱嬴完,馬王再騎</t>
  </si>
  <si>
    <t>好,磅減夠,檔好左,係時候出手</t>
  </si>
  <si>
    <t>好,鬥心忠心,三格未甩過</t>
  </si>
  <si>
    <t>中,貼欄放頭，走勢順暢</t>
  </si>
  <si>
    <t>中,居中走位，取位甚佳</t>
  </si>
  <si>
    <t>中,沿途居中，平步可勝</t>
  </si>
  <si>
    <t>中,起步偏慢，專走後上</t>
  </si>
  <si>
    <t>中,步勁十足，狀態大勇</t>
  </si>
  <si>
    <t>中,發揮飄忽，時好時壞</t>
  </si>
  <si>
    <t>中,增程古惑,開始進步</t>
  </si>
  <si>
    <t>中,好久没跑,轉倉看唔透</t>
  </si>
  <si>
    <t>中,騎練搭夠,放手一博</t>
  </si>
  <si>
    <t>中,好久没跑,試閘又得喎</t>
  </si>
  <si>
    <t>中,換左騎師,唔知發揮得唔得</t>
  </si>
  <si>
    <t>中,外檔更好,仲易發揮</t>
  </si>
  <si>
    <t>估,場地敏感，泥草有別</t>
  </si>
  <si>
    <t>估,啱啱嬴完,仲有没有</t>
  </si>
  <si>
    <t>估,啱啱上名,仲有没有</t>
  </si>
  <si>
    <t>估,前班跑近,降班都係近</t>
  </si>
  <si>
    <t>估,同班高分,磅重跑近</t>
  </si>
  <si>
    <t>鬼,無績,有倍率,騎練古惑</t>
  </si>
  <si>
    <t>劣,放頭乏力，中段即墜</t>
  </si>
  <si>
    <t>劣,初段搶放，後勁不繼</t>
  </si>
  <si>
    <t>劣,居中受制，施展不開</t>
  </si>
  <si>
    <t>劣,跟隨群馬，居中乏力</t>
  </si>
  <si>
    <t>劣,後上無力，追勢不足</t>
  </si>
  <si>
    <t>劣,後上平平，難有作為</t>
  </si>
  <si>
    <t>劣,體力不繼，越走越弱</t>
  </si>
  <si>
    <t>劣,步頻凌亂，發揮失常</t>
  </si>
  <si>
    <t>劣,轉彎笨拙，走位受阻</t>
  </si>
  <si>
    <t>劣,臨場膽怯，不敢衝刺</t>
  </si>
  <si>
    <t>劣,得個近字,非常均速</t>
  </si>
  <si>
    <t>中,跑濕地更好</t>
  </si>
  <si>
    <t>劣,濕慢地,先會吼</t>
  </si>
  <si>
    <t>劣,無跑泥地,暫且觀望</t>
  </si>
  <si>
    <t>劣,大熱倒灶,唔敢再買</t>
  </si>
  <si>
    <t>劣,分高跑輸,要博減分</t>
  </si>
  <si>
    <t>劣,疊埋心水,等降班</t>
  </si>
  <si>
    <t>劣,增程上黎,不知氣量</t>
  </si>
  <si>
    <t>中,縮程落黎忠心,唔通搵食</t>
  </si>
  <si>
    <t>劣,縮程落黎,未有表現</t>
  </si>
  <si>
    <t>好,質新馬,已有發揮</t>
  </si>
  <si>
    <t>劣,質新馬,未見發揮</t>
  </si>
  <si>
    <t>劣,質新馬,有進步,不過揀唔到</t>
  </si>
  <si>
    <t>中,啱啱初出,試閘唔錯</t>
  </si>
  <si>
    <t>劣,啱啱初出,試閘無貨買</t>
  </si>
  <si>
    <t>劣,輕磅檔內,都係唔得</t>
  </si>
  <si>
    <t>劣,輕磅檔外,機會唔大</t>
  </si>
  <si>
    <t>估,輕磅檔外,但係有成績</t>
  </si>
  <si>
    <t>劣,重磅檔外,較難發揮</t>
  </si>
  <si>
    <t>好,輕磅檔內,機會唔少</t>
  </si>
  <si>
    <t>好,升班上黎,有個輕磅</t>
  </si>
  <si>
    <t>好,降班揹重,前班跑近</t>
  </si>
  <si>
    <t>中,降班揹重,賠率好先諗</t>
  </si>
  <si>
    <t>劣,升班輕磅,不過對手太強</t>
  </si>
  <si>
    <t>劣,升班上黎,時間做唔到</t>
  </si>
  <si>
    <t>劣,大病初癒,好久没跑</t>
  </si>
  <si>
    <t>中,傷癒復出,己見發揮</t>
  </si>
  <si>
    <t>劣,傷癒復出,未見發揮</t>
  </si>
  <si>
    <t>好,沙田上名,過黎搵食</t>
  </si>
  <si>
    <t>中,沙田降班,走勢一般</t>
  </si>
  <si>
    <t>劣,沙田唔得,觀望態度</t>
  </si>
  <si>
    <t>好,跑地過江龍,過黎挑戰</t>
  </si>
  <si>
    <t>中,跑地過沙田,玩新鮮感</t>
  </si>
  <si>
    <t>劣,跑地過沙田,對手勁成咁難跑</t>
  </si>
  <si>
    <t>劣,未係最佳路程,呢場唔掂</t>
  </si>
  <si>
    <t>劣,此路程未上過名</t>
  </si>
  <si>
    <t>劣,配此師未上過名</t>
  </si>
  <si>
    <t>好,輕磅啱跑法,機會唔少</t>
  </si>
  <si>
    <t>中,輕磅檔內,正在進步</t>
  </si>
  <si>
    <t>劣,均速馬,未上過名,</t>
  </si>
  <si>
    <t>劣,換左騎師,唔知夾唔夾到</t>
  </si>
  <si>
    <t>中,增程上黎,馬有水準</t>
  </si>
  <si>
    <t>劣,久休復出,觀望態度</t>
  </si>
  <si>
    <t>秤</t>
    <phoneticPr fontId="3" type="noConversion"/>
  </si>
  <si>
    <t>騎師 + 練馬師 配搭出現次數統計</t>
  </si>
  <si>
    <t>排名</t>
  </si>
  <si>
    <t>配搭名</t>
  </si>
  <si>
    <t>出現次數</t>
  </si>
  <si>
    <t>霍宏聲 + 游達榮</t>
  </si>
  <si>
    <t>艾兆禮 + 蔡約翰</t>
  </si>
  <si>
    <t>潘明輝 + 羅富全</t>
  </si>
  <si>
    <t>黃智弘 + 沈集成</t>
  </si>
  <si>
    <t>田泰安 + 游達榮</t>
  </si>
  <si>
    <t>希威森 + 呂健威</t>
  </si>
  <si>
    <t>周俊樂 + 容天鵬</t>
  </si>
  <si>
    <t>黃智弘 + 方嘉柏</t>
  </si>
  <si>
    <t>鍾易禮 + 告東尼</t>
  </si>
  <si>
    <t>楊明綸 + 鄭俊偉</t>
  </si>
  <si>
    <t>楊明綸 + 呂健威</t>
  </si>
  <si>
    <t>楊明綸 + 丁冠豪</t>
  </si>
  <si>
    <t>潘明輝 + 賀賢</t>
  </si>
  <si>
    <t>梁家俊 + 巫偉傑</t>
  </si>
  <si>
    <t>希威森 + 廖康銘</t>
  </si>
  <si>
    <t>霍宏聲 + 廖康銘</t>
  </si>
  <si>
    <t>黃智弘 + 伍鵬志</t>
  </si>
  <si>
    <t>奧爾民 + 鄭俊偉</t>
  </si>
  <si>
    <t>黃寶妮 + 文家良</t>
  </si>
  <si>
    <t>希威森 + 沈集成</t>
  </si>
  <si>
    <t>希威森 + 韋達</t>
  </si>
  <si>
    <t>潘明輝 + 姚本輝</t>
  </si>
  <si>
    <t>田泰安 + 大衛希斯</t>
  </si>
  <si>
    <t>艾兆禮 + 廖康銘</t>
  </si>
  <si>
    <t>艾兆禮 + 文家良</t>
  </si>
  <si>
    <t>艾道拿 + 大衛希斯</t>
  </si>
  <si>
    <t>艾道拿 + 黎昭昇</t>
  </si>
  <si>
    <t>霍宏聲 + 呂健威</t>
  </si>
  <si>
    <t>何澤堯 + 文家良</t>
  </si>
  <si>
    <t>劣,降班重磅,不過對手太強</t>
  </si>
  <si>
    <t>劣,降班重磅,不過對手太強</t>
    <phoneticPr fontId="3" type="noConversion"/>
  </si>
  <si>
    <t>戀愛狂</t>
    <phoneticPr fontId="3" type="noConversion"/>
  </si>
  <si>
    <t>P</t>
    <phoneticPr fontId="3" type="noConversion"/>
  </si>
  <si>
    <t>?</t>
    <phoneticPr fontId="3" type="noConversion"/>
  </si>
  <si>
    <t>組合</t>
    <phoneticPr fontId="3" type="noConversion"/>
  </si>
  <si>
    <t>霍宏聲 + 游達榮</t>
    <phoneticPr fontId="3" type="noConversion"/>
  </si>
  <si>
    <t>何澤堯 + 呂健威</t>
  </si>
  <si>
    <t>潘頓 + 蘇偉賢</t>
  </si>
  <si>
    <t>田泰安 + 巫偉傑</t>
  </si>
  <si>
    <t>布文 + 沈集成</t>
  </si>
  <si>
    <t>霍宏聲 + 韋達</t>
  </si>
  <si>
    <t>巴度 + 桂福特</t>
  </si>
  <si>
    <t>梁家俊 + 徐雨石</t>
  </si>
  <si>
    <t>袁幸堯 + 伍鵬志</t>
  </si>
  <si>
    <t>楊明綸 + 葉楚航</t>
  </si>
  <si>
    <t>潘頓 + 沈集成</t>
  </si>
  <si>
    <t>袁幸堯 + 姚本輝</t>
  </si>
  <si>
    <t>梁家俊 + 羅富全</t>
  </si>
  <si>
    <t>楊明綸 + 桂福特</t>
  </si>
  <si>
    <t>奧爾民 + 蘇偉賢</t>
  </si>
  <si>
    <t>班德禮 + 大衛希斯</t>
  </si>
  <si>
    <t>潘頓 + 大衛希斯</t>
  </si>
  <si>
    <t>田泰安 + 文家良</t>
  </si>
  <si>
    <t>蔡明紹 + 巫偉傑</t>
  </si>
  <si>
    <t>潘頓 + 丁冠豪</t>
  </si>
  <si>
    <t>奧爾民 + 廖康銘</t>
  </si>
  <si>
    <t>鍾易禮 + 伍鵬志</t>
  </si>
  <si>
    <t>艾道拿 + 告東尼</t>
  </si>
  <si>
    <t>何澤堯 + 葉楚航</t>
  </si>
  <si>
    <t>布文 + 文家良</t>
  </si>
  <si>
    <t>艾兆禮 + 沈集成</t>
  </si>
  <si>
    <t>田泰安 + 蘇偉賢</t>
  </si>
  <si>
    <t>潘明輝 + 蔡約翰</t>
  </si>
  <si>
    <t>田泰安 + 桂福特</t>
  </si>
  <si>
    <t>潘明輝 + 葉楚航</t>
  </si>
  <si>
    <t>布文 + 蔡約翰</t>
  </si>
  <si>
    <t>梁家俊 + 伍鵬志</t>
  </si>
  <si>
    <t>鍾易禮 + 沈集成</t>
  </si>
  <si>
    <t>艾兆禮 + 游達榮</t>
  </si>
  <si>
    <t>潘頓 + 告東尼</t>
  </si>
  <si>
    <t>巴度 + 黎昭昇</t>
  </si>
  <si>
    <t>布文 + 呂健威</t>
  </si>
  <si>
    <t>潘頓 + 黎昭昇</t>
  </si>
  <si>
    <t>楊明綸 + 徐雨石</t>
  </si>
  <si>
    <t>巴度 + 游達榮</t>
  </si>
  <si>
    <t>班德禮 + 伍鵬志</t>
  </si>
  <si>
    <t>袁幸堯 + 大衛希斯</t>
  </si>
  <si>
    <t>田泰安 + 韋達</t>
  </si>
  <si>
    <t>巴度 + 廖康銘</t>
  </si>
  <si>
    <t>蔡明紹 + 蘇偉賢</t>
  </si>
  <si>
    <t>布文 + 廖康銘</t>
  </si>
  <si>
    <t>田泰安 + 葉楚航</t>
  </si>
  <si>
    <t>奧爾民 + 賀賢</t>
  </si>
  <si>
    <t>楊明綸 + 黎昭昇</t>
  </si>
  <si>
    <t>巴度 + 方嘉柏</t>
  </si>
  <si>
    <t>艾兆禮 + 伍鵬志</t>
  </si>
  <si>
    <t>班德禮 + 巫偉傑</t>
  </si>
  <si>
    <t>楊明綸 + 文家良</t>
  </si>
  <si>
    <t>蔡明紹 + 桂福特</t>
  </si>
  <si>
    <t>黃寶妮 + 蘇偉賢</t>
  </si>
  <si>
    <t>布文 + 告東尼</t>
  </si>
  <si>
    <t>黃寶妮 + 黎昭昇</t>
  </si>
  <si>
    <t>巴度 + 徐雨石</t>
  </si>
  <si>
    <t>班德禮 + 方嘉柏</t>
  </si>
  <si>
    <t>潘頓 + 葉楚航</t>
  </si>
  <si>
    <t>P</t>
    <phoneticPr fontId="3" type="noConversion"/>
  </si>
  <si>
    <t>?</t>
  </si>
  <si>
    <r>
      <rPr>
        <b/>
        <sz val="11"/>
        <color theme="1"/>
        <rFont val="新細明體"/>
        <family val="1"/>
        <charset val="136"/>
      </rPr>
      <t>慢</t>
    </r>
  </si>
  <si>
    <r>
      <rPr>
        <b/>
        <sz val="11"/>
        <color theme="1"/>
        <rFont val="新細明體"/>
        <family val="1"/>
        <charset val="136"/>
      </rPr>
      <t>正常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</si>
</sst>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_);[Red]\(0.0000\)"/>
    <numFmt numFmtId="177" formatCode="0.0000_ "/>
    <numFmt numFmtId="178" formatCode="0.0000"/>
  </numFmts>
  <fonts count="97" x14ac:knownFonts="1"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b/>
      <sz val="11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1"/>
      <color rgb="FF7030A0"/>
      <name val="新細明體"/>
      <family val="2"/>
      <scheme val="minor"/>
    </font>
    <font>
      <b/>
      <sz val="11"/>
      <color rgb="FF7030A0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b/>
      <sz val="11"/>
      <color rgb="FFFF0000"/>
      <name val="新細明體"/>
      <family val="1"/>
      <charset val="136"/>
      <scheme val="minor"/>
    </font>
    <font>
      <b/>
      <sz val="11"/>
      <color rgb="FF00FF00"/>
      <name val="新細明體"/>
      <family val="1"/>
      <charset val="136"/>
      <scheme val="minor"/>
    </font>
    <font>
      <b/>
      <sz val="11"/>
      <color rgb="FF0000FF"/>
      <name val="新細明體"/>
      <family val="1"/>
      <charset val="136"/>
      <scheme val="minor"/>
    </font>
    <font>
      <sz val="11"/>
      <color rgb="FFFFFF00"/>
      <name val="新細明體"/>
      <family val="2"/>
      <scheme val="minor"/>
    </font>
    <font>
      <b/>
      <sz val="11"/>
      <color rgb="FFFFFF00"/>
      <name val="新細明體"/>
      <family val="1"/>
      <charset val="136"/>
      <scheme val="minor"/>
    </font>
    <font>
      <b/>
      <sz val="11"/>
      <color rgb="FFFF0000"/>
      <name val="新細明體"/>
      <family val="1"/>
      <charset val="136"/>
    </font>
    <font>
      <sz val="11"/>
      <color rgb="FF00FF00"/>
      <name val="新細明體"/>
      <family val="2"/>
      <scheme val="minor"/>
    </font>
    <font>
      <sz val="11"/>
      <color rgb="FF0000FF"/>
      <name val="新細明體"/>
      <family val="2"/>
      <scheme val="minor"/>
    </font>
    <font>
      <sz val="11"/>
      <color rgb="FFFF00FF"/>
      <name val="新細明體"/>
      <family val="2"/>
      <scheme val="minor"/>
    </font>
    <font>
      <sz val="11"/>
      <color rgb="FF00FFFF"/>
      <name val="新細明體"/>
      <family val="2"/>
      <scheme val="minor"/>
    </font>
    <font>
      <sz val="11"/>
      <color rgb="FF800000"/>
      <name val="新細明體"/>
      <family val="2"/>
      <scheme val="minor"/>
    </font>
    <font>
      <sz val="11"/>
      <color rgb="FF008000"/>
      <name val="新細明體"/>
      <family val="2"/>
      <scheme val="minor"/>
    </font>
    <font>
      <sz val="11"/>
      <color rgb="FF000080"/>
      <name val="新細明體"/>
      <family val="2"/>
      <scheme val="minor"/>
    </font>
    <font>
      <sz val="11"/>
      <color rgb="FF808000"/>
      <name val="新細明體"/>
      <family val="2"/>
      <scheme val="minor"/>
    </font>
    <font>
      <sz val="11"/>
      <color rgb="FF800080"/>
      <name val="新細明體"/>
      <family val="2"/>
      <scheme val="minor"/>
    </font>
    <font>
      <sz val="11"/>
      <color rgb="FF008080"/>
      <name val="新細明體"/>
      <family val="2"/>
      <scheme val="minor"/>
    </font>
    <font>
      <sz val="11"/>
      <color rgb="FFFF0000"/>
      <name val="新細明體"/>
      <family val="2"/>
      <scheme val="minor"/>
    </font>
    <font>
      <sz val="11"/>
      <color rgb="FF000000"/>
      <name val="新細明體"/>
      <family val="2"/>
      <scheme val="minor"/>
    </font>
    <font>
      <b/>
      <sz val="11"/>
      <color rgb="FF000000"/>
      <name val="新細明體"/>
      <family val="1"/>
      <charset val="136"/>
    </font>
    <font>
      <sz val="11"/>
      <name val="新細明體"/>
      <family val="2"/>
      <scheme val="minor"/>
    </font>
    <font>
      <sz val="11"/>
      <color indexed="10"/>
      <name val="新細明體"/>
      <family val="2"/>
      <scheme val="minor"/>
    </font>
    <font>
      <sz val="11"/>
      <color indexed="11"/>
      <name val="新細明體"/>
      <family val="2"/>
      <scheme val="minor"/>
    </font>
    <font>
      <sz val="11"/>
      <color indexed="12"/>
      <name val="新細明體"/>
      <family val="2"/>
      <scheme val="minor"/>
    </font>
    <font>
      <sz val="11"/>
      <color indexed="13"/>
      <name val="新細明體"/>
      <family val="2"/>
      <scheme val="minor"/>
    </font>
    <font>
      <sz val="11"/>
      <color indexed="14"/>
      <name val="新細明體"/>
      <family val="2"/>
      <scheme val="minor"/>
    </font>
    <font>
      <sz val="11"/>
      <color indexed="15"/>
      <name val="新細明體"/>
      <family val="2"/>
      <scheme val="minor"/>
    </font>
    <font>
      <sz val="11"/>
      <color indexed="16"/>
      <name val="新細明體"/>
      <family val="2"/>
      <scheme val="minor"/>
    </font>
    <font>
      <sz val="11"/>
      <color indexed="17"/>
      <name val="新細明體"/>
      <family val="2"/>
      <scheme val="minor"/>
    </font>
    <font>
      <sz val="11"/>
      <color indexed="18"/>
      <name val="新細明體"/>
      <family val="2"/>
      <scheme val="minor"/>
    </font>
    <font>
      <sz val="11"/>
      <color indexed="19"/>
      <name val="新細明體"/>
      <family val="2"/>
      <scheme val="minor"/>
    </font>
    <font>
      <sz val="11"/>
      <color indexed="20"/>
      <name val="新細明體"/>
      <family val="2"/>
      <scheme val="minor"/>
    </font>
    <font>
      <sz val="11"/>
      <color indexed="21"/>
      <name val="新細明體"/>
      <family val="2"/>
      <scheme val="minor"/>
    </font>
    <font>
      <sz val="11"/>
      <color indexed="22"/>
      <name val="新細明體"/>
      <family val="2"/>
      <scheme val="minor"/>
    </font>
    <font>
      <sz val="11"/>
      <color indexed="23"/>
      <name val="新細明體"/>
      <family val="2"/>
      <scheme val="minor"/>
    </font>
    <font>
      <sz val="11"/>
      <color indexed="24"/>
      <name val="新細明體"/>
      <family val="2"/>
      <scheme val="minor"/>
    </font>
    <font>
      <sz val="11"/>
      <color indexed="8"/>
      <name val="新細明體"/>
      <family val="2"/>
      <scheme val="minor"/>
    </font>
    <font>
      <sz val="11"/>
      <color indexed="25"/>
      <name val="新細明體"/>
      <family val="2"/>
      <scheme val="minor"/>
    </font>
    <font>
      <sz val="11"/>
      <color indexed="26"/>
      <name val="新細明體"/>
      <family val="2"/>
      <scheme val="minor"/>
    </font>
    <font>
      <sz val="11"/>
      <color indexed="27"/>
      <name val="新細明體"/>
      <family val="2"/>
      <scheme val="minor"/>
    </font>
    <font>
      <sz val="11"/>
      <color indexed="28"/>
      <name val="新細明體"/>
      <family val="2"/>
      <scheme val="minor"/>
    </font>
    <font>
      <sz val="11"/>
      <color indexed="29"/>
      <name val="新細明體"/>
      <family val="2"/>
      <scheme val="minor"/>
    </font>
    <font>
      <b/>
      <sz val="11"/>
      <color indexed="30"/>
      <name val="新細明體"/>
      <family val="1"/>
      <charset val="136"/>
    </font>
    <font>
      <sz val="11"/>
      <color indexed="31"/>
      <name val="新細明體"/>
      <family val="2"/>
      <scheme val="minor"/>
    </font>
    <font>
      <sz val="11"/>
      <color indexed="32"/>
      <name val="新細明體"/>
      <family val="2"/>
      <scheme val="minor"/>
    </font>
    <font>
      <sz val="11"/>
      <color indexed="33"/>
      <name val="新細明體"/>
      <family val="2"/>
      <scheme val="minor"/>
    </font>
    <font>
      <sz val="11"/>
      <color indexed="34"/>
      <name val="新細明體"/>
      <family val="2"/>
      <scheme val="minor"/>
    </font>
    <font>
      <sz val="11"/>
      <color indexed="35"/>
      <name val="新細明體"/>
      <family val="2"/>
      <scheme val="minor"/>
    </font>
    <font>
      <sz val="11"/>
      <color indexed="36"/>
      <name val="新細明體"/>
      <family val="2"/>
      <scheme val="minor"/>
    </font>
    <font>
      <sz val="11"/>
      <color indexed="37"/>
      <name val="新細明體"/>
      <family val="2"/>
      <scheme val="minor"/>
    </font>
    <font>
      <sz val="11"/>
      <color indexed="38"/>
      <name val="新細明體"/>
      <family val="2"/>
      <scheme val="minor"/>
    </font>
    <font>
      <sz val="11"/>
      <color indexed="39"/>
      <name val="新細明體"/>
      <family val="2"/>
      <scheme val="minor"/>
    </font>
    <font>
      <sz val="11"/>
      <color indexed="40"/>
      <name val="新細明體"/>
      <family val="2"/>
      <scheme val="minor"/>
    </font>
    <font>
      <sz val="11"/>
      <color indexed="41"/>
      <name val="新細明體"/>
      <family val="2"/>
      <scheme val="minor"/>
    </font>
    <font>
      <sz val="11"/>
      <color indexed="42"/>
      <name val="新細明體"/>
      <family val="2"/>
      <scheme val="minor"/>
    </font>
    <font>
      <sz val="11"/>
      <color indexed="43"/>
      <name val="新細明體"/>
      <family val="2"/>
      <scheme val="minor"/>
    </font>
    <font>
      <sz val="11"/>
      <color indexed="44"/>
      <name val="新細明體"/>
      <family val="2"/>
      <scheme val="minor"/>
    </font>
    <font>
      <sz val="11"/>
      <color indexed="45"/>
      <name val="新細明體"/>
      <family val="2"/>
      <scheme val="minor"/>
    </font>
    <font>
      <sz val="11"/>
      <color indexed="46"/>
      <name val="新細明體"/>
      <family val="2"/>
      <scheme val="minor"/>
    </font>
    <font>
      <sz val="11"/>
      <color indexed="47"/>
      <name val="新細明體"/>
      <family val="2"/>
      <scheme val="minor"/>
    </font>
    <font>
      <sz val="11"/>
      <color indexed="48"/>
      <name val="新細明體"/>
      <family val="2"/>
      <scheme val="minor"/>
    </font>
    <font>
      <sz val="11"/>
      <color indexed="49"/>
      <name val="新細明體"/>
      <family val="2"/>
      <scheme val="minor"/>
    </font>
    <font>
      <sz val="11"/>
      <color indexed="50"/>
      <name val="新細明體"/>
      <family val="2"/>
      <scheme val="minor"/>
    </font>
    <font>
      <sz val="11"/>
      <color indexed="51"/>
      <name val="新細明體"/>
      <family val="2"/>
      <scheme val="minor"/>
    </font>
    <font>
      <sz val="11"/>
      <color indexed="52"/>
      <name val="新細明體"/>
      <family val="2"/>
      <scheme val="minor"/>
    </font>
    <font>
      <sz val="11"/>
      <color indexed="53"/>
      <name val="新細明體"/>
      <family val="2"/>
      <scheme val="minor"/>
    </font>
    <font>
      <b/>
      <sz val="11"/>
      <color theme="1" tint="4.9989318521683403E-2"/>
      <name val="新細明體"/>
      <family val="1"/>
      <charset val="136"/>
    </font>
    <font>
      <sz val="11"/>
      <color theme="1" tint="4.9989318521683403E-2"/>
      <name val="新細明體"/>
      <family val="1"/>
      <charset val="136"/>
      <scheme val="minor"/>
    </font>
    <font>
      <b/>
      <sz val="11"/>
      <color theme="1" tint="4.9989318521683403E-2"/>
      <name val="新細明體"/>
      <family val="1"/>
      <charset val="136"/>
      <scheme val="minor"/>
    </font>
    <font>
      <b/>
      <sz val="11"/>
      <color rgb="FF000000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</font>
    <font>
      <b/>
      <sz val="11"/>
      <color rgb="FF8B4513"/>
      <name val="新細明體"/>
      <family val="1"/>
      <charset val="136"/>
      <scheme val="minor"/>
    </font>
    <font>
      <b/>
      <sz val="11"/>
      <color rgb="FF008000"/>
      <name val="新細明體"/>
      <family val="1"/>
      <charset val="136"/>
      <scheme val="minor"/>
    </font>
    <font>
      <b/>
      <sz val="11"/>
      <color theme="1"/>
      <name val="Wingdings 2"/>
      <family val="1"/>
      <charset val="2"/>
    </font>
    <font>
      <b/>
      <sz val="11"/>
      <color rgb="FF0099FF"/>
      <name val="新細明體"/>
      <family val="1"/>
      <charset val="136"/>
      <scheme val="minor"/>
    </font>
    <font>
      <b/>
      <sz val="11"/>
      <color rgb="FFFF8000"/>
      <name val="新細明體"/>
      <family val="1"/>
      <charset val="136"/>
      <scheme val="minor"/>
    </font>
    <font>
      <b/>
      <sz val="11"/>
      <color rgb="FF800080"/>
      <name val="新細明體"/>
      <family val="1"/>
      <charset val="136"/>
      <scheme val="minor"/>
    </font>
    <font>
      <b/>
      <sz val="11"/>
      <color rgb="FFFFA500"/>
      <name val="新細明體"/>
      <family val="1"/>
      <charset val="136"/>
      <scheme val="minor"/>
    </font>
    <font>
      <b/>
      <sz val="11"/>
      <color theme="8" tint="-0.249977111117893"/>
      <name val="新細明體"/>
      <family val="1"/>
      <charset val="136"/>
      <scheme val="minor"/>
    </font>
    <font>
      <b/>
      <sz val="11"/>
      <color rgb="FF00B0F0"/>
      <name val="新細明體"/>
      <family val="1"/>
      <charset val="136"/>
      <scheme val="minor"/>
    </font>
    <font>
      <b/>
      <sz val="11"/>
      <color rgb="FFE26B0A"/>
      <name val="新細明體"/>
      <family val="1"/>
      <charset val="136"/>
      <scheme val="minor"/>
    </font>
    <font>
      <b/>
      <sz val="11"/>
      <color rgb="FF00B050"/>
      <name val="新細明體"/>
      <family val="1"/>
      <charset val="136"/>
      <scheme val="minor"/>
    </font>
    <font>
      <b/>
      <sz val="11"/>
      <color theme="1"/>
      <name val="Wingdings 2"/>
      <family val="1"/>
      <charset val="136"/>
    </font>
    <font>
      <b/>
      <sz val="11"/>
      <color rgb="FFFFFF00"/>
      <name val="細明體"/>
      <family val="1"/>
      <charset val="136"/>
    </font>
    <font>
      <b/>
      <sz val="11"/>
      <color rgb="FFFFFF00"/>
      <name val="細明體"/>
      <family val="3"/>
      <charset val="136"/>
    </font>
    <font>
      <b/>
      <sz val="11"/>
      <color rgb="FF7030A0"/>
      <name val="新細明體"/>
      <family val="1"/>
      <charset val="136"/>
      <scheme val="major"/>
    </font>
    <font>
      <b/>
      <sz val="11"/>
      <color theme="1"/>
      <name val="新細明體"/>
      <family val="1"/>
      <charset val="136"/>
      <scheme val="major"/>
    </font>
    <font>
      <b/>
      <sz val="11"/>
      <name val="新細明體"/>
      <family val="1"/>
      <charset val="136"/>
      <scheme val="minor"/>
    </font>
    <font>
      <b/>
      <sz val="11"/>
      <color rgb="FFFFFF00"/>
      <name val="新細明體"/>
      <family val="1"/>
      <charset val="136"/>
      <scheme val="major"/>
    </font>
    <font>
      <b/>
      <sz val="11"/>
      <color rgb="FF7030A0"/>
      <name val="Wingdings 2"/>
      <family val="1"/>
      <charset val="2"/>
    </font>
    <font>
      <b/>
      <sz val="11"/>
      <color theme="1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 tint="-0.499984740745262"/>
        <bgColor indexed="64"/>
      </patternFill>
    </fill>
    <fill>
      <patternFill patternType="solid">
        <fgColor rgb="FF53B453"/>
        <bgColor indexed="64"/>
      </patternFill>
    </fill>
    <fill>
      <patternFill patternType="solid">
        <fgColor rgb="FFFFB414"/>
        <bgColor indexed="64"/>
      </patternFill>
    </fill>
    <fill>
      <patternFill patternType="solid">
        <fgColor rgb="FF57EDFF"/>
        <bgColor indexed="64"/>
      </patternFill>
    </fill>
    <fill>
      <patternFill patternType="solid">
        <fgColor rgb="FFBA45D1"/>
        <bgColor indexed="64"/>
      </patternFill>
    </fill>
    <fill>
      <patternFill patternType="solid">
        <fgColor rgb="FFFF21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66B2FF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008C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61">
    <xf numFmtId="0" fontId="0" fillId="0" borderId="0" xfId="0"/>
    <xf numFmtId="0" fontId="2" fillId="0" borderId="1" xfId="0" applyFont="1" applyBorder="1" applyAlignment="1">
      <alignment horizontal="center" vertical="top"/>
    </xf>
    <xf numFmtId="1" fontId="0" fillId="0" borderId="0" xfId="0" applyNumberFormat="1"/>
    <xf numFmtId="0" fontId="1" fillId="0" borderId="0" xfId="1" applyAlignment="1"/>
    <xf numFmtId="0" fontId="1" fillId="0" borderId="0" xfId="1">
      <alignment vertical="center"/>
    </xf>
    <xf numFmtId="176" fontId="0" fillId="0" borderId="0" xfId="0" applyNumberFormat="1"/>
    <xf numFmtId="177" fontId="0" fillId="0" borderId="0" xfId="0" applyNumberFormat="1"/>
    <xf numFmtId="0" fontId="0" fillId="2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10" fillId="3" borderId="0" xfId="0" applyFont="1" applyFill="1" applyAlignment="1">
      <alignment horizontal="center"/>
    </xf>
    <xf numFmtId="0" fontId="11" fillId="5" borderId="0" xfId="0" applyFont="1" applyFill="1"/>
    <xf numFmtId="0" fontId="12" fillId="0" borderId="1" xfId="0" applyFont="1" applyBorder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10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" fillId="0" borderId="1" xfId="0" applyFont="1" applyBorder="1" applyAlignment="1">
      <alignment horizontal="center"/>
    </xf>
    <xf numFmtId="0" fontId="10" fillId="4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24" fillId="7" borderId="0" xfId="0" applyFont="1" applyFill="1" applyAlignment="1">
      <alignment horizontal="center"/>
    </xf>
    <xf numFmtId="0" fontId="24" fillId="8" borderId="0" xfId="0" applyFont="1" applyFill="1" applyAlignment="1">
      <alignment horizontal="center"/>
    </xf>
    <xf numFmtId="0" fontId="25" fillId="9" borderId="1" xfId="0" applyFont="1" applyFill="1" applyBorder="1" applyAlignment="1">
      <alignment horizontal="center" vertical="top"/>
    </xf>
    <xf numFmtId="0" fontId="24" fillId="7" borderId="0" xfId="0" applyFont="1" applyFill="1"/>
    <xf numFmtId="0" fontId="24" fillId="9" borderId="0" xfId="0" applyFont="1" applyFill="1"/>
    <xf numFmtId="0" fontId="26" fillId="0" borderId="0" xfId="0" applyFont="1"/>
    <xf numFmtId="0" fontId="24" fillId="10" borderId="0" xfId="0" applyFont="1" applyFill="1"/>
    <xf numFmtId="0" fontId="24" fillId="11" borderId="0" xfId="0" applyFont="1" applyFill="1"/>
    <xf numFmtId="0" fontId="24" fillId="12" borderId="0" xfId="0" applyFont="1" applyFill="1"/>
    <xf numFmtId="0" fontId="24" fillId="13" borderId="0" xfId="0" applyFont="1" applyFill="1"/>
    <xf numFmtId="0" fontId="0" fillId="14" borderId="0" xfId="0" applyFill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1" xfId="0" applyFont="1" applyBorder="1" applyAlignment="1">
      <alignment horizontal="center" vertical="top"/>
    </xf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0" fontId="2" fillId="15" borderId="1" xfId="0" applyFont="1" applyFill="1" applyBorder="1" applyAlignment="1">
      <alignment horizontal="center" vertical="top"/>
    </xf>
    <xf numFmtId="0" fontId="0" fillId="15" borderId="0" xfId="0" applyFill="1"/>
    <xf numFmtId="0" fontId="11" fillId="15" borderId="0" xfId="0" applyFont="1" applyFill="1"/>
    <xf numFmtId="0" fontId="2" fillId="15" borderId="0" xfId="0" applyFont="1" applyFill="1" applyAlignment="1">
      <alignment horizontal="center" vertical="top"/>
    </xf>
    <xf numFmtId="0" fontId="12" fillId="15" borderId="0" xfId="0" applyFont="1" applyFill="1" applyAlignment="1">
      <alignment horizontal="center" vertical="top"/>
    </xf>
    <xf numFmtId="0" fontId="13" fillId="15" borderId="0" xfId="0" applyFont="1" applyFill="1"/>
    <xf numFmtId="0" fontId="14" fillId="15" borderId="0" xfId="0" applyFont="1" applyFill="1"/>
    <xf numFmtId="0" fontId="10" fillId="15" borderId="0" xfId="0" applyFont="1" applyFill="1"/>
    <xf numFmtId="0" fontId="15" fillId="15" borderId="0" xfId="0" applyFont="1" applyFill="1"/>
    <xf numFmtId="0" fontId="16" fillId="15" borderId="0" xfId="0" applyFont="1" applyFill="1"/>
    <xf numFmtId="0" fontId="17" fillId="15" borderId="0" xfId="0" applyFont="1" applyFill="1"/>
    <xf numFmtId="0" fontId="18" fillId="15" borderId="0" xfId="0" applyFont="1" applyFill="1"/>
    <xf numFmtId="0" fontId="19" fillId="15" borderId="0" xfId="0" applyFont="1" applyFill="1"/>
    <xf numFmtId="0" fontId="20" fillId="15" borderId="0" xfId="0" applyFont="1" applyFill="1"/>
    <xf numFmtId="0" fontId="21" fillId="15" borderId="0" xfId="0" applyFont="1" applyFill="1"/>
    <xf numFmtId="0" fontId="22" fillId="15" borderId="0" xfId="0" applyFont="1" applyFill="1"/>
    <xf numFmtId="0" fontId="23" fillId="15" borderId="0" xfId="0" applyFont="1" applyFill="1"/>
    <xf numFmtId="0" fontId="72" fillId="0" borderId="1" xfId="0" applyFont="1" applyBorder="1" applyAlignment="1">
      <alignment horizontal="center" vertical="top"/>
    </xf>
    <xf numFmtId="0" fontId="73" fillId="0" borderId="0" xfId="0" applyFont="1"/>
    <xf numFmtId="0" fontId="74" fillId="5" borderId="0" xfId="0" applyFont="1" applyFill="1"/>
    <xf numFmtId="0" fontId="75" fillId="0" borderId="0" xfId="0" applyFont="1"/>
    <xf numFmtId="0" fontId="6" fillId="16" borderId="0" xfId="0" applyFont="1" applyFill="1"/>
    <xf numFmtId="0" fontId="75" fillId="16" borderId="0" xfId="0" applyFont="1" applyFill="1"/>
    <xf numFmtId="0" fontId="6" fillId="17" borderId="0" xfId="0" applyFont="1" applyFill="1"/>
    <xf numFmtId="0" fontId="75" fillId="17" borderId="0" xfId="0" applyFont="1" applyFill="1"/>
    <xf numFmtId="0" fontId="6" fillId="18" borderId="0" xfId="0" applyFont="1" applyFill="1"/>
    <xf numFmtId="0" fontId="75" fillId="18" borderId="0" xfId="0" applyFont="1" applyFill="1"/>
    <xf numFmtId="0" fontId="7" fillId="18" borderId="0" xfId="0" applyFont="1" applyFill="1"/>
    <xf numFmtId="0" fontId="6" fillId="19" borderId="0" xfId="0" applyFont="1" applyFill="1"/>
    <xf numFmtId="0" fontId="75" fillId="19" borderId="0" xfId="0" applyFont="1" applyFill="1"/>
    <xf numFmtId="0" fontId="8" fillId="0" borderId="0" xfId="0" applyFont="1"/>
    <xf numFmtId="0" fontId="7" fillId="20" borderId="0" xfId="0" applyFont="1" applyFill="1"/>
    <xf numFmtId="0" fontId="9" fillId="20" borderId="0" xfId="0" applyFont="1" applyFill="1"/>
    <xf numFmtId="0" fontId="8" fillId="20" borderId="0" xfId="0" applyFont="1" applyFill="1"/>
    <xf numFmtId="0" fontId="24" fillId="0" borderId="0" xfId="0" applyFont="1"/>
    <xf numFmtId="0" fontId="76" fillId="0" borderId="1" xfId="0" applyFont="1" applyBorder="1" applyAlignment="1">
      <alignment horizontal="center" vertical="top"/>
    </xf>
    <xf numFmtId="0" fontId="77" fillId="0" borderId="0" xfId="0" applyFont="1"/>
    <xf numFmtId="0" fontId="78" fillId="0" borderId="0" xfId="0" applyFont="1"/>
    <xf numFmtId="178" fontId="0" fillId="0" borderId="0" xfId="0" applyNumberFormat="1"/>
    <xf numFmtId="0" fontId="0" fillId="21" borderId="0" xfId="0" applyFill="1"/>
    <xf numFmtId="0" fontId="79" fillId="0" borderId="0" xfId="0" applyFont="1"/>
    <xf numFmtId="0" fontId="75" fillId="2" borderId="0" xfId="0" applyFont="1" applyFill="1"/>
    <xf numFmtId="0" fontId="80" fillId="0" borderId="0" xfId="0" applyFont="1"/>
    <xf numFmtId="0" fontId="81" fillId="0" borderId="0" xfId="0" applyFont="1"/>
    <xf numFmtId="0" fontId="7" fillId="2" borderId="0" xfId="0" applyFont="1" applyFill="1"/>
    <xf numFmtId="0" fontId="80" fillId="2" borderId="0" xfId="0" applyFont="1" applyFill="1"/>
    <xf numFmtId="0" fontId="82" fillId="0" borderId="0" xfId="0" applyFont="1"/>
    <xf numFmtId="0" fontId="83" fillId="0" borderId="0" xfId="0" applyFont="1"/>
    <xf numFmtId="0" fontId="7" fillId="16" borderId="0" xfId="0" applyFont="1" applyFill="1"/>
    <xf numFmtId="0" fontId="78" fillId="16" borderId="0" xfId="0" applyFont="1" applyFill="1"/>
    <xf numFmtId="0" fontId="74" fillId="0" borderId="0" xfId="0" applyFont="1"/>
    <xf numFmtId="0" fontId="74" fillId="16" borderId="0" xfId="0" applyFont="1" applyFill="1"/>
    <xf numFmtId="0" fontId="79" fillId="21" borderId="0" xfId="0" applyFont="1" applyFill="1"/>
    <xf numFmtId="0" fontId="6" fillId="21" borderId="0" xfId="0" applyFont="1" applyFill="1"/>
    <xf numFmtId="0" fontId="5" fillId="21" borderId="0" xfId="0" applyFont="1" applyFill="1"/>
    <xf numFmtId="0" fontId="84" fillId="0" borderId="0" xfId="0" applyFont="1"/>
    <xf numFmtId="0" fontId="84" fillId="20" borderId="0" xfId="0" applyFont="1" applyFill="1"/>
    <xf numFmtId="0" fontId="11" fillId="22" borderId="0" xfId="0" applyFont="1" applyFill="1"/>
    <xf numFmtId="0" fontId="75" fillId="21" borderId="0" xfId="0" applyFont="1" applyFill="1"/>
    <xf numFmtId="0" fontId="85" fillId="0" borderId="0" xfId="0" applyFont="1"/>
    <xf numFmtId="0" fontId="86" fillId="0" borderId="0" xfId="0" applyFont="1"/>
    <xf numFmtId="0" fontId="87" fillId="0" borderId="0" xfId="0" applyFont="1"/>
    <xf numFmtId="0" fontId="87" fillId="21" borderId="0" xfId="0" applyFont="1" applyFill="1"/>
    <xf numFmtId="0" fontId="88" fillId="0" borderId="0" xfId="0" applyFont="1"/>
    <xf numFmtId="0" fontId="90" fillId="22" borderId="0" xfId="0" applyFont="1" applyFill="1"/>
    <xf numFmtId="0" fontId="89" fillId="15" borderId="0" xfId="0" applyFont="1" applyFill="1"/>
    <xf numFmtId="0" fontId="90" fillId="15" borderId="0" xfId="0" applyFont="1" applyFill="1"/>
    <xf numFmtId="0" fontId="91" fillId="0" borderId="0" xfId="0" applyFont="1"/>
    <xf numFmtId="0" fontId="92" fillId="0" borderId="0" xfId="0" applyFont="1"/>
    <xf numFmtId="0" fontId="93" fillId="22" borderId="0" xfId="0" applyFont="1" applyFill="1"/>
    <xf numFmtId="0" fontId="92" fillId="23" borderId="0" xfId="0" applyFont="1" applyFill="1"/>
    <xf numFmtId="0" fontId="94" fillId="15" borderId="0" xfId="0" applyFont="1" applyFill="1"/>
    <xf numFmtId="0" fontId="95" fillId="0" borderId="0" xfId="0" applyFont="1"/>
  </cellXfs>
  <cellStyles count="2">
    <cellStyle name="一般" xfId="0" builtinId="0"/>
    <cellStyle name="一般 2" xfId="1" xr:uid="{CA5D2D1A-1083-4F22-9A38-F4D74F5AB93C}"/>
  </cellStyles>
  <dxfs count="17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 2"/>
        <family val="1"/>
        <charset val="2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 2"/>
        <family val="1"/>
        <charset val="136"/>
        <scheme val="none"/>
      </font>
    </dxf>
    <dxf>
      <font>
        <b/>
        <color rgb="FF000000"/>
        <family val="1"/>
        <charset val="136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color rgb="FF000000"/>
        <family val="1"/>
        <charset val="136"/>
      </font>
    </dxf>
    <dxf>
      <fill>
        <patternFill>
          <bgColor rgb="FFC69BA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C69BA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rgb="FFC69BA0"/>
        </patternFill>
      </fill>
    </dxf>
    <dxf>
      <fill>
        <patternFill>
          <bgColor rgb="FF00B0F0"/>
        </patternFill>
      </fill>
    </dxf>
    <dxf>
      <font>
        <color rgb="FFFFFF00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ont>
        <color rgb="FFFFFF00"/>
      </font>
      <fill>
        <patternFill>
          <bgColor rgb="FFFF0000"/>
        </patternFill>
      </fill>
    </dxf>
    <dxf>
      <numFmt numFmtId="0" formatCode="General"/>
    </dxf>
    <dxf>
      <numFmt numFmtId="0" formatCode="General"/>
    </dxf>
    <dxf>
      <font>
        <b/>
        <color rgb="FF000000"/>
        <family val="1"/>
        <charset val="136"/>
      </font>
    </dxf>
    <dxf>
      <numFmt numFmtId="0" formatCode="General"/>
    </dxf>
    <dxf>
      <font>
        <b/>
        <family val="1"/>
        <charset val="136"/>
      </font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 2"/>
        <family val="1"/>
        <charset val="2"/>
        <scheme val="none"/>
      </font>
    </dxf>
    <dxf>
      <font>
        <b/>
        <color rgb="FF000000"/>
        <family val="1"/>
        <charset val="136"/>
      </font>
    </dxf>
    <dxf>
      <font>
        <b/>
        <family val="1"/>
        <charset val="136"/>
      </font>
      <fill>
        <patternFill patternType="none">
          <fgColor indexed="64"/>
          <bgColor indexed="65"/>
        </patternFill>
      </fill>
    </dxf>
    <dxf>
      <font>
        <b/>
        <family val="1"/>
        <charset val="136"/>
      </font>
    </dxf>
    <dxf>
      <font>
        <color rgb="FF7030A0"/>
        <family val="2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2"/>
        <scheme val="minor"/>
      </font>
      <fill>
        <patternFill patternType="solid">
          <fgColor indexed="64"/>
          <bgColor rgb="FFFF21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2"/>
        <scheme val="minor"/>
      </font>
      <fill>
        <patternFill patternType="solid">
          <fgColor indexed="64"/>
          <bgColor rgb="FFFFB41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2"/>
        <scheme val="minor"/>
      </font>
      <fill>
        <patternFill patternType="solid">
          <fgColor indexed="64"/>
          <bgColor rgb="FF99FF9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2"/>
        <scheme val="minor"/>
      </font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00"/>
        <name val="新細明體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00"/>
        <name val="新細明體"/>
        <family val="2"/>
        <scheme val="minor"/>
      </font>
      <fill>
        <patternFill patternType="solid">
          <fgColor indexed="64"/>
          <bgColor rgb="FF7030A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00"/>
        <name val="新細明體"/>
        <family val="2"/>
        <scheme val="minor"/>
      </font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7030A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2"/>
        <scheme val="minor"/>
      </font>
      <fill>
        <patternFill patternType="solid">
          <fgColor indexed="64"/>
          <bgColor rgb="FF7030A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</dxf>
    <dxf>
      <fill>
        <patternFill patternType="solid">
          <fgColor indexed="64"/>
          <bgColor rgb="FF7030A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1"/>
        <charset val="136"/>
        <scheme val="minor"/>
      </font>
      <fill>
        <patternFill patternType="solid">
          <fgColor indexed="64"/>
          <bgColor rgb="FF7030A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1"/>
        <charset val="136"/>
        <scheme val="minor"/>
      </font>
      <fill>
        <patternFill patternType="solid">
          <fgColor indexed="64"/>
          <bgColor indexed="65" tint="-0.499984740745262"/>
        </patternFill>
      </fill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80"/>
        <name val="新細明體"/>
        <family val="2"/>
        <scheme val="minor"/>
      </font>
    </dxf>
    <dxf>
      <fill>
        <patternFill patternType="solid">
          <fgColor rgb="FF008CFF"/>
          <bgColor rgb="FF00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ajor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aj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 2"/>
        <family val="1"/>
        <charset val="2"/>
        <scheme val="none"/>
      </font>
    </dxf>
    <dxf>
      <font>
        <b/>
        <color rgb="FF000000"/>
        <family val="1"/>
        <charset val="136"/>
      </font>
    </dxf>
    <dxf>
      <font>
        <b/>
        <color rgb="FF000000"/>
        <family val="1"/>
        <charset val="136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1"/>
        <charset val="136"/>
        <scheme val="minor"/>
      </font>
    </dxf>
    <dxf>
      <font>
        <b/>
        <color rgb="FF000000"/>
        <family val="1"/>
        <charset val="136"/>
      </font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</dxf>
    <dxf>
      <font>
        <b/>
        <family val="1"/>
        <charset val="136"/>
      </font>
    </dxf>
    <dxf>
      <fill>
        <patternFill patternType="solid">
          <fgColor rgb="FF31869B"/>
          <bgColor rgb="FF000000"/>
        </patternFill>
      </fill>
    </dxf>
    <dxf>
      <font>
        <color rgb="FF7030A0"/>
        <family val="2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 2"/>
        <family val="1"/>
        <charset val="136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 2"/>
        <family val="1"/>
        <charset val="136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 2"/>
        <family val="1"/>
        <charset val="136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 2"/>
        <family val="1"/>
        <charset val="136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Wingdings 2"/>
        <family val="1"/>
        <charset val="136"/>
        <scheme val="none"/>
      </font>
    </dxf>
    <dxf>
      <font>
        <b/>
        <color rgb="FF000000"/>
        <family val="1"/>
        <charset val="136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1"/>
        <charset val="136"/>
        <scheme val="minor"/>
      </font>
    </dxf>
    <dxf>
      <font>
        <b/>
        <color rgb="FF000000"/>
        <family val="1"/>
        <charset val="136"/>
      </font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</dxf>
    <dxf>
      <font>
        <b/>
        <family val="1"/>
        <charset val="136"/>
      </font>
    </dxf>
    <dxf>
      <fill>
        <patternFill patternType="solid">
          <fgColor rgb="FF31869B"/>
          <bgColor rgb="FF000000"/>
        </patternFill>
      </fill>
    </dxf>
    <dxf>
      <font>
        <color rgb="FF7030A0"/>
        <family val="2"/>
      </font>
    </dxf>
    <dxf>
      <numFmt numFmtId="178" formatCode="0.000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2"/>
        <scheme val="minor"/>
      </font>
      <fill>
        <patternFill patternType="solid">
          <fgColor indexed="64"/>
          <bgColor rgb="FFFFB41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2"/>
        <scheme val="minor"/>
      </font>
      <fill>
        <patternFill patternType="solid">
          <fgColor indexed="64"/>
          <bgColor rgb="FFFFB41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2"/>
        <scheme val="minor"/>
      </font>
      <fill>
        <patternFill patternType="solid">
          <fgColor indexed="64"/>
          <bgColor rgb="FFFF21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2"/>
        <scheme val="minor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新細明體"/>
        <family val="2"/>
        <scheme val="minor"/>
      </font>
      <fill>
        <patternFill patternType="solid">
          <fgColor indexed="64"/>
          <bgColor rgb="FF99FF9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1"/>
        <charset val="136"/>
        <scheme val="minor"/>
      </font>
      <numFmt numFmtId="0" formatCode="General"/>
      <fill>
        <patternFill patternType="solid">
          <fgColor indexed="64"/>
          <bgColor indexed="65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1"/>
        <charset val="136"/>
        <scheme val="minor"/>
      </font>
      <numFmt numFmtId="0" formatCode="General"/>
      <fill>
        <patternFill patternType="solid">
          <fgColor indexed="64"/>
          <bgColor indexed="65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1"/>
        <charset val="136"/>
        <scheme val="minor"/>
      </font>
      <numFmt numFmtId="0" formatCode="General"/>
      <fill>
        <patternFill patternType="solid">
          <fgColor indexed="64"/>
          <bgColor indexed="65" tint="-0.49998474074526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1"/>
        <charset val="136"/>
        <scheme val="minor"/>
      </font>
      <fill>
        <patternFill patternType="solid">
          <fgColor indexed="64"/>
          <bgColor indexed="65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00"/>
        <name val="新細明體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800080"/>
        <name val="新細明體"/>
        <family val="2"/>
        <scheme val="minor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color rgb="FF000000"/>
        <family val="1"/>
        <charset val="136"/>
      </font>
    </dxf>
    <dxf>
      <numFmt numFmtId="0" formatCode="General"/>
    </dxf>
    <dxf>
      <font>
        <b/>
        <family val="1"/>
        <charset val="136"/>
      </font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新細明體"/>
        <family val="1"/>
        <charset val="136"/>
        <scheme val="minor"/>
      </font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1" tint="4.9989318521683403E-2"/>
        <name val="新細明體"/>
        <family val="1"/>
        <charset val="136"/>
        <scheme val="minor"/>
      </font>
      <fill>
        <patternFill patternType="none">
          <fgColor indexed="64"/>
          <bgColor indexed="65"/>
        </patternFill>
      </fill>
    </dxf>
    <dxf>
      <font>
        <b/>
        <family val="1"/>
        <charset val="136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00"/>
        <name val="新細明體"/>
        <family val="1"/>
        <charset val="136"/>
        <scheme val="minor"/>
      </font>
    </dxf>
    <dxf>
      <font>
        <color rgb="FF7030A0"/>
        <family val="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254000</xdr:colOff>
      <xdr:row>23</xdr:row>
      <xdr:rowOff>89959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738D9A17-90CA-6D01-FB19-72753F123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6350000" cy="46905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10</xdr:col>
      <xdr:colOff>254000</xdr:colOff>
      <xdr:row>47</xdr:row>
      <xdr:rowOff>98425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94C98C9B-019B-9454-5734-620E90D57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00600"/>
          <a:ext cx="6350000" cy="46990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10</xdr:col>
      <xdr:colOff>254000</xdr:colOff>
      <xdr:row>71</xdr:row>
      <xdr:rowOff>95250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5B738949-1D20-3691-1F1D-4D5A53018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01225"/>
          <a:ext cx="6350000" cy="4495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74</xdr:row>
      <xdr:rowOff>1</xdr:rowOff>
    </xdr:from>
    <xdr:to>
      <xdr:col>10</xdr:col>
      <xdr:colOff>254000</xdr:colOff>
      <xdr:row>97</xdr:row>
      <xdr:rowOff>89959</xdr:rowOff>
    </xdr:to>
    <xdr:pic>
      <xdr:nvPicPr>
        <xdr:cNvPr id="9" name="圖片 8">
          <a:extLst>
            <a:ext uri="{FF2B5EF4-FFF2-40B4-BE49-F238E27FC236}">
              <a16:creationId xmlns:a16="http://schemas.microsoft.com/office/drawing/2014/main" id="{A3258BA4-41A2-6CFB-4D0C-4E8CB52E9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801851"/>
          <a:ext cx="6350000" cy="46905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99</xdr:row>
      <xdr:rowOff>1</xdr:rowOff>
    </xdr:from>
    <xdr:to>
      <xdr:col>10</xdr:col>
      <xdr:colOff>254000</xdr:colOff>
      <xdr:row>122</xdr:row>
      <xdr:rowOff>89959</xdr:rowOff>
    </xdr:to>
    <xdr:pic>
      <xdr:nvPicPr>
        <xdr:cNvPr id="11" name="圖片 10">
          <a:extLst>
            <a:ext uri="{FF2B5EF4-FFF2-40B4-BE49-F238E27FC236}">
              <a16:creationId xmlns:a16="http://schemas.microsoft.com/office/drawing/2014/main" id="{9B479F1E-CBF5-3541-B9B3-6C0F23214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802476"/>
          <a:ext cx="6350000" cy="46905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</xdr:row>
      <xdr:rowOff>1</xdr:rowOff>
    </xdr:from>
    <xdr:to>
      <xdr:col>10</xdr:col>
      <xdr:colOff>254000</xdr:colOff>
      <xdr:row>147</xdr:row>
      <xdr:rowOff>89959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4CA5B9F3-8BD5-6C99-5C74-C2F7003C5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4803101"/>
          <a:ext cx="6350000" cy="46905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10</xdr:col>
      <xdr:colOff>254000</xdr:colOff>
      <xdr:row>171</xdr:row>
      <xdr:rowOff>95250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3CD28D91-1931-446E-B4D7-A0721EEAA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803725"/>
          <a:ext cx="6350000" cy="4495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174</xdr:row>
      <xdr:rowOff>1</xdr:rowOff>
    </xdr:from>
    <xdr:to>
      <xdr:col>10</xdr:col>
      <xdr:colOff>254000</xdr:colOff>
      <xdr:row>197</xdr:row>
      <xdr:rowOff>89959</xdr:rowOff>
    </xdr:to>
    <xdr:pic>
      <xdr:nvPicPr>
        <xdr:cNvPr id="17" name="圖片 16">
          <a:extLst>
            <a:ext uri="{FF2B5EF4-FFF2-40B4-BE49-F238E27FC236}">
              <a16:creationId xmlns:a16="http://schemas.microsoft.com/office/drawing/2014/main" id="{D27BB3AA-3BED-CBB8-95A8-F63216A6F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804351"/>
          <a:ext cx="6350000" cy="469053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10</xdr:col>
      <xdr:colOff>254000</xdr:colOff>
      <xdr:row>221</xdr:row>
      <xdr:rowOff>95250</xdr:rowOff>
    </xdr:to>
    <xdr:pic>
      <xdr:nvPicPr>
        <xdr:cNvPr id="19" name="圖片 18">
          <a:extLst>
            <a:ext uri="{FF2B5EF4-FFF2-40B4-BE49-F238E27FC236}">
              <a16:creationId xmlns:a16="http://schemas.microsoft.com/office/drawing/2014/main" id="{0C30F1D5-57EF-9555-5019-944DD6ACE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9804975"/>
          <a:ext cx="6350000" cy="44958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10</xdr:col>
      <xdr:colOff>254000</xdr:colOff>
      <xdr:row>246</xdr:row>
      <xdr:rowOff>95250</xdr:rowOff>
    </xdr:to>
    <xdr:pic>
      <xdr:nvPicPr>
        <xdr:cNvPr id="21" name="圖片 20">
          <a:extLst>
            <a:ext uri="{FF2B5EF4-FFF2-40B4-BE49-F238E27FC236}">
              <a16:creationId xmlns:a16="http://schemas.microsoft.com/office/drawing/2014/main" id="{BD568F10-A8D1-5CA4-07B5-EA3EBFE74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4805600"/>
          <a:ext cx="6350000" cy="44958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部資料_1" connectionId="1" xr16:uid="{3933249B-06ED-4B6F-903E-BCF2A31E7372}" autoFormatId="16" applyNumberFormats="0" applyBorderFormats="0" applyFontFormats="0" applyPatternFormats="0" applyAlignmentFormats="0" applyWidthHeightFormats="0">
  <queryTableRefresh nextId="13">
    <queryTableFields count="12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部資料_1" connectionId="3" xr16:uid="{28F9C7B6-3751-4B2B-8656-96CB0875545C}" autoFormatId="16" applyNumberFormats="0" applyBorderFormats="0" applyFontFormats="0" applyPatternFormats="0" applyAlignmentFormats="0" applyWidthHeightFormats="0">
  <queryTableRefresh nextId="6">
    <queryTableFields count="5">
      <queryTableField id="1" name="騎師 + 練馬師 配搭出現次數統計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外部資料_1" connectionId="2" xr16:uid="{5CF14E32-54CB-4A7B-90BA-4CD4A3C3F837}" autoFormatId="16" applyNumberFormats="0" applyBorderFormats="0" applyFontFormats="0" applyPatternFormats="0" applyAlignmentFormats="0" applyWidthHeightFormats="0">
  <queryTableRefresh nextId="5">
    <queryTableFields count="4">
      <queryTableField id="1" name="語" tableColumnId="1"/>
      <queryTableField id="2" name="Column2" tableColumnId="2"/>
      <queryTableField id="3" name="Column3" tableColumnId="3"/>
      <queryTableField id="4" name="Column4" tableColumnId="4"/>
    </queryTableFields>
  </queryTableRefresh>
</queryTable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C63D5D2-2DC7-47AF-A263-4910FB81A4CC}" name="表格1_5" displayName="表格1_5" ref="A1:BA238" totalsRowShown="0" headerRowDxfId="169">
  <autoFilter ref="A1:BA238" xr:uid="{FF3D2374-019A-4E1F-99F2-BB4EBA404878}"/>
  <sortState xmlns:xlrd2="http://schemas.microsoft.com/office/spreadsheetml/2017/richdata2" ref="A2:BA238">
    <sortCondition ref="A2:A238" customList="R1,R2,R3,R4,R5,R6,R7,R8,R9,R10,R11"/>
    <sortCondition sortBy="fontColor" ref="A2:A238" dxfId="168"/>
    <sortCondition descending="1" ref="R2:R238"/>
  </sortState>
  <tableColumns count="53">
    <tableColumn id="1" xr3:uid="{3EB6F01F-CF0C-4EF9-9807-827C877BD3DA}" name="場" dataDxfId="167"/>
    <tableColumn id="2" xr3:uid="{C3C25B5E-9999-4435-A65C-20E89A2301E8}" name="編號" dataDxfId="166"/>
    <tableColumn id="3" xr3:uid="{6AAE9AD4-55AA-4303-9E3F-2E3A67264932}" name="馬名" dataDxfId="5"/>
    <tableColumn id="37" xr3:uid="{4027C7D0-5EA1-41DE-AE0D-FFDC4E72DEAC}" name="C" dataDxfId="3"/>
    <tableColumn id="38" xr3:uid="{459E85AE-8BAB-4F9A-BA83-FABD1FEFEDAE}" name="病" dataDxfId="4"/>
    <tableColumn id="39" xr3:uid="{92B173AA-29B4-478A-B859-6431578F2F93}" name="時" dataDxfId="165"/>
    <tableColumn id="36" xr3:uid="{542FC643-9382-4ADE-B4F0-4A24EF16C1EE}" name="落飛" dataDxfId="164"/>
    <tableColumn id="35" xr3:uid="{8D0DBF02-6ED1-4021-9C91-D90B18169CE1}" name="閘" dataDxfId="163"/>
    <tableColumn id="34" xr3:uid="{5C2A7E35-97FE-4B18-BE12-6B19BEC3FB91}" name="位" dataDxfId="162">
      <calculatedColumnFormula>_xlfn.XLOOKUP(C:C,'coordinate'!I:I,'coordinate'!J:J,"",)</calculatedColumnFormula>
    </tableColumn>
    <tableColumn id="40" xr3:uid="{6C945562-7C8D-4EE2-AD68-E28E895295A2}" name="忠" dataDxfId="161"/>
    <tableColumn id="41" xr3:uid="{8EC792F7-B305-42C7-86B5-C9AAAE857496}" name="倉" dataDxfId="160"/>
    <tableColumn id="42" xr3:uid="{1B71AAAB-3F05-4E8E-89C2-19D4D0E7B7CE}" name="W" dataDxfId="159"/>
    <tableColumn id="44" xr3:uid="{7AEF65D2-3E22-4DC3-9FD6-FD5071A418A3}" name="W2" dataDxfId="158"/>
    <tableColumn id="45" xr3:uid="{161B418F-23EB-45F0-836B-22162CF64712}" name="W3" dataDxfId="157"/>
    <tableColumn id="43" xr3:uid="{2E4A62BA-6330-4DC2-B1BF-3F14C0F6A4B0}" name="P" dataDxfId="156"/>
    <tableColumn id="46" xr3:uid="{23AC7F47-DE78-4792-841E-0F05F6304454}" name="P2" dataDxfId="155"/>
    <tableColumn id="47" xr3:uid="{E2B12D8C-D765-4B17-AB58-F292D7BAAFFA}" name="P3" dataDxfId="154"/>
    <tableColumn id="4" xr3:uid="{66DF11BF-1DE3-4CE3-82B1-0D03928D8820}" name="總" dataDxfId="153">
      <calculatedColumnFormula>Z2+AB2+(AD2*0.3)+(AF2*0.3)+(AH2*0.4)+AO2</calculatedColumnFormula>
    </tableColumn>
    <tableColumn id="33" xr3:uid="{AF0B5965-8189-444F-9016-DEE68D225AB6}" name="method">
      <calculatedColumnFormula>IFERROR(VLOOKUP(C2,'M1'!$B:$D,3,0),"")</calculatedColumnFormula>
    </tableColumn>
    <tableColumn id="5" xr3:uid="{C5C00F8A-39DD-4EA2-8630-3EAD70BAC80B}" name="近績"/>
    <tableColumn id="6" xr3:uid="{28AE5C9C-FE27-4456-BE43-108E5264D078}" name="."/>
    <tableColumn id="7" xr3:uid="{BB7E1200-C450-42A9-8817-BB590033377C}" name=".."/>
    <tableColumn id="8" xr3:uid="{E02B8EE8-6309-4065-BD37-03A22C3FF403}" name="…"/>
    <tableColumn id="9" xr3:uid="{AFF1E385-4D24-4019-9499-8C2B018B77A3}" name="::"/>
    <tableColumn id="10" xr3:uid="{51D3E4B2-584C-4298-A115-C81D0974CFF9}" name=":.:"/>
    <tableColumn id="32" xr3:uid="{85B6BB98-A36A-4C73-863C-A5BA32D48D9B}" name="Pspoint" dataDxfId="152">
      <calculatedColumnFormula>ROUND( ((1-(T2/14))*0.1*IF(T2&lt;&gt;0,1,0)) + ((1-(U2/14))*0.1*IF(U2&lt;&gt;0,1,0)) + ((1-(V2/14))*0.1*IF(V2&lt;&gt;0,1,0)) + ((1-(W2/14))*0.1*IF(W2&lt;&gt;0,1,0)), 4 )</calculatedColumnFormula>
    </tableColumn>
    <tableColumn id="11" xr3:uid="{8C674357-9F6F-4B60-8770-CD9126368E11}" name="負磅"/>
    <tableColumn id="12" xr3:uid="{BDDA1630-52AC-46D2-9D60-EF7B59A392CD}" name="Wpoint" dataDxfId="151">
      <calculatedColumnFormula>VLOOKUP(表格1_5[[#This Row],[負磅]],W!$A$1:$B$32,2,FALSE)</calculatedColumnFormula>
    </tableColumn>
    <tableColumn id="13" xr3:uid="{788C5DF4-3309-43E7-9D36-624340AF0503}" name="騎師" dataDxfId="150"/>
    <tableColumn id="14" xr3:uid="{8F3688FB-3F6B-4107-A15E-1413AF48640F}" name="Jpoint" dataDxfId="149">
      <calculatedColumnFormula>VLOOKUP(表格1_5[[#This Row],[騎師]],J!$A$1:$B$45,2,FALSE)</calculatedColumnFormula>
    </tableColumn>
    <tableColumn id="15" xr3:uid="{C1AE49FC-2313-4DCD-B285-A895E7F5F888}" name="練馬師" dataDxfId="148"/>
    <tableColumn id="16" xr3:uid="{954CF7FE-4128-4E9F-B1D3-B09F9906E977}" name="Tpoint" dataDxfId="147">
      <calculatedColumnFormula>VLOOKUP(表格1_5[[#This Row],[練馬師]],T!$A$1:$B$23,2,FALSE)</calculatedColumnFormula>
    </tableColumn>
    <tableColumn id="17" xr3:uid="{AE37AE00-4A45-42D5-98CC-F795715AC285}" name="檔位"/>
    <tableColumn id="18" xr3:uid="{3D078839-DC6E-415D-A520-5E3D2AF462E9}" name="Ppoint" dataDxfId="146">
      <calculatedColumnFormula>VLOOKUP(表格1_5[[#This Row],[檔位]],'1200M'!$A$1:$B$14,2,0)</calculatedColumnFormula>
    </tableColumn>
    <tableColumn id="19" xr3:uid="{7619585E-B0A2-4239-8589-AB940C503AC2}" name="評分"/>
    <tableColumn id="20" xr3:uid="{2DCAE041-B5A8-4F40-A0A3-C6EC9D66AA79}" name="最"/>
    <tableColumn id="21" xr3:uid="{97274649-98F0-4A3A-A03B-12D2AB8B14D3}" name="佳時間"/>
    <tableColumn id="22" xr3:uid="{A1ECBD5C-FCF4-4F25-A90D-68DF5F6D3944}" name="體重"/>
    <tableColumn id="23" xr3:uid="{5B9B6FEF-7919-4880-8A98-B118C73A91EB}" name="奬金"/>
    <tableColumn id="24" xr3:uid="{DF901BBB-DFC8-44C8-A480-7F43EA14DCD6}" name="馬齡"/>
    <tableColumn id="31" xr3:uid="{3A6364B3-CA26-4094-AE4F-8ABE7F52AD61}" name="Opoint"/>
    <tableColumn id="25" xr3:uid="{398F0C28-C909-40BF-BABB-2FC37AE1B50A}" name="評"/>
    <tableColumn id="26" xr3:uid="{C202A6FC-0B09-4DD1-81D0-7531F85FA01C}" name="優"/>
    <tableColumn id="27" xr3:uid="{E691570C-86CE-4C15-A78C-4320FEC04BF8}" name="距日"/>
    <tableColumn id="28" xr3:uid="{A7B0F996-BB41-456D-B901-B8F032B9F2A9}" name="配備"/>
    <tableColumn id="48" xr3:uid="{F40F1C89-4D3F-4130-9359-3A6EA659CD20}" name="配備2" dataDxfId="145"/>
    <tableColumn id="29" xr3:uid="{5209F47E-53EF-4609-BABC-80E96600B3B6}" name="馬主"/>
    <tableColumn id="49" xr3:uid="{F84810BF-41AD-4B12-BC4A-682468135BF1}" name="H" dataDxfId="144"/>
    <tableColumn id="50" xr3:uid="{EF4FCC9C-BC23-4B70-957B-AA0FD6D9AB18}" name="IRD" dataDxfId="143"/>
    <tableColumn id="51" xr3:uid="{BB40C258-DDAD-4236-A11F-C76A5C1E45C9}" name="CJ" dataDxfId="142"/>
    <tableColumn id="52" xr3:uid="{E3898601-4659-48A8-8990-1938744E26A5}" name="NW" dataDxfId="141"/>
    <tableColumn id="53" xr3:uid="{A6DECE5B-B6ED-4B24-8245-04877CD8F8D4}" name="class" dataDxfId="140"/>
    <tableColumn id="30" xr3:uid="{1B4A02E7-4DB1-4A83-851C-E0A8B576128B}" name="進口類別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D3E20A7-DA97-4A97-9F52-316DA059A104}" name="表格2" displayName="表格2" ref="A1:AX1816" totalsRowShown="0">
  <autoFilter ref="A1:AX1816" xr:uid="{FD3E20A7-DA97-4A97-9F52-316DA059A104}"/>
  <tableColumns count="50">
    <tableColumn id="1" xr3:uid="{854643C5-EEAA-4762-B0BD-434FE5C47B6E}" name="race" dataDxfId="139"/>
    <tableColumn id="2" xr3:uid="{2F56E6E7-2996-41F8-A8D6-0BF30FF305F0}" name="name" dataDxfId="138"/>
    <tableColumn id="51" xr3:uid="{EEDC86CA-5C4E-440D-AFCB-68A27F5C00AF}" name="R" dataDxfId="137"/>
    <tableColumn id="50" xr3:uid="{9E670B0E-E7D4-4358-A73A-5B649391FA69}" name="P" dataDxfId="136"/>
    <tableColumn id="52" xr3:uid="{7BA4E2B5-9E88-4C6E-A6A7-FBD9B34C04A7}" name="狀" dataDxfId="135"/>
    <tableColumn id="49" xr3:uid="{F9DDEE1D-F3CA-42AC-A209-BFA20B5C7302}" name="到" dataDxfId="134"/>
    <tableColumn id="4" xr3:uid="{927D643E-D97B-43BA-85CA-0A5A66B4EE61}" name="method">
      <calculatedColumnFormula>VLOOKUP(AF2, method!$A$1:$B$15, 2, 0)</calculatedColumnFormula>
    </tableColumn>
    <tableColumn id="6" xr3:uid="{980AEDAC-129F-4A29-96ED-BA1FDAB672CB}" name="名次" dataDxfId="133"/>
    <tableColumn id="42" xr3:uid="{F0CB9423-6967-4E93-B1E6-F9D460FBC214}" name="忠" dataDxfId="132">
      <calculatedColumnFormula>IF(COUNTIFS($B:$B,B2,$J:$J,"&lt;="&amp;5,$H:$H,"&lt;="&amp;5)&gt;=3,"忠","")</calculatedColumnFormula>
    </tableColumn>
    <tableColumn id="43" xr3:uid="{B1A0A56E-C4A8-4553-9E77-6EC13E09B36E}" name="count" dataDxfId="131">
      <calculatedColumnFormula>COUNTIF($B$2:B2,B2)</calculatedColumnFormula>
    </tableColumn>
    <tableColumn id="44" xr3:uid="{BFB59D2F-4060-4629-8AF9-6B55670C3219}" name="倉" dataDxfId="130">
      <calculatedColumnFormula>IF(AND(J2&lt;=5,COUNTIF($B:$B,$B2)&gt;=5),IF(COUNTA(_xlfn.UNIQUE(OFFSET($U$1,MATCH($B2,$B:$B,0)-1,0,5,1)))&gt;1,"倉",""),"")</calculatedColumnFormula>
    </tableColumn>
    <tableColumn id="7" xr3:uid="{E4751D38-90A3-495C-8E7A-36F270FE8496}" name="日期"/>
    <tableColumn id="8" xr3:uid="{CDDBD237-4919-44F9-A1BF-0CB9F61AEC99}" name="跑道" dataDxfId="129"/>
    <tableColumn id="9" xr3:uid="{9A5E8AD9-B685-443D-B29D-B9CFFC8A4BF3}" name="途程" dataDxfId="128"/>
    <tableColumn id="25" xr3:uid="{F57E6134-30BC-4174-BF19-2A9D22EAD4A9}" name="分" dataDxfId="127"/>
    <tableColumn id="48" xr3:uid="{1BCEF1AB-B597-4FEA-A080-4C16CEC471F6}" name="成時間"/>
    <tableColumn id="28" xr3:uid="{415F1430-54BA-48EB-B975-8423E57AC03C}" name="今次檔"/>
    <tableColumn id="12" xr3:uid="{03C5699D-662F-44C8-9E1F-F487CC62BC84}" name="檔位"/>
    <tableColumn id="29" xr3:uid="{740E29A3-E0C6-4E9E-A210-0518D50F3C66}" name="今次騎師" dataDxfId="126"/>
    <tableColumn id="15" xr3:uid="{AF30E68E-FA8E-4DDD-9794-93740010B31C}" name="騎師" dataDxfId="125"/>
    <tableColumn id="14" xr3:uid="{A9B9FF7C-EB88-4FFA-974B-96D294FC7BFB}" name="練馬師" dataDxfId="124"/>
    <tableColumn id="30" xr3:uid="{3A36B274-AA7E-4EE1-AEE6-5F064FD962A5}" name="今次負磅"/>
    <tableColumn id="18" xr3:uid="{04F8AE9C-B82E-4FBF-85FF-684488E466B2}" name="實際負磅"/>
    <tableColumn id="26" xr3:uid="{F7CCE277-20AC-4DB6-BADE-ED0EB0A392A1}" name="排位體重"/>
    <tableColumn id="45" xr3:uid="{AF1F4815-CD40-4CA0-9006-1CCBA48FF7A3}" name="今次賠率"/>
    <tableColumn id="17" xr3:uid="{1507DAF6-BD89-4FB3-B300-15FD49B36129}" name="獨贏賠率"/>
    <tableColumn id="16" xr3:uid="{994CC2A9-B385-46BA-9230-2E27E17B1D9A}" name="頭馬距離" dataDxfId="123"/>
    <tableColumn id="10" xr3:uid="{2A9DE06D-B537-4A3C-9747-09ACAB1A254D}" name="場地狀況" dataDxfId="122"/>
    <tableColumn id="5" xr3:uid="{B35A19B1-B386-4607-BC20-2134BE9485A1}" name="今次班" dataDxfId="121">
      <calculatedColumnFormula>VLOOKUP(A2,Raceinfo!$A$1:$D$15,4,0)</calculatedColumnFormula>
    </tableColumn>
    <tableColumn id="11" xr3:uid="{D81739D0-9403-4240-8496-494C29374D8B}" name="班次"/>
    <tableColumn id="13" xr3:uid="{84821315-FDA2-4A3F-8F43-A17F85BF814C}" name="評分"/>
    <tableColumn id="19" xr3:uid="{61361DEA-235E-495D-B4AE-CB1F130F7F3F}" name="沿途走位"/>
    <tableColumn id="20" xr3:uid="{AF03197D-B30E-4C0E-BA58-85FFBE86FAA1}" name="800"/>
    <tableColumn id="21" xr3:uid="{690E7D6D-4355-4BCD-8456-608BA5DBD145}" name="1200"/>
    <tableColumn id="22" xr3:uid="{CF09F8B4-EFCE-468C-BEBC-5AF5002738EB}" name="1600"/>
    <tableColumn id="23" xr3:uid="{168D6BF9-334C-4EE1-808A-176A350A0D68}" name="1800"/>
    <tableColumn id="24" xr3:uid="{409B518A-55C5-4B9E-8A9B-44AFBA5B4E5C}" name="2200"/>
    <tableColumn id="27" xr3:uid="{20AA5664-8D9A-4F69-85F9-31D4D1006381}" name="配備"/>
    <tableColumn id="3" xr3:uid="{38DE1E85-8794-4B47-93F1-29EDE72A1113}" name="配備2" dataDxfId="120"/>
    <tableColumn id="31" xr3:uid="{658AA98E-CED0-4419-8FA5-DD3AFC1FC347}" name="體重PerC" dataDxfId="119">
      <calculatedColumnFormula>表格2[[#This Row],[今次負磅]]/表格2[[#This Row],[排位體重]]*100%</calculatedColumnFormula>
    </tableColumn>
    <tableColumn id="32" xr3:uid="{80366150-FF45-40DC-AC08-F07FB4769473}" name="H">
      <calculatedColumnFormula>IF(AN2&gt;0.1285,"H","")</calculatedColumnFormula>
    </tableColumn>
    <tableColumn id="33" xr3:uid="{4EA6B893-7F13-4677-ACA8-7CF9D09A3BFE}" name="未跑過"/>
    <tableColumn id="34" xr3:uid="{2FCB032B-ED29-46C7-93C4-A64D7F4FE66B}" name="CJ"/>
    <tableColumn id="35" xr3:uid="{4680FDA8-E219-4EEA-A40C-7BD611117D43}" name="欄10"/>
    <tableColumn id="36" xr3:uid="{F556D338-0F00-4B9C-8660-261E76ED65E0}" name="NW"/>
    <tableColumn id="37" xr3:uid="{2BCD0815-D0C7-4F9A-A08E-A406579292C6}" name="升降班"/>
    <tableColumn id="38" xr3:uid="{EAF87604-2018-4173-B72D-828DEC17668C}" name="欄13"/>
    <tableColumn id="39" xr3:uid="{CF18EFBA-1D65-40C4-9CF4-7AA4B203AE11}" name="欄14"/>
    <tableColumn id="40" xr3:uid="{AFDBEB7E-F14B-4364-B7D5-961CFAB83A39}" name="欄15"/>
    <tableColumn id="41" xr3:uid="{C7CCE291-34E9-4A0F-82B0-F0AFCB5177BA}" name="欄16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76E791F-F7BF-427E-B7C4-16B6973B0C83}" name="表格1_57" displayName="表格1_57" ref="A1:BA131" totalsRowShown="0" headerRowDxfId="118">
  <autoFilter ref="A1:BA131" xr:uid="{FF3D2374-019A-4E1F-99F2-BB4EBA404878}"/>
  <sortState xmlns:xlrd2="http://schemas.microsoft.com/office/spreadsheetml/2017/richdata2" ref="A2:BA131">
    <sortCondition ref="A2:A131" customList="R1,R2,R3,R4,R5,R6,R7,R8,R9,R10,R11"/>
    <sortCondition sortBy="cellColor" ref="A2:A131" dxfId="117"/>
    <sortCondition ref="F2:F131" customList="PH,MH,OH,P1,M1,O1,P2,M2,O2,P3,M3,O3,P4,M4,O4,PL,ML,OL"/>
  </sortState>
  <tableColumns count="53">
    <tableColumn id="1" xr3:uid="{24F30202-CD61-4426-8695-06EC000F16FE}" name="場" dataDxfId="116"/>
    <tableColumn id="2" xr3:uid="{5015D9D1-7973-4711-A835-8DC06B1BAE66}" name="編號" dataDxfId="115"/>
    <tableColumn id="3" xr3:uid="{B09006F9-6DCF-44CE-A1E5-343863A84F86}" name="馬名" dataDxfId="114"/>
    <tableColumn id="11" xr3:uid="{8F9840C9-ADE6-4303-9B4D-A9A0228E79BB}" name="負磅" dataDxfId="113"/>
    <tableColumn id="17" xr3:uid="{3A2A5591-4B2E-47F1-BB39-4CAD31892907}" name="檔位"/>
    <tableColumn id="34" xr3:uid="{9A032966-CD30-4D9F-8930-81094CA7F54E}" name="位" dataDxfId="112">
      <calculatedColumnFormula>_xlfn.XLOOKUP(C:C,'coordinate'!I:I,'coordinate'!J:J,"",)</calculatedColumnFormula>
    </tableColumn>
    <tableColumn id="13" xr3:uid="{BB62139E-F6D5-4819-9807-93BBDCEE8382}" name="騎師" dataDxfId="111"/>
    <tableColumn id="15" xr3:uid="{5E18B2C6-E0B9-4C2D-8599-3FFE66C5999E}" name="練馬師" dataDxfId="2"/>
    <tableColumn id="37" xr3:uid="{7A55B103-C8E3-4A9F-84C9-50D2C0DBAA58}" name="C" dataDxfId="0"/>
    <tableColumn id="42" xr3:uid="{305A79B4-D6F2-488F-AF36-25BB0B1D5FCF}" name="W" dataDxfId="1"/>
    <tableColumn id="44" xr3:uid="{32350C29-BB84-451C-8BCA-174B88663CF4}" name="W2" dataDxfId="110"/>
    <tableColumn id="45" xr3:uid="{7D2C2686-757D-45F4-9C6B-33310DC90B13}" name="W3" dataDxfId="109"/>
    <tableColumn id="43" xr3:uid="{2EACF1B6-6F31-4BB5-8969-0E212606D520}" name="P" dataDxfId="108"/>
    <tableColumn id="46" xr3:uid="{A00CFA8F-2C5B-4754-AD87-84CC968A5D23}" name="P2" dataDxfId="107"/>
    <tableColumn id="47" xr3:uid="{F2003FE5-10EA-47A1-861D-41546443E454}" name="P3" dataDxfId="106"/>
    <tableColumn id="38" xr3:uid="{2818471E-3A77-4FB9-8A66-B1EC5C1A69C6}" name="病" dataDxfId="105"/>
    <tableColumn id="39" xr3:uid="{C4BDFEE7-3818-49F6-A542-7D3448998E99}" name="時" dataDxfId="104"/>
    <tableColumn id="36" xr3:uid="{0116F015-0D00-40D4-8AAC-1ADEA6E7AA5F}" name="落飛" dataDxfId="103"/>
    <tableColumn id="35" xr3:uid="{097235B2-DE6B-4181-BD50-6780AA4B1DBA}" name="閘" dataDxfId="102"/>
    <tableColumn id="40" xr3:uid="{EF0360C8-661C-48A7-969A-1E38A240517D}" name="忠" dataDxfId="101"/>
    <tableColumn id="41" xr3:uid="{16035F8C-C3CE-4B40-AF80-970404DF2557}" name="倉" dataDxfId="100"/>
    <tableColumn id="4" xr3:uid="{C58ECA0F-454B-44FE-AB18-58C39FD9A4FE}" name="總" dataDxfId="99">
      <calculatedColumnFormula>AD2+AE2+(AF2*0.3)+(AG2*0.3)+(AH2*0.4)+AO2</calculatedColumnFormula>
    </tableColumn>
    <tableColumn id="33" xr3:uid="{8A1C6470-03F1-4E64-958F-1246CC64CB75}" name="method">
      <calculatedColumnFormula>IFERROR(VLOOKUP(C2,'M1'!$B:$D,3,0),"")</calculatedColumnFormula>
    </tableColumn>
    <tableColumn id="5" xr3:uid="{1AABA9C4-A410-4ABD-98E6-3D75DA18E6DF}" name="近績"/>
    <tableColumn id="6" xr3:uid="{F41E50A5-C672-450C-90DA-C2F47DE3034D}" name="."/>
    <tableColumn id="7" xr3:uid="{B3E95AFB-F78E-4C65-9118-676783753A82}" name=".."/>
    <tableColumn id="8" xr3:uid="{FDEE6056-F4B1-4F21-9F2D-62923DBA3AE8}" name="…"/>
    <tableColumn id="9" xr3:uid="{D0A36743-776B-4106-91CC-51A2ABC8A459}" name="::"/>
    <tableColumn id="10" xr3:uid="{7C533055-0884-47DD-9158-D4402EE59C34}" name=":.:"/>
    <tableColumn id="32" xr3:uid="{69F0DA5C-4D93-435E-9776-85D0F5EF5112}" name="Pspoint" dataDxfId="98">
      <calculatedColumnFormula>ROUND( ((1-(X2/14))*0.1*IF(X2&lt;&gt;0,1,0)) + ((1-(Y2/14))*0.1*IF(Y2&lt;&gt;0,1,0)) + ((1-(Z2/14))*0.1*IF(Z2&lt;&gt;0,1,0)) + ((1-(AA2/14))*0.1*IF(AA2&lt;&gt;0,1,0)), 4 )</calculatedColumnFormula>
    </tableColumn>
    <tableColumn id="12" xr3:uid="{D8451F38-253F-4293-BFF4-7E9830205EFD}" name="Wpoint" dataDxfId="97">
      <calculatedColumnFormula>VLOOKUP(表格1_57[[#This Row],[負磅]],W!$A$1:$B$32,2,FALSE)</calculatedColumnFormula>
    </tableColumn>
    <tableColumn id="14" xr3:uid="{F962A0D7-86D2-4D86-A350-93C91CD939F1}" name="Jpoint" dataDxfId="96">
      <calculatedColumnFormula>VLOOKUP(表格1_57[[#This Row],[騎師]],J!$A$1:$B$45,2,FALSE)</calculatedColumnFormula>
    </tableColumn>
    <tableColumn id="16" xr3:uid="{CC27D4C0-E9BD-4DA0-B45E-966B7ACF23FC}" name="Tpoint" dataDxfId="95">
      <calculatedColumnFormula>VLOOKUP(表格1_57[[#This Row],[練馬師]],T!$A$1:$B$23,2,FALSE)</calculatedColumnFormula>
    </tableColumn>
    <tableColumn id="18" xr3:uid="{8EB6B000-62CA-45EA-94CF-917024623B9E}" name="Ppoint" dataDxfId="94">
      <calculatedColumnFormula>VLOOKUP(表格1_57[[#This Row],[檔位]],'1200M'!$A$1:$B$14,2,0)</calculatedColumnFormula>
    </tableColumn>
    <tableColumn id="19" xr3:uid="{ECEF7502-68A9-432D-B5BB-2C26C0F5EEB1}" name="評分"/>
    <tableColumn id="20" xr3:uid="{65CB8B60-F2DC-4563-ACA2-C1A787EA6301}" name="最"/>
    <tableColumn id="21" xr3:uid="{18BA4FD2-556B-45B5-9610-87A6FB0A7D30}" name="佳時間"/>
    <tableColumn id="22" xr3:uid="{B93EB272-B328-453B-9112-E87C8FE428F5}" name="體重"/>
    <tableColumn id="23" xr3:uid="{2640DC6E-1F2B-4800-BB8E-1852AD68A096}" name="奬金"/>
    <tableColumn id="24" xr3:uid="{FD7428EB-C99A-4C0F-85C9-96FDFEACE95C}" name="馬齡"/>
    <tableColumn id="31" xr3:uid="{97781895-8EE7-488F-BABE-C8458577A377}" name="Opoint"/>
    <tableColumn id="25" xr3:uid="{D0BA977F-D524-4513-9BD0-A05D28875C4E}" name="評"/>
    <tableColumn id="26" xr3:uid="{5860375C-8C0B-4272-9298-10DDB8470A7E}" name="優"/>
    <tableColumn id="27" xr3:uid="{BC7A3946-940F-4CF6-9F94-D325BF851F8A}" name="距日"/>
    <tableColumn id="28" xr3:uid="{BA24DCC2-78B6-4FC4-BB73-C6233576689A}" name="配備"/>
    <tableColumn id="48" xr3:uid="{5563B133-3665-45FC-BA86-451DE04B2BF3}" name="配備2" dataDxfId="93"/>
    <tableColumn id="29" xr3:uid="{9760C035-FE2E-478A-9D2E-D2929D9037F4}" name="馬主"/>
    <tableColumn id="49" xr3:uid="{6130D28E-F08D-488C-AAD0-FD8868211A88}" name="H" dataDxfId="92"/>
    <tableColumn id="50" xr3:uid="{506C6CAD-B8DD-475B-A87B-4C0D890DC331}" name="IRD" dataDxfId="91"/>
    <tableColumn id="51" xr3:uid="{E2114CE0-76CB-4B57-914B-BFB1A45BB9FD}" name="CJ" dataDxfId="90"/>
    <tableColumn id="52" xr3:uid="{BE724A03-AC71-43AA-AD9F-B8604153ACD2}" name="NW" dataDxfId="89"/>
    <tableColumn id="53" xr3:uid="{5FCE8DD6-7BC6-407F-94E1-23FE3527DC32}" name="class" dataDxfId="88"/>
    <tableColumn id="30" xr3:uid="{908BA409-7F4F-403A-940D-A8B810FBF261}" name="進口類別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26E9AD4-233C-4E45-A2D0-9E6AED187625}" name="表格1_579" displayName="表格1_579" ref="A1:K131" totalsRowShown="0" headerRowDxfId="87">
  <autoFilter ref="A1:K131" xr:uid="{FF3D2374-019A-4E1F-99F2-BB4EBA404878}"/>
  <sortState xmlns:xlrd2="http://schemas.microsoft.com/office/spreadsheetml/2017/richdata2" ref="A2:K131">
    <sortCondition ref="A2:A131" customList="R1,R2,R3,R4,R5,R6,R7,R8,R9,R10,R11"/>
    <sortCondition sortBy="cellColor" ref="A2:A131" dxfId="86"/>
    <sortCondition ref="B2:B131"/>
  </sortState>
  <tableColumns count="11">
    <tableColumn id="1" xr3:uid="{A66D1DF8-7E91-47FE-BEBB-DB36E6545A03}" name="場" dataDxfId="85"/>
    <tableColumn id="2" xr3:uid="{FA98AAD6-9852-41E4-B354-36C45CD24DA3}" name="編號" dataDxfId="84"/>
    <tableColumn id="3" xr3:uid="{28BC1E98-1806-4033-AA94-96854D743E8C}" name="馬名" dataDxfId="83"/>
    <tableColumn id="11" xr3:uid="{4333BCC7-4C36-4F23-9422-1980169EC90C}" name="負磅" dataDxfId="82"/>
    <tableColumn id="17" xr3:uid="{3C83BE78-5EAB-49EF-8F30-B06149808585}" name="檔位"/>
    <tableColumn id="34" xr3:uid="{7337DA6C-77BD-40B8-AE8A-AC01368A081D}" name="位" dataDxfId="81">
      <calculatedColumnFormula>_xlfn.XLOOKUP(C:C,'coordinate'!I:I,'coordinate'!J:J,"",)</calculatedColumnFormula>
    </tableColumn>
    <tableColumn id="13" xr3:uid="{FC789229-8A07-46D9-BAD6-CED3EBD944EE}" name="騎師" dataDxfId="80"/>
    <tableColumn id="15" xr3:uid="{CB1878F0-C67E-496E-B688-F9986A224DAB}" name="練馬師" dataDxfId="79"/>
    <tableColumn id="37" xr3:uid="{71C5249A-CDC9-40FA-9311-0FB614E02019}" name="C" dataDxfId="78"/>
    <tableColumn id="4" xr3:uid="{543CE168-14C4-4E86-A102-5D08681B4957}" name="秤" dataDxfId="77"/>
    <tableColumn id="42" xr3:uid="{08869C45-D7B7-4574-9CD2-679D88B75164}" name="組合" dataDxfId="76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1939E52-F4A5-4FCC-8B9B-FF4C5830E086}" name="表格2_4" displayName="表格2_4" ref="A1:AX2117" totalsRowShown="0">
  <autoFilter ref="A1:AX2117" xr:uid="{FD3E20A7-DA97-4A97-9F52-316DA059A104}">
    <filterColumn colId="6">
      <filters>
        <filter val="1"/>
        <filter val="10"/>
        <filter val="11"/>
        <filter val="12"/>
        <filter val="13"/>
        <filter val="14"/>
        <filter val="2"/>
        <filter val="3"/>
        <filter val="4"/>
        <filter val="5"/>
        <filter val="6"/>
        <filter val="7"/>
        <filter val="8"/>
        <filter val="9"/>
      </filters>
    </filterColumn>
    <filterColumn colId="21">
      <colorFilter dxfId="75"/>
    </filterColumn>
    <filterColumn colId="25">
      <filters>
        <filter val="26"/>
      </filters>
    </filterColumn>
    <filterColumn colId="26">
      <filters>
        <filter val="沙田草地&quot;A&quot;"/>
        <filter val="沙田草地&quot;A+3&quot;"/>
        <filter val="沙田草地&quot;B&quot;"/>
        <filter val="沙田草地&quot;B+2&quot;"/>
        <filter val="沙田草地&quot;C&quot;"/>
        <filter val="沙田草地&quot;C+3&quot;"/>
      </filters>
    </filterColumn>
  </autoFilter>
  <sortState xmlns:xlrd2="http://schemas.microsoft.com/office/spreadsheetml/2017/richdata2" ref="A4:AW1812">
    <sortCondition ref="A2:A2117"/>
    <sortCondition ref="C2:C2117"/>
  </sortState>
  <tableColumns count="50">
    <tableColumn id="1" xr3:uid="{F2F5926A-ABC2-4F9D-8677-04D42E037076}" name="race" dataDxfId="74"/>
    <tableColumn id="2" xr3:uid="{62CA3360-CD05-475A-9B6A-9A4D462D7736}" name="name" dataDxfId="73"/>
    <tableColumn id="44" xr3:uid="{8BD8A2EC-B543-423A-9909-FE523E77370D}" name="成時間" dataDxfId="72"/>
    <tableColumn id="47" xr3:uid="{C5E36DF2-DEB7-4919-96A3-4957EE4CC6DE}" name="預時間" dataDxfId="71">
      <calculatedColumnFormula>IF(H2&gt;G2,C2-0.2*INT((H2-G2)/4),IF(H2&lt;G2,C2+0.2*INT((G2-H2)/4),C2)) + ROUND((N2-O2)/3,0)*0.1</calculatedColumnFormula>
    </tableColumn>
    <tableColumn id="6" xr3:uid="{15F0A7DD-43E6-42EA-9D21-29925A4818BE}" name="名次" dataDxfId="70"/>
    <tableColumn id="49" xr3:uid="{1C0234A0-E203-4112-B226-A0F59FC3E012}" name="欄11" dataDxfId="69"/>
    <tableColumn id="28" xr3:uid="{97AC4280-E4FB-4E77-B69F-062C672CBFB3}" name="今次檔"/>
    <tableColumn id="12" xr3:uid="{67F4891C-510C-4308-9C13-678F02E9D5B0}" name="檔位" dataDxfId="68"/>
    <tableColumn id="50" xr3:uid="{7DF9DF04-421E-486A-8E61-64F55CE8196E}" name="欄18" dataDxfId="67"/>
    <tableColumn id="29" xr3:uid="{805C0E2B-A765-4176-8051-14B0E99CFD99}" name="今次騎師"/>
    <tableColumn id="15" xr3:uid="{6FD48977-107D-4A5B-B350-67D5B53379F4}" name="騎師" dataDxfId="66"/>
    <tableColumn id="14" xr3:uid="{C7F329BC-9B34-4EE0-8598-F1610EB1F8FE}" name="練馬師" dataDxfId="65"/>
    <tableColumn id="51" xr3:uid="{753C622A-4877-4517-9564-A5B5A05015EC}" name="欄19" dataDxfId="64"/>
    <tableColumn id="30" xr3:uid="{E19646CD-E6A5-4F10-A37C-C0FE95914469}" name="今次負磅" dataDxfId="63"/>
    <tableColumn id="18" xr3:uid="{5222EC23-1E6D-4F8A-9D52-DD26B0E982F2}" name="實際負磅" dataDxfId="62"/>
    <tableColumn id="26" xr3:uid="{080BBA3A-62A6-4D37-838F-30198E7D827A}" name="排位體重"/>
    <tableColumn id="52" xr3:uid="{EEBAA955-C3C8-4E92-8CDB-3A4243F82AC2}" name="欄20" dataDxfId="61"/>
    <tableColumn id="48" xr3:uid="{BF0BFE6B-1D92-4CDA-80BE-931A6414BFE5}" name="欄17"/>
    <tableColumn id="17" xr3:uid="{40D84947-E479-4473-B07F-DC78AE2B5E39}" name="獨贏賠率" dataDxfId="60"/>
    <tableColumn id="53" xr3:uid="{7E51271C-C978-47D4-87CC-59EACEC6FFFA}" name="欄21" dataDxfId="59"/>
    <tableColumn id="4" xr3:uid="{BF8CAF27-8E6B-43C1-8704-103920D3AC78}" name="method" dataDxfId="58">
      <calculatedColumnFormula>VLOOKUP(AF2, method!$A$1:$B$15, 2, 0)</calculatedColumnFormula>
    </tableColumn>
    <tableColumn id="9" xr3:uid="{DA06FFCB-E44A-4A95-BE6F-93E908FD5868}" name="途程" dataDxfId="57"/>
    <tableColumn id="25" xr3:uid="{92492D16-8306-476E-B12A-D0C0CEA7C532}" name="分" dataDxfId="56"/>
    <tableColumn id="7" xr3:uid="{F4D77DC8-9B50-4E31-A126-91785E1B093E}" name="日期"/>
    <tableColumn id="45" xr3:uid="{292BF707-8370-40A6-9D2C-7A3F0E1E25D9}" name="月"/>
    <tableColumn id="46" xr3:uid="{90949FED-2FC4-43EE-9B90-3C00558C7ECA}" name="年"/>
    <tableColumn id="8" xr3:uid="{64B3E3FF-A0E7-4235-BB29-CDC3D3CE1B66}" name="跑道" dataDxfId="55"/>
    <tableColumn id="10" xr3:uid="{10A38EC0-8956-41E0-A2B2-29E73563D075}" name="場地狀況" dataDxfId="54"/>
    <tableColumn id="11" xr3:uid="{33E0A389-A578-45AD-BABA-33F8EA39A341}" name="班次"/>
    <tableColumn id="13" xr3:uid="{2D40208E-4611-442B-A212-C415AD4749DD}" name="評分"/>
    <tableColumn id="16" xr3:uid="{8A01A3AD-BAB4-418D-A8D7-47608D639104}" name="頭馬距離" dataDxfId="53"/>
    <tableColumn id="19" xr3:uid="{B1241E70-62EF-4795-8B37-2B09FF59AC24}" name="沿途走位"/>
    <tableColumn id="20" xr3:uid="{5B5BF420-215E-4847-A0B4-3CE9DC058926}" name="800"/>
    <tableColumn id="21" xr3:uid="{ADBE6C83-9422-47F8-8F5C-8F1587BC6327}" name="1200"/>
    <tableColumn id="22" xr3:uid="{8181DDAA-7ABD-4729-B615-AF1ADE37B2F4}" name="1600"/>
    <tableColumn id="23" xr3:uid="{77158131-EA2C-44DE-9541-5384DCE42E25}" name="1800"/>
    <tableColumn id="24" xr3:uid="{6EF66166-8DB2-44DC-A2C0-CD402B091293}" name="2200"/>
    <tableColumn id="27" xr3:uid="{09834D13-F50B-4884-A35D-8AAE715593C5}" name="配備"/>
    <tableColumn id="31" xr3:uid="{F3B184AE-589E-4FA2-A729-32B494944D9F}" name="欄6"/>
    <tableColumn id="32" xr3:uid="{5BCBD0CC-264B-4324-ADFF-51B7F71499D7}" name="欄7"/>
    <tableColumn id="33" xr3:uid="{9D44B6B0-4D35-4979-BF66-29957A92C40D}" name="欄8"/>
    <tableColumn id="34" xr3:uid="{8D908C77-E5E2-48A9-9706-75E431E966A5}" name="欄9"/>
    <tableColumn id="35" xr3:uid="{1D276C07-7038-4459-97FD-EAC96EB0990C}" name="欄10"/>
    <tableColumn id="36" xr3:uid="{B83722C5-22B5-4C7A-8654-CC78C5900D62}" name="今次賠率"/>
    <tableColumn id="37" xr3:uid="{D15F6AE0-F4DD-4310-9B9A-8994933D458B}" name="欄12"/>
    <tableColumn id="38" xr3:uid="{8B3AE346-C90F-4414-BE23-22A1D464EBD3}" name="欄13"/>
    <tableColumn id="39" xr3:uid="{4871731D-23CF-4A93-822F-FDC79C392FA8}" name="欄14"/>
    <tableColumn id="40" xr3:uid="{92C72D81-EC04-4B6E-9E6B-B2AF90B9BE6F}" name="欄15"/>
    <tableColumn id="41" xr3:uid="{E73DF112-7DC0-4477-94B9-80DE31B92792}" name="欄16"/>
    <tableColumn id="54" xr3:uid="{963DEB81-440F-4DAE-A3EE-40142D760101}" name="欄1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629197-4BED-40F5-A066-D0421EDFE113}" name="coordinate" displayName="coordinate" ref="A1:L139" tableType="queryTable" totalsRowShown="0">
  <autoFilter ref="A1:L139" xr:uid="{38629197-4BED-40F5-A066-D0421EDFE113}"/>
  <tableColumns count="12">
    <tableColumn id="1" xr3:uid="{6256829E-D1C3-4EBF-A279-BBEF731D1832}" uniqueName="1" name="Column1" queryTableFieldId="1" dataDxfId="52"/>
    <tableColumn id="2" xr3:uid="{34D6D3AB-D1A9-4188-96C8-959F347533E1}" uniqueName="2" name="Column2" queryTableFieldId="2"/>
    <tableColumn id="3" xr3:uid="{5B99F5D9-8522-493D-A811-2374A7273468}" uniqueName="3" name="Column3" queryTableFieldId="3"/>
    <tableColumn id="4" xr3:uid="{FF0A1161-E824-4B57-AF8F-CDCCFD959039}" uniqueName="4" name="Column4" queryTableFieldId="4"/>
    <tableColumn id="5" xr3:uid="{C009EBD8-384A-4C67-9175-390E435CC377}" uniqueName="5" name="Column5" queryTableFieldId="5"/>
    <tableColumn id="6" xr3:uid="{8D1CD853-F83A-44E1-96E1-068040726C94}" uniqueName="6" name="Column6" queryTableFieldId="6" dataDxfId="51"/>
    <tableColumn id="7" xr3:uid="{BFAD1328-2252-4C36-A772-B87165DA9097}" uniqueName="7" name="Column7" queryTableFieldId="7" dataDxfId="50"/>
    <tableColumn id="8" xr3:uid="{99AD1323-24BD-4626-9628-8AAFFA456808}" uniqueName="8" name="Column8" queryTableFieldId="8"/>
    <tableColumn id="9" xr3:uid="{A13C8B64-348C-4EAE-8DA3-52BD2EE6103E}" uniqueName="9" name="Column9" queryTableFieldId="9" dataDxfId="49"/>
    <tableColumn id="10" xr3:uid="{B38C8837-C635-4FCF-B32B-D35192D1757E}" uniqueName="10" name="Column10" queryTableFieldId="10" dataDxfId="48"/>
    <tableColumn id="11" xr3:uid="{ECA1E7E7-56D4-4FDF-8920-0274D0095847}" uniqueName="11" name="Column11" queryTableFieldId="11"/>
    <tableColumn id="12" xr3:uid="{F39DF926-5E50-49A9-AF2A-0F3B2F5C5E2A}" uniqueName="12" name="Column12" queryTableFieldId="12" dataDxfId="47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D08A3C2-0B13-42B2-A6F9-5FACDAF8F4F4}" name="騎師練馬師配搭統計1" displayName="騎師練馬師配搭統計1" ref="A1:E19" tableType="queryTable" totalsRowShown="0">
  <autoFilter ref="A1:E19" xr:uid="{9D08A3C2-0B13-42B2-A6F9-5FACDAF8F4F4}"/>
  <tableColumns count="5">
    <tableColumn id="1" xr3:uid="{3AABD4EF-794F-4E17-BE1D-1CCE50E342CC}" uniqueName="1" name="騎師 + 練馬師 配搭出現次數統計" queryTableFieldId="1"/>
    <tableColumn id="2" xr3:uid="{6182401E-17A9-4726-B993-B0EC813337D5}" uniqueName="2" name="Column2" queryTableFieldId="2" dataDxfId="46"/>
    <tableColumn id="3" xr3:uid="{A24EB8C7-4346-4187-98FE-158071121165}" uniqueName="3" name="Column3" queryTableFieldId="3" dataDxfId="45"/>
    <tableColumn id="4" xr3:uid="{5B3ED1C9-8808-4B53-A56F-ACA7B9D04EEC}" uniqueName="4" name="Column4" queryTableFieldId="4" dataDxfId="44"/>
    <tableColumn id="5" xr3:uid="{583781BB-A40C-43FC-A693-BEFB3DD5355D}" uniqueName="5" name="Column5" queryTableFieldId="5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86FCF32-6319-4D6A-8FB1-EBEB83C426FE}" name="評" displayName="評" ref="A1:D89" tableType="queryTable" totalsRowShown="0">
  <autoFilter ref="A1:D89" xr:uid="{186FCF32-6319-4D6A-8FB1-EBEB83C426FE}"/>
  <tableColumns count="4">
    <tableColumn id="1" xr3:uid="{502D63C6-B112-4205-B65F-A436941FBBCE}" uniqueName="1" name="語" queryTableFieldId="1" dataDxfId="43"/>
    <tableColumn id="2" xr3:uid="{1A5DAFDB-2A54-425A-945B-A0E188591B19}" uniqueName="2" name="Column2" queryTableFieldId="2"/>
    <tableColumn id="3" xr3:uid="{3990124B-F056-40F2-91A7-AB2CA69E1797}" uniqueName="3" name="Column3" queryTableFieldId="3"/>
    <tableColumn id="4" xr3:uid="{F1F2E557-1FB9-4773-BD1A-2F05FF21134F}" uniqueName="4" name="Column4" queryTableFieldId="4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3D2374-019A-4E1F-99F2-BB4EBA404878}" name="表格1" displayName="表格1" ref="A1:AQ181" totalsRowShown="0" headerRowDxfId="42">
  <autoFilter ref="A1:AQ181" xr:uid="{FF3D2374-019A-4E1F-99F2-BB4EBA404878}"/>
  <tableColumns count="43">
    <tableColumn id="1" xr3:uid="{838EB153-CFAC-44BC-ADE5-5E4950899491}" name="場" dataDxfId="41"/>
    <tableColumn id="2" xr3:uid="{31F5ADFB-29E6-4D6F-88E8-F5C1674E52CA}" name="編號" dataDxfId="40"/>
    <tableColumn id="3" xr3:uid="{90A88AD7-612D-4DF6-9B0A-BB69017D4F1F}" name="馬名" dataDxfId="39"/>
    <tableColumn id="37" xr3:uid="{745C3216-FD27-4F59-8698-B40130A41E76}" name="C" dataDxfId="38"/>
    <tableColumn id="38" xr3:uid="{8D0154F3-ECD8-4A18-8627-572C0E2FAFCF}" name="病" dataDxfId="37"/>
    <tableColumn id="39" xr3:uid="{2652ED0A-138E-4489-B5BB-7FA4FE84F2B3}" name="時" dataDxfId="36"/>
    <tableColumn id="36" xr3:uid="{4901C414-1D46-4295-8898-26AFF69A6E22}" name="落飛" dataDxfId="35"/>
    <tableColumn id="35" xr3:uid="{F9E6CDB2-06FB-4D9C-BE22-C50AF5787371}" name="閘" dataDxfId="34"/>
    <tableColumn id="34" xr3:uid="{49A52E13-0029-438F-95C3-3AD82C73EC7D}" name="位" dataDxfId="33"/>
    <tableColumn id="40" xr3:uid="{E130A431-EA08-4A04-A275-8362374EDF74}" name="忠" dataDxfId="32"/>
    <tableColumn id="41" xr3:uid="{3D30C463-C55A-4249-97B8-2B4E8E2C2EA0}" name="倉" dataDxfId="31"/>
    <tableColumn id="42" xr3:uid="{C17E49E6-C649-44B0-8C8A-754016B73F69}" name="W" dataDxfId="30"/>
    <tableColumn id="43" xr3:uid="{F2085D3B-FF9B-4ED0-8D4E-C1D7E268DEBD}" name="P" dataDxfId="29"/>
    <tableColumn id="4" xr3:uid="{81EB8B78-E942-4112-8849-4F5CB81F9402}" name="總" dataDxfId="28">
      <calculatedColumnFormula>V2+X2+(Z2*0.3)+(AB2*0.3)+(AD2*0.4)+AK2</calculatedColumnFormula>
    </tableColumn>
    <tableColumn id="33" xr3:uid="{5FDE826D-FDBF-49F2-B150-44C727E478C2}" name="method">
      <calculatedColumnFormula>IFERROR(VLOOKUP(C2,'M1'!$B:$D,3,0),"")</calculatedColumnFormula>
    </tableColumn>
    <tableColumn id="5" xr3:uid="{E0FA6BE0-4EE3-4F69-965B-F7C785E3E8F4}" name="近績"/>
    <tableColumn id="6" xr3:uid="{BB5EB073-49D7-4F3E-9862-28487546229D}" name="."/>
    <tableColumn id="7" xr3:uid="{5434F246-42A8-43DA-95ED-3F41EEF470FD}" name=".."/>
    <tableColumn id="8" xr3:uid="{EE5B11C1-A536-43BD-9993-EA22E79E5767}" name="…"/>
    <tableColumn id="9" xr3:uid="{6A8C019C-9E32-49AD-B75D-7BB0E9BBEC9C}" name="::"/>
    <tableColumn id="10" xr3:uid="{513C38B0-E36B-4006-82D4-9196AA648AAD}" name=":.:"/>
    <tableColumn id="32" xr3:uid="{4EF60DDF-8F85-4F98-AA39-BE6B79300418}" name="Pspoint" dataDxfId="27">
      <calculatedColumnFormula>ROUND( ((1-(P2/14))*0.1*IF(P2&lt;&gt;0,1,0)) + ((1-(Q2/14))*0.1*IF(Q2&lt;&gt;0,1,0)) + ((1-(R2/14))*0.1*IF(R2&lt;&gt;0,1,0)) + ((1-(S2/14))*0.1*IF(S2&lt;&gt;0,1,0)), 4 )</calculatedColumnFormula>
    </tableColumn>
    <tableColumn id="11" xr3:uid="{CF7CC235-8220-49E7-BD6A-5BA9F74009C7}" name="負磅"/>
    <tableColumn id="12" xr3:uid="{E11969F0-07CB-4E8C-B0EC-68C6A20DA8C2}" name="Wpoint" dataDxfId="26">
      <calculatedColumnFormula>VLOOKUP(表格1[[#This Row],[負磅]],W!$A$1:$B$32,2,FALSE)</calculatedColumnFormula>
    </tableColumn>
    <tableColumn id="13" xr3:uid="{16FB789F-0F14-4538-ADDA-83B881F09B8F}" name="騎師" dataDxfId="25"/>
    <tableColumn id="14" xr3:uid="{78DC4E14-C4E4-4552-9215-CE62B6AE0CCC}" name="Jpoint" dataDxfId="24">
      <calculatedColumnFormula>VLOOKUP(表格1[[#This Row],[騎師]],J!$A$1:$B$45,2,FALSE)</calculatedColumnFormula>
    </tableColumn>
    <tableColumn id="15" xr3:uid="{A775F2B8-2B19-4B3B-9DB9-416A6A777FD2}" name="練馬師" dataDxfId="23"/>
    <tableColumn id="16" xr3:uid="{548D61B0-4C42-4EA4-A2A1-98DBDB2C80E5}" name="Tpoint" dataDxfId="22">
      <calculatedColumnFormula>VLOOKUP(表格1[[#This Row],[練馬師]],T!$A$1:$B$23,2,FALSE)</calculatedColumnFormula>
    </tableColumn>
    <tableColumn id="17" xr3:uid="{5654229A-9465-4A48-BFE3-F1EDCAD42447}" name="檔位"/>
    <tableColumn id="18" xr3:uid="{C69BD697-8C20-483E-A741-DFAD1682DD86}" name="Ppoint" dataDxfId="21">
      <calculatedColumnFormula>VLOOKUP(表格1[[#This Row],[檔位]],'1200M'!$A$1:$B$14,2,0)</calculatedColumnFormula>
    </tableColumn>
    <tableColumn id="19" xr3:uid="{B9AB938C-51E3-46EF-B05D-BF627C63A744}" name="評分"/>
    <tableColumn id="20" xr3:uid="{3DAC3CE1-4256-4C22-9574-AF5BFFE68D2B}" name="最"/>
    <tableColumn id="21" xr3:uid="{AF6F01FD-CCAC-4D81-90FE-2F91D11F308E}" name="佳時間"/>
    <tableColumn id="22" xr3:uid="{6A654CB8-F5D8-4431-AB06-3AB46AFB38DE}" name="體重"/>
    <tableColumn id="23" xr3:uid="{3E8562E9-FB32-458B-A1E8-8356CBCFB2DF}" name="奬金"/>
    <tableColumn id="24" xr3:uid="{F39DAFDC-75A3-4F41-8E51-C62DAF6F8653}" name="馬齡"/>
    <tableColumn id="31" xr3:uid="{28DD8A0E-0D4C-40BC-9FAB-B385EB8A9FF7}" name="Opoint"/>
    <tableColumn id="25" xr3:uid="{40112854-6B2E-426D-9113-8EE72B3778B6}" name="評"/>
    <tableColumn id="26" xr3:uid="{AD286D11-12B4-4A05-BB36-A5674E1DCE6F}" name="優"/>
    <tableColumn id="27" xr3:uid="{5355B4A5-1BAA-4305-8652-8C4C6FC6C2D7}" name="距日"/>
    <tableColumn id="28" xr3:uid="{E57B5675-45A2-4631-9825-BBAC586AED2F}" name="配備"/>
    <tableColumn id="29" xr3:uid="{2BC171F2-7EAD-42CE-AF22-01FD433BC6B1}" name="馬主"/>
    <tableColumn id="30" xr3:uid="{A6A01D9D-BC3C-442A-87AA-8938551E40B4}" name="進口類別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5765-A4B9-4C02-9CDF-06D1BAD8725F}">
  <sheetPr codeName="工作表24"/>
  <dimension ref="A1:BA238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.75" x14ac:dyDescent="0.25"/>
  <cols>
    <col min="1" max="1" width="6.28515625" style="10" bestFit="1" customWidth="1"/>
    <col min="2" max="2" width="8.5703125" style="138" bestFit="1" customWidth="1"/>
    <col min="3" max="3" width="11" style="10" bestFit="1" customWidth="1"/>
    <col min="4" max="4" width="5.42578125" style="156" bestFit="1" customWidth="1"/>
    <col min="5" max="5" width="11.42578125" style="10" customWidth="1"/>
    <col min="6" max="6" width="6.28515625" style="10" bestFit="1" customWidth="1"/>
    <col min="7" max="7" width="8.5703125" style="10" bestFit="1" customWidth="1"/>
    <col min="8" max="11" width="6.28515625" style="10" bestFit="1" customWidth="1"/>
    <col min="12" max="12" width="6" style="10" bestFit="1" customWidth="1"/>
    <col min="13" max="14" width="6" style="10" customWidth="1"/>
    <col min="15" max="15" width="5.28515625" style="10" bestFit="1" customWidth="1"/>
    <col min="16" max="17" width="5.28515625" style="10" customWidth="1"/>
    <col min="18" max="18" width="8.7109375" bestFit="1" customWidth="1"/>
    <col min="19" max="19" width="10.85546875" bestFit="1" customWidth="1"/>
    <col min="20" max="20" width="8.5703125" bestFit="1" customWidth="1"/>
    <col min="21" max="21" width="4.7109375" bestFit="1" customWidth="1"/>
    <col min="22" max="22" width="5.42578125" bestFit="1" customWidth="1"/>
    <col min="23" max="23" width="6.28515625" bestFit="1" customWidth="1"/>
    <col min="24" max="24" width="5.42578125" bestFit="1" customWidth="1"/>
    <col min="25" max="25" width="6.140625" bestFit="1" customWidth="1"/>
    <col min="26" max="26" width="11" hidden="1" customWidth="1"/>
    <col min="27" max="27" width="8.5703125" bestFit="1" customWidth="1"/>
    <col min="28" max="28" width="10.85546875" hidden="1" customWidth="1"/>
    <col min="29" max="29" width="14.5703125" style="10" bestFit="1" customWidth="1"/>
    <col min="30" max="30" width="9.7109375" hidden="1" customWidth="1"/>
    <col min="31" max="31" width="11" style="10" bestFit="1" customWidth="1"/>
    <col min="32" max="32" width="10.28515625" hidden="1" customWidth="1"/>
    <col min="33" max="33" width="8.5703125" bestFit="1" customWidth="1"/>
    <col min="34" max="34" width="10.140625" bestFit="1" customWidth="1"/>
    <col min="35" max="35" width="8.5703125" bestFit="1" customWidth="1"/>
    <col min="36" max="36" width="6.28515625" bestFit="1" customWidth="1"/>
    <col min="37" max="37" width="10.85546875" bestFit="1" customWidth="1"/>
    <col min="38" max="40" width="8.5703125" bestFit="1" customWidth="1"/>
    <col min="41" max="41" width="10.42578125" bestFit="1" customWidth="1"/>
    <col min="42" max="43" width="6.28515625" bestFit="1" customWidth="1"/>
    <col min="44" max="44" width="8.5703125" bestFit="1" customWidth="1"/>
    <col min="45" max="45" width="11" bestFit="1" customWidth="1"/>
    <col min="46" max="46" width="11" customWidth="1"/>
    <col min="47" max="47" width="41.5703125" bestFit="1" customWidth="1"/>
    <col min="48" max="48" width="5.5703125" bestFit="1" customWidth="1"/>
    <col min="49" max="49" width="15.140625" bestFit="1" customWidth="1"/>
    <col min="50" max="50" width="6.28515625" bestFit="1" customWidth="1"/>
    <col min="51" max="51" width="7.5703125" bestFit="1" customWidth="1"/>
    <col min="52" max="52" width="8.42578125" bestFit="1" customWidth="1"/>
    <col min="53" max="53" width="13.28515625" bestFit="1" customWidth="1"/>
  </cols>
  <sheetData>
    <row r="1" spans="1:53" s="8" customFormat="1" x14ac:dyDescent="0.25">
      <c r="A1" s="9" t="s">
        <v>1278</v>
      </c>
      <c r="B1" s="9" t="s">
        <v>1279</v>
      </c>
      <c r="C1" s="9" t="s">
        <v>3</v>
      </c>
      <c r="D1" s="155" t="s">
        <v>1400</v>
      </c>
      <c r="E1" s="9" t="s">
        <v>1401</v>
      </c>
      <c r="F1" s="9" t="s">
        <v>1402</v>
      </c>
      <c r="G1" s="9" t="s">
        <v>1343</v>
      </c>
      <c r="H1" s="9" t="s">
        <v>1344</v>
      </c>
      <c r="I1" s="9" t="s">
        <v>1345</v>
      </c>
      <c r="J1" s="9" t="s">
        <v>1385</v>
      </c>
      <c r="K1" s="9" t="s">
        <v>1388</v>
      </c>
      <c r="L1" s="9" t="s">
        <v>1403</v>
      </c>
      <c r="M1" s="9" t="s">
        <v>1423</v>
      </c>
      <c r="N1" s="9" t="s">
        <v>1424</v>
      </c>
      <c r="O1" s="9" t="s">
        <v>1404</v>
      </c>
      <c r="P1" s="9" t="s">
        <v>594</v>
      </c>
      <c r="Q1" s="9" t="s">
        <v>1425</v>
      </c>
      <c r="R1" s="8" t="s">
        <v>1304</v>
      </c>
      <c r="S1" s="8" t="s">
        <v>1346</v>
      </c>
      <c r="T1" s="8" t="s">
        <v>1280</v>
      </c>
      <c r="U1" s="8" t="s">
        <v>1306</v>
      </c>
      <c r="V1" s="8" t="s">
        <v>1307</v>
      </c>
      <c r="W1" s="8" t="s">
        <v>1308</v>
      </c>
      <c r="X1" s="8" t="s">
        <v>1309</v>
      </c>
      <c r="Y1" s="8" t="s">
        <v>1310</v>
      </c>
      <c r="Z1" s="8" t="s">
        <v>1316</v>
      </c>
      <c r="AA1" s="8" t="s">
        <v>4</v>
      </c>
      <c r="AB1" s="8" t="s">
        <v>1311</v>
      </c>
      <c r="AC1" s="9" t="s">
        <v>5</v>
      </c>
      <c r="AD1" s="8" t="s">
        <v>1312</v>
      </c>
      <c r="AE1" s="108" t="s">
        <v>6</v>
      </c>
      <c r="AF1" s="8" t="s">
        <v>1313</v>
      </c>
      <c r="AG1" s="8" t="s">
        <v>7</v>
      </c>
      <c r="AH1" s="8" t="s">
        <v>1314</v>
      </c>
      <c r="AI1" s="8" t="s">
        <v>8</v>
      </c>
      <c r="AJ1" s="8" t="s">
        <v>1285</v>
      </c>
      <c r="AK1" s="8" t="s">
        <v>1286</v>
      </c>
      <c r="AL1" s="8" t="s">
        <v>1281</v>
      </c>
      <c r="AM1" s="8" t="s">
        <v>1317</v>
      </c>
      <c r="AN1" s="8" t="s">
        <v>10</v>
      </c>
      <c r="AO1" s="8" t="s">
        <v>1315</v>
      </c>
      <c r="AP1" s="8" t="s">
        <v>1283</v>
      </c>
      <c r="AQ1" s="8" t="s">
        <v>1282</v>
      </c>
      <c r="AR1" s="8" t="s">
        <v>1284</v>
      </c>
      <c r="AS1" s="8" t="s">
        <v>11</v>
      </c>
      <c r="AT1" s="8" t="s">
        <v>1467</v>
      </c>
      <c r="AU1" s="8" t="s">
        <v>12</v>
      </c>
      <c r="AV1" s="8" t="s">
        <v>1417</v>
      </c>
      <c r="AW1" s="8" t="s">
        <v>1507</v>
      </c>
      <c r="AX1" s="8" t="s">
        <v>1420</v>
      </c>
      <c r="AY1" s="8" t="s">
        <v>1422</v>
      </c>
      <c r="AZ1" s="8" t="s">
        <v>1508</v>
      </c>
      <c r="BA1" s="8" t="s">
        <v>13</v>
      </c>
    </row>
    <row r="2" spans="1:53" x14ac:dyDescent="0.25">
      <c r="A2" s="145" t="s">
        <v>1</v>
      </c>
      <c r="B2" s="145" t="str">
        <f>VLOOKUP(表格1_5[[#This Row],[場]],Raceinfo!$A$1:$C$11,3,FALSE)</f>
        <v>第五班</v>
      </c>
      <c r="C2" s="145" t="str">
        <f>VLOOKUP(表格1_5[[#This Row],[場]],Raceinfo!$A$1:$C$11,2,FALSE)</f>
        <v>1200米</v>
      </c>
      <c r="D2" s="159" t="s">
        <v>1836</v>
      </c>
      <c r="E2" s="153" t="s">
        <v>1834</v>
      </c>
      <c r="F2" s="10" t="s">
        <v>1405</v>
      </c>
      <c r="H2" s="10" t="s">
        <v>1405</v>
      </c>
      <c r="I2" s="108" t="str">
        <f>_xlfn.XLOOKUP(C:C,'coordinate'!I:I,'coordinate'!J:J,"",)</f>
        <v/>
      </c>
      <c r="J2" s="10" t="s">
        <v>1405</v>
      </c>
      <c r="K2" s="10" t="s">
        <v>1405</v>
      </c>
      <c r="S2" t="str">
        <f>IFERROR(VLOOKUP(C2,'M1'!$B:$D,3,0),"")</f>
        <v/>
      </c>
      <c r="AE2" s="108"/>
      <c r="AT2" t="s">
        <v>1405</v>
      </c>
      <c r="AV2" t="s">
        <v>1405</v>
      </c>
      <c r="AW2" t="s">
        <v>1405</v>
      </c>
      <c r="AX2" t="s">
        <v>1405</v>
      </c>
      <c r="AY2" t="s">
        <v>1405</v>
      </c>
      <c r="AZ2" t="s">
        <v>1405</v>
      </c>
    </row>
    <row r="3" spans="1:53" x14ac:dyDescent="0.25">
      <c r="A3" s="11" t="s">
        <v>1</v>
      </c>
      <c r="B3" s="138">
        <v>11</v>
      </c>
      <c r="C3" s="11" t="s">
        <v>63</v>
      </c>
      <c r="D3" s="128"/>
      <c r="E3" s="10" t="s">
        <v>1420</v>
      </c>
      <c r="F3" s="10">
        <v>3</v>
      </c>
      <c r="I3" s="108" t="str">
        <f>_xlfn.XLOOKUP(C:C,'coordinate'!I:I,'coordinate'!J:J,"",)</f>
        <v>P2</v>
      </c>
      <c r="J3" s="10" t="s">
        <v>1384</v>
      </c>
      <c r="K3" s="10" t="s">
        <v>1405</v>
      </c>
      <c r="R3">
        <f t="shared" ref="R3:R16" si="0">Z3+AB3+(AD3*0.3)+(AF3*0.3)+(AH3*0.4)+AO3</f>
        <v>0.51575000000000004</v>
      </c>
      <c r="S3" t="str">
        <f>IFERROR(VLOOKUP(C3,'M1'!$B:$D,3,0),"")</f>
        <v>留後</v>
      </c>
      <c r="T3">
        <v>11</v>
      </c>
      <c r="U3">
        <v>6</v>
      </c>
      <c r="V3">
        <v>2</v>
      </c>
      <c r="W3">
        <v>2</v>
      </c>
      <c r="X3">
        <v>4</v>
      </c>
      <c r="Y3">
        <v>5</v>
      </c>
      <c r="Z3">
        <f t="shared" ref="Z3:Z11" si="1">ROUND( ((1-(T3/14))*0.1*IF(T3&lt;&gt;0,1,0)) + ((1-(U3/14))*0.1*IF(U3&lt;&gt;0,1,0)) + ((1-(V3/14))*0.1*IF(V3&lt;&gt;0,1,0)) + ((1-(W3/14))*0.1*IF(W3&lt;&gt;0,1,0)), 4 )</f>
        <v>0.25</v>
      </c>
      <c r="AA3">
        <v>125</v>
      </c>
      <c r="AB3">
        <f>VLOOKUP(表格1_5[[#This Row],[負磅]],W!$A$1:$B$32,2,FALSE)</f>
        <v>0</v>
      </c>
      <c r="AC3" s="10" t="s">
        <v>64</v>
      </c>
      <c r="AD3">
        <f>VLOOKUP(表格1_5[[#This Row],[騎師]],J!$A$1:$B$45,2,FALSE)</f>
        <v>0.26</v>
      </c>
      <c r="AE3" s="108" t="s">
        <v>65</v>
      </c>
      <c r="AF3">
        <f>VLOOKUP(表格1_5[[#This Row],[練馬師]],T!$A$1:$B$23,2,FALSE)</f>
        <v>0.2525</v>
      </c>
      <c r="AG3">
        <v>3</v>
      </c>
      <c r="AH3">
        <f>VLOOKUP(表格1_5[[#This Row],[檔位]],'1200M'!$A$1:$B$14,2,0)</f>
        <v>0.28000000000000003</v>
      </c>
      <c r="AI3">
        <v>31</v>
      </c>
      <c r="AJ3">
        <v>1</v>
      </c>
      <c r="AK3">
        <v>9.3800000000000008</v>
      </c>
      <c r="AN3">
        <v>6</v>
      </c>
      <c r="AP3">
        <v>-5</v>
      </c>
      <c r="AQ3" t="s">
        <v>17</v>
      </c>
      <c r="AR3">
        <v>77</v>
      </c>
      <c r="AS3" t="s">
        <v>66</v>
      </c>
      <c r="AT3" t="s">
        <v>1468</v>
      </c>
      <c r="AU3" t="s">
        <v>67</v>
      </c>
      <c r="AV3" t="s">
        <v>1405</v>
      </c>
      <c r="AX3" t="s">
        <v>1419</v>
      </c>
      <c r="AY3" t="s">
        <v>1421</v>
      </c>
      <c r="BA3" t="s">
        <v>20</v>
      </c>
    </row>
    <row r="4" spans="1:53" x14ac:dyDescent="0.25">
      <c r="A4" s="11" t="s">
        <v>1</v>
      </c>
      <c r="B4" s="138">
        <v>13</v>
      </c>
      <c r="C4" s="108" t="s">
        <v>72</v>
      </c>
      <c r="D4" s="128"/>
      <c r="E4" s="10" t="s">
        <v>1420</v>
      </c>
      <c r="F4" s="10">
        <v>1</v>
      </c>
      <c r="I4" s="147" t="str">
        <f>_xlfn.XLOOKUP(C:C,'coordinate'!I:I,'coordinate'!J:J,"",)</f>
        <v>P4</v>
      </c>
      <c r="J4" s="10" t="s">
        <v>1405</v>
      </c>
      <c r="K4" s="10" t="s">
        <v>1405</v>
      </c>
      <c r="R4">
        <f t="shared" si="0"/>
        <v>0.48087000000000002</v>
      </c>
      <c r="S4" t="str">
        <f>IFERROR(VLOOKUP(C4,'M1'!$B:$D,3,0),"")</f>
        <v>留後</v>
      </c>
      <c r="T4">
        <v>12</v>
      </c>
      <c r="U4">
        <v>14</v>
      </c>
      <c r="V4">
        <v>10</v>
      </c>
      <c r="W4">
        <v>5</v>
      </c>
      <c r="X4">
        <v>5</v>
      </c>
      <c r="Y4">
        <v>11</v>
      </c>
      <c r="Z4">
        <f t="shared" si="1"/>
        <v>0.1071</v>
      </c>
      <c r="AA4">
        <v>112</v>
      </c>
      <c r="AB4">
        <f>VLOOKUP(表格1_5[[#This Row],[負磅]],W!$A$1:$B$32,2,FALSE)</f>
        <v>0.13</v>
      </c>
      <c r="AC4" s="10" t="s">
        <v>73</v>
      </c>
      <c r="AD4">
        <f>VLOOKUP(表格1_5[[#This Row],[騎師]],J!$A$1:$B$45,2,FALSE)</f>
        <v>0.28000000000000003</v>
      </c>
      <c r="AE4" s="108" t="s">
        <v>74</v>
      </c>
      <c r="AF4">
        <f>VLOOKUP(表格1_5[[#This Row],[練馬師]],T!$A$1:$B$23,2,FALSE)</f>
        <v>0.18590000000000001</v>
      </c>
      <c r="AG4">
        <v>5</v>
      </c>
      <c r="AH4">
        <f>VLOOKUP(表格1_5[[#This Row],[檔位]],'1200M'!$A$1:$B$14,2,0)</f>
        <v>0.26</v>
      </c>
      <c r="AI4">
        <v>28</v>
      </c>
      <c r="AJ4">
        <v>1</v>
      </c>
      <c r="AK4">
        <v>8.81</v>
      </c>
      <c r="AN4">
        <v>7</v>
      </c>
      <c r="AP4">
        <v>-8</v>
      </c>
      <c r="AQ4" t="s">
        <v>17</v>
      </c>
      <c r="AR4">
        <v>71</v>
      </c>
      <c r="AS4" t="s">
        <v>39</v>
      </c>
      <c r="AT4" t="s">
        <v>1469</v>
      </c>
      <c r="AU4" t="s">
        <v>75</v>
      </c>
      <c r="AV4" t="s">
        <v>1405</v>
      </c>
      <c r="AX4" t="s">
        <v>1419</v>
      </c>
      <c r="AY4" t="s">
        <v>1421</v>
      </c>
      <c r="BA4" t="s">
        <v>20</v>
      </c>
    </row>
    <row r="5" spans="1:53" x14ac:dyDescent="0.25">
      <c r="A5" s="11" t="s">
        <v>1</v>
      </c>
      <c r="B5" s="138">
        <v>6</v>
      </c>
      <c r="C5" s="108" t="s">
        <v>41</v>
      </c>
      <c r="D5" s="128"/>
      <c r="F5" s="10">
        <v>4</v>
      </c>
      <c r="I5" s="11" t="str">
        <f>_xlfn.XLOOKUP(C:C,'coordinate'!I:I,'coordinate'!J:J,"",)</f>
        <v>MH</v>
      </c>
      <c r="J5" s="10" t="s">
        <v>1384</v>
      </c>
      <c r="K5" s="10" t="s">
        <v>1405</v>
      </c>
      <c r="R5">
        <f t="shared" si="0"/>
        <v>0.47702000000000011</v>
      </c>
      <c r="S5" t="str">
        <f>IFERROR(VLOOKUP(C5,'M1'!$B:$D,3,0),"")</f>
        <v>放頭</v>
      </c>
      <c r="T5">
        <v>3</v>
      </c>
      <c r="U5">
        <v>1</v>
      </c>
      <c r="V5">
        <v>3</v>
      </c>
      <c r="W5">
        <v>7</v>
      </c>
      <c r="X5">
        <v>4</v>
      </c>
      <c r="Y5">
        <v>3</v>
      </c>
      <c r="Z5">
        <f t="shared" si="1"/>
        <v>0.3</v>
      </c>
      <c r="AA5">
        <v>129</v>
      </c>
      <c r="AB5">
        <f>VLOOKUP(表格1_5[[#This Row],[負磅]],W!$A$1:$B$32,2,FALSE)</f>
        <v>-3.9999999999999897E-2</v>
      </c>
      <c r="AC5" s="10" t="s">
        <v>42</v>
      </c>
      <c r="AD5">
        <f>VLOOKUP(表格1_5[[#This Row],[騎師]],J!$A$1:$B$45,2,FALSE)</f>
        <v>0.21049999999999999</v>
      </c>
      <c r="AE5" s="108" t="s">
        <v>43</v>
      </c>
      <c r="AF5">
        <f>VLOOKUP(表格1_5[[#This Row],[練馬師]],T!$A$1:$B$23,2,FALSE)</f>
        <v>0.27289999999999998</v>
      </c>
      <c r="AG5">
        <v>12</v>
      </c>
      <c r="AH5">
        <f>VLOOKUP(表格1_5[[#This Row],[檔位]],'1200M'!$A$1:$B$14,2,0)</f>
        <v>0.18</v>
      </c>
      <c r="AI5">
        <v>38</v>
      </c>
      <c r="AJ5">
        <v>1</v>
      </c>
      <c r="AK5">
        <v>8.94</v>
      </c>
      <c r="AN5">
        <v>6</v>
      </c>
      <c r="AP5">
        <v>1</v>
      </c>
      <c r="AQ5" t="s">
        <v>17</v>
      </c>
      <c r="AR5">
        <v>64</v>
      </c>
      <c r="AT5" t="s">
        <v>1405</v>
      </c>
      <c r="AU5" t="s">
        <v>44</v>
      </c>
      <c r="AV5" t="s">
        <v>1405</v>
      </c>
      <c r="BA5" t="s">
        <v>20</v>
      </c>
    </row>
    <row r="6" spans="1:53" x14ac:dyDescent="0.25">
      <c r="A6" s="11" t="s">
        <v>1</v>
      </c>
      <c r="B6" s="138">
        <v>4</v>
      </c>
      <c r="C6" s="108" t="s">
        <v>31</v>
      </c>
      <c r="D6" s="128" t="s">
        <v>593</v>
      </c>
      <c r="F6" s="10">
        <v>2</v>
      </c>
      <c r="I6" s="147" t="str">
        <f>_xlfn.XLOOKUP(C:C,'coordinate'!I:I,'coordinate'!J:J,"",)</f>
        <v>M4</v>
      </c>
      <c r="J6" s="10" t="s">
        <v>1405</v>
      </c>
      <c r="K6" s="10" t="s">
        <v>1405</v>
      </c>
      <c r="R6">
        <f t="shared" si="0"/>
        <v>0.47204999999999997</v>
      </c>
      <c r="S6" t="str">
        <f>IFERROR(VLOOKUP(C6,'M1'!$B:$D,3,0),"")</f>
        <v>留後</v>
      </c>
      <c r="T6">
        <v>2</v>
      </c>
      <c r="U6">
        <v>7</v>
      </c>
      <c r="V6">
        <v>3</v>
      </c>
      <c r="W6">
        <v>9</v>
      </c>
      <c r="X6">
        <v>8</v>
      </c>
      <c r="Y6">
        <v>9</v>
      </c>
      <c r="Z6">
        <f t="shared" si="1"/>
        <v>0.25</v>
      </c>
      <c r="AA6">
        <v>134</v>
      </c>
      <c r="AB6">
        <f>VLOOKUP(表格1_5[[#This Row],[負磅]],W!$A$1:$B$32,2,FALSE)</f>
        <v>-0.09</v>
      </c>
      <c r="AC6" s="10" t="s">
        <v>32</v>
      </c>
      <c r="AD6">
        <f>VLOOKUP(表格1_5[[#This Row],[騎師]],J!$A$1:$B$45,2,FALSE)</f>
        <v>0.47799999999999998</v>
      </c>
      <c r="AE6" s="108" t="s">
        <v>33</v>
      </c>
      <c r="AF6">
        <f>VLOOKUP(表格1_5[[#This Row],[練馬師]],T!$A$1:$B$23,2,FALSE)</f>
        <v>0.2155</v>
      </c>
      <c r="AG6">
        <v>7</v>
      </c>
      <c r="AH6">
        <f>VLOOKUP(表格1_5[[#This Row],[檔位]],'1200M'!$A$1:$B$14,2,0)</f>
        <v>0.26</v>
      </c>
      <c r="AI6">
        <v>40</v>
      </c>
      <c r="AJ6">
        <v>1</v>
      </c>
      <c r="AK6">
        <v>8.77</v>
      </c>
      <c r="AN6">
        <v>6</v>
      </c>
      <c r="AP6">
        <v>0</v>
      </c>
      <c r="AQ6" t="s">
        <v>17</v>
      </c>
      <c r="AR6">
        <v>71</v>
      </c>
      <c r="AS6" t="s">
        <v>34</v>
      </c>
      <c r="AT6" t="s">
        <v>1470</v>
      </c>
      <c r="AU6" t="s">
        <v>35</v>
      </c>
      <c r="AV6" t="s">
        <v>1405</v>
      </c>
      <c r="BA6" t="s">
        <v>20</v>
      </c>
    </row>
    <row r="7" spans="1:53" x14ac:dyDescent="0.25">
      <c r="A7" s="11" t="s">
        <v>1</v>
      </c>
      <c r="B7" s="138">
        <v>5</v>
      </c>
      <c r="C7" s="108" t="s">
        <v>36</v>
      </c>
      <c r="D7" s="128" t="s">
        <v>1513</v>
      </c>
      <c r="E7" s="10" t="s">
        <v>1405</v>
      </c>
      <c r="F7" s="10" t="s">
        <v>1405</v>
      </c>
      <c r="I7" s="108" t="str">
        <f>_xlfn.XLOOKUP(C:C,'coordinate'!I:I,'coordinate'!J:J,"",)</f>
        <v>M2</v>
      </c>
      <c r="J7" s="10" t="s">
        <v>1384</v>
      </c>
      <c r="K7" s="10" t="s">
        <v>1405</v>
      </c>
      <c r="R7">
        <f t="shared" si="0"/>
        <v>0.39302999999999999</v>
      </c>
      <c r="S7" t="str">
        <f>IFERROR(VLOOKUP(C7,'M1'!$B:$D,3,0),"")</f>
        <v>中前</v>
      </c>
      <c r="T7">
        <v>5</v>
      </c>
      <c r="U7">
        <v>5</v>
      </c>
      <c r="V7">
        <v>5</v>
      </c>
      <c r="W7">
        <v>14</v>
      </c>
      <c r="X7">
        <v>7</v>
      </c>
      <c r="Y7">
        <v>10</v>
      </c>
      <c r="Z7">
        <f t="shared" si="1"/>
        <v>0.19289999999999999</v>
      </c>
      <c r="AA7">
        <v>132</v>
      </c>
      <c r="AB7">
        <f>VLOOKUP(表格1_5[[#This Row],[負磅]],W!$A$1:$B$32,2,FALSE)</f>
        <v>-7.0000000000000007E-2</v>
      </c>
      <c r="AC7" s="10" t="s">
        <v>37</v>
      </c>
      <c r="AD7">
        <f>VLOOKUP(表格1_5[[#This Row],[騎師]],J!$A$1:$B$45,2,FALSE)</f>
        <v>0.2286</v>
      </c>
      <c r="AE7" s="108" t="s">
        <v>38</v>
      </c>
      <c r="AF7">
        <f>VLOOKUP(表格1_5[[#This Row],[練馬師]],T!$A$1:$B$23,2,FALSE)</f>
        <v>0.25850000000000001</v>
      </c>
      <c r="AG7">
        <v>8</v>
      </c>
      <c r="AH7">
        <f>VLOOKUP(表格1_5[[#This Row],[檔位]],'1200M'!$A$1:$B$14,2,0)</f>
        <v>0.31</v>
      </c>
      <c r="AI7">
        <v>38</v>
      </c>
      <c r="AJ7">
        <v>1</v>
      </c>
      <c r="AK7">
        <v>9.0299999999999994</v>
      </c>
      <c r="AN7">
        <v>4</v>
      </c>
      <c r="AP7">
        <v>-2</v>
      </c>
      <c r="AQ7" t="s">
        <v>17</v>
      </c>
      <c r="AR7">
        <v>56</v>
      </c>
      <c r="AS7" t="s">
        <v>39</v>
      </c>
      <c r="AT7" t="s">
        <v>1469</v>
      </c>
      <c r="AU7" t="s">
        <v>40</v>
      </c>
      <c r="AV7" t="s">
        <v>1405</v>
      </c>
      <c r="AY7" t="s">
        <v>1421</v>
      </c>
      <c r="AZ7" t="s">
        <v>1505</v>
      </c>
      <c r="BA7" t="s">
        <v>20</v>
      </c>
    </row>
    <row r="8" spans="1:53" x14ac:dyDescent="0.25">
      <c r="A8" s="11" t="s">
        <v>1</v>
      </c>
      <c r="B8" s="138">
        <v>7</v>
      </c>
      <c r="C8" s="129" t="s">
        <v>45</v>
      </c>
      <c r="D8" s="128" t="s">
        <v>1513</v>
      </c>
      <c r="E8" s="10" t="s">
        <v>1273</v>
      </c>
      <c r="F8" s="10" t="s">
        <v>1405</v>
      </c>
      <c r="H8" s="9" t="s">
        <v>1270</v>
      </c>
      <c r="I8" s="148" t="str">
        <f>_xlfn.XLOOKUP(C:C,'coordinate'!I:I,'coordinate'!J:J,"",)</f>
        <v>P1</v>
      </c>
      <c r="J8" s="10" t="s">
        <v>1405</v>
      </c>
      <c r="K8" s="10" t="s">
        <v>1405</v>
      </c>
      <c r="R8">
        <f t="shared" si="0"/>
        <v>0.38168000000000002</v>
      </c>
      <c r="S8" t="str">
        <f>IFERROR(VLOOKUP(C8,'M1'!$B:$D,3,0),"")</f>
        <v>放頭</v>
      </c>
      <c r="T8">
        <v>13</v>
      </c>
      <c r="U8">
        <v>6</v>
      </c>
      <c r="V8">
        <v>4</v>
      </c>
      <c r="W8">
        <v>6</v>
      </c>
      <c r="X8">
        <v>7</v>
      </c>
      <c r="Y8">
        <v>4</v>
      </c>
      <c r="Z8">
        <f t="shared" si="1"/>
        <v>0.19289999999999999</v>
      </c>
      <c r="AA8">
        <v>131</v>
      </c>
      <c r="AB8">
        <f>VLOOKUP(表格1_5[[#This Row],[負磅]],W!$A$1:$B$32,2,FALSE)</f>
        <v>-0.06</v>
      </c>
      <c r="AC8" s="10" t="s">
        <v>46</v>
      </c>
      <c r="AD8">
        <f>VLOOKUP(表格1_5[[#This Row],[騎師]],J!$A$1:$B$45,2,FALSE)</f>
        <v>0.32950000000000002</v>
      </c>
      <c r="AE8" s="108" t="s">
        <v>47</v>
      </c>
      <c r="AF8">
        <f>VLOOKUP(表格1_5[[#This Row],[練馬師]],T!$A$1:$B$23,2,FALSE)</f>
        <v>0.27310000000000001</v>
      </c>
      <c r="AG8">
        <v>2</v>
      </c>
      <c r="AH8">
        <f>VLOOKUP(表格1_5[[#This Row],[檔位]],'1200M'!$A$1:$B$14,2,0)</f>
        <v>0.17</v>
      </c>
      <c r="AI8">
        <v>37</v>
      </c>
      <c r="AJ8">
        <v>1</v>
      </c>
      <c r="AK8">
        <v>9.76</v>
      </c>
      <c r="AN8">
        <v>5</v>
      </c>
      <c r="AP8">
        <v>-5</v>
      </c>
      <c r="AQ8" t="s">
        <v>17</v>
      </c>
      <c r="AR8">
        <v>56</v>
      </c>
      <c r="AS8" t="s">
        <v>48</v>
      </c>
      <c r="AT8" t="s">
        <v>1471</v>
      </c>
      <c r="AU8" t="s">
        <v>49</v>
      </c>
      <c r="AV8" t="s">
        <v>1405</v>
      </c>
      <c r="AY8" t="s">
        <v>1421</v>
      </c>
      <c r="AZ8" t="s">
        <v>1505</v>
      </c>
      <c r="BA8" t="s">
        <v>50</v>
      </c>
    </row>
    <row r="9" spans="1:53" x14ac:dyDescent="0.25">
      <c r="A9" s="11" t="s">
        <v>1</v>
      </c>
      <c r="B9" s="138">
        <v>3</v>
      </c>
      <c r="C9" s="108" t="s">
        <v>26</v>
      </c>
      <c r="D9" s="128" t="s">
        <v>1513</v>
      </c>
      <c r="E9" s="10" t="s">
        <v>1420</v>
      </c>
      <c r="F9" s="10" t="s">
        <v>1405</v>
      </c>
      <c r="H9" s="10" t="s">
        <v>1267</v>
      </c>
      <c r="I9" s="149" t="str">
        <f>_xlfn.XLOOKUP(C:C,'coordinate'!I:I,'coordinate'!J:J,"",)</f>
        <v>M3</v>
      </c>
      <c r="J9" s="10" t="s">
        <v>1405</v>
      </c>
      <c r="K9" s="10" t="s">
        <v>1405</v>
      </c>
      <c r="R9">
        <f t="shared" si="0"/>
        <v>0.34054000000000012</v>
      </c>
      <c r="S9" t="str">
        <f>IFERROR(VLOOKUP(C9,'M1'!$B:$D,3,0),"")</f>
        <v>中前</v>
      </c>
      <c r="T9">
        <v>7</v>
      </c>
      <c r="U9">
        <v>5</v>
      </c>
      <c r="V9">
        <v>10</v>
      </c>
      <c r="W9">
        <v>13</v>
      </c>
      <c r="X9">
        <v>14</v>
      </c>
      <c r="Y9">
        <v>11</v>
      </c>
      <c r="Z9">
        <f t="shared" si="1"/>
        <v>0.15</v>
      </c>
      <c r="AA9">
        <v>127</v>
      </c>
      <c r="AB9">
        <f>VLOOKUP(表格1_5[[#This Row],[負磅]],W!$A$1:$B$32,2,FALSE)</f>
        <v>-1.99999999999999E-2</v>
      </c>
      <c r="AC9" s="113" t="s">
        <v>27</v>
      </c>
      <c r="AD9">
        <f>VLOOKUP(表格1_5[[#This Row],[騎師]],J!$A$1:$B$45,2,FALSE)</f>
        <v>0.1928</v>
      </c>
      <c r="AE9" s="114" t="s">
        <v>28</v>
      </c>
      <c r="AF9">
        <f>VLOOKUP(表格1_5[[#This Row],[練馬師]],T!$A$1:$B$23,2,FALSE)</f>
        <v>0.22900000000000001</v>
      </c>
      <c r="AG9">
        <v>14</v>
      </c>
      <c r="AH9">
        <f>VLOOKUP(表格1_5[[#This Row],[檔位]],'1200M'!$A$1:$B$14,2,0)</f>
        <v>0.21</v>
      </c>
      <c r="AI9">
        <v>40</v>
      </c>
      <c r="AJ9">
        <v>1</v>
      </c>
      <c r="AK9">
        <v>9.83</v>
      </c>
      <c r="AN9">
        <v>4</v>
      </c>
      <c r="AP9">
        <v>-4</v>
      </c>
      <c r="AQ9" t="s">
        <v>17</v>
      </c>
      <c r="AR9">
        <v>67</v>
      </c>
      <c r="AS9" t="s">
        <v>29</v>
      </c>
      <c r="AT9" t="s">
        <v>1472</v>
      </c>
      <c r="AU9" t="s">
        <v>30</v>
      </c>
      <c r="AV9" t="s">
        <v>1405</v>
      </c>
      <c r="AX9" t="s">
        <v>1419</v>
      </c>
      <c r="AY9" t="s">
        <v>1421</v>
      </c>
      <c r="AZ9" t="s">
        <v>1505</v>
      </c>
      <c r="BA9" t="s">
        <v>20</v>
      </c>
    </row>
    <row r="10" spans="1:53" x14ac:dyDescent="0.25">
      <c r="A10" s="11" t="s">
        <v>1</v>
      </c>
      <c r="B10" s="138">
        <v>12</v>
      </c>
      <c r="C10" s="108" t="s">
        <v>68</v>
      </c>
      <c r="D10" s="128"/>
      <c r="E10" s="10" t="s">
        <v>1420</v>
      </c>
      <c r="F10" s="10" t="s">
        <v>1405</v>
      </c>
      <c r="I10" s="11" t="str">
        <f>_xlfn.XLOOKUP(C:C,'coordinate'!I:I,'coordinate'!J:J,"",)</f>
        <v>PH</v>
      </c>
      <c r="J10" s="10" t="s">
        <v>1405</v>
      </c>
      <c r="K10" s="10" t="s">
        <v>1405</v>
      </c>
      <c r="R10">
        <f t="shared" si="0"/>
        <v>0.33080000000000004</v>
      </c>
      <c r="S10" t="str">
        <f>IFERROR(VLOOKUP(C10,'M1'!$B:$D,3,0),"")</f>
        <v>放頭</v>
      </c>
      <c r="T10">
        <v>12</v>
      </c>
      <c r="U10">
        <v>7</v>
      </c>
      <c r="V10">
        <v>13</v>
      </c>
      <c r="W10">
        <v>12</v>
      </c>
      <c r="X10">
        <v>11</v>
      </c>
      <c r="Y10">
        <v>10</v>
      </c>
      <c r="Z10">
        <f t="shared" si="1"/>
        <v>8.5699999999999998E-2</v>
      </c>
      <c r="AA10">
        <v>123</v>
      </c>
      <c r="AB10">
        <f>VLOOKUP(表格1_5[[#This Row],[負磅]],W!$A$1:$B$32,2,FALSE)</f>
        <v>0.02</v>
      </c>
      <c r="AC10" s="10" t="s">
        <v>69</v>
      </c>
      <c r="AD10">
        <f>VLOOKUP(表格1_5[[#This Row],[騎師]],J!$A$1:$B$45,2,FALSE)</f>
        <v>0.19520000000000001</v>
      </c>
      <c r="AE10" s="108" t="s">
        <v>70</v>
      </c>
      <c r="AF10">
        <f>VLOOKUP(表格1_5[[#This Row],[練馬師]],T!$A$1:$B$23,2,FALSE)</f>
        <v>0.18179999999999999</v>
      </c>
      <c r="AG10">
        <v>4</v>
      </c>
      <c r="AH10">
        <f>VLOOKUP(表格1_5[[#This Row],[檔位]],'1200M'!$A$1:$B$14,2,0)</f>
        <v>0.28000000000000003</v>
      </c>
      <c r="AI10">
        <v>29</v>
      </c>
      <c r="AJ10">
        <v>1</v>
      </c>
      <c r="AK10">
        <v>10.42</v>
      </c>
      <c r="AN10">
        <v>6</v>
      </c>
      <c r="AP10">
        <v>-6</v>
      </c>
      <c r="AQ10" t="s">
        <v>17</v>
      </c>
      <c r="AR10">
        <v>64</v>
      </c>
      <c r="AS10" t="s">
        <v>29</v>
      </c>
      <c r="AT10" t="s">
        <v>1472</v>
      </c>
      <c r="AU10" t="s">
        <v>71</v>
      </c>
      <c r="AV10" t="s">
        <v>1405</v>
      </c>
      <c r="AX10" t="s">
        <v>1419</v>
      </c>
      <c r="BA10" t="s">
        <v>20</v>
      </c>
    </row>
    <row r="11" spans="1:53" x14ac:dyDescent="0.25">
      <c r="A11" s="11" t="s">
        <v>1</v>
      </c>
      <c r="B11" s="138">
        <v>10</v>
      </c>
      <c r="C11" s="108" t="s">
        <v>59</v>
      </c>
      <c r="D11" s="128"/>
      <c r="E11" s="10" t="s">
        <v>1405</v>
      </c>
      <c r="F11" s="10" t="s">
        <v>1405</v>
      </c>
      <c r="I11" s="148" t="str">
        <f>_xlfn.XLOOKUP(C:C,'coordinate'!I:I,'coordinate'!J:J,"",)</f>
        <v>O1</v>
      </c>
      <c r="J11" s="10" t="s">
        <v>1405</v>
      </c>
      <c r="K11" s="10" t="s">
        <v>1387</v>
      </c>
      <c r="R11">
        <f t="shared" si="0"/>
        <v>0.32156000000000007</v>
      </c>
      <c r="S11" t="str">
        <f>IFERROR(VLOOKUP(C11,'M1'!$B:$D,3,0),"")</f>
        <v>中前</v>
      </c>
      <c r="T11">
        <v>9</v>
      </c>
      <c r="U11">
        <v>4</v>
      </c>
      <c r="V11">
        <v>12</v>
      </c>
      <c r="W11">
        <v>7</v>
      </c>
      <c r="X11">
        <v>9</v>
      </c>
      <c r="Y11">
        <v>10</v>
      </c>
      <c r="Z11">
        <f t="shared" si="1"/>
        <v>0.1714</v>
      </c>
      <c r="AA11">
        <v>127</v>
      </c>
      <c r="AB11">
        <f>VLOOKUP(表格1_5[[#This Row],[負磅]],W!$A$1:$B$32,2,FALSE)</f>
        <v>-1.99999999999999E-2</v>
      </c>
      <c r="AC11" s="10" t="s">
        <v>60</v>
      </c>
      <c r="AD11">
        <f>VLOOKUP(表格1_5[[#This Row],[騎師]],J!$A$1:$B$45,2,FALSE)</f>
        <v>0.22750000000000001</v>
      </c>
      <c r="AE11" s="108" t="s">
        <v>61</v>
      </c>
      <c r="AF11">
        <f>VLOOKUP(表格1_5[[#This Row],[練馬師]],T!$A$1:$B$23,2,FALSE)</f>
        <v>0.21970000000000001</v>
      </c>
      <c r="AG11">
        <v>13</v>
      </c>
      <c r="AH11">
        <f>VLOOKUP(表格1_5[[#This Row],[檔位]],'1200M'!$A$1:$B$14,2,0)</f>
        <v>0.09</v>
      </c>
      <c r="AI11">
        <v>33</v>
      </c>
      <c r="AJ11">
        <v>1</v>
      </c>
      <c r="AK11">
        <v>9.52</v>
      </c>
      <c r="AN11">
        <v>5</v>
      </c>
      <c r="AP11">
        <v>-4</v>
      </c>
      <c r="AQ11" t="s">
        <v>17</v>
      </c>
      <c r="AR11">
        <v>71</v>
      </c>
      <c r="AT11" t="s">
        <v>1405</v>
      </c>
      <c r="AU11" t="s">
        <v>62</v>
      </c>
      <c r="AV11" t="s">
        <v>1405</v>
      </c>
      <c r="AY11" t="s">
        <v>1421</v>
      </c>
      <c r="BA11" t="s">
        <v>20</v>
      </c>
    </row>
    <row r="12" spans="1:53" x14ac:dyDescent="0.25">
      <c r="A12" s="11" t="s">
        <v>1</v>
      </c>
      <c r="B12" s="138">
        <v>14</v>
      </c>
      <c r="C12" s="108" t="s">
        <v>76</v>
      </c>
      <c r="D12" s="128"/>
      <c r="E12" s="10" t="s">
        <v>1420</v>
      </c>
      <c r="F12" s="10" t="s">
        <v>1405</v>
      </c>
      <c r="I12" s="149" t="str">
        <f>_xlfn.XLOOKUP(C:C,'coordinate'!I:I,'coordinate'!J:J,"",)</f>
        <v>P3</v>
      </c>
      <c r="J12" s="10" t="s">
        <v>1405</v>
      </c>
      <c r="K12" s="10" t="s">
        <v>1405</v>
      </c>
      <c r="R12">
        <f t="shared" si="0"/>
        <v>0.31406000000000001</v>
      </c>
      <c r="S12" t="str">
        <f>IFERROR(VLOOKUP(C12,'M1'!$B:$D,3,0),"")</f>
        <v>留後</v>
      </c>
      <c r="T12">
        <v>11</v>
      </c>
      <c r="U12" t="s">
        <v>174</v>
      </c>
      <c r="V12">
        <v>8</v>
      </c>
      <c r="W12">
        <v>9</v>
      </c>
      <c r="X12">
        <v>10</v>
      </c>
      <c r="Y12">
        <v>5</v>
      </c>
      <c r="Z12">
        <v>0.125</v>
      </c>
      <c r="AA12">
        <v>120</v>
      </c>
      <c r="AB12">
        <f>VLOOKUP(表格1_5[[#This Row],[負磅]],W!$A$1:$B$32,2,FALSE)</f>
        <v>0.05</v>
      </c>
      <c r="AC12" s="10" t="s">
        <v>77</v>
      </c>
      <c r="AD12">
        <f>VLOOKUP(表格1_5[[#This Row],[騎師]],J!$A$1:$B$45,2,FALSE)</f>
        <v>0.1411</v>
      </c>
      <c r="AE12" s="108" t="s">
        <v>78</v>
      </c>
      <c r="AF12">
        <f>VLOOKUP(表格1_5[[#This Row],[練馬師]],T!$A$1:$B$23,2,FALSE)</f>
        <v>0.14910000000000001</v>
      </c>
      <c r="AG12">
        <v>11</v>
      </c>
      <c r="AH12">
        <f>VLOOKUP(表格1_5[[#This Row],[檔位]],'1200M'!$A$1:$B$14,2,0)</f>
        <v>0.13</v>
      </c>
      <c r="AI12">
        <v>26</v>
      </c>
      <c r="AJ12">
        <v>1</v>
      </c>
      <c r="AK12">
        <v>9.32</v>
      </c>
      <c r="AN12">
        <v>4</v>
      </c>
      <c r="AP12">
        <v>-6</v>
      </c>
      <c r="AQ12" t="s">
        <v>17</v>
      </c>
      <c r="AR12">
        <v>64</v>
      </c>
      <c r="AS12" t="s">
        <v>79</v>
      </c>
      <c r="AT12" t="s">
        <v>1473</v>
      </c>
      <c r="AU12" t="s">
        <v>80</v>
      </c>
      <c r="AV12" t="s">
        <v>1405</v>
      </c>
      <c r="AX12" t="s">
        <v>1419</v>
      </c>
      <c r="AY12" t="s">
        <v>1421</v>
      </c>
      <c r="BA12" t="s">
        <v>20</v>
      </c>
    </row>
    <row r="13" spans="1:53" x14ac:dyDescent="0.25">
      <c r="A13" s="11" t="s">
        <v>1</v>
      </c>
      <c r="B13" s="138">
        <v>2</v>
      </c>
      <c r="C13" s="108" t="s">
        <v>21</v>
      </c>
      <c r="D13" s="128" t="s">
        <v>1513</v>
      </c>
      <c r="F13" s="10">
        <v>5</v>
      </c>
      <c r="I13" s="9" t="str">
        <f>_xlfn.XLOOKUP(C:C,'coordinate'!I:I,'coordinate'!J:J,"",)</f>
        <v>PL</v>
      </c>
      <c r="J13" s="10" t="s">
        <v>1405</v>
      </c>
      <c r="K13" s="10" t="s">
        <v>1405</v>
      </c>
      <c r="R13">
        <f t="shared" si="0"/>
        <v>0.30310999999999999</v>
      </c>
      <c r="S13" t="str">
        <f>IFERROR(VLOOKUP(C13,'M1'!$B:$D,3,0),"")</f>
        <v>中前</v>
      </c>
      <c r="T13">
        <v>7</v>
      </c>
      <c r="U13">
        <v>11</v>
      </c>
      <c r="V13">
        <v>9</v>
      </c>
      <c r="W13">
        <v>14</v>
      </c>
      <c r="X13">
        <v>8</v>
      </c>
      <c r="Y13">
        <v>7</v>
      </c>
      <c r="Z13">
        <f>ROUND( ((1-(T13/14))*0.1*IF(T13&lt;&gt;0,1,0)) + ((1-(U13/14))*0.1*IF(U13&lt;&gt;0,1,0)) + ((1-(V13/14))*0.1*IF(V13&lt;&gt;0,1,0)) + ((1-(W13/14))*0.1*IF(W13&lt;&gt;0,1,0)), 4 )</f>
        <v>0.1071</v>
      </c>
      <c r="AA13">
        <v>134</v>
      </c>
      <c r="AB13">
        <f>VLOOKUP(表格1_5[[#This Row],[負磅]],W!$A$1:$B$32,2,FALSE)</f>
        <v>-0.09</v>
      </c>
      <c r="AC13" s="111" t="s">
        <v>22</v>
      </c>
      <c r="AD13">
        <f>VLOOKUP(表格1_5[[#This Row],[騎師]],J!$A$1:$B$45,2,FALSE)</f>
        <v>0.2487</v>
      </c>
      <c r="AE13" s="112" t="s">
        <v>23</v>
      </c>
      <c r="AF13">
        <f>VLOOKUP(表格1_5[[#This Row],[練馬師]],T!$A$1:$B$23,2,FALSE)</f>
        <v>0.318</v>
      </c>
      <c r="AG13">
        <v>1</v>
      </c>
      <c r="AH13">
        <f>VLOOKUP(表格1_5[[#This Row],[檔位]],'1200M'!$A$1:$B$14,2,0)</f>
        <v>0.28999999999999998</v>
      </c>
      <c r="AI13">
        <v>40</v>
      </c>
      <c r="AJ13">
        <v>1</v>
      </c>
      <c r="AK13">
        <v>9.18</v>
      </c>
      <c r="AN13">
        <v>4</v>
      </c>
      <c r="AP13">
        <v>-4</v>
      </c>
      <c r="AQ13" t="s">
        <v>17</v>
      </c>
      <c r="AR13">
        <v>71</v>
      </c>
      <c r="AS13" t="s">
        <v>24</v>
      </c>
      <c r="AT13" t="s">
        <v>1474</v>
      </c>
      <c r="AU13" t="s">
        <v>25</v>
      </c>
      <c r="AV13" t="s">
        <v>1405</v>
      </c>
      <c r="AY13" t="s">
        <v>1421</v>
      </c>
      <c r="AZ13" t="s">
        <v>1505</v>
      </c>
      <c r="BA13" t="s">
        <v>20</v>
      </c>
    </row>
    <row r="14" spans="1:53" x14ac:dyDescent="0.25">
      <c r="A14" s="11" t="s">
        <v>1</v>
      </c>
      <c r="B14" s="138">
        <v>9</v>
      </c>
      <c r="C14" s="108" t="s">
        <v>55</v>
      </c>
      <c r="D14" s="128"/>
      <c r="E14" s="10" t="s">
        <v>1420</v>
      </c>
      <c r="F14" s="10" t="s">
        <v>1405</v>
      </c>
      <c r="H14" s="10" t="s">
        <v>1267</v>
      </c>
      <c r="I14" s="9" t="str">
        <f>_xlfn.XLOOKUP(C:C,'coordinate'!I:I,'coordinate'!J:J,"",)</f>
        <v>ML</v>
      </c>
      <c r="J14" s="10" t="s">
        <v>1405</v>
      </c>
      <c r="K14" s="10" t="s">
        <v>1405</v>
      </c>
      <c r="R14">
        <f t="shared" si="0"/>
        <v>0.27783000000000013</v>
      </c>
      <c r="S14" t="str">
        <f>IFERROR(VLOOKUP(C14,'M1'!$B:$D,3,0),"")</f>
        <v>留後</v>
      </c>
      <c r="T14">
        <v>10</v>
      </c>
      <c r="U14">
        <v>10</v>
      </c>
      <c r="V14">
        <v>12</v>
      </c>
      <c r="W14">
        <v>14</v>
      </c>
      <c r="X14">
        <v>12</v>
      </c>
      <c r="Y14">
        <v>13</v>
      </c>
      <c r="Z14">
        <f>ROUND( ((1-(T14/14))*0.1*IF(T14&lt;&gt;0,1,0)) + ((1-(U14/14))*0.1*IF(U14&lt;&gt;0,1,0)) + ((1-(V14/14))*0.1*IF(V14&lt;&gt;0,1,0)) + ((1-(W14/14))*0.1*IF(W14&lt;&gt;0,1,0)), 4 )</f>
        <v>7.1400000000000005E-2</v>
      </c>
      <c r="AA14">
        <v>127</v>
      </c>
      <c r="AB14">
        <f>VLOOKUP(表格1_5[[#This Row],[負磅]],W!$A$1:$B$32,2,FALSE)</f>
        <v>-1.99999999999999E-2</v>
      </c>
      <c r="AC14" s="10" t="s">
        <v>56</v>
      </c>
      <c r="AD14">
        <f>VLOOKUP(表格1_5[[#This Row],[騎師]],J!$A$1:$B$45,2,FALSE)</f>
        <v>0.24390000000000001</v>
      </c>
      <c r="AE14" s="108" t="s">
        <v>57</v>
      </c>
      <c r="AF14">
        <f>VLOOKUP(表格1_5[[#This Row],[練馬師]],T!$A$1:$B$23,2,FALSE)</f>
        <v>0.16420000000000001</v>
      </c>
      <c r="AG14">
        <v>6</v>
      </c>
      <c r="AH14">
        <f>VLOOKUP(表格1_5[[#This Row],[檔位]],'1200M'!$A$1:$B$14,2,0)</f>
        <v>0.26</v>
      </c>
      <c r="AI14">
        <v>33</v>
      </c>
      <c r="AJ14">
        <v>1</v>
      </c>
      <c r="AK14">
        <v>9.8699999999999992</v>
      </c>
      <c r="AN14">
        <v>4</v>
      </c>
      <c r="AP14">
        <v>-7</v>
      </c>
      <c r="AQ14" t="s">
        <v>17</v>
      </c>
      <c r="AR14">
        <v>53</v>
      </c>
      <c r="AS14" t="s">
        <v>34</v>
      </c>
      <c r="AT14" t="s">
        <v>1470</v>
      </c>
      <c r="AU14" t="s">
        <v>58</v>
      </c>
      <c r="AV14" t="s">
        <v>1405</v>
      </c>
      <c r="AX14" t="s">
        <v>1419</v>
      </c>
      <c r="AY14" t="s">
        <v>1421</v>
      </c>
      <c r="BA14" t="s">
        <v>20</v>
      </c>
    </row>
    <row r="15" spans="1:53" x14ac:dyDescent="0.25">
      <c r="A15" s="11" t="s">
        <v>1</v>
      </c>
      <c r="B15" s="138">
        <v>8</v>
      </c>
      <c r="C15" s="108" t="s">
        <v>51</v>
      </c>
      <c r="D15" s="128"/>
      <c r="F15" s="10" t="s">
        <v>1405</v>
      </c>
      <c r="I15" s="108" t="str">
        <f>_xlfn.XLOOKUP(C:C,'coordinate'!I:I,'coordinate'!J:J,"",)</f>
        <v>O2</v>
      </c>
      <c r="J15" s="10" t="s">
        <v>1405</v>
      </c>
      <c r="K15" s="10" t="s">
        <v>1405</v>
      </c>
      <c r="R15">
        <f t="shared" si="0"/>
        <v>0.24195000000000011</v>
      </c>
      <c r="S15" t="str">
        <f>IFERROR(VLOOKUP(C15,'M1'!$B:$D,3,0),"")</f>
        <v>中前</v>
      </c>
      <c r="T15">
        <v>10</v>
      </c>
      <c r="U15">
        <v>6</v>
      </c>
      <c r="V15">
        <v>14</v>
      </c>
      <c r="W15">
        <v>12</v>
      </c>
      <c r="X15">
        <v>12</v>
      </c>
      <c r="Y15">
        <v>8</v>
      </c>
      <c r="Z15">
        <f>ROUND( ((1-(T15/14))*0.1*IF(T15&lt;&gt;0,1,0)) + ((1-(U15/14))*0.1*IF(U15&lt;&gt;0,1,0)) + ((1-(V15/14))*0.1*IF(V15&lt;&gt;0,1,0)) + ((1-(W15/14))*0.1*IF(W15&lt;&gt;0,1,0)), 4 )</f>
        <v>0.1</v>
      </c>
      <c r="AA15">
        <v>129</v>
      </c>
      <c r="AB15">
        <f>VLOOKUP(表格1_5[[#This Row],[負磅]],W!$A$1:$B$32,2,FALSE)</f>
        <v>-3.9999999999999897E-2</v>
      </c>
      <c r="AC15" s="10" t="s">
        <v>52</v>
      </c>
      <c r="AD15">
        <f>VLOOKUP(表格1_5[[#This Row],[騎師]],J!$A$1:$B$45,2,FALSE)</f>
        <v>0.21840000000000001</v>
      </c>
      <c r="AE15" s="108" t="s">
        <v>53</v>
      </c>
      <c r="AF15">
        <f>VLOOKUP(表格1_5[[#This Row],[練馬師]],T!$A$1:$B$23,2,FALSE)</f>
        <v>0.2281</v>
      </c>
      <c r="AG15">
        <v>10</v>
      </c>
      <c r="AH15">
        <f>VLOOKUP(表格1_5[[#This Row],[檔位]],'1200M'!$A$1:$B$14,2,0)</f>
        <v>0.12</v>
      </c>
      <c r="AI15">
        <v>35</v>
      </c>
      <c r="AJ15">
        <v>1</v>
      </c>
      <c r="AK15">
        <v>9.19</v>
      </c>
      <c r="AN15">
        <v>6</v>
      </c>
      <c r="AP15">
        <v>-3</v>
      </c>
      <c r="AQ15" t="s">
        <v>17</v>
      </c>
      <c r="AR15">
        <v>64</v>
      </c>
      <c r="AS15" t="s">
        <v>34</v>
      </c>
      <c r="AT15" t="s">
        <v>1470</v>
      </c>
      <c r="AU15" t="s">
        <v>54</v>
      </c>
      <c r="AV15" t="s">
        <v>1405</v>
      </c>
      <c r="BA15" t="s">
        <v>20</v>
      </c>
    </row>
    <row r="16" spans="1:53" x14ac:dyDescent="0.25">
      <c r="A16" s="11" t="s">
        <v>1</v>
      </c>
      <c r="B16" s="138">
        <v>1</v>
      </c>
      <c r="C16" s="108" t="s">
        <v>14</v>
      </c>
      <c r="D16" s="128" t="s">
        <v>1513</v>
      </c>
      <c r="F16" s="10" t="s">
        <v>1405</v>
      </c>
      <c r="I16" s="148" t="str">
        <f>_xlfn.XLOOKUP(C:C,'coordinate'!I:I,'coordinate'!J:J,"",)</f>
        <v>M1</v>
      </c>
      <c r="J16" s="10" t="s">
        <v>1405</v>
      </c>
      <c r="K16" s="10" t="s">
        <v>1405</v>
      </c>
      <c r="R16">
        <f t="shared" si="0"/>
        <v>0.21015</v>
      </c>
      <c r="S16" t="str">
        <f>IFERROR(VLOOKUP(C16,'M1'!$B:$D,3,0),"")</f>
        <v>放頭</v>
      </c>
      <c r="T16">
        <v>13</v>
      </c>
      <c r="U16">
        <v>12</v>
      </c>
      <c r="V16">
        <v>10</v>
      </c>
      <c r="W16">
        <v>12</v>
      </c>
      <c r="X16">
        <v>14</v>
      </c>
      <c r="Z16">
        <f>ROUND( ((1-(T16/14))*0.1*IF(T16&lt;&gt;0,1,0)) + ((1-(U16/14))*0.1*IF(U16&lt;&gt;0,1,0)) + ((1-(V16/14))*0.1*IF(V16&lt;&gt;0,1,0)) + ((1-(W16/14))*0.1*IF(W16&lt;&gt;0,1,0)), 4 )</f>
        <v>6.4299999999999996E-2</v>
      </c>
      <c r="AA16">
        <v>132</v>
      </c>
      <c r="AB16">
        <f>VLOOKUP(表格1_5[[#This Row],[負磅]],W!$A$1:$B$32,2,FALSE)</f>
        <v>-7.0000000000000007E-2</v>
      </c>
      <c r="AC16" s="109" t="s">
        <v>15</v>
      </c>
      <c r="AD16">
        <f>VLOOKUP(表格1_5[[#This Row],[騎師]],J!$A$1:$B$45,2,FALSE)</f>
        <v>0.1472</v>
      </c>
      <c r="AE16" s="110" t="s">
        <v>16</v>
      </c>
      <c r="AF16">
        <f>VLOOKUP(表格1_5[[#This Row],[練馬師]],T!$A$1:$B$23,2,FALSE)</f>
        <v>0.21229999999999999</v>
      </c>
      <c r="AG16">
        <v>9</v>
      </c>
      <c r="AH16">
        <f>VLOOKUP(表格1_5[[#This Row],[檔位]],'1200M'!$A$1:$B$14,2,0)</f>
        <v>0.27</v>
      </c>
      <c r="AI16">
        <v>40</v>
      </c>
      <c r="AJ16">
        <v>1</v>
      </c>
      <c r="AK16">
        <v>9.75</v>
      </c>
      <c r="AN16">
        <v>4</v>
      </c>
      <c r="AP16">
        <v>-6</v>
      </c>
      <c r="AQ16" t="s">
        <v>17</v>
      </c>
      <c r="AR16">
        <v>56</v>
      </c>
      <c r="AS16" t="s">
        <v>18</v>
      </c>
      <c r="AT16" t="s">
        <v>1475</v>
      </c>
      <c r="AU16" t="s">
        <v>19</v>
      </c>
      <c r="AV16" t="s">
        <v>1405</v>
      </c>
      <c r="AY16" t="s">
        <v>1421</v>
      </c>
      <c r="AZ16" t="s">
        <v>1505</v>
      </c>
      <c r="BA16" t="s">
        <v>20</v>
      </c>
    </row>
    <row r="17" spans="1:53" x14ac:dyDescent="0.25">
      <c r="A17" s="145" t="s">
        <v>81</v>
      </c>
      <c r="B17" s="145" t="str">
        <f>VLOOKUP(表格1_5[[#This Row],[場]],Raceinfo!$A$1:$C$11,3,FALSE)</f>
        <v>第四班</v>
      </c>
      <c r="C17" s="145" t="str">
        <f>VLOOKUP(表格1_5[[#This Row],[場]],Raceinfo!$A$1:$C$11,2,FALSE)</f>
        <v>1000米</v>
      </c>
      <c r="D17" s="152" t="s">
        <v>1835</v>
      </c>
      <c r="E17" s="152" t="s">
        <v>1835</v>
      </c>
      <c r="F17" s="10" t="s">
        <v>1405</v>
      </c>
      <c r="H17" s="10" t="s">
        <v>1405</v>
      </c>
      <c r="I17" s="108" t="str">
        <f>_xlfn.XLOOKUP(C:C,'coordinate'!I:I,'coordinate'!J:J,"",)</f>
        <v/>
      </c>
      <c r="J17" s="10" t="s">
        <v>1405</v>
      </c>
      <c r="K17" s="10" t="s">
        <v>1405</v>
      </c>
      <c r="S17" t="str">
        <f>IFERROR(VLOOKUP(C17,'M1'!$B:$D,3,0),"")</f>
        <v/>
      </c>
      <c r="AE17" s="108"/>
      <c r="AT17" t="s">
        <v>1405</v>
      </c>
      <c r="AV17" t="s">
        <v>1405</v>
      </c>
      <c r="AW17" t="s">
        <v>1405</v>
      </c>
      <c r="AX17" t="s">
        <v>1405</v>
      </c>
      <c r="AY17" t="s">
        <v>1405</v>
      </c>
      <c r="AZ17" t="s">
        <v>1405</v>
      </c>
      <c r="BA17" t="s">
        <v>13</v>
      </c>
    </row>
    <row r="18" spans="1:53" x14ac:dyDescent="0.25">
      <c r="A18" s="118" t="s">
        <v>81</v>
      </c>
      <c r="B18" s="138">
        <v>11</v>
      </c>
      <c r="C18" s="108" t="s">
        <v>110</v>
      </c>
      <c r="D18" s="128"/>
      <c r="E18" s="10" t="s">
        <v>1524</v>
      </c>
      <c r="F18" s="10" t="s">
        <v>1405</v>
      </c>
      <c r="I18" s="147" t="str">
        <f>_xlfn.XLOOKUP(C:C,'coordinate'!I:I,'coordinate'!J:J,"",)</f>
        <v>P4</v>
      </c>
      <c r="J18" s="10" t="s">
        <v>1405</v>
      </c>
      <c r="K18" s="10" t="s">
        <v>1405</v>
      </c>
      <c r="R18">
        <f t="shared" ref="R18:R28" si="2">Z18+AB18+(AD18*0.3)+(AF18*0.3)+(AH18*0.4)+AO18</f>
        <v>0.55491000000000001</v>
      </c>
      <c r="S18" t="str">
        <f>IFERROR(VLOOKUP(C18,'M1'!$B:$D,3,0),"")</f>
        <v>留後</v>
      </c>
      <c r="T18">
        <v>9</v>
      </c>
      <c r="U18">
        <v>9</v>
      </c>
      <c r="V18">
        <v>3</v>
      </c>
      <c r="W18">
        <v>7</v>
      </c>
      <c r="X18">
        <v>3</v>
      </c>
      <c r="Y18">
        <v>10</v>
      </c>
      <c r="Z18">
        <f t="shared" ref="Z18:Z28" si="3">ROUND( ((1-(T18/14))*0.1*IF(T18&lt;&gt;0,1,0)) + ((1-(U18/14))*0.1*IF(U18&lt;&gt;0,1,0)) + ((1-(V18/14))*0.1*IF(V18&lt;&gt;0,1,0)) + ((1-(W18/14))*0.1*IF(W18&lt;&gt;0,1,0)), 4 )</f>
        <v>0.2</v>
      </c>
      <c r="AA18">
        <v>119</v>
      </c>
      <c r="AB18">
        <f>VLOOKUP(表格1_5[[#This Row],[負磅]],W!$A$1:$B$32,2,FALSE)</f>
        <v>0.06</v>
      </c>
      <c r="AC18" s="113" t="s">
        <v>111</v>
      </c>
      <c r="AD18">
        <f>VLOOKUP(表格1_5[[#This Row],[騎師]],J!$A$1:$B$45,2,FALSE)</f>
        <v>0.2286</v>
      </c>
      <c r="AE18" s="114" t="s">
        <v>112</v>
      </c>
      <c r="AF18">
        <f>VLOOKUP(表格1_5[[#This Row],[練馬師]],T!$A$1:$B$23,2,FALSE)</f>
        <v>0.22109999999999999</v>
      </c>
      <c r="AG18">
        <v>4</v>
      </c>
      <c r="AH18">
        <f>VLOOKUP(表格1_5[[#This Row],[檔位]],'1000M'!$A$1:$B$14,2,0)</f>
        <v>0.4</v>
      </c>
      <c r="AI18">
        <v>42</v>
      </c>
      <c r="AN18">
        <v>5</v>
      </c>
      <c r="AP18">
        <v>-4</v>
      </c>
      <c r="AQ18">
        <v>1</v>
      </c>
      <c r="AR18">
        <v>64</v>
      </c>
      <c r="AS18" t="s">
        <v>113</v>
      </c>
      <c r="AT18" t="s">
        <v>1476</v>
      </c>
      <c r="AU18" t="s">
        <v>114</v>
      </c>
      <c r="AV18" t="s">
        <v>1405</v>
      </c>
      <c r="AW18" t="s">
        <v>1416</v>
      </c>
      <c r="AY18" t="s">
        <v>1421</v>
      </c>
      <c r="BA18" t="s">
        <v>96</v>
      </c>
    </row>
    <row r="19" spans="1:53" x14ac:dyDescent="0.25">
      <c r="A19" s="118" t="s">
        <v>81</v>
      </c>
      <c r="B19" s="138">
        <v>2</v>
      </c>
      <c r="C19" s="108" t="s">
        <v>84</v>
      </c>
      <c r="D19" s="128" t="s">
        <v>593</v>
      </c>
      <c r="E19" s="10" t="s">
        <v>1405</v>
      </c>
      <c r="F19" s="10">
        <v>1</v>
      </c>
      <c r="I19" s="149" t="str">
        <f>_xlfn.XLOOKUP(C:C,'coordinate'!I:I,'coordinate'!J:J,"",)</f>
        <v>M3</v>
      </c>
      <c r="J19" s="10" t="s">
        <v>1384</v>
      </c>
      <c r="K19" s="10" t="s">
        <v>1405</v>
      </c>
      <c r="R19">
        <f t="shared" si="2"/>
        <v>0.53605999999999998</v>
      </c>
      <c r="S19" t="str">
        <f>IFERROR(VLOOKUP(C19,'M1'!$B:$D,3,0),"")</f>
        <v>中前</v>
      </c>
      <c r="T19">
        <v>1</v>
      </c>
      <c r="U19">
        <v>4</v>
      </c>
      <c r="V19">
        <v>3</v>
      </c>
      <c r="Z19">
        <f t="shared" si="3"/>
        <v>0.2429</v>
      </c>
      <c r="AA19">
        <v>125</v>
      </c>
      <c r="AB19">
        <f>VLOOKUP(表格1_5[[#This Row],[負磅]],W!$A$1:$B$32,2,FALSE)</f>
        <v>0</v>
      </c>
      <c r="AC19" s="10" t="s">
        <v>73</v>
      </c>
      <c r="AD19">
        <f>VLOOKUP(表格1_5[[#This Row],[騎師]],J!$A$1:$B$45,2,FALSE)</f>
        <v>0.28000000000000003</v>
      </c>
      <c r="AE19" s="108" t="s">
        <v>85</v>
      </c>
      <c r="AF19">
        <f>VLOOKUP(表格1_5[[#This Row],[練馬師]],T!$A$1:$B$23,2,FALSE)</f>
        <v>0.29720000000000002</v>
      </c>
      <c r="AG19">
        <v>5</v>
      </c>
      <c r="AH19">
        <f>VLOOKUP(表格1_5[[#This Row],[檔位]],'1000M'!$A$1:$B$14,2,0)</f>
        <v>0.3</v>
      </c>
      <c r="AI19">
        <v>58</v>
      </c>
      <c r="AJ19">
        <v>0</v>
      </c>
      <c r="AK19">
        <v>55.79</v>
      </c>
      <c r="AN19">
        <v>4</v>
      </c>
      <c r="AP19">
        <v>6</v>
      </c>
      <c r="AQ19" t="s">
        <v>17</v>
      </c>
      <c r="AR19">
        <v>77</v>
      </c>
      <c r="AS19" t="s">
        <v>18</v>
      </c>
      <c r="AT19" t="s">
        <v>1475</v>
      </c>
      <c r="AU19" t="s">
        <v>86</v>
      </c>
      <c r="AV19" t="s">
        <v>1405</v>
      </c>
      <c r="BA19" t="s">
        <v>20</v>
      </c>
    </row>
    <row r="20" spans="1:53" x14ac:dyDescent="0.25">
      <c r="A20" s="118" t="s">
        <v>81</v>
      </c>
      <c r="B20" s="138">
        <v>10</v>
      </c>
      <c r="C20" s="108" t="s">
        <v>108</v>
      </c>
      <c r="D20" s="128"/>
      <c r="F20" s="10">
        <v>4</v>
      </c>
      <c r="I20" s="108" t="str">
        <f>_xlfn.XLOOKUP(C:C,'coordinate'!I:I,'coordinate'!J:J,"",)</f>
        <v>M2</v>
      </c>
      <c r="J20" s="10" t="s">
        <v>1405</v>
      </c>
      <c r="K20" s="10" t="s">
        <v>1405</v>
      </c>
      <c r="R20">
        <f t="shared" si="2"/>
        <v>0.49785000000000001</v>
      </c>
      <c r="S20" t="str">
        <f>IFERROR(VLOOKUP(C20,'M1'!$B:$D,3,0),"")</f>
        <v>中前</v>
      </c>
      <c r="T20">
        <v>7</v>
      </c>
      <c r="U20">
        <v>11</v>
      </c>
      <c r="V20">
        <v>11</v>
      </c>
      <c r="W20">
        <v>6</v>
      </c>
      <c r="X20">
        <v>2</v>
      </c>
      <c r="Y20">
        <v>12</v>
      </c>
      <c r="Z20">
        <f t="shared" si="3"/>
        <v>0.15</v>
      </c>
      <c r="AA20">
        <v>117</v>
      </c>
      <c r="AB20">
        <f>VLOOKUP(表格1_5[[#This Row],[負磅]],W!$A$1:$B$32,2,FALSE)</f>
        <v>0.08</v>
      </c>
      <c r="AC20" s="109" t="s">
        <v>15</v>
      </c>
      <c r="AD20">
        <f>VLOOKUP(表格1_5[[#This Row],[騎師]],J!$A$1:$B$45,2,FALSE)</f>
        <v>0.1472</v>
      </c>
      <c r="AE20" s="110" t="s">
        <v>16</v>
      </c>
      <c r="AF20">
        <f>VLOOKUP(表格1_5[[#This Row],[練馬師]],T!$A$1:$B$23,2,FALSE)</f>
        <v>0.21229999999999999</v>
      </c>
      <c r="AG20">
        <v>7</v>
      </c>
      <c r="AH20">
        <f>VLOOKUP(表格1_5[[#This Row],[檔位]],'1000M'!$A$1:$B$14,2,0)</f>
        <v>0.4</v>
      </c>
      <c r="AI20">
        <v>42</v>
      </c>
      <c r="AJ20">
        <v>0</v>
      </c>
      <c r="AK20">
        <v>56.69</v>
      </c>
      <c r="AN20">
        <v>4</v>
      </c>
      <c r="AP20">
        <v>-4</v>
      </c>
      <c r="AQ20">
        <v>1</v>
      </c>
      <c r="AR20">
        <v>77</v>
      </c>
      <c r="AS20" t="s">
        <v>34</v>
      </c>
      <c r="AT20" t="s">
        <v>1470</v>
      </c>
      <c r="AU20" t="s">
        <v>109</v>
      </c>
      <c r="AV20" t="s">
        <v>1405</v>
      </c>
      <c r="AY20" t="s">
        <v>1421</v>
      </c>
      <c r="BA20" t="s">
        <v>20</v>
      </c>
    </row>
    <row r="21" spans="1:53" x14ac:dyDescent="0.25">
      <c r="A21" s="118" t="s">
        <v>81</v>
      </c>
      <c r="B21" s="138">
        <v>9</v>
      </c>
      <c r="C21" s="108" t="s">
        <v>105</v>
      </c>
      <c r="D21" s="128"/>
      <c r="F21" s="10" t="s">
        <v>1405</v>
      </c>
      <c r="I21" s="108" t="str">
        <f>_xlfn.XLOOKUP(C:C,'coordinate'!I:I,'coordinate'!J:J,"",)</f>
        <v>P2</v>
      </c>
      <c r="J21" s="10" t="s">
        <v>1384</v>
      </c>
      <c r="K21" s="10" t="s">
        <v>1405</v>
      </c>
      <c r="R21">
        <f t="shared" si="2"/>
        <v>0.48024999999999995</v>
      </c>
      <c r="S21" t="str">
        <f>IFERROR(VLOOKUP(C21,'M1'!$B:$D,3,0),"")</f>
        <v>放頭</v>
      </c>
      <c r="T21">
        <v>5</v>
      </c>
      <c r="U21">
        <v>6</v>
      </c>
      <c r="V21">
        <v>11</v>
      </c>
      <c r="W21">
        <v>4</v>
      </c>
      <c r="X21">
        <v>1</v>
      </c>
      <c r="Y21">
        <v>8</v>
      </c>
      <c r="Z21">
        <f t="shared" si="3"/>
        <v>0.21429999999999999</v>
      </c>
      <c r="AA21">
        <v>125</v>
      </c>
      <c r="AB21">
        <f>VLOOKUP(表格1_5[[#This Row],[負磅]],W!$A$1:$B$32,2,FALSE)</f>
        <v>0</v>
      </c>
      <c r="AC21" s="10" t="s">
        <v>52</v>
      </c>
      <c r="AD21">
        <f>VLOOKUP(表格1_5[[#This Row],[騎師]],J!$A$1:$B$45,2,FALSE)</f>
        <v>0.21840000000000001</v>
      </c>
      <c r="AE21" s="108" t="s">
        <v>53</v>
      </c>
      <c r="AF21">
        <f>VLOOKUP(表格1_5[[#This Row],[練馬師]],T!$A$1:$B$23,2,FALSE)</f>
        <v>0.2281</v>
      </c>
      <c r="AG21">
        <v>11</v>
      </c>
      <c r="AH21">
        <f>VLOOKUP(表格1_5[[#This Row],[檔位]],'1000M'!$A$1:$B$14,2,0)</f>
        <v>0.33</v>
      </c>
      <c r="AI21">
        <v>48</v>
      </c>
      <c r="AJ21">
        <v>0</v>
      </c>
      <c r="AK21">
        <v>56.78</v>
      </c>
      <c r="AN21">
        <v>6</v>
      </c>
      <c r="AP21">
        <v>-2</v>
      </c>
      <c r="AQ21">
        <v>1</v>
      </c>
      <c r="AR21">
        <v>60</v>
      </c>
      <c r="AS21" t="s">
        <v>106</v>
      </c>
      <c r="AT21" t="s">
        <v>1477</v>
      </c>
      <c r="AU21" t="s">
        <v>107</v>
      </c>
      <c r="AV21" t="s">
        <v>1405</v>
      </c>
      <c r="BA21" t="s">
        <v>96</v>
      </c>
    </row>
    <row r="22" spans="1:53" x14ac:dyDescent="0.25">
      <c r="A22" s="118" t="s">
        <v>81</v>
      </c>
      <c r="B22" s="138">
        <v>7</v>
      </c>
      <c r="C22" s="11" t="s">
        <v>100</v>
      </c>
      <c r="D22" s="128"/>
      <c r="F22" s="10" t="s">
        <v>1405</v>
      </c>
      <c r="I22" s="148" t="str">
        <f>_xlfn.XLOOKUP(C:C,'coordinate'!I:I,'coordinate'!J:J,"",)</f>
        <v>O1</v>
      </c>
      <c r="J22" s="10" t="s">
        <v>1405</v>
      </c>
      <c r="K22" s="10" t="s">
        <v>1405</v>
      </c>
      <c r="R22">
        <f t="shared" si="2"/>
        <v>0.46212000000000009</v>
      </c>
      <c r="S22" t="str">
        <f>IFERROR(VLOOKUP(C22,'M1'!$B:$D,3,0),"")</f>
        <v>放頭</v>
      </c>
      <c r="T22">
        <v>12</v>
      </c>
      <c r="U22">
        <v>1</v>
      </c>
      <c r="V22">
        <v>12</v>
      </c>
      <c r="W22">
        <v>2</v>
      </c>
      <c r="X22">
        <v>11</v>
      </c>
      <c r="Y22">
        <v>7</v>
      </c>
      <c r="Z22">
        <f t="shared" si="3"/>
        <v>0.20710000000000001</v>
      </c>
      <c r="AA22">
        <v>126</v>
      </c>
      <c r="AB22">
        <f>VLOOKUP(表格1_5[[#This Row],[負磅]],W!$A$1:$B$32,2,FALSE)</f>
        <v>-9.99999999999991E-3</v>
      </c>
      <c r="AC22" s="10" t="s">
        <v>42</v>
      </c>
      <c r="AD22">
        <f>VLOOKUP(表格1_5[[#This Row],[騎師]],J!$A$1:$B$45,2,FALSE)</f>
        <v>0.21049999999999999</v>
      </c>
      <c r="AE22" s="108" t="s">
        <v>43</v>
      </c>
      <c r="AF22">
        <f>VLOOKUP(表格1_5[[#This Row],[練馬師]],T!$A$1:$B$23,2,FALSE)</f>
        <v>0.27289999999999998</v>
      </c>
      <c r="AG22">
        <v>6</v>
      </c>
      <c r="AH22">
        <f>VLOOKUP(表格1_5[[#This Row],[檔位]],'1000M'!$A$1:$B$14,2,0)</f>
        <v>0.3</v>
      </c>
      <c r="AI22">
        <v>52</v>
      </c>
      <c r="AJ22">
        <v>0</v>
      </c>
      <c r="AK22">
        <v>57.51</v>
      </c>
      <c r="AN22">
        <v>6</v>
      </c>
      <c r="AP22">
        <v>0</v>
      </c>
      <c r="AQ22">
        <v>1</v>
      </c>
      <c r="AR22">
        <v>56</v>
      </c>
      <c r="AS22" t="s">
        <v>18</v>
      </c>
      <c r="AT22" t="s">
        <v>1475</v>
      </c>
      <c r="AU22" t="s">
        <v>101</v>
      </c>
      <c r="AV22" t="s">
        <v>1405</v>
      </c>
      <c r="BA22" t="s">
        <v>20</v>
      </c>
    </row>
    <row r="23" spans="1:53" x14ac:dyDescent="0.25">
      <c r="A23" s="118" t="s">
        <v>81</v>
      </c>
      <c r="B23" s="139">
        <v>1</v>
      </c>
      <c r="C23" s="108" t="s">
        <v>82</v>
      </c>
      <c r="D23" s="128" t="s">
        <v>1515</v>
      </c>
      <c r="F23" s="10" t="s">
        <v>1405</v>
      </c>
      <c r="I23" s="11" t="str">
        <f>_xlfn.XLOOKUP(C:C,'coordinate'!I:I,'coordinate'!J:J,"",)</f>
        <v>PH</v>
      </c>
      <c r="J23" s="10" t="s">
        <v>1384</v>
      </c>
      <c r="K23" s="10" t="s">
        <v>1387</v>
      </c>
      <c r="R23">
        <f t="shared" si="2"/>
        <v>0.41243000000000002</v>
      </c>
      <c r="S23" t="str">
        <f>IFERROR(VLOOKUP(C23,'M1'!$B:$D,3,0),"")</f>
        <v>放頭</v>
      </c>
      <c r="T23">
        <v>4</v>
      </c>
      <c r="U23">
        <v>4</v>
      </c>
      <c r="V23">
        <v>11</v>
      </c>
      <c r="W23">
        <v>8</v>
      </c>
      <c r="X23">
        <v>1</v>
      </c>
      <c r="Z23">
        <f t="shared" si="3"/>
        <v>0.20710000000000001</v>
      </c>
      <c r="AA23">
        <v>135</v>
      </c>
      <c r="AB23">
        <f>VLOOKUP(表格1_5[[#This Row],[負磅]],W!$A$1:$B$32,2,FALSE)</f>
        <v>-0.1</v>
      </c>
      <c r="AC23" s="10" t="s">
        <v>32</v>
      </c>
      <c r="AD23">
        <f>VLOOKUP(表格1_5[[#This Row],[騎師]],J!$A$1:$B$45,2,FALSE)</f>
        <v>0.47799999999999998</v>
      </c>
      <c r="AE23" s="108" t="s">
        <v>47</v>
      </c>
      <c r="AF23">
        <f>VLOOKUP(表格1_5[[#This Row],[練馬師]],T!$A$1:$B$23,2,FALSE)</f>
        <v>0.27310000000000001</v>
      </c>
      <c r="AG23">
        <v>2</v>
      </c>
      <c r="AH23">
        <f>VLOOKUP(表格1_5[[#This Row],[檔位]],'1000M'!$A$1:$B$14,2,0)</f>
        <v>0.2</v>
      </c>
      <c r="AI23">
        <v>58</v>
      </c>
      <c r="AJ23">
        <v>0</v>
      </c>
      <c r="AK23">
        <v>55.81</v>
      </c>
      <c r="AN23">
        <v>5</v>
      </c>
      <c r="AP23">
        <v>-3</v>
      </c>
      <c r="AQ23" t="s">
        <v>17</v>
      </c>
      <c r="AR23">
        <v>91</v>
      </c>
      <c r="AS23" t="s">
        <v>18</v>
      </c>
      <c r="AT23" t="s">
        <v>1475</v>
      </c>
      <c r="AU23" t="s">
        <v>83</v>
      </c>
      <c r="AV23" t="s">
        <v>1405</v>
      </c>
      <c r="AZ23" t="s">
        <v>1505</v>
      </c>
      <c r="BA23" t="s">
        <v>20</v>
      </c>
    </row>
    <row r="24" spans="1:53" x14ac:dyDescent="0.25">
      <c r="A24" s="118" t="s">
        <v>81</v>
      </c>
      <c r="B24" s="138">
        <v>8</v>
      </c>
      <c r="C24" s="108" t="s">
        <v>102</v>
      </c>
      <c r="D24" s="128" t="s">
        <v>593</v>
      </c>
      <c r="F24" s="10">
        <v>2</v>
      </c>
      <c r="H24" s="9" t="s">
        <v>1270</v>
      </c>
      <c r="I24" s="108" t="str">
        <f>_xlfn.XLOOKUP(C:C,'coordinate'!I:I,'coordinate'!J:J,"",)</f>
        <v>O2</v>
      </c>
      <c r="J24" s="10" t="s">
        <v>1405</v>
      </c>
      <c r="K24" s="10" t="s">
        <v>1405</v>
      </c>
      <c r="R24">
        <f t="shared" si="2"/>
        <v>0.30513999999999997</v>
      </c>
      <c r="S24" t="str">
        <f>IFERROR(VLOOKUP(C24,'M1'!$B:$D,3,0),"")</f>
        <v>中前</v>
      </c>
      <c r="T24">
        <v>3</v>
      </c>
      <c r="U24">
        <v>7</v>
      </c>
      <c r="V24">
        <v>14</v>
      </c>
      <c r="Z24">
        <f t="shared" si="3"/>
        <v>0.12859999999999999</v>
      </c>
      <c r="AA24">
        <v>120</v>
      </c>
      <c r="AB24">
        <f>VLOOKUP(表格1_5[[#This Row],[負磅]],W!$A$1:$B$32,2,FALSE)</f>
        <v>0.05</v>
      </c>
      <c r="AC24" s="113" t="s">
        <v>27</v>
      </c>
      <c r="AD24">
        <f>VLOOKUP(表格1_5[[#This Row],[騎師]],J!$A$1:$B$45,2,FALSE)</f>
        <v>0.1928</v>
      </c>
      <c r="AE24" s="114" t="s">
        <v>28</v>
      </c>
      <c r="AF24">
        <f>VLOOKUP(表格1_5[[#This Row],[練馬師]],T!$A$1:$B$23,2,FALSE)</f>
        <v>0.22900000000000001</v>
      </c>
      <c r="AG24">
        <v>1</v>
      </c>
      <c r="AH24">
        <f>VLOOKUP(表格1_5[[#This Row],[檔位]],'1000M'!$A$1:$B$14,2,0)</f>
        <v>0</v>
      </c>
      <c r="AI24">
        <v>50</v>
      </c>
      <c r="AJ24">
        <v>0</v>
      </c>
      <c r="AK24">
        <v>56.49</v>
      </c>
      <c r="AN24">
        <v>4</v>
      </c>
      <c r="AP24">
        <v>0</v>
      </c>
      <c r="AQ24">
        <v>1</v>
      </c>
      <c r="AR24">
        <v>77</v>
      </c>
      <c r="AS24" t="s">
        <v>103</v>
      </c>
      <c r="AT24" t="s">
        <v>1478</v>
      </c>
      <c r="AU24" t="s">
        <v>104</v>
      </c>
      <c r="AV24" t="s">
        <v>1405</v>
      </c>
      <c r="AY24" t="s">
        <v>1421</v>
      </c>
      <c r="BA24" t="s">
        <v>20</v>
      </c>
    </row>
    <row r="25" spans="1:53" x14ac:dyDescent="0.25">
      <c r="A25" s="118" t="s">
        <v>81</v>
      </c>
      <c r="B25" s="138">
        <v>6</v>
      </c>
      <c r="C25" s="108" t="s">
        <v>97</v>
      </c>
      <c r="D25" s="128"/>
      <c r="F25" s="10" t="s">
        <v>1405</v>
      </c>
      <c r="I25" s="148" t="str">
        <f>_xlfn.XLOOKUP(C:C,'coordinate'!I:I,'coordinate'!J:J,"",)</f>
        <v>P1</v>
      </c>
      <c r="J25" s="10" t="s">
        <v>1405</v>
      </c>
      <c r="K25" s="10" t="s">
        <v>1405</v>
      </c>
      <c r="R25">
        <f t="shared" si="2"/>
        <v>0.28891999999999995</v>
      </c>
      <c r="S25" t="str">
        <f>IFERROR(VLOOKUP(C25,'M1'!$B:$D,3,0),"")</f>
        <v>中前</v>
      </c>
      <c r="T25">
        <v>10</v>
      </c>
      <c r="U25">
        <v>8</v>
      </c>
      <c r="V25">
        <v>4</v>
      </c>
      <c r="W25">
        <v>12</v>
      </c>
      <c r="X25">
        <v>8</v>
      </c>
      <c r="Y25">
        <v>1</v>
      </c>
      <c r="Z25">
        <f t="shared" si="3"/>
        <v>0.15709999999999999</v>
      </c>
      <c r="AA25">
        <v>130</v>
      </c>
      <c r="AB25">
        <f>VLOOKUP(表格1_5[[#This Row],[負磅]],W!$A$1:$B$32,2,FALSE)</f>
        <v>-0.05</v>
      </c>
      <c r="AC25" s="10" t="s">
        <v>56</v>
      </c>
      <c r="AD25">
        <f>VLOOKUP(表格1_5[[#This Row],[騎師]],J!$A$1:$B$45,2,FALSE)</f>
        <v>0.24390000000000001</v>
      </c>
      <c r="AE25" s="108" t="s">
        <v>33</v>
      </c>
      <c r="AF25">
        <f>VLOOKUP(表格1_5[[#This Row],[練馬師]],T!$A$1:$B$23,2,FALSE)</f>
        <v>0.2155</v>
      </c>
      <c r="AG25">
        <v>9</v>
      </c>
      <c r="AH25">
        <f>VLOOKUP(表格1_5[[#This Row],[檔位]],'1000M'!$A$1:$B$14,2,0)</f>
        <v>0.11</v>
      </c>
      <c r="AI25">
        <v>53</v>
      </c>
      <c r="AJ25">
        <v>0</v>
      </c>
      <c r="AK25">
        <v>57.13</v>
      </c>
      <c r="AN25">
        <v>5</v>
      </c>
      <c r="AP25">
        <v>-3</v>
      </c>
      <c r="AQ25">
        <v>1</v>
      </c>
      <c r="AR25">
        <v>64</v>
      </c>
      <c r="AS25" t="s">
        <v>98</v>
      </c>
      <c r="AT25" t="s">
        <v>1479</v>
      </c>
      <c r="AU25" t="s">
        <v>99</v>
      </c>
      <c r="AV25" t="s">
        <v>1405</v>
      </c>
      <c r="BA25" t="s">
        <v>20</v>
      </c>
    </row>
    <row r="26" spans="1:53" x14ac:dyDescent="0.25">
      <c r="A26" s="157" t="s">
        <v>81</v>
      </c>
      <c r="B26" s="138">
        <v>5</v>
      </c>
      <c r="C26" s="108" t="s">
        <v>93</v>
      </c>
      <c r="D26" s="128"/>
      <c r="E26" s="10" t="s">
        <v>1420</v>
      </c>
      <c r="F26" s="10" t="s">
        <v>1405</v>
      </c>
      <c r="I26" s="149" t="str">
        <f>_xlfn.XLOOKUP(C:C,'coordinate'!I:I,'coordinate'!J:J,"",)</f>
        <v>O3</v>
      </c>
      <c r="J26" s="10" t="s">
        <v>1405</v>
      </c>
      <c r="K26" s="10" t="s">
        <v>1405</v>
      </c>
      <c r="R26">
        <f t="shared" si="2"/>
        <v>0.27237999999999996</v>
      </c>
      <c r="S26" t="str">
        <f>IFERROR(VLOOKUP(C26,'M1'!$B:$D,3,0),"")</f>
        <v>中前</v>
      </c>
      <c r="T26">
        <v>7</v>
      </c>
      <c r="U26">
        <v>8</v>
      </c>
      <c r="V26">
        <v>10</v>
      </c>
      <c r="W26">
        <v>8</v>
      </c>
      <c r="X26">
        <v>8</v>
      </c>
      <c r="Y26">
        <v>5</v>
      </c>
      <c r="Z26">
        <f t="shared" si="3"/>
        <v>0.1643</v>
      </c>
      <c r="AA26">
        <v>130</v>
      </c>
      <c r="AB26">
        <f>VLOOKUP(表格1_5[[#This Row],[負磅]],W!$A$1:$B$32,2,FALSE)</f>
        <v>-0.05</v>
      </c>
      <c r="AC26" s="10" t="s">
        <v>77</v>
      </c>
      <c r="AD26">
        <f>VLOOKUP(表格1_5[[#This Row],[騎師]],J!$A$1:$B$45,2,FALSE)</f>
        <v>0.1411</v>
      </c>
      <c r="AE26" s="108" t="s">
        <v>65</v>
      </c>
      <c r="AF26">
        <f>VLOOKUP(表格1_5[[#This Row],[練馬師]],T!$A$1:$B$23,2,FALSE)</f>
        <v>0.2525</v>
      </c>
      <c r="AG26">
        <v>3</v>
      </c>
      <c r="AH26">
        <f>VLOOKUP(表格1_5[[#This Row],[檔位]],'1000M'!$A$1:$B$14,2,0)</f>
        <v>0.1</v>
      </c>
      <c r="AI26">
        <v>53</v>
      </c>
      <c r="AN26">
        <v>5</v>
      </c>
      <c r="AP26">
        <v>-4</v>
      </c>
      <c r="AQ26">
        <v>1</v>
      </c>
      <c r="AR26">
        <v>60</v>
      </c>
      <c r="AS26" t="s">
        <v>94</v>
      </c>
      <c r="AT26" t="s">
        <v>1480</v>
      </c>
      <c r="AU26" t="s">
        <v>95</v>
      </c>
      <c r="AV26" t="s">
        <v>587</v>
      </c>
      <c r="AX26" t="s">
        <v>1419</v>
      </c>
      <c r="AY26" t="s">
        <v>1421</v>
      </c>
      <c r="BA26" t="s">
        <v>96</v>
      </c>
    </row>
    <row r="27" spans="1:53" x14ac:dyDescent="0.25">
      <c r="A27" s="118" t="s">
        <v>81</v>
      </c>
      <c r="B27" s="138">
        <v>3</v>
      </c>
      <c r="C27" s="108" t="s">
        <v>87</v>
      </c>
      <c r="D27" s="128"/>
      <c r="E27" s="10" t="s">
        <v>1405</v>
      </c>
      <c r="F27" s="10">
        <v>5</v>
      </c>
      <c r="H27" s="10" t="s">
        <v>1267</v>
      </c>
      <c r="I27" s="148" t="str">
        <f>_xlfn.XLOOKUP(C:C,'coordinate'!I:I,'coordinate'!J:J,"",)</f>
        <v>M1</v>
      </c>
      <c r="J27" s="10" t="s">
        <v>1405</v>
      </c>
      <c r="K27" s="10" t="s">
        <v>1405</v>
      </c>
      <c r="R27">
        <f t="shared" si="2"/>
        <v>0.26043000000000005</v>
      </c>
      <c r="S27" t="str">
        <f>IFERROR(VLOOKUP(C27,'M1'!$B:$D,3,0),"")</f>
        <v>放頭</v>
      </c>
      <c r="T27">
        <v>8</v>
      </c>
      <c r="U27">
        <v>10</v>
      </c>
      <c r="V27">
        <v>1</v>
      </c>
      <c r="W27">
        <v>14</v>
      </c>
      <c r="X27">
        <v>5</v>
      </c>
      <c r="Z27">
        <f t="shared" si="3"/>
        <v>0.1643</v>
      </c>
      <c r="AA27">
        <v>134</v>
      </c>
      <c r="AB27">
        <f>VLOOKUP(表格1_5[[#This Row],[負磅]],W!$A$1:$B$32,2,FALSE)</f>
        <v>-0.09</v>
      </c>
      <c r="AC27" s="10" t="s">
        <v>37</v>
      </c>
      <c r="AD27">
        <f>VLOOKUP(表格1_5[[#This Row],[騎師]],J!$A$1:$B$45,2,FALSE)</f>
        <v>0.2286</v>
      </c>
      <c r="AE27" s="108" t="s">
        <v>38</v>
      </c>
      <c r="AF27">
        <f>VLOOKUP(表格1_5[[#This Row],[練馬師]],T!$A$1:$B$23,2,FALSE)</f>
        <v>0.25850000000000001</v>
      </c>
      <c r="AG27">
        <v>8</v>
      </c>
      <c r="AH27">
        <f>VLOOKUP(表格1_5[[#This Row],[檔位]],'1000M'!$A$1:$B$14,2,0)</f>
        <v>0.1</v>
      </c>
      <c r="AI27">
        <v>57</v>
      </c>
      <c r="AJ27">
        <v>0</v>
      </c>
      <c r="AK27">
        <v>56.71</v>
      </c>
      <c r="AN27">
        <v>4</v>
      </c>
      <c r="AP27">
        <v>0</v>
      </c>
      <c r="AQ27">
        <v>1</v>
      </c>
      <c r="AR27">
        <v>64</v>
      </c>
      <c r="AS27" t="s">
        <v>34</v>
      </c>
      <c r="AT27" t="s">
        <v>1470</v>
      </c>
      <c r="AU27" t="s">
        <v>88</v>
      </c>
      <c r="AV27" t="s">
        <v>1405</v>
      </c>
      <c r="BA27" t="s">
        <v>20</v>
      </c>
    </row>
    <row r="28" spans="1:53" x14ac:dyDescent="0.25">
      <c r="A28" s="118" t="s">
        <v>81</v>
      </c>
      <c r="B28" s="138">
        <v>4</v>
      </c>
      <c r="C28" s="130" t="s">
        <v>89</v>
      </c>
      <c r="D28" s="128"/>
      <c r="E28" s="10" t="s">
        <v>1405</v>
      </c>
      <c r="F28" s="10">
        <v>3</v>
      </c>
      <c r="I28" s="149" t="str">
        <f>_xlfn.XLOOKUP(C:C,'coordinate'!I:I,'coordinate'!J:J,"",)</f>
        <v>P3</v>
      </c>
      <c r="J28" s="10" t="s">
        <v>1405</v>
      </c>
      <c r="K28" s="10" t="s">
        <v>1405</v>
      </c>
      <c r="R28">
        <f t="shared" si="2"/>
        <v>0.25290999999999997</v>
      </c>
      <c r="S28" t="str">
        <f>IFERROR(VLOOKUP(C28,'M1'!$B:$D,3,0),"")</f>
        <v>中後</v>
      </c>
      <c r="T28">
        <v>11</v>
      </c>
      <c r="U28">
        <v>9</v>
      </c>
      <c r="V28">
        <v>10</v>
      </c>
      <c r="W28">
        <v>3</v>
      </c>
      <c r="X28">
        <v>2</v>
      </c>
      <c r="Y28">
        <v>1</v>
      </c>
      <c r="Z28">
        <f t="shared" si="3"/>
        <v>0.1643</v>
      </c>
      <c r="AA28">
        <v>134</v>
      </c>
      <c r="AB28">
        <f>VLOOKUP(表格1_5[[#This Row],[負磅]],W!$A$1:$B$32,2,FALSE)</f>
        <v>-0.09</v>
      </c>
      <c r="AC28" s="10" t="s">
        <v>69</v>
      </c>
      <c r="AD28">
        <f>VLOOKUP(表格1_5[[#This Row],[騎師]],J!$A$1:$B$45,2,FALSE)</f>
        <v>0.19520000000000001</v>
      </c>
      <c r="AE28" s="108" t="s">
        <v>90</v>
      </c>
      <c r="AF28">
        <f>VLOOKUP(表格1_5[[#This Row],[練馬師]],T!$A$1:$B$23,2,FALSE)</f>
        <v>0.2535</v>
      </c>
      <c r="AG28">
        <v>10</v>
      </c>
      <c r="AH28">
        <f>VLOOKUP(表格1_5[[#This Row],[檔位]],'1000M'!$A$1:$B$14,2,0)</f>
        <v>0.11</v>
      </c>
      <c r="AI28">
        <v>57</v>
      </c>
      <c r="AJ28">
        <v>0</v>
      </c>
      <c r="AK28">
        <v>56.08</v>
      </c>
      <c r="AN28">
        <v>4</v>
      </c>
      <c r="AP28">
        <v>-2</v>
      </c>
      <c r="AQ28">
        <v>1</v>
      </c>
      <c r="AR28">
        <v>64</v>
      </c>
      <c r="AS28" t="s">
        <v>91</v>
      </c>
      <c r="AT28" t="s">
        <v>1481</v>
      </c>
      <c r="AU28" t="s">
        <v>92</v>
      </c>
      <c r="AV28" t="s">
        <v>1405</v>
      </c>
      <c r="BA28" t="s">
        <v>20</v>
      </c>
    </row>
    <row r="29" spans="1:53" x14ac:dyDescent="0.25">
      <c r="A29" s="145" t="s">
        <v>115</v>
      </c>
      <c r="B29" s="145" t="str">
        <f>VLOOKUP(表格1_5[[#This Row],[場]],Raceinfo!$A$1:$C$11,3,FALSE)</f>
        <v>三級賽</v>
      </c>
      <c r="C29" s="145" t="str">
        <f>VLOOKUP(表格1_5[[#This Row],[場]],Raceinfo!$A$1:$C$11,2,FALSE)</f>
        <v>1200米</v>
      </c>
      <c r="D29" s="152" t="s">
        <v>1835</v>
      </c>
      <c r="E29" s="152" t="s">
        <v>1835</v>
      </c>
      <c r="F29" s="10" t="s">
        <v>1405</v>
      </c>
      <c r="H29" s="10" t="s">
        <v>1405</v>
      </c>
      <c r="I29" s="108" t="str">
        <f>_xlfn.XLOOKUP(C:C,'coordinate'!I:I,'coordinate'!J:J,"",)</f>
        <v/>
      </c>
      <c r="J29" s="10" t="s">
        <v>1405</v>
      </c>
      <c r="K29" s="10" t="s">
        <v>1405</v>
      </c>
      <c r="S29" t="str">
        <f>IFERROR(VLOOKUP(C29,'M1'!$B:$D,3,0),"")</f>
        <v/>
      </c>
      <c r="AE29" s="108"/>
      <c r="AT29" t="s">
        <v>1405</v>
      </c>
      <c r="AV29" t="s">
        <v>1405</v>
      </c>
      <c r="AW29" t="s">
        <v>1405</v>
      </c>
      <c r="AX29" t="s">
        <v>1405</v>
      </c>
      <c r="AY29" t="s">
        <v>1405</v>
      </c>
      <c r="AZ29" t="s">
        <v>1405</v>
      </c>
      <c r="BA29" t="s">
        <v>13</v>
      </c>
    </row>
    <row r="30" spans="1:53" x14ac:dyDescent="0.25">
      <c r="A30" s="11" t="s">
        <v>115</v>
      </c>
      <c r="B30" s="139">
        <v>3</v>
      </c>
      <c r="C30" s="131" t="s">
        <v>120</v>
      </c>
      <c r="D30" s="128" t="s">
        <v>593</v>
      </c>
      <c r="F30" s="10">
        <v>2</v>
      </c>
      <c r="I30" s="108" t="str">
        <f>_xlfn.XLOOKUP(C:C,'coordinate'!I:I,'coordinate'!J:J,"",)</f>
        <v>P2</v>
      </c>
      <c r="J30" s="10" t="s">
        <v>1384</v>
      </c>
      <c r="K30" s="10" t="s">
        <v>1405</v>
      </c>
      <c r="R30">
        <f t="shared" ref="R30:R35" si="4">Z30+AB30+(AD30*0.3)+(AF30*0.3)+(AH30*0.4)+AO30</f>
        <v>0.6992799999999999</v>
      </c>
      <c r="S30" t="str">
        <f>IFERROR(VLOOKUP(C30,'M1'!$B:$D,3,0),"")</f>
        <v>中前</v>
      </c>
      <c r="T30">
        <v>1</v>
      </c>
      <c r="U30">
        <v>1</v>
      </c>
      <c r="V30">
        <v>2</v>
      </c>
      <c r="W30">
        <v>3</v>
      </c>
      <c r="X30">
        <v>4</v>
      </c>
      <c r="Y30">
        <v>1</v>
      </c>
      <c r="Z30">
        <f t="shared" ref="Z30:Z35" si="5">ROUND( ((1-(T30/14))*0.1*IF(T30&lt;&gt;0,1,0)) + ((1-(U30/14))*0.1*IF(U30&lt;&gt;0,1,0)) + ((1-(V30/14))*0.1*IF(V30&lt;&gt;0,1,0)) + ((1-(W30/14))*0.1*IF(W30&lt;&gt;0,1,0)), 4 )</f>
        <v>0.35</v>
      </c>
      <c r="AA30">
        <v>115</v>
      </c>
      <c r="AB30">
        <f>VLOOKUP(表格1_5[[#This Row],[負磅]],W!$A$1:$B$32,2,FALSE)</f>
        <v>0.1</v>
      </c>
      <c r="AC30" s="10" t="s">
        <v>37</v>
      </c>
      <c r="AD30">
        <f>VLOOKUP(表格1_5[[#This Row],[騎師]],J!$A$1:$B$45,2,FALSE)</f>
        <v>0.2286</v>
      </c>
      <c r="AE30" s="108" t="s">
        <v>28</v>
      </c>
      <c r="AF30">
        <f>VLOOKUP(表格1_5[[#This Row],[練馬師]],T!$A$1:$B$23,2,FALSE)</f>
        <v>0.22900000000000001</v>
      </c>
      <c r="AG30">
        <v>4</v>
      </c>
      <c r="AH30">
        <f>VLOOKUP(表格1_5[[#This Row],[檔位]],'1200M'!$A$1:$B$14,2,0)</f>
        <v>0.28000000000000003</v>
      </c>
      <c r="AI30">
        <v>107</v>
      </c>
      <c r="AJ30">
        <v>1</v>
      </c>
      <c r="AK30">
        <v>7.81</v>
      </c>
      <c r="AN30">
        <v>5</v>
      </c>
      <c r="AP30">
        <v>6</v>
      </c>
      <c r="AR30">
        <v>98</v>
      </c>
      <c r="AS30" t="s">
        <v>18</v>
      </c>
      <c r="AT30" t="s">
        <v>1475</v>
      </c>
      <c r="AU30" t="s">
        <v>121</v>
      </c>
      <c r="AV30" t="s">
        <v>1405</v>
      </c>
      <c r="BA30" t="s">
        <v>20</v>
      </c>
    </row>
    <row r="31" spans="1:53" x14ac:dyDescent="0.25">
      <c r="A31" s="11" t="s">
        <v>115</v>
      </c>
      <c r="B31" s="138">
        <v>6</v>
      </c>
      <c r="C31" s="11" t="s">
        <v>127</v>
      </c>
      <c r="D31" s="128" t="s">
        <v>1509</v>
      </c>
      <c r="F31" s="10">
        <v>5</v>
      </c>
      <c r="I31" s="148" t="str">
        <f>_xlfn.XLOOKUP(C:C,'coordinate'!I:I,'coordinate'!J:J,"",)</f>
        <v>O1</v>
      </c>
      <c r="J31" s="10" t="s">
        <v>1384</v>
      </c>
      <c r="K31" s="10" t="s">
        <v>1405</v>
      </c>
      <c r="R31">
        <f t="shared" si="4"/>
        <v>0.60751999999999995</v>
      </c>
      <c r="S31" t="str">
        <f>IFERROR(VLOOKUP(C31,'M1'!$B:$D,3,0),"")</f>
        <v>中前</v>
      </c>
      <c r="T31">
        <v>10</v>
      </c>
      <c r="U31">
        <v>2</v>
      </c>
      <c r="V31">
        <v>2</v>
      </c>
      <c r="W31">
        <v>5</v>
      </c>
      <c r="X31">
        <v>8</v>
      </c>
      <c r="Y31">
        <v>9</v>
      </c>
      <c r="Z31">
        <f t="shared" si="5"/>
        <v>0.26429999999999998</v>
      </c>
      <c r="AA31">
        <v>115</v>
      </c>
      <c r="AB31">
        <f>VLOOKUP(表格1_5[[#This Row],[負磅]],W!$A$1:$B$32,2,FALSE)</f>
        <v>0.1</v>
      </c>
      <c r="AC31" s="116" t="s">
        <v>128</v>
      </c>
      <c r="AD31">
        <f>VLOOKUP(表格1_5[[#This Row],[騎師]],J!$A$1:$B$45,2,FALSE)</f>
        <v>0.1789</v>
      </c>
      <c r="AE31" s="117" t="s">
        <v>38</v>
      </c>
      <c r="AF31">
        <f>VLOOKUP(表格1_5[[#This Row],[練馬師]],T!$A$1:$B$23,2,FALSE)</f>
        <v>0.25850000000000001</v>
      </c>
      <c r="AG31">
        <v>3</v>
      </c>
      <c r="AH31">
        <f>VLOOKUP(表格1_5[[#This Row],[檔位]],'1200M'!$A$1:$B$14,2,0)</f>
        <v>0.28000000000000003</v>
      </c>
      <c r="AI31">
        <v>86</v>
      </c>
      <c r="AJ31">
        <v>1</v>
      </c>
      <c r="AK31">
        <v>8.39</v>
      </c>
      <c r="AN31">
        <v>6</v>
      </c>
      <c r="AP31">
        <v>-2</v>
      </c>
      <c r="AR31">
        <v>53</v>
      </c>
      <c r="AS31" t="s">
        <v>18</v>
      </c>
      <c r="AT31" t="s">
        <v>1475</v>
      </c>
      <c r="AU31" t="s">
        <v>129</v>
      </c>
      <c r="AV31" t="s">
        <v>1405</v>
      </c>
      <c r="AZ31" t="s">
        <v>1506</v>
      </c>
      <c r="BA31" t="s">
        <v>96</v>
      </c>
    </row>
    <row r="32" spans="1:53" x14ac:dyDescent="0.25">
      <c r="A32" s="11" t="s">
        <v>115</v>
      </c>
      <c r="B32" s="136">
        <v>1</v>
      </c>
      <c r="C32" s="11" t="s">
        <v>116</v>
      </c>
      <c r="D32" s="128" t="s">
        <v>593</v>
      </c>
      <c r="E32" s="10" t="s">
        <v>1405</v>
      </c>
      <c r="F32" s="10">
        <v>1</v>
      </c>
      <c r="H32" s="9" t="s">
        <v>1271</v>
      </c>
      <c r="I32" s="11" t="str">
        <f>_xlfn.XLOOKUP(C:C,'coordinate'!I:I,'coordinate'!J:J,"",)</f>
        <v>PH</v>
      </c>
      <c r="J32" s="10" t="s">
        <v>1384</v>
      </c>
      <c r="K32" s="10" t="s">
        <v>1405</v>
      </c>
      <c r="R32">
        <f t="shared" si="4"/>
        <v>0.59712999999999994</v>
      </c>
      <c r="S32" t="str">
        <f>IFERROR(VLOOKUP(C32,'M1'!$B:$D,3,0),"")</f>
        <v>放頭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f t="shared" si="5"/>
        <v>0.37140000000000001</v>
      </c>
      <c r="AA32">
        <v>135</v>
      </c>
      <c r="AB32">
        <f>VLOOKUP(表格1_5[[#This Row],[負磅]],W!$A$1:$B$32,2,FALSE)</f>
        <v>-0.1</v>
      </c>
      <c r="AC32" s="10" t="s">
        <v>32</v>
      </c>
      <c r="AD32">
        <f>VLOOKUP(表格1_5[[#This Row],[騎師]],J!$A$1:$B$45,2,FALSE)</f>
        <v>0.47799999999999998</v>
      </c>
      <c r="AE32" s="11" t="s">
        <v>112</v>
      </c>
      <c r="AF32">
        <f>VLOOKUP(表格1_5[[#This Row],[練馬師]],T!$A$1:$B$23,2,FALSE)</f>
        <v>0.22109999999999999</v>
      </c>
      <c r="AG32">
        <v>1</v>
      </c>
      <c r="AH32">
        <f>VLOOKUP(表格1_5[[#This Row],[檔位]],'1200M'!$A$1:$B$14,2,0)</f>
        <v>0.28999999999999998</v>
      </c>
      <c r="AI32">
        <v>142</v>
      </c>
      <c r="AJ32">
        <v>1</v>
      </c>
      <c r="AK32">
        <v>7.1</v>
      </c>
      <c r="AN32">
        <v>6</v>
      </c>
      <c r="AP32">
        <v>2</v>
      </c>
      <c r="AR32">
        <v>133</v>
      </c>
      <c r="AT32" t="s">
        <v>1405</v>
      </c>
      <c r="AU32" t="s">
        <v>117</v>
      </c>
      <c r="AV32" t="s">
        <v>1405</v>
      </c>
      <c r="BA32" t="s">
        <v>20</v>
      </c>
    </row>
    <row r="33" spans="1:53" x14ac:dyDescent="0.25">
      <c r="A33" s="119" t="s">
        <v>115</v>
      </c>
      <c r="B33" s="138">
        <v>5</v>
      </c>
      <c r="C33" s="108" t="s">
        <v>124</v>
      </c>
      <c r="D33" s="128" t="s">
        <v>1509</v>
      </c>
      <c r="E33" s="10" t="s">
        <v>1420</v>
      </c>
      <c r="F33" s="10">
        <v>3</v>
      </c>
      <c r="I33" s="148" t="str">
        <f>_xlfn.XLOOKUP(C:C,'coordinate'!I:I,'coordinate'!J:J,"",)</f>
        <v>P1</v>
      </c>
      <c r="J33" s="10" t="s">
        <v>1384</v>
      </c>
      <c r="K33" s="10" t="s">
        <v>1405</v>
      </c>
      <c r="R33">
        <f t="shared" si="4"/>
        <v>0.57784999999999997</v>
      </c>
      <c r="S33" t="str">
        <f>IFERROR(VLOOKUP(C33,'M1'!$B:$D,3,0),"")</f>
        <v>中前</v>
      </c>
      <c r="T33">
        <v>2</v>
      </c>
      <c r="U33">
        <v>3</v>
      </c>
      <c r="V33">
        <v>8</v>
      </c>
      <c r="W33">
        <v>5</v>
      </c>
      <c r="X33">
        <v>4</v>
      </c>
      <c r="Y33">
        <v>11</v>
      </c>
      <c r="Z33">
        <f t="shared" si="5"/>
        <v>0.27139999999999997</v>
      </c>
      <c r="AA33">
        <v>115</v>
      </c>
      <c r="AB33">
        <f>VLOOKUP(表格1_5[[#This Row],[負磅]],W!$A$1:$B$32,2,FALSE)</f>
        <v>0.1</v>
      </c>
      <c r="AC33" s="10" t="s">
        <v>125</v>
      </c>
      <c r="AD33">
        <f>VLOOKUP(表格1_5[[#This Row],[騎師]],J!$A$1:$B$45,2,FALSE)</f>
        <v>0.20799999999999999</v>
      </c>
      <c r="AE33" s="108" t="s">
        <v>90</v>
      </c>
      <c r="AF33">
        <f>VLOOKUP(表格1_5[[#This Row],[練馬師]],T!$A$1:$B$23,2,FALSE)</f>
        <v>0.2535</v>
      </c>
      <c r="AG33">
        <v>2</v>
      </c>
      <c r="AH33">
        <f>VLOOKUP(表格1_5[[#This Row],[檔位]],'1200M'!$A$1:$B$14,2,0)</f>
        <v>0.17</v>
      </c>
      <c r="AI33">
        <v>102</v>
      </c>
      <c r="AJ33">
        <v>1</v>
      </c>
      <c r="AK33">
        <v>7.94</v>
      </c>
      <c r="AN33">
        <v>9</v>
      </c>
      <c r="AP33">
        <v>0</v>
      </c>
      <c r="AR33">
        <v>53</v>
      </c>
      <c r="AT33" t="s">
        <v>1405</v>
      </c>
      <c r="AU33" t="s">
        <v>126</v>
      </c>
      <c r="AV33" t="s">
        <v>1405</v>
      </c>
      <c r="AX33" t="s">
        <v>1419</v>
      </c>
      <c r="AZ33" t="s">
        <v>1506</v>
      </c>
      <c r="BA33" t="s">
        <v>20</v>
      </c>
    </row>
    <row r="34" spans="1:53" x14ac:dyDescent="0.25">
      <c r="A34" s="119" t="s">
        <v>115</v>
      </c>
      <c r="B34" s="11">
        <v>4</v>
      </c>
      <c r="C34" s="108" t="s">
        <v>122</v>
      </c>
      <c r="D34" s="128" t="s">
        <v>593</v>
      </c>
      <c r="F34" s="10">
        <v>4</v>
      </c>
      <c r="H34" s="10" t="s">
        <v>1267</v>
      </c>
      <c r="I34" s="108" t="str">
        <f>_xlfn.XLOOKUP(C:C,'coordinate'!I:I,'coordinate'!J:J,"",)</f>
        <v>O2</v>
      </c>
      <c r="J34" s="10" t="s">
        <v>1405</v>
      </c>
      <c r="K34" s="10" t="s">
        <v>1405</v>
      </c>
      <c r="R34">
        <f t="shared" si="4"/>
        <v>0.57460999999999995</v>
      </c>
      <c r="S34" t="str">
        <f>IFERROR(VLOOKUP(C34,'M1'!$B:$D,3,0),"")</f>
        <v>中前</v>
      </c>
      <c r="T34">
        <v>7</v>
      </c>
      <c r="U34">
        <v>3</v>
      </c>
      <c r="V34">
        <v>7</v>
      </c>
      <c r="W34">
        <v>6</v>
      </c>
      <c r="X34">
        <v>4</v>
      </c>
      <c r="Y34">
        <v>6</v>
      </c>
      <c r="Z34">
        <f t="shared" si="5"/>
        <v>0.23569999999999999</v>
      </c>
      <c r="AA34">
        <v>115</v>
      </c>
      <c r="AB34">
        <f>VLOOKUP(表格1_5[[#This Row],[負磅]],W!$A$1:$B$32,2,FALSE)</f>
        <v>0.1</v>
      </c>
      <c r="AC34" s="113" t="s">
        <v>111</v>
      </c>
      <c r="AD34">
        <f>VLOOKUP(表格1_5[[#This Row],[騎師]],J!$A$1:$B$45,2,FALSE)</f>
        <v>0.2286</v>
      </c>
      <c r="AE34" s="115" t="s">
        <v>112</v>
      </c>
      <c r="AF34">
        <f>VLOOKUP(表格1_5[[#This Row],[練馬師]],T!$A$1:$B$23,2,FALSE)</f>
        <v>0.22109999999999999</v>
      </c>
      <c r="AG34">
        <v>6</v>
      </c>
      <c r="AH34">
        <f>VLOOKUP(表格1_5[[#This Row],[檔位]],'1200M'!$A$1:$B$14,2,0)</f>
        <v>0.26</v>
      </c>
      <c r="AI34">
        <v>103</v>
      </c>
      <c r="AJ34">
        <v>1</v>
      </c>
      <c r="AK34">
        <v>7.39</v>
      </c>
      <c r="AN34">
        <v>8</v>
      </c>
      <c r="AP34">
        <v>-2</v>
      </c>
      <c r="AR34">
        <v>77</v>
      </c>
      <c r="AS34" t="s">
        <v>39</v>
      </c>
      <c r="AT34" t="s">
        <v>1469</v>
      </c>
      <c r="AU34" t="s">
        <v>123</v>
      </c>
      <c r="AV34" t="s">
        <v>1405</v>
      </c>
      <c r="BA34" t="s">
        <v>96</v>
      </c>
    </row>
    <row r="35" spans="1:53" x14ac:dyDescent="0.25">
      <c r="A35" s="11" t="s">
        <v>115</v>
      </c>
      <c r="B35" s="138">
        <v>2</v>
      </c>
      <c r="C35" s="108" t="s">
        <v>118</v>
      </c>
      <c r="D35" s="128"/>
      <c r="E35" s="10" t="s">
        <v>1420</v>
      </c>
      <c r="F35" s="10" t="s">
        <v>1405</v>
      </c>
      <c r="H35" s="10" t="s">
        <v>1267</v>
      </c>
      <c r="I35" s="11" t="str">
        <f>_xlfn.XLOOKUP(C:C,'coordinate'!I:I,'coordinate'!J:J,"",)</f>
        <v>OH</v>
      </c>
      <c r="J35" s="10" t="s">
        <v>1405</v>
      </c>
      <c r="K35" s="10" t="s">
        <v>1405</v>
      </c>
      <c r="R35">
        <f t="shared" si="4"/>
        <v>0.55603000000000002</v>
      </c>
      <c r="S35" t="str">
        <f>IFERROR(VLOOKUP(C35,'M1'!$B:$D,3,0),"")</f>
        <v>放頭</v>
      </c>
      <c r="T35">
        <v>8</v>
      </c>
      <c r="U35">
        <v>3</v>
      </c>
      <c r="V35">
        <v>9</v>
      </c>
      <c r="W35">
        <v>6</v>
      </c>
      <c r="X35">
        <v>14</v>
      </c>
      <c r="Y35">
        <v>6</v>
      </c>
      <c r="Z35">
        <f t="shared" si="5"/>
        <v>0.21429999999999999</v>
      </c>
      <c r="AA35">
        <v>115</v>
      </c>
      <c r="AB35">
        <f>VLOOKUP(表格1_5[[#This Row],[負磅]],W!$A$1:$B$32,2,FALSE)</f>
        <v>0.1</v>
      </c>
      <c r="AC35" s="10" t="s">
        <v>77</v>
      </c>
      <c r="AD35">
        <f>VLOOKUP(表格1_5[[#This Row],[騎師]],J!$A$1:$B$45,2,FALSE)</f>
        <v>0.1411</v>
      </c>
      <c r="AE35" s="108" t="s">
        <v>23</v>
      </c>
      <c r="AF35">
        <f>VLOOKUP(表格1_5[[#This Row],[練馬師]],T!$A$1:$B$23,2,FALSE)</f>
        <v>0.318</v>
      </c>
      <c r="AG35">
        <v>5</v>
      </c>
      <c r="AH35">
        <f>VLOOKUP(表格1_5[[#This Row],[檔位]],'1200M'!$A$1:$B$14,2,0)</f>
        <v>0.26</v>
      </c>
      <c r="AI35">
        <v>109</v>
      </c>
      <c r="AJ35">
        <v>1</v>
      </c>
      <c r="AK35">
        <v>8.27</v>
      </c>
      <c r="AN35">
        <v>7</v>
      </c>
      <c r="AP35">
        <v>-3</v>
      </c>
      <c r="AR35">
        <v>77</v>
      </c>
      <c r="AS35" t="s">
        <v>24</v>
      </c>
      <c r="AT35" t="s">
        <v>1474</v>
      </c>
      <c r="AU35" t="s">
        <v>119</v>
      </c>
      <c r="AV35" t="s">
        <v>1405</v>
      </c>
      <c r="AX35" t="s">
        <v>1419</v>
      </c>
      <c r="BA35" t="s">
        <v>20</v>
      </c>
    </row>
    <row r="36" spans="1:53" x14ac:dyDescent="0.25">
      <c r="A36" s="145" t="s">
        <v>130</v>
      </c>
      <c r="B36" s="145" t="str">
        <f>VLOOKUP(表格1_5[[#This Row],[場]],Raceinfo!$A$1:$C$11,3,FALSE)</f>
        <v>第五班</v>
      </c>
      <c r="C36" s="145" t="str">
        <f>VLOOKUP(表格1_5[[#This Row],[場]],Raceinfo!$A$1:$C$11,2,FALSE)</f>
        <v>1600米</v>
      </c>
      <c r="D36" s="152" t="s">
        <v>1835</v>
      </c>
      <c r="E36" s="152" t="s">
        <v>1835</v>
      </c>
      <c r="F36" s="10" t="s">
        <v>1405</v>
      </c>
      <c r="H36" s="10" t="s">
        <v>1405</v>
      </c>
      <c r="I36" s="108" t="str">
        <f>_xlfn.XLOOKUP(C:C,'coordinate'!I:I,'coordinate'!J:J,"",)</f>
        <v/>
      </c>
      <c r="J36" s="10" t="s">
        <v>1405</v>
      </c>
      <c r="K36" s="10" t="s">
        <v>1405</v>
      </c>
      <c r="S36" t="str">
        <f>IFERROR(VLOOKUP(C36,'M1'!$B:$D,3,0),"")</f>
        <v/>
      </c>
      <c r="AE36" s="108"/>
      <c r="AT36" t="s">
        <v>1405</v>
      </c>
      <c r="AV36" t="s">
        <v>1405</v>
      </c>
      <c r="AW36" t="s">
        <v>1405</v>
      </c>
      <c r="AX36" t="s">
        <v>1405</v>
      </c>
      <c r="AY36" t="s">
        <v>1405</v>
      </c>
      <c r="AZ36" t="s">
        <v>1405</v>
      </c>
      <c r="BA36" t="s">
        <v>13</v>
      </c>
    </row>
    <row r="37" spans="1:53" x14ac:dyDescent="0.25">
      <c r="A37" s="12" t="s">
        <v>130</v>
      </c>
      <c r="B37" s="138">
        <v>14</v>
      </c>
      <c r="C37" s="108" t="s">
        <v>164</v>
      </c>
      <c r="D37" s="128"/>
      <c r="E37" s="10" t="s">
        <v>1405</v>
      </c>
      <c r="F37" s="10" t="s">
        <v>1405</v>
      </c>
      <c r="I37" s="9" t="str">
        <f>_xlfn.XLOOKUP(C:C,'coordinate'!I:I,'coordinate'!J:J,"",)</f>
        <v>ML</v>
      </c>
      <c r="J37" s="10" t="s">
        <v>1384</v>
      </c>
      <c r="K37" s="10" t="s">
        <v>1405</v>
      </c>
      <c r="R37">
        <f t="shared" ref="R37:R50" si="6">Z37+AB37+(AD37*0.3)+(AF37*0.3)+(AH37*0.4)+AO37</f>
        <v>0.59728999999999999</v>
      </c>
      <c r="S37" t="str">
        <f>IFERROR(VLOOKUP(C37,'M1'!$B:$D,3,0),"")</f>
        <v>中後</v>
      </c>
      <c r="T37">
        <v>4</v>
      </c>
      <c r="U37">
        <v>4</v>
      </c>
      <c r="V37">
        <v>2</v>
      </c>
      <c r="W37">
        <v>8</v>
      </c>
      <c r="X37">
        <v>4</v>
      </c>
      <c r="Y37">
        <v>7</v>
      </c>
      <c r="Z37">
        <f t="shared" ref="Z37:Z50" si="7">ROUND( ((1-(T37/14))*0.1*IF(T37&lt;&gt;0,1,0)) + ((1-(U37/14))*0.1*IF(U37&lt;&gt;0,1,0)) + ((1-(V37/14))*0.1*IF(V37&lt;&gt;0,1,0)) + ((1-(W37/14))*0.1*IF(W37&lt;&gt;0,1,0)), 4 )</f>
        <v>0.27139999999999997</v>
      </c>
      <c r="AA37">
        <v>120</v>
      </c>
      <c r="AB37">
        <f>VLOOKUP(表格1_5[[#This Row],[負磅]],W!$A$1:$B$32,2,FALSE)</f>
        <v>0.05</v>
      </c>
      <c r="AC37" s="10" t="s">
        <v>125</v>
      </c>
      <c r="AD37">
        <f>VLOOKUP(表格1_5[[#This Row],[騎師]],J!$A$1:$B$45,2,FALSE)</f>
        <v>0.20799999999999999</v>
      </c>
      <c r="AE37" s="108" t="s">
        <v>165</v>
      </c>
      <c r="AF37">
        <f>VLOOKUP(表格1_5[[#This Row],[練馬師]],T!$A$1:$B$23,2,FALSE)</f>
        <v>0.29830000000000001</v>
      </c>
      <c r="AG37">
        <v>4</v>
      </c>
      <c r="AH37">
        <f>VLOOKUP(表格1_5[[#This Row],[檔位]],'1600M'!$A$1:$B$14,2,0)</f>
        <v>0.31</v>
      </c>
      <c r="AI37">
        <v>25</v>
      </c>
      <c r="AJ37">
        <v>1</v>
      </c>
      <c r="AK37">
        <v>35.31</v>
      </c>
      <c r="AN37">
        <v>7</v>
      </c>
      <c r="AP37">
        <v>-4</v>
      </c>
      <c r="AQ37">
        <v>1</v>
      </c>
      <c r="AR37">
        <v>74</v>
      </c>
      <c r="AS37" t="s">
        <v>29</v>
      </c>
      <c r="AT37" t="s">
        <v>1472</v>
      </c>
      <c r="AU37" t="s">
        <v>166</v>
      </c>
      <c r="AV37" t="s">
        <v>1405</v>
      </c>
      <c r="BA37" t="s">
        <v>96</v>
      </c>
    </row>
    <row r="38" spans="1:53" x14ac:dyDescent="0.25">
      <c r="A38" s="12" t="s">
        <v>130</v>
      </c>
      <c r="B38" s="139">
        <v>12</v>
      </c>
      <c r="C38" s="108" t="s">
        <v>159</v>
      </c>
      <c r="D38" s="128"/>
      <c r="F38" s="10" t="s">
        <v>1405</v>
      </c>
      <c r="I38" s="148" t="str">
        <f>_xlfn.XLOOKUP(C:C,'coordinate'!I:I,'coordinate'!J:J,"",)</f>
        <v>P1</v>
      </c>
      <c r="J38" s="10" t="s">
        <v>1384</v>
      </c>
      <c r="K38" s="10" t="s">
        <v>1405</v>
      </c>
      <c r="R38">
        <f t="shared" si="6"/>
        <v>0.54952999999999996</v>
      </c>
      <c r="S38" t="str">
        <f>IFERROR(VLOOKUP(C38,'M1'!$B:$D,3,0),"")</f>
        <v>放頭</v>
      </c>
      <c r="T38">
        <v>3</v>
      </c>
      <c r="U38">
        <v>5</v>
      </c>
      <c r="V38">
        <v>1</v>
      </c>
      <c r="W38">
        <v>10</v>
      </c>
      <c r="X38">
        <v>4</v>
      </c>
      <c r="Y38">
        <v>6</v>
      </c>
      <c r="Z38">
        <f t="shared" si="7"/>
        <v>0.26429999999999998</v>
      </c>
      <c r="AA38">
        <v>121</v>
      </c>
      <c r="AB38">
        <f>VLOOKUP(表格1_5[[#This Row],[負磅]],W!$A$1:$B$32,2,FALSE)</f>
        <v>0.04</v>
      </c>
      <c r="AC38" s="10" t="s">
        <v>37</v>
      </c>
      <c r="AD38">
        <f>VLOOKUP(表格1_5[[#This Row],[騎師]],J!$A$1:$B$45,2,FALSE)</f>
        <v>0.2286</v>
      </c>
      <c r="AE38" s="108" t="s">
        <v>33</v>
      </c>
      <c r="AF38">
        <f>VLOOKUP(表格1_5[[#This Row],[練馬師]],T!$A$1:$B$23,2,FALSE)</f>
        <v>0.2155</v>
      </c>
      <c r="AG38">
        <v>3</v>
      </c>
      <c r="AH38">
        <f>VLOOKUP(表格1_5[[#This Row],[檔位]],'1600M'!$A$1:$B$14,2,0)</f>
        <v>0.28000000000000003</v>
      </c>
      <c r="AI38">
        <v>26</v>
      </c>
      <c r="AJ38">
        <v>1</v>
      </c>
      <c r="AK38">
        <v>35.08</v>
      </c>
      <c r="AN38">
        <v>7</v>
      </c>
      <c r="AP38">
        <v>0</v>
      </c>
      <c r="AQ38" t="s">
        <v>17</v>
      </c>
      <c r="AR38">
        <v>123</v>
      </c>
      <c r="AS38" t="s">
        <v>160</v>
      </c>
      <c r="AT38" t="s">
        <v>1482</v>
      </c>
      <c r="AU38" t="s">
        <v>161</v>
      </c>
      <c r="AV38" t="s">
        <v>1405</v>
      </c>
      <c r="BA38" t="s">
        <v>20</v>
      </c>
    </row>
    <row r="39" spans="1:53" x14ac:dyDescent="0.25">
      <c r="A39" s="12" t="s">
        <v>130</v>
      </c>
      <c r="B39" s="138">
        <v>8</v>
      </c>
      <c r="C39" s="11" t="s">
        <v>149</v>
      </c>
      <c r="D39" s="128"/>
      <c r="E39" s="10" t="s">
        <v>1405</v>
      </c>
      <c r="F39" s="10" t="s">
        <v>1405</v>
      </c>
      <c r="I39" s="148" t="str">
        <f>_xlfn.XLOOKUP(C:C,'coordinate'!I:I,'coordinate'!J:J,"",)</f>
        <v>M1</v>
      </c>
      <c r="J39" s="10" t="s">
        <v>1384</v>
      </c>
      <c r="K39" s="10" t="s">
        <v>1405</v>
      </c>
      <c r="R39">
        <f t="shared" si="6"/>
        <v>0.48665000000000014</v>
      </c>
      <c r="S39" t="str">
        <f>IFERROR(VLOOKUP(C39,'M1'!$B:$D,3,0),"")</f>
        <v>放頭</v>
      </c>
      <c r="T39">
        <v>5</v>
      </c>
      <c r="U39">
        <v>2</v>
      </c>
      <c r="V39">
        <v>2</v>
      </c>
      <c r="W39">
        <v>11</v>
      </c>
      <c r="X39">
        <v>13</v>
      </c>
      <c r="Y39">
        <v>8</v>
      </c>
      <c r="Z39">
        <f t="shared" si="7"/>
        <v>0.2571</v>
      </c>
      <c r="AA39">
        <v>128</v>
      </c>
      <c r="AB39">
        <f>VLOOKUP(表格1_5[[#This Row],[負磅]],W!$A$1:$B$32,2,FALSE)</f>
        <v>-2.9999999999999898E-2</v>
      </c>
      <c r="AC39" s="10" t="s">
        <v>46</v>
      </c>
      <c r="AD39">
        <f>VLOOKUP(表格1_5[[#This Row],[騎師]],J!$A$1:$B$45,2,FALSE)</f>
        <v>0.32950000000000002</v>
      </c>
      <c r="AE39" s="108" t="s">
        <v>28</v>
      </c>
      <c r="AF39">
        <f>VLOOKUP(表格1_5[[#This Row],[練馬師]],T!$A$1:$B$23,2,FALSE)</f>
        <v>0.22900000000000001</v>
      </c>
      <c r="AG39">
        <v>11</v>
      </c>
      <c r="AH39">
        <f>VLOOKUP(表格1_5[[#This Row],[檔位]],'1600M'!$A$1:$B$14,2,0)</f>
        <v>0.23</v>
      </c>
      <c r="AI39">
        <v>33</v>
      </c>
      <c r="AJ39">
        <v>1</v>
      </c>
      <c r="AK39">
        <v>35.229999999999997</v>
      </c>
      <c r="AN39">
        <v>5</v>
      </c>
      <c r="AP39">
        <v>-1</v>
      </c>
      <c r="AQ39" t="s">
        <v>17</v>
      </c>
      <c r="AR39">
        <v>56</v>
      </c>
      <c r="AS39" t="s">
        <v>29</v>
      </c>
      <c r="AT39" t="s">
        <v>1472</v>
      </c>
      <c r="AU39" t="s">
        <v>150</v>
      </c>
      <c r="AV39" t="s">
        <v>1405</v>
      </c>
      <c r="AY39" t="s">
        <v>1421</v>
      </c>
      <c r="BA39" t="s">
        <v>20</v>
      </c>
    </row>
    <row r="40" spans="1:53" x14ac:dyDescent="0.25">
      <c r="A40" s="12" t="s">
        <v>130</v>
      </c>
      <c r="B40" s="138">
        <v>10</v>
      </c>
      <c r="C40" s="108" t="s">
        <v>153</v>
      </c>
      <c r="D40" s="128" t="s">
        <v>2028</v>
      </c>
      <c r="F40" s="10">
        <v>1</v>
      </c>
      <c r="H40" s="10" t="s">
        <v>1267</v>
      </c>
      <c r="I40" s="147" t="str">
        <f>_xlfn.XLOOKUP(C:C,'coordinate'!I:I,'coordinate'!J:J,"",)</f>
        <v>M4</v>
      </c>
      <c r="J40" s="10" t="s">
        <v>1405</v>
      </c>
      <c r="K40" s="10" t="s">
        <v>1405</v>
      </c>
      <c r="R40">
        <f t="shared" si="6"/>
        <v>0.48003000000000007</v>
      </c>
      <c r="S40" t="str">
        <f>IFERROR(VLOOKUP(C40,'M1'!$B:$D,3,0),"")</f>
        <v>中後</v>
      </c>
      <c r="T40">
        <v>3</v>
      </c>
      <c r="U40">
        <v>8</v>
      </c>
      <c r="V40">
        <v>4</v>
      </c>
      <c r="W40">
        <v>12</v>
      </c>
      <c r="X40">
        <v>13</v>
      </c>
      <c r="Y40">
        <v>2</v>
      </c>
      <c r="Z40">
        <f t="shared" si="7"/>
        <v>0.20710000000000001</v>
      </c>
      <c r="AA40">
        <v>124</v>
      </c>
      <c r="AB40">
        <f>VLOOKUP(表格1_5[[#This Row],[負磅]],W!$A$1:$B$32,2,FALSE)</f>
        <v>0.01</v>
      </c>
      <c r="AC40" s="10" t="s">
        <v>154</v>
      </c>
      <c r="AD40">
        <f>VLOOKUP(表格1_5[[#This Row],[騎師]],J!$A$1:$B$45,2,FALSE)</f>
        <v>0.27</v>
      </c>
      <c r="AE40" s="108" t="s">
        <v>47</v>
      </c>
      <c r="AF40">
        <f>VLOOKUP(表格1_5[[#This Row],[練馬師]],T!$A$1:$B$23,2,FALSE)</f>
        <v>0.27310000000000001</v>
      </c>
      <c r="AG40">
        <v>6</v>
      </c>
      <c r="AH40">
        <f>VLOOKUP(表格1_5[[#This Row],[檔位]],'1600M'!$A$1:$B$14,2,0)</f>
        <v>0.25</v>
      </c>
      <c r="AI40">
        <v>29</v>
      </c>
      <c r="AJ40">
        <v>1</v>
      </c>
      <c r="AK40">
        <v>34.1</v>
      </c>
      <c r="AN40">
        <v>5</v>
      </c>
      <c r="AP40">
        <v>-2</v>
      </c>
      <c r="AQ40">
        <v>1</v>
      </c>
      <c r="AR40">
        <v>67</v>
      </c>
      <c r="AS40" t="s">
        <v>18</v>
      </c>
      <c r="AT40" t="s">
        <v>1475</v>
      </c>
      <c r="AU40" t="s">
        <v>155</v>
      </c>
      <c r="AV40" t="s">
        <v>1405</v>
      </c>
      <c r="AY40" t="s">
        <v>1421</v>
      </c>
      <c r="BA40" t="s">
        <v>20</v>
      </c>
    </row>
    <row r="41" spans="1:53" x14ac:dyDescent="0.25">
      <c r="A41" s="12" t="s">
        <v>130</v>
      </c>
      <c r="B41" s="139">
        <v>3</v>
      </c>
      <c r="C41" s="131" t="s">
        <v>137</v>
      </c>
      <c r="D41" s="128"/>
      <c r="E41" s="10" t="s">
        <v>1405</v>
      </c>
      <c r="F41" s="10">
        <v>3</v>
      </c>
      <c r="I41" s="108" t="str">
        <f>_xlfn.XLOOKUP(C:C,'coordinate'!I:I,'coordinate'!J:J,"",)</f>
        <v>O2</v>
      </c>
      <c r="J41" s="10" t="s">
        <v>1384</v>
      </c>
      <c r="K41" s="10" t="s">
        <v>1387</v>
      </c>
      <c r="R41">
        <f t="shared" si="6"/>
        <v>0.46839999999999998</v>
      </c>
      <c r="S41" t="str">
        <f>IFERROR(VLOOKUP(C41,'M1'!$B:$D,3,0),"")</f>
        <v>中前</v>
      </c>
      <c r="T41">
        <v>3</v>
      </c>
      <c r="U41">
        <v>3</v>
      </c>
      <c r="V41">
        <v>2</v>
      </c>
      <c r="W41">
        <v>1</v>
      </c>
      <c r="X41">
        <v>10</v>
      </c>
      <c r="Y41">
        <v>12</v>
      </c>
      <c r="Z41">
        <f t="shared" si="7"/>
        <v>0.3357</v>
      </c>
      <c r="AA41">
        <v>133</v>
      </c>
      <c r="AB41">
        <f>VLOOKUP(表格1_5[[#This Row],[負磅]],W!$A$1:$B$32,2,FALSE)</f>
        <v>-0.08</v>
      </c>
      <c r="AC41" s="10" t="s">
        <v>56</v>
      </c>
      <c r="AD41">
        <f>VLOOKUP(表格1_5[[#This Row],[騎師]],J!$A$1:$B$45,2,FALSE)</f>
        <v>0.24390000000000001</v>
      </c>
      <c r="AE41" s="108" t="s">
        <v>138</v>
      </c>
      <c r="AF41">
        <f>VLOOKUP(表格1_5[[#This Row],[練馬師]],T!$A$1:$B$23,2,FALSE)</f>
        <v>0.30509999999999998</v>
      </c>
      <c r="AG41">
        <v>14</v>
      </c>
      <c r="AH41">
        <f>VLOOKUP(表格1_5[[#This Row],[檔位]],'1600M'!$A$1:$B$14,2,0)</f>
        <v>0.12</v>
      </c>
      <c r="AI41">
        <v>38</v>
      </c>
      <c r="AJ41">
        <v>1</v>
      </c>
      <c r="AK41">
        <v>33.799999999999997</v>
      </c>
      <c r="AN41">
        <v>6</v>
      </c>
      <c r="AP41">
        <v>0</v>
      </c>
      <c r="AQ41" t="s">
        <v>17</v>
      </c>
      <c r="AR41">
        <v>105</v>
      </c>
      <c r="AS41" t="s">
        <v>66</v>
      </c>
      <c r="AT41" t="s">
        <v>1468</v>
      </c>
      <c r="AU41" t="s">
        <v>139</v>
      </c>
      <c r="AV41" t="s">
        <v>1405</v>
      </c>
      <c r="BA41" t="s">
        <v>20</v>
      </c>
    </row>
    <row r="42" spans="1:53" x14ac:dyDescent="0.25">
      <c r="A42" s="120" t="s">
        <v>130</v>
      </c>
      <c r="B42" s="138">
        <v>9</v>
      </c>
      <c r="C42" s="108" t="s">
        <v>151</v>
      </c>
      <c r="D42" s="128"/>
      <c r="E42" s="10" t="s">
        <v>1420</v>
      </c>
      <c r="F42" s="10" t="s">
        <v>1405</v>
      </c>
      <c r="H42" s="10" t="s">
        <v>1267</v>
      </c>
      <c r="I42" s="149" t="str">
        <f>_xlfn.XLOOKUP(C:C,'coordinate'!I:I,'coordinate'!J:J,"",)</f>
        <v>P3</v>
      </c>
      <c r="J42" s="10" t="s">
        <v>1405</v>
      </c>
      <c r="K42" s="10" t="s">
        <v>1405</v>
      </c>
      <c r="R42">
        <f t="shared" si="6"/>
        <v>0.45710000000000012</v>
      </c>
      <c r="S42" t="str">
        <f>IFERROR(VLOOKUP(C42,'M1'!$B:$D,3,0),"")</f>
        <v>中後</v>
      </c>
      <c r="T42">
        <v>7</v>
      </c>
      <c r="U42">
        <v>4</v>
      </c>
      <c r="V42">
        <v>2</v>
      </c>
      <c r="W42">
        <v>8</v>
      </c>
      <c r="X42">
        <v>10</v>
      </c>
      <c r="Y42">
        <v>6</v>
      </c>
      <c r="Z42">
        <f t="shared" si="7"/>
        <v>0.25</v>
      </c>
      <c r="AA42">
        <v>128</v>
      </c>
      <c r="AB42">
        <f>VLOOKUP(表格1_5[[#This Row],[負磅]],W!$A$1:$B$32,2,FALSE)</f>
        <v>-2.9999999999999898E-2</v>
      </c>
      <c r="AC42" s="10" t="s">
        <v>69</v>
      </c>
      <c r="AD42">
        <f>VLOOKUP(表格1_5[[#This Row],[騎師]],J!$A$1:$B$45,2,FALSE)</f>
        <v>0.19520000000000001</v>
      </c>
      <c r="AE42" s="108" t="s">
        <v>70</v>
      </c>
      <c r="AF42">
        <f>VLOOKUP(表格1_5[[#This Row],[練馬師]],T!$A$1:$B$23,2,FALSE)</f>
        <v>0.18179999999999999</v>
      </c>
      <c r="AG42">
        <v>5</v>
      </c>
      <c r="AH42">
        <f>VLOOKUP(表格1_5[[#This Row],[檔位]],'1600M'!$A$1:$B$14,2,0)</f>
        <v>0.31</v>
      </c>
      <c r="AI42">
        <v>33</v>
      </c>
      <c r="AJ42">
        <v>1</v>
      </c>
      <c r="AK42">
        <v>34.69</v>
      </c>
      <c r="AN42">
        <v>9</v>
      </c>
      <c r="AP42">
        <v>-5</v>
      </c>
      <c r="AQ42" t="s">
        <v>17</v>
      </c>
      <c r="AR42">
        <v>53</v>
      </c>
      <c r="AS42" t="s">
        <v>39</v>
      </c>
      <c r="AT42" t="s">
        <v>1469</v>
      </c>
      <c r="AU42" t="s">
        <v>152</v>
      </c>
      <c r="AV42" t="s">
        <v>1405</v>
      </c>
      <c r="AX42" t="s">
        <v>1419</v>
      </c>
      <c r="AY42" t="s">
        <v>1421</v>
      </c>
      <c r="BA42" t="s">
        <v>96</v>
      </c>
    </row>
    <row r="43" spans="1:53" x14ac:dyDescent="0.25">
      <c r="A43" s="12" t="s">
        <v>130</v>
      </c>
      <c r="B43" s="138">
        <v>7</v>
      </c>
      <c r="C43" s="108" t="s">
        <v>146</v>
      </c>
      <c r="D43" s="128"/>
      <c r="F43" s="10" t="s">
        <v>1405</v>
      </c>
      <c r="I43" s="149" t="str">
        <f>_xlfn.XLOOKUP(C:C,'coordinate'!I:I,'coordinate'!J:J,"",)</f>
        <v>M3</v>
      </c>
      <c r="J43" s="10" t="s">
        <v>1405</v>
      </c>
      <c r="K43" s="10" t="s">
        <v>1405</v>
      </c>
      <c r="R43">
        <f t="shared" si="6"/>
        <v>0.45465000000000011</v>
      </c>
      <c r="S43" t="str">
        <f>IFERROR(VLOOKUP(C43,'M1'!$B:$D,3,0),"")</f>
        <v>中前</v>
      </c>
      <c r="T43">
        <v>1</v>
      </c>
      <c r="U43">
        <v>6</v>
      </c>
      <c r="V43">
        <v>9</v>
      </c>
      <c r="W43">
        <v>6</v>
      </c>
      <c r="X43">
        <v>3</v>
      </c>
      <c r="Y43">
        <v>6</v>
      </c>
      <c r="Z43">
        <f t="shared" si="7"/>
        <v>0.2429</v>
      </c>
      <c r="AA43">
        <v>128</v>
      </c>
      <c r="AB43">
        <f>VLOOKUP(表格1_5[[#This Row],[負磅]],W!$A$1:$B$32,2,FALSE)</f>
        <v>-2.9999999999999898E-2</v>
      </c>
      <c r="AC43" s="10" t="s">
        <v>64</v>
      </c>
      <c r="AD43">
        <f>VLOOKUP(表格1_5[[#This Row],[騎師]],J!$A$1:$B$45,2,FALSE)</f>
        <v>0.26</v>
      </c>
      <c r="AE43" s="108" t="s">
        <v>65</v>
      </c>
      <c r="AF43">
        <f>VLOOKUP(表格1_5[[#This Row],[練馬師]],T!$A$1:$B$23,2,FALSE)</f>
        <v>0.2525</v>
      </c>
      <c r="AG43">
        <v>7</v>
      </c>
      <c r="AH43">
        <f>VLOOKUP(表格1_5[[#This Row],[檔位]],'1600M'!$A$1:$B$14,2,0)</f>
        <v>0.22</v>
      </c>
      <c r="AI43">
        <v>33</v>
      </c>
      <c r="AN43">
        <v>7</v>
      </c>
      <c r="AP43">
        <v>7</v>
      </c>
      <c r="AQ43" t="s">
        <v>17</v>
      </c>
      <c r="AR43">
        <v>74</v>
      </c>
      <c r="AS43" t="s">
        <v>147</v>
      </c>
      <c r="AT43" t="s">
        <v>1483</v>
      </c>
      <c r="AU43" t="s">
        <v>148</v>
      </c>
      <c r="AV43" t="s">
        <v>1405</v>
      </c>
      <c r="AW43" t="s">
        <v>1416</v>
      </c>
      <c r="BA43" t="s">
        <v>96</v>
      </c>
    </row>
    <row r="44" spans="1:53" x14ac:dyDescent="0.25">
      <c r="A44" s="12" t="s">
        <v>130</v>
      </c>
      <c r="B44" s="138">
        <v>1</v>
      </c>
      <c r="C44" s="108" t="s">
        <v>131</v>
      </c>
      <c r="D44" s="128" t="s">
        <v>1515</v>
      </c>
      <c r="F44" s="10">
        <v>5</v>
      </c>
      <c r="I44" s="11" t="str">
        <f>_xlfn.XLOOKUP(C:C,'coordinate'!I:I,'coordinate'!J:J,"",)</f>
        <v>MH</v>
      </c>
      <c r="J44" s="10" t="s">
        <v>1384</v>
      </c>
      <c r="K44" s="10" t="s">
        <v>1405</v>
      </c>
      <c r="R44">
        <f t="shared" si="6"/>
        <v>0.45424999999999999</v>
      </c>
      <c r="S44" t="str">
        <f>IFERROR(VLOOKUP(C44,'M1'!$B:$D,3,0),"")</f>
        <v>放頭</v>
      </c>
      <c r="T44">
        <v>3</v>
      </c>
      <c r="U44">
        <v>4</v>
      </c>
      <c r="V44">
        <v>3</v>
      </c>
      <c r="W44">
        <v>9</v>
      </c>
      <c r="X44">
        <v>5</v>
      </c>
      <c r="Y44">
        <v>2</v>
      </c>
      <c r="Z44">
        <f t="shared" si="7"/>
        <v>0.26429999999999998</v>
      </c>
      <c r="AA44">
        <v>135</v>
      </c>
      <c r="AB44">
        <f>VLOOKUP(表格1_5[[#This Row],[負磅]],W!$A$1:$B$32,2,FALSE)</f>
        <v>-0.1</v>
      </c>
      <c r="AC44" s="10" t="s">
        <v>32</v>
      </c>
      <c r="AD44">
        <f>VLOOKUP(表格1_5[[#This Row],[騎師]],J!$A$1:$B$45,2,FALSE)</f>
        <v>0.47799999999999998</v>
      </c>
      <c r="AE44" s="108" t="s">
        <v>132</v>
      </c>
      <c r="AF44">
        <f>VLOOKUP(表格1_5[[#This Row],[練馬師]],T!$A$1:$B$23,2,FALSE)</f>
        <v>0.20849999999999999</v>
      </c>
      <c r="AG44">
        <v>12</v>
      </c>
      <c r="AH44">
        <f>VLOOKUP(表格1_5[[#This Row],[檔位]],'1600M'!$A$1:$B$14,2,0)</f>
        <v>0.21</v>
      </c>
      <c r="AI44">
        <v>40</v>
      </c>
      <c r="AJ44">
        <v>1</v>
      </c>
      <c r="AK44">
        <v>34.64</v>
      </c>
      <c r="AN44">
        <v>7</v>
      </c>
      <c r="AP44">
        <v>-3</v>
      </c>
      <c r="AQ44" t="s">
        <v>17</v>
      </c>
      <c r="AR44">
        <v>67</v>
      </c>
      <c r="AS44" t="s">
        <v>18</v>
      </c>
      <c r="AT44" t="s">
        <v>1475</v>
      </c>
      <c r="AU44" t="s">
        <v>133</v>
      </c>
      <c r="AV44" t="s">
        <v>1405</v>
      </c>
      <c r="AY44" t="s">
        <v>1421</v>
      </c>
      <c r="AZ44" t="s">
        <v>1505</v>
      </c>
      <c r="BA44" t="s">
        <v>96</v>
      </c>
    </row>
    <row r="45" spans="1:53" x14ac:dyDescent="0.25">
      <c r="A45" s="12" t="s">
        <v>130</v>
      </c>
      <c r="B45" s="138">
        <v>13</v>
      </c>
      <c r="C45" s="108" t="s">
        <v>162</v>
      </c>
      <c r="D45" s="128"/>
      <c r="E45" s="10" t="s">
        <v>1405</v>
      </c>
      <c r="F45" s="10" t="s">
        <v>1405</v>
      </c>
      <c r="I45" s="108" t="str">
        <f>_xlfn.XLOOKUP(C:C,'coordinate'!I:I,'coordinate'!J:J,"",)</f>
        <v>P2</v>
      </c>
      <c r="J45" s="10" t="s">
        <v>1405</v>
      </c>
      <c r="K45" s="10" t="s">
        <v>1405</v>
      </c>
      <c r="R45">
        <f t="shared" si="6"/>
        <v>0.43012</v>
      </c>
      <c r="S45" t="str">
        <f>IFERROR(VLOOKUP(C45,'M1'!$B:$D,3,0),"")</f>
        <v>放頭</v>
      </c>
      <c r="T45">
        <v>6</v>
      </c>
      <c r="U45">
        <v>11</v>
      </c>
      <c r="V45">
        <v>7</v>
      </c>
      <c r="W45">
        <v>12</v>
      </c>
      <c r="X45">
        <v>6</v>
      </c>
      <c r="Y45">
        <v>13</v>
      </c>
      <c r="Z45">
        <f t="shared" si="7"/>
        <v>0.1429</v>
      </c>
      <c r="AA45">
        <v>121</v>
      </c>
      <c r="AB45">
        <f>VLOOKUP(表格1_5[[#This Row],[負磅]],W!$A$1:$B$32,2,FALSE)</f>
        <v>0.04</v>
      </c>
      <c r="AC45" s="116" t="s">
        <v>128</v>
      </c>
      <c r="AD45">
        <f>VLOOKUP(表格1_5[[#This Row],[騎師]],J!$A$1:$B$45,2,FALSE)</f>
        <v>0.1789</v>
      </c>
      <c r="AE45" s="117" t="s">
        <v>38</v>
      </c>
      <c r="AF45">
        <f>VLOOKUP(表格1_5[[#This Row],[練馬師]],T!$A$1:$B$23,2,FALSE)</f>
        <v>0.25850000000000001</v>
      </c>
      <c r="AG45">
        <v>10</v>
      </c>
      <c r="AH45">
        <f>VLOOKUP(表格1_5[[#This Row],[檔位]],'1600M'!$A$1:$B$14,2,0)</f>
        <v>0.28999999999999998</v>
      </c>
      <c r="AI45">
        <v>26</v>
      </c>
      <c r="AN45">
        <v>5</v>
      </c>
      <c r="AP45">
        <v>-5</v>
      </c>
      <c r="AQ45" t="s">
        <v>17</v>
      </c>
      <c r="AR45">
        <v>56</v>
      </c>
      <c r="AS45" t="s">
        <v>34</v>
      </c>
      <c r="AT45" t="s">
        <v>1470</v>
      </c>
      <c r="AU45" t="s">
        <v>163</v>
      </c>
      <c r="AV45" t="s">
        <v>1405</v>
      </c>
      <c r="AW45" t="s">
        <v>1416</v>
      </c>
      <c r="AY45" t="s">
        <v>1421</v>
      </c>
      <c r="BA45" t="s">
        <v>20</v>
      </c>
    </row>
    <row r="46" spans="1:53" x14ac:dyDescent="0.25">
      <c r="A46" s="12" t="s">
        <v>130</v>
      </c>
      <c r="B46" s="139">
        <v>6</v>
      </c>
      <c r="C46" s="108" t="s">
        <v>144</v>
      </c>
      <c r="D46" s="128"/>
      <c r="E46" s="10" t="s">
        <v>1420</v>
      </c>
      <c r="F46" s="10" t="s">
        <v>1405</v>
      </c>
      <c r="I46" s="9" t="str">
        <f>_xlfn.XLOOKUP(C:C,'coordinate'!I:I,'coordinate'!J:J,"",)</f>
        <v>OL</v>
      </c>
      <c r="J46" s="10" t="s">
        <v>1405</v>
      </c>
      <c r="K46" s="10" t="s">
        <v>1405</v>
      </c>
      <c r="R46">
        <f t="shared" si="6"/>
        <v>0.37134000000000011</v>
      </c>
      <c r="S46" t="str">
        <f>IFERROR(VLOOKUP(C46,'M1'!$B:$D,3,0),"")</f>
        <v>中後</v>
      </c>
      <c r="T46">
        <v>11</v>
      </c>
      <c r="U46">
        <v>8</v>
      </c>
      <c r="V46">
        <v>2</v>
      </c>
      <c r="W46">
        <v>7</v>
      </c>
      <c r="X46">
        <v>8</v>
      </c>
      <c r="Y46">
        <v>13</v>
      </c>
      <c r="Z46">
        <f t="shared" si="7"/>
        <v>0.2</v>
      </c>
      <c r="AA46">
        <v>129</v>
      </c>
      <c r="AB46">
        <f>VLOOKUP(表格1_5[[#This Row],[負磅]],W!$A$1:$B$32,2,FALSE)</f>
        <v>-3.9999999999999897E-2</v>
      </c>
      <c r="AC46" s="10" t="s">
        <v>22</v>
      </c>
      <c r="AD46">
        <f>VLOOKUP(表格1_5[[#This Row],[騎師]],J!$A$1:$B$45,2,FALSE)</f>
        <v>0.2487</v>
      </c>
      <c r="AE46" s="108" t="s">
        <v>78</v>
      </c>
      <c r="AF46">
        <f>VLOOKUP(表格1_5[[#This Row],[練馬師]],T!$A$1:$B$23,2,FALSE)</f>
        <v>0.14910000000000001</v>
      </c>
      <c r="AG46">
        <v>8</v>
      </c>
      <c r="AH46">
        <f>VLOOKUP(表格1_5[[#This Row],[檔位]],'1600M'!$A$1:$B$14,2,0)</f>
        <v>0.23</v>
      </c>
      <c r="AI46">
        <v>34</v>
      </c>
      <c r="AJ46">
        <v>1</v>
      </c>
      <c r="AK46">
        <v>35.25</v>
      </c>
      <c r="AN46">
        <v>5</v>
      </c>
      <c r="AP46">
        <v>-4</v>
      </c>
      <c r="AQ46">
        <v>1</v>
      </c>
      <c r="AR46">
        <v>88</v>
      </c>
      <c r="AS46" t="s">
        <v>29</v>
      </c>
      <c r="AT46" t="s">
        <v>1472</v>
      </c>
      <c r="AU46" t="s">
        <v>145</v>
      </c>
      <c r="AV46" t="s">
        <v>1405</v>
      </c>
      <c r="AX46" t="s">
        <v>1419</v>
      </c>
      <c r="AY46" t="s">
        <v>1421</v>
      </c>
      <c r="BA46" t="s">
        <v>20</v>
      </c>
    </row>
    <row r="47" spans="1:53" x14ac:dyDescent="0.25">
      <c r="A47" s="12" t="s">
        <v>130</v>
      </c>
      <c r="B47" s="138">
        <v>11</v>
      </c>
      <c r="C47" s="108" t="s">
        <v>156</v>
      </c>
      <c r="D47" s="128"/>
      <c r="F47" s="10">
        <v>2</v>
      </c>
      <c r="I47" s="108" t="str">
        <f>_xlfn.XLOOKUP(C:C,'coordinate'!I:I,'coordinate'!J:J,"",)</f>
        <v>M2</v>
      </c>
      <c r="J47" s="10" t="s">
        <v>1405</v>
      </c>
      <c r="K47" s="10" t="s">
        <v>1405</v>
      </c>
      <c r="R47">
        <f t="shared" si="6"/>
        <v>0.35328999999999999</v>
      </c>
      <c r="S47" t="str">
        <f>IFERROR(VLOOKUP(C47,'M1'!$B:$D,3,0),"")</f>
        <v>中前</v>
      </c>
      <c r="T47">
        <v>5</v>
      </c>
      <c r="U47">
        <v>14</v>
      </c>
      <c r="V47">
        <v>5</v>
      </c>
      <c r="W47">
        <v>6</v>
      </c>
      <c r="X47">
        <v>14</v>
      </c>
      <c r="Y47">
        <v>10</v>
      </c>
      <c r="Z47">
        <f t="shared" si="7"/>
        <v>0.1857</v>
      </c>
      <c r="AA47">
        <v>123</v>
      </c>
      <c r="AB47">
        <f>VLOOKUP(表格1_5[[#This Row],[負磅]],W!$A$1:$B$32,2,FALSE)</f>
        <v>0.02</v>
      </c>
      <c r="AC47" s="10" t="s">
        <v>77</v>
      </c>
      <c r="AD47">
        <f>VLOOKUP(表格1_5[[#This Row],[騎師]],J!$A$1:$B$45,2,FALSE)</f>
        <v>0.1411</v>
      </c>
      <c r="AE47" s="108" t="s">
        <v>57</v>
      </c>
      <c r="AF47">
        <f>VLOOKUP(表格1_5[[#This Row],[練馬師]],T!$A$1:$B$23,2,FALSE)</f>
        <v>0.16420000000000001</v>
      </c>
      <c r="AG47">
        <v>13</v>
      </c>
      <c r="AH47">
        <f>VLOOKUP(表格1_5[[#This Row],[檔位]],'1600M'!$A$1:$B$14,2,0)</f>
        <v>0.14000000000000001</v>
      </c>
      <c r="AI47">
        <v>28</v>
      </c>
      <c r="AJ47">
        <v>1</v>
      </c>
      <c r="AK47">
        <v>34.950000000000003</v>
      </c>
      <c r="AN47">
        <v>4</v>
      </c>
      <c r="AP47">
        <v>-4</v>
      </c>
      <c r="AQ47" t="s">
        <v>17</v>
      </c>
      <c r="AR47">
        <v>67</v>
      </c>
      <c r="AS47" t="s">
        <v>157</v>
      </c>
      <c r="AT47" t="s">
        <v>1484</v>
      </c>
      <c r="AU47" t="s">
        <v>158</v>
      </c>
      <c r="AV47" t="s">
        <v>1405</v>
      </c>
      <c r="AY47" t="s">
        <v>1421</v>
      </c>
      <c r="BA47" t="s">
        <v>20</v>
      </c>
    </row>
    <row r="48" spans="1:53" x14ac:dyDescent="0.25">
      <c r="A48" s="12" t="s">
        <v>130</v>
      </c>
      <c r="B48" s="138">
        <v>2</v>
      </c>
      <c r="C48" s="108" t="s">
        <v>134</v>
      </c>
      <c r="D48" s="128"/>
      <c r="F48" s="10" t="s">
        <v>1405</v>
      </c>
      <c r="I48" s="147" t="str">
        <f>_xlfn.XLOOKUP(C:C,'coordinate'!I:I,'coordinate'!J:J,"",)</f>
        <v>P4</v>
      </c>
      <c r="J48" s="10" t="s">
        <v>1384</v>
      </c>
      <c r="K48" s="10" t="s">
        <v>1405</v>
      </c>
      <c r="R48">
        <f t="shared" si="6"/>
        <v>0.32705999999999996</v>
      </c>
      <c r="S48" t="str">
        <f>IFERROR(VLOOKUP(C48,'M1'!$B:$D,3,0),"")</f>
        <v>留後</v>
      </c>
      <c r="T48">
        <v>3</v>
      </c>
      <c r="U48">
        <v>8</v>
      </c>
      <c r="V48">
        <v>2</v>
      </c>
      <c r="W48">
        <v>10</v>
      </c>
      <c r="X48">
        <v>4</v>
      </c>
      <c r="Y48">
        <v>4</v>
      </c>
      <c r="Z48">
        <f t="shared" si="7"/>
        <v>0.23569999999999999</v>
      </c>
      <c r="AA48">
        <v>134</v>
      </c>
      <c r="AB48">
        <f>VLOOKUP(表格1_5[[#This Row],[負磅]],W!$A$1:$B$32,2,FALSE)</f>
        <v>-0.09</v>
      </c>
      <c r="AC48" s="10" t="s">
        <v>60</v>
      </c>
      <c r="AD48">
        <f>VLOOKUP(表格1_5[[#This Row],[騎師]],J!$A$1:$B$45,2,FALSE)</f>
        <v>0.22750000000000001</v>
      </c>
      <c r="AE48" s="108" t="s">
        <v>135</v>
      </c>
      <c r="AF48">
        <f>VLOOKUP(表格1_5[[#This Row],[練馬師]],T!$A$1:$B$23,2,FALSE)</f>
        <v>0.20369999999999999</v>
      </c>
      <c r="AG48">
        <v>2</v>
      </c>
      <c r="AH48">
        <f>VLOOKUP(表格1_5[[#This Row],[檔位]],'1600M'!$A$1:$B$14,2,0)</f>
        <v>0.13</v>
      </c>
      <c r="AI48">
        <v>39</v>
      </c>
      <c r="AJ48">
        <v>1</v>
      </c>
      <c r="AK48">
        <v>35.229999999999997</v>
      </c>
      <c r="AN48">
        <v>5</v>
      </c>
      <c r="AP48">
        <v>0</v>
      </c>
      <c r="AQ48" t="s">
        <v>17</v>
      </c>
      <c r="AR48">
        <v>56</v>
      </c>
      <c r="AS48" t="s">
        <v>39</v>
      </c>
      <c r="AT48" t="s">
        <v>1469</v>
      </c>
      <c r="AU48" t="s">
        <v>136</v>
      </c>
      <c r="AV48" t="s">
        <v>1405</v>
      </c>
      <c r="BA48" t="s">
        <v>20</v>
      </c>
    </row>
    <row r="49" spans="1:53" x14ac:dyDescent="0.25">
      <c r="A49" s="12" t="s">
        <v>130</v>
      </c>
      <c r="B49" s="138">
        <v>4</v>
      </c>
      <c r="C49" s="108" t="s">
        <v>140</v>
      </c>
      <c r="D49" s="128" t="s">
        <v>1513</v>
      </c>
      <c r="E49" s="10" t="s">
        <v>1405</v>
      </c>
      <c r="F49" s="10" t="s">
        <v>1405</v>
      </c>
      <c r="I49" s="11" t="str">
        <f>_xlfn.XLOOKUP(C:C,'coordinate'!I:I,'coordinate'!J:J,"",)</f>
        <v>PH</v>
      </c>
      <c r="J49" s="10" t="s">
        <v>1405</v>
      </c>
      <c r="K49" s="10" t="s">
        <v>1405</v>
      </c>
      <c r="R49">
        <f t="shared" si="6"/>
        <v>0.31623000000000012</v>
      </c>
      <c r="S49" t="str">
        <f>IFERROR(VLOOKUP(C49,'M1'!$B:$D,3,0),"")</f>
        <v>放頭</v>
      </c>
      <c r="T49">
        <v>6</v>
      </c>
      <c r="U49">
        <v>4</v>
      </c>
      <c r="V49">
        <v>10</v>
      </c>
      <c r="W49">
        <v>13</v>
      </c>
      <c r="X49">
        <v>11</v>
      </c>
      <c r="Y49">
        <v>11</v>
      </c>
      <c r="Z49">
        <f t="shared" si="7"/>
        <v>0.1643</v>
      </c>
      <c r="AA49">
        <v>129</v>
      </c>
      <c r="AB49">
        <f>VLOOKUP(表格1_5[[#This Row],[負磅]],W!$A$1:$B$32,2,FALSE)</f>
        <v>-3.9999999999999897E-2</v>
      </c>
      <c r="AC49" s="10" t="s">
        <v>15</v>
      </c>
      <c r="AD49">
        <f>VLOOKUP(表格1_5[[#This Row],[騎師]],J!$A$1:$B$45,2,FALSE)</f>
        <v>0.1472</v>
      </c>
      <c r="AE49" s="108" t="s">
        <v>74</v>
      </c>
      <c r="AF49">
        <f>VLOOKUP(表格1_5[[#This Row],[練馬師]],T!$A$1:$B$23,2,FALSE)</f>
        <v>0.18590000000000001</v>
      </c>
      <c r="AG49">
        <v>9</v>
      </c>
      <c r="AH49">
        <f>VLOOKUP(表格1_5[[#This Row],[檔位]],'1600M'!$A$1:$B$14,2,0)</f>
        <v>0.23</v>
      </c>
      <c r="AI49">
        <v>36</v>
      </c>
      <c r="AJ49">
        <v>1</v>
      </c>
      <c r="AK49">
        <v>36.340000000000003</v>
      </c>
      <c r="AN49">
        <v>5</v>
      </c>
      <c r="AP49">
        <v>-4</v>
      </c>
      <c r="AQ49">
        <v>1</v>
      </c>
      <c r="AR49">
        <v>64</v>
      </c>
      <c r="AS49" t="s">
        <v>103</v>
      </c>
      <c r="AT49" t="s">
        <v>1478</v>
      </c>
      <c r="AU49" t="s">
        <v>141</v>
      </c>
      <c r="AV49" t="s">
        <v>1405</v>
      </c>
      <c r="AY49" t="s">
        <v>1421</v>
      </c>
      <c r="AZ49" t="s">
        <v>1505</v>
      </c>
      <c r="BA49" t="s">
        <v>20</v>
      </c>
    </row>
    <row r="50" spans="1:53" x14ac:dyDescent="0.25">
      <c r="A50" s="12" t="s">
        <v>130</v>
      </c>
      <c r="B50" s="138">
        <v>5</v>
      </c>
      <c r="C50" s="108" t="s">
        <v>142</v>
      </c>
      <c r="D50" s="128" t="s">
        <v>1513</v>
      </c>
      <c r="F50" s="10">
        <v>4</v>
      </c>
      <c r="I50" s="9" t="str">
        <f>_xlfn.XLOOKUP(C:C,'coordinate'!I:I,'coordinate'!J:J,"",)</f>
        <v>PL</v>
      </c>
      <c r="J50" s="10" t="s">
        <v>1405</v>
      </c>
      <c r="K50" s="10" t="s">
        <v>1387</v>
      </c>
      <c r="R50">
        <f t="shared" si="6"/>
        <v>0.30520999999999998</v>
      </c>
      <c r="S50" t="str">
        <f>IFERROR(VLOOKUP(C50,'M1'!$B:$D,3,0),"")</f>
        <v>留後</v>
      </c>
      <c r="T50">
        <v>9</v>
      </c>
      <c r="U50">
        <v>11</v>
      </c>
      <c r="V50">
        <v>8</v>
      </c>
      <c r="W50">
        <v>7</v>
      </c>
      <c r="X50">
        <v>10</v>
      </c>
      <c r="Y50">
        <v>14</v>
      </c>
      <c r="Z50">
        <f t="shared" si="7"/>
        <v>0.15</v>
      </c>
      <c r="AA50">
        <v>130</v>
      </c>
      <c r="AB50">
        <f>VLOOKUP(表格1_5[[#This Row],[負磅]],W!$A$1:$B$32,2,FALSE)</f>
        <v>-0.05</v>
      </c>
      <c r="AC50" s="10" t="s">
        <v>52</v>
      </c>
      <c r="AD50">
        <f>VLOOKUP(表格1_5[[#This Row],[騎師]],J!$A$1:$B$45,2,FALSE)</f>
        <v>0.21840000000000001</v>
      </c>
      <c r="AE50" s="108" t="s">
        <v>16</v>
      </c>
      <c r="AF50">
        <f>VLOOKUP(表格1_5[[#This Row],[練馬師]],T!$A$1:$B$23,2,FALSE)</f>
        <v>0.21229999999999999</v>
      </c>
      <c r="AG50">
        <v>1</v>
      </c>
      <c r="AH50">
        <f>VLOOKUP(表格1_5[[#This Row],[檔位]],'1600M'!$A$1:$B$14,2,0)</f>
        <v>0.19</v>
      </c>
      <c r="AI50">
        <v>35</v>
      </c>
      <c r="AJ50">
        <v>1</v>
      </c>
      <c r="AK50">
        <v>35.14</v>
      </c>
      <c r="AN50">
        <v>7</v>
      </c>
      <c r="AP50">
        <v>-5</v>
      </c>
      <c r="AQ50" t="s">
        <v>17</v>
      </c>
      <c r="AR50">
        <v>56</v>
      </c>
      <c r="AS50" t="s">
        <v>39</v>
      </c>
      <c r="AT50" t="s">
        <v>1469</v>
      </c>
      <c r="AU50" t="s">
        <v>143</v>
      </c>
      <c r="AV50" t="s">
        <v>1405</v>
      </c>
      <c r="AZ50" t="s">
        <v>1505</v>
      </c>
      <c r="BA50" t="s">
        <v>20</v>
      </c>
    </row>
    <row r="51" spans="1:53" x14ac:dyDescent="0.25">
      <c r="A51" s="145" t="s">
        <v>167</v>
      </c>
      <c r="B51" s="145" t="str">
        <f>VLOOKUP(表格1_5[[#This Row],[場]],Raceinfo!$A$1:$C$11,3,FALSE)</f>
        <v>第四班</v>
      </c>
      <c r="C51" s="145" t="str">
        <f>VLOOKUP(表格1_5[[#This Row],[場]],Raceinfo!$A$1:$C$11,2,FALSE)</f>
        <v>1200米</v>
      </c>
      <c r="D51" s="152" t="s">
        <v>1835</v>
      </c>
      <c r="E51" s="152" t="s">
        <v>1835</v>
      </c>
      <c r="F51" s="10" t="s">
        <v>1405</v>
      </c>
      <c r="H51" s="10" t="s">
        <v>1405</v>
      </c>
      <c r="I51" s="108" t="str">
        <f>_xlfn.XLOOKUP(C:C,'coordinate'!I:I,'coordinate'!J:J,"",)</f>
        <v/>
      </c>
      <c r="J51" s="10" t="s">
        <v>1405</v>
      </c>
      <c r="K51" s="10" t="s">
        <v>1405</v>
      </c>
      <c r="S51" t="str">
        <f>IFERROR(VLOOKUP(C51,'M1'!$B:$D,3,0),"")</f>
        <v/>
      </c>
      <c r="AE51" s="108"/>
      <c r="AT51" t="s">
        <v>1405</v>
      </c>
      <c r="AV51" t="s">
        <v>1405</v>
      </c>
      <c r="AW51" t="s">
        <v>1405</v>
      </c>
      <c r="AX51" t="s">
        <v>1405</v>
      </c>
      <c r="AY51" t="s">
        <v>1405</v>
      </c>
      <c r="AZ51" t="s">
        <v>1405</v>
      </c>
      <c r="BA51" t="s">
        <v>13</v>
      </c>
    </row>
    <row r="52" spans="1:53" x14ac:dyDescent="0.25">
      <c r="A52" s="119" t="s">
        <v>167</v>
      </c>
      <c r="B52" s="12">
        <v>11</v>
      </c>
      <c r="C52" s="11" t="s">
        <v>193</v>
      </c>
      <c r="D52" s="128"/>
      <c r="E52" s="10" t="s">
        <v>1420</v>
      </c>
      <c r="F52" s="10" t="s">
        <v>1405</v>
      </c>
      <c r="I52" s="147" t="str">
        <f>_xlfn.XLOOKUP(C:C,'coordinate'!I:I,'coordinate'!J:J,"",)</f>
        <v>M4</v>
      </c>
      <c r="J52" s="10" t="s">
        <v>1384</v>
      </c>
      <c r="K52" s="10" t="s">
        <v>1405</v>
      </c>
      <c r="R52">
        <f t="shared" ref="R52:R65" si="8">Z52+AB52+(AD52*0.3)+(AF52*0.3)+(AH52*0.4)+AO52</f>
        <v>0.64300999999999997</v>
      </c>
      <c r="S52" t="str">
        <f>IFERROR(VLOOKUP(C52,'M1'!$B:$D,3,0),"")</f>
        <v>中前</v>
      </c>
      <c r="T52">
        <v>2</v>
      </c>
      <c r="U52">
        <v>4</v>
      </c>
      <c r="V52">
        <v>1</v>
      </c>
      <c r="W52">
        <v>1</v>
      </c>
      <c r="X52">
        <v>7</v>
      </c>
      <c r="Y52">
        <v>6</v>
      </c>
      <c r="Z52">
        <f t="shared" ref="Z52:Z63" si="9">ROUND( ((1-(T52/14))*0.1*IF(T52&lt;&gt;0,1,0)) + ((1-(U52/14))*0.1*IF(U52&lt;&gt;0,1,0)) + ((1-(V52/14))*0.1*IF(V52&lt;&gt;0,1,0)) + ((1-(W52/14))*0.1*IF(W52&lt;&gt;0,1,0)), 4 )</f>
        <v>0.34289999999999998</v>
      </c>
      <c r="AA52">
        <v>120</v>
      </c>
      <c r="AB52">
        <f>VLOOKUP(表格1_5[[#This Row],[負磅]],W!$A$1:$B$32,2,FALSE)</f>
        <v>0.05</v>
      </c>
      <c r="AC52" s="10" t="s">
        <v>154</v>
      </c>
      <c r="AD52">
        <f>VLOOKUP(表格1_5[[#This Row],[騎師]],J!$A$1:$B$45,2,FALSE)</f>
        <v>0.27</v>
      </c>
      <c r="AE52" s="11" t="s">
        <v>135</v>
      </c>
      <c r="AF52">
        <f>VLOOKUP(表格1_5[[#This Row],[練馬師]],T!$A$1:$B$23,2,FALSE)</f>
        <v>0.20369999999999999</v>
      </c>
      <c r="AG52">
        <v>9</v>
      </c>
      <c r="AH52">
        <f>VLOOKUP(表格1_5[[#This Row],[檔位]],'1200M'!$A$1:$B$14,2,0)</f>
        <v>0.27</v>
      </c>
      <c r="AI52">
        <v>44</v>
      </c>
      <c r="AJ52">
        <v>1</v>
      </c>
      <c r="AK52">
        <v>9.73</v>
      </c>
      <c r="AN52">
        <v>8</v>
      </c>
      <c r="AP52">
        <v>0</v>
      </c>
      <c r="AQ52">
        <v>3</v>
      </c>
      <c r="AR52">
        <v>60</v>
      </c>
      <c r="AS52" t="s">
        <v>39</v>
      </c>
      <c r="AT52" t="s">
        <v>1469</v>
      </c>
      <c r="AU52" t="s">
        <v>194</v>
      </c>
      <c r="AV52" t="s">
        <v>1405</v>
      </c>
      <c r="AX52" t="s">
        <v>1419</v>
      </c>
      <c r="BA52" t="s">
        <v>96</v>
      </c>
    </row>
    <row r="53" spans="1:53" x14ac:dyDescent="0.25">
      <c r="A53" s="11" t="s">
        <v>167</v>
      </c>
      <c r="B53" s="138">
        <v>14</v>
      </c>
      <c r="C53" s="108" t="s">
        <v>200</v>
      </c>
      <c r="D53" s="128"/>
      <c r="F53" s="10" t="s">
        <v>1405</v>
      </c>
      <c r="H53" s="10" t="s">
        <v>1267</v>
      </c>
      <c r="I53" s="149" t="str">
        <f>_xlfn.XLOOKUP(C:C,'coordinate'!I:I,'coordinate'!J:J,"",)</f>
        <v>P3</v>
      </c>
      <c r="J53" s="10" t="s">
        <v>1405</v>
      </c>
      <c r="K53" s="10" t="s">
        <v>1405</v>
      </c>
      <c r="R53">
        <f t="shared" si="8"/>
        <v>0.61283999999999994</v>
      </c>
      <c r="S53" t="str">
        <f>IFERROR(VLOOKUP(C53,'M1'!$B:$D,3,0),"")</f>
        <v>中前</v>
      </c>
      <c r="T53">
        <v>9</v>
      </c>
      <c r="U53">
        <v>6</v>
      </c>
      <c r="V53">
        <v>5</v>
      </c>
      <c r="W53">
        <v>6</v>
      </c>
      <c r="X53">
        <v>6</v>
      </c>
      <c r="Y53">
        <v>5</v>
      </c>
      <c r="Z53">
        <f t="shared" si="9"/>
        <v>0.21429999999999999</v>
      </c>
      <c r="AA53">
        <v>109</v>
      </c>
      <c r="AB53">
        <f>VLOOKUP(表格1_5[[#This Row],[負磅]],W!$A$1:$B$32,2,FALSE)</f>
        <v>0.16</v>
      </c>
      <c r="AC53" s="113" t="s">
        <v>27</v>
      </c>
      <c r="AD53">
        <f>VLOOKUP(表格1_5[[#This Row],[騎師]],J!$A$1:$B$45,2,FALSE)</f>
        <v>0.1928</v>
      </c>
      <c r="AE53" s="114" t="s">
        <v>28</v>
      </c>
      <c r="AF53">
        <f>VLOOKUP(表格1_5[[#This Row],[練馬師]],T!$A$1:$B$23,2,FALSE)</f>
        <v>0.22900000000000001</v>
      </c>
      <c r="AG53">
        <v>3</v>
      </c>
      <c r="AH53">
        <f>VLOOKUP(表格1_5[[#This Row],[檔位]],'1200M'!$A$1:$B$14,2,0)</f>
        <v>0.28000000000000003</v>
      </c>
      <c r="AI53">
        <v>40</v>
      </c>
      <c r="AJ53">
        <v>1</v>
      </c>
      <c r="AK53">
        <v>9.68</v>
      </c>
      <c r="AN53">
        <v>7</v>
      </c>
      <c r="AP53">
        <v>-3</v>
      </c>
      <c r="AQ53">
        <v>2</v>
      </c>
      <c r="AR53">
        <v>53</v>
      </c>
      <c r="AS53" t="s">
        <v>201</v>
      </c>
      <c r="AT53" t="s">
        <v>1485</v>
      </c>
      <c r="AU53" t="s">
        <v>202</v>
      </c>
      <c r="AV53" t="s">
        <v>1405</v>
      </c>
      <c r="BA53" t="s">
        <v>96</v>
      </c>
    </row>
    <row r="54" spans="1:53" x14ac:dyDescent="0.25">
      <c r="A54" s="11" t="s">
        <v>167</v>
      </c>
      <c r="B54" s="138">
        <v>13</v>
      </c>
      <c r="C54" s="108" t="s">
        <v>197</v>
      </c>
      <c r="D54" s="128" t="s">
        <v>1405</v>
      </c>
      <c r="E54" s="10" t="s">
        <v>1420</v>
      </c>
      <c r="F54" s="10" t="s">
        <v>1405</v>
      </c>
      <c r="I54" s="108" t="str">
        <f>_xlfn.XLOOKUP(C:C,'coordinate'!I:I,'coordinate'!J:J,"",)</f>
        <v/>
      </c>
      <c r="J54" s="10" t="s">
        <v>1405</v>
      </c>
      <c r="K54" s="10" t="s">
        <v>1405</v>
      </c>
      <c r="R54">
        <f t="shared" si="8"/>
        <v>0.52843000000000007</v>
      </c>
      <c r="S54" t="str">
        <f>IFERROR(VLOOKUP(C54,'M1'!$B:$D,3,0),"")</f>
        <v>留後</v>
      </c>
      <c r="T54">
        <v>3</v>
      </c>
      <c r="U54">
        <v>6</v>
      </c>
      <c r="V54">
        <v>9</v>
      </c>
      <c r="W54">
        <v>3</v>
      </c>
      <c r="X54">
        <v>10</v>
      </c>
      <c r="Y54">
        <v>6</v>
      </c>
      <c r="Z54">
        <f t="shared" si="9"/>
        <v>0.25</v>
      </c>
      <c r="AA54">
        <v>117</v>
      </c>
      <c r="AB54">
        <f>VLOOKUP(表格1_5[[#This Row],[負磅]],W!$A$1:$B$32,2,FALSE)</f>
        <v>0.08</v>
      </c>
      <c r="AC54" s="10" t="s">
        <v>64</v>
      </c>
      <c r="AD54">
        <f>VLOOKUP(表格1_5[[#This Row],[騎師]],J!$A$1:$B$45,2,FALSE)</f>
        <v>0.26</v>
      </c>
      <c r="AE54" s="108" t="s">
        <v>53</v>
      </c>
      <c r="AF54">
        <f>VLOOKUP(表格1_5[[#This Row],[練馬師]],T!$A$1:$B$23,2,FALSE)</f>
        <v>0.2281</v>
      </c>
      <c r="AG54">
        <v>11</v>
      </c>
      <c r="AH54">
        <f>VLOOKUP(表格1_5[[#This Row],[檔位]],'1200M'!$A$1:$B$14,2,0)</f>
        <v>0.13</v>
      </c>
      <c r="AI54">
        <v>41</v>
      </c>
      <c r="AJ54">
        <v>1</v>
      </c>
      <c r="AK54">
        <v>9.82</v>
      </c>
      <c r="AN54">
        <v>5</v>
      </c>
      <c r="AP54">
        <v>-3</v>
      </c>
      <c r="AQ54">
        <v>1</v>
      </c>
      <c r="AR54">
        <v>74</v>
      </c>
      <c r="AS54" t="s">
        <v>198</v>
      </c>
      <c r="AT54" t="s">
        <v>1486</v>
      </c>
      <c r="AU54" t="s">
        <v>199</v>
      </c>
      <c r="AV54" t="s">
        <v>1405</v>
      </c>
      <c r="AX54" t="s">
        <v>1419</v>
      </c>
      <c r="AY54" t="s">
        <v>1421</v>
      </c>
      <c r="BA54" t="s">
        <v>20</v>
      </c>
    </row>
    <row r="55" spans="1:53" x14ac:dyDescent="0.25">
      <c r="A55" s="11" t="s">
        <v>167</v>
      </c>
      <c r="B55" s="138">
        <v>12</v>
      </c>
      <c r="C55" s="129" t="s">
        <v>195</v>
      </c>
      <c r="D55" s="128"/>
      <c r="E55" s="10" t="s">
        <v>1518</v>
      </c>
      <c r="F55" s="10">
        <v>2</v>
      </c>
      <c r="I55" s="147" t="str">
        <f>_xlfn.XLOOKUP(C:C,'coordinate'!I:I,'coordinate'!J:J,"",)</f>
        <v>P4</v>
      </c>
      <c r="J55" s="10" t="s">
        <v>1405</v>
      </c>
      <c r="K55" s="10" t="s">
        <v>1405</v>
      </c>
      <c r="R55">
        <f t="shared" si="8"/>
        <v>0.51539000000000001</v>
      </c>
      <c r="S55" t="str">
        <f>IFERROR(VLOOKUP(C55,'M1'!$B:$D,3,0),"")</f>
        <v>留後</v>
      </c>
      <c r="T55">
        <v>8</v>
      </c>
      <c r="U55">
        <v>13</v>
      </c>
      <c r="V55">
        <v>9</v>
      </c>
      <c r="W55">
        <v>10</v>
      </c>
      <c r="X55">
        <v>2</v>
      </c>
      <c r="Y55">
        <v>7</v>
      </c>
      <c r="Z55">
        <f t="shared" si="9"/>
        <v>0.1143</v>
      </c>
      <c r="AA55">
        <v>118</v>
      </c>
      <c r="AB55">
        <f>VLOOKUP(表格1_5[[#This Row],[負磅]],W!$A$1:$B$32,2,FALSE)</f>
        <v>7.0000000000000007E-2</v>
      </c>
      <c r="AC55" s="10" t="s">
        <v>32</v>
      </c>
      <c r="AD55">
        <f>VLOOKUP(表格1_5[[#This Row],[騎師]],J!$A$1:$B$45,2,FALSE)</f>
        <v>0.47799999999999998</v>
      </c>
      <c r="AE55" s="108" t="s">
        <v>16</v>
      </c>
      <c r="AF55">
        <f>VLOOKUP(表格1_5[[#This Row],[練馬師]],T!$A$1:$B$23,2,FALSE)</f>
        <v>0.21229999999999999</v>
      </c>
      <c r="AG55">
        <v>8</v>
      </c>
      <c r="AH55">
        <f>VLOOKUP(表格1_5[[#This Row],[檔位]],'1200M'!$A$1:$B$14,2,0)</f>
        <v>0.31</v>
      </c>
      <c r="AI55">
        <v>42</v>
      </c>
      <c r="AJ55">
        <v>1</v>
      </c>
      <c r="AK55">
        <v>9.2200000000000006</v>
      </c>
      <c r="AN55">
        <v>7</v>
      </c>
      <c r="AP55">
        <v>-6</v>
      </c>
      <c r="AQ55">
        <v>1</v>
      </c>
      <c r="AR55">
        <v>56</v>
      </c>
      <c r="AS55" t="s">
        <v>103</v>
      </c>
      <c r="AT55" t="s">
        <v>1478</v>
      </c>
      <c r="AU55" t="s">
        <v>196</v>
      </c>
      <c r="AV55" t="s">
        <v>1405</v>
      </c>
      <c r="AX55" t="s">
        <v>1419</v>
      </c>
      <c r="AY55" t="s">
        <v>1421</v>
      </c>
      <c r="BA55" t="s">
        <v>96</v>
      </c>
    </row>
    <row r="56" spans="1:53" x14ac:dyDescent="0.25">
      <c r="A56" s="11" t="s">
        <v>167</v>
      </c>
      <c r="B56" s="138">
        <v>10</v>
      </c>
      <c r="C56" s="131" t="s">
        <v>190</v>
      </c>
      <c r="D56" s="128" t="s">
        <v>593</v>
      </c>
      <c r="F56" s="10">
        <v>4</v>
      </c>
      <c r="I56" s="148" t="str">
        <f>_xlfn.XLOOKUP(C:C,'coordinate'!I:I,'coordinate'!J:J,"",)</f>
        <v>M1</v>
      </c>
      <c r="J56" s="10" t="s">
        <v>1384</v>
      </c>
      <c r="K56" s="10" t="s">
        <v>1405</v>
      </c>
      <c r="R56">
        <f t="shared" si="8"/>
        <v>0.5107799999999999</v>
      </c>
      <c r="S56" t="str">
        <f>IFERROR(VLOOKUP(C56,'M1'!$B:$D,3,0),"")</f>
        <v>中前</v>
      </c>
      <c r="T56">
        <v>2</v>
      </c>
      <c r="U56">
        <v>12</v>
      </c>
      <c r="V56">
        <v>2</v>
      </c>
      <c r="W56">
        <v>2</v>
      </c>
      <c r="X56">
        <v>4</v>
      </c>
      <c r="Y56">
        <v>3</v>
      </c>
      <c r="Z56">
        <f t="shared" si="9"/>
        <v>0.27139999999999997</v>
      </c>
      <c r="AA56">
        <v>121</v>
      </c>
      <c r="AB56">
        <f>VLOOKUP(表格1_5[[#This Row],[負磅]],W!$A$1:$B$32,2,FALSE)</f>
        <v>0.04</v>
      </c>
      <c r="AC56" s="10" t="s">
        <v>191</v>
      </c>
      <c r="AD56">
        <f>VLOOKUP(表格1_5[[#This Row],[騎師]],J!$A$1:$B$45,2,FALSE)</f>
        <v>0.2049</v>
      </c>
      <c r="AE56" s="108" t="s">
        <v>61</v>
      </c>
      <c r="AF56">
        <f>VLOOKUP(表格1_5[[#This Row],[練馬師]],T!$A$1:$B$23,2,FALSE)</f>
        <v>0.21970000000000001</v>
      </c>
      <c r="AG56">
        <v>12</v>
      </c>
      <c r="AH56">
        <f>VLOOKUP(表格1_5[[#This Row],[檔位]],'1200M'!$A$1:$B$14,2,0)</f>
        <v>0.18</v>
      </c>
      <c r="AI56">
        <v>45</v>
      </c>
      <c r="AJ56">
        <v>1</v>
      </c>
      <c r="AK56">
        <v>9.2200000000000006</v>
      </c>
      <c r="AN56">
        <v>6</v>
      </c>
      <c r="AP56">
        <v>1</v>
      </c>
      <c r="AQ56" t="s">
        <v>17</v>
      </c>
      <c r="AR56">
        <v>64</v>
      </c>
      <c r="AS56" t="s">
        <v>66</v>
      </c>
      <c r="AT56" t="s">
        <v>1468</v>
      </c>
      <c r="AU56" t="s">
        <v>192</v>
      </c>
      <c r="AV56" t="s">
        <v>1405</v>
      </c>
      <c r="BA56" t="s">
        <v>96</v>
      </c>
    </row>
    <row r="57" spans="1:53" x14ac:dyDescent="0.25">
      <c r="A57" s="11" t="s">
        <v>167</v>
      </c>
      <c r="B57" s="139">
        <v>9</v>
      </c>
      <c r="C57" s="130" t="s">
        <v>188</v>
      </c>
      <c r="D57" s="128"/>
      <c r="E57" s="10" t="s">
        <v>1405</v>
      </c>
      <c r="F57" s="10" t="s">
        <v>1405</v>
      </c>
      <c r="H57" s="9" t="s">
        <v>1270</v>
      </c>
      <c r="I57" s="108" t="str">
        <f>_xlfn.XLOOKUP(C:C,'coordinate'!I:I,'coordinate'!J:J,"",)</f>
        <v>O2</v>
      </c>
      <c r="J57" s="10" t="s">
        <v>1405</v>
      </c>
      <c r="K57" s="10" t="s">
        <v>1405</v>
      </c>
      <c r="R57">
        <f t="shared" si="8"/>
        <v>0.47438999999999998</v>
      </c>
      <c r="S57" t="str">
        <f>IFERROR(VLOOKUP(C57,'M1'!$B:$D,3,0),"")</f>
        <v>中前</v>
      </c>
      <c r="T57">
        <v>12</v>
      </c>
      <c r="U57">
        <v>6</v>
      </c>
      <c r="V57">
        <v>7</v>
      </c>
      <c r="W57">
        <v>1</v>
      </c>
      <c r="X57">
        <v>14</v>
      </c>
      <c r="Y57">
        <v>1</v>
      </c>
      <c r="Z57">
        <f t="shared" si="9"/>
        <v>0.21429999999999999</v>
      </c>
      <c r="AA57">
        <v>120</v>
      </c>
      <c r="AB57">
        <f>VLOOKUP(表格1_5[[#This Row],[負磅]],W!$A$1:$B$32,2,FALSE)</f>
        <v>0.05</v>
      </c>
      <c r="AC57" s="10" t="s">
        <v>15</v>
      </c>
      <c r="AD57">
        <f>VLOOKUP(表格1_5[[#This Row],[騎師]],J!$A$1:$B$45,2,FALSE)</f>
        <v>0.1472</v>
      </c>
      <c r="AE57" s="108" t="s">
        <v>47</v>
      </c>
      <c r="AF57">
        <f>VLOOKUP(表格1_5[[#This Row],[練馬師]],T!$A$1:$B$23,2,FALSE)</f>
        <v>0.27310000000000001</v>
      </c>
      <c r="AG57">
        <v>14</v>
      </c>
      <c r="AH57">
        <f>VLOOKUP(表格1_5[[#This Row],[檔位]],'1200M'!$A$1:$B$14,2,0)</f>
        <v>0.21</v>
      </c>
      <c r="AI57">
        <v>46</v>
      </c>
      <c r="AJ57">
        <v>1</v>
      </c>
      <c r="AK57">
        <v>9</v>
      </c>
      <c r="AN57">
        <v>5</v>
      </c>
      <c r="AP57">
        <v>-1</v>
      </c>
      <c r="AQ57">
        <v>2</v>
      </c>
      <c r="AR57">
        <v>109</v>
      </c>
      <c r="AS57" t="s">
        <v>39</v>
      </c>
      <c r="AT57" t="s">
        <v>1469</v>
      </c>
      <c r="AU57" t="s">
        <v>189</v>
      </c>
      <c r="AV57" t="s">
        <v>1405</v>
      </c>
      <c r="BA57" t="s">
        <v>20</v>
      </c>
    </row>
    <row r="58" spans="1:53" x14ac:dyDescent="0.25">
      <c r="A58" s="11" t="s">
        <v>167</v>
      </c>
      <c r="B58" s="12">
        <v>7</v>
      </c>
      <c r="C58" s="108" t="s">
        <v>183</v>
      </c>
      <c r="D58" s="128"/>
      <c r="E58" s="10" t="s">
        <v>1420</v>
      </c>
      <c r="F58" s="10">
        <v>5</v>
      </c>
      <c r="H58" s="10" t="s">
        <v>1267</v>
      </c>
      <c r="I58" s="149" t="str">
        <f>_xlfn.XLOOKUP(C:C,'coordinate'!I:I,'coordinate'!J:J,"",)</f>
        <v>M3</v>
      </c>
      <c r="J58" s="10" t="s">
        <v>1384</v>
      </c>
      <c r="K58" s="10" t="s">
        <v>1387</v>
      </c>
      <c r="R58">
        <f t="shared" si="8"/>
        <v>0.47336000000000011</v>
      </c>
      <c r="S58" t="str">
        <f>IFERROR(VLOOKUP(C58,'M1'!$B:$D,3,0),"")</f>
        <v>中後</v>
      </c>
      <c r="T58">
        <v>9</v>
      </c>
      <c r="U58">
        <v>6</v>
      </c>
      <c r="V58">
        <v>3</v>
      </c>
      <c r="W58">
        <v>3</v>
      </c>
      <c r="X58">
        <v>4</v>
      </c>
      <c r="Y58">
        <v>7</v>
      </c>
      <c r="Z58">
        <f t="shared" si="9"/>
        <v>0.25</v>
      </c>
      <c r="AA58">
        <v>126</v>
      </c>
      <c r="AB58">
        <f>VLOOKUP(表格1_5[[#This Row],[負磅]],W!$A$1:$B$32,2,FALSE)</f>
        <v>-9.99999999999991E-3</v>
      </c>
      <c r="AC58" s="10" t="s">
        <v>60</v>
      </c>
      <c r="AD58">
        <f>VLOOKUP(表格1_5[[#This Row],[騎師]],J!$A$1:$B$45,2,FALSE)</f>
        <v>0.22750000000000001</v>
      </c>
      <c r="AE58" s="11" t="s">
        <v>135</v>
      </c>
      <c r="AF58">
        <f>VLOOKUP(表格1_5[[#This Row],[練馬師]],T!$A$1:$B$23,2,FALSE)</f>
        <v>0.20369999999999999</v>
      </c>
      <c r="AG58">
        <v>7</v>
      </c>
      <c r="AH58">
        <f>VLOOKUP(表格1_5[[#This Row],[檔位]],'1200M'!$A$1:$B$14,2,0)</f>
        <v>0.26</v>
      </c>
      <c r="AI58">
        <v>50</v>
      </c>
      <c r="AJ58">
        <v>1</v>
      </c>
      <c r="AK58">
        <v>9.08</v>
      </c>
      <c r="AN58">
        <v>4</v>
      </c>
      <c r="AP58">
        <v>-4</v>
      </c>
      <c r="AQ58" t="s">
        <v>17</v>
      </c>
      <c r="AR58">
        <v>53</v>
      </c>
      <c r="AS58" t="s">
        <v>24</v>
      </c>
      <c r="AT58" t="s">
        <v>1474</v>
      </c>
      <c r="AU58" t="s">
        <v>184</v>
      </c>
      <c r="AV58" t="s">
        <v>1405</v>
      </c>
      <c r="AX58" t="s">
        <v>1419</v>
      </c>
      <c r="BA58" t="s">
        <v>20</v>
      </c>
    </row>
    <row r="59" spans="1:53" x14ac:dyDescent="0.25">
      <c r="A59" s="11" t="s">
        <v>167</v>
      </c>
      <c r="B59" s="139">
        <v>5</v>
      </c>
      <c r="C59" s="108" t="s">
        <v>178</v>
      </c>
      <c r="D59" s="128"/>
      <c r="E59" s="10" t="s">
        <v>1405</v>
      </c>
      <c r="F59" s="10" t="s">
        <v>1405</v>
      </c>
      <c r="H59" s="10" t="s">
        <v>1267</v>
      </c>
      <c r="I59" s="148" t="str">
        <f>_xlfn.XLOOKUP(C:C,'coordinate'!I:I,'coordinate'!J:J,"",)</f>
        <v>O1</v>
      </c>
      <c r="J59" s="10" t="s">
        <v>1405</v>
      </c>
      <c r="K59" s="10" t="s">
        <v>1405</v>
      </c>
      <c r="R59">
        <f t="shared" si="8"/>
        <v>0.47206000000000004</v>
      </c>
      <c r="S59" t="str">
        <f>IFERROR(VLOOKUP(C59,'M1'!$B:$D,3,0),"")</f>
        <v>中前</v>
      </c>
      <c r="T59">
        <v>2</v>
      </c>
      <c r="U59">
        <v>4</v>
      </c>
      <c r="V59">
        <v>9</v>
      </c>
      <c r="Z59">
        <f t="shared" si="9"/>
        <v>0.19289999999999999</v>
      </c>
      <c r="AA59">
        <v>118</v>
      </c>
      <c r="AB59">
        <f>VLOOKUP(表格1_5[[#This Row],[負磅]],W!$A$1:$B$32,2,FALSE)</f>
        <v>7.0000000000000007E-2</v>
      </c>
      <c r="AC59" s="10" t="s">
        <v>73</v>
      </c>
      <c r="AD59">
        <f>VLOOKUP(表格1_5[[#This Row],[騎師]],J!$A$1:$B$45,2,FALSE)</f>
        <v>0.28000000000000003</v>
      </c>
      <c r="AE59" s="108" t="s">
        <v>85</v>
      </c>
      <c r="AF59">
        <f>VLOOKUP(表格1_5[[#This Row],[練馬師]],T!$A$1:$B$23,2,FALSE)</f>
        <v>0.29720000000000002</v>
      </c>
      <c r="AG59">
        <v>13</v>
      </c>
      <c r="AH59">
        <f>VLOOKUP(表格1_5[[#This Row],[檔位]],'1200M'!$A$1:$B$14,2,0)</f>
        <v>0.09</v>
      </c>
      <c r="AI59">
        <v>52</v>
      </c>
      <c r="AJ59">
        <v>1</v>
      </c>
      <c r="AK59">
        <v>10</v>
      </c>
      <c r="AN59">
        <v>4</v>
      </c>
      <c r="AP59">
        <v>1</v>
      </c>
      <c r="AQ59" t="s">
        <v>17</v>
      </c>
      <c r="AR59">
        <v>91</v>
      </c>
      <c r="AS59" t="s">
        <v>18</v>
      </c>
      <c r="AT59" t="s">
        <v>1475</v>
      </c>
      <c r="AU59" t="s">
        <v>179</v>
      </c>
      <c r="AV59" t="s">
        <v>1405</v>
      </c>
      <c r="AY59" t="s">
        <v>1421</v>
      </c>
      <c r="BA59" t="s">
        <v>20</v>
      </c>
    </row>
    <row r="60" spans="1:53" x14ac:dyDescent="0.25">
      <c r="A60" s="11" t="s">
        <v>167</v>
      </c>
      <c r="B60" s="138">
        <v>8</v>
      </c>
      <c r="C60" s="108" t="s">
        <v>185</v>
      </c>
      <c r="D60" s="128" t="s">
        <v>593</v>
      </c>
      <c r="E60" s="10" t="s">
        <v>1420</v>
      </c>
      <c r="F60" s="10">
        <v>1</v>
      </c>
      <c r="I60" s="108" t="str">
        <f>_xlfn.XLOOKUP(C:C,'coordinate'!I:I,'coordinate'!J:J,"",)</f>
        <v>P2</v>
      </c>
      <c r="J60" s="10" t="s">
        <v>1405</v>
      </c>
      <c r="K60" s="10" t="s">
        <v>1405</v>
      </c>
      <c r="R60">
        <f t="shared" si="8"/>
        <v>0.46231</v>
      </c>
      <c r="S60" t="str">
        <f>IFERROR(VLOOKUP(C60,'M1'!$B:$D,3,0),"")</f>
        <v>放頭</v>
      </c>
      <c r="T60">
        <v>5</v>
      </c>
      <c r="U60">
        <v>2</v>
      </c>
      <c r="V60">
        <v>10</v>
      </c>
      <c r="W60">
        <v>9</v>
      </c>
      <c r="X60">
        <v>8</v>
      </c>
      <c r="Z60">
        <f t="shared" si="9"/>
        <v>0.21429999999999999</v>
      </c>
      <c r="AA60">
        <v>124</v>
      </c>
      <c r="AB60">
        <f>VLOOKUP(表格1_5[[#This Row],[負磅]],W!$A$1:$B$32,2,FALSE)</f>
        <v>0.01</v>
      </c>
      <c r="AC60" s="111" t="s">
        <v>22</v>
      </c>
      <c r="AD60">
        <f>VLOOKUP(表格1_5[[#This Row],[騎師]],J!$A$1:$B$45,2,FALSE)</f>
        <v>0.2487</v>
      </c>
      <c r="AE60" s="112" t="s">
        <v>23</v>
      </c>
      <c r="AF60">
        <f>VLOOKUP(表格1_5[[#This Row],[練馬師]],T!$A$1:$B$23,2,FALSE)</f>
        <v>0.318</v>
      </c>
      <c r="AG60">
        <v>2</v>
      </c>
      <c r="AH60">
        <f>VLOOKUP(表格1_5[[#This Row],[檔位]],'1200M'!$A$1:$B$14,2,0)</f>
        <v>0.17</v>
      </c>
      <c r="AI60">
        <v>48</v>
      </c>
      <c r="AJ60">
        <v>1</v>
      </c>
      <c r="AK60">
        <v>9.1300000000000008</v>
      </c>
      <c r="AN60">
        <v>4</v>
      </c>
      <c r="AP60">
        <v>-1</v>
      </c>
      <c r="AQ60">
        <v>2</v>
      </c>
      <c r="AR60">
        <v>64</v>
      </c>
      <c r="AS60" t="s">
        <v>186</v>
      </c>
      <c r="AT60" t="s">
        <v>1487</v>
      </c>
      <c r="AU60" t="s">
        <v>187</v>
      </c>
      <c r="AV60" t="s">
        <v>1405</v>
      </c>
      <c r="AX60" t="s">
        <v>1419</v>
      </c>
      <c r="AY60" t="s">
        <v>1421</v>
      </c>
      <c r="BA60" t="s">
        <v>20</v>
      </c>
    </row>
    <row r="61" spans="1:53" x14ac:dyDescent="0.25">
      <c r="A61" s="11" t="s">
        <v>167</v>
      </c>
      <c r="B61" s="138">
        <v>1</v>
      </c>
      <c r="C61" s="108" t="s">
        <v>168</v>
      </c>
      <c r="D61" s="128" t="s">
        <v>593</v>
      </c>
      <c r="F61" s="10">
        <v>3</v>
      </c>
      <c r="I61" s="11" t="str">
        <f>_xlfn.XLOOKUP(C:C,'coordinate'!I:I,'coordinate'!J:J,"",)</f>
        <v>PH</v>
      </c>
      <c r="J61" s="10" t="s">
        <v>1384</v>
      </c>
      <c r="K61" s="10" t="s">
        <v>1405</v>
      </c>
      <c r="R61">
        <f t="shared" si="8"/>
        <v>0.43172999999999995</v>
      </c>
      <c r="S61" t="str">
        <f>IFERROR(VLOOKUP(C61,'M1'!$B:$D,3,0),"")</f>
        <v>放頭</v>
      </c>
      <c r="T61">
        <v>3</v>
      </c>
      <c r="U61">
        <v>3</v>
      </c>
      <c r="V61">
        <v>3</v>
      </c>
      <c r="W61">
        <v>9</v>
      </c>
      <c r="X61">
        <v>2</v>
      </c>
      <c r="Y61">
        <v>4</v>
      </c>
      <c r="Z61">
        <f t="shared" si="9"/>
        <v>0.27139999999999997</v>
      </c>
      <c r="AA61">
        <v>135</v>
      </c>
      <c r="AB61">
        <f>VLOOKUP(表格1_5[[#This Row],[負磅]],W!$A$1:$B$32,2,FALSE)</f>
        <v>-0.1</v>
      </c>
      <c r="AC61" s="10" t="s">
        <v>37</v>
      </c>
      <c r="AD61">
        <f>VLOOKUP(表格1_5[[#This Row],[騎師]],J!$A$1:$B$45,2,FALSE)</f>
        <v>0.2286</v>
      </c>
      <c r="AE61" s="108" t="s">
        <v>65</v>
      </c>
      <c r="AF61">
        <f>VLOOKUP(表格1_5[[#This Row],[練馬師]],T!$A$1:$B$23,2,FALSE)</f>
        <v>0.2525</v>
      </c>
      <c r="AG61">
        <v>1</v>
      </c>
      <c r="AH61">
        <f>VLOOKUP(表格1_5[[#This Row],[檔位]],'1200M'!$A$1:$B$14,2,0)</f>
        <v>0.28999999999999998</v>
      </c>
      <c r="AI61">
        <v>59</v>
      </c>
      <c r="AJ61">
        <v>1</v>
      </c>
      <c r="AK61">
        <v>8.9700000000000006</v>
      </c>
      <c r="AN61">
        <v>6</v>
      </c>
      <c r="AP61">
        <v>0</v>
      </c>
      <c r="AQ61">
        <v>1</v>
      </c>
      <c r="AR61">
        <v>64</v>
      </c>
      <c r="AS61" t="s">
        <v>169</v>
      </c>
      <c r="AT61" t="s">
        <v>1488</v>
      </c>
      <c r="AU61" t="s">
        <v>170</v>
      </c>
      <c r="AV61" t="s">
        <v>1405</v>
      </c>
      <c r="BA61" t="s">
        <v>20</v>
      </c>
    </row>
    <row r="62" spans="1:53" x14ac:dyDescent="0.25">
      <c r="A62" s="11" t="s">
        <v>167</v>
      </c>
      <c r="B62" s="138">
        <v>4</v>
      </c>
      <c r="C62" s="108" t="s">
        <v>176</v>
      </c>
      <c r="D62" s="128"/>
      <c r="E62" s="10" t="s">
        <v>1405</v>
      </c>
      <c r="F62" s="10" t="s">
        <v>1405</v>
      </c>
      <c r="H62" s="9" t="s">
        <v>1270</v>
      </c>
      <c r="I62" s="148" t="str">
        <f>_xlfn.XLOOKUP(C:C,'coordinate'!I:I,'coordinate'!J:J,"",)</f>
        <v>P1</v>
      </c>
      <c r="J62" s="10" t="s">
        <v>1405</v>
      </c>
      <c r="K62" s="10" t="s">
        <v>1405</v>
      </c>
      <c r="R62">
        <f t="shared" si="8"/>
        <v>0.34894000000000014</v>
      </c>
      <c r="S62" t="str">
        <f>IFERROR(VLOOKUP(C62,'M1'!$B:$D,3,0),"")</f>
        <v>放頭</v>
      </c>
      <c r="T62">
        <v>3</v>
      </c>
      <c r="Z62">
        <f t="shared" si="9"/>
        <v>7.8600000000000003E-2</v>
      </c>
      <c r="AA62">
        <v>128</v>
      </c>
      <c r="AB62">
        <f>VLOOKUP(表格1_5[[#This Row],[負磅]],W!$A$1:$B$32,2,FALSE)</f>
        <v>-2.9999999999999898E-2</v>
      </c>
      <c r="AC62" s="10" t="s">
        <v>46</v>
      </c>
      <c r="AD62">
        <f>VLOOKUP(表格1_5[[#This Row],[騎師]],J!$A$1:$B$45,2,FALSE)</f>
        <v>0.32950000000000002</v>
      </c>
      <c r="AE62" s="108" t="s">
        <v>165</v>
      </c>
      <c r="AF62">
        <f>VLOOKUP(表格1_5[[#This Row],[練馬師]],T!$A$1:$B$23,2,FALSE)</f>
        <v>0.29830000000000001</v>
      </c>
      <c r="AG62">
        <v>4</v>
      </c>
      <c r="AH62">
        <f>VLOOKUP(表格1_5[[#This Row],[檔位]],'1200M'!$A$1:$B$14,2,0)</f>
        <v>0.28000000000000003</v>
      </c>
      <c r="AI62">
        <v>52</v>
      </c>
      <c r="AJ62">
        <v>1</v>
      </c>
      <c r="AK62">
        <v>9.91</v>
      </c>
      <c r="AN62">
        <v>4</v>
      </c>
      <c r="AP62">
        <v>0</v>
      </c>
      <c r="AQ62" t="s">
        <v>17</v>
      </c>
      <c r="AR62">
        <v>67</v>
      </c>
      <c r="AT62" t="s">
        <v>1405</v>
      </c>
      <c r="AU62" t="s">
        <v>177</v>
      </c>
      <c r="AV62" t="s">
        <v>1405</v>
      </c>
      <c r="AY62" t="s">
        <v>1421</v>
      </c>
      <c r="BA62" t="s">
        <v>20</v>
      </c>
    </row>
    <row r="63" spans="1:53" x14ac:dyDescent="0.25">
      <c r="A63" s="157" t="s">
        <v>167</v>
      </c>
      <c r="B63" s="138">
        <v>2</v>
      </c>
      <c r="C63" s="108" t="s">
        <v>171</v>
      </c>
      <c r="D63" s="128" t="s">
        <v>1513</v>
      </c>
      <c r="F63" s="10" t="s">
        <v>1405</v>
      </c>
      <c r="I63" s="108" t="str">
        <f>_xlfn.XLOOKUP(C:C,'coordinate'!I:I,'coordinate'!J:J,"",)</f>
        <v>M2</v>
      </c>
      <c r="J63" s="10" t="s">
        <v>1405</v>
      </c>
      <c r="K63" s="10" t="s">
        <v>1405</v>
      </c>
      <c r="R63">
        <f t="shared" si="8"/>
        <v>0.25461</v>
      </c>
      <c r="S63" t="str">
        <f>IFERROR(VLOOKUP(C63,'M1'!$B:$D,3,0),"")</f>
        <v>放頭</v>
      </c>
      <c r="T63">
        <v>11</v>
      </c>
      <c r="U63">
        <v>11</v>
      </c>
      <c r="V63">
        <v>10</v>
      </c>
      <c r="W63">
        <v>12</v>
      </c>
      <c r="X63">
        <v>12</v>
      </c>
      <c r="Y63">
        <v>11</v>
      </c>
      <c r="Z63">
        <f t="shared" si="9"/>
        <v>8.5699999999999998E-2</v>
      </c>
      <c r="AA63">
        <v>132</v>
      </c>
      <c r="AB63">
        <f>VLOOKUP(表格1_5[[#This Row],[負磅]],W!$A$1:$B$32,2,FALSE)</f>
        <v>-7.0000000000000007E-2</v>
      </c>
      <c r="AC63" s="113" t="s">
        <v>111</v>
      </c>
      <c r="AD63">
        <f>VLOOKUP(表格1_5[[#This Row],[騎師]],J!$A$1:$B$45,2,FALSE)</f>
        <v>0.2286</v>
      </c>
      <c r="AE63" s="114" t="s">
        <v>112</v>
      </c>
      <c r="AF63">
        <f>VLOOKUP(表格1_5[[#This Row],[練馬師]],T!$A$1:$B$23,2,FALSE)</f>
        <v>0.22109999999999999</v>
      </c>
      <c r="AG63">
        <v>5</v>
      </c>
      <c r="AH63">
        <f>VLOOKUP(表格1_5[[#This Row],[檔位]],'1200M'!$A$1:$B$14,2,0)</f>
        <v>0.26</v>
      </c>
      <c r="AI63">
        <v>56</v>
      </c>
      <c r="AJ63">
        <v>1</v>
      </c>
      <c r="AK63">
        <v>11.14</v>
      </c>
      <c r="AN63">
        <v>3</v>
      </c>
      <c r="AP63">
        <v>-5</v>
      </c>
      <c r="AQ63">
        <v>2</v>
      </c>
      <c r="AR63">
        <v>67</v>
      </c>
      <c r="AS63" t="s">
        <v>66</v>
      </c>
      <c r="AT63" t="s">
        <v>1468</v>
      </c>
      <c r="AU63" t="s">
        <v>172</v>
      </c>
      <c r="AV63" t="s">
        <v>587</v>
      </c>
      <c r="AY63" t="s">
        <v>1421</v>
      </c>
      <c r="AZ63" t="s">
        <v>1505</v>
      </c>
      <c r="BA63" t="s">
        <v>96</v>
      </c>
    </row>
    <row r="64" spans="1:53" x14ac:dyDescent="0.25">
      <c r="A64" s="11" t="s">
        <v>167</v>
      </c>
      <c r="B64" s="138">
        <v>3</v>
      </c>
      <c r="C64" s="108" t="s">
        <v>173</v>
      </c>
      <c r="D64" s="128"/>
      <c r="E64" s="10" t="s">
        <v>1405</v>
      </c>
      <c r="F64" s="10" t="s">
        <v>1405</v>
      </c>
      <c r="H64" s="9" t="s">
        <v>1270</v>
      </c>
      <c r="I64" s="9" t="str">
        <f>_xlfn.XLOOKUP(C:C,'coordinate'!I:I,'coordinate'!J:J,"",)</f>
        <v>PL</v>
      </c>
      <c r="J64" s="10" t="s">
        <v>1405</v>
      </c>
      <c r="K64" s="10" t="s">
        <v>1405</v>
      </c>
      <c r="R64">
        <f t="shared" si="8"/>
        <v>0.25013000000000007</v>
      </c>
      <c r="S64" t="str">
        <f>IFERROR(VLOOKUP(C64,'M1'!$B:$D,3,0),"")</f>
        <v/>
      </c>
      <c r="T64" t="s">
        <v>174</v>
      </c>
      <c r="Z64">
        <v>0.125</v>
      </c>
      <c r="AA64">
        <v>128</v>
      </c>
      <c r="AB64">
        <f>VLOOKUP(表格1_5[[#This Row],[負磅]],W!$A$1:$B$32,2,FALSE)</f>
        <v>-2.9999999999999898E-2</v>
      </c>
      <c r="AC64" s="10" t="s">
        <v>125</v>
      </c>
      <c r="AD64">
        <f>VLOOKUP(表格1_5[[#This Row],[騎師]],J!$A$1:$B$45,2,FALSE)</f>
        <v>0.20799999999999999</v>
      </c>
      <c r="AE64" s="108" t="s">
        <v>78</v>
      </c>
      <c r="AF64">
        <f>VLOOKUP(表格1_5[[#This Row],[練馬師]],T!$A$1:$B$23,2,FALSE)</f>
        <v>0.14910000000000001</v>
      </c>
      <c r="AG64">
        <v>10</v>
      </c>
      <c r="AH64">
        <f>VLOOKUP(表格1_5[[#This Row],[檔位]],'1200M'!$A$1:$B$14,2,0)</f>
        <v>0.12</v>
      </c>
      <c r="AI64">
        <v>52</v>
      </c>
      <c r="AN64">
        <v>4</v>
      </c>
      <c r="AP64" t="s">
        <v>174</v>
      </c>
      <c r="AQ64">
        <v>1</v>
      </c>
      <c r="AR64" t="s">
        <v>174</v>
      </c>
      <c r="AT64" t="s">
        <v>1405</v>
      </c>
      <c r="AU64" t="s">
        <v>175</v>
      </c>
      <c r="AV64" t="s">
        <v>1405</v>
      </c>
      <c r="AW64" t="s">
        <v>1405</v>
      </c>
      <c r="AX64" t="s">
        <v>1405</v>
      </c>
      <c r="AY64" t="s">
        <v>1405</v>
      </c>
      <c r="AZ64" t="s">
        <v>1405</v>
      </c>
      <c r="BA64" t="s">
        <v>20</v>
      </c>
    </row>
    <row r="65" spans="1:53" x14ac:dyDescent="0.25">
      <c r="A65" s="11" t="s">
        <v>167</v>
      </c>
      <c r="B65" s="138">
        <v>6</v>
      </c>
      <c r="C65" s="108" t="s">
        <v>180</v>
      </c>
      <c r="D65" s="128"/>
      <c r="E65" s="10" t="s">
        <v>1420</v>
      </c>
      <c r="F65" s="10" t="s">
        <v>1405</v>
      </c>
      <c r="H65" s="10" t="s">
        <v>1267</v>
      </c>
      <c r="I65" s="11" t="str">
        <f>_xlfn.XLOOKUP(C:C,'coordinate'!I:I,'coordinate'!J:J,"",)</f>
        <v>MH</v>
      </c>
      <c r="J65" s="10" t="s">
        <v>1405</v>
      </c>
      <c r="K65" s="10" t="s">
        <v>1405</v>
      </c>
      <c r="R65">
        <f t="shared" si="8"/>
        <v>0.2126300000000001</v>
      </c>
      <c r="S65" t="str">
        <f>IFERROR(VLOOKUP(C65,'M1'!$B:$D,3,0),"")</f>
        <v>放頭</v>
      </c>
      <c r="T65">
        <v>12</v>
      </c>
      <c r="Z65">
        <f>ROUND( ((1-(T65/14))*0.1*IF(T65&lt;&gt;0,1,0)) + ((1-(U65/14))*0.1*IF(U65&lt;&gt;0,1,0)) + ((1-(V65/14))*0.1*IF(V65&lt;&gt;0,1,0)) + ((1-(W65/14))*0.1*IF(W65&lt;&gt;0,1,0)), 4 )</f>
        <v>1.43E-2</v>
      </c>
      <c r="AA65">
        <v>127</v>
      </c>
      <c r="AB65">
        <f>VLOOKUP(表格1_5[[#This Row],[負磅]],W!$A$1:$B$32,2,FALSE)</f>
        <v>-1.99999999999999E-2</v>
      </c>
      <c r="AC65" s="10" t="s">
        <v>69</v>
      </c>
      <c r="AD65">
        <f>VLOOKUP(表格1_5[[#This Row],[騎師]],J!$A$1:$B$45,2,FALSE)</f>
        <v>0.19520000000000001</v>
      </c>
      <c r="AE65" s="108" t="s">
        <v>74</v>
      </c>
      <c r="AF65">
        <f>VLOOKUP(表格1_5[[#This Row],[練馬師]],T!$A$1:$B$23,2,FALSE)</f>
        <v>0.18590000000000001</v>
      </c>
      <c r="AG65">
        <v>6</v>
      </c>
      <c r="AH65">
        <f>VLOOKUP(表格1_5[[#This Row],[檔位]],'1200M'!$A$1:$B$14,2,0)</f>
        <v>0.26</v>
      </c>
      <c r="AI65">
        <v>51</v>
      </c>
      <c r="AN65">
        <v>4</v>
      </c>
      <c r="AP65">
        <v>-1</v>
      </c>
      <c r="AQ65">
        <v>2</v>
      </c>
      <c r="AR65">
        <v>67</v>
      </c>
      <c r="AS65" t="s">
        <v>181</v>
      </c>
      <c r="AT65" t="s">
        <v>1489</v>
      </c>
      <c r="AU65" t="s">
        <v>182</v>
      </c>
      <c r="AV65" t="s">
        <v>1405</v>
      </c>
      <c r="AW65" t="s">
        <v>1416</v>
      </c>
      <c r="AX65" t="s">
        <v>1419</v>
      </c>
      <c r="AY65" t="s">
        <v>1421</v>
      </c>
      <c r="BA65" t="s">
        <v>20</v>
      </c>
    </row>
    <row r="66" spans="1:53" x14ac:dyDescent="0.25">
      <c r="A66" s="145" t="s">
        <v>203</v>
      </c>
      <c r="B66" s="145" t="str">
        <f>VLOOKUP(表格1_5[[#This Row],[場]],Raceinfo!$A$1:$C$11,3,FALSE)</f>
        <v>第四班</v>
      </c>
      <c r="C66" s="145" t="str">
        <f>VLOOKUP(表格1_5[[#This Row],[場]],Raceinfo!$A$1:$C$11,2,FALSE)</f>
        <v>1200米</v>
      </c>
      <c r="D66" s="152" t="s">
        <v>1835</v>
      </c>
      <c r="E66" s="152" t="s">
        <v>1835</v>
      </c>
      <c r="F66" s="10" t="s">
        <v>1405</v>
      </c>
      <c r="H66" s="10" t="s">
        <v>1405</v>
      </c>
      <c r="I66" s="108" t="str">
        <f>_xlfn.XLOOKUP(C:C,'coordinate'!I:I,'coordinate'!J:J,"",)</f>
        <v/>
      </c>
      <c r="J66" s="10" t="s">
        <v>1405</v>
      </c>
      <c r="K66" s="10" t="s">
        <v>1405</v>
      </c>
      <c r="S66" t="str">
        <f>IFERROR(VLOOKUP(C66,'M1'!$B:$D,3,0),"")</f>
        <v/>
      </c>
      <c r="AE66" s="108"/>
      <c r="AT66" t="s">
        <v>1405</v>
      </c>
      <c r="AV66" t="s">
        <v>1405</v>
      </c>
      <c r="AW66" t="s">
        <v>1405</v>
      </c>
      <c r="AX66" t="s">
        <v>1405</v>
      </c>
      <c r="AY66" t="s">
        <v>1405</v>
      </c>
      <c r="AZ66" t="s">
        <v>1405</v>
      </c>
      <c r="BA66" t="s">
        <v>13</v>
      </c>
    </row>
    <row r="67" spans="1:53" x14ac:dyDescent="0.25">
      <c r="A67" s="118" t="s">
        <v>203</v>
      </c>
      <c r="B67" s="138">
        <v>13</v>
      </c>
      <c r="C67" s="108" t="s">
        <v>233</v>
      </c>
      <c r="D67" s="128"/>
      <c r="E67" s="10" t="s">
        <v>1420</v>
      </c>
      <c r="F67" s="10" t="s">
        <v>1405</v>
      </c>
      <c r="H67" s="10" t="s">
        <v>1267</v>
      </c>
      <c r="I67" s="108" t="str">
        <f>_xlfn.XLOOKUP(C:C,'coordinate'!I:I,'coordinate'!J:J,"",)</f>
        <v>O2</v>
      </c>
      <c r="J67" s="10" t="s">
        <v>1384</v>
      </c>
      <c r="K67" s="10" t="s">
        <v>1405</v>
      </c>
      <c r="R67">
        <f t="shared" ref="R67:R80" si="10">Z67+AB67+(AD67*0.3)+(AF67*0.3)+(AH67*0.4)+AO67</f>
        <v>0.55310999999999999</v>
      </c>
      <c r="S67" t="str">
        <f>IFERROR(VLOOKUP(C67,'M1'!$B:$D,3,0),"")</f>
        <v>中前</v>
      </c>
      <c r="T67">
        <v>11</v>
      </c>
      <c r="U67">
        <v>1</v>
      </c>
      <c r="V67">
        <v>4</v>
      </c>
      <c r="W67">
        <v>5</v>
      </c>
      <c r="X67">
        <v>4</v>
      </c>
      <c r="Y67">
        <v>6</v>
      </c>
      <c r="Z67">
        <f t="shared" ref="Z67:Z79" si="11">ROUND( ((1-(T67/14))*0.1*IF(T67&lt;&gt;0,1,0)) + ((1-(U67/14))*0.1*IF(U67&lt;&gt;0,1,0)) + ((1-(V67/14))*0.1*IF(V67&lt;&gt;0,1,0)) + ((1-(W67/14))*0.1*IF(W67&lt;&gt;0,1,0)), 4 )</f>
        <v>0.25</v>
      </c>
      <c r="AA67">
        <v>117</v>
      </c>
      <c r="AB67">
        <f>VLOOKUP(表格1_5[[#This Row],[負磅]],W!$A$1:$B$32,2,FALSE)</f>
        <v>0.08</v>
      </c>
      <c r="AC67" s="10" t="s">
        <v>64</v>
      </c>
      <c r="AD67">
        <f>VLOOKUP(表格1_5[[#This Row],[騎師]],J!$A$1:$B$45,2,FALSE)</f>
        <v>0.26</v>
      </c>
      <c r="AE67" s="108" t="s">
        <v>135</v>
      </c>
      <c r="AF67">
        <f>VLOOKUP(表格1_5[[#This Row],[練馬師]],T!$A$1:$B$23,2,FALSE)</f>
        <v>0.20369999999999999</v>
      </c>
      <c r="AG67">
        <v>14</v>
      </c>
      <c r="AH67">
        <f>VLOOKUP(表格1_5[[#This Row],[檔位]],'1200M'!$A$1:$B$14,2,0)</f>
        <v>0.21</v>
      </c>
      <c r="AI67">
        <v>42</v>
      </c>
      <c r="AJ67">
        <v>1</v>
      </c>
      <c r="AK67">
        <v>9.2200000000000006</v>
      </c>
      <c r="AN67">
        <v>5</v>
      </c>
      <c r="AP67">
        <v>0</v>
      </c>
      <c r="AQ67">
        <v>2</v>
      </c>
      <c r="AR67">
        <v>60</v>
      </c>
      <c r="AS67" t="s">
        <v>223</v>
      </c>
      <c r="AT67" t="s">
        <v>1490</v>
      </c>
      <c r="AU67" t="s">
        <v>234</v>
      </c>
      <c r="AV67" t="s">
        <v>1405</v>
      </c>
      <c r="AX67" t="s">
        <v>1419</v>
      </c>
      <c r="BA67" t="s">
        <v>20</v>
      </c>
    </row>
    <row r="68" spans="1:53" x14ac:dyDescent="0.25">
      <c r="A68" s="118" t="s">
        <v>203</v>
      </c>
      <c r="B68" s="138">
        <v>12</v>
      </c>
      <c r="C68" s="129" t="s">
        <v>230</v>
      </c>
      <c r="D68" s="128" t="s">
        <v>593</v>
      </c>
      <c r="E68" s="10" t="s">
        <v>1273</v>
      </c>
      <c r="F68" s="10">
        <v>1</v>
      </c>
      <c r="I68" s="9" t="str">
        <f>_xlfn.XLOOKUP(C:C,'coordinate'!I:I,'coordinate'!J:J,"",)</f>
        <v>ML</v>
      </c>
      <c r="J68" s="10" t="s">
        <v>1384</v>
      </c>
      <c r="K68" s="10" t="s">
        <v>1405</v>
      </c>
      <c r="R68">
        <f t="shared" si="10"/>
        <v>0.51971000000000001</v>
      </c>
      <c r="S68" t="str">
        <f>IFERROR(VLOOKUP(C68,'M1'!$B:$D,3,0),"")</f>
        <v>留後</v>
      </c>
      <c r="T68">
        <v>4</v>
      </c>
      <c r="U68">
        <v>5</v>
      </c>
      <c r="V68">
        <v>9</v>
      </c>
      <c r="W68">
        <v>9</v>
      </c>
      <c r="X68">
        <v>3</v>
      </c>
      <c r="Y68">
        <v>11</v>
      </c>
      <c r="Z68">
        <f t="shared" si="11"/>
        <v>0.20710000000000001</v>
      </c>
      <c r="AA68">
        <v>118</v>
      </c>
      <c r="AB68">
        <f>VLOOKUP(表格1_5[[#This Row],[負磅]],W!$A$1:$B$32,2,FALSE)</f>
        <v>7.0000000000000007E-2</v>
      </c>
      <c r="AC68" s="10" t="s">
        <v>69</v>
      </c>
      <c r="AD68">
        <f>VLOOKUP(表格1_5[[#This Row],[騎師]],J!$A$1:$B$45,2,FALSE)</f>
        <v>0.19520000000000001</v>
      </c>
      <c r="AE68" s="108" t="s">
        <v>90</v>
      </c>
      <c r="AF68">
        <f>VLOOKUP(表格1_5[[#This Row],[練馬師]],T!$A$1:$B$23,2,FALSE)</f>
        <v>0.2535</v>
      </c>
      <c r="AG68">
        <v>9</v>
      </c>
      <c r="AH68">
        <f>VLOOKUP(表格1_5[[#This Row],[檔位]],'1200M'!$A$1:$B$14,2,0)</f>
        <v>0.27</v>
      </c>
      <c r="AI68">
        <v>43</v>
      </c>
      <c r="AJ68">
        <v>1</v>
      </c>
      <c r="AK68">
        <v>8.9700000000000006</v>
      </c>
      <c r="AN68">
        <v>5</v>
      </c>
      <c r="AP68">
        <v>-3</v>
      </c>
      <c r="AQ68" t="s">
        <v>17</v>
      </c>
      <c r="AR68">
        <v>56</v>
      </c>
      <c r="AS68" t="s">
        <v>231</v>
      </c>
      <c r="AT68" t="s">
        <v>1491</v>
      </c>
      <c r="AU68" t="s">
        <v>232</v>
      </c>
      <c r="AV68" t="s">
        <v>1405</v>
      </c>
      <c r="AY68" t="s">
        <v>1421</v>
      </c>
      <c r="BA68" t="s">
        <v>20</v>
      </c>
    </row>
    <row r="69" spans="1:53" x14ac:dyDescent="0.25">
      <c r="A69" s="118" t="s">
        <v>203</v>
      </c>
      <c r="B69" s="138">
        <v>3</v>
      </c>
      <c r="C69" s="108" t="s">
        <v>210</v>
      </c>
      <c r="D69" s="128"/>
      <c r="E69" s="10" t="s">
        <v>1405</v>
      </c>
      <c r="F69" s="10">
        <v>2</v>
      </c>
      <c r="H69" s="9" t="s">
        <v>1270</v>
      </c>
      <c r="I69" s="149" t="str">
        <f>_xlfn.XLOOKUP(C:C,'coordinate'!I:I,'coordinate'!J:J,"",)</f>
        <v>P3</v>
      </c>
      <c r="J69" s="10" t="s">
        <v>1384</v>
      </c>
      <c r="K69" s="10" t="s">
        <v>1405</v>
      </c>
      <c r="R69">
        <f t="shared" si="10"/>
        <v>0.51272999999999991</v>
      </c>
      <c r="S69" t="str">
        <f>IFERROR(VLOOKUP(C69,'M1'!$B:$D,3,0),"")</f>
        <v>中後</v>
      </c>
      <c r="T69">
        <v>4</v>
      </c>
      <c r="U69">
        <v>5</v>
      </c>
      <c r="V69">
        <v>2</v>
      </c>
      <c r="W69">
        <v>4</v>
      </c>
      <c r="X69">
        <v>6</v>
      </c>
      <c r="Y69">
        <v>12</v>
      </c>
      <c r="Z69">
        <f t="shared" si="11"/>
        <v>0.29289999999999999</v>
      </c>
      <c r="AA69">
        <v>131</v>
      </c>
      <c r="AB69">
        <f>VLOOKUP(表格1_5[[#This Row],[負磅]],W!$A$1:$B$32,2,FALSE)</f>
        <v>-0.06</v>
      </c>
      <c r="AC69" s="10" t="s">
        <v>32</v>
      </c>
      <c r="AD69">
        <f>VLOOKUP(表格1_5[[#This Row],[騎師]],J!$A$1:$B$45,2,FALSE)</f>
        <v>0.47799999999999998</v>
      </c>
      <c r="AE69" s="108" t="s">
        <v>53</v>
      </c>
      <c r="AF69">
        <f>VLOOKUP(表格1_5[[#This Row],[練馬師]],T!$A$1:$B$23,2,FALSE)</f>
        <v>0.2281</v>
      </c>
      <c r="AG69">
        <v>2</v>
      </c>
      <c r="AH69">
        <f>VLOOKUP(表格1_5[[#This Row],[檔位]],'1200M'!$A$1:$B$14,2,0)</f>
        <v>0.17</v>
      </c>
      <c r="AI69">
        <v>56</v>
      </c>
      <c r="AJ69">
        <v>1</v>
      </c>
      <c r="AK69">
        <v>8.8699999999999992</v>
      </c>
      <c r="AN69">
        <v>5</v>
      </c>
      <c r="AP69">
        <v>-3</v>
      </c>
      <c r="AQ69">
        <v>2</v>
      </c>
      <c r="AR69">
        <v>60</v>
      </c>
      <c r="AS69" t="s">
        <v>18</v>
      </c>
      <c r="AT69" t="s">
        <v>1475</v>
      </c>
      <c r="AU69" t="s">
        <v>211</v>
      </c>
      <c r="AV69" t="s">
        <v>1405</v>
      </c>
      <c r="AY69" t="s">
        <v>1421</v>
      </c>
      <c r="BA69" t="s">
        <v>96</v>
      </c>
    </row>
    <row r="70" spans="1:53" x14ac:dyDescent="0.25">
      <c r="A70" s="118" t="s">
        <v>203</v>
      </c>
      <c r="B70" s="138">
        <v>2</v>
      </c>
      <c r="C70" s="108" t="s">
        <v>207</v>
      </c>
      <c r="D70" s="128"/>
      <c r="E70" s="10" t="s">
        <v>1405</v>
      </c>
      <c r="F70" s="10" t="s">
        <v>1405</v>
      </c>
      <c r="H70" s="9" t="s">
        <v>1271</v>
      </c>
      <c r="I70" s="148" t="str">
        <f>_xlfn.XLOOKUP(C:C,'coordinate'!I:I,'coordinate'!J:J,"",)</f>
        <v>P1</v>
      </c>
      <c r="J70" s="10" t="s">
        <v>1384</v>
      </c>
      <c r="K70" s="10" t="s">
        <v>1405</v>
      </c>
      <c r="R70">
        <f t="shared" si="10"/>
        <v>0.51054999999999995</v>
      </c>
      <c r="S70" t="str">
        <f>IFERROR(VLOOKUP(C70,'M1'!$B:$D,3,0),"")</f>
        <v>放頭</v>
      </c>
      <c r="T70">
        <v>3</v>
      </c>
      <c r="U70">
        <v>2</v>
      </c>
      <c r="V70">
        <v>4</v>
      </c>
      <c r="W70">
        <v>10</v>
      </c>
      <c r="X70">
        <v>4</v>
      </c>
      <c r="Y70">
        <v>5</v>
      </c>
      <c r="Z70">
        <f t="shared" si="11"/>
        <v>0.26429999999999998</v>
      </c>
      <c r="AA70">
        <v>131</v>
      </c>
      <c r="AB70">
        <f>VLOOKUP(表格1_5[[#This Row],[負磅]],W!$A$1:$B$32,2,FALSE)</f>
        <v>-0.06</v>
      </c>
      <c r="AC70" s="10" t="s">
        <v>46</v>
      </c>
      <c r="AD70">
        <f>VLOOKUP(表格1_5[[#This Row],[騎師]],J!$A$1:$B$45,2,FALSE)</f>
        <v>0.32950000000000002</v>
      </c>
      <c r="AE70" s="108" t="s">
        <v>23</v>
      </c>
      <c r="AF70">
        <f>VLOOKUP(表格1_5[[#This Row],[練馬師]],T!$A$1:$B$23,2,FALSE)</f>
        <v>0.318</v>
      </c>
      <c r="AG70">
        <v>4</v>
      </c>
      <c r="AH70">
        <f>VLOOKUP(表格1_5[[#This Row],[檔位]],'1200M'!$A$1:$B$14,2,0)</f>
        <v>0.28000000000000003</v>
      </c>
      <c r="AI70">
        <v>56</v>
      </c>
      <c r="AJ70">
        <v>1</v>
      </c>
      <c r="AK70">
        <v>8.75</v>
      </c>
      <c r="AN70">
        <v>6</v>
      </c>
      <c r="AP70">
        <v>-2</v>
      </c>
      <c r="AQ70" t="s">
        <v>17</v>
      </c>
      <c r="AR70">
        <v>56</v>
      </c>
      <c r="AS70" t="s">
        <v>208</v>
      </c>
      <c r="AT70" t="s">
        <v>1492</v>
      </c>
      <c r="AU70" t="s">
        <v>209</v>
      </c>
      <c r="AV70" t="s">
        <v>1405</v>
      </c>
      <c r="BA70" t="s">
        <v>20</v>
      </c>
    </row>
    <row r="71" spans="1:53" x14ac:dyDescent="0.25">
      <c r="A71" s="118" t="s">
        <v>203</v>
      </c>
      <c r="B71" s="138">
        <v>4</v>
      </c>
      <c r="C71" s="129" t="s">
        <v>212</v>
      </c>
      <c r="D71" s="128"/>
      <c r="E71" s="10" t="s">
        <v>1276</v>
      </c>
      <c r="F71" s="10">
        <v>5</v>
      </c>
      <c r="I71" s="11" t="str">
        <f>_xlfn.XLOOKUP(C:C,'coordinate'!I:I,'coordinate'!J:J,"",)</f>
        <v>PH</v>
      </c>
      <c r="J71" s="10" t="s">
        <v>1405</v>
      </c>
      <c r="K71" s="10" t="s">
        <v>1405</v>
      </c>
      <c r="R71">
        <f t="shared" si="10"/>
        <v>0.4775100000000001</v>
      </c>
      <c r="S71" t="str">
        <f>IFERROR(VLOOKUP(C71,'M1'!$B:$D,3,0),"")</f>
        <v>放頭</v>
      </c>
      <c r="T71">
        <v>6</v>
      </c>
      <c r="U71">
        <v>1</v>
      </c>
      <c r="V71">
        <v>4</v>
      </c>
      <c r="W71">
        <v>6</v>
      </c>
      <c r="X71">
        <v>6</v>
      </c>
      <c r="Y71">
        <v>4</v>
      </c>
      <c r="Z71">
        <f t="shared" si="11"/>
        <v>0.27860000000000001</v>
      </c>
      <c r="AA71">
        <v>129</v>
      </c>
      <c r="AB71">
        <f>VLOOKUP(表格1_5[[#This Row],[負磅]],W!$A$1:$B$32,2,FALSE)</f>
        <v>-3.9999999999999897E-2</v>
      </c>
      <c r="AC71" s="10" t="s">
        <v>37</v>
      </c>
      <c r="AD71">
        <f>VLOOKUP(表格1_5[[#This Row],[騎師]],J!$A$1:$B$45,2,FALSE)</f>
        <v>0.2286</v>
      </c>
      <c r="AE71" s="108" t="s">
        <v>112</v>
      </c>
      <c r="AF71">
        <f>VLOOKUP(表格1_5[[#This Row],[練馬師]],T!$A$1:$B$23,2,FALSE)</f>
        <v>0.22109999999999999</v>
      </c>
      <c r="AG71">
        <v>7</v>
      </c>
      <c r="AH71">
        <f>VLOOKUP(表格1_5[[#This Row],[檔位]],'1200M'!$A$1:$B$14,2,0)</f>
        <v>0.26</v>
      </c>
      <c r="AI71">
        <v>54</v>
      </c>
      <c r="AJ71">
        <v>1</v>
      </c>
      <c r="AK71">
        <v>8.85</v>
      </c>
      <c r="AN71">
        <v>5</v>
      </c>
      <c r="AP71">
        <v>0</v>
      </c>
      <c r="AQ71" t="s">
        <v>17</v>
      </c>
      <c r="AR71">
        <v>56</v>
      </c>
      <c r="AS71" t="s">
        <v>39</v>
      </c>
      <c r="AT71" t="s">
        <v>1469</v>
      </c>
      <c r="AU71" t="s">
        <v>213</v>
      </c>
      <c r="AV71" t="s">
        <v>1405</v>
      </c>
      <c r="BA71" t="s">
        <v>20</v>
      </c>
    </row>
    <row r="72" spans="1:53" x14ac:dyDescent="0.25">
      <c r="A72" s="118" t="s">
        <v>203</v>
      </c>
      <c r="B72" s="138">
        <v>14</v>
      </c>
      <c r="C72" s="129" t="s">
        <v>235</v>
      </c>
      <c r="D72" s="128"/>
      <c r="E72" s="10" t="s">
        <v>1520</v>
      </c>
      <c r="F72" s="10" t="s">
        <v>1405</v>
      </c>
      <c r="I72" s="108" t="str">
        <f>_xlfn.XLOOKUP(C:C,'coordinate'!I:I,'coordinate'!J:J,"",)</f>
        <v>P2</v>
      </c>
      <c r="J72" s="10" t="s">
        <v>1405</v>
      </c>
      <c r="K72" s="10" t="s">
        <v>1405</v>
      </c>
      <c r="R72">
        <f t="shared" si="10"/>
        <v>0.45494999999999997</v>
      </c>
      <c r="S72" t="str">
        <f>IFERROR(VLOOKUP(C72,'M1'!$B:$D,3,0),"")</f>
        <v>中前</v>
      </c>
      <c r="T72">
        <v>9</v>
      </c>
      <c r="U72">
        <v>10</v>
      </c>
      <c r="V72">
        <v>7</v>
      </c>
      <c r="W72">
        <v>12</v>
      </c>
      <c r="X72">
        <v>3</v>
      </c>
      <c r="Y72">
        <v>11</v>
      </c>
      <c r="Z72">
        <f t="shared" si="11"/>
        <v>0.12859999999999999</v>
      </c>
      <c r="AA72">
        <v>116</v>
      </c>
      <c r="AB72">
        <f>VLOOKUP(表格1_5[[#This Row],[負磅]],W!$A$1:$B$32,2,FALSE)</f>
        <v>0.09</v>
      </c>
      <c r="AC72" s="10" t="s">
        <v>111</v>
      </c>
      <c r="AD72">
        <f>VLOOKUP(表格1_5[[#This Row],[騎師]],J!$A$1:$B$45,2,FALSE)</f>
        <v>0.2286</v>
      </c>
      <c r="AE72" s="108" t="s">
        <v>74</v>
      </c>
      <c r="AF72">
        <f>VLOOKUP(表格1_5[[#This Row],[練馬師]],T!$A$1:$B$23,2,FALSE)</f>
        <v>0.18590000000000001</v>
      </c>
      <c r="AG72">
        <v>3</v>
      </c>
      <c r="AH72">
        <f>VLOOKUP(表格1_5[[#This Row],[檔位]],'1200M'!$A$1:$B$14,2,0)</f>
        <v>0.28000000000000003</v>
      </c>
      <c r="AI72">
        <v>41</v>
      </c>
      <c r="AJ72">
        <v>1</v>
      </c>
      <c r="AK72">
        <v>9.11</v>
      </c>
      <c r="AN72">
        <v>5</v>
      </c>
      <c r="AP72">
        <v>-3</v>
      </c>
      <c r="AQ72">
        <v>1</v>
      </c>
      <c r="AR72">
        <v>71</v>
      </c>
      <c r="AS72" t="s">
        <v>236</v>
      </c>
      <c r="AT72" t="s">
        <v>1493</v>
      </c>
      <c r="AU72" t="s">
        <v>237</v>
      </c>
      <c r="AV72" t="s">
        <v>1405</v>
      </c>
      <c r="AX72" t="s">
        <v>1419</v>
      </c>
      <c r="BA72" t="s">
        <v>20</v>
      </c>
    </row>
    <row r="73" spans="1:53" x14ac:dyDescent="0.25">
      <c r="A73" s="118" t="s">
        <v>203</v>
      </c>
      <c r="B73" s="138">
        <v>7</v>
      </c>
      <c r="C73" s="131" t="s">
        <v>218</v>
      </c>
      <c r="D73" s="128" t="s">
        <v>593</v>
      </c>
      <c r="E73" s="10" t="s">
        <v>1420</v>
      </c>
      <c r="F73" s="10">
        <v>3</v>
      </c>
      <c r="H73" s="9" t="s">
        <v>1270</v>
      </c>
      <c r="I73" s="11" t="str">
        <f>_xlfn.XLOOKUP(C:C,'coordinate'!I:I,'coordinate'!J:J,"",)</f>
        <v>MH</v>
      </c>
      <c r="J73" s="10" t="s">
        <v>1384</v>
      </c>
      <c r="K73" s="10" t="s">
        <v>1405</v>
      </c>
      <c r="R73">
        <f t="shared" si="10"/>
        <v>0.45307999999999998</v>
      </c>
      <c r="S73" t="str">
        <f>IFERROR(VLOOKUP(C73,'M1'!$B:$D,3,0),"")</f>
        <v>放頭</v>
      </c>
      <c r="T73">
        <v>3</v>
      </c>
      <c r="U73">
        <v>2</v>
      </c>
      <c r="V73">
        <v>8</v>
      </c>
      <c r="W73">
        <v>8</v>
      </c>
      <c r="X73">
        <v>2</v>
      </c>
      <c r="Z73">
        <f t="shared" si="11"/>
        <v>0.25</v>
      </c>
      <c r="AA73">
        <v>124</v>
      </c>
      <c r="AB73">
        <f>VLOOKUP(表格1_5[[#This Row],[負磅]],W!$A$1:$B$32,2,FALSE)</f>
        <v>0.01</v>
      </c>
      <c r="AC73" s="10" t="s">
        <v>42</v>
      </c>
      <c r="AD73">
        <f>VLOOKUP(表格1_5[[#This Row],[騎師]],J!$A$1:$B$45,2,FALSE)</f>
        <v>0.21049999999999999</v>
      </c>
      <c r="AE73" s="108" t="s">
        <v>47</v>
      </c>
      <c r="AF73">
        <f>VLOOKUP(表格1_5[[#This Row],[練馬師]],T!$A$1:$B$23,2,FALSE)</f>
        <v>0.27310000000000001</v>
      </c>
      <c r="AG73">
        <v>10</v>
      </c>
      <c r="AH73">
        <f>VLOOKUP(表格1_5[[#This Row],[檔位]],'1200M'!$A$1:$B$14,2,0)</f>
        <v>0.12</v>
      </c>
      <c r="AI73">
        <v>52</v>
      </c>
      <c r="AJ73">
        <v>1</v>
      </c>
      <c r="AK73">
        <v>9</v>
      </c>
      <c r="AN73">
        <v>4</v>
      </c>
      <c r="AP73">
        <v>0</v>
      </c>
      <c r="AQ73">
        <v>1</v>
      </c>
      <c r="AR73">
        <v>64</v>
      </c>
      <c r="AS73" t="s">
        <v>39</v>
      </c>
      <c r="AT73" t="s">
        <v>1469</v>
      </c>
      <c r="AU73" t="s">
        <v>219</v>
      </c>
      <c r="AV73" t="s">
        <v>1405</v>
      </c>
      <c r="AX73" t="s">
        <v>1419</v>
      </c>
      <c r="AY73" t="s">
        <v>1421</v>
      </c>
      <c r="BA73" t="s">
        <v>20</v>
      </c>
    </row>
    <row r="74" spans="1:53" x14ac:dyDescent="0.25">
      <c r="A74" s="118" t="s">
        <v>203</v>
      </c>
      <c r="B74" s="138">
        <v>10</v>
      </c>
      <c r="C74" s="108" t="s">
        <v>225</v>
      </c>
      <c r="D74" s="128"/>
      <c r="E74" s="10" t="s">
        <v>1420</v>
      </c>
      <c r="F74" s="10" t="s">
        <v>1405</v>
      </c>
      <c r="I74" s="149" t="str">
        <f>_xlfn.XLOOKUP(C:C,'coordinate'!I:I,'coordinate'!J:J,"",)</f>
        <v>M3</v>
      </c>
      <c r="J74" s="10" t="s">
        <v>1405</v>
      </c>
      <c r="K74" s="10" t="s">
        <v>1405</v>
      </c>
      <c r="R74">
        <f t="shared" si="10"/>
        <v>0.435</v>
      </c>
      <c r="S74" t="str">
        <f>IFERROR(VLOOKUP(C74,'M1'!$B:$D,3,0),"")</f>
        <v>留後</v>
      </c>
      <c r="T74">
        <v>9</v>
      </c>
      <c r="U74">
        <v>13</v>
      </c>
      <c r="V74">
        <v>5</v>
      </c>
      <c r="W74">
        <v>8</v>
      </c>
      <c r="Z74">
        <f t="shared" si="11"/>
        <v>0.15</v>
      </c>
      <c r="AA74">
        <v>119</v>
      </c>
      <c r="AB74">
        <f>VLOOKUP(表格1_5[[#This Row],[負磅]],W!$A$1:$B$32,2,FALSE)</f>
        <v>0.06</v>
      </c>
      <c r="AC74" s="10" t="s">
        <v>191</v>
      </c>
      <c r="AD74">
        <f>VLOOKUP(表格1_5[[#This Row],[騎師]],J!$A$1:$B$45,2,FALSE)</f>
        <v>0.2049</v>
      </c>
      <c r="AE74" s="108" t="s">
        <v>138</v>
      </c>
      <c r="AF74">
        <f>VLOOKUP(表格1_5[[#This Row],[練馬師]],T!$A$1:$B$23,2,FALSE)</f>
        <v>0.30509999999999998</v>
      </c>
      <c r="AG74">
        <v>12</v>
      </c>
      <c r="AH74">
        <f>VLOOKUP(表格1_5[[#This Row],[檔位]],'1200M'!$A$1:$B$14,2,0)</f>
        <v>0.18</v>
      </c>
      <c r="AI74">
        <v>44</v>
      </c>
      <c r="AJ74">
        <v>1</v>
      </c>
      <c r="AK74">
        <v>10.38</v>
      </c>
      <c r="AN74">
        <v>4</v>
      </c>
      <c r="AP74">
        <v>-4</v>
      </c>
      <c r="AQ74">
        <v>1</v>
      </c>
      <c r="AR74">
        <v>64</v>
      </c>
      <c r="AS74" t="s">
        <v>226</v>
      </c>
      <c r="AT74" t="s">
        <v>1405</v>
      </c>
      <c r="AU74" t="s">
        <v>227</v>
      </c>
      <c r="AV74" t="s">
        <v>1405</v>
      </c>
      <c r="AX74" t="s">
        <v>1419</v>
      </c>
      <c r="AY74" t="s">
        <v>1421</v>
      </c>
      <c r="BA74" t="s">
        <v>20</v>
      </c>
    </row>
    <row r="75" spans="1:53" x14ac:dyDescent="0.25">
      <c r="A75" s="118" t="s">
        <v>203</v>
      </c>
      <c r="B75" s="139">
        <v>11</v>
      </c>
      <c r="C75" s="108" t="s">
        <v>228</v>
      </c>
      <c r="D75" s="128"/>
      <c r="E75" s="10" t="s">
        <v>1405</v>
      </c>
      <c r="F75" s="10" t="s">
        <v>1405</v>
      </c>
      <c r="I75" s="147" t="str">
        <f>_xlfn.XLOOKUP(C:C,'coordinate'!I:I,'coordinate'!J:J,"",)</f>
        <v>P4</v>
      </c>
      <c r="J75" s="10" t="s">
        <v>1405</v>
      </c>
      <c r="K75" s="10" t="s">
        <v>1405</v>
      </c>
      <c r="R75">
        <f t="shared" si="10"/>
        <v>0.43193999999999999</v>
      </c>
      <c r="S75" t="str">
        <f>IFERROR(VLOOKUP(C75,'M1'!$B:$D,3,0),"")</f>
        <v>留後</v>
      </c>
      <c r="T75">
        <v>11</v>
      </c>
      <c r="U75">
        <v>12</v>
      </c>
      <c r="V75">
        <v>13</v>
      </c>
      <c r="W75">
        <v>10</v>
      </c>
      <c r="Z75">
        <f t="shared" si="11"/>
        <v>7.1400000000000005E-2</v>
      </c>
      <c r="AA75">
        <v>112</v>
      </c>
      <c r="AB75">
        <f>VLOOKUP(表格1_5[[#This Row],[負磅]],W!$A$1:$B$32,2,FALSE)</f>
        <v>0.13</v>
      </c>
      <c r="AC75" s="113" t="s">
        <v>27</v>
      </c>
      <c r="AD75">
        <f>VLOOKUP(表格1_5[[#This Row],[騎師]],J!$A$1:$B$45,2,FALSE)</f>
        <v>0.1928</v>
      </c>
      <c r="AE75" s="114" t="s">
        <v>28</v>
      </c>
      <c r="AF75">
        <f>VLOOKUP(表格1_5[[#This Row],[練馬師]],T!$A$1:$B$23,2,FALSE)</f>
        <v>0.22900000000000001</v>
      </c>
      <c r="AG75">
        <v>5</v>
      </c>
      <c r="AH75">
        <f>VLOOKUP(表格1_5[[#This Row],[檔位]],'1200M'!$A$1:$B$14,2,0)</f>
        <v>0.26</v>
      </c>
      <c r="AI75">
        <v>44</v>
      </c>
      <c r="AJ75">
        <v>1</v>
      </c>
      <c r="AK75">
        <v>9.99</v>
      </c>
      <c r="AN75">
        <v>4</v>
      </c>
      <c r="AP75">
        <v>-4</v>
      </c>
      <c r="AQ75">
        <v>1</v>
      </c>
      <c r="AR75">
        <v>91</v>
      </c>
      <c r="AS75" t="s">
        <v>29</v>
      </c>
      <c r="AT75" t="s">
        <v>1472</v>
      </c>
      <c r="AU75" t="s">
        <v>229</v>
      </c>
      <c r="AV75" t="s">
        <v>1405</v>
      </c>
      <c r="AY75" t="s">
        <v>1421</v>
      </c>
      <c r="BA75" t="s">
        <v>20</v>
      </c>
    </row>
    <row r="76" spans="1:53" x14ac:dyDescent="0.25">
      <c r="A76" s="118" t="s">
        <v>203</v>
      </c>
      <c r="B76" s="138">
        <v>8</v>
      </c>
      <c r="C76" s="108" t="s">
        <v>220</v>
      </c>
      <c r="D76" s="128"/>
      <c r="F76" s="10" t="s">
        <v>1405</v>
      </c>
      <c r="I76" s="148" t="str">
        <f>_xlfn.XLOOKUP(C:C,'coordinate'!I:I,'coordinate'!J:J,"",)</f>
        <v>M1</v>
      </c>
      <c r="J76" s="10" t="s">
        <v>1405</v>
      </c>
      <c r="K76" s="10" t="s">
        <v>1405</v>
      </c>
      <c r="R76">
        <f t="shared" si="10"/>
        <v>0.41044999999999998</v>
      </c>
      <c r="S76" t="str">
        <f>IFERROR(VLOOKUP(C76,'M1'!$B:$D,3,0),"")</f>
        <v>中前</v>
      </c>
      <c r="T76">
        <v>4</v>
      </c>
      <c r="U76">
        <v>12</v>
      </c>
      <c r="V76">
        <v>10</v>
      </c>
      <c r="W76">
        <v>12</v>
      </c>
      <c r="X76">
        <v>8</v>
      </c>
      <c r="Y76">
        <v>7</v>
      </c>
      <c r="Z76">
        <f t="shared" si="11"/>
        <v>0.12859999999999999</v>
      </c>
      <c r="AA76">
        <v>120</v>
      </c>
      <c r="AB76">
        <f>VLOOKUP(表格1_5[[#This Row],[負磅]],W!$A$1:$B$32,2,FALSE)</f>
        <v>0.05</v>
      </c>
      <c r="AC76" s="109" t="s">
        <v>15</v>
      </c>
      <c r="AD76">
        <f>VLOOKUP(表格1_5[[#This Row],[騎師]],J!$A$1:$B$45,2,FALSE)</f>
        <v>0.1472</v>
      </c>
      <c r="AE76" s="110" t="s">
        <v>16</v>
      </c>
      <c r="AF76">
        <f>VLOOKUP(表格1_5[[#This Row],[練馬師]],T!$A$1:$B$23,2,FALSE)</f>
        <v>0.21229999999999999</v>
      </c>
      <c r="AG76">
        <v>8</v>
      </c>
      <c r="AH76">
        <f>VLOOKUP(表格1_5[[#This Row],[檔位]],'1200M'!$A$1:$B$14,2,0)</f>
        <v>0.31</v>
      </c>
      <c r="AI76">
        <v>47</v>
      </c>
      <c r="AN76">
        <v>6</v>
      </c>
      <c r="AP76">
        <v>-3</v>
      </c>
      <c r="AQ76">
        <v>2</v>
      </c>
      <c r="AR76">
        <v>67</v>
      </c>
      <c r="AS76" t="s">
        <v>39</v>
      </c>
      <c r="AT76" t="s">
        <v>1469</v>
      </c>
      <c r="AU76" t="s">
        <v>221</v>
      </c>
      <c r="AV76" t="s">
        <v>1405</v>
      </c>
      <c r="BA76" t="s">
        <v>96</v>
      </c>
    </row>
    <row r="77" spans="1:53" x14ac:dyDescent="0.25">
      <c r="A77" s="118" t="s">
        <v>203</v>
      </c>
      <c r="B77" s="138">
        <v>1</v>
      </c>
      <c r="C77" s="132" t="s">
        <v>204</v>
      </c>
      <c r="D77" s="128" t="s">
        <v>1515</v>
      </c>
      <c r="E77" s="10" t="s">
        <v>1275</v>
      </c>
      <c r="F77" s="10">
        <v>4</v>
      </c>
      <c r="H77" s="9" t="s">
        <v>1270</v>
      </c>
      <c r="I77" s="148" t="str">
        <f>_xlfn.XLOOKUP(C:C,'coordinate'!I:I,'coordinate'!J:J,"",)</f>
        <v>O1</v>
      </c>
      <c r="J77" s="10" t="s">
        <v>1384</v>
      </c>
      <c r="K77" s="10" t="s">
        <v>1405</v>
      </c>
      <c r="R77">
        <f t="shared" si="10"/>
        <v>0.38508999999999999</v>
      </c>
      <c r="S77" t="str">
        <f>IFERROR(VLOOKUP(C77,'M1'!$B:$D,3,0),"")</f>
        <v>中前</v>
      </c>
      <c r="T77">
        <v>3</v>
      </c>
      <c r="U77">
        <v>5</v>
      </c>
      <c r="V77">
        <v>7</v>
      </c>
      <c r="W77">
        <v>2</v>
      </c>
      <c r="X77">
        <v>7</v>
      </c>
      <c r="Y77">
        <v>2</v>
      </c>
      <c r="Z77">
        <f t="shared" si="11"/>
        <v>0.27860000000000001</v>
      </c>
      <c r="AA77">
        <v>135</v>
      </c>
      <c r="AB77">
        <f>VLOOKUP(表格1_5[[#This Row],[負磅]],W!$A$1:$B$32,2,FALSE)</f>
        <v>-0.1</v>
      </c>
      <c r="AC77" s="10" t="s">
        <v>154</v>
      </c>
      <c r="AD77">
        <f>VLOOKUP(表格1_5[[#This Row],[騎師]],J!$A$1:$B$45,2,FALSE)</f>
        <v>0.27</v>
      </c>
      <c r="AE77" s="108" t="s">
        <v>165</v>
      </c>
      <c r="AF77">
        <f>VLOOKUP(表格1_5[[#This Row],[練馬師]],T!$A$1:$B$23,2,FALSE)</f>
        <v>0.29830000000000001</v>
      </c>
      <c r="AG77">
        <v>13</v>
      </c>
      <c r="AH77">
        <f>VLOOKUP(表格1_5[[#This Row],[檔位]],'1200M'!$A$1:$B$14,2,0)</f>
        <v>0.09</v>
      </c>
      <c r="AI77">
        <v>60</v>
      </c>
      <c r="AJ77">
        <v>1</v>
      </c>
      <c r="AK77">
        <v>8.67</v>
      </c>
      <c r="AN77">
        <v>5</v>
      </c>
      <c r="AP77">
        <v>-1</v>
      </c>
      <c r="AQ77" t="s">
        <v>205</v>
      </c>
      <c r="AR77">
        <v>64</v>
      </c>
      <c r="AT77" t="s">
        <v>1405</v>
      </c>
      <c r="AU77" t="s">
        <v>206</v>
      </c>
      <c r="AV77" t="s">
        <v>1405</v>
      </c>
      <c r="AZ77" t="s">
        <v>1505</v>
      </c>
      <c r="BA77" t="s">
        <v>20</v>
      </c>
    </row>
    <row r="78" spans="1:53" x14ac:dyDescent="0.25">
      <c r="A78" s="144" t="s">
        <v>203</v>
      </c>
      <c r="B78" s="138">
        <v>5</v>
      </c>
      <c r="C78" s="108" t="s">
        <v>214</v>
      </c>
      <c r="D78" s="128"/>
      <c r="F78" s="10" t="s">
        <v>1405</v>
      </c>
      <c r="I78" s="9" t="str">
        <f>_xlfn.XLOOKUP(C:C,'coordinate'!I:I,'coordinate'!J:J,"",)</f>
        <v>PL</v>
      </c>
      <c r="J78" s="10" t="s">
        <v>1405</v>
      </c>
      <c r="K78" s="10" t="s">
        <v>1405</v>
      </c>
      <c r="R78">
        <f t="shared" si="10"/>
        <v>0.3698300000000001</v>
      </c>
      <c r="S78" t="str">
        <f>IFERROR(VLOOKUP(C78,'M1'!$B:$D,3,0),"")</f>
        <v>留後</v>
      </c>
      <c r="T78">
        <v>8</v>
      </c>
      <c r="U78">
        <v>8</v>
      </c>
      <c r="V78">
        <v>5</v>
      </c>
      <c r="W78">
        <v>11</v>
      </c>
      <c r="X78">
        <v>12</v>
      </c>
      <c r="Y78">
        <v>9</v>
      </c>
      <c r="Z78">
        <f t="shared" si="11"/>
        <v>0.1714</v>
      </c>
      <c r="AA78">
        <v>129</v>
      </c>
      <c r="AB78">
        <f>VLOOKUP(表格1_5[[#This Row],[負磅]],W!$A$1:$B$32,2,FALSE)</f>
        <v>-3.9999999999999897E-2</v>
      </c>
      <c r="AC78" s="10" t="s">
        <v>56</v>
      </c>
      <c r="AD78">
        <f>VLOOKUP(表格1_5[[#This Row],[騎師]],J!$A$1:$B$45,2,FALSE)</f>
        <v>0.24390000000000001</v>
      </c>
      <c r="AE78" s="108" t="s">
        <v>57</v>
      </c>
      <c r="AF78">
        <f>VLOOKUP(表格1_5[[#This Row],[練馬師]],T!$A$1:$B$23,2,FALSE)</f>
        <v>0.16420000000000001</v>
      </c>
      <c r="AG78">
        <v>1</v>
      </c>
      <c r="AH78">
        <f>VLOOKUP(表格1_5[[#This Row],[檔位]],'1200M'!$A$1:$B$14,2,0)</f>
        <v>0.28999999999999998</v>
      </c>
      <c r="AI78">
        <v>54</v>
      </c>
      <c r="AJ78">
        <v>1</v>
      </c>
      <c r="AK78">
        <v>8.99</v>
      </c>
      <c r="AN78">
        <v>9</v>
      </c>
      <c r="AP78">
        <v>-4</v>
      </c>
      <c r="AQ78">
        <v>1</v>
      </c>
      <c r="AR78">
        <v>64</v>
      </c>
      <c r="AS78" t="s">
        <v>39</v>
      </c>
      <c r="AT78" t="s">
        <v>1469</v>
      </c>
      <c r="AU78" t="s">
        <v>215</v>
      </c>
      <c r="AV78" t="s">
        <v>587</v>
      </c>
      <c r="BA78" t="s">
        <v>96</v>
      </c>
    </row>
    <row r="79" spans="1:53" x14ac:dyDescent="0.25">
      <c r="A79" s="118" t="s">
        <v>203</v>
      </c>
      <c r="B79" s="139">
        <v>9</v>
      </c>
      <c r="C79" s="108" t="s">
        <v>222</v>
      </c>
      <c r="D79" s="128"/>
      <c r="E79" s="10" t="s">
        <v>1420</v>
      </c>
      <c r="F79" s="10" t="s">
        <v>1405</v>
      </c>
      <c r="H79" s="10" t="s">
        <v>1267</v>
      </c>
      <c r="I79" s="108" t="str">
        <f>_xlfn.XLOOKUP(C:C,'coordinate'!I:I,'coordinate'!J:J,"",)</f>
        <v>M2</v>
      </c>
      <c r="J79" s="10" t="s">
        <v>1405</v>
      </c>
      <c r="K79" s="10" t="s">
        <v>1405</v>
      </c>
      <c r="R79">
        <f t="shared" si="10"/>
        <v>0.34797</v>
      </c>
      <c r="S79" t="str">
        <f>IFERROR(VLOOKUP(C79,'M1'!$B:$D,3,0),"")</f>
        <v>中後</v>
      </c>
      <c r="T79">
        <v>9</v>
      </c>
      <c r="U79">
        <v>12</v>
      </c>
      <c r="V79">
        <v>6</v>
      </c>
      <c r="Z79">
        <f t="shared" si="11"/>
        <v>0.1071</v>
      </c>
      <c r="AA79">
        <v>121</v>
      </c>
      <c r="AB79">
        <f>VLOOKUP(表格1_5[[#This Row],[負磅]],W!$A$1:$B$32,2,FALSE)</f>
        <v>0.04</v>
      </c>
      <c r="AC79" s="10" t="s">
        <v>77</v>
      </c>
      <c r="AD79">
        <f>VLOOKUP(表格1_5[[#This Row],[騎師]],J!$A$1:$B$45,2,FALSE)</f>
        <v>0.1411</v>
      </c>
      <c r="AE79" s="108" t="s">
        <v>70</v>
      </c>
      <c r="AF79">
        <f>VLOOKUP(表格1_5[[#This Row],[練馬師]],T!$A$1:$B$23,2,FALSE)</f>
        <v>0.18179999999999999</v>
      </c>
      <c r="AG79">
        <v>6</v>
      </c>
      <c r="AH79">
        <f>VLOOKUP(表格1_5[[#This Row],[檔位]],'1200M'!$A$1:$B$14,2,0)</f>
        <v>0.26</v>
      </c>
      <c r="AI79">
        <v>46</v>
      </c>
      <c r="AJ79">
        <v>1</v>
      </c>
      <c r="AK79">
        <v>10.51</v>
      </c>
      <c r="AN79">
        <v>4</v>
      </c>
      <c r="AP79">
        <v>-4</v>
      </c>
      <c r="AQ79">
        <v>1</v>
      </c>
      <c r="AR79">
        <v>112</v>
      </c>
      <c r="AS79" t="s">
        <v>223</v>
      </c>
      <c r="AT79" t="s">
        <v>1490</v>
      </c>
      <c r="AU79" t="s">
        <v>224</v>
      </c>
      <c r="AV79" t="s">
        <v>1405</v>
      </c>
      <c r="AX79" t="s">
        <v>1419</v>
      </c>
      <c r="AY79" t="s">
        <v>1421</v>
      </c>
      <c r="BA79" t="s">
        <v>20</v>
      </c>
    </row>
    <row r="80" spans="1:53" x14ac:dyDescent="0.25">
      <c r="A80" s="118" t="s">
        <v>203</v>
      </c>
      <c r="B80" s="138">
        <v>6</v>
      </c>
      <c r="C80" s="108" t="s">
        <v>216</v>
      </c>
      <c r="D80" s="128"/>
      <c r="E80" s="10" t="s">
        <v>1405</v>
      </c>
      <c r="F80" s="10" t="s">
        <v>1405</v>
      </c>
      <c r="H80" s="9" t="s">
        <v>1270</v>
      </c>
      <c r="I80" s="147" t="str">
        <f>_xlfn.XLOOKUP(C:C,'coordinate'!I:I,'coordinate'!J:J,"",)</f>
        <v>M4</v>
      </c>
      <c r="J80" s="10" t="s">
        <v>1405</v>
      </c>
      <c r="K80" s="10" t="s">
        <v>1405</v>
      </c>
      <c r="R80">
        <f t="shared" si="10"/>
        <v>0.26413000000000009</v>
      </c>
      <c r="S80" t="str">
        <f>IFERROR(VLOOKUP(C80,'M1'!$B:$D,3,0),"")</f>
        <v/>
      </c>
      <c r="T80" t="s">
        <v>174</v>
      </c>
      <c r="Z80">
        <v>0.125</v>
      </c>
      <c r="AA80">
        <v>127</v>
      </c>
      <c r="AB80">
        <f>VLOOKUP(表格1_5[[#This Row],[負磅]],W!$A$1:$B$32,2,FALSE)</f>
        <v>-1.99999999999999E-2</v>
      </c>
      <c r="AC80" s="10" t="s">
        <v>125</v>
      </c>
      <c r="AD80">
        <f>VLOOKUP(表格1_5[[#This Row],[騎師]],J!$A$1:$B$45,2,FALSE)</f>
        <v>0.20799999999999999</v>
      </c>
      <c r="AE80" s="108" t="s">
        <v>78</v>
      </c>
      <c r="AF80">
        <f>VLOOKUP(表格1_5[[#This Row],[練馬師]],T!$A$1:$B$23,2,FALSE)</f>
        <v>0.14910000000000001</v>
      </c>
      <c r="AG80">
        <v>11</v>
      </c>
      <c r="AH80">
        <f>VLOOKUP(表格1_5[[#This Row],[檔位]],'1200M'!$A$1:$B$14,2,0)</f>
        <v>0.13</v>
      </c>
      <c r="AI80">
        <v>52</v>
      </c>
      <c r="AN80">
        <v>4</v>
      </c>
      <c r="AP80" t="s">
        <v>174</v>
      </c>
      <c r="AQ80">
        <v>2</v>
      </c>
      <c r="AR80" t="s">
        <v>174</v>
      </c>
      <c r="AT80" t="s">
        <v>1405</v>
      </c>
      <c r="AU80" t="s">
        <v>217</v>
      </c>
      <c r="AV80" t="s">
        <v>1405</v>
      </c>
      <c r="AW80" t="s">
        <v>1405</v>
      </c>
      <c r="AX80" t="s">
        <v>1405</v>
      </c>
      <c r="AY80" t="s">
        <v>1405</v>
      </c>
      <c r="AZ80" t="s">
        <v>1405</v>
      </c>
      <c r="BA80" t="s">
        <v>20</v>
      </c>
    </row>
    <row r="81" spans="1:53" x14ac:dyDescent="0.25">
      <c r="A81" s="145" t="s">
        <v>238</v>
      </c>
      <c r="B81" s="145" t="str">
        <f>VLOOKUP(表格1_5[[#This Row],[場]],Raceinfo!$A$1:$C$11,3,FALSE)</f>
        <v>第二班</v>
      </c>
      <c r="C81" s="145" t="str">
        <f>VLOOKUP(表格1_5[[#This Row],[場]],Raceinfo!$A$1:$C$11,2,FALSE)</f>
        <v>1400米</v>
      </c>
      <c r="D81" s="152" t="s">
        <v>1835</v>
      </c>
      <c r="E81" s="152" t="s">
        <v>1835</v>
      </c>
      <c r="F81" s="10" t="s">
        <v>1405</v>
      </c>
      <c r="H81" s="10" t="s">
        <v>1405</v>
      </c>
      <c r="I81" s="108" t="str">
        <f>_xlfn.XLOOKUP(C:C,'coordinate'!I:I,'coordinate'!J:J,"",)</f>
        <v/>
      </c>
      <c r="J81" s="10" t="s">
        <v>1405</v>
      </c>
      <c r="K81" s="10" t="s">
        <v>1405</v>
      </c>
      <c r="S81" t="str">
        <f>IFERROR(VLOOKUP(C81,'M1'!$B:$D,3,0),"")</f>
        <v/>
      </c>
      <c r="AE81" s="108"/>
      <c r="AT81" t="s">
        <v>1405</v>
      </c>
      <c r="AV81" t="s">
        <v>1405</v>
      </c>
      <c r="AW81" t="s">
        <v>1405</v>
      </c>
      <c r="AX81" t="s">
        <v>1405</v>
      </c>
      <c r="AY81" t="s">
        <v>1405</v>
      </c>
      <c r="AZ81" t="s">
        <v>1405</v>
      </c>
      <c r="BA81" t="s">
        <v>13</v>
      </c>
    </row>
    <row r="82" spans="1:53" x14ac:dyDescent="0.25">
      <c r="A82" s="11" t="s">
        <v>238</v>
      </c>
      <c r="B82" s="138">
        <v>7</v>
      </c>
      <c r="C82" s="130" t="s">
        <v>251</v>
      </c>
      <c r="D82" s="128" t="s">
        <v>1509</v>
      </c>
      <c r="F82" s="10" t="s">
        <v>1405</v>
      </c>
      <c r="I82" s="108" t="str">
        <f>_xlfn.XLOOKUP(C:C,'coordinate'!I:I,'coordinate'!J:J,"",)</f>
        <v>O2</v>
      </c>
      <c r="J82" s="10" t="s">
        <v>1384</v>
      </c>
      <c r="K82" s="10" t="s">
        <v>1405</v>
      </c>
      <c r="R82">
        <f t="shared" ref="R82:R90" si="12">Z82+AB82+(AD82*0.3)+(AF82*0.3)+(AH82*0.4)+AO82</f>
        <v>0.61356000000000011</v>
      </c>
      <c r="S82" t="str">
        <f>IFERROR(VLOOKUP(C82,'M1'!$B:$D,3,0),"")</f>
        <v>放頭</v>
      </c>
      <c r="T82">
        <v>13</v>
      </c>
      <c r="U82">
        <v>5</v>
      </c>
      <c r="V82">
        <v>2</v>
      </c>
      <c r="W82">
        <v>1</v>
      </c>
      <c r="X82">
        <v>2</v>
      </c>
      <c r="Y82">
        <v>5</v>
      </c>
      <c r="Z82">
        <f t="shared" ref="Z82:Z90" si="13">ROUND( ((1-(T82/14))*0.1*IF(T82&lt;&gt;0,1,0)) + ((1-(U82/14))*0.1*IF(U82&lt;&gt;0,1,0)) + ((1-(V82/14))*0.1*IF(V82&lt;&gt;0,1,0)) + ((1-(W82/14))*0.1*IF(W82&lt;&gt;0,1,0)), 4 )</f>
        <v>0.25</v>
      </c>
      <c r="AA82">
        <v>117</v>
      </c>
      <c r="AB82">
        <f>VLOOKUP(表格1_5[[#This Row],[負磅]],W!$A$1:$B$32,2,FALSE)</f>
        <v>0.08</v>
      </c>
      <c r="AC82" s="10" t="s">
        <v>125</v>
      </c>
      <c r="AD82">
        <f>VLOOKUP(表格1_5[[#This Row],[騎師]],J!$A$1:$B$45,2,FALSE)</f>
        <v>0.20799999999999999</v>
      </c>
      <c r="AE82" s="108" t="s">
        <v>85</v>
      </c>
      <c r="AF82">
        <f>VLOOKUP(表格1_5[[#This Row],[練馬師]],T!$A$1:$B$23,2,FALSE)</f>
        <v>0.29720000000000002</v>
      </c>
      <c r="AG82">
        <v>7</v>
      </c>
      <c r="AH82">
        <f>VLOOKUP(表格1_5[[#This Row],[檔位]],'1400M'!$A$1:$B$14,2,0)</f>
        <v>0.33</v>
      </c>
      <c r="AI82">
        <v>84</v>
      </c>
      <c r="AJ82">
        <v>1</v>
      </c>
      <c r="AK82">
        <v>21.08</v>
      </c>
      <c r="AN82">
        <v>6</v>
      </c>
      <c r="AP82">
        <v>-1</v>
      </c>
      <c r="AQ82">
        <v>1</v>
      </c>
      <c r="AR82">
        <v>71</v>
      </c>
      <c r="AS82" t="s">
        <v>252</v>
      </c>
      <c r="AT82" t="s">
        <v>1494</v>
      </c>
      <c r="AU82" t="s">
        <v>253</v>
      </c>
      <c r="AV82" t="s">
        <v>1405</v>
      </c>
      <c r="AZ82" t="s">
        <v>1506</v>
      </c>
      <c r="BA82" t="s">
        <v>96</v>
      </c>
    </row>
    <row r="83" spans="1:53" x14ac:dyDescent="0.25">
      <c r="A83" s="11" t="s">
        <v>238</v>
      </c>
      <c r="B83" s="125">
        <v>5</v>
      </c>
      <c r="C83" s="131" t="s">
        <v>247</v>
      </c>
      <c r="D83" s="128" t="s">
        <v>1515</v>
      </c>
      <c r="E83" s="10" t="s">
        <v>1405</v>
      </c>
      <c r="F83" s="10" t="s">
        <v>1405</v>
      </c>
      <c r="I83" s="149" t="str">
        <f>_xlfn.XLOOKUP(C:C,'coordinate'!I:I,'coordinate'!J:J,"",)</f>
        <v>P3</v>
      </c>
      <c r="J83" s="10" t="s">
        <v>1384</v>
      </c>
      <c r="K83" s="10" t="s">
        <v>1405</v>
      </c>
      <c r="R83">
        <f t="shared" si="12"/>
        <v>0.56462999999999997</v>
      </c>
      <c r="S83" t="str">
        <f>IFERROR(VLOOKUP(C83,'M1'!$B:$D,3,0),"")</f>
        <v>中前</v>
      </c>
      <c r="T83">
        <v>2</v>
      </c>
      <c r="U83">
        <v>4</v>
      </c>
      <c r="V83">
        <v>6</v>
      </c>
      <c r="W83">
        <v>1</v>
      </c>
      <c r="X83">
        <v>3</v>
      </c>
      <c r="Y83">
        <v>2</v>
      </c>
      <c r="Z83">
        <f t="shared" si="13"/>
        <v>0.30709999999999998</v>
      </c>
      <c r="AA83">
        <v>123</v>
      </c>
      <c r="AB83">
        <f>VLOOKUP(表格1_5[[#This Row],[負磅]],W!$A$1:$B$32,2,FALSE)</f>
        <v>0.02</v>
      </c>
      <c r="AC83" s="10" t="s">
        <v>64</v>
      </c>
      <c r="AD83">
        <f>VLOOKUP(表格1_5[[#This Row],[騎師]],J!$A$1:$B$45,2,FALSE)</f>
        <v>0.26</v>
      </c>
      <c r="AE83" s="11" t="s">
        <v>138</v>
      </c>
      <c r="AF83">
        <f>VLOOKUP(表格1_5[[#This Row],[練馬師]],T!$A$1:$B$23,2,FALSE)</f>
        <v>0.30509999999999998</v>
      </c>
      <c r="AG83">
        <v>3</v>
      </c>
      <c r="AH83">
        <f>VLOOKUP(表格1_5[[#This Row],[檔位]],'1400M'!$A$1:$B$14,2,0)</f>
        <v>0.17</v>
      </c>
      <c r="AI83">
        <v>90</v>
      </c>
      <c r="AJ83">
        <v>1</v>
      </c>
      <c r="AK83">
        <v>21.1</v>
      </c>
      <c r="AN83">
        <v>6</v>
      </c>
      <c r="AP83">
        <v>4</v>
      </c>
      <c r="AQ83">
        <v>2</v>
      </c>
      <c r="AR83">
        <v>56</v>
      </c>
      <c r="AS83" t="s">
        <v>18</v>
      </c>
      <c r="AT83" t="s">
        <v>1475</v>
      </c>
      <c r="AU83" t="s">
        <v>248</v>
      </c>
      <c r="AV83" t="s">
        <v>1405</v>
      </c>
      <c r="AZ83" t="s">
        <v>1505</v>
      </c>
      <c r="BA83" t="s">
        <v>20</v>
      </c>
    </row>
    <row r="84" spans="1:53" x14ac:dyDescent="0.25">
      <c r="A84" s="11" t="s">
        <v>238</v>
      </c>
      <c r="B84" s="138">
        <v>1</v>
      </c>
      <c r="C84" s="11" t="s">
        <v>239</v>
      </c>
      <c r="D84" s="128" t="s">
        <v>1513</v>
      </c>
      <c r="F84" s="10" t="s">
        <v>1405</v>
      </c>
      <c r="I84" s="148" t="str">
        <f>_xlfn.XLOOKUP(C:C,'coordinate'!I:I,'coordinate'!J:J,"",)</f>
        <v>O1</v>
      </c>
      <c r="J84" s="10" t="s">
        <v>1384</v>
      </c>
      <c r="K84" s="10" t="s">
        <v>1405</v>
      </c>
      <c r="R84">
        <f t="shared" si="12"/>
        <v>0.54232999999999998</v>
      </c>
      <c r="S84" t="str">
        <f>IFERROR(VLOOKUP(C84,'M1'!$B:$D,3,0),"")</f>
        <v>放頭</v>
      </c>
      <c r="T84">
        <v>4</v>
      </c>
      <c r="U84">
        <v>1</v>
      </c>
      <c r="V84">
        <v>7</v>
      </c>
      <c r="W84">
        <v>2</v>
      </c>
      <c r="X84">
        <v>7</v>
      </c>
      <c r="Y84">
        <v>1</v>
      </c>
      <c r="Z84">
        <f t="shared" si="13"/>
        <v>0.3</v>
      </c>
      <c r="AA84">
        <v>125</v>
      </c>
      <c r="AB84">
        <f>VLOOKUP(表格1_5[[#This Row],[負磅]],W!$A$1:$B$32,2,FALSE)</f>
        <v>0</v>
      </c>
      <c r="AC84" s="10" t="s">
        <v>73</v>
      </c>
      <c r="AD84">
        <f>VLOOKUP(表格1_5[[#This Row],[騎師]],J!$A$1:$B$45,2,FALSE)</f>
        <v>0.28000000000000003</v>
      </c>
      <c r="AE84" s="108" t="s">
        <v>112</v>
      </c>
      <c r="AF84">
        <f>VLOOKUP(表格1_5[[#This Row],[練馬師]],T!$A$1:$B$23,2,FALSE)</f>
        <v>0.22109999999999999</v>
      </c>
      <c r="AG84">
        <v>9</v>
      </c>
      <c r="AH84">
        <f>VLOOKUP(表格1_5[[#This Row],[檔位]],'1400M'!$A$1:$B$14,2,0)</f>
        <v>0.23</v>
      </c>
      <c r="AI84">
        <v>102</v>
      </c>
      <c r="AJ84">
        <v>1</v>
      </c>
      <c r="AK84">
        <v>21.55</v>
      </c>
      <c r="AN84">
        <v>6</v>
      </c>
      <c r="AP84">
        <v>0</v>
      </c>
      <c r="AQ84">
        <v>1</v>
      </c>
      <c r="AR84">
        <v>56</v>
      </c>
      <c r="AS84" t="s">
        <v>18</v>
      </c>
      <c r="AT84" t="s">
        <v>1475</v>
      </c>
      <c r="AU84" t="s">
        <v>240</v>
      </c>
      <c r="AV84" t="s">
        <v>1405</v>
      </c>
      <c r="AZ84" t="s">
        <v>1505</v>
      </c>
      <c r="BA84" t="s">
        <v>96</v>
      </c>
    </row>
    <row r="85" spans="1:53" x14ac:dyDescent="0.25">
      <c r="A85" s="11" t="s">
        <v>238</v>
      </c>
      <c r="B85" s="138">
        <v>4</v>
      </c>
      <c r="C85" s="131" t="s">
        <v>245</v>
      </c>
      <c r="D85" s="128" t="s">
        <v>593</v>
      </c>
      <c r="F85" s="10">
        <v>2</v>
      </c>
      <c r="H85" s="10" t="s">
        <v>1267</v>
      </c>
      <c r="I85" s="147" t="str">
        <f>_xlfn.XLOOKUP(C:C,'coordinate'!I:I,'coordinate'!J:J,"",)</f>
        <v>P4</v>
      </c>
      <c r="J85" s="10" t="s">
        <v>1384</v>
      </c>
      <c r="K85" s="10" t="s">
        <v>1405</v>
      </c>
      <c r="R85">
        <f t="shared" si="12"/>
        <v>0.53709000000000007</v>
      </c>
      <c r="S85" t="str">
        <f>IFERROR(VLOOKUP(C85,'M1'!$B:$D,3,0),"")</f>
        <v>中後</v>
      </c>
      <c r="T85">
        <v>4</v>
      </c>
      <c r="U85">
        <v>1</v>
      </c>
      <c r="V85">
        <v>2</v>
      </c>
      <c r="W85">
        <v>3</v>
      </c>
      <c r="X85">
        <v>2</v>
      </c>
      <c r="Y85">
        <v>4</v>
      </c>
      <c r="Z85">
        <f t="shared" si="13"/>
        <v>0.3286</v>
      </c>
      <c r="AA85">
        <v>128</v>
      </c>
      <c r="AB85">
        <f>VLOOKUP(表格1_5[[#This Row],[負磅]],W!$A$1:$B$32,2,FALSE)</f>
        <v>-2.9999999999999898E-2</v>
      </c>
      <c r="AC85" s="10" t="s">
        <v>37</v>
      </c>
      <c r="AD85">
        <f>VLOOKUP(表格1_5[[#This Row],[騎師]],J!$A$1:$B$45,2,FALSE)</f>
        <v>0.2286</v>
      </c>
      <c r="AE85" s="108" t="s">
        <v>61</v>
      </c>
      <c r="AF85">
        <f>VLOOKUP(表格1_5[[#This Row],[練馬師]],T!$A$1:$B$23,2,FALSE)</f>
        <v>0.21970000000000001</v>
      </c>
      <c r="AG85">
        <v>6</v>
      </c>
      <c r="AH85">
        <f>VLOOKUP(表格1_5[[#This Row],[檔位]],'1400M'!$A$1:$B$14,2,0)</f>
        <v>0.26</v>
      </c>
      <c r="AI85">
        <v>95</v>
      </c>
      <c r="AJ85">
        <v>1</v>
      </c>
      <c r="AK85">
        <v>20.2</v>
      </c>
      <c r="AN85">
        <v>6</v>
      </c>
      <c r="AP85">
        <v>1</v>
      </c>
      <c r="AQ85">
        <v>1</v>
      </c>
      <c r="AR85">
        <v>77</v>
      </c>
      <c r="AS85" t="s">
        <v>29</v>
      </c>
      <c r="AT85" t="s">
        <v>1472</v>
      </c>
      <c r="AU85" t="s">
        <v>246</v>
      </c>
      <c r="AV85" t="s">
        <v>1405</v>
      </c>
      <c r="BA85" t="s">
        <v>96</v>
      </c>
    </row>
    <row r="86" spans="1:53" x14ac:dyDescent="0.25">
      <c r="A86" s="11" t="s">
        <v>238</v>
      </c>
      <c r="B86" s="137">
        <v>9</v>
      </c>
      <c r="C86" s="108" t="s">
        <v>256</v>
      </c>
      <c r="D86" s="128"/>
      <c r="E86" s="10" t="s">
        <v>1420</v>
      </c>
      <c r="F86" s="10">
        <v>3</v>
      </c>
      <c r="I86" s="149" t="str">
        <f>_xlfn.XLOOKUP(C:C,'coordinate'!I:I,'coordinate'!J:J,"",)</f>
        <v>O3</v>
      </c>
      <c r="J86" s="10" t="s">
        <v>1405</v>
      </c>
      <c r="K86" s="10" t="s">
        <v>1405</v>
      </c>
      <c r="R86">
        <f t="shared" si="12"/>
        <v>0.53393000000000002</v>
      </c>
      <c r="S86" t="str">
        <f>IFERROR(VLOOKUP(C86,'M1'!$B:$D,3,0),"")</f>
        <v>中後</v>
      </c>
      <c r="T86">
        <v>9</v>
      </c>
      <c r="U86">
        <v>5</v>
      </c>
      <c r="V86">
        <v>9</v>
      </c>
      <c r="W86">
        <v>9</v>
      </c>
      <c r="X86">
        <v>6</v>
      </c>
      <c r="Y86">
        <v>9</v>
      </c>
      <c r="Z86">
        <f t="shared" si="13"/>
        <v>0.1714</v>
      </c>
      <c r="AA86">
        <v>116</v>
      </c>
      <c r="AB86">
        <f>VLOOKUP(表格1_5[[#This Row],[負磅]],W!$A$1:$B$32,2,FALSE)</f>
        <v>0.09</v>
      </c>
      <c r="AC86" s="10" t="s">
        <v>154</v>
      </c>
      <c r="AD86">
        <f>VLOOKUP(表格1_5[[#This Row],[騎師]],J!$A$1:$B$45,2,FALSE)</f>
        <v>0.27</v>
      </c>
      <c r="AE86" s="11" t="s">
        <v>138</v>
      </c>
      <c r="AF86">
        <f>VLOOKUP(表格1_5[[#This Row],[練馬師]],T!$A$1:$B$23,2,FALSE)</f>
        <v>0.30509999999999998</v>
      </c>
      <c r="AG86">
        <v>5</v>
      </c>
      <c r="AH86">
        <f>VLOOKUP(表格1_5[[#This Row],[檔位]],'1400M'!$A$1:$B$14,2,0)</f>
        <v>0.25</v>
      </c>
      <c r="AI86">
        <v>83</v>
      </c>
      <c r="AJ86">
        <v>1</v>
      </c>
      <c r="AK86">
        <v>20.91</v>
      </c>
      <c r="AN86">
        <v>5</v>
      </c>
      <c r="AP86">
        <v>-2</v>
      </c>
      <c r="AQ86">
        <v>1</v>
      </c>
      <c r="AR86">
        <v>85</v>
      </c>
      <c r="AT86" t="s">
        <v>1405</v>
      </c>
      <c r="AU86" t="s">
        <v>257</v>
      </c>
      <c r="AV86" t="s">
        <v>1405</v>
      </c>
      <c r="AX86" t="s">
        <v>1419</v>
      </c>
      <c r="BA86" t="s">
        <v>96</v>
      </c>
    </row>
    <row r="87" spans="1:53" x14ac:dyDescent="0.25">
      <c r="A87" s="11" t="s">
        <v>238</v>
      </c>
      <c r="B87" s="138">
        <v>6</v>
      </c>
      <c r="C87" s="11" t="s">
        <v>249</v>
      </c>
      <c r="D87" s="128"/>
      <c r="E87" s="10" t="s">
        <v>1405</v>
      </c>
      <c r="F87" s="10" t="s">
        <v>1405</v>
      </c>
      <c r="I87" s="148" t="str">
        <f>_xlfn.XLOOKUP(C:C,'coordinate'!I:I,'coordinate'!J:J,"",)</f>
        <v>P1</v>
      </c>
      <c r="J87" s="10" t="s">
        <v>1405</v>
      </c>
      <c r="K87" s="10" t="s">
        <v>1387</v>
      </c>
      <c r="R87">
        <f t="shared" si="12"/>
        <v>0.53032000000000001</v>
      </c>
      <c r="S87" t="str">
        <f>IFERROR(VLOOKUP(C87,'M1'!$B:$D,3,0),"")</f>
        <v>放頭</v>
      </c>
      <c r="T87">
        <v>11</v>
      </c>
      <c r="U87">
        <v>7</v>
      </c>
      <c r="V87">
        <v>8</v>
      </c>
      <c r="W87">
        <v>2</v>
      </c>
      <c r="X87">
        <v>7</v>
      </c>
      <c r="Y87">
        <v>1</v>
      </c>
      <c r="Z87">
        <f t="shared" si="13"/>
        <v>0.2</v>
      </c>
      <c r="AA87">
        <v>119</v>
      </c>
      <c r="AB87">
        <f>VLOOKUP(表格1_5[[#This Row],[負磅]],W!$A$1:$B$32,2,FALSE)</f>
        <v>0.06</v>
      </c>
      <c r="AC87" s="10" t="s">
        <v>128</v>
      </c>
      <c r="AD87">
        <f>VLOOKUP(表格1_5[[#This Row],[騎師]],J!$A$1:$B$45,2,FALSE)</f>
        <v>0.1789</v>
      </c>
      <c r="AE87" s="108" t="s">
        <v>33</v>
      </c>
      <c r="AF87">
        <f>VLOOKUP(表格1_5[[#This Row],[練馬師]],T!$A$1:$B$23,2,FALSE)</f>
        <v>0.2155</v>
      </c>
      <c r="AG87">
        <v>8</v>
      </c>
      <c r="AH87">
        <f>VLOOKUP(表格1_5[[#This Row],[檔位]],'1400M'!$A$1:$B$14,2,0)</f>
        <v>0.38</v>
      </c>
      <c r="AI87">
        <v>86</v>
      </c>
      <c r="AJ87">
        <v>1</v>
      </c>
      <c r="AK87">
        <v>21.46</v>
      </c>
      <c r="AN87">
        <v>7</v>
      </c>
      <c r="AP87">
        <v>-3</v>
      </c>
      <c r="AQ87">
        <v>1</v>
      </c>
      <c r="AR87">
        <v>53</v>
      </c>
      <c r="AS87" t="s">
        <v>18</v>
      </c>
      <c r="AT87" t="s">
        <v>1475</v>
      </c>
      <c r="AU87" t="s">
        <v>250</v>
      </c>
      <c r="AV87" t="s">
        <v>1405</v>
      </c>
      <c r="BA87" t="s">
        <v>96</v>
      </c>
    </row>
    <row r="88" spans="1:53" x14ac:dyDescent="0.25">
      <c r="A88" s="11" t="s">
        <v>238</v>
      </c>
      <c r="B88" s="139">
        <v>8</v>
      </c>
      <c r="C88" s="108" t="s">
        <v>254</v>
      </c>
      <c r="D88" s="128"/>
      <c r="F88" s="10">
        <v>1</v>
      </c>
      <c r="I88" s="11" t="str">
        <f>_xlfn.XLOOKUP(C:C,'coordinate'!I:I,'coordinate'!J:J,"",)</f>
        <v>PH</v>
      </c>
      <c r="J88" s="10" t="s">
        <v>1384</v>
      </c>
      <c r="K88" s="10" t="s">
        <v>1405</v>
      </c>
      <c r="R88">
        <f t="shared" si="12"/>
        <v>0.52903</v>
      </c>
      <c r="S88" t="str">
        <f>IFERROR(VLOOKUP(C88,'M1'!$B:$D,3,0),"")</f>
        <v>放頭</v>
      </c>
      <c r="T88">
        <v>5</v>
      </c>
      <c r="U88">
        <v>5</v>
      </c>
      <c r="V88">
        <v>13</v>
      </c>
      <c r="W88">
        <v>4</v>
      </c>
      <c r="X88">
        <v>2</v>
      </c>
      <c r="Y88">
        <v>10</v>
      </c>
      <c r="Z88">
        <f t="shared" si="13"/>
        <v>0.20710000000000001</v>
      </c>
      <c r="AA88">
        <v>114</v>
      </c>
      <c r="AB88">
        <f>VLOOKUP(表格1_5[[#This Row],[負磅]],W!$A$1:$B$32,2,FALSE)</f>
        <v>0.11</v>
      </c>
      <c r="AC88" s="10" t="s">
        <v>15</v>
      </c>
      <c r="AD88">
        <f>VLOOKUP(表格1_5[[#This Row],[騎師]],J!$A$1:$B$45,2,FALSE)</f>
        <v>0.1472</v>
      </c>
      <c r="AE88" s="108" t="s">
        <v>74</v>
      </c>
      <c r="AF88">
        <f>VLOOKUP(表格1_5[[#This Row],[練馬師]],T!$A$1:$B$23,2,FALSE)</f>
        <v>0.18590000000000001</v>
      </c>
      <c r="AG88">
        <v>2</v>
      </c>
      <c r="AH88">
        <f>VLOOKUP(表格1_5[[#This Row],[檔位]],'1400M'!$A$1:$B$14,2,0)</f>
        <v>0.28000000000000003</v>
      </c>
      <c r="AI88">
        <v>83</v>
      </c>
      <c r="AJ88">
        <v>1</v>
      </c>
      <c r="AK88">
        <v>20.53</v>
      </c>
      <c r="AN88">
        <v>7</v>
      </c>
      <c r="AP88">
        <v>-4</v>
      </c>
      <c r="AQ88">
        <v>1</v>
      </c>
      <c r="AR88">
        <v>133</v>
      </c>
      <c r="AT88" t="s">
        <v>1405</v>
      </c>
      <c r="AU88" t="s">
        <v>255</v>
      </c>
      <c r="AV88" t="s">
        <v>1405</v>
      </c>
      <c r="BA88" t="s">
        <v>96</v>
      </c>
    </row>
    <row r="89" spans="1:53" x14ac:dyDescent="0.25">
      <c r="A89" s="11" t="s">
        <v>238</v>
      </c>
      <c r="B89" s="138">
        <v>3</v>
      </c>
      <c r="C89" s="11" t="s">
        <v>243</v>
      </c>
      <c r="D89" s="128" t="s">
        <v>593</v>
      </c>
      <c r="F89" s="10">
        <v>4</v>
      </c>
      <c r="H89" s="9" t="s">
        <v>1270</v>
      </c>
      <c r="I89" s="11" t="str">
        <f>_xlfn.XLOOKUP(C:C,'coordinate'!I:I,'coordinate'!J:J,"",)</f>
        <v>OH</v>
      </c>
      <c r="J89" s="10" t="s">
        <v>1384</v>
      </c>
      <c r="K89" s="10" t="s">
        <v>1405</v>
      </c>
      <c r="R89">
        <f t="shared" si="12"/>
        <v>0.48618999999999996</v>
      </c>
      <c r="S89" t="str">
        <f>IFERROR(VLOOKUP(C89,'M1'!$B:$D,3,0),"")</f>
        <v>放頭</v>
      </c>
      <c r="T89">
        <v>5</v>
      </c>
      <c r="U89">
        <v>5</v>
      </c>
      <c r="V89">
        <v>1</v>
      </c>
      <c r="W89">
        <v>2</v>
      </c>
      <c r="X89">
        <v>1</v>
      </c>
      <c r="Y89">
        <v>1</v>
      </c>
      <c r="Z89">
        <f t="shared" si="13"/>
        <v>0.30709999999999998</v>
      </c>
      <c r="AA89">
        <v>133</v>
      </c>
      <c r="AB89">
        <f>VLOOKUP(表格1_5[[#This Row],[負磅]],W!$A$1:$B$32,2,FALSE)</f>
        <v>-0.08</v>
      </c>
      <c r="AC89" s="10" t="s">
        <v>32</v>
      </c>
      <c r="AD89">
        <f>VLOOKUP(表格1_5[[#This Row],[騎師]],J!$A$1:$B$45,2,FALSE)</f>
        <v>0.47799999999999998</v>
      </c>
      <c r="AE89" s="108" t="s">
        <v>16</v>
      </c>
      <c r="AF89">
        <f>VLOOKUP(表格1_5[[#This Row],[練馬師]],T!$A$1:$B$23,2,FALSE)</f>
        <v>0.21229999999999999</v>
      </c>
      <c r="AG89">
        <v>4</v>
      </c>
      <c r="AH89">
        <f>VLOOKUP(表格1_5[[#This Row],[檔位]],'1400M'!$A$1:$B$14,2,0)</f>
        <v>0.13</v>
      </c>
      <c r="AI89">
        <v>100</v>
      </c>
      <c r="AJ89">
        <v>1</v>
      </c>
      <c r="AK89">
        <v>20.12</v>
      </c>
      <c r="AN89">
        <v>4</v>
      </c>
      <c r="AP89">
        <v>0</v>
      </c>
      <c r="AQ89">
        <v>1</v>
      </c>
      <c r="AR89">
        <v>77</v>
      </c>
      <c r="AS89" t="s">
        <v>18</v>
      </c>
      <c r="AT89" t="s">
        <v>1475</v>
      </c>
      <c r="AU89" t="s">
        <v>244</v>
      </c>
      <c r="AV89" t="s">
        <v>1405</v>
      </c>
      <c r="BA89" t="s">
        <v>96</v>
      </c>
    </row>
    <row r="90" spans="1:53" x14ac:dyDescent="0.25">
      <c r="A90" s="11" t="s">
        <v>238</v>
      </c>
      <c r="B90" s="138">
        <v>2</v>
      </c>
      <c r="C90" s="130" t="s">
        <v>241</v>
      </c>
      <c r="D90" s="128"/>
      <c r="F90" s="10">
        <v>5</v>
      </c>
      <c r="I90" s="108" t="str">
        <f>_xlfn.XLOOKUP(C:C,'coordinate'!I:I,'coordinate'!J:J,"",)</f>
        <v>P2</v>
      </c>
      <c r="J90" s="10" t="s">
        <v>1384</v>
      </c>
      <c r="K90" s="10" t="s">
        <v>1405</v>
      </c>
      <c r="R90">
        <f t="shared" si="12"/>
        <v>0.48290999999999995</v>
      </c>
      <c r="S90" t="str">
        <f>IFERROR(VLOOKUP(C90,'M1'!$B:$D,3,0),"")</f>
        <v>中後</v>
      </c>
      <c r="T90">
        <v>5</v>
      </c>
      <c r="U90">
        <v>5</v>
      </c>
      <c r="V90">
        <v>3</v>
      </c>
      <c r="W90">
        <v>2</v>
      </c>
      <c r="X90">
        <v>1</v>
      </c>
      <c r="Y90">
        <v>8</v>
      </c>
      <c r="Z90">
        <f t="shared" si="13"/>
        <v>0.29289999999999999</v>
      </c>
      <c r="AA90">
        <v>133</v>
      </c>
      <c r="AB90">
        <f>VLOOKUP(表格1_5[[#This Row],[負磅]],W!$A$1:$B$32,2,FALSE)</f>
        <v>-0.08</v>
      </c>
      <c r="AC90" s="111" t="s">
        <v>22</v>
      </c>
      <c r="AD90">
        <f>VLOOKUP(表格1_5[[#This Row],[騎師]],J!$A$1:$B$45,2,FALSE)</f>
        <v>0.2487</v>
      </c>
      <c r="AE90" s="112" t="s">
        <v>23</v>
      </c>
      <c r="AF90">
        <f>VLOOKUP(表格1_5[[#This Row],[練馬師]],T!$A$1:$B$23,2,FALSE)</f>
        <v>0.318</v>
      </c>
      <c r="AG90">
        <v>1</v>
      </c>
      <c r="AH90">
        <f>VLOOKUP(表格1_5[[#This Row],[檔位]],'1400M'!$A$1:$B$14,2,0)</f>
        <v>0.25</v>
      </c>
      <c r="AI90">
        <v>100</v>
      </c>
      <c r="AJ90">
        <v>1</v>
      </c>
      <c r="AK90">
        <v>21.43</v>
      </c>
      <c r="AN90">
        <v>6</v>
      </c>
      <c r="AP90">
        <v>-1</v>
      </c>
      <c r="AQ90">
        <v>1</v>
      </c>
      <c r="AR90">
        <v>67</v>
      </c>
      <c r="AT90" t="s">
        <v>1405</v>
      </c>
      <c r="AU90" t="s">
        <v>242</v>
      </c>
      <c r="AV90" t="s">
        <v>1405</v>
      </c>
      <c r="BA90" t="s">
        <v>96</v>
      </c>
    </row>
    <row r="91" spans="1:53" x14ac:dyDescent="0.25">
      <c r="A91" s="145" t="s">
        <v>258</v>
      </c>
      <c r="B91" s="145" t="str">
        <f>VLOOKUP(表格1_5[[#This Row],[場]],Raceinfo!$A$1:$C$11,3,FALSE)</f>
        <v>第四班</v>
      </c>
      <c r="C91" s="145" t="str">
        <f>VLOOKUP(表格1_5[[#This Row],[場]],Raceinfo!$A$1:$C$11,2,FALSE)</f>
        <v>1400米</v>
      </c>
      <c r="D91" s="154" t="s">
        <v>1834</v>
      </c>
      <c r="E91" s="154" t="s">
        <v>1834</v>
      </c>
      <c r="F91" s="10" t="s">
        <v>1405</v>
      </c>
      <c r="H91" s="10" t="s">
        <v>1405</v>
      </c>
      <c r="I91" s="108" t="str">
        <f>_xlfn.XLOOKUP(C:C,'coordinate'!I:I,'coordinate'!J:J,"",)</f>
        <v/>
      </c>
      <c r="J91" s="10" t="s">
        <v>1405</v>
      </c>
      <c r="K91" s="10" t="s">
        <v>1405</v>
      </c>
      <c r="S91" t="str">
        <f>IFERROR(VLOOKUP(C91,'M1'!$B:$D,3,0),"")</f>
        <v/>
      </c>
      <c r="AE91" s="108"/>
      <c r="AT91" t="s">
        <v>1405</v>
      </c>
      <c r="AV91" t="s">
        <v>1405</v>
      </c>
      <c r="AW91" t="s">
        <v>1405</v>
      </c>
      <c r="AX91" t="s">
        <v>1405</v>
      </c>
      <c r="AY91" t="s">
        <v>1405</v>
      </c>
      <c r="AZ91" t="s">
        <v>1405</v>
      </c>
      <c r="BA91" t="s">
        <v>13</v>
      </c>
    </row>
    <row r="92" spans="1:53" x14ac:dyDescent="0.25">
      <c r="A92" s="12" t="s">
        <v>258</v>
      </c>
      <c r="B92" s="134">
        <v>9</v>
      </c>
      <c r="C92" s="108" t="s">
        <v>277</v>
      </c>
      <c r="D92" s="128"/>
      <c r="E92" s="10" t="s">
        <v>1405</v>
      </c>
      <c r="F92" s="10">
        <v>3</v>
      </c>
      <c r="I92" s="149" t="str">
        <f>_xlfn.XLOOKUP(C:C,'coordinate'!I:I,'coordinate'!J:J,"",)</f>
        <v>M3</v>
      </c>
      <c r="J92" s="10" t="s">
        <v>1405</v>
      </c>
      <c r="K92" s="10" t="s">
        <v>1405</v>
      </c>
      <c r="R92">
        <f t="shared" ref="R92:R105" si="14">Z92+AB92+(AD92*0.3)+(AF92*0.3)+(AH92*0.4)+AO92</f>
        <v>0.56854000000000005</v>
      </c>
      <c r="S92" t="str">
        <f>IFERROR(VLOOKUP(C92,'M1'!$B:$D,3,0),"")</f>
        <v>中前</v>
      </c>
      <c r="T92">
        <v>2</v>
      </c>
      <c r="U92">
        <v>9</v>
      </c>
      <c r="V92">
        <v>9</v>
      </c>
      <c r="W92">
        <v>8</v>
      </c>
      <c r="X92">
        <v>14</v>
      </c>
      <c r="Y92">
        <v>10</v>
      </c>
      <c r="Z92">
        <f t="shared" ref="Z92:Z105" si="15">ROUND( ((1-(T92/14))*0.1*IF(T92&lt;&gt;0,1,0)) + ((1-(U92/14))*0.1*IF(U92&lt;&gt;0,1,0)) + ((1-(V92/14))*0.1*IF(V92&lt;&gt;0,1,0)) + ((1-(W92/14))*0.1*IF(W92&lt;&gt;0,1,0)), 4 )</f>
        <v>0.2</v>
      </c>
      <c r="AA92">
        <v>114</v>
      </c>
      <c r="AB92">
        <f>VLOOKUP(表格1_5[[#This Row],[負磅]],W!$A$1:$B$32,2,FALSE)</f>
        <v>0.11</v>
      </c>
      <c r="AC92" s="113" t="s">
        <v>27</v>
      </c>
      <c r="AD92">
        <f>VLOOKUP(表格1_5[[#This Row],[騎師]],J!$A$1:$B$45,2,FALSE)</f>
        <v>0.1928</v>
      </c>
      <c r="AE92" s="115" t="s">
        <v>28</v>
      </c>
      <c r="AF92">
        <f>VLOOKUP(表格1_5[[#This Row],[練馬師]],T!$A$1:$B$23,2,FALSE)</f>
        <v>0.22900000000000001</v>
      </c>
      <c r="AG92">
        <v>7</v>
      </c>
      <c r="AH92">
        <f>VLOOKUP(表格1_5[[#This Row],[檔位]],'1400M'!$A$1:$B$14,2,0)</f>
        <v>0.33</v>
      </c>
      <c r="AI92">
        <v>46</v>
      </c>
      <c r="AJ92">
        <v>1</v>
      </c>
      <c r="AK92">
        <v>21.54</v>
      </c>
      <c r="AN92">
        <v>4</v>
      </c>
      <c r="AP92">
        <v>2</v>
      </c>
      <c r="AQ92">
        <v>2</v>
      </c>
      <c r="AR92">
        <v>56</v>
      </c>
      <c r="AS92" t="s">
        <v>169</v>
      </c>
      <c r="AT92" t="s">
        <v>1488</v>
      </c>
      <c r="AU92" t="s">
        <v>278</v>
      </c>
      <c r="AV92" t="s">
        <v>1405</v>
      </c>
      <c r="AY92" t="s">
        <v>1421</v>
      </c>
      <c r="BA92" t="s">
        <v>20</v>
      </c>
    </row>
    <row r="93" spans="1:53" x14ac:dyDescent="0.25">
      <c r="A93" s="12" t="s">
        <v>258</v>
      </c>
      <c r="B93" s="138">
        <v>8</v>
      </c>
      <c r="C93" s="108" t="s">
        <v>273</v>
      </c>
      <c r="D93" s="128"/>
      <c r="F93" s="10" t="s">
        <v>1405</v>
      </c>
      <c r="I93" s="147" t="str">
        <f>_xlfn.XLOOKUP(C:C,'coordinate'!I:I,'coordinate'!J:J,"",)</f>
        <v>O4</v>
      </c>
      <c r="J93" s="10" t="s">
        <v>1384</v>
      </c>
      <c r="K93" s="10" t="s">
        <v>1405</v>
      </c>
      <c r="R93">
        <f t="shared" si="14"/>
        <v>0.54625000000000001</v>
      </c>
      <c r="S93" t="str">
        <f>IFERROR(VLOOKUP(C93,'M1'!$B:$D,3,0),"")</f>
        <v>留後</v>
      </c>
      <c r="T93">
        <v>3</v>
      </c>
      <c r="U93">
        <v>5</v>
      </c>
      <c r="V93">
        <v>5</v>
      </c>
      <c r="W93">
        <v>2</v>
      </c>
      <c r="X93">
        <v>3</v>
      </c>
      <c r="Y93">
        <v>8</v>
      </c>
      <c r="Z93">
        <f t="shared" si="15"/>
        <v>0.29289999999999999</v>
      </c>
      <c r="AA93">
        <v>124</v>
      </c>
      <c r="AB93">
        <f>VLOOKUP(表格1_5[[#This Row],[負磅]],W!$A$1:$B$32,2,FALSE)</f>
        <v>0.01</v>
      </c>
      <c r="AC93" s="10" t="s">
        <v>56</v>
      </c>
      <c r="AD93">
        <f>VLOOKUP(表格1_5[[#This Row],[騎師]],J!$A$1:$B$45,2,FALSE)</f>
        <v>0.24390000000000001</v>
      </c>
      <c r="AE93" s="108" t="s">
        <v>274</v>
      </c>
      <c r="AF93">
        <f>VLOOKUP(表格1_5[[#This Row],[練馬師]],T!$A$1:$B$23,2,FALSE)</f>
        <v>0.2606</v>
      </c>
      <c r="AG93">
        <v>11</v>
      </c>
      <c r="AH93">
        <f>VLOOKUP(表格1_5[[#This Row],[檔位]],'1400M'!$A$1:$B$14,2,0)</f>
        <v>0.23</v>
      </c>
      <c r="AI93">
        <v>49</v>
      </c>
      <c r="AJ93">
        <v>1</v>
      </c>
      <c r="AK93">
        <v>21.6</v>
      </c>
      <c r="AN93">
        <v>5</v>
      </c>
      <c r="AP93">
        <v>-2</v>
      </c>
      <c r="AQ93" t="s">
        <v>17</v>
      </c>
      <c r="AR93">
        <v>56</v>
      </c>
      <c r="AS93" t="s">
        <v>275</v>
      </c>
      <c r="AT93" t="s">
        <v>1495</v>
      </c>
      <c r="AU93" t="s">
        <v>276</v>
      </c>
      <c r="AV93" t="s">
        <v>1405</v>
      </c>
      <c r="AY93" t="s">
        <v>1421</v>
      </c>
      <c r="BA93" t="s">
        <v>96</v>
      </c>
    </row>
    <row r="94" spans="1:53" x14ac:dyDescent="0.25">
      <c r="A94" s="12" t="s">
        <v>258</v>
      </c>
      <c r="B94" s="139">
        <v>13</v>
      </c>
      <c r="C94" s="129" t="s">
        <v>286</v>
      </c>
      <c r="D94" s="128"/>
      <c r="E94" s="10" t="s">
        <v>1277</v>
      </c>
      <c r="F94" s="10" t="s">
        <v>1405</v>
      </c>
      <c r="I94" s="148" t="str">
        <f>_xlfn.XLOOKUP(C:C,'coordinate'!I:I,'coordinate'!J:J,"",)</f>
        <v>P1</v>
      </c>
      <c r="J94" s="10" t="s">
        <v>1405</v>
      </c>
      <c r="K94" s="10" t="s">
        <v>1405</v>
      </c>
      <c r="R94">
        <f t="shared" si="14"/>
        <v>0.51617000000000002</v>
      </c>
      <c r="S94" t="str">
        <f>IFERROR(VLOOKUP(C94,'M1'!$B:$D,3,0),"")</f>
        <v>放頭</v>
      </c>
      <c r="T94">
        <v>11</v>
      </c>
      <c r="U94">
        <v>7</v>
      </c>
      <c r="V94">
        <v>1</v>
      </c>
      <c r="W94">
        <v>7</v>
      </c>
      <c r="X94">
        <v>10</v>
      </c>
      <c r="Y94">
        <v>3</v>
      </c>
      <c r="Z94">
        <f t="shared" si="15"/>
        <v>0.21429999999999999</v>
      </c>
      <c r="AA94">
        <v>116</v>
      </c>
      <c r="AB94">
        <f>VLOOKUP(表格1_5[[#This Row],[負磅]],W!$A$1:$B$32,2,FALSE)</f>
        <v>0.09</v>
      </c>
      <c r="AC94" s="10" t="s">
        <v>64</v>
      </c>
      <c r="AD94">
        <f>VLOOKUP(表格1_5[[#This Row],[騎師]],J!$A$1:$B$45,2,FALSE)</f>
        <v>0.26</v>
      </c>
      <c r="AE94" s="108" t="s">
        <v>43</v>
      </c>
      <c r="AF94">
        <f>VLOOKUP(表格1_5[[#This Row],[練馬師]],T!$A$1:$B$23,2,FALSE)</f>
        <v>0.27289999999999998</v>
      </c>
      <c r="AG94">
        <v>4</v>
      </c>
      <c r="AH94">
        <f>VLOOKUP(表格1_5[[#This Row],[檔位]],'1400M'!$A$1:$B$14,2,0)</f>
        <v>0.13</v>
      </c>
      <c r="AI94">
        <v>41</v>
      </c>
      <c r="AJ94">
        <v>1</v>
      </c>
      <c r="AK94">
        <v>21.84</v>
      </c>
      <c r="AN94">
        <v>5</v>
      </c>
      <c r="AP94">
        <v>0</v>
      </c>
      <c r="AQ94" t="s">
        <v>17</v>
      </c>
      <c r="AR94">
        <v>153</v>
      </c>
      <c r="AT94" t="s">
        <v>1405</v>
      </c>
      <c r="AU94" t="s">
        <v>287</v>
      </c>
      <c r="AV94" t="s">
        <v>1405</v>
      </c>
      <c r="BA94" t="s">
        <v>20</v>
      </c>
    </row>
    <row r="95" spans="1:53" x14ac:dyDescent="0.25">
      <c r="A95" s="12" t="s">
        <v>258</v>
      </c>
      <c r="B95" s="139">
        <v>14</v>
      </c>
      <c r="C95" s="108" t="s">
        <v>288</v>
      </c>
      <c r="D95" s="128"/>
      <c r="F95" s="10" t="s">
        <v>1405</v>
      </c>
      <c r="I95" s="108" t="str">
        <f>_xlfn.XLOOKUP(C:C,'coordinate'!I:I,'coordinate'!J:J,"",)</f>
        <v>P2</v>
      </c>
      <c r="J95" s="10" t="s">
        <v>1384</v>
      </c>
      <c r="K95" s="10" t="s">
        <v>1405</v>
      </c>
      <c r="R95">
        <f t="shared" si="14"/>
        <v>0.51351999999999998</v>
      </c>
      <c r="S95" t="str">
        <f>IFERROR(VLOOKUP(C95,'M1'!$B:$D,3,0),"")</f>
        <v>放頭</v>
      </c>
      <c r="T95">
        <v>4</v>
      </c>
      <c r="U95">
        <v>3</v>
      </c>
      <c r="V95">
        <v>10</v>
      </c>
      <c r="W95">
        <v>9</v>
      </c>
      <c r="X95">
        <v>5</v>
      </c>
      <c r="Y95">
        <v>2</v>
      </c>
      <c r="Z95">
        <f t="shared" si="15"/>
        <v>0.21429999999999999</v>
      </c>
      <c r="AA95">
        <v>115</v>
      </c>
      <c r="AB95">
        <f>VLOOKUP(表格1_5[[#This Row],[負磅]],W!$A$1:$B$32,2,FALSE)</f>
        <v>0.1</v>
      </c>
      <c r="AC95" s="116" t="s">
        <v>128</v>
      </c>
      <c r="AD95">
        <f>VLOOKUP(表格1_5[[#This Row],[騎師]],J!$A$1:$B$45,2,FALSE)</f>
        <v>0.1789</v>
      </c>
      <c r="AE95" s="117" t="s">
        <v>38</v>
      </c>
      <c r="AF95">
        <f>VLOOKUP(表格1_5[[#This Row],[練馬師]],T!$A$1:$B$23,2,FALSE)</f>
        <v>0.25850000000000001</v>
      </c>
      <c r="AG95">
        <v>3</v>
      </c>
      <c r="AH95">
        <f>VLOOKUP(表格1_5[[#This Row],[檔位]],'1400M'!$A$1:$B$14,2,0)</f>
        <v>0.17</v>
      </c>
      <c r="AI95">
        <v>40</v>
      </c>
      <c r="AJ95">
        <v>1</v>
      </c>
      <c r="AK95">
        <v>21.29</v>
      </c>
      <c r="AN95">
        <v>5</v>
      </c>
      <c r="AP95">
        <v>-6</v>
      </c>
      <c r="AQ95">
        <v>1</v>
      </c>
      <c r="AR95">
        <v>207</v>
      </c>
      <c r="AS95" t="s">
        <v>39</v>
      </c>
      <c r="AT95" t="s">
        <v>1469</v>
      </c>
      <c r="AU95" t="s">
        <v>289</v>
      </c>
      <c r="AV95" t="s">
        <v>1405</v>
      </c>
      <c r="AY95" t="s">
        <v>1421</v>
      </c>
      <c r="BA95" t="s">
        <v>20</v>
      </c>
    </row>
    <row r="96" spans="1:53" x14ac:dyDescent="0.25">
      <c r="A96" s="12" t="s">
        <v>258</v>
      </c>
      <c r="B96" s="138">
        <v>10</v>
      </c>
      <c r="C96" s="108" t="s">
        <v>279</v>
      </c>
      <c r="D96" s="128"/>
      <c r="F96" s="10">
        <v>4</v>
      </c>
      <c r="I96" s="147" t="str">
        <f>_xlfn.XLOOKUP(C:C,'coordinate'!I:I,'coordinate'!J:J,"",)</f>
        <v>P4</v>
      </c>
      <c r="J96" s="10" t="s">
        <v>1405</v>
      </c>
      <c r="K96" s="10" t="s">
        <v>1405</v>
      </c>
      <c r="R96">
        <f t="shared" si="14"/>
        <v>0.46505999999999992</v>
      </c>
      <c r="S96" t="str">
        <f>IFERROR(VLOOKUP(C96,'M1'!$B:$D,3,0),"")</f>
        <v>中後</v>
      </c>
      <c r="T96">
        <v>5</v>
      </c>
      <c r="U96">
        <v>7</v>
      </c>
      <c r="V96">
        <v>7</v>
      </c>
      <c r="W96">
        <v>7</v>
      </c>
      <c r="X96">
        <v>9</v>
      </c>
      <c r="Y96">
        <v>12</v>
      </c>
      <c r="Z96">
        <f t="shared" si="15"/>
        <v>0.21429999999999999</v>
      </c>
      <c r="AA96">
        <v>121</v>
      </c>
      <c r="AB96">
        <f>VLOOKUP(表格1_5[[#This Row],[負磅]],W!$A$1:$B$32,2,FALSE)</f>
        <v>0.04</v>
      </c>
      <c r="AC96" s="10" t="s">
        <v>77</v>
      </c>
      <c r="AD96">
        <f>VLOOKUP(表格1_5[[#This Row],[騎師]],J!$A$1:$B$45,2,FALSE)</f>
        <v>0.1411</v>
      </c>
      <c r="AE96" s="108" t="s">
        <v>53</v>
      </c>
      <c r="AF96">
        <f>VLOOKUP(表格1_5[[#This Row],[練馬師]],T!$A$1:$B$23,2,FALSE)</f>
        <v>0.2281</v>
      </c>
      <c r="AG96">
        <v>1</v>
      </c>
      <c r="AH96">
        <f>VLOOKUP(表格1_5[[#This Row],[檔位]],'1400M'!$A$1:$B$14,2,0)</f>
        <v>0.25</v>
      </c>
      <c r="AI96">
        <v>46</v>
      </c>
      <c r="AJ96">
        <v>1</v>
      </c>
      <c r="AK96">
        <v>21.92</v>
      </c>
      <c r="AN96">
        <v>6</v>
      </c>
      <c r="AP96">
        <v>-1</v>
      </c>
      <c r="AQ96" t="s">
        <v>17</v>
      </c>
      <c r="AR96">
        <v>56</v>
      </c>
      <c r="AS96" t="s">
        <v>201</v>
      </c>
      <c r="AT96" t="s">
        <v>1485</v>
      </c>
      <c r="AU96" t="s">
        <v>280</v>
      </c>
      <c r="AV96" t="s">
        <v>1405</v>
      </c>
      <c r="BA96" t="s">
        <v>20</v>
      </c>
    </row>
    <row r="97" spans="1:53" x14ac:dyDescent="0.25">
      <c r="A97" s="12" t="s">
        <v>258</v>
      </c>
      <c r="B97" s="138">
        <v>12</v>
      </c>
      <c r="C97" s="108" t="s">
        <v>283</v>
      </c>
      <c r="D97" s="128"/>
      <c r="F97" s="10">
        <v>5</v>
      </c>
      <c r="I97" s="9" t="str">
        <f>_xlfn.XLOOKUP(C:C,'coordinate'!I:I,'coordinate'!J:J,"",)</f>
        <v>ML</v>
      </c>
      <c r="J97" s="10" t="s">
        <v>1405</v>
      </c>
      <c r="K97" s="10" t="s">
        <v>1405</v>
      </c>
      <c r="R97">
        <f t="shared" si="14"/>
        <v>0.45215</v>
      </c>
      <c r="S97" t="str">
        <f>IFERROR(VLOOKUP(C97,'M1'!$B:$D,3,0),"")</f>
        <v>中後</v>
      </c>
      <c r="T97">
        <v>6</v>
      </c>
      <c r="U97">
        <v>10</v>
      </c>
      <c r="V97">
        <v>13</v>
      </c>
      <c r="W97">
        <v>4</v>
      </c>
      <c r="X97">
        <v>10</v>
      </c>
      <c r="Y97">
        <v>11</v>
      </c>
      <c r="Z97">
        <f t="shared" si="15"/>
        <v>0.1643</v>
      </c>
      <c r="AA97">
        <v>115</v>
      </c>
      <c r="AB97">
        <f>VLOOKUP(表格1_5[[#This Row],[負磅]],W!$A$1:$B$32,2,FALSE)</f>
        <v>0.1</v>
      </c>
      <c r="AC97" s="109" t="s">
        <v>15</v>
      </c>
      <c r="AD97">
        <f>VLOOKUP(表格1_5[[#This Row],[騎師]],J!$A$1:$B$45,2,FALSE)</f>
        <v>0.1472</v>
      </c>
      <c r="AE97" s="110" t="s">
        <v>16</v>
      </c>
      <c r="AF97">
        <f>VLOOKUP(表格1_5[[#This Row],[練馬師]],T!$A$1:$B$23,2,FALSE)</f>
        <v>0.21229999999999999</v>
      </c>
      <c r="AG97">
        <v>14</v>
      </c>
      <c r="AH97">
        <f>VLOOKUP(表格1_5[[#This Row],[檔位]],'1400M'!$A$1:$B$14,2,0)</f>
        <v>0.2</v>
      </c>
      <c r="AI97">
        <v>42</v>
      </c>
      <c r="AJ97">
        <v>1</v>
      </c>
      <c r="AK97">
        <v>21.83</v>
      </c>
      <c r="AN97">
        <v>5</v>
      </c>
      <c r="AP97">
        <v>-4</v>
      </c>
      <c r="AQ97">
        <v>1</v>
      </c>
      <c r="AR97">
        <v>53</v>
      </c>
      <c r="AS97" t="s">
        <v>284</v>
      </c>
      <c r="AT97" t="s">
        <v>1496</v>
      </c>
      <c r="AU97" t="s">
        <v>285</v>
      </c>
      <c r="AV97" t="s">
        <v>1405</v>
      </c>
      <c r="BA97" t="s">
        <v>96</v>
      </c>
    </row>
    <row r="98" spans="1:53" x14ac:dyDescent="0.25">
      <c r="A98" s="157" t="s">
        <v>258</v>
      </c>
      <c r="B98" s="138">
        <v>4</v>
      </c>
      <c r="C98" s="108" t="s">
        <v>265</v>
      </c>
      <c r="D98" s="128"/>
      <c r="E98" s="10" t="s">
        <v>1420</v>
      </c>
      <c r="F98" s="10">
        <v>1</v>
      </c>
      <c r="I98" s="9" t="str">
        <f>_xlfn.XLOOKUP(C:C,'coordinate'!I:I,'coordinate'!J:J,"",)</f>
        <v>PL</v>
      </c>
      <c r="J98" s="10" t="s">
        <v>1405</v>
      </c>
      <c r="K98" s="10" t="s">
        <v>1405</v>
      </c>
      <c r="R98">
        <f t="shared" si="14"/>
        <v>0.45172999999999996</v>
      </c>
      <c r="S98" t="str">
        <f>IFERROR(VLOOKUP(C98,'M1'!$B:$D,3,0),"")</f>
        <v>留後</v>
      </c>
      <c r="T98">
        <v>7</v>
      </c>
      <c r="U98">
        <v>11</v>
      </c>
      <c r="V98">
        <v>3</v>
      </c>
      <c r="W98">
        <v>7</v>
      </c>
      <c r="X98">
        <v>6</v>
      </c>
      <c r="Y98">
        <v>9</v>
      </c>
      <c r="Z98">
        <f t="shared" si="15"/>
        <v>0.2</v>
      </c>
      <c r="AA98">
        <v>132</v>
      </c>
      <c r="AB98">
        <f>VLOOKUP(表格1_5[[#This Row],[負磅]],W!$A$1:$B$32,2,FALSE)</f>
        <v>-7.0000000000000007E-2</v>
      </c>
      <c r="AC98" s="10" t="s">
        <v>32</v>
      </c>
      <c r="AD98">
        <f>VLOOKUP(表格1_5[[#This Row],[騎師]],J!$A$1:$B$45,2,FALSE)</f>
        <v>0.47799999999999998</v>
      </c>
      <c r="AE98" s="108" t="s">
        <v>112</v>
      </c>
      <c r="AF98">
        <f>VLOOKUP(表格1_5[[#This Row],[練馬師]],T!$A$1:$B$23,2,FALSE)</f>
        <v>0.22109999999999999</v>
      </c>
      <c r="AG98">
        <v>2</v>
      </c>
      <c r="AH98">
        <f>VLOOKUP(表格1_5[[#This Row],[檔位]],'1400M'!$A$1:$B$14,2,0)</f>
        <v>0.28000000000000003</v>
      </c>
      <c r="AI98">
        <v>57</v>
      </c>
      <c r="AJ98">
        <v>1</v>
      </c>
      <c r="AK98">
        <v>21.25</v>
      </c>
      <c r="AN98">
        <v>6</v>
      </c>
      <c r="AP98">
        <v>-2</v>
      </c>
      <c r="AQ98" t="s">
        <v>17</v>
      </c>
      <c r="AR98">
        <v>67</v>
      </c>
      <c r="AS98" t="s">
        <v>39</v>
      </c>
      <c r="AT98" t="s">
        <v>1469</v>
      </c>
      <c r="AU98" t="s">
        <v>266</v>
      </c>
      <c r="AV98" t="s">
        <v>587</v>
      </c>
      <c r="AX98" t="s">
        <v>1419</v>
      </c>
      <c r="BA98" t="s">
        <v>96</v>
      </c>
    </row>
    <row r="99" spans="1:53" x14ac:dyDescent="0.25">
      <c r="A99" s="12" t="s">
        <v>258</v>
      </c>
      <c r="B99" s="138">
        <v>2</v>
      </c>
      <c r="C99" s="11" t="s">
        <v>261</v>
      </c>
      <c r="D99" s="128" t="s">
        <v>593</v>
      </c>
      <c r="E99" s="10" t="s">
        <v>1405</v>
      </c>
      <c r="F99" s="10" t="s">
        <v>1405</v>
      </c>
      <c r="I99" s="11" t="str">
        <f>_xlfn.XLOOKUP(C:C,'coordinate'!I:I,'coordinate'!J:J,"",)</f>
        <v>MH</v>
      </c>
      <c r="J99" s="10" t="s">
        <v>1384</v>
      </c>
      <c r="K99" s="10" t="s">
        <v>1405</v>
      </c>
      <c r="R99">
        <f t="shared" si="14"/>
        <v>0.42788999999999999</v>
      </c>
      <c r="S99" t="str">
        <f>IFERROR(VLOOKUP(C99,'M1'!$B:$D,3,0),"")</f>
        <v>放頭</v>
      </c>
      <c r="T99">
        <v>1</v>
      </c>
      <c r="U99">
        <v>2</v>
      </c>
      <c r="V99">
        <v>3</v>
      </c>
      <c r="W99">
        <v>5</v>
      </c>
      <c r="X99">
        <v>7</v>
      </c>
      <c r="Y99">
        <v>7</v>
      </c>
      <c r="Z99">
        <f t="shared" si="15"/>
        <v>0.32140000000000002</v>
      </c>
      <c r="AA99">
        <v>135</v>
      </c>
      <c r="AB99">
        <f>VLOOKUP(表格1_5[[#This Row],[負磅]],W!$A$1:$B$32,2,FALSE)</f>
        <v>-0.1</v>
      </c>
      <c r="AC99" s="10" t="s">
        <v>154</v>
      </c>
      <c r="AD99">
        <f>VLOOKUP(表格1_5[[#This Row],[騎師]],J!$A$1:$B$45,2,FALSE)</f>
        <v>0.27</v>
      </c>
      <c r="AE99" s="108" t="s">
        <v>165</v>
      </c>
      <c r="AF99">
        <f>VLOOKUP(表格1_5[[#This Row],[練馬師]],T!$A$1:$B$23,2,FALSE)</f>
        <v>0.29830000000000001</v>
      </c>
      <c r="AG99">
        <v>13</v>
      </c>
      <c r="AH99">
        <f>VLOOKUP(表格1_5[[#This Row],[檔位]],'1400M'!$A$1:$B$14,2,0)</f>
        <v>0.09</v>
      </c>
      <c r="AI99">
        <v>60</v>
      </c>
      <c r="AJ99">
        <v>1</v>
      </c>
      <c r="AK99">
        <v>21.66</v>
      </c>
      <c r="AN99">
        <v>5</v>
      </c>
      <c r="AP99">
        <v>6</v>
      </c>
      <c r="AQ99">
        <v>1</v>
      </c>
      <c r="AR99">
        <v>71</v>
      </c>
      <c r="AT99" t="s">
        <v>1405</v>
      </c>
      <c r="AU99" t="s">
        <v>262</v>
      </c>
      <c r="AV99" t="s">
        <v>1405</v>
      </c>
      <c r="BA99" t="s">
        <v>20</v>
      </c>
    </row>
    <row r="100" spans="1:53" x14ac:dyDescent="0.25">
      <c r="A100" s="12" t="s">
        <v>258</v>
      </c>
      <c r="B100" s="134">
        <v>6</v>
      </c>
      <c r="C100" s="108" t="s">
        <v>269</v>
      </c>
      <c r="D100" s="128" t="s">
        <v>593</v>
      </c>
      <c r="E100" s="10" t="s">
        <v>1405</v>
      </c>
      <c r="F100" s="10" t="s">
        <v>1405</v>
      </c>
      <c r="H100" s="10" t="s">
        <v>1267</v>
      </c>
      <c r="I100" s="147" t="str">
        <f>_xlfn.XLOOKUP(C:C,'coordinate'!I:I,'coordinate'!J:J,"",)</f>
        <v>M4</v>
      </c>
      <c r="J100" s="10" t="s">
        <v>1405</v>
      </c>
      <c r="K100" s="10" t="s">
        <v>1405</v>
      </c>
      <c r="R100">
        <f t="shared" si="14"/>
        <v>0.42331000000000002</v>
      </c>
      <c r="S100" t="str">
        <f>IFERROR(VLOOKUP(C100,'M1'!$B:$D,3,0),"")</f>
        <v>留後</v>
      </c>
      <c r="T100">
        <v>1</v>
      </c>
      <c r="U100">
        <v>3</v>
      </c>
      <c r="V100">
        <v>10</v>
      </c>
      <c r="W100">
        <v>7</v>
      </c>
      <c r="Z100">
        <f t="shared" si="15"/>
        <v>0.25</v>
      </c>
      <c r="AA100">
        <v>130</v>
      </c>
      <c r="AB100">
        <f>VLOOKUP(表格1_5[[#This Row],[負磅]],W!$A$1:$B$32,2,FALSE)</f>
        <v>-0.05</v>
      </c>
      <c r="AC100" s="10" t="s">
        <v>22</v>
      </c>
      <c r="AD100">
        <f>VLOOKUP(表格1_5[[#This Row],[騎師]],J!$A$1:$B$45,2,FALSE)</f>
        <v>0.2487</v>
      </c>
      <c r="AE100" s="11" t="s">
        <v>28</v>
      </c>
      <c r="AF100">
        <f>VLOOKUP(表格1_5[[#This Row],[練馬師]],T!$A$1:$B$23,2,FALSE)</f>
        <v>0.22900000000000001</v>
      </c>
      <c r="AG100">
        <v>10</v>
      </c>
      <c r="AH100">
        <f>VLOOKUP(表格1_5[[#This Row],[檔位]],'1400M'!$A$1:$B$14,2,0)</f>
        <v>0.2</v>
      </c>
      <c r="AI100">
        <v>55</v>
      </c>
      <c r="AJ100">
        <v>1</v>
      </c>
      <c r="AK100">
        <v>21.8</v>
      </c>
      <c r="AN100">
        <v>4</v>
      </c>
      <c r="AP100">
        <v>5</v>
      </c>
      <c r="AQ100">
        <v>1</v>
      </c>
      <c r="AR100">
        <v>56</v>
      </c>
      <c r="AS100" t="s">
        <v>66</v>
      </c>
      <c r="AT100" t="s">
        <v>1468</v>
      </c>
      <c r="AU100" t="s">
        <v>270</v>
      </c>
      <c r="AV100" t="s">
        <v>1405</v>
      </c>
      <c r="BA100" t="s">
        <v>20</v>
      </c>
    </row>
    <row r="101" spans="1:53" x14ac:dyDescent="0.25">
      <c r="A101" s="12" t="s">
        <v>258</v>
      </c>
      <c r="B101" s="138">
        <v>11</v>
      </c>
      <c r="C101" s="108" t="s">
        <v>281</v>
      </c>
      <c r="D101" s="128"/>
      <c r="F101" s="10" t="s">
        <v>1405</v>
      </c>
      <c r="I101" s="148" t="str">
        <f>_xlfn.XLOOKUP(C:C,'coordinate'!I:I,'coordinate'!J:J,"",)</f>
        <v>M1</v>
      </c>
      <c r="J101" s="10" t="s">
        <v>1405</v>
      </c>
      <c r="K101" s="10" t="s">
        <v>1405</v>
      </c>
      <c r="R101">
        <f t="shared" si="14"/>
        <v>0.42109999999999997</v>
      </c>
      <c r="S101" t="str">
        <f>IFERROR(VLOOKUP(C101,'M1'!$B:$D,3,0),"")</f>
        <v>放頭</v>
      </c>
      <c r="T101">
        <v>11</v>
      </c>
      <c r="U101">
        <v>4</v>
      </c>
      <c r="V101">
        <v>11</v>
      </c>
      <c r="W101">
        <v>11</v>
      </c>
      <c r="Z101">
        <f t="shared" si="15"/>
        <v>0.13569999999999999</v>
      </c>
      <c r="AA101">
        <v>120</v>
      </c>
      <c r="AB101">
        <f>VLOOKUP(表格1_5[[#This Row],[負磅]],W!$A$1:$B$32,2,FALSE)</f>
        <v>0.05</v>
      </c>
      <c r="AC101" s="10" t="s">
        <v>191</v>
      </c>
      <c r="AD101">
        <f>VLOOKUP(表格1_5[[#This Row],[騎師]],J!$A$1:$B$45,2,FALSE)</f>
        <v>0.2049</v>
      </c>
      <c r="AE101" s="108" t="s">
        <v>47</v>
      </c>
      <c r="AF101">
        <f>VLOOKUP(表格1_5[[#This Row],[練馬師]],T!$A$1:$B$23,2,FALSE)</f>
        <v>0.27310000000000001</v>
      </c>
      <c r="AG101">
        <v>9</v>
      </c>
      <c r="AH101">
        <f>VLOOKUP(表格1_5[[#This Row],[檔位]],'1400M'!$A$1:$B$14,2,0)</f>
        <v>0.23</v>
      </c>
      <c r="AI101">
        <v>45</v>
      </c>
      <c r="AJ101">
        <v>1</v>
      </c>
      <c r="AK101">
        <v>22.5</v>
      </c>
      <c r="AN101">
        <v>4</v>
      </c>
      <c r="AP101">
        <v>-4</v>
      </c>
      <c r="AQ101">
        <v>1</v>
      </c>
      <c r="AR101">
        <v>56</v>
      </c>
      <c r="AS101" t="s">
        <v>18</v>
      </c>
      <c r="AT101" t="s">
        <v>1475</v>
      </c>
      <c r="AU101" t="s">
        <v>282</v>
      </c>
      <c r="AV101" t="s">
        <v>1405</v>
      </c>
      <c r="AY101" t="s">
        <v>1421</v>
      </c>
      <c r="BA101" t="s">
        <v>20</v>
      </c>
    </row>
    <row r="102" spans="1:53" x14ac:dyDescent="0.25">
      <c r="A102" s="12" t="s">
        <v>258</v>
      </c>
      <c r="B102" s="138">
        <v>1</v>
      </c>
      <c r="C102" s="108" t="s">
        <v>259</v>
      </c>
      <c r="D102" s="128" t="s">
        <v>593</v>
      </c>
      <c r="E102" s="10" t="s">
        <v>1420</v>
      </c>
      <c r="F102" s="10">
        <v>2</v>
      </c>
      <c r="H102" s="9" t="s">
        <v>1270</v>
      </c>
      <c r="I102" s="149" t="str">
        <f>_xlfn.XLOOKUP(C:C,'coordinate'!I:I,'coordinate'!J:J,"",)</f>
        <v>P3</v>
      </c>
      <c r="J102" s="10" t="s">
        <v>1405</v>
      </c>
      <c r="K102" s="10" t="s">
        <v>1405</v>
      </c>
      <c r="R102">
        <f t="shared" si="14"/>
        <v>0.36177999999999999</v>
      </c>
      <c r="S102" t="str">
        <f>IFERROR(VLOOKUP(C102,'M1'!$B:$D,3,0),"")</f>
        <v>中前</v>
      </c>
      <c r="T102">
        <v>3</v>
      </c>
      <c r="U102">
        <v>1</v>
      </c>
      <c r="Z102">
        <f t="shared" si="15"/>
        <v>0.1714</v>
      </c>
      <c r="AA102">
        <v>135</v>
      </c>
      <c r="AB102">
        <f>VLOOKUP(表格1_5[[#This Row],[負磅]],W!$A$1:$B$32,2,FALSE)</f>
        <v>-0.1</v>
      </c>
      <c r="AC102" s="10" t="s">
        <v>46</v>
      </c>
      <c r="AD102">
        <f>VLOOKUP(表格1_5[[#This Row],[騎師]],J!$A$1:$B$45,2,FALSE)</f>
        <v>0.32950000000000002</v>
      </c>
      <c r="AE102" s="108" t="s">
        <v>138</v>
      </c>
      <c r="AF102">
        <f>VLOOKUP(表格1_5[[#This Row],[練馬師]],T!$A$1:$B$23,2,FALSE)</f>
        <v>0.30509999999999998</v>
      </c>
      <c r="AG102">
        <v>5</v>
      </c>
      <c r="AH102">
        <f>VLOOKUP(表格1_5[[#This Row],[檔位]],'1400M'!$A$1:$B$14,2,0)</f>
        <v>0.25</v>
      </c>
      <c r="AI102">
        <v>60</v>
      </c>
      <c r="AJ102">
        <v>1</v>
      </c>
      <c r="AK102">
        <v>20.81</v>
      </c>
      <c r="AN102">
        <v>4</v>
      </c>
      <c r="AP102">
        <v>0</v>
      </c>
      <c r="AQ102" t="s">
        <v>17</v>
      </c>
      <c r="AR102">
        <v>71</v>
      </c>
      <c r="AS102" t="s">
        <v>29</v>
      </c>
      <c r="AT102" t="s">
        <v>1472</v>
      </c>
      <c r="AU102" t="s">
        <v>260</v>
      </c>
      <c r="AV102" t="s">
        <v>1405</v>
      </c>
      <c r="AX102" t="s">
        <v>1419</v>
      </c>
      <c r="BA102" t="s">
        <v>20</v>
      </c>
    </row>
    <row r="103" spans="1:53" x14ac:dyDescent="0.25">
      <c r="A103" s="12" t="s">
        <v>258</v>
      </c>
      <c r="B103" s="138">
        <v>5</v>
      </c>
      <c r="C103" s="11" t="s">
        <v>267</v>
      </c>
      <c r="D103" s="128"/>
      <c r="E103" s="10" t="s">
        <v>1420</v>
      </c>
      <c r="F103" s="10" t="s">
        <v>1405</v>
      </c>
      <c r="I103" s="108" t="str">
        <f>_xlfn.XLOOKUP(C:C,'coordinate'!I:I,'coordinate'!J:J,"",)</f>
        <v>M2</v>
      </c>
      <c r="J103" s="10" t="s">
        <v>1405</v>
      </c>
      <c r="K103" s="10" t="s">
        <v>1405</v>
      </c>
      <c r="R103">
        <f t="shared" si="14"/>
        <v>0.35654999999999998</v>
      </c>
      <c r="S103" t="str">
        <f>IFERROR(VLOOKUP(C103,'M1'!$B:$D,3,0),"")</f>
        <v>放頭</v>
      </c>
      <c r="T103">
        <v>6</v>
      </c>
      <c r="U103">
        <v>14</v>
      </c>
      <c r="V103">
        <v>6</v>
      </c>
      <c r="W103">
        <v>3</v>
      </c>
      <c r="X103">
        <v>2</v>
      </c>
      <c r="Y103">
        <v>1</v>
      </c>
      <c r="Z103">
        <f t="shared" si="15"/>
        <v>0.19289999999999999</v>
      </c>
      <c r="AA103">
        <v>131</v>
      </c>
      <c r="AB103">
        <f>VLOOKUP(表格1_5[[#This Row],[負磅]],W!$A$1:$B$32,2,FALSE)</f>
        <v>-0.06</v>
      </c>
      <c r="AC103" s="10" t="s">
        <v>60</v>
      </c>
      <c r="AD103">
        <f>VLOOKUP(表格1_5[[#This Row],[騎師]],J!$A$1:$B$45,2,FALSE)</f>
        <v>0.22750000000000001</v>
      </c>
      <c r="AE103" s="108" t="s">
        <v>23</v>
      </c>
      <c r="AF103">
        <f>VLOOKUP(表格1_5[[#This Row],[練馬師]],T!$A$1:$B$23,2,FALSE)</f>
        <v>0.318</v>
      </c>
      <c r="AG103">
        <v>12</v>
      </c>
      <c r="AH103">
        <f>VLOOKUP(表格1_5[[#This Row],[檔位]],'1400M'!$A$1:$B$14,2,0)</f>
        <v>0.15</v>
      </c>
      <c r="AI103">
        <v>56</v>
      </c>
      <c r="AJ103">
        <v>1</v>
      </c>
      <c r="AK103">
        <v>21.1</v>
      </c>
      <c r="AN103">
        <v>6</v>
      </c>
      <c r="AP103">
        <v>-3</v>
      </c>
      <c r="AQ103">
        <v>1</v>
      </c>
      <c r="AR103">
        <v>67</v>
      </c>
      <c r="AS103" t="s">
        <v>39</v>
      </c>
      <c r="AT103" t="s">
        <v>1469</v>
      </c>
      <c r="AU103" t="s">
        <v>268</v>
      </c>
      <c r="AV103" t="s">
        <v>1405</v>
      </c>
      <c r="AX103" t="s">
        <v>1419</v>
      </c>
      <c r="BA103" t="s">
        <v>20</v>
      </c>
    </row>
    <row r="104" spans="1:53" x14ac:dyDescent="0.25">
      <c r="A104" s="12" t="s">
        <v>258</v>
      </c>
      <c r="B104" s="138">
        <v>7</v>
      </c>
      <c r="C104" s="108" t="s">
        <v>271</v>
      </c>
      <c r="D104" s="128"/>
      <c r="E104" s="10" t="s">
        <v>1405</v>
      </c>
      <c r="F104" s="10" t="s">
        <v>1405</v>
      </c>
      <c r="I104" s="149" t="str">
        <f>_xlfn.XLOOKUP(C:C,'coordinate'!I:I,'coordinate'!J:J,"",)</f>
        <v>O3</v>
      </c>
      <c r="J104" s="10" t="s">
        <v>1405</v>
      </c>
      <c r="K104" s="10" t="s">
        <v>1405</v>
      </c>
      <c r="R104">
        <f t="shared" si="14"/>
        <v>0.32063000000000008</v>
      </c>
      <c r="S104" t="str">
        <f>IFERROR(VLOOKUP(C104,'M1'!$B:$D,3,0),"")</f>
        <v>留後</v>
      </c>
      <c r="T104">
        <v>5</v>
      </c>
      <c r="Z104">
        <f t="shared" si="15"/>
        <v>6.4299999999999996E-2</v>
      </c>
      <c r="AA104">
        <v>126</v>
      </c>
      <c r="AB104">
        <f>VLOOKUP(表格1_5[[#This Row],[負磅]],W!$A$1:$B$32,2,FALSE)</f>
        <v>-9.99999999999991E-3</v>
      </c>
      <c r="AC104" s="10" t="s">
        <v>69</v>
      </c>
      <c r="AD104">
        <f>VLOOKUP(表格1_5[[#This Row],[騎師]],J!$A$1:$B$45,2,FALSE)</f>
        <v>0.19520000000000001</v>
      </c>
      <c r="AE104" s="108" t="s">
        <v>74</v>
      </c>
      <c r="AF104">
        <f>VLOOKUP(表格1_5[[#This Row],[練馬師]],T!$A$1:$B$23,2,FALSE)</f>
        <v>0.18590000000000001</v>
      </c>
      <c r="AG104">
        <v>8</v>
      </c>
      <c r="AH104">
        <f>VLOOKUP(表格1_5[[#This Row],[檔位]],'1400M'!$A$1:$B$14,2,0)</f>
        <v>0.38</v>
      </c>
      <c r="AI104">
        <v>51</v>
      </c>
      <c r="AN104">
        <v>4</v>
      </c>
      <c r="AP104">
        <v>-1</v>
      </c>
      <c r="AQ104" t="s">
        <v>17</v>
      </c>
      <c r="AR104">
        <v>64</v>
      </c>
      <c r="AS104" t="s">
        <v>66</v>
      </c>
      <c r="AT104" t="s">
        <v>1468</v>
      </c>
      <c r="AU104" t="s">
        <v>272</v>
      </c>
      <c r="AV104" t="s">
        <v>1405</v>
      </c>
      <c r="AW104" t="s">
        <v>1416</v>
      </c>
      <c r="AY104" t="s">
        <v>1421</v>
      </c>
      <c r="BA104" t="s">
        <v>20</v>
      </c>
    </row>
    <row r="105" spans="1:53" x14ac:dyDescent="0.25">
      <c r="A105" s="12" t="s">
        <v>258</v>
      </c>
      <c r="B105" s="138">
        <v>3</v>
      </c>
      <c r="C105" s="108" t="s">
        <v>263</v>
      </c>
      <c r="D105" s="128" t="s">
        <v>1513</v>
      </c>
      <c r="E105" s="10" t="s">
        <v>1420</v>
      </c>
      <c r="F105" s="10" t="s">
        <v>1405</v>
      </c>
      <c r="I105" s="11" t="str">
        <f>_xlfn.XLOOKUP(C:C,'coordinate'!I:I,'coordinate'!J:J,"",)</f>
        <v>PH</v>
      </c>
      <c r="J105" s="10" t="s">
        <v>1405</v>
      </c>
      <c r="K105" s="10" t="s">
        <v>1405</v>
      </c>
      <c r="R105">
        <f t="shared" si="14"/>
        <v>0.24871000000000001</v>
      </c>
      <c r="S105" t="str">
        <f>IFERROR(VLOOKUP(C105,'M1'!$B:$D,3,0),"")</f>
        <v>放頭</v>
      </c>
      <c r="T105">
        <v>10</v>
      </c>
      <c r="U105">
        <v>9</v>
      </c>
      <c r="V105">
        <v>10</v>
      </c>
      <c r="W105">
        <v>10</v>
      </c>
      <c r="X105">
        <v>14</v>
      </c>
      <c r="Y105">
        <v>14</v>
      </c>
      <c r="Z105">
        <f t="shared" si="15"/>
        <v>0.12139999999999999</v>
      </c>
      <c r="AA105">
        <v>134</v>
      </c>
      <c r="AB105">
        <f>VLOOKUP(表格1_5[[#This Row],[負磅]],W!$A$1:$B$32,2,FALSE)</f>
        <v>-0.09</v>
      </c>
      <c r="AC105" s="10" t="s">
        <v>37</v>
      </c>
      <c r="AD105">
        <f>VLOOKUP(表格1_5[[#This Row],[騎師]],J!$A$1:$B$45,2,FALSE)</f>
        <v>0.2286</v>
      </c>
      <c r="AE105" s="108" t="s">
        <v>78</v>
      </c>
      <c r="AF105">
        <f>VLOOKUP(表格1_5[[#This Row],[練馬師]],T!$A$1:$B$23,2,FALSE)</f>
        <v>0.14910000000000001</v>
      </c>
      <c r="AG105">
        <v>6</v>
      </c>
      <c r="AH105">
        <f>VLOOKUP(表格1_5[[#This Row],[檔位]],'1400M'!$A$1:$B$14,2,0)</f>
        <v>0.26</v>
      </c>
      <c r="AI105">
        <v>59</v>
      </c>
      <c r="AJ105">
        <v>1</v>
      </c>
      <c r="AK105">
        <v>21.2</v>
      </c>
      <c r="AN105">
        <v>6</v>
      </c>
      <c r="AP105">
        <v>-3</v>
      </c>
      <c r="AQ105">
        <v>1</v>
      </c>
      <c r="AR105">
        <v>67</v>
      </c>
      <c r="AS105" t="s">
        <v>66</v>
      </c>
      <c r="AT105" t="s">
        <v>1468</v>
      </c>
      <c r="AU105" t="s">
        <v>264</v>
      </c>
      <c r="AV105" t="s">
        <v>1405</v>
      </c>
      <c r="AX105" t="s">
        <v>1419</v>
      </c>
      <c r="AZ105" t="s">
        <v>1505</v>
      </c>
      <c r="BA105" t="s">
        <v>20</v>
      </c>
    </row>
    <row r="106" spans="1:53" x14ac:dyDescent="0.25">
      <c r="A106" s="145" t="s">
        <v>290</v>
      </c>
      <c r="B106" s="145" t="str">
        <f>VLOOKUP(表格1_5[[#This Row],[場]],Raceinfo!$A$1:$C$11,3,FALSE)</f>
        <v>第三班</v>
      </c>
      <c r="C106" s="145" t="str">
        <f>VLOOKUP(表格1_5[[#This Row],[場]],Raceinfo!$A$1:$C$11,2,FALSE)</f>
        <v>1400米</v>
      </c>
      <c r="D106" s="152" t="s">
        <v>1835</v>
      </c>
      <c r="E106" s="152" t="s">
        <v>1835</v>
      </c>
      <c r="F106" s="10" t="s">
        <v>1405</v>
      </c>
      <c r="H106" s="10" t="s">
        <v>1405</v>
      </c>
      <c r="I106" s="108" t="str">
        <f>_xlfn.XLOOKUP(C:C,'coordinate'!I:I,'coordinate'!J:J,"",)</f>
        <v/>
      </c>
      <c r="J106" s="10" t="s">
        <v>1405</v>
      </c>
      <c r="K106" s="10" t="s">
        <v>1405</v>
      </c>
      <c r="S106" t="str">
        <f>IFERROR(VLOOKUP(C106,'M1'!$B:$D,3,0),"")</f>
        <v/>
      </c>
      <c r="AE106" s="108"/>
      <c r="AT106" t="s">
        <v>1405</v>
      </c>
      <c r="AV106" t="s">
        <v>1405</v>
      </c>
      <c r="AW106" t="s">
        <v>1405</v>
      </c>
      <c r="AX106" t="s">
        <v>1405</v>
      </c>
      <c r="AY106" t="s">
        <v>1405</v>
      </c>
      <c r="AZ106" t="s">
        <v>1405</v>
      </c>
      <c r="BA106" t="s">
        <v>13</v>
      </c>
    </row>
    <row r="107" spans="1:53" x14ac:dyDescent="0.25">
      <c r="A107" s="11" t="s">
        <v>290</v>
      </c>
      <c r="B107" s="138">
        <v>6</v>
      </c>
      <c r="C107" s="130" t="s">
        <v>303</v>
      </c>
      <c r="D107" s="128" t="s">
        <v>593</v>
      </c>
      <c r="F107" s="10">
        <v>2</v>
      </c>
      <c r="H107" s="9" t="s">
        <v>1270</v>
      </c>
      <c r="I107" s="149" t="str">
        <f>_xlfn.XLOOKUP(C:C,'coordinate'!I:I,'coordinate'!J:J,"",)</f>
        <v>P3</v>
      </c>
      <c r="J107" s="10" t="s">
        <v>1384</v>
      </c>
      <c r="K107" s="10" t="s">
        <v>1405</v>
      </c>
      <c r="R107">
        <f t="shared" ref="R107:R117" si="16">Z107+AB107+(AD107*0.3)+(AF107*0.3)+(AH107*0.4)+AO107</f>
        <v>0.60823000000000005</v>
      </c>
      <c r="S107" t="str">
        <f>IFERROR(VLOOKUP(C107,'M1'!$B:$D,3,0),"")</f>
        <v>中後</v>
      </c>
      <c r="T107">
        <v>3</v>
      </c>
      <c r="U107">
        <v>3</v>
      </c>
      <c r="V107">
        <v>1</v>
      </c>
      <c r="W107">
        <v>1</v>
      </c>
      <c r="X107">
        <v>2</v>
      </c>
      <c r="Z107">
        <f t="shared" ref="Z107:Z113" si="17">ROUND( ((1-(T107/14))*0.1*IF(T107&lt;&gt;0,1,0)) + ((1-(U107/14))*0.1*IF(U107&lt;&gt;0,1,0)) + ((1-(V107/14))*0.1*IF(V107&lt;&gt;0,1,0)) + ((1-(W107/14))*0.1*IF(W107&lt;&gt;0,1,0)), 4 )</f>
        <v>0.34289999999999998</v>
      </c>
      <c r="AA107">
        <v>129</v>
      </c>
      <c r="AB107">
        <f>VLOOKUP(表格1_5[[#This Row],[負磅]],W!$A$1:$B$32,2,FALSE)</f>
        <v>-3.9999999999999897E-2</v>
      </c>
      <c r="AC107" s="10" t="s">
        <v>32</v>
      </c>
      <c r="AD107">
        <f>VLOOKUP(表格1_5[[#This Row],[騎師]],J!$A$1:$B$45,2,FALSE)</f>
        <v>0.47799999999999998</v>
      </c>
      <c r="AE107" s="108" t="s">
        <v>47</v>
      </c>
      <c r="AF107">
        <f>VLOOKUP(表格1_5[[#This Row],[練馬師]],T!$A$1:$B$23,2,FALSE)</f>
        <v>0.27310000000000001</v>
      </c>
      <c r="AG107">
        <v>10</v>
      </c>
      <c r="AH107">
        <f>VLOOKUP(表格1_5[[#This Row],[檔位]],'1400M'!$A$1:$B$14,2,0)</f>
        <v>0.2</v>
      </c>
      <c r="AI107">
        <v>73</v>
      </c>
      <c r="AJ107">
        <v>1</v>
      </c>
      <c r="AK107">
        <v>21.01</v>
      </c>
      <c r="AN107">
        <v>5</v>
      </c>
      <c r="AP107">
        <v>2</v>
      </c>
      <c r="AQ107">
        <v>1</v>
      </c>
      <c r="AR107">
        <v>71</v>
      </c>
      <c r="AS107" t="s">
        <v>34</v>
      </c>
      <c r="AT107" t="s">
        <v>1470</v>
      </c>
      <c r="AU107" t="s">
        <v>304</v>
      </c>
      <c r="AV107" t="s">
        <v>1405</v>
      </c>
      <c r="BA107" t="s">
        <v>50</v>
      </c>
    </row>
    <row r="108" spans="1:53" x14ac:dyDescent="0.25">
      <c r="A108" s="11" t="s">
        <v>290</v>
      </c>
      <c r="B108" s="139">
        <v>5</v>
      </c>
      <c r="C108" s="131" t="s">
        <v>301</v>
      </c>
      <c r="D108" s="128" t="s">
        <v>593</v>
      </c>
      <c r="E108" s="10" t="s">
        <v>1405</v>
      </c>
      <c r="F108" s="10" t="s">
        <v>1405</v>
      </c>
      <c r="H108" s="10" t="s">
        <v>1267</v>
      </c>
      <c r="I108" s="148" t="str">
        <f>_xlfn.XLOOKUP(C:C,'coordinate'!I:I,'coordinate'!J:J,"",)</f>
        <v>P1</v>
      </c>
      <c r="J108" s="10" t="s">
        <v>1384</v>
      </c>
      <c r="K108" s="10" t="s">
        <v>1405</v>
      </c>
      <c r="R108">
        <f t="shared" si="16"/>
        <v>0.54571000000000003</v>
      </c>
      <c r="S108" t="str">
        <f>IFERROR(VLOOKUP(C108,'M1'!$B:$D,3,0),"")</f>
        <v>中前</v>
      </c>
      <c r="T108">
        <v>1</v>
      </c>
      <c r="U108">
        <v>4</v>
      </c>
      <c r="V108">
        <v>1</v>
      </c>
      <c r="W108">
        <v>3</v>
      </c>
      <c r="X108">
        <v>3</v>
      </c>
      <c r="Y108">
        <v>1</v>
      </c>
      <c r="Z108">
        <f t="shared" si="17"/>
        <v>0.3357</v>
      </c>
      <c r="AA108">
        <v>131</v>
      </c>
      <c r="AB108">
        <f>VLOOKUP(表格1_5[[#This Row],[負磅]],W!$A$1:$B$32,2,FALSE)</f>
        <v>-0.06</v>
      </c>
      <c r="AC108" s="111" t="s">
        <v>22</v>
      </c>
      <c r="AD108">
        <f>VLOOKUP(表格1_5[[#This Row],[騎師]],J!$A$1:$B$45,2,FALSE)</f>
        <v>0.2487</v>
      </c>
      <c r="AE108" s="112" t="s">
        <v>23</v>
      </c>
      <c r="AF108">
        <f>VLOOKUP(表格1_5[[#This Row],[練馬師]],T!$A$1:$B$23,2,FALSE)</f>
        <v>0.318</v>
      </c>
      <c r="AG108">
        <v>1</v>
      </c>
      <c r="AH108">
        <f>VLOOKUP(表格1_5[[#This Row],[檔位]],'1400M'!$A$1:$B$14,2,0)</f>
        <v>0.25</v>
      </c>
      <c r="AI108">
        <v>75</v>
      </c>
      <c r="AJ108">
        <v>1</v>
      </c>
      <c r="AK108">
        <v>22.04</v>
      </c>
      <c r="AN108">
        <v>4</v>
      </c>
      <c r="AP108">
        <v>7</v>
      </c>
      <c r="AQ108">
        <v>1</v>
      </c>
      <c r="AR108">
        <v>85</v>
      </c>
      <c r="AS108" t="s">
        <v>18</v>
      </c>
      <c r="AT108" t="s">
        <v>1475</v>
      </c>
      <c r="AU108" t="s">
        <v>302</v>
      </c>
      <c r="AV108" t="s">
        <v>1405</v>
      </c>
      <c r="BA108" t="s">
        <v>20</v>
      </c>
    </row>
    <row r="109" spans="1:53" x14ac:dyDescent="0.25">
      <c r="A109" s="11" t="s">
        <v>290</v>
      </c>
      <c r="B109" s="138">
        <v>4</v>
      </c>
      <c r="C109" s="11" t="s">
        <v>299</v>
      </c>
      <c r="D109" s="128" t="s">
        <v>593</v>
      </c>
      <c r="F109" s="10">
        <v>1</v>
      </c>
      <c r="H109" s="10" t="s">
        <v>1267</v>
      </c>
      <c r="I109" s="11" t="str">
        <f>_xlfn.XLOOKUP(C:C,'coordinate'!I:I,'coordinate'!J:J,"",)</f>
        <v>PH</v>
      </c>
      <c r="J109" s="10" t="s">
        <v>1384</v>
      </c>
      <c r="K109" s="10" t="s">
        <v>1405</v>
      </c>
      <c r="R109">
        <f t="shared" si="16"/>
        <v>0.53166999999999998</v>
      </c>
      <c r="S109" t="str">
        <f>IFERROR(VLOOKUP(C109,'M1'!$B:$D,3,0),"")</f>
        <v>放頭</v>
      </c>
      <c r="T109">
        <v>2</v>
      </c>
      <c r="U109">
        <v>1</v>
      </c>
      <c r="V109">
        <v>4</v>
      </c>
      <c r="W109">
        <v>1</v>
      </c>
      <c r="X109">
        <v>1</v>
      </c>
      <c r="Y109">
        <v>2</v>
      </c>
      <c r="Z109">
        <f t="shared" si="17"/>
        <v>0.34289999999999998</v>
      </c>
      <c r="AA109">
        <v>131</v>
      </c>
      <c r="AB109">
        <f>VLOOKUP(表格1_5[[#This Row],[負磅]],W!$A$1:$B$32,2,FALSE)</f>
        <v>-0.06</v>
      </c>
      <c r="AC109" s="10" t="s">
        <v>154</v>
      </c>
      <c r="AD109">
        <f>VLOOKUP(表格1_5[[#This Row],[騎師]],J!$A$1:$B$45,2,FALSE)</f>
        <v>0.27</v>
      </c>
      <c r="AE109" s="108" t="s">
        <v>74</v>
      </c>
      <c r="AF109">
        <f>VLOOKUP(表格1_5[[#This Row],[練馬師]],T!$A$1:$B$23,2,FALSE)</f>
        <v>0.18590000000000001</v>
      </c>
      <c r="AG109">
        <v>2</v>
      </c>
      <c r="AH109">
        <f>VLOOKUP(表格1_5[[#This Row],[檔位]],'1400M'!$A$1:$B$14,2,0)</f>
        <v>0.28000000000000003</v>
      </c>
      <c r="AI109">
        <v>75</v>
      </c>
      <c r="AJ109">
        <v>1</v>
      </c>
      <c r="AK109">
        <v>20.85</v>
      </c>
      <c r="AN109">
        <v>6</v>
      </c>
      <c r="AP109">
        <v>2</v>
      </c>
      <c r="AQ109">
        <v>1</v>
      </c>
      <c r="AR109">
        <v>71</v>
      </c>
      <c r="AS109" t="s">
        <v>103</v>
      </c>
      <c r="AT109" t="s">
        <v>1478</v>
      </c>
      <c r="AU109" t="s">
        <v>300</v>
      </c>
      <c r="AV109" t="s">
        <v>1405</v>
      </c>
      <c r="BA109" t="s">
        <v>20</v>
      </c>
    </row>
    <row r="110" spans="1:53" x14ac:dyDescent="0.25">
      <c r="A110" s="11" t="s">
        <v>290</v>
      </c>
      <c r="B110" s="138">
        <v>1</v>
      </c>
      <c r="C110" s="131" t="s">
        <v>291</v>
      </c>
      <c r="D110" s="128"/>
      <c r="F110" s="10">
        <v>3</v>
      </c>
      <c r="I110" s="108" t="str">
        <f>_xlfn.XLOOKUP(C:C,'coordinate'!I:I,'coordinate'!J:J,"",)</f>
        <v>O2</v>
      </c>
      <c r="J110" s="10" t="s">
        <v>1384</v>
      </c>
      <c r="K110" s="10" t="s">
        <v>1405</v>
      </c>
      <c r="R110">
        <f t="shared" si="16"/>
        <v>0.48728000000000005</v>
      </c>
      <c r="S110" t="str">
        <f>IFERROR(VLOOKUP(C110,'M1'!$B:$D,3,0),"")</f>
        <v>中前</v>
      </c>
      <c r="T110">
        <v>2</v>
      </c>
      <c r="U110">
        <v>1</v>
      </c>
      <c r="V110">
        <v>7</v>
      </c>
      <c r="W110">
        <v>5</v>
      </c>
      <c r="X110">
        <v>4</v>
      </c>
      <c r="Y110">
        <v>13</v>
      </c>
      <c r="Z110">
        <f t="shared" si="17"/>
        <v>0.29289999999999999</v>
      </c>
      <c r="AA110">
        <v>135</v>
      </c>
      <c r="AB110">
        <f>VLOOKUP(表格1_5[[#This Row],[負磅]],W!$A$1:$B$32,2,FALSE)</f>
        <v>-0.1</v>
      </c>
      <c r="AC110" s="10" t="s">
        <v>46</v>
      </c>
      <c r="AD110">
        <f>VLOOKUP(表格1_5[[#This Row],[騎師]],J!$A$1:$B$45,2,FALSE)</f>
        <v>0.32950000000000002</v>
      </c>
      <c r="AE110" s="108" t="s">
        <v>138</v>
      </c>
      <c r="AF110">
        <f>VLOOKUP(表格1_5[[#This Row],[練馬師]],T!$A$1:$B$23,2,FALSE)</f>
        <v>0.30509999999999998</v>
      </c>
      <c r="AG110">
        <v>6</v>
      </c>
      <c r="AH110">
        <f>VLOOKUP(表格1_5[[#This Row],[檔位]],'1400M'!$A$1:$B$14,2,0)</f>
        <v>0.26</v>
      </c>
      <c r="AI110">
        <v>79</v>
      </c>
      <c r="AJ110">
        <v>1</v>
      </c>
      <c r="AK110">
        <v>21.15</v>
      </c>
      <c r="AN110">
        <v>5</v>
      </c>
      <c r="AP110">
        <v>0</v>
      </c>
      <c r="AQ110">
        <v>1</v>
      </c>
      <c r="AR110">
        <v>56</v>
      </c>
      <c r="AS110" t="s">
        <v>24</v>
      </c>
      <c r="AT110" t="s">
        <v>1474</v>
      </c>
      <c r="AU110" t="s">
        <v>292</v>
      </c>
      <c r="AV110" t="s">
        <v>1405</v>
      </c>
      <c r="BA110" t="s">
        <v>20</v>
      </c>
    </row>
    <row r="111" spans="1:53" x14ac:dyDescent="0.25">
      <c r="A111" s="11" t="s">
        <v>290</v>
      </c>
      <c r="B111" s="138">
        <v>8</v>
      </c>
      <c r="C111" s="108" t="s">
        <v>307</v>
      </c>
      <c r="D111" s="128"/>
      <c r="F111" s="10">
        <v>4</v>
      </c>
      <c r="I111" s="108" t="str">
        <f>_xlfn.XLOOKUP(C:C,'coordinate'!I:I,'coordinate'!J:J,"",)</f>
        <v>P2</v>
      </c>
      <c r="J111" s="10" t="s">
        <v>1405</v>
      </c>
      <c r="K111" s="10" t="s">
        <v>1405</v>
      </c>
      <c r="R111">
        <f t="shared" si="16"/>
        <v>0.45383000000000001</v>
      </c>
      <c r="S111" t="str">
        <f>IFERROR(VLOOKUP(C111,'M1'!$B:$D,3,0),"")</f>
        <v>中後</v>
      </c>
      <c r="T111">
        <v>6</v>
      </c>
      <c r="U111">
        <v>5</v>
      </c>
      <c r="V111">
        <v>6</v>
      </c>
      <c r="W111">
        <v>6</v>
      </c>
      <c r="X111">
        <v>10</v>
      </c>
      <c r="Y111">
        <v>7</v>
      </c>
      <c r="Z111">
        <f t="shared" si="17"/>
        <v>0.23569999999999999</v>
      </c>
      <c r="AA111">
        <v>123</v>
      </c>
      <c r="AB111">
        <f>VLOOKUP(表格1_5[[#This Row],[負磅]],W!$A$1:$B$32,2,FALSE)</f>
        <v>0.02</v>
      </c>
      <c r="AC111" s="10" t="s">
        <v>111</v>
      </c>
      <c r="AD111">
        <f>VLOOKUP(表格1_5[[#This Row],[騎師]],J!$A$1:$B$45,2,FALSE)</f>
        <v>0.2286</v>
      </c>
      <c r="AE111" s="108" t="s">
        <v>38</v>
      </c>
      <c r="AF111">
        <f>VLOOKUP(表格1_5[[#This Row],[練馬師]],T!$A$1:$B$23,2,FALSE)</f>
        <v>0.25850000000000001</v>
      </c>
      <c r="AG111">
        <v>4</v>
      </c>
      <c r="AH111">
        <f>VLOOKUP(表格1_5[[#This Row],[檔位]],'1400M'!$A$1:$B$14,2,0)</f>
        <v>0.13</v>
      </c>
      <c r="AI111">
        <v>67</v>
      </c>
      <c r="AJ111">
        <v>1</v>
      </c>
      <c r="AK111">
        <v>21.1</v>
      </c>
      <c r="AN111">
        <v>6</v>
      </c>
      <c r="AP111">
        <v>-4</v>
      </c>
      <c r="AQ111">
        <v>1</v>
      </c>
      <c r="AR111">
        <v>56</v>
      </c>
      <c r="AS111" t="s">
        <v>308</v>
      </c>
      <c r="AT111" t="s">
        <v>1497</v>
      </c>
      <c r="AU111" t="s">
        <v>309</v>
      </c>
      <c r="AV111" t="s">
        <v>1405</v>
      </c>
      <c r="BA111" t="s">
        <v>96</v>
      </c>
    </row>
    <row r="112" spans="1:53" x14ac:dyDescent="0.25">
      <c r="A112" s="11" t="s">
        <v>290</v>
      </c>
      <c r="B112" s="139">
        <v>11</v>
      </c>
      <c r="C112" s="108" t="s">
        <v>316</v>
      </c>
      <c r="D112" s="128"/>
      <c r="E112" s="10" t="s">
        <v>1420</v>
      </c>
      <c r="F112" s="10" t="s">
        <v>1405</v>
      </c>
      <c r="I112" s="147" t="str">
        <f>_xlfn.XLOOKUP(C:C,'coordinate'!I:I,'coordinate'!J:J,"",)</f>
        <v>O4</v>
      </c>
      <c r="J112" s="10" t="s">
        <v>1405</v>
      </c>
      <c r="K112" s="10" t="s">
        <v>1405</v>
      </c>
      <c r="R112">
        <f t="shared" si="16"/>
        <v>0.44308999999999998</v>
      </c>
      <c r="S112" t="str">
        <f>IFERROR(VLOOKUP(C112,'M1'!$B:$D,3,0),"")</f>
        <v>留後</v>
      </c>
      <c r="T112">
        <v>12</v>
      </c>
      <c r="U112">
        <v>13</v>
      </c>
      <c r="V112">
        <v>9</v>
      </c>
      <c r="W112">
        <v>11</v>
      </c>
      <c r="X112">
        <v>14</v>
      </c>
      <c r="Y112">
        <v>10</v>
      </c>
      <c r="Z112">
        <f t="shared" si="17"/>
        <v>7.8600000000000003E-2</v>
      </c>
      <c r="AA112">
        <v>110</v>
      </c>
      <c r="AB112">
        <f>VLOOKUP(表格1_5[[#This Row],[負磅]],W!$A$1:$B$32,2,FALSE)</f>
        <v>0.15</v>
      </c>
      <c r="AC112" s="10" t="s">
        <v>27</v>
      </c>
      <c r="AD112">
        <f>VLOOKUP(表格1_5[[#This Row],[騎師]],J!$A$1:$B$45,2,FALSE)</f>
        <v>0.1928</v>
      </c>
      <c r="AE112" s="108" t="s">
        <v>33</v>
      </c>
      <c r="AF112">
        <f>VLOOKUP(表格1_5[[#This Row],[練馬師]],T!$A$1:$B$23,2,FALSE)</f>
        <v>0.2155</v>
      </c>
      <c r="AG112">
        <v>9</v>
      </c>
      <c r="AH112">
        <f>VLOOKUP(表格1_5[[#This Row],[檔位]],'1400M'!$A$1:$B$14,2,0)</f>
        <v>0.23</v>
      </c>
      <c r="AI112">
        <v>61</v>
      </c>
      <c r="AJ112">
        <v>1</v>
      </c>
      <c r="AK112">
        <v>23.56</v>
      </c>
      <c r="AN112">
        <v>6</v>
      </c>
      <c r="AP112">
        <v>-3</v>
      </c>
      <c r="AQ112">
        <v>1</v>
      </c>
      <c r="AR112">
        <v>137</v>
      </c>
      <c r="AS112" t="s">
        <v>317</v>
      </c>
      <c r="AT112" t="s">
        <v>1498</v>
      </c>
      <c r="AU112" t="s">
        <v>318</v>
      </c>
      <c r="AV112" t="s">
        <v>1405</v>
      </c>
      <c r="AX112" t="s">
        <v>1419</v>
      </c>
      <c r="BA112" t="s">
        <v>96</v>
      </c>
    </row>
    <row r="113" spans="1:53" x14ac:dyDescent="0.25">
      <c r="A113" s="11" t="s">
        <v>290</v>
      </c>
      <c r="B113" s="138">
        <v>2</v>
      </c>
      <c r="C113" s="108" t="s">
        <v>293</v>
      </c>
      <c r="D113" s="128"/>
      <c r="E113" s="10" t="s">
        <v>1405</v>
      </c>
      <c r="F113" s="10">
        <v>5</v>
      </c>
      <c r="I113" s="148" t="str">
        <f>_xlfn.XLOOKUP(C:C,'coordinate'!I:I,'coordinate'!J:J,"",)</f>
        <v>O1</v>
      </c>
      <c r="J113" s="10" t="s">
        <v>1384</v>
      </c>
      <c r="K113" s="10" t="s">
        <v>1405</v>
      </c>
      <c r="R113">
        <f t="shared" si="16"/>
        <v>0.43335000000000001</v>
      </c>
      <c r="S113" t="str">
        <f>IFERROR(VLOOKUP(C113,'M1'!$B:$D,3,0),"")</f>
        <v>放頭</v>
      </c>
      <c r="T113">
        <v>7</v>
      </c>
      <c r="U113">
        <v>3</v>
      </c>
      <c r="V113">
        <v>1</v>
      </c>
      <c r="W113">
        <v>11</v>
      </c>
      <c r="X113">
        <v>3</v>
      </c>
      <c r="Y113">
        <v>3</v>
      </c>
      <c r="Z113">
        <f t="shared" si="17"/>
        <v>0.2429</v>
      </c>
      <c r="AA113">
        <v>133</v>
      </c>
      <c r="AB113">
        <f>VLOOKUP(表格1_5[[#This Row],[負磅]],W!$A$1:$B$32,2,FALSE)</f>
        <v>-0.08</v>
      </c>
      <c r="AC113" s="10" t="s">
        <v>125</v>
      </c>
      <c r="AD113">
        <f>VLOOKUP(表格1_5[[#This Row],[騎師]],J!$A$1:$B$45,2,FALSE)</f>
        <v>0.20799999999999999</v>
      </c>
      <c r="AE113" s="108" t="s">
        <v>90</v>
      </c>
      <c r="AF113">
        <f>VLOOKUP(表格1_5[[#This Row],[練馬師]],T!$A$1:$B$23,2,FALSE)</f>
        <v>0.2535</v>
      </c>
      <c r="AG113">
        <v>7</v>
      </c>
      <c r="AH113">
        <f>VLOOKUP(表格1_5[[#This Row],[檔位]],'1400M'!$A$1:$B$14,2,0)</f>
        <v>0.33</v>
      </c>
      <c r="AI113">
        <v>77</v>
      </c>
      <c r="AJ113">
        <v>1</v>
      </c>
      <c r="AK113">
        <v>21.36</v>
      </c>
      <c r="AN113">
        <v>5</v>
      </c>
      <c r="AP113">
        <v>0</v>
      </c>
      <c r="AQ113" t="s">
        <v>17</v>
      </c>
      <c r="AR113">
        <v>56</v>
      </c>
      <c r="AS113" t="s">
        <v>294</v>
      </c>
      <c r="AT113" t="s">
        <v>1499</v>
      </c>
      <c r="AU113" t="s">
        <v>295</v>
      </c>
      <c r="AV113" t="s">
        <v>1405</v>
      </c>
      <c r="BA113" t="s">
        <v>96</v>
      </c>
    </row>
    <row r="114" spans="1:53" x14ac:dyDescent="0.25">
      <c r="A114" s="11" t="s">
        <v>290</v>
      </c>
      <c r="B114" s="138">
        <v>10</v>
      </c>
      <c r="C114" s="108" t="s">
        <v>313</v>
      </c>
      <c r="D114" s="128"/>
      <c r="E114" s="141"/>
      <c r="F114" s="141" t="s">
        <v>1405</v>
      </c>
      <c r="G114" s="141"/>
      <c r="H114" s="142" t="s">
        <v>1270</v>
      </c>
      <c r="I114" s="142" t="str">
        <f>_xlfn.XLOOKUP(C:C,'coordinate'!I:I,'coordinate'!J:J,"",)</f>
        <v>PL</v>
      </c>
      <c r="J114" s="141" t="s">
        <v>1405</v>
      </c>
      <c r="K114" s="141" t="s">
        <v>1405</v>
      </c>
      <c r="R114">
        <f t="shared" si="16"/>
        <v>0.37241999999999997</v>
      </c>
      <c r="S114" t="str">
        <f>IFERROR(VLOOKUP(C114,'M1'!$B:$D,3,0),"")</f>
        <v/>
      </c>
      <c r="T114" t="s">
        <v>174</v>
      </c>
      <c r="Z114">
        <v>0.125</v>
      </c>
      <c r="AA114">
        <v>120</v>
      </c>
      <c r="AB114">
        <f>VLOOKUP(表格1_5[[#This Row],[負磅]],W!$A$1:$B$32,2,FALSE)</f>
        <v>0.05</v>
      </c>
      <c r="AC114" s="10" t="s">
        <v>128</v>
      </c>
      <c r="AD114">
        <f>VLOOKUP(表格1_5[[#This Row],[騎師]],J!$A$1:$B$45,2,FALSE)</f>
        <v>0.1789</v>
      </c>
      <c r="AE114" s="108" t="s">
        <v>65</v>
      </c>
      <c r="AF114">
        <f>VLOOKUP(表格1_5[[#This Row],[練馬師]],T!$A$1:$B$23,2,FALSE)</f>
        <v>0.2525</v>
      </c>
      <c r="AG114">
        <v>3</v>
      </c>
      <c r="AH114">
        <f>VLOOKUP(表格1_5[[#This Row],[檔位]],'1400M'!$A$1:$B$14,2,0)</f>
        <v>0.17</v>
      </c>
      <c r="AI114">
        <v>64</v>
      </c>
      <c r="AN114">
        <v>3</v>
      </c>
      <c r="AP114" t="s">
        <v>174</v>
      </c>
      <c r="AQ114">
        <v>1</v>
      </c>
      <c r="AR114" t="s">
        <v>174</v>
      </c>
      <c r="AS114" t="s">
        <v>314</v>
      </c>
      <c r="AT114" t="s">
        <v>1500</v>
      </c>
      <c r="AU114" t="s">
        <v>315</v>
      </c>
      <c r="AV114" t="s">
        <v>1405</v>
      </c>
      <c r="AW114" t="s">
        <v>1405</v>
      </c>
      <c r="AX114" t="s">
        <v>1405</v>
      </c>
      <c r="AY114" t="s">
        <v>1405</v>
      </c>
      <c r="AZ114" t="s">
        <v>1405</v>
      </c>
      <c r="BA114" t="s">
        <v>96</v>
      </c>
    </row>
    <row r="115" spans="1:53" x14ac:dyDescent="0.25">
      <c r="A115" s="11" t="s">
        <v>290</v>
      </c>
      <c r="B115" s="138">
        <v>9</v>
      </c>
      <c r="C115" s="129" t="s">
        <v>310</v>
      </c>
      <c r="D115" s="128"/>
      <c r="E115" s="10" t="s">
        <v>1276</v>
      </c>
      <c r="F115" s="10" t="s">
        <v>1405</v>
      </c>
      <c r="I115" s="9" t="str">
        <f>_xlfn.XLOOKUP(C:C,'coordinate'!I:I,'coordinate'!J:J,"",)</f>
        <v>OL</v>
      </c>
      <c r="J115" s="10" t="s">
        <v>1405</v>
      </c>
      <c r="K115" s="10" t="s">
        <v>1405</v>
      </c>
      <c r="R115">
        <f t="shared" si="16"/>
        <v>0.35963000000000001</v>
      </c>
      <c r="S115" t="str">
        <f>IFERROR(VLOOKUP(C115,'M1'!$B:$D,3,0),"")</f>
        <v>留後</v>
      </c>
      <c r="T115">
        <v>8</v>
      </c>
      <c r="U115">
        <v>9</v>
      </c>
      <c r="V115">
        <v>12</v>
      </c>
      <c r="W115">
        <v>9</v>
      </c>
      <c r="X115">
        <v>8</v>
      </c>
      <c r="Y115">
        <v>5</v>
      </c>
      <c r="Z115">
        <f>ROUND( ((1-(T115/14))*0.1*IF(T115&lt;&gt;0,1,0)) + ((1-(U115/14))*0.1*IF(U115&lt;&gt;0,1,0)) + ((1-(V115/14))*0.1*IF(V115&lt;&gt;0,1,0)) + ((1-(W115/14))*0.1*IF(W115&lt;&gt;0,1,0)), 4 )</f>
        <v>0.12859999999999999</v>
      </c>
      <c r="AA115">
        <v>123</v>
      </c>
      <c r="AB115">
        <f>VLOOKUP(表格1_5[[#This Row],[負磅]],W!$A$1:$B$32,2,FALSE)</f>
        <v>0.02</v>
      </c>
      <c r="AC115" s="10" t="s">
        <v>77</v>
      </c>
      <c r="AD115">
        <f>VLOOKUP(表格1_5[[#This Row],[騎師]],J!$A$1:$B$45,2,FALSE)</f>
        <v>0.1411</v>
      </c>
      <c r="AE115" s="108" t="s">
        <v>28</v>
      </c>
      <c r="AF115">
        <f>VLOOKUP(表格1_5[[#This Row],[練馬師]],T!$A$1:$B$23,2,FALSE)</f>
        <v>0.22900000000000001</v>
      </c>
      <c r="AG115">
        <v>5</v>
      </c>
      <c r="AH115">
        <f>VLOOKUP(表格1_5[[#This Row],[檔位]],'1400M'!$A$1:$B$14,2,0)</f>
        <v>0.25</v>
      </c>
      <c r="AI115">
        <v>67</v>
      </c>
      <c r="AJ115">
        <v>1</v>
      </c>
      <c r="AK115">
        <v>21.4</v>
      </c>
      <c r="AN115">
        <v>6</v>
      </c>
      <c r="AP115">
        <v>-4</v>
      </c>
      <c r="AQ115">
        <v>1</v>
      </c>
      <c r="AR115">
        <v>67</v>
      </c>
      <c r="AS115" t="s">
        <v>311</v>
      </c>
      <c r="AT115" t="s">
        <v>1501</v>
      </c>
      <c r="AU115" t="s">
        <v>312</v>
      </c>
      <c r="AV115" t="s">
        <v>1405</v>
      </c>
      <c r="BA115" t="s">
        <v>20</v>
      </c>
    </row>
    <row r="116" spans="1:53" x14ac:dyDescent="0.25">
      <c r="A116" s="11" t="s">
        <v>290</v>
      </c>
      <c r="B116" s="138">
        <v>3</v>
      </c>
      <c r="C116" s="108" t="s">
        <v>296</v>
      </c>
      <c r="D116" s="128" t="s">
        <v>1513</v>
      </c>
      <c r="E116" s="141" t="s">
        <v>1524</v>
      </c>
      <c r="F116" s="141" t="s">
        <v>1405</v>
      </c>
      <c r="G116" s="141"/>
      <c r="H116" s="141"/>
      <c r="I116" s="150" t="str">
        <f>_xlfn.XLOOKUP(C:C,'coordinate'!I:I,'coordinate'!J:J,"",)</f>
        <v>O3</v>
      </c>
      <c r="J116" s="141" t="s">
        <v>1405</v>
      </c>
      <c r="K116" s="141" t="s">
        <v>1405</v>
      </c>
      <c r="R116">
        <f t="shared" si="16"/>
        <v>0.33955000000000002</v>
      </c>
      <c r="S116" t="str">
        <f>IFERROR(VLOOKUP(C116,'M1'!$B:$D,3,0),"")</f>
        <v>放頭</v>
      </c>
      <c r="T116">
        <v>4</v>
      </c>
      <c r="U116">
        <v>7</v>
      </c>
      <c r="V116">
        <v>10</v>
      </c>
      <c r="W116">
        <v>9</v>
      </c>
      <c r="X116">
        <v>7</v>
      </c>
      <c r="Z116">
        <f>ROUND( ((1-(T116/14))*0.1*IF(T116&lt;&gt;0,1,0)) + ((1-(U116/14))*0.1*IF(U116&lt;&gt;0,1,0)) + ((1-(V116/14))*0.1*IF(V116&lt;&gt;0,1,0)) + ((1-(W116/14))*0.1*IF(W116&lt;&gt;0,1,0)), 4 )</f>
        <v>0.1857</v>
      </c>
      <c r="AA116">
        <v>132</v>
      </c>
      <c r="AB116">
        <f>VLOOKUP(表格1_5[[#This Row],[負磅]],W!$A$1:$B$32,2,FALSE)</f>
        <v>-7.0000000000000007E-2</v>
      </c>
      <c r="AC116" s="10" t="s">
        <v>52</v>
      </c>
      <c r="AD116">
        <f>VLOOKUP(表格1_5[[#This Row],[騎師]],J!$A$1:$B$45,2,FALSE)</f>
        <v>0.21840000000000001</v>
      </c>
      <c r="AE116" s="108" t="s">
        <v>112</v>
      </c>
      <c r="AF116">
        <f>VLOOKUP(表格1_5[[#This Row],[練馬師]],T!$A$1:$B$23,2,FALSE)</f>
        <v>0.22109999999999999</v>
      </c>
      <c r="AG116">
        <v>11</v>
      </c>
      <c r="AH116">
        <f>VLOOKUP(表格1_5[[#This Row],[檔位]],'1400M'!$A$1:$B$14,2,0)</f>
        <v>0.23</v>
      </c>
      <c r="AI116">
        <v>76</v>
      </c>
      <c r="AN116">
        <v>5</v>
      </c>
      <c r="AP116">
        <v>-3</v>
      </c>
      <c r="AQ116">
        <v>1</v>
      </c>
      <c r="AR116">
        <v>60</v>
      </c>
      <c r="AS116" t="s">
        <v>297</v>
      </c>
      <c r="AT116" t="s">
        <v>1502</v>
      </c>
      <c r="AU116" t="s">
        <v>298</v>
      </c>
      <c r="AV116" t="s">
        <v>1405</v>
      </c>
      <c r="AW116" t="s">
        <v>1416</v>
      </c>
      <c r="AY116" t="s">
        <v>1421</v>
      </c>
      <c r="AZ116" t="s">
        <v>1505</v>
      </c>
      <c r="BA116" t="s">
        <v>96</v>
      </c>
    </row>
    <row r="117" spans="1:53" x14ac:dyDescent="0.25">
      <c r="A117" s="11" t="s">
        <v>290</v>
      </c>
      <c r="B117" s="139">
        <v>7</v>
      </c>
      <c r="C117" s="108" t="s">
        <v>305</v>
      </c>
      <c r="D117" s="128"/>
      <c r="F117" s="10" t="s">
        <v>1405</v>
      </c>
      <c r="I117" s="147" t="str">
        <f>_xlfn.XLOOKUP(C:C,'coordinate'!I:I,'coordinate'!J:J,"",)</f>
        <v>P4</v>
      </c>
      <c r="J117" s="10" t="s">
        <v>1405</v>
      </c>
      <c r="K117" s="10" t="s">
        <v>1405</v>
      </c>
      <c r="R117">
        <f t="shared" si="16"/>
        <v>0.2498500000000001</v>
      </c>
      <c r="S117" t="str">
        <f>IFERROR(VLOOKUP(C117,'M1'!$B:$D,3,0),"")</f>
        <v>留後</v>
      </c>
      <c r="T117">
        <v>14</v>
      </c>
      <c r="U117">
        <v>14</v>
      </c>
      <c r="V117">
        <v>14</v>
      </c>
      <c r="W117">
        <v>14</v>
      </c>
      <c r="X117">
        <v>9</v>
      </c>
      <c r="Y117">
        <v>13</v>
      </c>
      <c r="Z117">
        <f>ROUND( ((1-(T117/14))*0.1*IF(T117&lt;&gt;0,1,0)) + ((1-(U117/14))*0.1*IF(U117&lt;&gt;0,1,0)) + ((1-(V117/14))*0.1*IF(V117&lt;&gt;0,1,0)) + ((1-(W117/14))*0.1*IF(W117&lt;&gt;0,1,0)), 4 )</f>
        <v>0</v>
      </c>
      <c r="AA117">
        <v>126</v>
      </c>
      <c r="AB117">
        <f>VLOOKUP(表格1_5[[#This Row],[負磅]],W!$A$1:$B$32,2,FALSE)</f>
        <v>-9.99999999999991E-3</v>
      </c>
      <c r="AC117" s="109" t="s">
        <v>15</v>
      </c>
      <c r="AD117">
        <f>VLOOKUP(表格1_5[[#This Row],[騎師]],J!$A$1:$B$45,2,FALSE)</f>
        <v>0.1472</v>
      </c>
      <c r="AE117" s="110" t="s">
        <v>16</v>
      </c>
      <c r="AF117">
        <f>VLOOKUP(表格1_5[[#This Row],[練馬師]],T!$A$1:$B$23,2,FALSE)</f>
        <v>0.21229999999999999</v>
      </c>
      <c r="AG117">
        <v>8</v>
      </c>
      <c r="AH117">
        <f>VLOOKUP(表格1_5[[#This Row],[檔位]],'1400M'!$A$1:$B$14,2,0)</f>
        <v>0.38</v>
      </c>
      <c r="AI117">
        <v>72</v>
      </c>
      <c r="AJ117">
        <v>1</v>
      </c>
      <c r="AK117">
        <v>21.11</v>
      </c>
      <c r="AN117">
        <v>6</v>
      </c>
      <c r="AP117">
        <v>-3</v>
      </c>
      <c r="AQ117">
        <v>1</v>
      </c>
      <c r="AR117">
        <v>85</v>
      </c>
      <c r="AS117" t="s">
        <v>39</v>
      </c>
      <c r="AT117" t="s">
        <v>1469</v>
      </c>
      <c r="AU117" t="s">
        <v>306</v>
      </c>
      <c r="AV117" t="s">
        <v>1405</v>
      </c>
      <c r="BA117" t="s">
        <v>96</v>
      </c>
    </row>
    <row r="118" spans="1:53" x14ac:dyDescent="0.25">
      <c r="A118" s="145" t="s">
        <v>319</v>
      </c>
      <c r="B118" s="145" t="str">
        <f>VLOOKUP(表格1_5[[#This Row],[場]],Raceinfo!$A$1:$C$11,3,FALSE)</f>
        <v>第三班</v>
      </c>
      <c r="C118" s="145" t="str">
        <f>VLOOKUP(表格1_5[[#This Row],[場]],Raceinfo!$A$1:$C$11,2,FALSE)</f>
        <v>1200米</v>
      </c>
      <c r="D118" s="152" t="s">
        <v>1835</v>
      </c>
      <c r="E118" s="152" t="s">
        <v>1835</v>
      </c>
      <c r="F118" s="10" t="s">
        <v>1405</v>
      </c>
      <c r="H118" s="10" t="s">
        <v>1405</v>
      </c>
      <c r="I118" s="108" t="str">
        <f>_xlfn.XLOOKUP(C:C,'coordinate'!I:I,'coordinate'!J:J,"",)</f>
        <v/>
      </c>
      <c r="J118" s="10" t="s">
        <v>1405</v>
      </c>
      <c r="K118" s="10" t="s">
        <v>1405</v>
      </c>
      <c r="S118" t="str">
        <f>IFERROR(VLOOKUP(C118,'M1'!$B:$D,3,0),"")</f>
        <v/>
      </c>
      <c r="AE118" s="108"/>
      <c r="AT118" t="s">
        <v>1405</v>
      </c>
      <c r="AV118" t="s">
        <v>1405</v>
      </c>
      <c r="AW118" t="s">
        <v>1405</v>
      </c>
      <c r="AX118" t="s">
        <v>1405</v>
      </c>
      <c r="AY118" t="s">
        <v>1405</v>
      </c>
      <c r="AZ118" t="s">
        <v>1405</v>
      </c>
      <c r="BA118" t="s">
        <v>13</v>
      </c>
    </row>
    <row r="119" spans="1:53" x14ac:dyDescent="0.25">
      <c r="A119" s="118" t="s">
        <v>319</v>
      </c>
      <c r="B119" s="139">
        <v>12</v>
      </c>
      <c r="C119" s="11" t="s">
        <v>341</v>
      </c>
      <c r="D119" s="128" t="s">
        <v>1511</v>
      </c>
      <c r="F119" s="10">
        <v>2</v>
      </c>
      <c r="H119" s="9" t="s">
        <v>1271</v>
      </c>
      <c r="I119" s="148" t="str">
        <f>_xlfn.XLOOKUP(C:C,'coordinate'!I:I,'coordinate'!J:J,"",)</f>
        <v>M1</v>
      </c>
      <c r="J119" s="10" t="s">
        <v>1384</v>
      </c>
      <c r="K119" s="10" t="s">
        <v>1405</v>
      </c>
      <c r="R119">
        <f t="shared" ref="R119:R131" si="18">Z119+AB119+(AD119*0.3)+(AF119*0.3)+(AH119*0.4)+AO119</f>
        <v>0.62643000000000004</v>
      </c>
      <c r="S119" t="str">
        <f>IFERROR(VLOOKUP(C119,'M1'!$B:$D,3,0),"")</f>
        <v>中前</v>
      </c>
      <c r="T119">
        <v>1</v>
      </c>
      <c r="U119">
        <v>2</v>
      </c>
      <c r="V119">
        <v>2</v>
      </c>
      <c r="Z119">
        <f t="shared" ref="Z119:Z131" si="19">ROUND( ((1-(T119/14))*0.1*IF(T119&lt;&gt;0,1,0)) + ((1-(U119/14))*0.1*IF(U119&lt;&gt;0,1,0)) + ((1-(V119/14))*0.1*IF(V119&lt;&gt;0,1,0)) + ((1-(W119/14))*0.1*IF(W119&lt;&gt;0,1,0)), 4 )</f>
        <v>0.26429999999999998</v>
      </c>
      <c r="AA119">
        <v>118</v>
      </c>
      <c r="AB119">
        <f>VLOOKUP(表格1_5[[#This Row],[負磅]],W!$A$1:$B$32,2,FALSE)</f>
        <v>7.0000000000000007E-2</v>
      </c>
      <c r="AC119" s="10" t="s">
        <v>32</v>
      </c>
      <c r="AD119">
        <f>VLOOKUP(表格1_5[[#This Row],[騎師]],J!$A$1:$B$45,2,FALSE)</f>
        <v>0.47799999999999998</v>
      </c>
      <c r="AE119" s="108" t="s">
        <v>78</v>
      </c>
      <c r="AF119">
        <f>VLOOKUP(表格1_5[[#This Row],[練馬師]],T!$A$1:$B$23,2,FALSE)</f>
        <v>0.14910000000000001</v>
      </c>
      <c r="AG119">
        <v>7</v>
      </c>
      <c r="AH119">
        <f>VLOOKUP(表格1_5[[#This Row],[檔位]],'1200M'!$A$1:$B$14,2,0)</f>
        <v>0.26</v>
      </c>
      <c r="AI119">
        <v>63</v>
      </c>
      <c r="AJ119">
        <v>1</v>
      </c>
      <c r="AK119">
        <v>8.9</v>
      </c>
      <c r="AN119">
        <v>4</v>
      </c>
      <c r="AP119">
        <v>8</v>
      </c>
      <c r="AQ119" t="s">
        <v>17</v>
      </c>
      <c r="AR119">
        <v>91</v>
      </c>
      <c r="AS119" t="s">
        <v>18</v>
      </c>
      <c r="AT119" t="s">
        <v>1475</v>
      </c>
      <c r="AU119" t="s">
        <v>342</v>
      </c>
      <c r="AV119" t="s">
        <v>1405</v>
      </c>
      <c r="AZ119" t="s">
        <v>1506</v>
      </c>
      <c r="BA119" t="s">
        <v>20</v>
      </c>
    </row>
    <row r="120" spans="1:53" x14ac:dyDescent="0.25">
      <c r="A120" s="118" t="s">
        <v>319</v>
      </c>
      <c r="B120" s="138">
        <v>6</v>
      </c>
      <c r="C120" s="132" t="s">
        <v>329</v>
      </c>
      <c r="D120" s="128" t="s">
        <v>593</v>
      </c>
      <c r="E120" s="10" t="s">
        <v>1522</v>
      </c>
      <c r="F120" s="10">
        <v>3</v>
      </c>
      <c r="H120" s="9" t="s">
        <v>1271</v>
      </c>
      <c r="I120" s="11" t="str">
        <f>_xlfn.XLOOKUP(C:C,'coordinate'!I:I,'coordinate'!J:J,"",)</f>
        <v>PH</v>
      </c>
      <c r="J120" s="10" t="s">
        <v>1384</v>
      </c>
      <c r="K120" s="10" t="s">
        <v>1405</v>
      </c>
      <c r="R120">
        <f t="shared" si="18"/>
        <v>0.54831000000000008</v>
      </c>
      <c r="S120" t="str">
        <f>IFERROR(VLOOKUP(C120,'M1'!$B:$D,3,0),"")</f>
        <v>放頭</v>
      </c>
      <c r="T120">
        <v>7</v>
      </c>
      <c r="U120">
        <v>3</v>
      </c>
      <c r="V120">
        <v>1</v>
      </c>
      <c r="W120">
        <v>1</v>
      </c>
      <c r="X120">
        <v>3</v>
      </c>
      <c r="Y120">
        <v>1</v>
      </c>
      <c r="Z120">
        <f t="shared" si="19"/>
        <v>0.31430000000000002</v>
      </c>
      <c r="AA120">
        <v>129</v>
      </c>
      <c r="AB120">
        <f>VLOOKUP(表格1_5[[#This Row],[負磅]],W!$A$1:$B$32,2,FALSE)</f>
        <v>-3.9999999999999897E-2</v>
      </c>
      <c r="AC120" s="111" t="s">
        <v>22</v>
      </c>
      <c r="AD120">
        <f>VLOOKUP(表格1_5[[#This Row],[騎師]],J!$A$1:$B$45,2,FALSE)</f>
        <v>0.2487</v>
      </c>
      <c r="AE120" s="112" t="s">
        <v>23</v>
      </c>
      <c r="AF120">
        <f>VLOOKUP(表格1_5[[#This Row],[練馬師]],T!$A$1:$B$23,2,FALSE)</f>
        <v>0.318</v>
      </c>
      <c r="AG120">
        <v>5</v>
      </c>
      <c r="AH120">
        <f>VLOOKUP(表格1_5[[#This Row],[檔位]],'1200M'!$A$1:$B$14,2,0)</f>
        <v>0.26</v>
      </c>
      <c r="AI120">
        <v>74</v>
      </c>
      <c r="AJ120">
        <v>1</v>
      </c>
      <c r="AK120">
        <v>8.5</v>
      </c>
      <c r="AN120">
        <v>4</v>
      </c>
      <c r="AP120">
        <v>0</v>
      </c>
      <c r="AQ120">
        <v>1</v>
      </c>
      <c r="AR120">
        <v>56</v>
      </c>
      <c r="AS120" t="s">
        <v>24</v>
      </c>
      <c r="AT120" t="s">
        <v>1474</v>
      </c>
      <c r="AU120" t="s">
        <v>330</v>
      </c>
      <c r="AV120" t="s">
        <v>1405</v>
      </c>
      <c r="AX120" t="s">
        <v>1419</v>
      </c>
      <c r="BA120" t="s">
        <v>20</v>
      </c>
    </row>
    <row r="121" spans="1:53" x14ac:dyDescent="0.25">
      <c r="A121" s="118" t="s">
        <v>319</v>
      </c>
      <c r="B121" s="138">
        <v>10</v>
      </c>
      <c r="C121" s="131" t="s">
        <v>337</v>
      </c>
      <c r="D121" s="128" t="s">
        <v>593</v>
      </c>
      <c r="E121" s="10" t="s">
        <v>1420</v>
      </c>
      <c r="F121" s="10" t="s">
        <v>1405</v>
      </c>
      <c r="I121" s="9" t="str">
        <f>_xlfn.XLOOKUP(C:C,'coordinate'!I:I,'coordinate'!J:J,"",)</f>
        <v>ML</v>
      </c>
      <c r="J121" s="10" t="s">
        <v>1384</v>
      </c>
      <c r="K121" s="10" t="s">
        <v>1405</v>
      </c>
      <c r="R121">
        <f t="shared" si="18"/>
        <v>0.54505000000000003</v>
      </c>
      <c r="S121" t="str">
        <f>IFERROR(VLOOKUP(C121,'M1'!$B:$D,3,0),"")</f>
        <v>中後</v>
      </c>
      <c r="T121">
        <v>3</v>
      </c>
      <c r="U121">
        <v>1</v>
      </c>
      <c r="V121">
        <v>1</v>
      </c>
      <c r="W121">
        <v>5</v>
      </c>
      <c r="X121">
        <v>3</v>
      </c>
      <c r="Y121">
        <v>2</v>
      </c>
      <c r="Z121">
        <f t="shared" si="19"/>
        <v>0.3286</v>
      </c>
      <c r="AA121">
        <v>122</v>
      </c>
      <c r="AB121">
        <f>VLOOKUP(表格1_5[[#This Row],[負磅]],W!$A$1:$B$32,2,FALSE)</f>
        <v>0.03</v>
      </c>
      <c r="AC121" s="10" t="s">
        <v>111</v>
      </c>
      <c r="AD121">
        <f>VLOOKUP(表格1_5[[#This Row],[騎師]],J!$A$1:$B$45,2,FALSE)</f>
        <v>0.2286</v>
      </c>
      <c r="AE121" s="108" t="s">
        <v>43</v>
      </c>
      <c r="AF121">
        <f>VLOOKUP(表格1_5[[#This Row],[練馬師]],T!$A$1:$B$23,2,FALSE)</f>
        <v>0.27289999999999998</v>
      </c>
      <c r="AG121">
        <v>13</v>
      </c>
      <c r="AH121">
        <f>VLOOKUP(表格1_5[[#This Row],[檔位]],'1200M'!$A$1:$B$14,2,0)</f>
        <v>0.09</v>
      </c>
      <c r="AI121">
        <v>67</v>
      </c>
      <c r="AJ121">
        <v>1</v>
      </c>
      <c r="AK121">
        <v>8.94</v>
      </c>
      <c r="AN121">
        <v>7</v>
      </c>
      <c r="AP121">
        <v>1</v>
      </c>
      <c r="AQ121">
        <v>1</v>
      </c>
      <c r="AR121">
        <v>74</v>
      </c>
      <c r="AT121" t="s">
        <v>1405</v>
      </c>
      <c r="AU121" t="s">
        <v>338</v>
      </c>
      <c r="AV121" t="s">
        <v>1405</v>
      </c>
      <c r="AX121" t="s">
        <v>1419</v>
      </c>
      <c r="BA121" t="s">
        <v>96</v>
      </c>
    </row>
    <row r="122" spans="1:53" x14ac:dyDescent="0.25">
      <c r="A122" s="118" t="s">
        <v>319</v>
      </c>
      <c r="B122" s="138">
        <v>8</v>
      </c>
      <c r="C122" s="133" t="s">
        <v>333</v>
      </c>
      <c r="D122" s="128"/>
      <c r="E122" s="10" t="s">
        <v>1275</v>
      </c>
      <c r="F122" s="10">
        <v>5</v>
      </c>
      <c r="H122" s="10" t="s">
        <v>1267</v>
      </c>
      <c r="I122" s="147" t="str">
        <f>_xlfn.XLOOKUP(C:C,'coordinate'!I:I,'coordinate'!J:J,"",)</f>
        <v>P4</v>
      </c>
      <c r="J122" s="10" t="s">
        <v>1384</v>
      </c>
      <c r="K122" s="10" t="s">
        <v>1405</v>
      </c>
      <c r="R122">
        <f t="shared" si="18"/>
        <v>0.5323</v>
      </c>
      <c r="S122" t="str">
        <f>IFERROR(VLOOKUP(C122,'M1'!$B:$D,3,0),"")</f>
        <v>留後</v>
      </c>
      <c r="T122">
        <v>2</v>
      </c>
      <c r="U122">
        <v>7</v>
      </c>
      <c r="V122">
        <v>5</v>
      </c>
      <c r="W122">
        <v>3</v>
      </c>
      <c r="X122">
        <v>2</v>
      </c>
      <c r="Y122">
        <v>1</v>
      </c>
      <c r="Z122">
        <f t="shared" si="19"/>
        <v>0.27860000000000001</v>
      </c>
      <c r="AA122">
        <v>125</v>
      </c>
      <c r="AB122">
        <f>VLOOKUP(表格1_5[[#This Row],[負磅]],W!$A$1:$B$32,2,FALSE)</f>
        <v>0</v>
      </c>
      <c r="AC122" s="10" t="s">
        <v>154</v>
      </c>
      <c r="AD122">
        <f>VLOOKUP(表格1_5[[#This Row],[騎師]],J!$A$1:$B$45,2,FALSE)</f>
        <v>0.27</v>
      </c>
      <c r="AE122" s="108" t="s">
        <v>28</v>
      </c>
      <c r="AF122">
        <f>VLOOKUP(表格1_5[[#This Row],[練馬師]],T!$A$1:$B$23,2,FALSE)</f>
        <v>0.22900000000000001</v>
      </c>
      <c r="AG122">
        <v>6</v>
      </c>
      <c r="AH122">
        <f>VLOOKUP(表格1_5[[#This Row],[檔位]],'1200M'!$A$1:$B$14,2,0)</f>
        <v>0.26</v>
      </c>
      <c r="AI122">
        <v>70</v>
      </c>
      <c r="AJ122">
        <v>1</v>
      </c>
      <c r="AK122">
        <v>8.92</v>
      </c>
      <c r="AN122">
        <v>5</v>
      </c>
      <c r="AP122">
        <v>0</v>
      </c>
      <c r="AQ122">
        <v>1</v>
      </c>
      <c r="AR122">
        <v>67</v>
      </c>
      <c r="AT122" t="s">
        <v>1405</v>
      </c>
      <c r="AU122" t="s">
        <v>334</v>
      </c>
      <c r="AV122" t="s">
        <v>1405</v>
      </c>
      <c r="BA122" t="s">
        <v>20</v>
      </c>
    </row>
    <row r="123" spans="1:53" x14ac:dyDescent="0.25">
      <c r="A123" s="118" t="s">
        <v>319</v>
      </c>
      <c r="B123" s="138">
        <v>11</v>
      </c>
      <c r="C123" s="131" t="s">
        <v>339</v>
      </c>
      <c r="D123" s="128"/>
      <c r="F123" s="10">
        <v>1</v>
      </c>
      <c r="I123" s="147" t="str">
        <f>_xlfn.XLOOKUP(C:C,'coordinate'!I:I,'coordinate'!J:J,"",)</f>
        <v>M4</v>
      </c>
      <c r="J123" s="10" t="s">
        <v>1405</v>
      </c>
      <c r="K123" s="10" t="s">
        <v>1405</v>
      </c>
      <c r="R123">
        <f t="shared" si="18"/>
        <v>0.51390000000000002</v>
      </c>
      <c r="S123" t="str">
        <f>IFERROR(VLOOKUP(C123,'M1'!$B:$D,3,0),"")</f>
        <v>中後</v>
      </c>
      <c r="T123">
        <v>8</v>
      </c>
      <c r="U123">
        <v>9</v>
      </c>
      <c r="V123">
        <v>10</v>
      </c>
      <c r="W123">
        <v>2</v>
      </c>
      <c r="X123">
        <v>1</v>
      </c>
      <c r="Y123">
        <v>9</v>
      </c>
      <c r="Z123">
        <f t="shared" si="19"/>
        <v>0.19289999999999999</v>
      </c>
      <c r="AA123">
        <v>119</v>
      </c>
      <c r="AB123">
        <f>VLOOKUP(表格1_5[[#This Row],[負磅]],W!$A$1:$B$32,2,FALSE)</f>
        <v>0.06</v>
      </c>
      <c r="AC123" s="10" t="s">
        <v>191</v>
      </c>
      <c r="AD123">
        <f>VLOOKUP(表格1_5[[#This Row],[騎師]],J!$A$1:$B$45,2,FALSE)</f>
        <v>0.2049</v>
      </c>
      <c r="AE123" s="108" t="s">
        <v>138</v>
      </c>
      <c r="AF123">
        <f>VLOOKUP(表格1_5[[#This Row],[練馬師]],T!$A$1:$B$23,2,FALSE)</f>
        <v>0.30509999999999998</v>
      </c>
      <c r="AG123">
        <v>9</v>
      </c>
      <c r="AH123">
        <f>VLOOKUP(表格1_5[[#This Row],[檔位]],'1200M'!$A$1:$B$14,2,0)</f>
        <v>0.27</v>
      </c>
      <c r="AI123">
        <v>64</v>
      </c>
      <c r="AJ123">
        <v>1</v>
      </c>
      <c r="AK123">
        <v>8.68</v>
      </c>
      <c r="AN123">
        <v>5</v>
      </c>
      <c r="AP123">
        <v>-1</v>
      </c>
      <c r="AQ123">
        <v>1</v>
      </c>
      <c r="AR123">
        <v>71</v>
      </c>
      <c r="AT123" t="s">
        <v>1405</v>
      </c>
      <c r="AU123" t="s">
        <v>340</v>
      </c>
      <c r="AV123" t="s">
        <v>1405</v>
      </c>
      <c r="BA123" t="s">
        <v>96</v>
      </c>
    </row>
    <row r="124" spans="1:53" x14ac:dyDescent="0.25">
      <c r="A124" s="118" t="s">
        <v>319</v>
      </c>
      <c r="B124" s="138">
        <v>2</v>
      </c>
      <c r="C124" s="131" t="s">
        <v>322</v>
      </c>
      <c r="D124" s="128" t="s">
        <v>593</v>
      </c>
      <c r="E124" s="10" t="s">
        <v>1405</v>
      </c>
      <c r="F124" s="10" t="s">
        <v>1405</v>
      </c>
      <c r="I124" s="11" t="str">
        <f>_xlfn.XLOOKUP(C:C,'coordinate'!I:I,'coordinate'!J:J,"",)</f>
        <v>MH</v>
      </c>
      <c r="J124" s="10" t="s">
        <v>1384</v>
      </c>
      <c r="K124" s="10" t="s">
        <v>1405</v>
      </c>
      <c r="R124">
        <f t="shared" si="18"/>
        <v>0.42381000000000002</v>
      </c>
      <c r="S124" t="str">
        <f>IFERROR(VLOOKUP(C124,'M1'!$B:$D,3,0),"")</f>
        <v>放頭</v>
      </c>
      <c r="T124">
        <v>1</v>
      </c>
      <c r="U124">
        <v>8</v>
      </c>
      <c r="V124">
        <v>3</v>
      </c>
      <c r="W124">
        <v>4</v>
      </c>
      <c r="X124">
        <v>12</v>
      </c>
      <c r="Y124">
        <v>1</v>
      </c>
      <c r="Z124">
        <f t="shared" si="19"/>
        <v>0.28570000000000001</v>
      </c>
      <c r="AA124">
        <v>132</v>
      </c>
      <c r="AB124">
        <f>VLOOKUP(表格1_5[[#This Row],[負磅]],W!$A$1:$B$32,2,FALSE)</f>
        <v>-7.0000000000000007E-2</v>
      </c>
      <c r="AC124" s="10" t="s">
        <v>69</v>
      </c>
      <c r="AD124">
        <f>VLOOKUP(表格1_5[[#This Row],[騎師]],J!$A$1:$B$45,2,FALSE)</f>
        <v>0.19520000000000001</v>
      </c>
      <c r="AE124" s="108" t="s">
        <v>38</v>
      </c>
      <c r="AF124">
        <f>VLOOKUP(表格1_5[[#This Row],[練馬師]],T!$A$1:$B$23,2,FALSE)</f>
        <v>0.25850000000000001</v>
      </c>
      <c r="AG124">
        <v>12</v>
      </c>
      <c r="AH124">
        <f>VLOOKUP(表格1_5[[#This Row],[檔位]],'1200M'!$A$1:$B$14,2,0)</f>
        <v>0.18</v>
      </c>
      <c r="AI124">
        <v>77</v>
      </c>
      <c r="AJ124">
        <v>1</v>
      </c>
      <c r="AK124">
        <v>8.52</v>
      </c>
      <c r="AN124">
        <v>6</v>
      </c>
      <c r="AP124">
        <v>6</v>
      </c>
      <c r="AQ124">
        <v>1</v>
      </c>
      <c r="AR124">
        <v>74</v>
      </c>
      <c r="AS124" t="s">
        <v>34</v>
      </c>
      <c r="AT124" t="s">
        <v>1470</v>
      </c>
      <c r="AU124" t="s">
        <v>323</v>
      </c>
      <c r="AV124" t="s">
        <v>1405</v>
      </c>
      <c r="BA124" t="s">
        <v>20</v>
      </c>
    </row>
    <row r="125" spans="1:53" x14ac:dyDescent="0.25">
      <c r="A125" s="118" t="s">
        <v>319</v>
      </c>
      <c r="B125" s="138">
        <v>5</v>
      </c>
      <c r="C125" s="11" t="s">
        <v>327</v>
      </c>
      <c r="D125" s="128"/>
      <c r="E125" s="10" t="s">
        <v>1420</v>
      </c>
      <c r="F125" s="10" t="s">
        <v>1405</v>
      </c>
      <c r="H125" s="9" t="s">
        <v>1270</v>
      </c>
      <c r="I125" s="149" t="str">
        <f>_xlfn.XLOOKUP(C:C,'coordinate'!I:I,'coordinate'!J:J,"",)</f>
        <v>M3</v>
      </c>
      <c r="J125" s="10" t="s">
        <v>1384</v>
      </c>
      <c r="K125" s="10" t="s">
        <v>1405</v>
      </c>
      <c r="R125">
        <f t="shared" si="18"/>
        <v>0.41966999999999999</v>
      </c>
      <c r="S125" t="str">
        <f>IFERROR(VLOOKUP(C125,'M1'!$B:$D,3,0),"")</f>
        <v>中後</v>
      </c>
      <c r="T125">
        <v>9</v>
      </c>
      <c r="U125">
        <v>5</v>
      </c>
      <c r="V125">
        <v>10</v>
      </c>
      <c r="W125">
        <v>1</v>
      </c>
      <c r="X125">
        <v>4</v>
      </c>
      <c r="Y125">
        <v>1</v>
      </c>
      <c r="Z125">
        <f t="shared" si="19"/>
        <v>0.22140000000000001</v>
      </c>
      <c r="AA125">
        <v>123</v>
      </c>
      <c r="AB125">
        <f>VLOOKUP(表格1_5[[#This Row],[負磅]],W!$A$1:$B$32,2,FALSE)</f>
        <v>0.02</v>
      </c>
      <c r="AC125" s="10" t="s">
        <v>27</v>
      </c>
      <c r="AD125">
        <f>VLOOKUP(表格1_5[[#This Row],[騎師]],J!$A$1:$B$45,2,FALSE)</f>
        <v>0.1928</v>
      </c>
      <c r="AE125" s="108" t="s">
        <v>53</v>
      </c>
      <c r="AF125">
        <f>VLOOKUP(表格1_5[[#This Row],[練馬師]],T!$A$1:$B$23,2,FALSE)</f>
        <v>0.2281</v>
      </c>
      <c r="AG125">
        <v>11</v>
      </c>
      <c r="AH125">
        <f>VLOOKUP(表格1_5[[#This Row],[檔位]],'1200M'!$A$1:$B$14,2,0)</f>
        <v>0.13</v>
      </c>
      <c r="AI125">
        <v>75</v>
      </c>
      <c r="AJ125">
        <v>1</v>
      </c>
      <c r="AK125">
        <v>8.36</v>
      </c>
      <c r="AN125">
        <v>6</v>
      </c>
      <c r="AP125">
        <v>-1</v>
      </c>
      <c r="AQ125">
        <v>1</v>
      </c>
      <c r="AR125">
        <v>60</v>
      </c>
      <c r="AS125" t="s">
        <v>39</v>
      </c>
      <c r="AT125" t="s">
        <v>1469</v>
      </c>
      <c r="AU125" t="s">
        <v>328</v>
      </c>
      <c r="AV125" t="s">
        <v>1405</v>
      </c>
      <c r="AX125" t="s">
        <v>1419</v>
      </c>
      <c r="BA125" t="s">
        <v>20</v>
      </c>
    </row>
    <row r="126" spans="1:53" x14ac:dyDescent="0.25">
      <c r="A126" s="118" t="s">
        <v>319</v>
      </c>
      <c r="B126" s="138">
        <v>1</v>
      </c>
      <c r="C126" s="108" t="s">
        <v>320</v>
      </c>
      <c r="D126" s="128" t="s">
        <v>1515</v>
      </c>
      <c r="E126" s="141"/>
      <c r="F126" s="141" t="s">
        <v>1405</v>
      </c>
      <c r="G126" s="141"/>
      <c r="H126" s="141" t="s">
        <v>1267</v>
      </c>
      <c r="I126" s="146" t="str">
        <f>_xlfn.XLOOKUP(C:C,'coordinate'!I:I,'coordinate'!J:J,"",)</f>
        <v>M2</v>
      </c>
      <c r="J126" s="141" t="s">
        <v>1384</v>
      </c>
      <c r="K126" s="141" t="s">
        <v>1387</v>
      </c>
      <c r="R126">
        <f t="shared" si="18"/>
        <v>0.41122999999999998</v>
      </c>
      <c r="S126" t="str">
        <f>IFERROR(VLOOKUP(C126,'M1'!$B:$D,3,0),"")</f>
        <v>中前</v>
      </c>
      <c r="T126">
        <v>4</v>
      </c>
      <c r="U126">
        <v>3</v>
      </c>
      <c r="V126">
        <v>3</v>
      </c>
      <c r="W126">
        <v>12</v>
      </c>
      <c r="X126">
        <v>10</v>
      </c>
      <c r="Y126">
        <v>4</v>
      </c>
      <c r="Z126">
        <f t="shared" si="19"/>
        <v>0.2429</v>
      </c>
      <c r="AA126">
        <v>135</v>
      </c>
      <c r="AB126">
        <f>VLOOKUP(表格1_5[[#This Row],[負磅]],W!$A$1:$B$32,2,FALSE)</f>
        <v>-0.1</v>
      </c>
      <c r="AC126" s="10" t="s">
        <v>37</v>
      </c>
      <c r="AD126">
        <f>VLOOKUP(表格1_5[[#This Row],[騎師]],J!$A$1:$B$45,2,FALSE)</f>
        <v>0.2286</v>
      </c>
      <c r="AE126" s="108" t="s">
        <v>65</v>
      </c>
      <c r="AF126">
        <f>VLOOKUP(表格1_5[[#This Row],[練馬師]],T!$A$1:$B$23,2,FALSE)</f>
        <v>0.2525</v>
      </c>
      <c r="AG126">
        <v>8</v>
      </c>
      <c r="AH126">
        <f>VLOOKUP(表格1_5[[#This Row],[檔位]],'1200M'!$A$1:$B$14,2,0)</f>
        <v>0.31</v>
      </c>
      <c r="AI126">
        <v>80</v>
      </c>
      <c r="AJ126">
        <v>1</v>
      </c>
      <c r="AK126">
        <v>8.81</v>
      </c>
      <c r="AN126">
        <v>5</v>
      </c>
      <c r="AP126">
        <v>-2</v>
      </c>
      <c r="AQ126">
        <v>1</v>
      </c>
      <c r="AR126">
        <v>67</v>
      </c>
      <c r="AT126" t="s">
        <v>1405</v>
      </c>
      <c r="AU126" t="s">
        <v>321</v>
      </c>
      <c r="AV126" t="s">
        <v>1405</v>
      </c>
      <c r="AY126" t="s">
        <v>1421</v>
      </c>
      <c r="AZ126" t="s">
        <v>1505</v>
      </c>
      <c r="BA126" t="s">
        <v>96</v>
      </c>
    </row>
    <row r="127" spans="1:53" x14ac:dyDescent="0.25">
      <c r="A127" s="118" t="s">
        <v>319</v>
      </c>
      <c r="B127" s="135">
        <v>13</v>
      </c>
      <c r="C127" s="108" t="s">
        <v>343</v>
      </c>
      <c r="D127" s="128"/>
      <c r="E127" s="141" t="s">
        <v>1420</v>
      </c>
      <c r="F127" s="141" t="s">
        <v>1405</v>
      </c>
      <c r="G127" s="141"/>
      <c r="H127" s="141"/>
      <c r="I127" s="142" t="str">
        <f>_xlfn.XLOOKUP(C:C,'coordinate'!I:I,'coordinate'!J:J,"",)</f>
        <v>PL</v>
      </c>
      <c r="J127" s="141" t="s">
        <v>1405</v>
      </c>
      <c r="K127" s="141" t="s">
        <v>1405</v>
      </c>
      <c r="R127">
        <f t="shared" si="18"/>
        <v>0.40949000000000002</v>
      </c>
      <c r="S127" t="str">
        <f>IFERROR(VLOOKUP(C127,'M1'!$B:$D,3,0),"")</f>
        <v>留後</v>
      </c>
      <c r="T127">
        <v>10</v>
      </c>
      <c r="U127">
        <v>8</v>
      </c>
      <c r="Z127">
        <f t="shared" si="19"/>
        <v>7.1400000000000005E-2</v>
      </c>
      <c r="AA127">
        <v>115</v>
      </c>
      <c r="AB127">
        <f>VLOOKUP(表格1_5[[#This Row],[負磅]],W!$A$1:$B$32,2,FALSE)</f>
        <v>0.1</v>
      </c>
      <c r="AC127" s="10" t="s">
        <v>15</v>
      </c>
      <c r="AD127">
        <f>VLOOKUP(表格1_5[[#This Row],[騎師]],J!$A$1:$B$45,2,FALSE)</f>
        <v>0.1472</v>
      </c>
      <c r="AE127" s="11" t="s">
        <v>47</v>
      </c>
      <c r="AF127">
        <f>VLOOKUP(表格1_5[[#This Row],[練馬師]],T!$A$1:$B$23,2,FALSE)</f>
        <v>0.27310000000000001</v>
      </c>
      <c r="AG127">
        <v>4</v>
      </c>
      <c r="AH127">
        <f>VLOOKUP(表格1_5[[#This Row],[檔位]],'1200M'!$A$1:$B$14,2,0)</f>
        <v>0.28000000000000003</v>
      </c>
      <c r="AI127">
        <v>62</v>
      </c>
      <c r="AN127">
        <v>3</v>
      </c>
      <c r="AP127">
        <v>-3</v>
      </c>
      <c r="AQ127">
        <v>2</v>
      </c>
      <c r="AR127">
        <v>64</v>
      </c>
      <c r="AS127" t="s">
        <v>18</v>
      </c>
      <c r="AT127" t="s">
        <v>1475</v>
      </c>
      <c r="AU127" t="s">
        <v>344</v>
      </c>
      <c r="AV127" t="s">
        <v>1405</v>
      </c>
      <c r="AX127" t="s">
        <v>1419</v>
      </c>
      <c r="AY127" t="s">
        <v>1421</v>
      </c>
      <c r="BA127" t="s">
        <v>96</v>
      </c>
    </row>
    <row r="128" spans="1:53" x14ac:dyDescent="0.25">
      <c r="A128" s="118" t="s">
        <v>319</v>
      </c>
      <c r="B128" s="139">
        <v>7</v>
      </c>
      <c r="C128" s="108" t="s">
        <v>331</v>
      </c>
      <c r="D128" s="128"/>
      <c r="E128" s="10" t="s">
        <v>1420</v>
      </c>
      <c r="F128" s="10" t="s">
        <v>1405</v>
      </c>
      <c r="H128" s="10" t="s">
        <v>1267</v>
      </c>
      <c r="I128" s="148" t="str">
        <f>_xlfn.XLOOKUP(C:C,'coordinate'!I:I,'coordinate'!J:J,"",)</f>
        <v>P1</v>
      </c>
      <c r="J128" s="10" t="s">
        <v>1405</v>
      </c>
      <c r="K128" s="10" t="s">
        <v>1405</v>
      </c>
      <c r="R128">
        <f t="shared" si="18"/>
        <v>0.40284000000000009</v>
      </c>
      <c r="S128" t="str">
        <f>IFERROR(VLOOKUP(C128,'M1'!$B:$D,3,0),"")</f>
        <v>放頭</v>
      </c>
      <c r="T128">
        <v>8</v>
      </c>
      <c r="U128">
        <v>7</v>
      </c>
      <c r="V128">
        <v>9</v>
      </c>
      <c r="W128">
        <v>9</v>
      </c>
      <c r="X128">
        <v>2</v>
      </c>
      <c r="Y128">
        <v>8</v>
      </c>
      <c r="Z128">
        <f t="shared" si="19"/>
        <v>0.1643</v>
      </c>
      <c r="AA128">
        <v>126</v>
      </c>
      <c r="AB128">
        <f>VLOOKUP(表格1_5[[#This Row],[負磅]],W!$A$1:$B$32,2,FALSE)</f>
        <v>-9.99999999999991E-3</v>
      </c>
      <c r="AC128" s="10" t="s">
        <v>64</v>
      </c>
      <c r="AD128">
        <f>VLOOKUP(表格1_5[[#This Row],[騎師]],J!$A$1:$B$45,2,FALSE)</f>
        <v>0.26</v>
      </c>
      <c r="AE128" s="108" t="s">
        <v>70</v>
      </c>
      <c r="AF128">
        <f>VLOOKUP(表格1_5[[#This Row],[練馬師]],T!$A$1:$B$23,2,FALSE)</f>
        <v>0.18179999999999999</v>
      </c>
      <c r="AG128">
        <v>1</v>
      </c>
      <c r="AH128">
        <f>VLOOKUP(表格1_5[[#This Row],[檔位]],'1200M'!$A$1:$B$14,2,0)</f>
        <v>0.28999999999999998</v>
      </c>
      <c r="AI128">
        <v>71</v>
      </c>
      <c r="AJ128">
        <v>1</v>
      </c>
      <c r="AK128">
        <v>8.66</v>
      </c>
      <c r="AN128">
        <v>6</v>
      </c>
      <c r="AP128">
        <v>-4</v>
      </c>
      <c r="AQ128">
        <v>1</v>
      </c>
      <c r="AR128">
        <v>153</v>
      </c>
      <c r="AS128" t="s">
        <v>18</v>
      </c>
      <c r="AT128" t="s">
        <v>1475</v>
      </c>
      <c r="AU128" t="s">
        <v>332</v>
      </c>
      <c r="AV128" t="s">
        <v>1405</v>
      </c>
      <c r="AX128" t="s">
        <v>1419</v>
      </c>
      <c r="BA128" t="s">
        <v>20</v>
      </c>
    </row>
    <row r="129" spans="1:53" x14ac:dyDescent="0.25">
      <c r="A129" s="118" t="s">
        <v>319</v>
      </c>
      <c r="B129" s="138">
        <v>4</v>
      </c>
      <c r="C129" s="108" t="s">
        <v>326</v>
      </c>
      <c r="D129" s="128"/>
      <c r="F129" s="10">
        <v>4</v>
      </c>
      <c r="H129" s="9" t="s">
        <v>1270</v>
      </c>
      <c r="I129" s="149" t="str">
        <f>_xlfn.XLOOKUP(C:C,'coordinate'!I:I,'coordinate'!J:J,"",)</f>
        <v>P3</v>
      </c>
      <c r="J129" s="10" t="s">
        <v>1405</v>
      </c>
      <c r="K129" s="10" t="s">
        <v>1405</v>
      </c>
      <c r="R129">
        <f t="shared" si="18"/>
        <v>0.39484000000000002</v>
      </c>
      <c r="S129" t="str">
        <f>IFERROR(VLOOKUP(C129,'M1'!$B:$D,3,0),"")</f>
        <v>中前</v>
      </c>
      <c r="T129">
        <v>10</v>
      </c>
      <c r="U129">
        <v>4</v>
      </c>
      <c r="V129">
        <v>3</v>
      </c>
      <c r="W129">
        <v>9</v>
      </c>
      <c r="X129">
        <v>10</v>
      </c>
      <c r="Y129">
        <v>4</v>
      </c>
      <c r="Z129">
        <f t="shared" si="19"/>
        <v>0.21429999999999999</v>
      </c>
      <c r="AA129">
        <v>130</v>
      </c>
      <c r="AB129">
        <f>VLOOKUP(表格1_5[[#This Row],[負磅]],W!$A$1:$B$32,2,FALSE)</f>
        <v>-0.05</v>
      </c>
      <c r="AC129" s="10" t="s">
        <v>46</v>
      </c>
      <c r="AD129">
        <f>VLOOKUP(表格1_5[[#This Row],[騎師]],J!$A$1:$B$45,2,FALSE)</f>
        <v>0.32950000000000002</v>
      </c>
      <c r="AE129" s="108" t="s">
        <v>16</v>
      </c>
      <c r="AF129">
        <f>VLOOKUP(表格1_5[[#This Row],[練馬師]],T!$A$1:$B$23,2,FALSE)</f>
        <v>0.21229999999999999</v>
      </c>
      <c r="AG129">
        <v>2</v>
      </c>
      <c r="AH129">
        <f>VLOOKUP(表格1_5[[#This Row],[檔位]],'1200M'!$A$1:$B$14,2,0)</f>
        <v>0.17</v>
      </c>
      <c r="AI129">
        <v>75</v>
      </c>
      <c r="AJ129">
        <v>1</v>
      </c>
      <c r="AK129">
        <v>8.3699999999999992</v>
      </c>
      <c r="AN129">
        <v>6</v>
      </c>
      <c r="AP129">
        <v>-4</v>
      </c>
      <c r="AQ129">
        <v>1</v>
      </c>
      <c r="AR129">
        <v>71</v>
      </c>
      <c r="AS129" t="s">
        <v>18</v>
      </c>
      <c r="AT129" t="s">
        <v>1475</v>
      </c>
      <c r="AU129" t="s">
        <v>196</v>
      </c>
      <c r="AV129" t="s">
        <v>1405</v>
      </c>
      <c r="BA129" t="s">
        <v>96</v>
      </c>
    </row>
    <row r="130" spans="1:53" x14ac:dyDescent="0.25">
      <c r="A130" s="118" t="s">
        <v>319</v>
      </c>
      <c r="B130" s="135">
        <v>9</v>
      </c>
      <c r="C130" s="108" t="s">
        <v>335</v>
      </c>
      <c r="D130" s="128"/>
      <c r="E130" s="141" t="s">
        <v>1420</v>
      </c>
      <c r="F130" s="141" t="s">
        <v>1405</v>
      </c>
      <c r="G130" s="141"/>
      <c r="H130" s="142" t="s">
        <v>1270</v>
      </c>
      <c r="I130" s="146" t="str">
        <f>_xlfn.XLOOKUP(C:C,'coordinate'!I:I,'coordinate'!J:J,"",)</f>
        <v>P2</v>
      </c>
      <c r="J130" s="141" t="s">
        <v>1405</v>
      </c>
      <c r="K130" s="141" t="s">
        <v>1405</v>
      </c>
      <c r="R130">
        <f t="shared" si="18"/>
        <v>0.34567999999999999</v>
      </c>
      <c r="S130" t="str">
        <f>IFERROR(VLOOKUP(C130,'M1'!$B:$D,3,0),"")</f>
        <v>留後</v>
      </c>
      <c r="T130">
        <v>11</v>
      </c>
      <c r="U130">
        <v>13</v>
      </c>
      <c r="Z130">
        <f t="shared" si="19"/>
        <v>2.86E-2</v>
      </c>
      <c r="AA130">
        <v>119</v>
      </c>
      <c r="AB130">
        <f>VLOOKUP(表格1_5[[#This Row],[負磅]],W!$A$1:$B$32,2,FALSE)</f>
        <v>0.06</v>
      </c>
      <c r="AC130" s="10" t="s">
        <v>42</v>
      </c>
      <c r="AD130">
        <f>VLOOKUP(表格1_5[[#This Row],[騎師]],J!$A$1:$B$45,2,FALSE)</f>
        <v>0.21049999999999999</v>
      </c>
      <c r="AE130" s="11" t="s">
        <v>47</v>
      </c>
      <c r="AF130">
        <f>VLOOKUP(表格1_5[[#This Row],[練馬師]],T!$A$1:$B$23,2,FALSE)</f>
        <v>0.27310000000000001</v>
      </c>
      <c r="AG130">
        <v>3</v>
      </c>
      <c r="AH130">
        <f>VLOOKUP(表格1_5[[#This Row],[檔位]],'1200M'!$A$1:$B$14,2,0)</f>
        <v>0.28000000000000003</v>
      </c>
      <c r="AI130">
        <v>67</v>
      </c>
      <c r="AJ130">
        <v>1</v>
      </c>
      <c r="AK130">
        <v>10.119999999999999</v>
      </c>
      <c r="AN130">
        <v>3</v>
      </c>
      <c r="AP130">
        <v>-3</v>
      </c>
      <c r="AQ130">
        <v>1</v>
      </c>
      <c r="AR130">
        <v>67</v>
      </c>
      <c r="AS130" t="s">
        <v>18</v>
      </c>
      <c r="AT130" t="s">
        <v>1475</v>
      </c>
      <c r="AU130" t="s">
        <v>336</v>
      </c>
      <c r="AV130" t="s">
        <v>1405</v>
      </c>
      <c r="AX130" t="s">
        <v>1419</v>
      </c>
      <c r="AY130" t="s">
        <v>1421</v>
      </c>
      <c r="BA130" t="s">
        <v>96</v>
      </c>
    </row>
    <row r="131" spans="1:53" x14ac:dyDescent="0.25">
      <c r="A131" s="118" t="s">
        <v>319</v>
      </c>
      <c r="B131" s="139">
        <v>3</v>
      </c>
      <c r="C131" s="108" t="s">
        <v>324</v>
      </c>
      <c r="D131" s="128"/>
      <c r="E131" s="10" t="s">
        <v>1405</v>
      </c>
      <c r="F131" s="10" t="s">
        <v>1405</v>
      </c>
      <c r="I131" s="147" t="str">
        <f>_xlfn.XLOOKUP(C:C,'coordinate'!I:I,'coordinate'!J:J,"",)</f>
        <v>O4</v>
      </c>
      <c r="J131" s="10" t="s">
        <v>1405</v>
      </c>
      <c r="K131" s="10" t="s">
        <v>1405</v>
      </c>
      <c r="R131">
        <f t="shared" si="18"/>
        <v>0.25844999999999996</v>
      </c>
      <c r="S131" t="str">
        <f>IFERROR(VLOOKUP(C131,'M1'!$B:$D,3,0),"")</f>
        <v>中後</v>
      </c>
      <c r="T131">
        <v>13</v>
      </c>
      <c r="U131">
        <v>8</v>
      </c>
      <c r="V131">
        <v>10</v>
      </c>
      <c r="W131">
        <v>7</v>
      </c>
      <c r="X131">
        <v>6</v>
      </c>
      <c r="Y131">
        <v>11</v>
      </c>
      <c r="Z131">
        <f t="shared" si="19"/>
        <v>0.12859999999999999</v>
      </c>
      <c r="AA131">
        <v>130</v>
      </c>
      <c r="AB131">
        <f>VLOOKUP(表格1_5[[#This Row],[負磅]],W!$A$1:$B$32,2,FALSE)</f>
        <v>-0.05</v>
      </c>
      <c r="AC131" s="10" t="s">
        <v>52</v>
      </c>
      <c r="AD131">
        <f>VLOOKUP(表格1_5[[#This Row],[騎師]],J!$A$1:$B$45,2,FALSE)</f>
        <v>0.21840000000000001</v>
      </c>
      <c r="AE131" s="108" t="s">
        <v>112</v>
      </c>
      <c r="AF131">
        <f>VLOOKUP(表格1_5[[#This Row],[練馬師]],T!$A$1:$B$23,2,FALSE)</f>
        <v>0.22109999999999999</v>
      </c>
      <c r="AG131">
        <v>10</v>
      </c>
      <c r="AH131">
        <f>VLOOKUP(表格1_5[[#This Row],[檔位]],'1200M'!$A$1:$B$14,2,0)</f>
        <v>0.12</v>
      </c>
      <c r="AI131">
        <v>75</v>
      </c>
      <c r="AJ131">
        <v>1</v>
      </c>
      <c r="AK131">
        <v>8.64</v>
      </c>
      <c r="AN131">
        <v>5</v>
      </c>
      <c r="AP131">
        <v>-2</v>
      </c>
      <c r="AQ131">
        <v>1</v>
      </c>
      <c r="AR131">
        <v>85</v>
      </c>
      <c r="AS131" t="s">
        <v>29</v>
      </c>
      <c r="AT131" t="s">
        <v>1472</v>
      </c>
      <c r="AU131" t="s">
        <v>325</v>
      </c>
      <c r="AV131" t="s">
        <v>1405</v>
      </c>
      <c r="BA131" t="s">
        <v>20</v>
      </c>
    </row>
    <row r="132" spans="1:53" x14ac:dyDescent="0.25">
      <c r="C132" s="108"/>
      <c r="E132" s="10" t="s">
        <v>1405</v>
      </c>
      <c r="F132" s="10" t="s">
        <v>1405</v>
      </c>
      <c r="H132" s="10" t="s">
        <v>1405</v>
      </c>
      <c r="I132" s="108"/>
      <c r="J132" s="10" t="s">
        <v>1405</v>
      </c>
      <c r="K132" s="10" t="s">
        <v>1405</v>
      </c>
      <c r="S132" t="str">
        <f>IFERROR(VLOOKUP(C132,'M1'!$B:$D,3,0),"")</f>
        <v/>
      </c>
      <c r="AE132" s="108"/>
      <c r="AT132" t="s">
        <v>1405</v>
      </c>
    </row>
    <row r="133" spans="1:53" x14ac:dyDescent="0.25">
      <c r="C133" s="108"/>
      <c r="E133" s="10" t="s">
        <v>1405</v>
      </c>
      <c r="F133" s="10" t="s">
        <v>1405</v>
      </c>
      <c r="H133" s="10" t="s">
        <v>1405</v>
      </c>
      <c r="I133" s="108"/>
      <c r="J133" s="10" t="s">
        <v>1405</v>
      </c>
      <c r="K133" s="10" t="s">
        <v>1405</v>
      </c>
      <c r="S133" t="str">
        <f>IFERROR(VLOOKUP(C133,'M1'!$B:$D,3,0),"")</f>
        <v/>
      </c>
      <c r="AE133" s="108"/>
      <c r="AT133" t="s">
        <v>1405</v>
      </c>
    </row>
    <row r="134" spans="1:53" x14ac:dyDescent="0.25">
      <c r="C134" s="108"/>
      <c r="E134" s="10" t="s">
        <v>1405</v>
      </c>
      <c r="F134" s="10" t="s">
        <v>1405</v>
      </c>
      <c r="H134" s="10" t="s">
        <v>1405</v>
      </c>
      <c r="I134" s="108"/>
      <c r="J134" s="10" t="s">
        <v>1405</v>
      </c>
      <c r="K134" s="10" t="s">
        <v>1405</v>
      </c>
      <c r="S134" t="str">
        <f>IFERROR(VLOOKUP(C134,'M1'!$B:$D,3,0),"")</f>
        <v/>
      </c>
      <c r="AE134" s="108"/>
      <c r="AT134" t="s">
        <v>1405</v>
      </c>
    </row>
    <row r="135" spans="1:53" x14ac:dyDescent="0.25">
      <c r="C135" s="108"/>
      <c r="E135" s="10" t="s">
        <v>1405</v>
      </c>
      <c r="F135" s="10" t="s">
        <v>1405</v>
      </c>
      <c r="H135" s="10" t="s">
        <v>1405</v>
      </c>
      <c r="I135" s="108"/>
      <c r="J135" s="10" t="s">
        <v>1405</v>
      </c>
      <c r="K135" s="10" t="s">
        <v>1405</v>
      </c>
      <c r="S135" t="str">
        <f>IFERROR(VLOOKUP(C135,'M1'!$B:$D,3,0),"")</f>
        <v/>
      </c>
      <c r="AE135" s="108"/>
      <c r="AT135" t="s">
        <v>1405</v>
      </c>
    </row>
    <row r="136" spans="1:53" x14ac:dyDescent="0.25">
      <c r="C136" s="108"/>
      <c r="E136" s="10" t="s">
        <v>1405</v>
      </c>
      <c r="F136" s="10" t="s">
        <v>1405</v>
      </c>
      <c r="H136" s="10" t="s">
        <v>1405</v>
      </c>
      <c r="I136" s="108"/>
      <c r="J136" s="10" t="s">
        <v>1405</v>
      </c>
      <c r="K136" s="10" t="s">
        <v>1405</v>
      </c>
      <c r="S136" t="str">
        <f>IFERROR(VLOOKUP(C136,'M1'!$B:$D,3,0),"")</f>
        <v/>
      </c>
      <c r="AE136" s="108"/>
      <c r="AT136" t="s">
        <v>1405</v>
      </c>
    </row>
    <row r="137" spans="1:53" x14ac:dyDescent="0.25">
      <c r="C137" s="108"/>
      <c r="E137" s="10" t="s">
        <v>1405</v>
      </c>
      <c r="F137" s="10" t="s">
        <v>1405</v>
      </c>
      <c r="H137" s="10" t="s">
        <v>1405</v>
      </c>
      <c r="I137" s="108"/>
      <c r="J137" s="10" t="s">
        <v>1405</v>
      </c>
      <c r="K137" s="10" t="s">
        <v>1405</v>
      </c>
      <c r="S137" t="str">
        <f>IFERROR(VLOOKUP(C137,'M1'!$B:$D,3,0),"")</f>
        <v/>
      </c>
      <c r="AE137" s="108"/>
      <c r="AT137" t="s">
        <v>1405</v>
      </c>
    </row>
    <row r="138" spans="1:53" x14ac:dyDescent="0.25">
      <c r="C138" s="108"/>
      <c r="E138" s="10" t="s">
        <v>1405</v>
      </c>
      <c r="F138" s="10" t="s">
        <v>1405</v>
      </c>
      <c r="H138" s="10" t="s">
        <v>1405</v>
      </c>
      <c r="I138" s="108"/>
      <c r="J138" s="10" t="s">
        <v>1405</v>
      </c>
      <c r="K138" s="10" t="s">
        <v>1405</v>
      </c>
      <c r="S138" t="str">
        <f>IFERROR(VLOOKUP(C138,'M1'!$B:$D,3,0),"")</f>
        <v/>
      </c>
      <c r="AE138" s="108"/>
      <c r="AT138" t="s">
        <v>1405</v>
      </c>
    </row>
    <row r="139" spans="1:53" x14ac:dyDescent="0.25">
      <c r="C139" s="108"/>
      <c r="E139" s="10" t="s">
        <v>1405</v>
      </c>
      <c r="F139" s="10" t="s">
        <v>1405</v>
      </c>
      <c r="H139" s="10" t="s">
        <v>1405</v>
      </c>
      <c r="I139" s="108"/>
      <c r="J139" s="10" t="s">
        <v>1405</v>
      </c>
      <c r="K139" s="10" t="s">
        <v>1405</v>
      </c>
      <c r="S139" t="str">
        <f>IFERROR(VLOOKUP(C139,'M1'!$B:$D,3,0),"")</f>
        <v/>
      </c>
      <c r="AE139" s="108"/>
      <c r="AT139" t="s">
        <v>1405</v>
      </c>
    </row>
    <row r="140" spans="1:53" x14ac:dyDescent="0.25">
      <c r="C140" s="108"/>
      <c r="E140" s="10" t="s">
        <v>1405</v>
      </c>
      <c r="F140" s="10" t="s">
        <v>1405</v>
      </c>
      <c r="H140" s="10" t="s">
        <v>1405</v>
      </c>
      <c r="I140" s="108"/>
      <c r="J140" s="10" t="s">
        <v>1405</v>
      </c>
      <c r="K140" s="10" t="s">
        <v>1405</v>
      </c>
      <c r="S140" t="str">
        <f>IFERROR(VLOOKUP(C140,'M1'!$B:$D,3,0),"")</f>
        <v/>
      </c>
      <c r="AE140" s="108"/>
      <c r="AT140" t="s">
        <v>1405</v>
      </c>
    </row>
    <row r="141" spans="1:53" x14ac:dyDescent="0.25">
      <c r="C141" s="108"/>
      <c r="E141" s="10" t="s">
        <v>1405</v>
      </c>
      <c r="F141" s="10" t="s">
        <v>1405</v>
      </c>
      <c r="H141" s="10" t="s">
        <v>1405</v>
      </c>
      <c r="I141" s="108"/>
      <c r="J141" s="10" t="s">
        <v>1405</v>
      </c>
      <c r="K141" s="10" t="s">
        <v>1405</v>
      </c>
      <c r="S141" t="str">
        <f>IFERROR(VLOOKUP(C141,'M1'!$B:$D,3,0),"")</f>
        <v/>
      </c>
      <c r="AE141" s="108"/>
      <c r="AT141" t="s">
        <v>1405</v>
      </c>
    </row>
    <row r="142" spans="1:53" x14ac:dyDescent="0.25">
      <c r="C142" s="108"/>
      <c r="E142" s="10" t="s">
        <v>1405</v>
      </c>
      <c r="F142" s="10" t="s">
        <v>1405</v>
      </c>
      <c r="H142" s="10" t="s">
        <v>1405</v>
      </c>
      <c r="I142" s="108"/>
      <c r="J142" s="10" t="s">
        <v>1405</v>
      </c>
      <c r="K142" s="10" t="s">
        <v>1405</v>
      </c>
      <c r="S142" t="str">
        <f>IFERROR(VLOOKUP(C142,'M1'!$B:$D,3,0),"")</f>
        <v/>
      </c>
      <c r="AE142" s="108"/>
      <c r="AT142" t="s">
        <v>1405</v>
      </c>
    </row>
    <row r="143" spans="1:53" x14ac:dyDescent="0.25">
      <c r="C143" s="108"/>
      <c r="E143" s="10" t="s">
        <v>1405</v>
      </c>
      <c r="F143" s="10" t="s">
        <v>1405</v>
      </c>
      <c r="H143" s="10" t="s">
        <v>1405</v>
      </c>
      <c r="I143" s="108"/>
      <c r="J143" s="10" t="s">
        <v>1405</v>
      </c>
      <c r="K143" s="10" t="s">
        <v>1405</v>
      </c>
      <c r="S143" t="str">
        <f>IFERROR(VLOOKUP(C143,'M1'!$B:$D,3,0),"")</f>
        <v/>
      </c>
      <c r="AE143" s="108"/>
      <c r="AT143" t="s">
        <v>1405</v>
      </c>
    </row>
    <row r="144" spans="1:53" x14ac:dyDescent="0.25">
      <c r="C144" s="108"/>
      <c r="E144" s="10" t="s">
        <v>1405</v>
      </c>
      <c r="F144" s="10" t="s">
        <v>1405</v>
      </c>
      <c r="H144" s="10" t="s">
        <v>1405</v>
      </c>
      <c r="I144" s="108"/>
      <c r="J144" s="10" t="s">
        <v>1405</v>
      </c>
      <c r="K144" s="10" t="s">
        <v>1405</v>
      </c>
      <c r="S144" t="str">
        <f>IFERROR(VLOOKUP(C144,'M1'!$B:$D,3,0),"")</f>
        <v/>
      </c>
      <c r="AE144" s="108"/>
      <c r="AT144" t="s">
        <v>1405</v>
      </c>
    </row>
    <row r="145" spans="3:46" x14ac:dyDescent="0.25">
      <c r="C145" s="108"/>
      <c r="E145" s="10" t="s">
        <v>1405</v>
      </c>
      <c r="F145" s="10" t="s">
        <v>1405</v>
      </c>
      <c r="H145" s="10" t="s">
        <v>1405</v>
      </c>
      <c r="I145" s="108"/>
      <c r="J145" s="10" t="s">
        <v>1405</v>
      </c>
      <c r="K145" s="10" t="s">
        <v>1405</v>
      </c>
      <c r="S145" t="str">
        <f>IFERROR(VLOOKUP(C145,'M1'!$B:$D,3,0),"")</f>
        <v/>
      </c>
      <c r="AE145" s="108"/>
      <c r="AT145" t="s">
        <v>1405</v>
      </c>
    </row>
    <row r="146" spans="3:46" x14ac:dyDescent="0.25">
      <c r="C146" s="108"/>
      <c r="E146" s="10" t="s">
        <v>1405</v>
      </c>
      <c r="F146" s="10" t="s">
        <v>1405</v>
      </c>
      <c r="H146" s="10" t="s">
        <v>1405</v>
      </c>
      <c r="I146" s="108"/>
      <c r="J146" s="10" t="s">
        <v>1405</v>
      </c>
      <c r="K146" s="10" t="s">
        <v>1405</v>
      </c>
      <c r="S146" t="str">
        <f>IFERROR(VLOOKUP(C146,'M1'!$B:$D,3,0),"")</f>
        <v/>
      </c>
      <c r="AE146" s="108"/>
      <c r="AT146" t="s">
        <v>1405</v>
      </c>
    </row>
    <row r="147" spans="3:46" x14ac:dyDescent="0.25">
      <c r="C147" s="108"/>
      <c r="E147" s="10" t="s">
        <v>1405</v>
      </c>
      <c r="F147" s="10" t="s">
        <v>1405</v>
      </c>
      <c r="H147" s="10" t="s">
        <v>1405</v>
      </c>
      <c r="I147" s="108"/>
      <c r="J147" s="10" t="s">
        <v>1405</v>
      </c>
      <c r="K147" s="10" t="s">
        <v>1405</v>
      </c>
      <c r="S147" t="str">
        <f>IFERROR(VLOOKUP(C147,'M1'!$B:$D,3,0),"")</f>
        <v/>
      </c>
      <c r="AE147" s="108"/>
      <c r="AT147" t="s">
        <v>1405</v>
      </c>
    </row>
    <row r="148" spans="3:46" x14ac:dyDescent="0.25">
      <c r="C148" s="108"/>
      <c r="E148" s="10" t="s">
        <v>1405</v>
      </c>
      <c r="F148" s="10" t="s">
        <v>1405</v>
      </c>
      <c r="H148" s="10" t="s">
        <v>1405</v>
      </c>
      <c r="I148" s="108"/>
      <c r="J148" s="10" t="s">
        <v>1405</v>
      </c>
      <c r="K148" s="10" t="s">
        <v>1405</v>
      </c>
      <c r="S148" t="str">
        <f>IFERROR(VLOOKUP(C148,'M1'!$B:$D,3,0),"")</f>
        <v/>
      </c>
      <c r="AE148" s="108"/>
      <c r="AT148" t="s">
        <v>1405</v>
      </c>
    </row>
    <row r="149" spans="3:46" x14ac:dyDescent="0.25">
      <c r="C149" s="108"/>
      <c r="E149" s="10" t="s">
        <v>1405</v>
      </c>
      <c r="F149" s="10" t="s">
        <v>1405</v>
      </c>
      <c r="H149" s="10" t="s">
        <v>1405</v>
      </c>
      <c r="I149" s="108"/>
      <c r="J149" s="10" t="s">
        <v>1405</v>
      </c>
      <c r="K149" s="10" t="s">
        <v>1405</v>
      </c>
      <c r="S149" t="str">
        <f>IFERROR(VLOOKUP(C149,'M1'!$B:$D,3,0),"")</f>
        <v/>
      </c>
      <c r="AE149" s="108"/>
      <c r="AT149" t="s">
        <v>1405</v>
      </c>
    </row>
    <row r="150" spans="3:46" x14ac:dyDescent="0.25">
      <c r="C150" s="108"/>
      <c r="E150" s="10" t="s">
        <v>1405</v>
      </c>
      <c r="F150" s="10" t="s">
        <v>1405</v>
      </c>
      <c r="H150" s="10" t="s">
        <v>1405</v>
      </c>
      <c r="I150" s="108"/>
      <c r="J150" s="10" t="s">
        <v>1405</v>
      </c>
      <c r="K150" s="10" t="s">
        <v>1405</v>
      </c>
      <c r="S150" t="str">
        <f>IFERROR(VLOOKUP(C150,'M1'!$B:$D,3,0),"")</f>
        <v/>
      </c>
      <c r="AE150" s="108"/>
      <c r="AT150" t="s">
        <v>1405</v>
      </c>
    </row>
    <row r="151" spans="3:46" x14ac:dyDescent="0.25">
      <c r="C151" s="108"/>
      <c r="E151" s="10" t="s">
        <v>1405</v>
      </c>
      <c r="F151" s="10" t="s">
        <v>1405</v>
      </c>
      <c r="H151" s="10" t="s">
        <v>1405</v>
      </c>
      <c r="I151" s="108"/>
      <c r="J151" s="10" t="s">
        <v>1405</v>
      </c>
      <c r="K151" s="10" t="s">
        <v>1405</v>
      </c>
      <c r="S151" t="str">
        <f>IFERROR(VLOOKUP(C151,'M1'!$B:$D,3,0),"")</f>
        <v/>
      </c>
      <c r="AE151" s="108"/>
      <c r="AT151" t="s">
        <v>1405</v>
      </c>
    </row>
    <row r="152" spans="3:46" x14ac:dyDescent="0.25">
      <c r="C152" s="108"/>
      <c r="E152" s="10" t="s">
        <v>1405</v>
      </c>
      <c r="F152" s="10" t="s">
        <v>1405</v>
      </c>
      <c r="H152" s="10" t="s">
        <v>1405</v>
      </c>
      <c r="I152" s="108"/>
      <c r="J152" s="10" t="s">
        <v>1405</v>
      </c>
      <c r="K152" s="10" t="s">
        <v>1405</v>
      </c>
      <c r="S152" t="str">
        <f>IFERROR(VLOOKUP(C152,'M1'!$B:$D,3,0),"")</f>
        <v/>
      </c>
      <c r="AE152" s="108"/>
      <c r="AT152" t="s">
        <v>1405</v>
      </c>
    </row>
    <row r="153" spans="3:46" x14ac:dyDescent="0.25">
      <c r="C153" s="108"/>
      <c r="E153" s="10" t="s">
        <v>1405</v>
      </c>
      <c r="F153" s="10" t="s">
        <v>1405</v>
      </c>
      <c r="H153" s="10" t="s">
        <v>1405</v>
      </c>
      <c r="I153" s="108"/>
      <c r="J153" s="10" t="s">
        <v>1405</v>
      </c>
      <c r="K153" s="10" t="s">
        <v>1405</v>
      </c>
      <c r="S153" t="str">
        <f>IFERROR(VLOOKUP(C153,'M1'!$B:$D,3,0),"")</f>
        <v/>
      </c>
      <c r="AE153" s="108"/>
      <c r="AT153" t="s">
        <v>1405</v>
      </c>
    </row>
    <row r="154" spans="3:46" x14ac:dyDescent="0.25">
      <c r="C154" s="108"/>
      <c r="E154" s="10" t="s">
        <v>1405</v>
      </c>
      <c r="F154" s="10" t="s">
        <v>1405</v>
      </c>
      <c r="H154" s="10" t="s">
        <v>1405</v>
      </c>
      <c r="I154" s="108"/>
      <c r="J154" s="10" t="s">
        <v>1405</v>
      </c>
      <c r="K154" s="10" t="s">
        <v>1405</v>
      </c>
      <c r="S154" t="str">
        <f>IFERROR(VLOOKUP(C154,'M1'!$B:$D,3,0),"")</f>
        <v/>
      </c>
      <c r="AE154" s="108"/>
      <c r="AT154" t="s">
        <v>1405</v>
      </c>
    </row>
    <row r="155" spans="3:46" x14ac:dyDescent="0.25">
      <c r="C155" s="108"/>
      <c r="E155" s="10" t="s">
        <v>1405</v>
      </c>
      <c r="F155" s="10" t="s">
        <v>1405</v>
      </c>
      <c r="H155" s="10" t="s">
        <v>1405</v>
      </c>
      <c r="I155" s="108"/>
      <c r="J155" s="10" t="s">
        <v>1405</v>
      </c>
      <c r="K155" s="10" t="s">
        <v>1405</v>
      </c>
      <c r="S155" t="str">
        <f>IFERROR(VLOOKUP(C155,'M1'!$B:$D,3,0),"")</f>
        <v/>
      </c>
      <c r="AE155" s="108"/>
      <c r="AT155" t="s">
        <v>1405</v>
      </c>
    </row>
    <row r="156" spans="3:46" x14ac:dyDescent="0.25">
      <c r="C156" s="108"/>
      <c r="E156" s="10" t="s">
        <v>1405</v>
      </c>
      <c r="F156" s="10" t="s">
        <v>1405</v>
      </c>
      <c r="H156" s="10" t="s">
        <v>1405</v>
      </c>
      <c r="I156" s="108"/>
      <c r="J156" s="10" t="s">
        <v>1405</v>
      </c>
      <c r="K156" s="10" t="s">
        <v>1405</v>
      </c>
      <c r="S156" t="str">
        <f>IFERROR(VLOOKUP(C156,'M1'!$B:$D,3,0),"")</f>
        <v/>
      </c>
      <c r="AE156" s="108"/>
      <c r="AT156" t="s">
        <v>1405</v>
      </c>
    </row>
    <row r="157" spans="3:46" x14ac:dyDescent="0.25">
      <c r="C157" s="108"/>
      <c r="E157" s="10" t="s">
        <v>1405</v>
      </c>
      <c r="F157" s="10" t="s">
        <v>1405</v>
      </c>
      <c r="H157" s="10" t="s">
        <v>1405</v>
      </c>
      <c r="I157" s="108"/>
      <c r="J157" s="10" t="s">
        <v>1405</v>
      </c>
      <c r="K157" s="10" t="s">
        <v>1405</v>
      </c>
      <c r="S157" t="str">
        <f>IFERROR(VLOOKUP(C157,'M1'!$B:$D,3,0),"")</f>
        <v/>
      </c>
      <c r="AE157" s="108"/>
      <c r="AT157" t="s">
        <v>1405</v>
      </c>
    </row>
    <row r="158" spans="3:46" x14ac:dyDescent="0.25">
      <c r="C158" s="108"/>
      <c r="E158" s="10" t="s">
        <v>1405</v>
      </c>
      <c r="F158" s="10" t="s">
        <v>1405</v>
      </c>
      <c r="H158" s="10" t="s">
        <v>1405</v>
      </c>
      <c r="I158" s="108"/>
      <c r="J158" s="10" t="s">
        <v>1405</v>
      </c>
      <c r="K158" s="10" t="s">
        <v>1405</v>
      </c>
      <c r="S158" t="str">
        <f>IFERROR(VLOOKUP(C158,'M1'!$B:$D,3,0),"")</f>
        <v/>
      </c>
      <c r="AE158" s="108"/>
      <c r="AT158" t="s">
        <v>1405</v>
      </c>
    </row>
    <row r="159" spans="3:46" x14ac:dyDescent="0.25">
      <c r="C159" s="108"/>
      <c r="E159" s="10" t="s">
        <v>1405</v>
      </c>
      <c r="F159" s="10" t="s">
        <v>1405</v>
      </c>
      <c r="H159" s="10" t="s">
        <v>1405</v>
      </c>
      <c r="I159" s="108"/>
      <c r="J159" s="10" t="s">
        <v>1405</v>
      </c>
      <c r="K159" s="10" t="s">
        <v>1405</v>
      </c>
      <c r="S159" t="str">
        <f>IFERROR(VLOOKUP(C159,'M1'!$B:$D,3,0),"")</f>
        <v/>
      </c>
      <c r="AE159" s="108"/>
      <c r="AT159" t="s">
        <v>1405</v>
      </c>
    </row>
    <row r="160" spans="3:46" x14ac:dyDescent="0.25">
      <c r="C160" s="108"/>
      <c r="E160" s="10" t="s">
        <v>1405</v>
      </c>
      <c r="F160" s="10" t="s">
        <v>1405</v>
      </c>
      <c r="H160" s="10" t="s">
        <v>1405</v>
      </c>
      <c r="I160" s="108"/>
      <c r="J160" s="10" t="s">
        <v>1405</v>
      </c>
      <c r="K160" s="10" t="s">
        <v>1405</v>
      </c>
      <c r="S160" t="str">
        <f>IFERROR(VLOOKUP(C160,'M1'!$B:$D,3,0),"")</f>
        <v/>
      </c>
      <c r="AE160" s="108"/>
      <c r="AT160" t="s">
        <v>1405</v>
      </c>
    </row>
    <row r="161" spans="3:46" x14ac:dyDescent="0.25">
      <c r="C161" s="108"/>
      <c r="E161" s="10" t="s">
        <v>1405</v>
      </c>
      <c r="F161" s="10" t="s">
        <v>1405</v>
      </c>
      <c r="H161" s="10" t="s">
        <v>1405</v>
      </c>
      <c r="I161" s="108"/>
      <c r="J161" s="10" t="s">
        <v>1405</v>
      </c>
      <c r="K161" s="10" t="s">
        <v>1405</v>
      </c>
      <c r="S161" t="str">
        <f>IFERROR(VLOOKUP(C161,'M1'!$B:$D,3,0),"")</f>
        <v/>
      </c>
      <c r="AE161" s="108"/>
      <c r="AT161" t="s">
        <v>1405</v>
      </c>
    </row>
    <row r="162" spans="3:46" x14ac:dyDescent="0.25">
      <c r="C162" s="108"/>
      <c r="E162" s="10" t="s">
        <v>1405</v>
      </c>
      <c r="F162" s="10" t="s">
        <v>1405</v>
      </c>
      <c r="H162" s="10" t="s">
        <v>1405</v>
      </c>
      <c r="I162" s="108"/>
      <c r="J162" s="10" t="s">
        <v>1405</v>
      </c>
      <c r="K162" s="10" t="s">
        <v>1405</v>
      </c>
      <c r="S162" t="str">
        <f>IFERROR(VLOOKUP(C162,'M1'!$B:$D,3,0),"")</f>
        <v/>
      </c>
      <c r="AE162" s="108"/>
      <c r="AT162" t="s">
        <v>1405</v>
      </c>
    </row>
    <row r="163" spans="3:46" x14ac:dyDescent="0.25">
      <c r="C163" s="108"/>
      <c r="E163" s="10" t="s">
        <v>1405</v>
      </c>
      <c r="F163" s="10" t="s">
        <v>1405</v>
      </c>
      <c r="H163" s="10" t="s">
        <v>1405</v>
      </c>
      <c r="I163" s="108"/>
      <c r="J163" s="10" t="s">
        <v>1405</v>
      </c>
      <c r="K163" s="10" t="s">
        <v>1405</v>
      </c>
      <c r="S163" t="str">
        <f>IFERROR(VLOOKUP(C163,'M1'!$B:$D,3,0),"")</f>
        <v/>
      </c>
      <c r="AE163" s="108"/>
      <c r="AT163" t="s">
        <v>1405</v>
      </c>
    </row>
    <row r="164" spans="3:46" x14ac:dyDescent="0.25">
      <c r="C164" s="108"/>
      <c r="E164" s="10" t="s">
        <v>1405</v>
      </c>
      <c r="F164" s="10" t="s">
        <v>1405</v>
      </c>
      <c r="H164" s="10" t="s">
        <v>1405</v>
      </c>
      <c r="I164" s="108"/>
      <c r="J164" s="10" t="s">
        <v>1405</v>
      </c>
      <c r="K164" s="10" t="s">
        <v>1405</v>
      </c>
      <c r="S164" t="str">
        <f>IFERROR(VLOOKUP(C164,'M1'!$B:$D,3,0),"")</f>
        <v/>
      </c>
      <c r="AE164" s="108"/>
      <c r="AT164" t="s">
        <v>1405</v>
      </c>
    </row>
    <row r="165" spans="3:46" x14ac:dyDescent="0.25">
      <c r="C165" s="108"/>
      <c r="E165" s="10" t="s">
        <v>1405</v>
      </c>
      <c r="F165" s="10" t="s">
        <v>1405</v>
      </c>
      <c r="H165" s="10" t="s">
        <v>1405</v>
      </c>
      <c r="I165" s="108"/>
      <c r="J165" s="10" t="s">
        <v>1405</v>
      </c>
      <c r="K165" s="10" t="s">
        <v>1405</v>
      </c>
      <c r="S165" t="str">
        <f>IFERROR(VLOOKUP(C165,'M1'!$B:$D,3,0),"")</f>
        <v/>
      </c>
      <c r="AE165" s="108"/>
      <c r="AT165" t="s">
        <v>1405</v>
      </c>
    </row>
    <row r="166" spans="3:46" x14ac:dyDescent="0.25">
      <c r="C166" s="108"/>
      <c r="E166" s="10" t="s">
        <v>1405</v>
      </c>
      <c r="F166" s="10" t="s">
        <v>1405</v>
      </c>
      <c r="H166" s="10" t="s">
        <v>1405</v>
      </c>
      <c r="I166" s="108"/>
      <c r="J166" s="10" t="s">
        <v>1405</v>
      </c>
      <c r="K166" s="10" t="s">
        <v>1405</v>
      </c>
      <c r="S166" t="str">
        <f>IFERROR(VLOOKUP(C166,'M1'!$B:$D,3,0),"")</f>
        <v/>
      </c>
      <c r="AE166" s="108"/>
      <c r="AT166" t="s">
        <v>1405</v>
      </c>
    </row>
    <row r="167" spans="3:46" x14ac:dyDescent="0.25">
      <c r="C167" s="108"/>
      <c r="E167" s="10" t="s">
        <v>1405</v>
      </c>
      <c r="F167" s="10" t="s">
        <v>1405</v>
      </c>
      <c r="H167" s="10" t="s">
        <v>1405</v>
      </c>
      <c r="I167" s="108"/>
      <c r="J167" s="10" t="s">
        <v>1405</v>
      </c>
      <c r="K167" s="10" t="s">
        <v>1405</v>
      </c>
      <c r="S167" t="str">
        <f>IFERROR(VLOOKUP(C167,'M1'!$B:$D,3,0),"")</f>
        <v/>
      </c>
      <c r="AE167" s="108"/>
      <c r="AT167" t="s">
        <v>1405</v>
      </c>
    </row>
    <row r="168" spans="3:46" x14ac:dyDescent="0.25">
      <c r="C168" s="108"/>
      <c r="E168" s="10" t="s">
        <v>1405</v>
      </c>
      <c r="F168" s="10" t="s">
        <v>1405</v>
      </c>
      <c r="H168" s="10" t="s">
        <v>1405</v>
      </c>
      <c r="I168" s="108"/>
      <c r="J168" s="10" t="s">
        <v>1405</v>
      </c>
      <c r="K168" s="10" t="s">
        <v>1405</v>
      </c>
      <c r="S168" t="str">
        <f>IFERROR(VLOOKUP(C168,'M1'!$B:$D,3,0),"")</f>
        <v/>
      </c>
      <c r="AE168" s="108"/>
      <c r="AT168" t="s">
        <v>1405</v>
      </c>
    </row>
    <row r="169" spans="3:46" x14ac:dyDescent="0.25">
      <c r="C169" s="108"/>
      <c r="E169" s="10" t="s">
        <v>1405</v>
      </c>
      <c r="F169" s="10" t="s">
        <v>1405</v>
      </c>
      <c r="H169" s="10" t="s">
        <v>1405</v>
      </c>
      <c r="I169" s="108"/>
      <c r="J169" s="10" t="s">
        <v>1405</v>
      </c>
      <c r="K169" s="10" t="s">
        <v>1405</v>
      </c>
      <c r="S169" t="str">
        <f>IFERROR(VLOOKUP(C169,'M1'!$B:$D,3,0),"")</f>
        <v/>
      </c>
      <c r="AE169" s="108"/>
      <c r="AT169" t="s">
        <v>1405</v>
      </c>
    </row>
    <row r="170" spans="3:46" x14ac:dyDescent="0.25">
      <c r="C170" s="108"/>
      <c r="E170" s="10" t="s">
        <v>1405</v>
      </c>
      <c r="F170" s="10" t="s">
        <v>1405</v>
      </c>
      <c r="H170" s="10" t="s">
        <v>1405</v>
      </c>
      <c r="I170" s="108"/>
      <c r="J170" s="10" t="s">
        <v>1405</v>
      </c>
      <c r="K170" s="10" t="s">
        <v>1405</v>
      </c>
      <c r="S170" t="str">
        <f>IFERROR(VLOOKUP(C170,'M1'!$B:$D,3,0),"")</f>
        <v/>
      </c>
      <c r="AE170" s="108"/>
      <c r="AT170" t="s">
        <v>1405</v>
      </c>
    </row>
    <row r="171" spans="3:46" x14ac:dyDescent="0.25">
      <c r="C171" s="108"/>
      <c r="E171" s="10" t="s">
        <v>1405</v>
      </c>
      <c r="F171" s="10" t="s">
        <v>1405</v>
      </c>
      <c r="H171" s="10" t="s">
        <v>1405</v>
      </c>
      <c r="I171" s="108"/>
      <c r="J171" s="10" t="s">
        <v>1405</v>
      </c>
      <c r="K171" s="10" t="s">
        <v>1405</v>
      </c>
      <c r="S171" t="str">
        <f>IFERROR(VLOOKUP(C171,'M1'!$B:$D,3,0),"")</f>
        <v/>
      </c>
      <c r="AE171" s="108"/>
      <c r="AT171" t="s">
        <v>1405</v>
      </c>
    </row>
    <row r="172" spans="3:46" x14ac:dyDescent="0.25">
      <c r="C172" s="108"/>
      <c r="E172" s="10" t="s">
        <v>1405</v>
      </c>
      <c r="F172" s="10" t="s">
        <v>1405</v>
      </c>
      <c r="H172" s="10" t="s">
        <v>1405</v>
      </c>
      <c r="I172" s="108"/>
      <c r="J172" s="10" t="s">
        <v>1405</v>
      </c>
      <c r="K172" s="10" t="s">
        <v>1405</v>
      </c>
      <c r="S172" t="str">
        <f>IFERROR(VLOOKUP(C172,'M1'!$B:$D,3,0),"")</f>
        <v/>
      </c>
      <c r="AE172" s="108"/>
      <c r="AT172" t="s">
        <v>1405</v>
      </c>
    </row>
    <row r="173" spans="3:46" x14ac:dyDescent="0.25">
      <c r="C173" s="108"/>
      <c r="E173" s="10" t="s">
        <v>1405</v>
      </c>
      <c r="F173" s="10" t="s">
        <v>1405</v>
      </c>
      <c r="H173" s="10" t="s">
        <v>1405</v>
      </c>
      <c r="I173" s="108"/>
      <c r="J173" s="10" t="s">
        <v>1405</v>
      </c>
      <c r="K173" s="10" t="s">
        <v>1405</v>
      </c>
      <c r="S173" t="str">
        <f>IFERROR(VLOOKUP(C173,'M1'!$B:$D,3,0),"")</f>
        <v/>
      </c>
      <c r="AE173" s="108"/>
      <c r="AT173" t="s">
        <v>1405</v>
      </c>
    </row>
    <row r="174" spans="3:46" x14ac:dyDescent="0.25">
      <c r="C174" s="108"/>
      <c r="E174" s="10" t="s">
        <v>1405</v>
      </c>
      <c r="F174" s="10" t="s">
        <v>1405</v>
      </c>
      <c r="H174" s="10" t="s">
        <v>1405</v>
      </c>
      <c r="I174" s="108"/>
      <c r="J174" s="10" t="s">
        <v>1405</v>
      </c>
      <c r="K174" s="10" t="s">
        <v>1405</v>
      </c>
      <c r="S174" t="str">
        <f>IFERROR(VLOOKUP(C174,'M1'!$B:$D,3,0),"")</f>
        <v/>
      </c>
      <c r="AE174" s="108"/>
      <c r="AT174" t="s">
        <v>1405</v>
      </c>
    </row>
    <row r="175" spans="3:46" x14ac:dyDescent="0.25">
      <c r="C175" s="108"/>
      <c r="E175" s="10" t="s">
        <v>1405</v>
      </c>
      <c r="F175" s="10" t="s">
        <v>1405</v>
      </c>
      <c r="H175" s="10" t="s">
        <v>1405</v>
      </c>
      <c r="I175" s="108"/>
      <c r="J175" s="10" t="s">
        <v>1405</v>
      </c>
      <c r="K175" s="10" t="s">
        <v>1405</v>
      </c>
      <c r="S175" t="str">
        <f>IFERROR(VLOOKUP(C175,'M1'!$B:$D,3,0),"")</f>
        <v/>
      </c>
      <c r="AE175" s="108"/>
      <c r="AT175" t="s">
        <v>1405</v>
      </c>
    </row>
    <row r="176" spans="3:46" x14ac:dyDescent="0.25">
      <c r="C176" s="108"/>
      <c r="E176" s="10" t="s">
        <v>1405</v>
      </c>
      <c r="F176" s="10" t="s">
        <v>1405</v>
      </c>
      <c r="H176" s="10" t="s">
        <v>1405</v>
      </c>
      <c r="I176" s="108"/>
      <c r="J176" s="10" t="s">
        <v>1405</v>
      </c>
      <c r="K176" s="10" t="s">
        <v>1405</v>
      </c>
      <c r="S176" t="str">
        <f>IFERROR(VLOOKUP(C176,'M1'!$B:$D,3,0),"")</f>
        <v/>
      </c>
      <c r="AE176" s="108"/>
      <c r="AT176" t="s">
        <v>1405</v>
      </c>
    </row>
    <row r="177" spans="3:46" x14ac:dyDescent="0.25">
      <c r="C177" s="108"/>
      <c r="E177" s="10" t="s">
        <v>1405</v>
      </c>
      <c r="F177" s="10" t="s">
        <v>1405</v>
      </c>
      <c r="H177" s="10" t="s">
        <v>1405</v>
      </c>
      <c r="I177" s="108"/>
      <c r="J177" s="10" t="s">
        <v>1405</v>
      </c>
      <c r="K177" s="10" t="s">
        <v>1405</v>
      </c>
      <c r="S177" t="str">
        <f>IFERROR(VLOOKUP(C177,'M1'!$B:$D,3,0),"")</f>
        <v/>
      </c>
      <c r="AE177" s="108"/>
      <c r="AT177" t="s">
        <v>1405</v>
      </c>
    </row>
    <row r="178" spans="3:46" x14ac:dyDescent="0.25">
      <c r="C178" s="108"/>
      <c r="E178" s="10" t="s">
        <v>1405</v>
      </c>
      <c r="F178" s="10" t="s">
        <v>1405</v>
      </c>
      <c r="H178" s="10" t="s">
        <v>1405</v>
      </c>
      <c r="I178" s="108"/>
      <c r="J178" s="10" t="s">
        <v>1405</v>
      </c>
      <c r="K178" s="10" t="s">
        <v>1405</v>
      </c>
      <c r="S178" t="str">
        <f>IFERROR(VLOOKUP(C178,'M1'!$B:$D,3,0),"")</f>
        <v/>
      </c>
      <c r="AE178" s="108"/>
      <c r="AT178" t="s">
        <v>1405</v>
      </c>
    </row>
    <row r="179" spans="3:46" x14ac:dyDescent="0.25">
      <c r="C179" s="108"/>
      <c r="E179" s="10" t="s">
        <v>1405</v>
      </c>
      <c r="F179" s="10" t="s">
        <v>1405</v>
      </c>
      <c r="H179" s="10" t="s">
        <v>1405</v>
      </c>
      <c r="I179" s="108"/>
      <c r="J179" s="10" t="s">
        <v>1405</v>
      </c>
      <c r="K179" s="10" t="s">
        <v>1405</v>
      </c>
      <c r="AE179" s="108"/>
      <c r="AT179" t="s">
        <v>1405</v>
      </c>
    </row>
    <row r="180" spans="3:46" x14ac:dyDescent="0.25">
      <c r="C180" s="108"/>
      <c r="E180" s="10" t="s">
        <v>1405</v>
      </c>
      <c r="F180" s="10" t="s">
        <v>1405</v>
      </c>
      <c r="H180" s="10" t="s">
        <v>1405</v>
      </c>
      <c r="I180" s="108"/>
      <c r="J180" s="10" t="s">
        <v>1405</v>
      </c>
      <c r="K180" s="10" t="s">
        <v>1405</v>
      </c>
      <c r="AC180" s="10" t="s">
        <v>1426</v>
      </c>
      <c r="AE180" s="108" t="s">
        <v>1445</v>
      </c>
      <c r="AT180" t="s">
        <v>1405</v>
      </c>
    </row>
    <row r="181" spans="3:46" x14ac:dyDescent="0.25">
      <c r="C181" s="108"/>
      <c r="E181" s="10" t="s">
        <v>1405</v>
      </c>
      <c r="F181" s="10" t="s">
        <v>1405</v>
      </c>
      <c r="H181" s="10" t="s">
        <v>1405</v>
      </c>
      <c r="I181" s="108"/>
      <c r="J181" s="10" t="s">
        <v>1405</v>
      </c>
      <c r="K181" s="10" t="s">
        <v>1405</v>
      </c>
      <c r="AC181" s="10" t="s">
        <v>1427</v>
      </c>
      <c r="AE181" s="108" t="s">
        <v>1446</v>
      </c>
      <c r="AT181" t="s">
        <v>1405</v>
      </c>
    </row>
    <row r="182" spans="3:46" x14ac:dyDescent="0.25">
      <c r="C182" s="108"/>
      <c r="I182" s="108"/>
      <c r="AC182" s="10" t="s">
        <v>1428</v>
      </c>
      <c r="AE182" s="108" t="s">
        <v>1447</v>
      </c>
      <c r="AT182" t="s">
        <v>1405</v>
      </c>
    </row>
    <row r="183" spans="3:46" x14ac:dyDescent="0.25">
      <c r="C183" s="108"/>
      <c r="I183" s="108"/>
      <c r="AC183" s="10" t="s">
        <v>1429</v>
      </c>
      <c r="AE183" s="108" t="s">
        <v>1448</v>
      </c>
      <c r="AT183" t="s">
        <v>1405</v>
      </c>
    </row>
    <row r="184" spans="3:46" x14ac:dyDescent="0.25">
      <c r="C184" s="108"/>
      <c r="I184" s="108"/>
      <c r="AC184" s="10" t="s">
        <v>1430</v>
      </c>
      <c r="AE184" s="108" t="s">
        <v>1449</v>
      </c>
      <c r="AT184" t="s">
        <v>1405</v>
      </c>
    </row>
    <row r="185" spans="3:46" x14ac:dyDescent="0.25">
      <c r="C185" s="108"/>
      <c r="I185" s="108"/>
      <c r="AC185" s="10" t="s">
        <v>1431</v>
      </c>
      <c r="AE185" s="108" t="s">
        <v>1450</v>
      </c>
      <c r="AT185" t="s">
        <v>1405</v>
      </c>
    </row>
    <row r="186" spans="3:46" x14ac:dyDescent="0.25">
      <c r="C186" s="108"/>
      <c r="I186" s="108"/>
      <c r="AC186" s="10" t="s">
        <v>1432</v>
      </c>
      <c r="AE186" s="108" t="s">
        <v>1451</v>
      </c>
      <c r="AT186" t="s">
        <v>1405</v>
      </c>
    </row>
    <row r="187" spans="3:46" x14ac:dyDescent="0.25">
      <c r="C187" s="108"/>
      <c r="I187" s="108"/>
      <c r="AC187" s="10" t="s">
        <v>1433</v>
      </c>
      <c r="AE187" s="108" t="s">
        <v>1452</v>
      </c>
      <c r="AT187" t="s">
        <v>1405</v>
      </c>
    </row>
    <row r="188" spans="3:46" x14ac:dyDescent="0.25">
      <c r="C188" s="108"/>
      <c r="I188" s="108"/>
      <c r="AC188" s="10" t="s">
        <v>1434</v>
      </c>
      <c r="AE188" s="108" t="s">
        <v>1453</v>
      </c>
      <c r="AT188" t="s">
        <v>1405</v>
      </c>
    </row>
    <row r="189" spans="3:46" x14ac:dyDescent="0.25">
      <c r="C189" s="108"/>
      <c r="I189" s="108"/>
      <c r="AC189" s="10" t="s">
        <v>1435</v>
      </c>
      <c r="AE189" s="108" t="s">
        <v>1454</v>
      </c>
      <c r="AT189" t="s">
        <v>1405</v>
      </c>
    </row>
    <row r="190" spans="3:46" x14ac:dyDescent="0.25">
      <c r="C190" s="108"/>
      <c r="I190" s="108"/>
      <c r="AC190" s="10" t="s">
        <v>1436</v>
      </c>
      <c r="AE190" s="108" t="s">
        <v>1455</v>
      </c>
      <c r="AT190" t="s">
        <v>1405</v>
      </c>
    </row>
    <row r="191" spans="3:46" x14ac:dyDescent="0.25">
      <c r="C191" s="108"/>
      <c r="I191" s="108"/>
      <c r="AC191" s="10" t="s">
        <v>1437</v>
      </c>
      <c r="AE191" s="108" t="s">
        <v>1456</v>
      </c>
      <c r="AT191" t="s">
        <v>1405</v>
      </c>
    </row>
    <row r="192" spans="3:46" x14ac:dyDescent="0.25">
      <c r="C192" s="108"/>
      <c r="I192" s="108"/>
      <c r="AC192" s="10" t="s">
        <v>1438</v>
      </c>
      <c r="AE192" s="108" t="s">
        <v>1457</v>
      </c>
      <c r="AT192" t="s">
        <v>1405</v>
      </c>
    </row>
    <row r="193" spans="3:46" x14ac:dyDescent="0.25">
      <c r="C193" s="108"/>
      <c r="I193" s="108"/>
      <c r="AC193" s="10" t="s">
        <v>1439</v>
      </c>
      <c r="AE193" s="108" t="s">
        <v>1458</v>
      </c>
      <c r="AT193" t="s">
        <v>1405</v>
      </c>
    </row>
    <row r="194" spans="3:46" x14ac:dyDescent="0.25">
      <c r="C194" s="108"/>
      <c r="I194" s="108"/>
      <c r="AC194" s="10" t="s">
        <v>1440</v>
      </c>
      <c r="AE194" s="108" t="s">
        <v>1459</v>
      </c>
      <c r="AT194" t="s">
        <v>1405</v>
      </c>
    </row>
    <row r="195" spans="3:46" x14ac:dyDescent="0.25">
      <c r="C195" s="108"/>
      <c r="I195" s="108"/>
      <c r="AC195" s="10" t="s">
        <v>1441</v>
      </c>
      <c r="AE195" s="108" t="s">
        <v>1460</v>
      </c>
      <c r="AT195" t="s">
        <v>1405</v>
      </c>
    </row>
    <row r="196" spans="3:46" x14ac:dyDescent="0.25">
      <c r="C196" s="108"/>
      <c r="I196" s="108"/>
      <c r="AC196" s="10" t="s">
        <v>1442</v>
      </c>
      <c r="AE196" s="108" t="s">
        <v>1461</v>
      </c>
      <c r="AT196" t="s">
        <v>1405</v>
      </c>
    </row>
    <row r="197" spans="3:46" x14ac:dyDescent="0.25">
      <c r="C197" s="108"/>
      <c r="I197" s="108"/>
      <c r="AC197" s="10" t="s">
        <v>1443</v>
      </c>
      <c r="AE197" s="108" t="s">
        <v>1462</v>
      </c>
      <c r="AT197" t="s">
        <v>1405</v>
      </c>
    </row>
    <row r="198" spans="3:46" x14ac:dyDescent="0.25">
      <c r="C198" s="108"/>
      <c r="I198" s="108"/>
      <c r="AC198" s="10" t="s">
        <v>1444</v>
      </c>
      <c r="AE198" s="108" t="s">
        <v>1463</v>
      </c>
      <c r="AT198" t="s">
        <v>1405</v>
      </c>
    </row>
    <row r="199" spans="3:46" x14ac:dyDescent="0.25">
      <c r="C199" s="108"/>
      <c r="I199" s="108"/>
      <c r="AE199" s="108" t="s">
        <v>1464</v>
      </c>
      <c r="AT199" t="s">
        <v>1405</v>
      </c>
    </row>
    <row r="200" spans="3:46" x14ac:dyDescent="0.25">
      <c r="C200" s="108"/>
      <c r="I200" s="108"/>
      <c r="AE200" s="108" t="s">
        <v>1465</v>
      </c>
      <c r="AT200" t="s">
        <v>1405</v>
      </c>
    </row>
    <row r="201" spans="3:46" x14ac:dyDescent="0.25">
      <c r="C201" s="108"/>
      <c r="I201" s="108"/>
      <c r="AE201" s="108" t="s">
        <v>1466</v>
      </c>
      <c r="AT201" t="s">
        <v>1405</v>
      </c>
    </row>
    <row r="202" spans="3:46" x14ac:dyDescent="0.25">
      <c r="C202" s="108"/>
      <c r="I202" s="108"/>
      <c r="AE202" s="108"/>
      <c r="AT202" t="s">
        <v>1405</v>
      </c>
    </row>
    <row r="203" spans="3:46" x14ac:dyDescent="0.25">
      <c r="C203" s="108"/>
      <c r="I203" s="108"/>
      <c r="AE203" s="108"/>
      <c r="AT203" t="s">
        <v>1405</v>
      </c>
    </row>
    <row r="204" spans="3:46" x14ac:dyDescent="0.25">
      <c r="C204" s="108"/>
      <c r="I204" s="108"/>
      <c r="AE204" s="108"/>
      <c r="AT204" t="s">
        <v>1405</v>
      </c>
    </row>
    <row r="205" spans="3:46" x14ac:dyDescent="0.25">
      <c r="C205" s="108"/>
      <c r="I205" s="108"/>
      <c r="AE205" s="108"/>
      <c r="AT205" t="s">
        <v>1405</v>
      </c>
    </row>
    <row r="206" spans="3:46" x14ac:dyDescent="0.25">
      <c r="C206" s="108"/>
      <c r="I206" s="108"/>
      <c r="AE206" s="108"/>
      <c r="AT206" t="s">
        <v>1405</v>
      </c>
    </row>
    <row r="207" spans="3:46" x14ac:dyDescent="0.25">
      <c r="C207" s="108"/>
      <c r="I207" s="108"/>
      <c r="AE207" s="108"/>
      <c r="AT207" t="s">
        <v>1405</v>
      </c>
    </row>
    <row r="208" spans="3:46" x14ac:dyDescent="0.25">
      <c r="C208" s="108"/>
      <c r="I208" s="108"/>
      <c r="AE208" s="108"/>
      <c r="AT208" t="s">
        <v>1405</v>
      </c>
    </row>
    <row r="209" spans="3:46" x14ac:dyDescent="0.25">
      <c r="C209" s="108"/>
      <c r="I209" s="108"/>
      <c r="AE209" s="108"/>
      <c r="AT209" t="s">
        <v>1405</v>
      </c>
    </row>
    <row r="210" spans="3:46" x14ac:dyDescent="0.25">
      <c r="C210" s="108"/>
      <c r="I210" s="108"/>
      <c r="AE210" s="108"/>
      <c r="AT210" t="s">
        <v>1405</v>
      </c>
    </row>
    <row r="211" spans="3:46" x14ac:dyDescent="0.25">
      <c r="C211" s="108"/>
      <c r="I211" s="108"/>
      <c r="AE211" s="108"/>
      <c r="AT211" t="s">
        <v>1405</v>
      </c>
    </row>
    <row r="212" spans="3:46" x14ac:dyDescent="0.25">
      <c r="C212" s="108"/>
      <c r="I212" s="108"/>
      <c r="AE212" s="108"/>
      <c r="AT212" t="s">
        <v>1405</v>
      </c>
    </row>
    <row r="213" spans="3:46" x14ac:dyDescent="0.25">
      <c r="C213" s="108"/>
      <c r="I213" s="108"/>
      <c r="AE213" s="108"/>
      <c r="AT213" t="s">
        <v>1405</v>
      </c>
    </row>
    <row r="214" spans="3:46" x14ac:dyDescent="0.25">
      <c r="C214" s="108"/>
      <c r="I214" s="108"/>
      <c r="AE214" s="108"/>
      <c r="AT214" t="s">
        <v>1405</v>
      </c>
    </row>
    <row r="215" spans="3:46" x14ac:dyDescent="0.25">
      <c r="C215" s="108"/>
      <c r="I215" s="108"/>
      <c r="AE215" s="108"/>
      <c r="AT215" t="s">
        <v>1405</v>
      </c>
    </row>
    <row r="216" spans="3:46" x14ac:dyDescent="0.25">
      <c r="C216" s="108"/>
      <c r="I216" s="108"/>
      <c r="AE216" s="108"/>
      <c r="AT216" t="s">
        <v>1405</v>
      </c>
    </row>
    <row r="217" spans="3:46" x14ac:dyDescent="0.25">
      <c r="C217" s="108"/>
      <c r="I217" s="108"/>
      <c r="AE217" s="108"/>
      <c r="AT217" t="s">
        <v>1405</v>
      </c>
    </row>
    <row r="218" spans="3:46" x14ac:dyDescent="0.25">
      <c r="C218" s="108"/>
      <c r="I218" s="108"/>
      <c r="AE218" s="108"/>
      <c r="AT218" t="s">
        <v>1405</v>
      </c>
    </row>
    <row r="219" spans="3:46" x14ac:dyDescent="0.25">
      <c r="C219" s="108"/>
      <c r="I219" s="108"/>
      <c r="AE219" s="108"/>
      <c r="AT219" t="s">
        <v>1405</v>
      </c>
    </row>
    <row r="220" spans="3:46" x14ac:dyDescent="0.25">
      <c r="C220" s="108"/>
      <c r="I220" s="108"/>
      <c r="AE220" s="108"/>
      <c r="AT220" t="s">
        <v>1405</v>
      </c>
    </row>
    <row r="221" spans="3:46" x14ac:dyDescent="0.25">
      <c r="C221" s="108"/>
      <c r="I221" s="108"/>
      <c r="AE221" s="108"/>
      <c r="AT221" t="s">
        <v>1405</v>
      </c>
    </row>
    <row r="222" spans="3:46" x14ac:dyDescent="0.25">
      <c r="C222" s="108"/>
      <c r="I222" s="108"/>
      <c r="AE222" s="108"/>
      <c r="AT222" t="s">
        <v>1405</v>
      </c>
    </row>
    <row r="223" spans="3:46" x14ac:dyDescent="0.25">
      <c r="C223" s="108"/>
      <c r="I223" s="108"/>
      <c r="AE223" s="108"/>
      <c r="AT223" t="s">
        <v>1405</v>
      </c>
    </row>
    <row r="224" spans="3:46" x14ac:dyDescent="0.25">
      <c r="C224" s="108"/>
      <c r="I224" s="108"/>
      <c r="AE224" s="108"/>
      <c r="AT224" t="s">
        <v>1405</v>
      </c>
    </row>
    <row r="225" spans="3:46" x14ac:dyDescent="0.25">
      <c r="C225" s="108"/>
      <c r="I225" s="108"/>
      <c r="AE225" s="108"/>
      <c r="AT225" t="s">
        <v>1405</v>
      </c>
    </row>
    <row r="226" spans="3:46" x14ac:dyDescent="0.25">
      <c r="C226" s="108"/>
      <c r="I226" s="108"/>
      <c r="AE226" s="108"/>
      <c r="AT226" t="s">
        <v>1405</v>
      </c>
    </row>
    <row r="227" spans="3:46" x14ac:dyDescent="0.25">
      <c r="C227" s="108"/>
      <c r="I227" s="108"/>
      <c r="AE227" s="108"/>
      <c r="AT227" t="s">
        <v>1405</v>
      </c>
    </row>
    <row r="228" spans="3:46" x14ac:dyDescent="0.25">
      <c r="C228" s="108"/>
      <c r="I228" s="108"/>
      <c r="AE228" s="108"/>
      <c r="AT228" t="s">
        <v>1405</v>
      </c>
    </row>
    <row r="229" spans="3:46" x14ac:dyDescent="0.25">
      <c r="C229" s="108"/>
      <c r="I229" s="108"/>
      <c r="AE229" s="108"/>
      <c r="AT229" t="s">
        <v>1405</v>
      </c>
    </row>
    <row r="230" spans="3:46" x14ac:dyDescent="0.25">
      <c r="C230" s="108"/>
      <c r="I230" s="108"/>
      <c r="AE230" s="108"/>
      <c r="AT230" t="s">
        <v>1405</v>
      </c>
    </row>
    <row r="231" spans="3:46" x14ac:dyDescent="0.25">
      <c r="C231" s="108"/>
      <c r="I231" s="108"/>
      <c r="AE231" s="108"/>
      <c r="AT231" t="s">
        <v>1405</v>
      </c>
    </row>
    <row r="232" spans="3:46" x14ac:dyDescent="0.25">
      <c r="C232" s="108"/>
      <c r="I232" s="108"/>
      <c r="AE232" s="108"/>
      <c r="AT232" t="s">
        <v>1405</v>
      </c>
    </row>
    <row r="233" spans="3:46" x14ac:dyDescent="0.25">
      <c r="C233" s="108"/>
      <c r="I233" s="108"/>
      <c r="AE233" s="108"/>
      <c r="AT233" t="s">
        <v>1405</v>
      </c>
    </row>
    <row r="234" spans="3:46" x14ac:dyDescent="0.25">
      <c r="C234" s="108"/>
      <c r="I234" s="108"/>
      <c r="AE234" s="108"/>
      <c r="AT234" t="s">
        <v>1405</v>
      </c>
    </row>
    <row r="235" spans="3:46" x14ac:dyDescent="0.25">
      <c r="C235" s="108"/>
      <c r="I235" s="108"/>
      <c r="AE235" s="108"/>
      <c r="AT235" t="s">
        <v>1405</v>
      </c>
    </row>
    <row r="236" spans="3:46" x14ac:dyDescent="0.25">
      <c r="C236" s="108"/>
      <c r="I236" s="108"/>
      <c r="AE236" s="108"/>
      <c r="AT236" t="s">
        <v>1405</v>
      </c>
    </row>
    <row r="237" spans="3:46" x14ac:dyDescent="0.25">
      <c r="C237" s="108"/>
      <c r="I237" s="108"/>
      <c r="AE237" s="108"/>
      <c r="AT237" t="s">
        <v>1405</v>
      </c>
    </row>
    <row r="238" spans="3:46" x14ac:dyDescent="0.25">
      <c r="C238" s="108"/>
      <c r="I238" s="108"/>
      <c r="AE238" s="108"/>
      <c r="AT238" t="s">
        <v>1405</v>
      </c>
    </row>
  </sheetData>
  <phoneticPr fontId="3" type="noConversion"/>
  <conditionalFormatting sqref="R1:R10485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S1:S1048576">
    <cfRule type="containsText" dxfId="20" priority="13" operator="containsText" text="放頭">
      <formula>NOT(ISERROR(SEARCH("放頭",S1)))</formula>
    </cfRule>
    <cfRule type="containsText" dxfId="19" priority="14" operator="containsText" text="中前">
      <formula>NOT(ISERROR(SEARCH("中前",S1)))</formula>
    </cfRule>
    <cfRule type="containsText" dxfId="18" priority="15" operator="containsText" text="中後">
      <formula>NOT(ISERROR(SEARCH("中後",S1)))</formula>
    </cfRule>
    <cfRule type="containsText" dxfId="17" priority="16" operator="containsText" text="留後">
      <formula>NOT(ISERROR(SEARCH("留後",S1)))</formula>
    </cfRule>
  </conditionalFormatting>
  <conditionalFormatting sqref="T1:Y1048576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A1:AA1048576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G1:AG1048576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H1:AH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I1:AI1048576">
    <cfRule type="colorScale" priority="8">
      <colorScale>
        <cfvo type="min"/>
        <cfvo type="max"/>
        <color rgb="FFFFEF9C"/>
        <color rgb="FF63BE7B"/>
      </colorScale>
    </cfRule>
  </conditionalFormatting>
  <conditionalFormatting sqref="AL1:AL1048576">
    <cfRule type="colorScale" priority="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M1:AM1048576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1048576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P1:AP104857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R1:AR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U1:AZ238">
    <cfRule type="expression" dxfId="16" priority="12" stopIfTrue="1">
      <formula>COUNTIF($AU:$AU,$AU1)&gt;1</formula>
    </cfRule>
  </conditionalFormatting>
  <pageMargins left="0.75" right="0.75" top="1" bottom="1" header="0.5" footer="0.5"/>
  <pageSetup paperSize="9" orientation="portrait" horizontalDpi="180" verticalDpi="18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63C9D-ABBB-4288-AE44-FF3EFA62EE12}">
  <sheetPr codeName="工作表21"/>
  <dimension ref="A1"/>
  <sheetViews>
    <sheetView workbookViewId="0"/>
  </sheetViews>
  <sheetFormatPr defaultRowHeight="15.75" x14ac:dyDescent="0.25"/>
  <sheetData/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C359-B5C9-44AD-8D37-360AF978C5C2}">
  <sheetPr codeName="工作表12"/>
  <dimension ref="A1:D11"/>
  <sheetViews>
    <sheetView workbookViewId="0">
      <selection activeCell="L6" sqref="L6"/>
    </sheetView>
  </sheetViews>
  <sheetFormatPr defaultRowHeight="15.75" x14ac:dyDescent="0.25"/>
  <sheetData>
    <row r="1" spans="1:4" x14ac:dyDescent="0.25">
      <c r="A1" t="s">
        <v>1</v>
      </c>
      <c r="B1" t="s">
        <v>821</v>
      </c>
      <c r="C1" t="s">
        <v>822</v>
      </c>
      <c r="D1">
        <v>5</v>
      </c>
    </row>
    <row r="2" spans="1:4" x14ac:dyDescent="0.25">
      <c r="A2" t="s">
        <v>81</v>
      </c>
      <c r="B2" t="s">
        <v>823</v>
      </c>
      <c r="C2" t="s">
        <v>824</v>
      </c>
      <c r="D2">
        <v>4</v>
      </c>
    </row>
    <row r="3" spans="1:4" x14ac:dyDescent="0.25">
      <c r="A3" t="s">
        <v>115</v>
      </c>
      <c r="B3" t="s">
        <v>821</v>
      </c>
      <c r="C3" t="s">
        <v>825</v>
      </c>
    </row>
    <row r="4" spans="1:4" x14ac:dyDescent="0.25">
      <c r="A4" t="s">
        <v>130</v>
      </c>
      <c r="B4" t="s">
        <v>826</v>
      </c>
      <c r="C4" t="s">
        <v>822</v>
      </c>
      <c r="D4">
        <v>5</v>
      </c>
    </row>
    <row r="5" spans="1:4" x14ac:dyDescent="0.25">
      <c r="A5" t="s">
        <v>167</v>
      </c>
      <c r="B5" t="s">
        <v>821</v>
      </c>
      <c r="C5" t="s">
        <v>824</v>
      </c>
      <c r="D5">
        <v>4</v>
      </c>
    </row>
    <row r="6" spans="1:4" x14ac:dyDescent="0.25">
      <c r="A6" t="s">
        <v>203</v>
      </c>
      <c r="B6" t="s">
        <v>821</v>
      </c>
      <c r="C6" t="s">
        <v>824</v>
      </c>
      <c r="D6">
        <v>4</v>
      </c>
    </row>
    <row r="7" spans="1:4" x14ac:dyDescent="0.25">
      <c r="A7" t="s">
        <v>238</v>
      </c>
      <c r="B7" t="s">
        <v>827</v>
      </c>
      <c r="C7" t="s">
        <v>828</v>
      </c>
      <c r="D7">
        <v>2</v>
      </c>
    </row>
    <row r="8" spans="1:4" x14ac:dyDescent="0.25">
      <c r="A8" t="s">
        <v>258</v>
      </c>
      <c r="B8" t="s">
        <v>827</v>
      </c>
      <c r="C8" t="s">
        <v>824</v>
      </c>
      <c r="D8">
        <v>4</v>
      </c>
    </row>
    <row r="9" spans="1:4" x14ac:dyDescent="0.25">
      <c r="A9" t="s">
        <v>290</v>
      </c>
      <c r="B9" t="s">
        <v>827</v>
      </c>
      <c r="C9" t="s">
        <v>829</v>
      </c>
      <c r="D9">
        <v>3</v>
      </c>
    </row>
    <row r="10" spans="1:4" x14ac:dyDescent="0.25">
      <c r="A10" t="s">
        <v>319</v>
      </c>
      <c r="B10" t="s">
        <v>821</v>
      </c>
      <c r="C10" t="s">
        <v>829</v>
      </c>
      <c r="D10">
        <v>3</v>
      </c>
    </row>
    <row r="11" spans="1:4" x14ac:dyDescent="0.25">
      <c r="A11" t="s">
        <v>830</v>
      </c>
    </row>
  </sheetData>
  <phoneticPr fontId="3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C751F-B6C8-4FB0-9688-08F64B9A80AF}">
  <sheetPr codeName="工作表13"/>
  <dimension ref="A1:O131"/>
  <sheetViews>
    <sheetView workbookViewId="0">
      <selection activeCell="L6" sqref="L6"/>
    </sheetView>
  </sheetViews>
  <sheetFormatPr defaultRowHeight="15.75" x14ac:dyDescent="0.25"/>
  <sheetData>
    <row r="1" spans="1:6" x14ac:dyDescent="0.25">
      <c r="A1" s="1" t="s">
        <v>0</v>
      </c>
      <c r="B1" s="1" t="s">
        <v>831</v>
      </c>
      <c r="C1" s="1" t="s">
        <v>1268</v>
      </c>
      <c r="D1" s="1" t="s">
        <v>1269</v>
      </c>
      <c r="E1" s="1" t="s">
        <v>1267</v>
      </c>
      <c r="F1" s="1"/>
    </row>
    <row r="3" spans="1:6" x14ac:dyDescent="0.25">
      <c r="A3">
        <v>0</v>
      </c>
      <c r="B3">
        <v>1</v>
      </c>
      <c r="C3" t="s">
        <v>14</v>
      </c>
      <c r="D3" t="s">
        <v>16</v>
      </c>
      <c r="F3" t="s">
        <v>1134</v>
      </c>
    </row>
    <row r="4" spans="1:6" x14ac:dyDescent="0.25">
      <c r="A4">
        <v>1</v>
      </c>
      <c r="B4">
        <v>2</v>
      </c>
      <c r="C4" t="s">
        <v>21</v>
      </c>
      <c r="D4" t="s">
        <v>23</v>
      </c>
      <c r="F4" t="s">
        <v>1135</v>
      </c>
    </row>
    <row r="5" spans="1:6" x14ac:dyDescent="0.25">
      <c r="A5">
        <v>2</v>
      </c>
      <c r="B5">
        <v>3</v>
      </c>
      <c r="C5" t="s">
        <v>26</v>
      </c>
      <c r="D5" t="s">
        <v>28</v>
      </c>
      <c r="E5" t="s">
        <v>1267</v>
      </c>
      <c r="F5" t="s">
        <v>1136</v>
      </c>
    </row>
    <row r="6" spans="1:6" x14ac:dyDescent="0.25">
      <c r="A6">
        <v>3</v>
      </c>
      <c r="B6">
        <v>4</v>
      </c>
      <c r="C6" t="s">
        <v>31</v>
      </c>
      <c r="D6" t="s">
        <v>33</v>
      </c>
      <c r="F6" t="s">
        <v>1137</v>
      </c>
    </row>
    <row r="7" spans="1:6" x14ac:dyDescent="0.25">
      <c r="A7">
        <v>4</v>
      </c>
      <c r="B7">
        <v>5</v>
      </c>
      <c r="C7" t="s">
        <v>36</v>
      </c>
      <c r="D7" t="s">
        <v>38</v>
      </c>
      <c r="F7" t="s">
        <v>1138</v>
      </c>
    </row>
    <row r="8" spans="1:6" x14ac:dyDescent="0.25">
      <c r="A8">
        <v>5</v>
      </c>
      <c r="B8">
        <v>6</v>
      </c>
      <c r="C8" t="s">
        <v>41</v>
      </c>
      <c r="D8" t="s">
        <v>43</v>
      </c>
      <c r="F8" t="s">
        <v>1139</v>
      </c>
    </row>
    <row r="9" spans="1:6" x14ac:dyDescent="0.25">
      <c r="A9">
        <v>6</v>
      </c>
      <c r="B9">
        <v>7</v>
      </c>
      <c r="C9" t="s">
        <v>45</v>
      </c>
      <c r="D9" t="s">
        <v>47</v>
      </c>
      <c r="E9" t="s">
        <v>1270</v>
      </c>
      <c r="F9" t="s">
        <v>1140</v>
      </c>
    </row>
    <row r="10" spans="1:6" x14ac:dyDescent="0.25">
      <c r="A10">
        <v>7</v>
      </c>
      <c r="B10">
        <v>8</v>
      </c>
      <c r="C10" t="s">
        <v>51</v>
      </c>
      <c r="D10" t="s">
        <v>53</v>
      </c>
      <c r="F10" t="s">
        <v>1141</v>
      </c>
    </row>
    <row r="11" spans="1:6" x14ac:dyDescent="0.25">
      <c r="A11">
        <v>8</v>
      </c>
      <c r="B11">
        <v>9</v>
      </c>
      <c r="C11" t="s">
        <v>55</v>
      </c>
      <c r="D11" t="s">
        <v>57</v>
      </c>
      <c r="E11" t="s">
        <v>1267</v>
      </c>
      <c r="F11" t="s">
        <v>1142</v>
      </c>
    </row>
    <row r="12" spans="1:6" x14ac:dyDescent="0.25">
      <c r="A12">
        <v>9</v>
      </c>
      <c r="B12">
        <v>10</v>
      </c>
      <c r="C12" t="s">
        <v>59</v>
      </c>
      <c r="D12" t="s">
        <v>61</v>
      </c>
      <c r="F12" t="s">
        <v>1143</v>
      </c>
    </row>
    <row r="13" spans="1:6" x14ac:dyDescent="0.25">
      <c r="A13">
        <v>10</v>
      </c>
      <c r="B13">
        <v>11</v>
      </c>
      <c r="C13" t="s">
        <v>63</v>
      </c>
      <c r="D13" t="s">
        <v>65</v>
      </c>
      <c r="F13" t="s">
        <v>1144</v>
      </c>
    </row>
    <row r="14" spans="1:6" x14ac:dyDescent="0.25">
      <c r="A14">
        <v>11</v>
      </c>
      <c r="B14">
        <v>12</v>
      </c>
      <c r="C14" t="s">
        <v>68</v>
      </c>
      <c r="D14" t="s">
        <v>70</v>
      </c>
      <c r="F14" t="s">
        <v>1145</v>
      </c>
    </row>
    <row r="15" spans="1:6" x14ac:dyDescent="0.25">
      <c r="A15">
        <v>12</v>
      </c>
      <c r="B15">
        <v>13</v>
      </c>
      <c r="C15" t="s">
        <v>72</v>
      </c>
      <c r="D15" t="s">
        <v>74</v>
      </c>
      <c r="F15" t="s">
        <v>1146</v>
      </c>
    </row>
    <row r="16" spans="1:6" x14ac:dyDescent="0.25">
      <c r="A16">
        <v>13</v>
      </c>
      <c r="B16">
        <v>14</v>
      </c>
      <c r="C16" t="s">
        <v>76</v>
      </c>
      <c r="D16" t="s">
        <v>78</v>
      </c>
    </row>
    <row r="18" spans="1:7" x14ac:dyDescent="0.25">
      <c r="A18">
        <v>0</v>
      </c>
      <c r="B18">
        <v>1</v>
      </c>
      <c r="C18" t="s">
        <v>82</v>
      </c>
      <c r="D18" t="s">
        <v>47</v>
      </c>
      <c r="F18" t="s">
        <v>1147</v>
      </c>
    </row>
    <row r="19" spans="1:7" x14ac:dyDescent="0.25">
      <c r="A19">
        <v>1</v>
      </c>
      <c r="B19">
        <v>2</v>
      </c>
      <c r="C19" t="s">
        <v>84</v>
      </c>
      <c r="D19" t="s">
        <v>85</v>
      </c>
      <c r="F19" t="s">
        <v>1148</v>
      </c>
    </row>
    <row r="20" spans="1:7" x14ac:dyDescent="0.25">
      <c r="A20">
        <v>2</v>
      </c>
      <c r="B20">
        <v>3</v>
      </c>
      <c r="C20" t="s">
        <v>87</v>
      </c>
      <c r="D20" t="s">
        <v>38</v>
      </c>
      <c r="E20" t="s">
        <v>1267</v>
      </c>
      <c r="F20" t="s">
        <v>1149</v>
      </c>
    </row>
    <row r="21" spans="1:7" x14ac:dyDescent="0.25">
      <c r="A21">
        <v>3</v>
      </c>
      <c r="B21">
        <v>4</v>
      </c>
      <c r="C21" t="s">
        <v>89</v>
      </c>
      <c r="D21" t="s">
        <v>90</v>
      </c>
      <c r="F21" t="s">
        <v>1150</v>
      </c>
    </row>
    <row r="22" spans="1:7" x14ac:dyDescent="0.25">
      <c r="A22">
        <v>4</v>
      </c>
      <c r="B22">
        <v>5</v>
      </c>
      <c r="C22" t="s">
        <v>93</v>
      </c>
      <c r="D22" t="s">
        <v>65</v>
      </c>
      <c r="F22" t="s">
        <v>1151</v>
      </c>
    </row>
    <row r="23" spans="1:7" x14ac:dyDescent="0.25">
      <c r="A23">
        <v>5</v>
      </c>
      <c r="B23">
        <v>6</v>
      </c>
      <c r="C23" t="s">
        <v>97</v>
      </c>
      <c r="D23" t="s">
        <v>33</v>
      </c>
      <c r="F23" t="s">
        <v>1152</v>
      </c>
    </row>
    <row r="24" spans="1:7" x14ac:dyDescent="0.25">
      <c r="A24">
        <v>6</v>
      </c>
      <c r="B24">
        <v>7</v>
      </c>
      <c r="C24" t="s">
        <v>100</v>
      </c>
      <c r="D24" t="s">
        <v>43</v>
      </c>
    </row>
    <row r="25" spans="1:7" x14ac:dyDescent="0.25">
      <c r="A25">
        <v>7</v>
      </c>
      <c r="B25">
        <v>8</v>
      </c>
      <c r="C25" t="s">
        <v>102</v>
      </c>
      <c r="D25" t="s">
        <v>28</v>
      </c>
      <c r="E25" t="s">
        <v>1270</v>
      </c>
      <c r="F25" t="s">
        <v>1153</v>
      </c>
      <c r="G25" t="s">
        <v>1154</v>
      </c>
    </row>
    <row r="26" spans="1:7" x14ac:dyDescent="0.25">
      <c r="A26">
        <v>8</v>
      </c>
      <c r="B26">
        <v>9</v>
      </c>
      <c r="C26" t="s">
        <v>105</v>
      </c>
      <c r="D26" t="s">
        <v>53</v>
      </c>
      <c r="F26" t="s">
        <v>1155</v>
      </c>
      <c r="G26" t="s">
        <v>1156</v>
      </c>
    </row>
    <row r="27" spans="1:7" x14ac:dyDescent="0.25">
      <c r="A27">
        <v>9</v>
      </c>
      <c r="B27">
        <v>10</v>
      </c>
      <c r="C27" t="s">
        <v>108</v>
      </c>
      <c r="D27" t="s">
        <v>16</v>
      </c>
      <c r="F27" t="s">
        <v>1157</v>
      </c>
    </row>
    <row r="28" spans="1:7" x14ac:dyDescent="0.25">
      <c r="A28">
        <v>10</v>
      </c>
      <c r="B28">
        <v>11</v>
      </c>
      <c r="C28" t="s">
        <v>110</v>
      </c>
      <c r="D28" t="s">
        <v>112</v>
      </c>
      <c r="F28" t="s">
        <v>1158</v>
      </c>
    </row>
    <row r="30" spans="1:7" x14ac:dyDescent="0.25">
      <c r="A30">
        <v>0</v>
      </c>
      <c r="B30">
        <v>1</v>
      </c>
      <c r="C30" t="s">
        <v>116</v>
      </c>
      <c r="D30" t="s">
        <v>112</v>
      </c>
      <c r="E30" t="s">
        <v>1272</v>
      </c>
      <c r="F30" t="s">
        <v>1159</v>
      </c>
      <c r="G30" t="s">
        <v>1160</v>
      </c>
    </row>
    <row r="31" spans="1:7" x14ac:dyDescent="0.25">
      <c r="A31">
        <v>1</v>
      </c>
      <c r="B31">
        <v>2</v>
      </c>
      <c r="C31" t="s">
        <v>118</v>
      </c>
      <c r="D31" t="s">
        <v>23</v>
      </c>
      <c r="E31" t="s">
        <v>1267</v>
      </c>
      <c r="F31" t="s">
        <v>1161</v>
      </c>
    </row>
    <row r="32" spans="1:7" x14ac:dyDescent="0.25">
      <c r="A32">
        <v>2</v>
      </c>
      <c r="B32">
        <v>3</v>
      </c>
      <c r="C32" t="s">
        <v>120</v>
      </c>
      <c r="D32" t="s">
        <v>28</v>
      </c>
      <c r="F32" t="s">
        <v>1162</v>
      </c>
    </row>
    <row r="33" spans="1:7" x14ac:dyDescent="0.25">
      <c r="A33">
        <v>3</v>
      </c>
      <c r="B33">
        <v>4</v>
      </c>
      <c r="C33" t="s">
        <v>122</v>
      </c>
      <c r="D33" t="s">
        <v>112</v>
      </c>
      <c r="E33" t="s">
        <v>1267</v>
      </c>
      <c r="F33" t="s">
        <v>1163</v>
      </c>
    </row>
    <row r="34" spans="1:7" x14ac:dyDescent="0.25">
      <c r="A34">
        <v>4</v>
      </c>
      <c r="B34">
        <v>5</v>
      </c>
      <c r="C34" t="s">
        <v>124</v>
      </c>
      <c r="D34" t="s">
        <v>90</v>
      </c>
      <c r="F34" t="s">
        <v>1164</v>
      </c>
    </row>
    <row r="35" spans="1:7" x14ac:dyDescent="0.25">
      <c r="A35">
        <v>5</v>
      </c>
      <c r="B35">
        <v>6</v>
      </c>
      <c r="C35" t="s">
        <v>127</v>
      </c>
      <c r="D35" t="s">
        <v>38</v>
      </c>
      <c r="F35" t="s">
        <v>1165</v>
      </c>
    </row>
    <row r="37" spans="1:7" x14ac:dyDescent="0.25">
      <c r="A37">
        <v>0</v>
      </c>
      <c r="B37">
        <v>1</v>
      </c>
      <c r="C37" t="s">
        <v>131</v>
      </c>
      <c r="D37" t="s">
        <v>132</v>
      </c>
    </row>
    <row r="38" spans="1:7" x14ac:dyDescent="0.25">
      <c r="A38">
        <v>1</v>
      </c>
      <c r="B38">
        <v>2</v>
      </c>
      <c r="C38" t="s">
        <v>134</v>
      </c>
      <c r="D38" t="s">
        <v>135</v>
      </c>
      <c r="F38" t="s">
        <v>1143</v>
      </c>
    </row>
    <row r="39" spans="1:7" x14ac:dyDescent="0.25">
      <c r="A39">
        <v>2</v>
      </c>
      <c r="B39">
        <v>3</v>
      </c>
      <c r="C39" t="s">
        <v>137</v>
      </c>
      <c r="D39" t="s">
        <v>138</v>
      </c>
      <c r="F39" t="s">
        <v>1166</v>
      </c>
      <c r="G39" t="s">
        <v>1167</v>
      </c>
    </row>
    <row r="40" spans="1:7" x14ac:dyDescent="0.25">
      <c r="A40">
        <v>3</v>
      </c>
      <c r="B40">
        <v>4</v>
      </c>
      <c r="C40" t="s">
        <v>140</v>
      </c>
      <c r="D40" t="s">
        <v>74</v>
      </c>
      <c r="F40" t="s">
        <v>1168</v>
      </c>
    </row>
    <row r="41" spans="1:7" x14ac:dyDescent="0.25">
      <c r="A41">
        <v>4</v>
      </c>
      <c r="B41">
        <v>5</v>
      </c>
      <c r="C41" t="s">
        <v>142</v>
      </c>
      <c r="D41" t="s">
        <v>16</v>
      </c>
      <c r="F41" t="s">
        <v>1169</v>
      </c>
    </row>
    <row r="42" spans="1:7" x14ac:dyDescent="0.25">
      <c r="A42">
        <v>5</v>
      </c>
      <c r="B42">
        <v>6</v>
      </c>
      <c r="C42" t="s">
        <v>144</v>
      </c>
      <c r="D42" t="s">
        <v>78</v>
      </c>
      <c r="F42" t="s">
        <v>1170</v>
      </c>
    </row>
    <row r="43" spans="1:7" x14ac:dyDescent="0.25">
      <c r="A43">
        <v>6</v>
      </c>
      <c r="B43">
        <v>7</v>
      </c>
      <c r="C43" t="s">
        <v>146</v>
      </c>
      <c r="D43" t="s">
        <v>65</v>
      </c>
      <c r="F43" t="s">
        <v>1171</v>
      </c>
    </row>
    <row r="44" spans="1:7" x14ac:dyDescent="0.25">
      <c r="A44">
        <v>7</v>
      </c>
      <c r="B44">
        <v>8</v>
      </c>
      <c r="C44" t="s">
        <v>149</v>
      </c>
      <c r="D44" t="s">
        <v>28</v>
      </c>
      <c r="F44" t="s">
        <v>1172</v>
      </c>
    </row>
    <row r="45" spans="1:7" x14ac:dyDescent="0.25">
      <c r="A45">
        <v>8</v>
      </c>
      <c r="B45">
        <v>9</v>
      </c>
      <c r="C45" t="s">
        <v>151</v>
      </c>
      <c r="D45" t="s">
        <v>70</v>
      </c>
      <c r="E45" t="s">
        <v>1267</v>
      </c>
      <c r="F45" t="s">
        <v>1173</v>
      </c>
    </row>
    <row r="46" spans="1:7" x14ac:dyDescent="0.25">
      <c r="A46">
        <v>9</v>
      </c>
      <c r="B46">
        <v>10</v>
      </c>
      <c r="C46" t="s">
        <v>153</v>
      </c>
      <c r="D46" t="s">
        <v>47</v>
      </c>
      <c r="E46" t="s">
        <v>1267</v>
      </c>
      <c r="F46" t="s">
        <v>1173</v>
      </c>
    </row>
    <row r="47" spans="1:7" x14ac:dyDescent="0.25">
      <c r="A47">
        <v>10</v>
      </c>
      <c r="B47">
        <v>11</v>
      </c>
      <c r="C47" t="s">
        <v>156</v>
      </c>
      <c r="D47" t="s">
        <v>57</v>
      </c>
      <c r="F47" t="s">
        <v>1174</v>
      </c>
    </row>
    <row r="48" spans="1:7" x14ac:dyDescent="0.25">
      <c r="A48">
        <v>11</v>
      </c>
      <c r="B48">
        <v>12</v>
      </c>
      <c r="C48" t="s">
        <v>159</v>
      </c>
      <c r="D48" t="s">
        <v>33</v>
      </c>
      <c r="F48" t="s">
        <v>1175</v>
      </c>
    </row>
    <row r="49" spans="1:15" x14ac:dyDescent="0.25">
      <c r="A49">
        <v>12</v>
      </c>
      <c r="B49">
        <v>13</v>
      </c>
      <c r="C49" t="s">
        <v>162</v>
      </c>
      <c r="D49" t="s">
        <v>38</v>
      </c>
      <c r="F49" t="s">
        <v>1176</v>
      </c>
    </row>
    <row r="50" spans="1:15" x14ac:dyDescent="0.25">
      <c r="A50">
        <v>13</v>
      </c>
      <c r="B50">
        <v>14</v>
      </c>
      <c r="C50" t="s">
        <v>164</v>
      </c>
      <c r="D50" t="s">
        <v>165</v>
      </c>
      <c r="F50" t="s">
        <v>1177</v>
      </c>
    </row>
    <row r="52" spans="1:15" x14ac:dyDescent="0.25">
      <c r="A52">
        <v>0</v>
      </c>
      <c r="B52">
        <v>1</v>
      </c>
      <c r="C52" t="s">
        <v>168</v>
      </c>
      <c r="D52" t="s">
        <v>65</v>
      </c>
    </row>
    <row r="53" spans="1:15" x14ac:dyDescent="0.25">
      <c r="A53">
        <v>1</v>
      </c>
      <c r="B53">
        <v>2</v>
      </c>
      <c r="C53" t="s">
        <v>171</v>
      </c>
      <c r="D53" t="s">
        <v>112</v>
      </c>
      <c r="F53" t="s">
        <v>1178</v>
      </c>
    </row>
    <row r="54" spans="1:15" x14ac:dyDescent="0.25">
      <c r="A54">
        <v>2</v>
      </c>
      <c r="B54">
        <v>3</v>
      </c>
      <c r="C54" t="s">
        <v>173</v>
      </c>
      <c r="D54" t="s">
        <v>78</v>
      </c>
      <c r="E54" t="s">
        <v>1270</v>
      </c>
      <c r="F54" t="s">
        <v>1179</v>
      </c>
      <c r="G54" t="s">
        <v>1180</v>
      </c>
      <c r="H54" t="s">
        <v>1181</v>
      </c>
      <c r="I54" t="s">
        <v>1182</v>
      </c>
      <c r="J54" t="s">
        <v>1182</v>
      </c>
      <c r="K54" t="s">
        <v>1183</v>
      </c>
      <c r="L54" t="s">
        <v>1184</v>
      </c>
      <c r="M54">
        <v>24.4</v>
      </c>
      <c r="N54">
        <v>21.6</v>
      </c>
      <c r="O54" t="s">
        <v>1185</v>
      </c>
    </row>
    <row r="55" spans="1:15" x14ac:dyDescent="0.25">
      <c r="A55">
        <v>3</v>
      </c>
      <c r="B55">
        <v>4</v>
      </c>
      <c r="C55" t="s">
        <v>176</v>
      </c>
      <c r="D55" t="s">
        <v>165</v>
      </c>
      <c r="E55" t="s">
        <v>1270</v>
      </c>
      <c r="F55" t="s">
        <v>1186</v>
      </c>
    </row>
    <row r="56" spans="1:15" x14ac:dyDescent="0.25">
      <c r="A56">
        <v>4</v>
      </c>
      <c r="B56">
        <v>5</v>
      </c>
      <c r="C56" t="s">
        <v>178</v>
      </c>
      <c r="D56" t="s">
        <v>85</v>
      </c>
      <c r="E56" t="s">
        <v>1267</v>
      </c>
      <c r="F56" t="s">
        <v>1187</v>
      </c>
    </row>
    <row r="57" spans="1:15" x14ac:dyDescent="0.25">
      <c r="A57">
        <v>5</v>
      </c>
      <c r="B57">
        <v>6</v>
      </c>
      <c r="C57" t="s">
        <v>180</v>
      </c>
      <c r="D57" t="s">
        <v>74</v>
      </c>
      <c r="E57" t="s">
        <v>1267</v>
      </c>
      <c r="F57" t="s">
        <v>1188</v>
      </c>
    </row>
    <row r="58" spans="1:15" x14ac:dyDescent="0.25">
      <c r="A58">
        <v>6</v>
      </c>
      <c r="B58">
        <v>7</v>
      </c>
      <c r="C58" t="s">
        <v>183</v>
      </c>
      <c r="D58" t="s">
        <v>135</v>
      </c>
      <c r="E58" t="s">
        <v>1267</v>
      </c>
      <c r="F58" t="s">
        <v>1189</v>
      </c>
    </row>
    <row r="59" spans="1:15" x14ac:dyDescent="0.25">
      <c r="A59">
        <v>7</v>
      </c>
      <c r="B59">
        <v>8</v>
      </c>
      <c r="C59" t="s">
        <v>185</v>
      </c>
      <c r="D59" t="s">
        <v>23</v>
      </c>
      <c r="F59" t="s">
        <v>1190</v>
      </c>
    </row>
    <row r="60" spans="1:15" x14ac:dyDescent="0.25">
      <c r="A60">
        <v>8</v>
      </c>
      <c r="B60">
        <v>9</v>
      </c>
      <c r="C60" t="s">
        <v>188</v>
      </c>
      <c r="D60" t="s">
        <v>47</v>
      </c>
      <c r="E60" t="s">
        <v>1270</v>
      </c>
      <c r="F60" t="s">
        <v>1191</v>
      </c>
      <c r="G60" t="s">
        <v>1192</v>
      </c>
      <c r="H60" t="s">
        <v>1193</v>
      </c>
    </row>
    <row r="61" spans="1:15" x14ac:dyDescent="0.25">
      <c r="A61">
        <v>9</v>
      </c>
      <c r="B61">
        <v>10</v>
      </c>
      <c r="C61" t="s">
        <v>190</v>
      </c>
      <c r="D61" t="s">
        <v>61</v>
      </c>
      <c r="F61" t="s">
        <v>1194</v>
      </c>
    </row>
    <row r="62" spans="1:15" x14ac:dyDescent="0.25">
      <c r="A62">
        <v>10</v>
      </c>
      <c r="B62">
        <v>11</v>
      </c>
      <c r="C62" t="s">
        <v>193</v>
      </c>
      <c r="D62" t="s">
        <v>135</v>
      </c>
      <c r="F62" t="s">
        <v>1195</v>
      </c>
    </row>
    <row r="63" spans="1:15" x14ac:dyDescent="0.25">
      <c r="A63">
        <v>11</v>
      </c>
      <c r="B63">
        <v>12</v>
      </c>
      <c r="C63" t="s">
        <v>195</v>
      </c>
      <c r="D63" t="s">
        <v>16</v>
      </c>
      <c r="F63" t="s">
        <v>1196</v>
      </c>
    </row>
    <row r="64" spans="1:15" x14ac:dyDescent="0.25">
      <c r="A64">
        <v>12</v>
      </c>
      <c r="B64">
        <v>13</v>
      </c>
      <c r="C64" t="s">
        <v>197</v>
      </c>
      <c r="D64" t="s">
        <v>53</v>
      </c>
      <c r="F64" t="s">
        <v>1197</v>
      </c>
    </row>
    <row r="65" spans="1:10" x14ac:dyDescent="0.25">
      <c r="A65">
        <v>13</v>
      </c>
      <c r="B65">
        <v>14</v>
      </c>
      <c r="C65" t="s">
        <v>200</v>
      </c>
      <c r="D65" t="s">
        <v>28</v>
      </c>
      <c r="E65" t="s">
        <v>1267</v>
      </c>
      <c r="F65" t="s">
        <v>1136</v>
      </c>
    </row>
    <row r="67" spans="1:10" x14ac:dyDescent="0.25">
      <c r="A67">
        <v>0</v>
      </c>
      <c r="B67">
        <v>1</v>
      </c>
      <c r="C67" t="s">
        <v>204</v>
      </c>
      <c r="D67" t="s">
        <v>165</v>
      </c>
      <c r="E67" t="s">
        <v>1270</v>
      </c>
      <c r="F67" t="s">
        <v>1198</v>
      </c>
    </row>
    <row r="68" spans="1:10" x14ac:dyDescent="0.25">
      <c r="A68">
        <v>1</v>
      </c>
      <c r="B68">
        <v>2</v>
      </c>
      <c r="C68" t="s">
        <v>207</v>
      </c>
      <c r="D68" t="s">
        <v>23</v>
      </c>
      <c r="E68" t="s">
        <v>1272</v>
      </c>
      <c r="F68" t="s">
        <v>1199</v>
      </c>
    </row>
    <row r="69" spans="1:10" x14ac:dyDescent="0.25">
      <c r="A69">
        <v>2</v>
      </c>
      <c r="B69">
        <v>3</v>
      </c>
      <c r="C69" t="s">
        <v>210</v>
      </c>
      <c r="D69" t="s">
        <v>53</v>
      </c>
      <c r="E69" t="s">
        <v>1270</v>
      </c>
      <c r="F69" t="s">
        <v>1200</v>
      </c>
      <c r="G69" t="s">
        <v>1201</v>
      </c>
    </row>
    <row r="70" spans="1:10" x14ac:dyDescent="0.25">
      <c r="A70">
        <v>3</v>
      </c>
      <c r="B70">
        <v>4</v>
      </c>
      <c r="C70" t="s">
        <v>212</v>
      </c>
      <c r="D70" t="s">
        <v>112</v>
      </c>
      <c r="F70" t="s">
        <v>1175</v>
      </c>
      <c r="G70">
        <v>13.4</v>
      </c>
    </row>
    <row r="71" spans="1:10" x14ac:dyDescent="0.25">
      <c r="A71">
        <v>4</v>
      </c>
      <c r="B71">
        <v>5</v>
      </c>
      <c r="C71" t="s">
        <v>214</v>
      </c>
      <c r="D71" t="s">
        <v>57</v>
      </c>
    </row>
    <row r="72" spans="1:10" x14ac:dyDescent="0.25">
      <c r="A72">
        <v>5</v>
      </c>
      <c r="B72">
        <v>6</v>
      </c>
      <c r="C72" t="s">
        <v>216</v>
      </c>
      <c r="D72" t="s">
        <v>78</v>
      </c>
      <c r="E72" t="s">
        <v>1270</v>
      </c>
      <c r="F72" t="s">
        <v>1203</v>
      </c>
      <c r="G72" t="s">
        <v>1204</v>
      </c>
      <c r="H72" t="s">
        <v>1205</v>
      </c>
      <c r="I72" t="s">
        <v>1206</v>
      </c>
      <c r="J72" t="s">
        <v>1207</v>
      </c>
    </row>
    <row r="73" spans="1:10" x14ac:dyDescent="0.25">
      <c r="A73">
        <v>6</v>
      </c>
      <c r="B73">
        <v>7</v>
      </c>
      <c r="C73" t="s">
        <v>218</v>
      </c>
      <c r="D73" t="s">
        <v>47</v>
      </c>
      <c r="E73" t="s">
        <v>1270</v>
      </c>
      <c r="F73" t="s">
        <v>1208</v>
      </c>
      <c r="G73" t="s">
        <v>1209</v>
      </c>
    </row>
    <row r="74" spans="1:10" x14ac:dyDescent="0.25">
      <c r="A74">
        <v>7</v>
      </c>
      <c r="B74">
        <v>8</v>
      </c>
      <c r="C74" t="s">
        <v>220</v>
      </c>
      <c r="D74" t="s">
        <v>16</v>
      </c>
      <c r="F74" t="s">
        <v>1210</v>
      </c>
    </row>
    <row r="75" spans="1:10" x14ac:dyDescent="0.25">
      <c r="A75">
        <v>8</v>
      </c>
      <c r="B75">
        <v>9</v>
      </c>
      <c r="C75" t="s">
        <v>222</v>
      </c>
      <c r="D75" t="s">
        <v>70</v>
      </c>
      <c r="E75" t="s">
        <v>1267</v>
      </c>
      <c r="F75" t="s">
        <v>1211</v>
      </c>
    </row>
    <row r="76" spans="1:10" x14ac:dyDescent="0.25">
      <c r="A76">
        <v>9</v>
      </c>
      <c r="B76">
        <v>10</v>
      </c>
      <c r="C76" t="s">
        <v>225</v>
      </c>
      <c r="D76" t="s">
        <v>138</v>
      </c>
      <c r="F76" t="s">
        <v>1212</v>
      </c>
    </row>
    <row r="77" spans="1:10" x14ac:dyDescent="0.25">
      <c r="A77">
        <v>10</v>
      </c>
      <c r="B77">
        <v>11</v>
      </c>
      <c r="C77" t="s">
        <v>228</v>
      </c>
      <c r="D77" t="s">
        <v>28</v>
      </c>
      <c r="F77" t="s">
        <v>1213</v>
      </c>
      <c r="G77" t="s">
        <v>1214</v>
      </c>
    </row>
    <row r="78" spans="1:10" x14ac:dyDescent="0.25">
      <c r="A78">
        <v>11</v>
      </c>
      <c r="B78">
        <v>12</v>
      </c>
      <c r="C78" t="s">
        <v>230</v>
      </c>
      <c r="D78" t="s">
        <v>90</v>
      </c>
      <c r="F78" t="s">
        <v>1215</v>
      </c>
    </row>
    <row r="79" spans="1:10" x14ac:dyDescent="0.25">
      <c r="A79">
        <v>12</v>
      </c>
      <c r="B79">
        <v>13</v>
      </c>
      <c r="C79" t="s">
        <v>233</v>
      </c>
      <c r="D79" t="s">
        <v>135</v>
      </c>
      <c r="E79" t="s">
        <v>1267</v>
      </c>
      <c r="F79" t="s">
        <v>1216</v>
      </c>
    </row>
    <row r="80" spans="1:10" x14ac:dyDescent="0.25">
      <c r="A80">
        <v>13</v>
      </c>
      <c r="B80">
        <v>14</v>
      </c>
      <c r="C80" t="s">
        <v>235</v>
      </c>
      <c r="D80" t="s">
        <v>74</v>
      </c>
      <c r="F80" t="s">
        <v>1217</v>
      </c>
    </row>
    <row r="82" spans="1:7" x14ac:dyDescent="0.25">
      <c r="A82">
        <v>0</v>
      </c>
      <c r="B82">
        <v>1</v>
      </c>
      <c r="C82" t="s">
        <v>239</v>
      </c>
      <c r="D82" t="s">
        <v>112</v>
      </c>
      <c r="F82" t="s">
        <v>1218</v>
      </c>
    </row>
    <row r="83" spans="1:7" x14ac:dyDescent="0.25">
      <c r="A83">
        <v>1</v>
      </c>
      <c r="B83">
        <v>2</v>
      </c>
      <c r="C83" t="s">
        <v>241</v>
      </c>
      <c r="D83" t="s">
        <v>23</v>
      </c>
      <c r="F83" t="s">
        <v>1219</v>
      </c>
    </row>
    <row r="84" spans="1:7" x14ac:dyDescent="0.25">
      <c r="A84">
        <v>2</v>
      </c>
      <c r="B84">
        <v>3</v>
      </c>
      <c r="C84" t="s">
        <v>243</v>
      </c>
      <c r="D84" t="s">
        <v>16</v>
      </c>
      <c r="E84" t="s">
        <v>1270</v>
      </c>
      <c r="F84" t="s">
        <v>1220</v>
      </c>
    </row>
    <row r="85" spans="1:7" x14ac:dyDescent="0.25">
      <c r="A85">
        <v>3</v>
      </c>
      <c r="B85">
        <v>4</v>
      </c>
      <c r="C85" t="s">
        <v>245</v>
      </c>
      <c r="D85" t="s">
        <v>61</v>
      </c>
      <c r="E85" t="s">
        <v>1267</v>
      </c>
      <c r="F85" t="s">
        <v>1202</v>
      </c>
    </row>
    <row r="86" spans="1:7" x14ac:dyDescent="0.25">
      <c r="A86">
        <v>4</v>
      </c>
      <c r="B86">
        <v>5</v>
      </c>
      <c r="C86" t="s">
        <v>247</v>
      </c>
      <c r="D86" t="s">
        <v>138</v>
      </c>
      <c r="F86" t="s">
        <v>1221</v>
      </c>
    </row>
    <row r="87" spans="1:7" x14ac:dyDescent="0.25">
      <c r="A87">
        <v>5</v>
      </c>
      <c r="B87">
        <v>6</v>
      </c>
      <c r="C87" t="s">
        <v>249</v>
      </c>
      <c r="D87" t="s">
        <v>33</v>
      </c>
      <c r="F87" t="s">
        <v>1222</v>
      </c>
    </row>
    <row r="88" spans="1:7" x14ac:dyDescent="0.25">
      <c r="A88">
        <v>6</v>
      </c>
      <c r="B88">
        <v>7</v>
      </c>
      <c r="C88" t="s">
        <v>251</v>
      </c>
      <c r="D88" t="s">
        <v>85</v>
      </c>
      <c r="F88" t="s">
        <v>1223</v>
      </c>
    </row>
    <row r="89" spans="1:7" x14ac:dyDescent="0.25">
      <c r="A89">
        <v>7</v>
      </c>
      <c r="B89">
        <v>8</v>
      </c>
      <c r="C89" t="s">
        <v>254</v>
      </c>
      <c r="D89" t="s">
        <v>74</v>
      </c>
      <c r="F89" t="s">
        <v>1224</v>
      </c>
      <c r="G89" t="s">
        <v>1225</v>
      </c>
    </row>
    <row r="90" spans="1:7" x14ac:dyDescent="0.25">
      <c r="A90">
        <v>8</v>
      </c>
      <c r="B90">
        <v>9</v>
      </c>
      <c r="C90" t="s">
        <v>256</v>
      </c>
      <c r="D90" t="s">
        <v>138</v>
      </c>
      <c r="F90" t="s">
        <v>1226</v>
      </c>
    </row>
    <row r="92" spans="1:7" x14ac:dyDescent="0.25">
      <c r="A92">
        <v>0</v>
      </c>
      <c r="B92">
        <v>1</v>
      </c>
      <c r="C92" t="s">
        <v>259</v>
      </c>
      <c r="D92" t="s">
        <v>138</v>
      </c>
      <c r="E92" t="s">
        <v>1270</v>
      </c>
      <c r="F92" t="s">
        <v>1186</v>
      </c>
    </row>
    <row r="93" spans="1:7" x14ac:dyDescent="0.25">
      <c r="A93">
        <v>1</v>
      </c>
      <c r="B93">
        <v>2</v>
      </c>
      <c r="C93" t="s">
        <v>261</v>
      </c>
      <c r="D93" t="s">
        <v>165</v>
      </c>
      <c r="F93" t="s">
        <v>1227</v>
      </c>
    </row>
    <row r="94" spans="1:7" x14ac:dyDescent="0.25">
      <c r="A94">
        <v>2</v>
      </c>
      <c r="B94">
        <v>3</v>
      </c>
      <c r="C94" t="s">
        <v>263</v>
      </c>
      <c r="D94" t="s">
        <v>78</v>
      </c>
      <c r="F94" t="s">
        <v>1135</v>
      </c>
    </row>
    <row r="95" spans="1:7" x14ac:dyDescent="0.25">
      <c r="A95">
        <v>3</v>
      </c>
      <c r="B95">
        <v>4</v>
      </c>
      <c r="C95" t="s">
        <v>265</v>
      </c>
      <c r="D95" t="s">
        <v>112</v>
      </c>
      <c r="F95" t="s">
        <v>1228</v>
      </c>
    </row>
    <row r="96" spans="1:7" x14ac:dyDescent="0.25">
      <c r="A96">
        <v>4</v>
      </c>
      <c r="B96">
        <v>5</v>
      </c>
      <c r="C96" t="s">
        <v>267</v>
      </c>
      <c r="D96" t="s">
        <v>23</v>
      </c>
      <c r="F96" t="s">
        <v>1229</v>
      </c>
    </row>
    <row r="97" spans="1:7" x14ac:dyDescent="0.25">
      <c r="A97">
        <v>5</v>
      </c>
      <c r="B97">
        <v>6</v>
      </c>
      <c r="C97" t="s">
        <v>269</v>
      </c>
      <c r="D97" t="s">
        <v>28</v>
      </c>
      <c r="E97" t="s">
        <v>1267</v>
      </c>
      <c r="F97" t="s">
        <v>1230</v>
      </c>
    </row>
    <row r="98" spans="1:7" x14ac:dyDescent="0.25">
      <c r="A98">
        <v>6</v>
      </c>
      <c r="B98">
        <v>7</v>
      </c>
      <c r="C98" t="s">
        <v>271</v>
      </c>
      <c r="D98" t="s">
        <v>74</v>
      </c>
      <c r="F98" t="s">
        <v>1215</v>
      </c>
    </row>
    <row r="99" spans="1:7" x14ac:dyDescent="0.25">
      <c r="A99">
        <v>7</v>
      </c>
      <c r="B99">
        <v>8</v>
      </c>
      <c r="C99" t="s">
        <v>273</v>
      </c>
      <c r="D99" t="s">
        <v>274</v>
      </c>
      <c r="F99" t="s">
        <v>1231</v>
      </c>
    </row>
    <row r="100" spans="1:7" x14ac:dyDescent="0.25">
      <c r="A100">
        <v>8</v>
      </c>
      <c r="B100">
        <v>9</v>
      </c>
      <c r="C100" t="s">
        <v>277</v>
      </c>
      <c r="D100" t="s">
        <v>28</v>
      </c>
      <c r="F100" t="s">
        <v>1232</v>
      </c>
    </row>
    <row r="101" spans="1:7" x14ac:dyDescent="0.25">
      <c r="A101">
        <v>9</v>
      </c>
      <c r="B101">
        <v>10</v>
      </c>
      <c r="C101" t="s">
        <v>279</v>
      </c>
      <c r="D101" t="s">
        <v>53</v>
      </c>
      <c r="F101" t="s">
        <v>1233</v>
      </c>
      <c r="G101" t="s">
        <v>1234</v>
      </c>
    </row>
    <row r="102" spans="1:7" x14ac:dyDescent="0.25">
      <c r="A102">
        <v>10</v>
      </c>
      <c r="B102">
        <v>11</v>
      </c>
      <c r="C102" t="s">
        <v>281</v>
      </c>
      <c r="D102" t="s">
        <v>47</v>
      </c>
      <c r="F102" t="s">
        <v>1235</v>
      </c>
      <c r="G102" t="s">
        <v>1236</v>
      </c>
    </row>
    <row r="103" spans="1:7" x14ac:dyDescent="0.25">
      <c r="A103">
        <v>11</v>
      </c>
      <c r="B103">
        <v>12</v>
      </c>
      <c r="C103" t="s">
        <v>283</v>
      </c>
      <c r="D103" t="s">
        <v>16</v>
      </c>
      <c r="F103" t="s">
        <v>1237</v>
      </c>
    </row>
    <row r="104" spans="1:7" x14ac:dyDescent="0.25">
      <c r="A104">
        <v>12</v>
      </c>
      <c r="B104">
        <v>13</v>
      </c>
      <c r="C104" t="s">
        <v>286</v>
      </c>
      <c r="D104" t="s">
        <v>43</v>
      </c>
      <c r="F104" t="s">
        <v>1238</v>
      </c>
      <c r="G104" t="s">
        <v>1239</v>
      </c>
    </row>
    <row r="105" spans="1:7" x14ac:dyDescent="0.25">
      <c r="A105">
        <v>13</v>
      </c>
      <c r="B105">
        <v>14</v>
      </c>
      <c r="C105" t="s">
        <v>288</v>
      </c>
      <c r="D105" t="s">
        <v>38</v>
      </c>
      <c r="F105" t="s">
        <v>1240</v>
      </c>
    </row>
    <row r="107" spans="1:7" x14ac:dyDescent="0.25">
      <c r="A107">
        <v>0</v>
      </c>
      <c r="B107">
        <v>1</v>
      </c>
      <c r="C107" t="s">
        <v>291</v>
      </c>
      <c r="D107" t="s">
        <v>138</v>
      </c>
      <c r="F107" t="s">
        <v>1241</v>
      </c>
    </row>
    <row r="108" spans="1:7" x14ac:dyDescent="0.25">
      <c r="A108">
        <v>1</v>
      </c>
      <c r="B108">
        <v>2</v>
      </c>
      <c r="C108" t="s">
        <v>293</v>
      </c>
      <c r="D108" t="s">
        <v>90</v>
      </c>
      <c r="F108" t="s">
        <v>1195</v>
      </c>
    </row>
    <row r="109" spans="1:7" x14ac:dyDescent="0.25">
      <c r="A109">
        <v>2</v>
      </c>
      <c r="B109">
        <v>3</v>
      </c>
      <c r="C109" t="s">
        <v>296</v>
      </c>
      <c r="D109" t="s">
        <v>112</v>
      </c>
      <c r="F109" t="s">
        <v>1242</v>
      </c>
    </row>
    <row r="110" spans="1:7" x14ac:dyDescent="0.25">
      <c r="A110">
        <v>3</v>
      </c>
      <c r="B110">
        <v>4</v>
      </c>
      <c r="C110" t="s">
        <v>299</v>
      </c>
      <c r="D110" t="s">
        <v>74</v>
      </c>
      <c r="E110" t="s">
        <v>1267</v>
      </c>
      <c r="F110" t="s">
        <v>1243</v>
      </c>
    </row>
    <row r="111" spans="1:7" x14ac:dyDescent="0.25">
      <c r="A111">
        <v>4</v>
      </c>
      <c r="B111">
        <v>5</v>
      </c>
      <c r="C111" t="s">
        <v>301</v>
      </c>
      <c r="D111" t="s">
        <v>23</v>
      </c>
      <c r="E111" t="s">
        <v>1267</v>
      </c>
      <c r="F111" t="s">
        <v>1161</v>
      </c>
    </row>
    <row r="112" spans="1:7" x14ac:dyDescent="0.25">
      <c r="A112">
        <v>5</v>
      </c>
      <c r="B112">
        <v>6</v>
      </c>
      <c r="C112" t="s">
        <v>303</v>
      </c>
      <c r="D112" t="s">
        <v>47</v>
      </c>
      <c r="E112" t="s">
        <v>1270</v>
      </c>
      <c r="F112" t="s">
        <v>1244</v>
      </c>
      <c r="G112" t="s">
        <v>1245</v>
      </c>
    </row>
    <row r="113" spans="1:11" x14ac:dyDescent="0.25">
      <c r="A113">
        <v>6</v>
      </c>
      <c r="B113">
        <v>7</v>
      </c>
      <c r="C113" t="s">
        <v>305</v>
      </c>
      <c r="D113" t="s">
        <v>16</v>
      </c>
      <c r="F113" t="s">
        <v>1246</v>
      </c>
    </row>
    <row r="114" spans="1:11" x14ac:dyDescent="0.25">
      <c r="A114">
        <v>7</v>
      </c>
      <c r="B114">
        <v>8</v>
      </c>
      <c r="C114" t="s">
        <v>307</v>
      </c>
      <c r="D114" t="s">
        <v>38</v>
      </c>
      <c r="F114" t="s">
        <v>1247</v>
      </c>
    </row>
    <row r="115" spans="1:11" x14ac:dyDescent="0.25">
      <c r="A115">
        <v>8</v>
      </c>
      <c r="B115">
        <v>9</v>
      </c>
      <c r="C115" t="s">
        <v>310</v>
      </c>
      <c r="D115" t="s">
        <v>28</v>
      </c>
      <c r="F115" t="s">
        <v>1248</v>
      </c>
    </row>
    <row r="116" spans="1:11" x14ac:dyDescent="0.25">
      <c r="A116">
        <v>9</v>
      </c>
      <c r="B116">
        <v>10</v>
      </c>
      <c r="C116" t="s">
        <v>313</v>
      </c>
      <c r="D116" t="s">
        <v>65</v>
      </c>
      <c r="E116" t="s">
        <v>1270</v>
      </c>
      <c r="F116" t="s">
        <v>1249</v>
      </c>
      <c r="G116" t="s">
        <v>1250</v>
      </c>
      <c r="H116" t="s">
        <v>1251</v>
      </c>
      <c r="I116" t="s">
        <v>1252</v>
      </c>
      <c r="J116" t="s">
        <v>1249</v>
      </c>
      <c r="K116" t="s">
        <v>1249</v>
      </c>
    </row>
    <row r="117" spans="1:11" x14ac:dyDescent="0.25">
      <c r="A117">
        <v>10</v>
      </c>
      <c r="B117">
        <v>11</v>
      </c>
      <c r="C117" t="s">
        <v>316</v>
      </c>
      <c r="D117" t="s">
        <v>33</v>
      </c>
      <c r="F117" t="s">
        <v>1253</v>
      </c>
    </row>
    <row r="119" spans="1:11" x14ac:dyDescent="0.25">
      <c r="A119">
        <v>0</v>
      </c>
      <c r="B119">
        <v>1</v>
      </c>
      <c r="C119" t="s">
        <v>320</v>
      </c>
      <c r="D119" t="s">
        <v>65</v>
      </c>
      <c r="E119" t="s">
        <v>1267</v>
      </c>
      <c r="F119" t="s">
        <v>1254</v>
      </c>
    </row>
    <row r="120" spans="1:11" x14ac:dyDescent="0.25">
      <c r="A120">
        <v>1</v>
      </c>
      <c r="B120">
        <v>2</v>
      </c>
      <c r="C120" t="s">
        <v>322</v>
      </c>
      <c r="D120" t="s">
        <v>38</v>
      </c>
      <c r="F120" t="s">
        <v>1255</v>
      </c>
    </row>
    <row r="121" spans="1:11" x14ac:dyDescent="0.25">
      <c r="A121">
        <v>2</v>
      </c>
      <c r="B121">
        <v>3</v>
      </c>
      <c r="C121" t="s">
        <v>324</v>
      </c>
      <c r="D121" t="s">
        <v>112</v>
      </c>
      <c r="F121" t="s">
        <v>1228</v>
      </c>
    </row>
    <row r="122" spans="1:11" x14ac:dyDescent="0.25">
      <c r="A122">
        <v>3</v>
      </c>
      <c r="B122">
        <v>4</v>
      </c>
      <c r="C122" t="s">
        <v>326</v>
      </c>
      <c r="D122" t="s">
        <v>16</v>
      </c>
      <c r="E122" t="s">
        <v>1270</v>
      </c>
      <c r="F122" t="s">
        <v>1256</v>
      </c>
    </row>
    <row r="123" spans="1:11" x14ac:dyDescent="0.25">
      <c r="A123">
        <v>4</v>
      </c>
      <c r="B123">
        <v>5</v>
      </c>
      <c r="C123" t="s">
        <v>327</v>
      </c>
      <c r="D123" t="s">
        <v>53</v>
      </c>
      <c r="E123" t="s">
        <v>1270</v>
      </c>
      <c r="F123" t="s">
        <v>1257</v>
      </c>
      <c r="G123" t="s">
        <v>1258</v>
      </c>
    </row>
    <row r="124" spans="1:11" x14ac:dyDescent="0.25">
      <c r="A124">
        <v>5</v>
      </c>
      <c r="B124">
        <v>6</v>
      </c>
      <c r="C124" t="s">
        <v>329</v>
      </c>
      <c r="D124" t="s">
        <v>23</v>
      </c>
      <c r="E124" t="s">
        <v>1272</v>
      </c>
      <c r="F124" t="s">
        <v>1259</v>
      </c>
    </row>
    <row r="125" spans="1:11" x14ac:dyDescent="0.25">
      <c r="A125">
        <v>6</v>
      </c>
      <c r="B125">
        <v>7</v>
      </c>
      <c r="C125" t="s">
        <v>331</v>
      </c>
      <c r="D125" t="s">
        <v>70</v>
      </c>
      <c r="E125" t="s">
        <v>1267</v>
      </c>
      <c r="F125" t="s">
        <v>1260</v>
      </c>
    </row>
    <row r="126" spans="1:11" x14ac:dyDescent="0.25">
      <c r="A126">
        <v>7</v>
      </c>
      <c r="B126">
        <v>8</v>
      </c>
      <c r="C126" t="s">
        <v>333</v>
      </c>
      <c r="D126" t="s">
        <v>28</v>
      </c>
      <c r="E126" t="s">
        <v>1267</v>
      </c>
      <c r="F126" t="s">
        <v>1136</v>
      </c>
    </row>
    <row r="127" spans="1:11" x14ac:dyDescent="0.25">
      <c r="A127">
        <v>8</v>
      </c>
      <c r="B127">
        <v>9</v>
      </c>
      <c r="C127" t="s">
        <v>335</v>
      </c>
      <c r="D127" t="s">
        <v>47</v>
      </c>
      <c r="E127" t="s">
        <v>1270</v>
      </c>
      <c r="F127" t="s">
        <v>1261</v>
      </c>
      <c r="G127" t="s">
        <v>1262</v>
      </c>
    </row>
    <row r="128" spans="1:11" x14ac:dyDescent="0.25">
      <c r="A128">
        <v>9</v>
      </c>
      <c r="B128">
        <v>10</v>
      </c>
      <c r="C128" t="s">
        <v>337</v>
      </c>
      <c r="D128" t="s">
        <v>43</v>
      </c>
      <c r="F128" t="s">
        <v>1263</v>
      </c>
    </row>
    <row r="129" spans="1:6" x14ac:dyDescent="0.25">
      <c r="A129">
        <v>10</v>
      </c>
      <c r="B129">
        <v>11</v>
      </c>
      <c r="C129" t="s">
        <v>339</v>
      </c>
      <c r="D129" t="s">
        <v>138</v>
      </c>
      <c r="F129" t="s">
        <v>1264</v>
      </c>
    </row>
    <row r="130" spans="1:6" x14ac:dyDescent="0.25">
      <c r="A130">
        <v>11</v>
      </c>
      <c r="B130">
        <v>12</v>
      </c>
      <c r="C130" t="s">
        <v>341</v>
      </c>
      <c r="D130" t="s">
        <v>78</v>
      </c>
      <c r="E130" t="s">
        <v>1272</v>
      </c>
      <c r="F130" t="s">
        <v>1265</v>
      </c>
    </row>
    <row r="131" spans="1:6" x14ac:dyDescent="0.25">
      <c r="A131">
        <v>12</v>
      </c>
      <c r="B131">
        <v>13</v>
      </c>
      <c r="C131" t="s">
        <v>343</v>
      </c>
      <c r="D131" t="s">
        <v>47</v>
      </c>
      <c r="F131" t="s">
        <v>1266</v>
      </c>
    </row>
  </sheetData>
  <phoneticPr fontId="3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AQ181"/>
  <sheetViews>
    <sheetView workbookViewId="0">
      <pane xSplit="3" ySplit="1" topLeftCell="D122" activePane="bottomRight" state="frozen"/>
      <selection pane="topRight" activeCell="D1" sqref="D1"/>
      <selection pane="bottomLeft" activeCell="A2" sqref="A2"/>
      <selection pane="bottomRight" activeCell="A95" sqref="A95:XFD96"/>
    </sheetView>
  </sheetViews>
  <sheetFormatPr defaultRowHeight="15.75" x14ac:dyDescent="0.25"/>
  <cols>
    <col min="1" max="1" width="6.28515625" style="10" bestFit="1" customWidth="1"/>
    <col min="2" max="2" width="8.5703125" style="10" bestFit="1" customWidth="1"/>
    <col min="3" max="3" width="11" style="10" bestFit="1" customWidth="1"/>
    <col min="4" max="4" width="5.42578125" style="10" bestFit="1" customWidth="1"/>
    <col min="5" max="5" width="8.5703125" style="10" bestFit="1" customWidth="1"/>
    <col min="6" max="6" width="6.28515625" style="10" bestFit="1" customWidth="1"/>
    <col min="7" max="7" width="8.5703125" style="10" bestFit="1" customWidth="1"/>
    <col min="8" max="11" width="6.28515625" style="10" bestFit="1" customWidth="1"/>
    <col min="12" max="12" width="6" style="10" bestFit="1" customWidth="1"/>
    <col min="13" max="13" width="5.28515625" style="10" bestFit="1" customWidth="1"/>
    <col min="14" max="14" width="8.7109375" bestFit="1" customWidth="1"/>
    <col min="15" max="15" width="10.85546875" bestFit="1" customWidth="1"/>
    <col min="16" max="16" width="8.5703125" bestFit="1" customWidth="1"/>
    <col min="17" max="17" width="4.7109375" bestFit="1" customWidth="1"/>
    <col min="18" max="18" width="5.42578125" bestFit="1" customWidth="1"/>
    <col min="19" max="19" width="6.28515625" bestFit="1" customWidth="1"/>
    <col min="20" max="20" width="5.42578125" bestFit="1" customWidth="1"/>
    <col min="21" max="21" width="6.140625" bestFit="1" customWidth="1"/>
    <col min="22" max="22" width="11" bestFit="1" customWidth="1"/>
    <col min="23" max="23" width="8.5703125" bestFit="1" customWidth="1"/>
    <col min="24" max="24" width="10.85546875" bestFit="1" customWidth="1"/>
    <col min="25" max="25" width="14.5703125" style="10" bestFit="1" customWidth="1"/>
    <col min="26" max="26" width="9.7109375" bestFit="1" customWidth="1"/>
    <col min="27" max="27" width="11" style="10" bestFit="1" customWidth="1"/>
    <col min="28" max="28" width="10.28515625" bestFit="1" customWidth="1"/>
    <col min="29" max="29" width="8.5703125" bestFit="1" customWidth="1"/>
    <col min="30" max="30" width="10.140625" bestFit="1" customWidth="1"/>
    <col min="31" max="31" width="8.5703125" bestFit="1" customWidth="1"/>
    <col min="32" max="32" width="6.28515625" bestFit="1" customWidth="1"/>
    <col min="33" max="33" width="10.85546875" bestFit="1" customWidth="1"/>
    <col min="34" max="36" width="8.5703125" bestFit="1" customWidth="1"/>
    <col min="37" max="37" width="10.42578125" bestFit="1" customWidth="1"/>
    <col min="38" max="39" width="6.28515625" bestFit="1" customWidth="1"/>
    <col min="40" max="40" width="8.5703125" bestFit="1" customWidth="1"/>
    <col min="41" max="41" width="11" bestFit="1" customWidth="1"/>
    <col min="42" max="42" width="41.5703125" bestFit="1" customWidth="1"/>
    <col min="43" max="43" width="13.28515625" bestFit="1" customWidth="1"/>
  </cols>
  <sheetData>
    <row r="1" spans="1:43" s="8" customFormat="1" x14ac:dyDescent="0.25">
      <c r="A1" s="9" t="s">
        <v>1278</v>
      </c>
      <c r="B1" s="9" t="s">
        <v>1279</v>
      </c>
      <c r="C1" s="9" t="s">
        <v>3</v>
      </c>
      <c r="D1" s="9" t="s">
        <v>1400</v>
      </c>
      <c r="E1" s="9" t="s">
        <v>1401</v>
      </c>
      <c r="F1" s="9" t="s">
        <v>1402</v>
      </c>
      <c r="G1" s="9" t="s">
        <v>1343</v>
      </c>
      <c r="H1" s="9" t="s">
        <v>1344</v>
      </c>
      <c r="I1" s="9" t="s">
        <v>1345</v>
      </c>
      <c r="J1" s="9" t="s">
        <v>1385</v>
      </c>
      <c r="K1" s="9" t="s">
        <v>1388</v>
      </c>
      <c r="L1" s="9" t="s">
        <v>1403</v>
      </c>
      <c r="M1" s="9" t="s">
        <v>1404</v>
      </c>
      <c r="N1" s="8" t="s">
        <v>1304</v>
      </c>
      <c r="O1" s="8" t="s">
        <v>1346</v>
      </c>
      <c r="P1" s="8" t="s">
        <v>1280</v>
      </c>
      <c r="Q1" s="8" t="s">
        <v>1306</v>
      </c>
      <c r="R1" s="8" t="s">
        <v>1307</v>
      </c>
      <c r="S1" s="8" t="s">
        <v>1308</v>
      </c>
      <c r="T1" s="8" t="s">
        <v>1309</v>
      </c>
      <c r="U1" s="8" t="s">
        <v>1310</v>
      </c>
      <c r="V1" s="8" t="s">
        <v>1316</v>
      </c>
      <c r="W1" s="8" t="s">
        <v>4</v>
      </c>
      <c r="X1" s="8" t="s">
        <v>1311</v>
      </c>
      <c r="Y1" s="9" t="s">
        <v>5</v>
      </c>
      <c r="Z1" s="8" t="s">
        <v>1312</v>
      </c>
      <c r="AA1" s="108" t="s">
        <v>6</v>
      </c>
      <c r="AB1" s="8" t="s">
        <v>1313</v>
      </c>
      <c r="AC1" s="8" t="s">
        <v>7</v>
      </c>
      <c r="AD1" s="8" t="s">
        <v>1314</v>
      </c>
      <c r="AE1" s="8" t="s">
        <v>8</v>
      </c>
      <c r="AF1" s="8" t="s">
        <v>1285</v>
      </c>
      <c r="AG1" s="8" t="s">
        <v>1286</v>
      </c>
      <c r="AH1" s="8" t="s">
        <v>1281</v>
      </c>
      <c r="AI1" s="8" t="s">
        <v>1317</v>
      </c>
      <c r="AJ1" s="8" t="s">
        <v>10</v>
      </c>
      <c r="AK1" s="8" t="s">
        <v>1315</v>
      </c>
      <c r="AL1" s="8" t="s">
        <v>1283</v>
      </c>
      <c r="AM1" s="8" t="s">
        <v>1282</v>
      </c>
      <c r="AN1" s="8" t="s">
        <v>1284</v>
      </c>
      <c r="AO1" s="8" t="s">
        <v>11</v>
      </c>
      <c r="AP1" s="8" t="s">
        <v>12</v>
      </c>
      <c r="AQ1" s="8" t="s">
        <v>13</v>
      </c>
    </row>
    <row r="2" spans="1:43" x14ac:dyDescent="0.25">
      <c r="A2" s="11" t="s">
        <v>1</v>
      </c>
      <c r="B2" s="10" t="str">
        <f>VLOOKUP(表格1[[#This Row],[場]],Raceinfo!$A$1:$C$11,3,FALSE)</f>
        <v>第五班</v>
      </c>
      <c r="C2" s="108" t="str">
        <f>VLOOKUP(表格1[[#This Row],[場]],Raceinfo!$A$1:$C$11,2,FALSE)</f>
        <v>1200米</v>
      </c>
      <c r="D2" s="128"/>
      <c r="E2" s="10" t="s">
        <v>1405</v>
      </c>
      <c r="F2" s="10" t="s">
        <v>1405</v>
      </c>
      <c r="H2" s="10" t="s">
        <v>1405</v>
      </c>
      <c r="J2" s="10" t="s">
        <v>1405</v>
      </c>
      <c r="K2" s="10" t="s">
        <v>1405</v>
      </c>
      <c r="O2" t="str">
        <f>IFERROR(VLOOKUP(C2,'M1'!$B:$D,3,0),"")</f>
        <v/>
      </c>
      <c r="AA2" s="108"/>
    </row>
    <row r="3" spans="1:43" x14ac:dyDescent="0.25">
      <c r="A3" s="11" t="s">
        <v>1</v>
      </c>
      <c r="B3" s="10">
        <v>1</v>
      </c>
      <c r="C3" s="108" t="s">
        <v>14</v>
      </c>
      <c r="D3" s="128"/>
      <c r="F3" s="10" t="s">
        <v>1405</v>
      </c>
      <c r="J3" s="10" t="s">
        <v>1405</v>
      </c>
      <c r="K3" s="10" t="s">
        <v>1405</v>
      </c>
      <c r="N3">
        <f t="shared" ref="N3:N32" si="0">V3+X3+(Z3*0.3)+(AB3*0.3)+(AD3*0.4)+AK3</f>
        <v>0.21015</v>
      </c>
      <c r="O3" t="str">
        <f>IFERROR(VLOOKUP(C3,'M1'!$B:$D,3,0),"")</f>
        <v>放頭</v>
      </c>
      <c r="P3">
        <v>13</v>
      </c>
      <c r="Q3">
        <v>12</v>
      </c>
      <c r="R3">
        <v>10</v>
      </c>
      <c r="S3">
        <v>12</v>
      </c>
      <c r="T3">
        <v>14</v>
      </c>
      <c r="V3">
        <f t="shared" ref="V3:V32" si="1">ROUND( ((1-(P3/14))*0.1*IF(P3&lt;&gt;0,1,0)) + ((1-(Q3/14))*0.1*IF(Q3&lt;&gt;0,1,0)) + ((1-(R3/14))*0.1*IF(R3&lt;&gt;0,1,0)) + ((1-(S3/14))*0.1*IF(S3&lt;&gt;0,1,0)), 4 )</f>
        <v>6.4299999999999996E-2</v>
      </c>
      <c r="W3">
        <v>132</v>
      </c>
      <c r="X3">
        <f>VLOOKUP(表格1[[#This Row],[負磅]],W!$A$1:$B$32,2,FALSE)</f>
        <v>-7.0000000000000007E-2</v>
      </c>
      <c r="Y3" s="109" t="s">
        <v>15</v>
      </c>
      <c r="Z3">
        <f>VLOOKUP(表格1[[#This Row],[騎師]],J!$A$1:$B$45,2,FALSE)</f>
        <v>0.1472</v>
      </c>
      <c r="AA3" s="110" t="s">
        <v>16</v>
      </c>
      <c r="AB3">
        <f>VLOOKUP(表格1[[#This Row],[練馬師]],T!$A$1:$B$23,2,FALSE)</f>
        <v>0.21229999999999999</v>
      </c>
      <c r="AC3">
        <v>9</v>
      </c>
      <c r="AD3">
        <f>VLOOKUP(表格1[[#This Row],[檔位]],'1200M'!$A$1:$B$14,2,0)</f>
        <v>0.27</v>
      </c>
      <c r="AE3">
        <v>40</v>
      </c>
      <c r="AF3">
        <v>1</v>
      </c>
      <c r="AG3">
        <v>9.75</v>
      </c>
      <c r="AJ3">
        <v>4</v>
      </c>
      <c r="AL3">
        <v>-6</v>
      </c>
      <c r="AM3" t="s">
        <v>17</v>
      </c>
      <c r="AN3">
        <v>56</v>
      </c>
      <c r="AO3" t="s">
        <v>18</v>
      </c>
      <c r="AP3" t="s">
        <v>19</v>
      </c>
      <c r="AQ3" t="s">
        <v>20</v>
      </c>
    </row>
    <row r="4" spans="1:43" x14ac:dyDescent="0.25">
      <c r="A4" s="11" t="s">
        <v>1</v>
      </c>
      <c r="B4" s="10">
        <v>2</v>
      </c>
      <c r="C4" s="108" t="s">
        <v>21</v>
      </c>
      <c r="D4" s="128"/>
      <c r="F4" s="10">
        <v>5</v>
      </c>
      <c r="J4" s="10" t="s">
        <v>1405</v>
      </c>
      <c r="K4" s="10" t="s">
        <v>1405</v>
      </c>
      <c r="N4">
        <f t="shared" si="0"/>
        <v>0.30310999999999999</v>
      </c>
      <c r="O4" t="str">
        <f>IFERROR(VLOOKUP(C4,'M1'!$B:$D,3,0),"")</f>
        <v>中前</v>
      </c>
      <c r="P4">
        <v>7</v>
      </c>
      <c r="Q4">
        <v>11</v>
      </c>
      <c r="R4">
        <v>9</v>
      </c>
      <c r="S4">
        <v>14</v>
      </c>
      <c r="T4">
        <v>8</v>
      </c>
      <c r="U4">
        <v>7</v>
      </c>
      <c r="V4">
        <f t="shared" si="1"/>
        <v>0.1071</v>
      </c>
      <c r="W4">
        <v>134</v>
      </c>
      <c r="X4">
        <f>VLOOKUP(表格1[[#This Row],[負磅]],W!$A$1:$B$32,2,FALSE)</f>
        <v>-0.09</v>
      </c>
      <c r="Y4" s="111" t="s">
        <v>22</v>
      </c>
      <c r="Z4">
        <f>VLOOKUP(表格1[[#This Row],[騎師]],J!$A$1:$B$45,2,FALSE)</f>
        <v>0.2487</v>
      </c>
      <c r="AA4" s="112" t="s">
        <v>23</v>
      </c>
      <c r="AB4">
        <f>VLOOKUP(表格1[[#This Row],[練馬師]],T!$A$1:$B$23,2,FALSE)</f>
        <v>0.318</v>
      </c>
      <c r="AC4">
        <v>1</v>
      </c>
      <c r="AD4">
        <f>VLOOKUP(表格1[[#This Row],[檔位]],'1200M'!$A$1:$B$14,2,0)</f>
        <v>0.28999999999999998</v>
      </c>
      <c r="AE4">
        <v>40</v>
      </c>
      <c r="AF4">
        <v>1</v>
      </c>
      <c r="AG4">
        <v>9.18</v>
      </c>
      <c r="AJ4">
        <v>4</v>
      </c>
      <c r="AL4">
        <v>-4</v>
      </c>
      <c r="AM4" t="s">
        <v>17</v>
      </c>
      <c r="AN4">
        <v>71</v>
      </c>
      <c r="AO4" t="s">
        <v>24</v>
      </c>
      <c r="AP4" t="s">
        <v>25</v>
      </c>
      <c r="AQ4" t="s">
        <v>20</v>
      </c>
    </row>
    <row r="5" spans="1:43" x14ac:dyDescent="0.25">
      <c r="A5" s="11" t="s">
        <v>1</v>
      </c>
      <c r="B5" s="10">
        <v>3</v>
      </c>
      <c r="C5" s="108" t="s">
        <v>26</v>
      </c>
      <c r="D5" s="128"/>
      <c r="E5" s="10" t="s">
        <v>1405</v>
      </c>
      <c r="F5" s="10" t="s">
        <v>1405</v>
      </c>
      <c r="H5" s="10" t="s">
        <v>1267</v>
      </c>
      <c r="J5" s="10" t="s">
        <v>1405</v>
      </c>
      <c r="K5" s="10" t="s">
        <v>1405</v>
      </c>
      <c r="N5">
        <f t="shared" si="0"/>
        <v>0.34054000000000012</v>
      </c>
      <c r="O5" t="str">
        <f>IFERROR(VLOOKUP(C5,'M1'!$B:$D,3,0),"")</f>
        <v>中前</v>
      </c>
      <c r="P5">
        <v>7</v>
      </c>
      <c r="Q5">
        <v>5</v>
      </c>
      <c r="R5">
        <v>10</v>
      </c>
      <c r="S5">
        <v>13</v>
      </c>
      <c r="T5">
        <v>14</v>
      </c>
      <c r="U5">
        <v>11</v>
      </c>
      <c r="V5">
        <f t="shared" si="1"/>
        <v>0.15</v>
      </c>
      <c r="W5">
        <v>127</v>
      </c>
      <c r="X5">
        <f>VLOOKUP(表格1[[#This Row],[負磅]],W!$A$1:$B$32,2,FALSE)</f>
        <v>-1.99999999999999E-2</v>
      </c>
      <c r="Y5" s="113" t="s">
        <v>27</v>
      </c>
      <c r="Z5">
        <f>VLOOKUP(表格1[[#This Row],[騎師]],J!$A$1:$B$45,2,FALSE)</f>
        <v>0.1928</v>
      </c>
      <c r="AA5" s="114" t="s">
        <v>28</v>
      </c>
      <c r="AB5">
        <f>VLOOKUP(表格1[[#This Row],[練馬師]],T!$A$1:$B$23,2,FALSE)</f>
        <v>0.22900000000000001</v>
      </c>
      <c r="AC5">
        <v>14</v>
      </c>
      <c r="AD5">
        <f>VLOOKUP(表格1[[#This Row],[檔位]],'1200M'!$A$1:$B$14,2,0)</f>
        <v>0.21</v>
      </c>
      <c r="AE5">
        <v>40</v>
      </c>
      <c r="AF5">
        <v>1</v>
      </c>
      <c r="AG5">
        <v>9.83</v>
      </c>
      <c r="AJ5">
        <v>4</v>
      </c>
      <c r="AL5">
        <v>-4</v>
      </c>
      <c r="AM5" t="s">
        <v>17</v>
      </c>
      <c r="AN5">
        <v>67</v>
      </c>
      <c r="AO5" t="s">
        <v>29</v>
      </c>
      <c r="AP5" t="s">
        <v>30</v>
      </c>
      <c r="AQ5" t="s">
        <v>20</v>
      </c>
    </row>
    <row r="6" spans="1:43" x14ac:dyDescent="0.25">
      <c r="A6" s="11" t="s">
        <v>1</v>
      </c>
      <c r="B6" s="10">
        <v>4</v>
      </c>
      <c r="C6" s="108" t="s">
        <v>31</v>
      </c>
      <c r="D6" s="128" t="s">
        <v>593</v>
      </c>
      <c r="F6" s="10">
        <v>2</v>
      </c>
      <c r="J6" s="10" t="s">
        <v>1405</v>
      </c>
      <c r="K6" s="10" t="s">
        <v>1405</v>
      </c>
      <c r="N6">
        <f t="shared" si="0"/>
        <v>0.47204999999999997</v>
      </c>
      <c r="O6" t="str">
        <f>IFERROR(VLOOKUP(C6,'M1'!$B:$D,3,0),"")</f>
        <v>留後</v>
      </c>
      <c r="P6">
        <v>2</v>
      </c>
      <c r="Q6">
        <v>7</v>
      </c>
      <c r="R6">
        <v>3</v>
      </c>
      <c r="S6">
        <v>9</v>
      </c>
      <c r="T6">
        <v>8</v>
      </c>
      <c r="U6">
        <v>9</v>
      </c>
      <c r="V6">
        <f t="shared" si="1"/>
        <v>0.25</v>
      </c>
      <c r="W6">
        <v>134</v>
      </c>
      <c r="X6">
        <f>VLOOKUP(表格1[[#This Row],[負磅]],W!$A$1:$B$32,2,FALSE)</f>
        <v>-0.09</v>
      </c>
      <c r="Y6" s="10" t="s">
        <v>32</v>
      </c>
      <c r="Z6">
        <f>VLOOKUP(表格1[[#This Row],[騎師]],J!$A$1:$B$45,2,FALSE)</f>
        <v>0.47799999999999998</v>
      </c>
      <c r="AA6" s="108" t="s">
        <v>33</v>
      </c>
      <c r="AB6">
        <f>VLOOKUP(表格1[[#This Row],[練馬師]],T!$A$1:$B$23,2,FALSE)</f>
        <v>0.2155</v>
      </c>
      <c r="AC6">
        <v>7</v>
      </c>
      <c r="AD6">
        <f>VLOOKUP(表格1[[#This Row],[檔位]],'1200M'!$A$1:$B$14,2,0)</f>
        <v>0.26</v>
      </c>
      <c r="AE6">
        <v>40</v>
      </c>
      <c r="AF6">
        <v>1</v>
      </c>
      <c r="AG6">
        <v>8.77</v>
      </c>
      <c r="AJ6">
        <v>6</v>
      </c>
      <c r="AL6">
        <v>0</v>
      </c>
      <c r="AM6" t="s">
        <v>17</v>
      </c>
      <c r="AN6">
        <v>71</v>
      </c>
      <c r="AO6" t="s">
        <v>34</v>
      </c>
      <c r="AP6" t="s">
        <v>35</v>
      </c>
      <c r="AQ6" t="s">
        <v>20</v>
      </c>
    </row>
    <row r="7" spans="1:43" x14ac:dyDescent="0.25">
      <c r="A7" s="11" t="s">
        <v>1</v>
      </c>
      <c r="B7" s="10">
        <v>5</v>
      </c>
      <c r="C7" s="108" t="s">
        <v>36</v>
      </c>
      <c r="D7" s="128"/>
      <c r="E7" s="10" t="s">
        <v>1405</v>
      </c>
      <c r="F7" s="10" t="s">
        <v>1405</v>
      </c>
      <c r="J7" s="10" t="s">
        <v>1384</v>
      </c>
      <c r="K7" s="10" t="s">
        <v>1405</v>
      </c>
      <c r="N7">
        <f t="shared" si="0"/>
        <v>0.39302999999999999</v>
      </c>
      <c r="O7" t="str">
        <f>IFERROR(VLOOKUP(C7,'M1'!$B:$D,3,0),"")</f>
        <v>中前</v>
      </c>
      <c r="P7">
        <v>5</v>
      </c>
      <c r="Q7">
        <v>5</v>
      </c>
      <c r="R7">
        <v>5</v>
      </c>
      <c r="S7">
        <v>14</v>
      </c>
      <c r="T7">
        <v>7</v>
      </c>
      <c r="U7">
        <v>10</v>
      </c>
      <c r="V7">
        <f t="shared" si="1"/>
        <v>0.19289999999999999</v>
      </c>
      <c r="W7">
        <v>132</v>
      </c>
      <c r="X7">
        <f>VLOOKUP(表格1[[#This Row],[負磅]],W!$A$1:$B$32,2,FALSE)</f>
        <v>-7.0000000000000007E-2</v>
      </c>
      <c r="Y7" s="10" t="s">
        <v>37</v>
      </c>
      <c r="Z7">
        <f>VLOOKUP(表格1[[#This Row],[騎師]],J!$A$1:$B$45,2,FALSE)</f>
        <v>0.2286</v>
      </c>
      <c r="AA7" s="108" t="s">
        <v>38</v>
      </c>
      <c r="AB7">
        <f>VLOOKUP(表格1[[#This Row],[練馬師]],T!$A$1:$B$23,2,FALSE)</f>
        <v>0.25850000000000001</v>
      </c>
      <c r="AC7">
        <v>8</v>
      </c>
      <c r="AD7">
        <f>VLOOKUP(表格1[[#This Row],[檔位]],'1200M'!$A$1:$B$14,2,0)</f>
        <v>0.31</v>
      </c>
      <c r="AE7">
        <v>38</v>
      </c>
      <c r="AF7">
        <v>1</v>
      </c>
      <c r="AG7">
        <v>9.0299999999999994</v>
      </c>
      <c r="AJ7">
        <v>4</v>
      </c>
      <c r="AL7">
        <v>-2</v>
      </c>
      <c r="AM7" t="s">
        <v>17</v>
      </c>
      <c r="AN7">
        <v>56</v>
      </c>
      <c r="AO7" t="s">
        <v>39</v>
      </c>
      <c r="AP7" t="s">
        <v>40</v>
      </c>
      <c r="AQ7" t="s">
        <v>20</v>
      </c>
    </row>
    <row r="8" spans="1:43" x14ac:dyDescent="0.25">
      <c r="A8" s="11" t="s">
        <v>1</v>
      </c>
      <c r="B8" s="10">
        <v>6</v>
      </c>
      <c r="C8" s="108" t="s">
        <v>41</v>
      </c>
      <c r="D8" s="128"/>
      <c r="F8" s="10">
        <v>4</v>
      </c>
      <c r="J8" s="10" t="s">
        <v>1384</v>
      </c>
      <c r="K8" s="10" t="s">
        <v>1405</v>
      </c>
      <c r="N8">
        <f t="shared" si="0"/>
        <v>0.47702000000000011</v>
      </c>
      <c r="O8" t="str">
        <f>IFERROR(VLOOKUP(C8,'M1'!$B:$D,3,0),"")</f>
        <v>放頭</v>
      </c>
      <c r="P8">
        <v>3</v>
      </c>
      <c r="Q8">
        <v>1</v>
      </c>
      <c r="R8">
        <v>3</v>
      </c>
      <c r="S8">
        <v>7</v>
      </c>
      <c r="T8">
        <v>4</v>
      </c>
      <c r="U8">
        <v>3</v>
      </c>
      <c r="V8">
        <f t="shared" si="1"/>
        <v>0.3</v>
      </c>
      <c r="W8">
        <v>129</v>
      </c>
      <c r="X8">
        <f>VLOOKUP(表格1[[#This Row],[負磅]],W!$A$1:$B$32,2,FALSE)</f>
        <v>-3.9999999999999897E-2</v>
      </c>
      <c r="Y8" s="10" t="s">
        <v>42</v>
      </c>
      <c r="Z8">
        <f>VLOOKUP(表格1[[#This Row],[騎師]],J!$A$1:$B$45,2,FALSE)</f>
        <v>0.21049999999999999</v>
      </c>
      <c r="AA8" s="108" t="s">
        <v>43</v>
      </c>
      <c r="AB8">
        <f>VLOOKUP(表格1[[#This Row],[練馬師]],T!$A$1:$B$23,2,FALSE)</f>
        <v>0.27289999999999998</v>
      </c>
      <c r="AC8">
        <v>12</v>
      </c>
      <c r="AD8">
        <f>VLOOKUP(表格1[[#This Row],[檔位]],'1200M'!$A$1:$B$14,2,0)</f>
        <v>0.18</v>
      </c>
      <c r="AE8">
        <v>38</v>
      </c>
      <c r="AF8">
        <v>1</v>
      </c>
      <c r="AG8">
        <v>8.94</v>
      </c>
      <c r="AJ8">
        <v>6</v>
      </c>
      <c r="AL8">
        <v>1</v>
      </c>
      <c r="AM8" t="s">
        <v>17</v>
      </c>
      <c r="AN8">
        <v>64</v>
      </c>
      <c r="AP8" t="s">
        <v>44</v>
      </c>
      <c r="AQ8" t="s">
        <v>20</v>
      </c>
    </row>
    <row r="9" spans="1:43" x14ac:dyDescent="0.25">
      <c r="A9" s="11" t="s">
        <v>1</v>
      </c>
      <c r="B9" s="10">
        <v>7</v>
      </c>
      <c r="C9" s="129" t="s">
        <v>45</v>
      </c>
      <c r="D9" s="128"/>
      <c r="E9" s="10" t="s">
        <v>1273</v>
      </c>
      <c r="F9" s="10" t="s">
        <v>1405</v>
      </c>
      <c r="H9" s="9" t="s">
        <v>1270</v>
      </c>
      <c r="J9" s="10" t="s">
        <v>1405</v>
      </c>
      <c r="K9" s="10" t="s">
        <v>1405</v>
      </c>
      <c r="N9">
        <f t="shared" si="0"/>
        <v>0.38168000000000002</v>
      </c>
      <c r="O9" t="str">
        <f>IFERROR(VLOOKUP(C9,'M1'!$B:$D,3,0),"")</f>
        <v>放頭</v>
      </c>
      <c r="P9">
        <v>13</v>
      </c>
      <c r="Q9">
        <v>6</v>
      </c>
      <c r="R9">
        <v>4</v>
      </c>
      <c r="S9">
        <v>6</v>
      </c>
      <c r="T9">
        <v>7</v>
      </c>
      <c r="U9">
        <v>4</v>
      </c>
      <c r="V9">
        <f t="shared" si="1"/>
        <v>0.19289999999999999</v>
      </c>
      <c r="W9">
        <v>131</v>
      </c>
      <c r="X9">
        <f>VLOOKUP(表格1[[#This Row],[負磅]],W!$A$1:$B$32,2,FALSE)</f>
        <v>-0.06</v>
      </c>
      <c r="Y9" s="10" t="s">
        <v>46</v>
      </c>
      <c r="Z9">
        <f>VLOOKUP(表格1[[#This Row],[騎師]],J!$A$1:$B$45,2,FALSE)</f>
        <v>0.32950000000000002</v>
      </c>
      <c r="AA9" s="108" t="s">
        <v>47</v>
      </c>
      <c r="AB9">
        <f>VLOOKUP(表格1[[#This Row],[練馬師]],T!$A$1:$B$23,2,FALSE)</f>
        <v>0.27310000000000001</v>
      </c>
      <c r="AC9">
        <v>2</v>
      </c>
      <c r="AD9">
        <f>VLOOKUP(表格1[[#This Row],[檔位]],'1200M'!$A$1:$B$14,2,0)</f>
        <v>0.17</v>
      </c>
      <c r="AE9">
        <v>37</v>
      </c>
      <c r="AF9">
        <v>1</v>
      </c>
      <c r="AG9">
        <v>9.76</v>
      </c>
      <c r="AJ9">
        <v>5</v>
      </c>
      <c r="AL9">
        <v>-5</v>
      </c>
      <c r="AM9" t="s">
        <v>17</v>
      </c>
      <c r="AN9">
        <v>56</v>
      </c>
      <c r="AO9" t="s">
        <v>48</v>
      </c>
      <c r="AP9" t="s">
        <v>49</v>
      </c>
      <c r="AQ9" t="s">
        <v>50</v>
      </c>
    </row>
    <row r="10" spans="1:43" x14ac:dyDescent="0.25">
      <c r="A10" s="11" t="s">
        <v>1</v>
      </c>
      <c r="B10" s="10">
        <v>8</v>
      </c>
      <c r="C10" s="108" t="s">
        <v>51</v>
      </c>
      <c r="D10" s="128"/>
      <c r="F10" s="10" t="s">
        <v>1405</v>
      </c>
      <c r="J10" s="10" t="s">
        <v>1405</v>
      </c>
      <c r="K10" s="10" t="s">
        <v>1405</v>
      </c>
      <c r="N10">
        <f t="shared" si="0"/>
        <v>0.24195000000000011</v>
      </c>
      <c r="O10" t="str">
        <f>IFERROR(VLOOKUP(C10,'M1'!$B:$D,3,0),"")</f>
        <v>中前</v>
      </c>
      <c r="P10">
        <v>10</v>
      </c>
      <c r="Q10">
        <v>6</v>
      </c>
      <c r="R10">
        <v>14</v>
      </c>
      <c r="S10">
        <v>12</v>
      </c>
      <c r="T10">
        <v>12</v>
      </c>
      <c r="U10">
        <v>8</v>
      </c>
      <c r="V10">
        <f t="shared" si="1"/>
        <v>0.1</v>
      </c>
      <c r="W10">
        <v>129</v>
      </c>
      <c r="X10">
        <f>VLOOKUP(表格1[[#This Row],[負磅]],W!$A$1:$B$32,2,FALSE)</f>
        <v>-3.9999999999999897E-2</v>
      </c>
      <c r="Y10" s="10" t="s">
        <v>52</v>
      </c>
      <c r="Z10">
        <f>VLOOKUP(表格1[[#This Row],[騎師]],J!$A$1:$B$45,2,FALSE)</f>
        <v>0.21840000000000001</v>
      </c>
      <c r="AA10" s="108" t="s">
        <v>53</v>
      </c>
      <c r="AB10">
        <f>VLOOKUP(表格1[[#This Row],[練馬師]],T!$A$1:$B$23,2,FALSE)</f>
        <v>0.2281</v>
      </c>
      <c r="AC10">
        <v>10</v>
      </c>
      <c r="AD10">
        <f>VLOOKUP(表格1[[#This Row],[檔位]],'1200M'!$A$1:$B$14,2,0)</f>
        <v>0.12</v>
      </c>
      <c r="AE10">
        <v>35</v>
      </c>
      <c r="AF10">
        <v>1</v>
      </c>
      <c r="AG10">
        <v>9.19</v>
      </c>
      <c r="AJ10">
        <v>6</v>
      </c>
      <c r="AL10">
        <v>-3</v>
      </c>
      <c r="AM10" t="s">
        <v>17</v>
      </c>
      <c r="AN10">
        <v>64</v>
      </c>
      <c r="AO10" t="s">
        <v>34</v>
      </c>
      <c r="AP10" t="s">
        <v>54</v>
      </c>
      <c r="AQ10" t="s">
        <v>20</v>
      </c>
    </row>
    <row r="11" spans="1:43" x14ac:dyDescent="0.25">
      <c r="A11" s="11" t="s">
        <v>1</v>
      </c>
      <c r="B11" s="10">
        <v>9</v>
      </c>
      <c r="C11" s="108" t="s">
        <v>55</v>
      </c>
      <c r="D11" s="128"/>
      <c r="F11" s="10" t="s">
        <v>1405</v>
      </c>
      <c r="H11" s="10" t="s">
        <v>1267</v>
      </c>
      <c r="J11" s="10" t="s">
        <v>1405</v>
      </c>
      <c r="K11" s="10" t="s">
        <v>1405</v>
      </c>
      <c r="N11">
        <f t="shared" si="0"/>
        <v>0.27783000000000013</v>
      </c>
      <c r="O11" t="str">
        <f>IFERROR(VLOOKUP(C11,'M1'!$B:$D,3,0),"")</f>
        <v>留後</v>
      </c>
      <c r="P11">
        <v>10</v>
      </c>
      <c r="Q11">
        <v>10</v>
      </c>
      <c r="R11">
        <v>12</v>
      </c>
      <c r="S11">
        <v>14</v>
      </c>
      <c r="T11">
        <v>12</v>
      </c>
      <c r="U11">
        <v>13</v>
      </c>
      <c r="V11">
        <f t="shared" si="1"/>
        <v>7.1400000000000005E-2</v>
      </c>
      <c r="W11">
        <v>127</v>
      </c>
      <c r="X11">
        <f>VLOOKUP(表格1[[#This Row],[負磅]],W!$A$1:$B$32,2,FALSE)</f>
        <v>-1.99999999999999E-2</v>
      </c>
      <c r="Y11" s="10" t="s">
        <v>56</v>
      </c>
      <c r="Z11">
        <f>VLOOKUP(表格1[[#This Row],[騎師]],J!$A$1:$B$45,2,FALSE)</f>
        <v>0.24390000000000001</v>
      </c>
      <c r="AA11" s="108" t="s">
        <v>57</v>
      </c>
      <c r="AB11">
        <f>VLOOKUP(表格1[[#This Row],[練馬師]],T!$A$1:$B$23,2,FALSE)</f>
        <v>0.16420000000000001</v>
      </c>
      <c r="AC11">
        <v>6</v>
      </c>
      <c r="AD11">
        <f>VLOOKUP(表格1[[#This Row],[檔位]],'1200M'!$A$1:$B$14,2,0)</f>
        <v>0.26</v>
      </c>
      <c r="AE11">
        <v>33</v>
      </c>
      <c r="AF11">
        <v>1</v>
      </c>
      <c r="AG11">
        <v>9.8699999999999992</v>
      </c>
      <c r="AJ11">
        <v>4</v>
      </c>
      <c r="AL11">
        <v>-7</v>
      </c>
      <c r="AM11" t="s">
        <v>17</v>
      </c>
      <c r="AN11">
        <v>53</v>
      </c>
      <c r="AO11" t="s">
        <v>34</v>
      </c>
      <c r="AP11" t="s">
        <v>58</v>
      </c>
      <c r="AQ11" t="s">
        <v>20</v>
      </c>
    </row>
    <row r="12" spans="1:43" x14ac:dyDescent="0.25">
      <c r="A12" s="11" t="s">
        <v>1</v>
      </c>
      <c r="B12" s="10">
        <v>10</v>
      </c>
      <c r="C12" s="108" t="s">
        <v>59</v>
      </c>
      <c r="D12" s="128"/>
      <c r="E12" s="10" t="s">
        <v>1405</v>
      </c>
      <c r="F12" s="10" t="s">
        <v>1405</v>
      </c>
      <c r="J12" s="10" t="s">
        <v>1405</v>
      </c>
      <c r="K12" s="10" t="s">
        <v>1387</v>
      </c>
      <c r="N12">
        <f t="shared" si="0"/>
        <v>0.32156000000000007</v>
      </c>
      <c r="O12" t="str">
        <f>IFERROR(VLOOKUP(C12,'M1'!$B:$D,3,0),"")</f>
        <v>中前</v>
      </c>
      <c r="P12">
        <v>9</v>
      </c>
      <c r="Q12">
        <v>4</v>
      </c>
      <c r="R12">
        <v>12</v>
      </c>
      <c r="S12">
        <v>7</v>
      </c>
      <c r="T12">
        <v>9</v>
      </c>
      <c r="U12">
        <v>10</v>
      </c>
      <c r="V12">
        <f t="shared" si="1"/>
        <v>0.1714</v>
      </c>
      <c r="W12">
        <v>127</v>
      </c>
      <c r="X12">
        <f>VLOOKUP(表格1[[#This Row],[負磅]],W!$A$1:$B$32,2,FALSE)</f>
        <v>-1.99999999999999E-2</v>
      </c>
      <c r="Y12" s="10" t="s">
        <v>60</v>
      </c>
      <c r="Z12">
        <f>VLOOKUP(表格1[[#This Row],[騎師]],J!$A$1:$B$45,2,FALSE)</f>
        <v>0.22750000000000001</v>
      </c>
      <c r="AA12" s="108" t="s">
        <v>61</v>
      </c>
      <c r="AB12">
        <f>VLOOKUP(表格1[[#This Row],[練馬師]],T!$A$1:$B$23,2,FALSE)</f>
        <v>0.21970000000000001</v>
      </c>
      <c r="AC12">
        <v>13</v>
      </c>
      <c r="AD12">
        <f>VLOOKUP(表格1[[#This Row],[檔位]],'1200M'!$A$1:$B$14,2,0)</f>
        <v>0.09</v>
      </c>
      <c r="AE12">
        <v>33</v>
      </c>
      <c r="AF12">
        <v>1</v>
      </c>
      <c r="AG12">
        <v>9.52</v>
      </c>
      <c r="AJ12">
        <v>5</v>
      </c>
      <c r="AL12">
        <v>-4</v>
      </c>
      <c r="AM12" t="s">
        <v>17</v>
      </c>
      <c r="AN12">
        <v>71</v>
      </c>
      <c r="AP12" t="s">
        <v>62</v>
      </c>
      <c r="AQ12" t="s">
        <v>20</v>
      </c>
    </row>
    <row r="13" spans="1:43" x14ac:dyDescent="0.25">
      <c r="A13" s="11" t="s">
        <v>1</v>
      </c>
      <c r="B13" s="10">
        <v>11</v>
      </c>
      <c r="C13" s="11" t="s">
        <v>63</v>
      </c>
      <c r="D13" s="128"/>
      <c r="F13" s="10">
        <v>3</v>
      </c>
      <c r="J13" s="10" t="s">
        <v>1384</v>
      </c>
      <c r="K13" s="10" t="s">
        <v>1405</v>
      </c>
      <c r="N13">
        <f t="shared" si="0"/>
        <v>0.51575000000000004</v>
      </c>
      <c r="O13" t="str">
        <f>IFERROR(VLOOKUP(C13,'M1'!$B:$D,3,0),"")</f>
        <v>留後</v>
      </c>
      <c r="P13">
        <v>11</v>
      </c>
      <c r="Q13">
        <v>6</v>
      </c>
      <c r="R13">
        <v>2</v>
      </c>
      <c r="S13">
        <v>2</v>
      </c>
      <c r="T13">
        <v>4</v>
      </c>
      <c r="U13">
        <v>5</v>
      </c>
      <c r="V13">
        <f t="shared" si="1"/>
        <v>0.25</v>
      </c>
      <c r="W13">
        <v>125</v>
      </c>
      <c r="X13">
        <f>VLOOKUP(表格1[[#This Row],[負磅]],W!$A$1:$B$32,2,FALSE)</f>
        <v>0</v>
      </c>
      <c r="Y13" s="10" t="s">
        <v>64</v>
      </c>
      <c r="Z13">
        <f>VLOOKUP(表格1[[#This Row],[騎師]],J!$A$1:$B$45,2,FALSE)</f>
        <v>0.26</v>
      </c>
      <c r="AA13" s="108" t="s">
        <v>65</v>
      </c>
      <c r="AB13">
        <f>VLOOKUP(表格1[[#This Row],[練馬師]],T!$A$1:$B$23,2,FALSE)</f>
        <v>0.2525</v>
      </c>
      <c r="AC13">
        <v>3</v>
      </c>
      <c r="AD13">
        <f>VLOOKUP(表格1[[#This Row],[檔位]],'1200M'!$A$1:$B$14,2,0)</f>
        <v>0.28000000000000003</v>
      </c>
      <c r="AE13">
        <v>31</v>
      </c>
      <c r="AF13">
        <v>1</v>
      </c>
      <c r="AG13">
        <v>9.3800000000000008</v>
      </c>
      <c r="AJ13">
        <v>6</v>
      </c>
      <c r="AL13">
        <v>-5</v>
      </c>
      <c r="AM13" t="s">
        <v>17</v>
      </c>
      <c r="AN13">
        <v>77</v>
      </c>
      <c r="AO13" t="s">
        <v>66</v>
      </c>
      <c r="AP13" t="s">
        <v>67</v>
      </c>
      <c r="AQ13" t="s">
        <v>20</v>
      </c>
    </row>
    <row r="14" spans="1:43" x14ac:dyDescent="0.25">
      <c r="A14" s="11" t="s">
        <v>1</v>
      </c>
      <c r="B14" s="10">
        <v>12</v>
      </c>
      <c r="C14" s="108" t="s">
        <v>68</v>
      </c>
      <c r="D14" s="128"/>
      <c r="F14" s="10" t="s">
        <v>1405</v>
      </c>
      <c r="J14" s="10" t="s">
        <v>1405</v>
      </c>
      <c r="K14" s="10" t="s">
        <v>1405</v>
      </c>
      <c r="N14">
        <f t="shared" si="0"/>
        <v>0.33080000000000004</v>
      </c>
      <c r="O14" t="str">
        <f>IFERROR(VLOOKUP(C14,'M1'!$B:$D,3,0),"")</f>
        <v>放頭</v>
      </c>
      <c r="P14">
        <v>12</v>
      </c>
      <c r="Q14">
        <v>7</v>
      </c>
      <c r="R14">
        <v>13</v>
      </c>
      <c r="S14">
        <v>12</v>
      </c>
      <c r="T14">
        <v>11</v>
      </c>
      <c r="U14">
        <v>10</v>
      </c>
      <c r="V14">
        <f t="shared" si="1"/>
        <v>8.5699999999999998E-2</v>
      </c>
      <c r="W14">
        <v>123</v>
      </c>
      <c r="X14">
        <f>VLOOKUP(表格1[[#This Row],[負磅]],W!$A$1:$B$32,2,FALSE)</f>
        <v>0.02</v>
      </c>
      <c r="Y14" s="10" t="s">
        <v>69</v>
      </c>
      <c r="Z14">
        <f>VLOOKUP(表格1[[#This Row],[騎師]],J!$A$1:$B$45,2,FALSE)</f>
        <v>0.19520000000000001</v>
      </c>
      <c r="AA14" s="108" t="s">
        <v>70</v>
      </c>
      <c r="AB14">
        <f>VLOOKUP(表格1[[#This Row],[練馬師]],T!$A$1:$B$23,2,FALSE)</f>
        <v>0.18179999999999999</v>
      </c>
      <c r="AC14">
        <v>4</v>
      </c>
      <c r="AD14">
        <f>VLOOKUP(表格1[[#This Row],[檔位]],'1200M'!$A$1:$B$14,2,0)</f>
        <v>0.28000000000000003</v>
      </c>
      <c r="AE14">
        <v>29</v>
      </c>
      <c r="AF14">
        <v>1</v>
      </c>
      <c r="AG14">
        <v>10.42</v>
      </c>
      <c r="AJ14">
        <v>6</v>
      </c>
      <c r="AL14">
        <v>-6</v>
      </c>
      <c r="AM14" t="s">
        <v>17</v>
      </c>
      <c r="AN14">
        <v>64</v>
      </c>
      <c r="AO14" t="s">
        <v>29</v>
      </c>
      <c r="AP14" t="s">
        <v>71</v>
      </c>
      <c r="AQ14" t="s">
        <v>20</v>
      </c>
    </row>
    <row r="15" spans="1:43" x14ac:dyDescent="0.25">
      <c r="A15" s="11" t="s">
        <v>1</v>
      </c>
      <c r="B15" s="10">
        <v>13</v>
      </c>
      <c r="C15" s="108" t="s">
        <v>72</v>
      </c>
      <c r="D15" s="128" t="s">
        <v>593</v>
      </c>
      <c r="F15" s="10">
        <v>1</v>
      </c>
      <c r="J15" s="10" t="s">
        <v>1405</v>
      </c>
      <c r="K15" s="10" t="s">
        <v>1405</v>
      </c>
      <c r="N15">
        <f t="shared" si="0"/>
        <v>0.48087000000000002</v>
      </c>
      <c r="O15" t="str">
        <f>IFERROR(VLOOKUP(C15,'M1'!$B:$D,3,0),"")</f>
        <v>留後</v>
      </c>
      <c r="P15">
        <v>12</v>
      </c>
      <c r="Q15">
        <v>14</v>
      </c>
      <c r="R15">
        <v>10</v>
      </c>
      <c r="S15">
        <v>5</v>
      </c>
      <c r="T15">
        <v>5</v>
      </c>
      <c r="U15">
        <v>11</v>
      </c>
      <c r="V15">
        <f t="shared" si="1"/>
        <v>0.1071</v>
      </c>
      <c r="W15">
        <v>112</v>
      </c>
      <c r="X15">
        <f>VLOOKUP(表格1[[#This Row],[負磅]],W!$A$1:$B$32,2,FALSE)</f>
        <v>0.13</v>
      </c>
      <c r="Y15" s="10" t="s">
        <v>73</v>
      </c>
      <c r="Z15">
        <f>VLOOKUP(表格1[[#This Row],[騎師]],J!$A$1:$B$45,2,FALSE)</f>
        <v>0.28000000000000003</v>
      </c>
      <c r="AA15" s="108" t="s">
        <v>74</v>
      </c>
      <c r="AB15">
        <f>VLOOKUP(表格1[[#This Row],[練馬師]],T!$A$1:$B$23,2,FALSE)</f>
        <v>0.18590000000000001</v>
      </c>
      <c r="AC15">
        <v>5</v>
      </c>
      <c r="AD15">
        <f>VLOOKUP(表格1[[#This Row],[檔位]],'1200M'!$A$1:$B$14,2,0)</f>
        <v>0.26</v>
      </c>
      <c r="AE15">
        <v>28</v>
      </c>
      <c r="AF15">
        <v>1</v>
      </c>
      <c r="AG15">
        <v>8.81</v>
      </c>
      <c r="AJ15">
        <v>7</v>
      </c>
      <c r="AL15">
        <v>-8</v>
      </c>
      <c r="AM15" t="s">
        <v>17</v>
      </c>
      <c r="AN15">
        <v>71</v>
      </c>
      <c r="AO15" t="s">
        <v>39</v>
      </c>
      <c r="AP15" t="s">
        <v>75</v>
      </c>
      <c r="AQ15" t="s">
        <v>20</v>
      </c>
    </row>
    <row r="16" spans="1:43" x14ac:dyDescent="0.25">
      <c r="A16" s="11" t="s">
        <v>1</v>
      </c>
      <c r="B16" s="10">
        <v>14</v>
      </c>
      <c r="C16" s="108" t="s">
        <v>76</v>
      </c>
      <c r="D16" s="128"/>
      <c r="F16" s="10" t="s">
        <v>1405</v>
      </c>
      <c r="J16" s="10" t="s">
        <v>1405</v>
      </c>
      <c r="K16" s="10" t="s">
        <v>1405</v>
      </c>
      <c r="N16">
        <f t="shared" si="0"/>
        <v>0.31406000000000001</v>
      </c>
      <c r="O16" t="str">
        <f>IFERROR(VLOOKUP(C16,'M1'!$B:$D,3,0),"")</f>
        <v>留後</v>
      </c>
      <c r="P16">
        <v>11</v>
      </c>
      <c r="Q16" t="s">
        <v>174</v>
      </c>
      <c r="R16">
        <v>8</v>
      </c>
      <c r="S16">
        <v>9</v>
      </c>
      <c r="T16">
        <v>10</v>
      </c>
      <c r="U16">
        <v>5</v>
      </c>
      <c r="V16">
        <v>0.125</v>
      </c>
      <c r="W16">
        <v>120</v>
      </c>
      <c r="X16">
        <f>VLOOKUP(表格1[[#This Row],[負磅]],W!$A$1:$B$32,2,FALSE)</f>
        <v>0.05</v>
      </c>
      <c r="Y16" s="10" t="s">
        <v>77</v>
      </c>
      <c r="Z16">
        <f>VLOOKUP(表格1[[#This Row],[騎師]],J!$A$1:$B$45,2,FALSE)</f>
        <v>0.1411</v>
      </c>
      <c r="AA16" s="108" t="s">
        <v>78</v>
      </c>
      <c r="AB16">
        <f>VLOOKUP(表格1[[#This Row],[練馬師]],T!$A$1:$B$23,2,FALSE)</f>
        <v>0.14910000000000001</v>
      </c>
      <c r="AC16">
        <v>11</v>
      </c>
      <c r="AD16">
        <f>VLOOKUP(表格1[[#This Row],[檔位]],'1200M'!$A$1:$B$14,2,0)</f>
        <v>0.13</v>
      </c>
      <c r="AE16">
        <v>26</v>
      </c>
      <c r="AF16">
        <v>1</v>
      </c>
      <c r="AG16">
        <v>9.32</v>
      </c>
      <c r="AJ16">
        <v>4</v>
      </c>
      <c r="AL16">
        <v>-6</v>
      </c>
      <c r="AM16" t="s">
        <v>17</v>
      </c>
      <c r="AN16">
        <v>64</v>
      </c>
      <c r="AO16" t="s">
        <v>79</v>
      </c>
      <c r="AP16" t="s">
        <v>80</v>
      </c>
      <c r="AQ16" t="s">
        <v>20</v>
      </c>
    </row>
    <row r="17" spans="1:43" x14ac:dyDescent="0.25">
      <c r="C17" s="108"/>
      <c r="D17" s="128"/>
      <c r="E17" s="10" t="s">
        <v>1405</v>
      </c>
      <c r="F17" s="10" t="s">
        <v>1405</v>
      </c>
      <c r="H17" s="10" t="s">
        <v>1405</v>
      </c>
      <c r="J17" s="10" t="s">
        <v>1405</v>
      </c>
      <c r="K17" s="10" t="s">
        <v>1405</v>
      </c>
      <c r="O17" t="str">
        <f>IFERROR(VLOOKUP(C17,'M1'!$B:$D,3,0),"")</f>
        <v/>
      </c>
      <c r="AA17" s="108"/>
    </row>
    <row r="18" spans="1:43" x14ac:dyDescent="0.25">
      <c r="A18" s="118" t="s">
        <v>81</v>
      </c>
      <c r="B18" s="10" t="str">
        <f>VLOOKUP(表格1[[#This Row],[場]],Raceinfo!$A$1:$C$11,3,FALSE)</f>
        <v>第四班</v>
      </c>
      <c r="C18" s="108" t="str">
        <f>VLOOKUP(表格1[[#This Row],[場]],Raceinfo!$A$1:$C$11,2,FALSE)</f>
        <v>1000米</v>
      </c>
      <c r="D18" s="128"/>
      <c r="E18" s="10" t="s">
        <v>1405</v>
      </c>
      <c r="F18" s="10" t="s">
        <v>1405</v>
      </c>
      <c r="H18" s="10" t="s">
        <v>1405</v>
      </c>
      <c r="J18" s="10" t="s">
        <v>1405</v>
      </c>
      <c r="K18" s="10" t="s">
        <v>1405</v>
      </c>
      <c r="O18" t="str">
        <f>IFERROR(VLOOKUP(C18,'M1'!$B:$D,3,0),"")</f>
        <v/>
      </c>
      <c r="AA18" s="108"/>
      <c r="AQ18" t="s">
        <v>13</v>
      </c>
    </row>
    <row r="19" spans="1:43" x14ac:dyDescent="0.25">
      <c r="A19" s="118" t="s">
        <v>81</v>
      </c>
      <c r="B19" s="109">
        <v>1</v>
      </c>
      <c r="C19" s="108" t="s">
        <v>82</v>
      </c>
      <c r="D19" s="128"/>
      <c r="F19" s="10" t="s">
        <v>1405</v>
      </c>
      <c r="J19" s="10" t="s">
        <v>1384</v>
      </c>
      <c r="K19" s="10" t="s">
        <v>1387</v>
      </c>
      <c r="N19">
        <f t="shared" si="0"/>
        <v>0.41243000000000002</v>
      </c>
      <c r="O19" t="str">
        <f>IFERROR(VLOOKUP(C19,'M1'!$B:$D,3,0),"")</f>
        <v>放頭</v>
      </c>
      <c r="P19">
        <v>4</v>
      </c>
      <c r="Q19">
        <v>4</v>
      </c>
      <c r="R19">
        <v>11</v>
      </c>
      <c r="S19">
        <v>8</v>
      </c>
      <c r="T19">
        <v>1</v>
      </c>
      <c r="V19">
        <f t="shared" si="1"/>
        <v>0.20710000000000001</v>
      </c>
      <c r="W19">
        <v>135</v>
      </c>
      <c r="X19">
        <f>VLOOKUP(表格1[[#This Row],[負磅]],W!$A$1:$B$32,2,FALSE)</f>
        <v>-0.1</v>
      </c>
      <c r="Y19" s="10" t="s">
        <v>32</v>
      </c>
      <c r="Z19">
        <f>VLOOKUP(表格1[[#This Row],[騎師]],J!$A$1:$B$45,2,FALSE)</f>
        <v>0.47799999999999998</v>
      </c>
      <c r="AA19" s="108" t="s">
        <v>47</v>
      </c>
      <c r="AB19">
        <f>VLOOKUP(表格1[[#This Row],[練馬師]],T!$A$1:$B$23,2,FALSE)</f>
        <v>0.27310000000000001</v>
      </c>
      <c r="AC19">
        <v>2</v>
      </c>
      <c r="AD19">
        <f>VLOOKUP(表格1[[#This Row],[檔位]],'1000M'!$A$1:$B$14,2,0)</f>
        <v>0.2</v>
      </c>
      <c r="AE19">
        <v>58</v>
      </c>
      <c r="AF19">
        <v>0</v>
      </c>
      <c r="AG19">
        <v>55.81</v>
      </c>
      <c r="AJ19">
        <v>5</v>
      </c>
      <c r="AL19">
        <v>-3</v>
      </c>
      <c r="AM19" t="s">
        <v>17</v>
      </c>
      <c r="AN19">
        <v>91</v>
      </c>
      <c r="AO19" t="s">
        <v>18</v>
      </c>
      <c r="AP19" t="s">
        <v>83</v>
      </c>
      <c r="AQ19" t="s">
        <v>20</v>
      </c>
    </row>
    <row r="20" spans="1:43" x14ac:dyDescent="0.25">
      <c r="A20" s="118" t="s">
        <v>81</v>
      </c>
      <c r="B20" s="10">
        <v>2</v>
      </c>
      <c r="C20" s="108" t="s">
        <v>84</v>
      </c>
      <c r="D20" s="128"/>
      <c r="E20" s="10" t="s">
        <v>1405</v>
      </c>
      <c r="F20" s="10">
        <v>1</v>
      </c>
      <c r="J20" s="10" t="s">
        <v>1384</v>
      </c>
      <c r="K20" s="10" t="s">
        <v>1405</v>
      </c>
      <c r="N20">
        <f t="shared" si="0"/>
        <v>0.53605999999999998</v>
      </c>
      <c r="O20" t="str">
        <f>IFERROR(VLOOKUP(C20,'M1'!$B:$D,3,0),"")</f>
        <v>中前</v>
      </c>
      <c r="P20">
        <v>1</v>
      </c>
      <c r="Q20">
        <v>4</v>
      </c>
      <c r="R20">
        <v>3</v>
      </c>
      <c r="V20">
        <f t="shared" si="1"/>
        <v>0.2429</v>
      </c>
      <c r="W20">
        <v>125</v>
      </c>
      <c r="X20">
        <f>VLOOKUP(表格1[[#This Row],[負磅]],W!$A$1:$B$32,2,FALSE)</f>
        <v>0</v>
      </c>
      <c r="Y20" s="10" t="s">
        <v>73</v>
      </c>
      <c r="Z20">
        <f>VLOOKUP(表格1[[#This Row],[騎師]],J!$A$1:$B$45,2,FALSE)</f>
        <v>0.28000000000000003</v>
      </c>
      <c r="AA20" s="108" t="s">
        <v>85</v>
      </c>
      <c r="AB20">
        <f>VLOOKUP(表格1[[#This Row],[練馬師]],T!$A$1:$B$23,2,FALSE)</f>
        <v>0.29720000000000002</v>
      </c>
      <c r="AC20">
        <v>5</v>
      </c>
      <c r="AD20">
        <f>VLOOKUP(表格1[[#This Row],[檔位]],'1000M'!$A$1:$B$14,2,0)</f>
        <v>0.3</v>
      </c>
      <c r="AE20">
        <v>58</v>
      </c>
      <c r="AF20">
        <v>0</v>
      </c>
      <c r="AG20">
        <v>55.79</v>
      </c>
      <c r="AJ20">
        <v>4</v>
      </c>
      <c r="AL20">
        <v>6</v>
      </c>
      <c r="AM20" t="s">
        <v>17</v>
      </c>
      <c r="AN20">
        <v>77</v>
      </c>
      <c r="AO20" t="s">
        <v>18</v>
      </c>
      <c r="AP20" t="s">
        <v>86</v>
      </c>
      <c r="AQ20" t="s">
        <v>20</v>
      </c>
    </row>
    <row r="21" spans="1:43" x14ac:dyDescent="0.25">
      <c r="A21" s="118" t="s">
        <v>81</v>
      </c>
      <c r="B21" s="10">
        <v>3</v>
      </c>
      <c r="C21" s="108" t="s">
        <v>87</v>
      </c>
      <c r="D21" s="128"/>
      <c r="E21" s="10" t="s">
        <v>1405</v>
      </c>
      <c r="F21" s="10">
        <v>5</v>
      </c>
      <c r="H21" s="10" t="s">
        <v>1267</v>
      </c>
      <c r="J21" s="10" t="s">
        <v>1405</v>
      </c>
      <c r="K21" s="10" t="s">
        <v>1405</v>
      </c>
      <c r="N21">
        <f t="shared" si="0"/>
        <v>0.26043000000000005</v>
      </c>
      <c r="O21" t="str">
        <f>IFERROR(VLOOKUP(C21,'M1'!$B:$D,3,0),"")</f>
        <v>放頭</v>
      </c>
      <c r="P21">
        <v>8</v>
      </c>
      <c r="Q21">
        <v>10</v>
      </c>
      <c r="R21">
        <v>1</v>
      </c>
      <c r="S21">
        <v>14</v>
      </c>
      <c r="T21">
        <v>5</v>
      </c>
      <c r="V21">
        <f t="shared" si="1"/>
        <v>0.1643</v>
      </c>
      <c r="W21">
        <v>134</v>
      </c>
      <c r="X21">
        <f>VLOOKUP(表格1[[#This Row],[負磅]],W!$A$1:$B$32,2,FALSE)</f>
        <v>-0.09</v>
      </c>
      <c r="Y21" s="10" t="s">
        <v>37</v>
      </c>
      <c r="Z21">
        <f>VLOOKUP(表格1[[#This Row],[騎師]],J!$A$1:$B$45,2,FALSE)</f>
        <v>0.2286</v>
      </c>
      <c r="AA21" s="108" t="s">
        <v>38</v>
      </c>
      <c r="AB21">
        <f>VLOOKUP(表格1[[#This Row],[練馬師]],T!$A$1:$B$23,2,FALSE)</f>
        <v>0.25850000000000001</v>
      </c>
      <c r="AC21">
        <v>8</v>
      </c>
      <c r="AD21">
        <f>VLOOKUP(表格1[[#This Row],[檔位]],'1000M'!$A$1:$B$14,2,0)</f>
        <v>0.1</v>
      </c>
      <c r="AE21">
        <v>57</v>
      </c>
      <c r="AF21">
        <v>0</v>
      </c>
      <c r="AG21">
        <v>56.71</v>
      </c>
      <c r="AJ21">
        <v>4</v>
      </c>
      <c r="AL21">
        <v>0</v>
      </c>
      <c r="AM21">
        <v>1</v>
      </c>
      <c r="AN21">
        <v>64</v>
      </c>
      <c r="AO21" t="s">
        <v>34</v>
      </c>
      <c r="AP21" t="s">
        <v>88</v>
      </c>
      <c r="AQ21" t="s">
        <v>20</v>
      </c>
    </row>
    <row r="22" spans="1:43" x14ac:dyDescent="0.25">
      <c r="A22" s="118" t="s">
        <v>81</v>
      </c>
      <c r="B22" s="10">
        <v>4</v>
      </c>
      <c r="C22" s="130" t="s">
        <v>89</v>
      </c>
      <c r="D22" s="128" t="s">
        <v>593</v>
      </c>
      <c r="E22" s="10" t="s">
        <v>1405</v>
      </c>
      <c r="F22" s="10">
        <v>3</v>
      </c>
      <c r="J22" s="10" t="s">
        <v>1405</v>
      </c>
      <c r="K22" s="10" t="s">
        <v>1405</v>
      </c>
      <c r="N22">
        <f t="shared" si="0"/>
        <v>0.25290999999999997</v>
      </c>
      <c r="O22" t="str">
        <f>IFERROR(VLOOKUP(C22,'M1'!$B:$D,3,0),"")</f>
        <v>中後</v>
      </c>
      <c r="P22">
        <v>11</v>
      </c>
      <c r="Q22">
        <v>9</v>
      </c>
      <c r="R22">
        <v>10</v>
      </c>
      <c r="S22">
        <v>3</v>
      </c>
      <c r="T22">
        <v>2</v>
      </c>
      <c r="U22">
        <v>1</v>
      </c>
      <c r="V22">
        <f t="shared" si="1"/>
        <v>0.1643</v>
      </c>
      <c r="W22">
        <v>134</v>
      </c>
      <c r="X22">
        <f>VLOOKUP(表格1[[#This Row],[負磅]],W!$A$1:$B$32,2,FALSE)</f>
        <v>-0.09</v>
      </c>
      <c r="Y22" s="10" t="s">
        <v>69</v>
      </c>
      <c r="Z22">
        <f>VLOOKUP(表格1[[#This Row],[騎師]],J!$A$1:$B$45,2,FALSE)</f>
        <v>0.19520000000000001</v>
      </c>
      <c r="AA22" s="108" t="s">
        <v>90</v>
      </c>
      <c r="AB22">
        <f>VLOOKUP(表格1[[#This Row],[練馬師]],T!$A$1:$B$23,2,FALSE)</f>
        <v>0.2535</v>
      </c>
      <c r="AC22">
        <v>10</v>
      </c>
      <c r="AD22">
        <f>VLOOKUP(表格1[[#This Row],[檔位]],'1000M'!$A$1:$B$14,2,0)</f>
        <v>0.11</v>
      </c>
      <c r="AE22">
        <v>57</v>
      </c>
      <c r="AF22">
        <v>0</v>
      </c>
      <c r="AG22">
        <v>56.08</v>
      </c>
      <c r="AJ22">
        <v>4</v>
      </c>
      <c r="AL22">
        <v>-2</v>
      </c>
      <c r="AM22">
        <v>1</v>
      </c>
      <c r="AN22">
        <v>64</v>
      </c>
      <c r="AO22" t="s">
        <v>91</v>
      </c>
      <c r="AP22" t="s">
        <v>92</v>
      </c>
      <c r="AQ22" t="s">
        <v>20</v>
      </c>
    </row>
    <row r="23" spans="1:43" x14ac:dyDescent="0.25">
      <c r="A23" s="118" t="s">
        <v>81</v>
      </c>
      <c r="B23" s="10">
        <v>5</v>
      </c>
      <c r="C23" s="108" t="s">
        <v>93</v>
      </c>
      <c r="D23" s="128"/>
      <c r="E23" s="10" t="s">
        <v>1405</v>
      </c>
      <c r="F23" s="10" t="s">
        <v>1405</v>
      </c>
      <c r="J23" s="10" t="s">
        <v>1405</v>
      </c>
      <c r="K23" s="10" t="s">
        <v>1405</v>
      </c>
      <c r="N23">
        <f t="shared" si="0"/>
        <v>0.27237999999999996</v>
      </c>
      <c r="O23" t="str">
        <f>IFERROR(VLOOKUP(C23,'M1'!$B:$D,3,0),"")</f>
        <v>中前</v>
      </c>
      <c r="P23">
        <v>7</v>
      </c>
      <c r="Q23">
        <v>8</v>
      </c>
      <c r="R23">
        <v>10</v>
      </c>
      <c r="S23">
        <v>8</v>
      </c>
      <c r="T23">
        <v>8</v>
      </c>
      <c r="U23">
        <v>5</v>
      </c>
      <c r="V23">
        <f t="shared" si="1"/>
        <v>0.1643</v>
      </c>
      <c r="W23">
        <v>130</v>
      </c>
      <c r="X23">
        <f>VLOOKUP(表格1[[#This Row],[負磅]],W!$A$1:$B$32,2,FALSE)</f>
        <v>-0.05</v>
      </c>
      <c r="Y23" s="10" t="s">
        <v>77</v>
      </c>
      <c r="Z23">
        <f>VLOOKUP(表格1[[#This Row],[騎師]],J!$A$1:$B$45,2,FALSE)</f>
        <v>0.1411</v>
      </c>
      <c r="AA23" s="108" t="s">
        <v>65</v>
      </c>
      <c r="AB23">
        <f>VLOOKUP(表格1[[#This Row],[練馬師]],T!$A$1:$B$23,2,FALSE)</f>
        <v>0.2525</v>
      </c>
      <c r="AC23">
        <v>3</v>
      </c>
      <c r="AD23">
        <f>VLOOKUP(表格1[[#This Row],[檔位]],'1000M'!$A$1:$B$14,2,0)</f>
        <v>0.1</v>
      </c>
      <c r="AE23">
        <v>53</v>
      </c>
      <c r="AJ23">
        <v>5</v>
      </c>
      <c r="AL23">
        <v>-4</v>
      </c>
      <c r="AM23">
        <v>1</v>
      </c>
      <c r="AN23">
        <v>60</v>
      </c>
      <c r="AO23" t="s">
        <v>94</v>
      </c>
      <c r="AP23" t="s">
        <v>95</v>
      </c>
      <c r="AQ23" t="s">
        <v>96</v>
      </c>
    </row>
    <row r="24" spans="1:43" x14ac:dyDescent="0.25">
      <c r="A24" s="118" t="s">
        <v>81</v>
      </c>
      <c r="B24" s="10">
        <v>6</v>
      </c>
      <c r="C24" s="108" t="s">
        <v>97</v>
      </c>
      <c r="D24" s="128"/>
      <c r="F24" s="10" t="s">
        <v>1405</v>
      </c>
      <c r="J24" s="10" t="s">
        <v>1405</v>
      </c>
      <c r="K24" s="10" t="s">
        <v>1405</v>
      </c>
      <c r="N24">
        <f t="shared" si="0"/>
        <v>0.28891999999999995</v>
      </c>
      <c r="O24" t="str">
        <f>IFERROR(VLOOKUP(C24,'M1'!$B:$D,3,0),"")</f>
        <v>中前</v>
      </c>
      <c r="P24">
        <v>10</v>
      </c>
      <c r="Q24">
        <v>8</v>
      </c>
      <c r="R24">
        <v>4</v>
      </c>
      <c r="S24">
        <v>12</v>
      </c>
      <c r="T24">
        <v>8</v>
      </c>
      <c r="U24">
        <v>1</v>
      </c>
      <c r="V24">
        <f t="shared" si="1"/>
        <v>0.15709999999999999</v>
      </c>
      <c r="W24">
        <v>130</v>
      </c>
      <c r="X24">
        <f>VLOOKUP(表格1[[#This Row],[負磅]],W!$A$1:$B$32,2,FALSE)</f>
        <v>-0.05</v>
      </c>
      <c r="Y24" s="10" t="s">
        <v>56</v>
      </c>
      <c r="Z24">
        <f>VLOOKUP(表格1[[#This Row],[騎師]],J!$A$1:$B$45,2,FALSE)</f>
        <v>0.24390000000000001</v>
      </c>
      <c r="AA24" s="108" t="s">
        <v>33</v>
      </c>
      <c r="AB24">
        <f>VLOOKUP(表格1[[#This Row],[練馬師]],T!$A$1:$B$23,2,FALSE)</f>
        <v>0.2155</v>
      </c>
      <c r="AC24">
        <v>9</v>
      </c>
      <c r="AD24">
        <f>VLOOKUP(表格1[[#This Row],[檔位]],'1000M'!$A$1:$B$14,2,0)</f>
        <v>0.11</v>
      </c>
      <c r="AE24">
        <v>53</v>
      </c>
      <c r="AF24">
        <v>0</v>
      </c>
      <c r="AG24">
        <v>57.13</v>
      </c>
      <c r="AJ24">
        <v>5</v>
      </c>
      <c r="AL24">
        <v>-3</v>
      </c>
      <c r="AM24">
        <v>1</v>
      </c>
      <c r="AN24">
        <v>64</v>
      </c>
      <c r="AO24" t="s">
        <v>98</v>
      </c>
      <c r="AP24" t="s">
        <v>99</v>
      </c>
      <c r="AQ24" t="s">
        <v>20</v>
      </c>
    </row>
    <row r="25" spans="1:43" x14ac:dyDescent="0.25">
      <c r="A25" s="118" t="s">
        <v>81</v>
      </c>
      <c r="B25" s="10">
        <v>7</v>
      </c>
      <c r="C25" s="11" t="s">
        <v>100</v>
      </c>
      <c r="D25" s="128"/>
      <c r="F25" s="10" t="s">
        <v>1405</v>
      </c>
      <c r="J25" s="10" t="s">
        <v>1405</v>
      </c>
      <c r="K25" s="10" t="s">
        <v>1405</v>
      </c>
      <c r="N25">
        <f t="shared" si="0"/>
        <v>0.46212000000000009</v>
      </c>
      <c r="O25" t="str">
        <f>IFERROR(VLOOKUP(C25,'M1'!$B:$D,3,0),"")</f>
        <v>放頭</v>
      </c>
      <c r="P25">
        <v>12</v>
      </c>
      <c r="Q25">
        <v>1</v>
      </c>
      <c r="R25">
        <v>12</v>
      </c>
      <c r="S25">
        <v>2</v>
      </c>
      <c r="T25">
        <v>11</v>
      </c>
      <c r="U25">
        <v>7</v>
      </c>
      <c r="V25">
        <f t="shared" si="1"/>
        <v>0.20710000000000001</v>
      </c>
      <c r="W25">
        <v>126</v>
      </c>
      <c r="X25">
        <f>VLOOKUP(表格1[[#This Row],[負磅]],W!$A$1:$B$32,2,FALSE)</f>
        <v>-9.99999999999991E-3</v>
      </c>
      <c r="Y25" s="10" t="s">
        <v>42</v>
      </c>
      <c r="Z25">
        <f>VLOOKUP(表格1[[#This Row],[騎師]],J!$A$1:$B$45,2,FALSE)</f>
        <v>0.21049999999999999</v>
      </c>
      <c r="AA25" s="108" t="s">
        <v>43</v>
      </c>
      <c r="AB25">
        <f>VLOOKUP(表格1[[#This Row],[練馬師]],T!$A$1:$B$23,2,FALSE)</f>
        <v>0.27289999999999998</v>
      </c>
      <c r="AC25">
        <v>6</v>
      </c>
      <c r="AD25">
        <f>VLOOKUP(表格1[[#This Row],[檔位]],'1000M'!$A$1:$B$14,2,0)</f>
        <v>0.3</v>
      </c>
      <c r="AE25">
        <v>52</v>
      </c>
      <c r="AF25">
        <v>0</v>
      </c>
      <c r="AG25">
        <v>57.51</v>
      </c>
      <c r="AJ25">
        <v>6</v>
      </c>
      <c r="AL25">
        <v>0</v>
      </c>
      <c r="AM25">
        <v>1</v>
      </c>
      <c r="AN25">
        <v>56</v>
      </c>
      <c r="AO25" t="s">
        <v>18</v>
      </c>
      <c r="AP25" t="s">
        <v>101</v>
      </c>
      <c r="AQ25" t="s">
        <v>20</v>
      </c>
    </row>
    <row r="26" spans="1:43" x14ac:dyDescent="0.25">
      <c r="A26" s="118" t="s">
        <v>81</v>
      </c>
      <c r="B26" s="10">
        <v>8</v>
      </c>
      <c r="C26" s="108" t="s">
        <v>102</v>
      </c>
      <c r="D26" s="128" t="s">
        <v>593</v>
      </c>
      <c r="F26" s="10">
        <v>2</v>
      </c>
      <c r="H26" s="9" t="s">
        <v>1270</v>
      </c>
      <c r="J26" s="10" t="s">
        <v>1405</v>
      </c>
      <c r="K26" s="10" t="s">
        <v>1405</v>
      </c>
      <c r="N26">
        <f t="shared" si="0"/>
        <v>0.30513999999999997</v>
      </c>
      <c r="O26" t="str">
        <f>IFERROR(VLOOKUP(C26,'M1'!$B:$D,3,0),"")</f>
        <v>中前</v>
      </c>
      <c r="P26">
        <v>3</v>
      </c>
      <c r="Q26">
        <v>7</v>
      </c>
      <c r="R26">
        <v>14</v>
      </c>
      <c r="V26">
        <f t="shared" si="1"/>
        <v>0.12859999999999999</v>
      </c>
      <c r="W26">
        <v>120</v>
      </c>
      <c r="X26">
        <f>VLOOKUP(表格1[[#This Row],[負磅]],W!$A$1:$B$32,2,FALSE)</f>
        <v>0.05</v>
      </c>
      <c r="Y26" s="113" t="s">
        <v>27</v>
      </c>
      <c r="Z26">
        <f>VLOOKUP(表格1[[#This Row],[騎師]],J!$A$1:$B$45,2,FALSE)</f>
        <v>0.1928</v>
      </c>
      <c r="AA26" s="114" t="s">
        <v>28</v>
      </c>
      <c r="AB26">
        <f>VLOOKUP(表格1[[#This Row],[練馬師]],T!$A$1:$B$23,2,FALSE)</f>
        <v>0.22900000000000001</v>
      </c>
      <c r="AC26">
        <v>1</v>
      </c>
      <c r="AD26">
        <f>VLOOKUP(表格1[[#This Row],[檔位]],'1000M'!$A$1:$B$14,2,0)</f>
        <v>0</v>
      </c>
      <c r="AE26">
        <v>50</v>
      </c>
      <c r="AF26">
        <v>0</v>
      </c>
      <c r="AG26">
        <v>56.49</v>
      </c>
      <c r="AJ26">
        <v>4</v>
      </c>
      <c r="AL26">
        <v>0</v>
      </c>
      <c r="AM26">
        <v>1</v>
      </c>
      <c r="AN26">
        <v>77</v>
      </c>
      <c r="AO26" t="s">
        <v>103</v>
      </c>
      <c r="AP26" t="s">
        <v>104</v>
      </c>
      <c r="AQ26" t="s">
        <v>20</v>
      </c>
    </row>
    <row r="27" spans="1:43" x14ac:dyDescent="0.25">
      <c r="A27" s="118" t="s">
        <v>81</v>
      </c>
      <c r="B27" s="10">
        <v>9</v>
      </c>
      <c r="C27" s="108" t="s">
        <v>105</v>
      </c>
      <c r="D27" s="128"/>
      <c r="F27" s="10" t="s">
        <v>1405</v>
      </c>
      <c r="J27" s="10" t="s">
        <v>1384</v>
      </c>
      <c r="K27" s="10" t="s">
        <v>1405</v>
      </c>
      <c r="N27">
        <f t="shared" si="0"/>
        <v>0.48024999999999995</v>
      </c>
      <c r="O27" t="str">
        <f>IFERROR(VLOOKUP(C27,'M1'!$B:$D,3,0),"")</f>
        <v>放頭</v>
      </c>
      <c r="P27">
        <v>5</v>
      </c>
      <c r="Q27">
        <v>6</v>
      </c>
      <c r="R27">
        <v>11</v>
      </c>
      <c r="S27">
        <v>4</v>
      </c>
      <c r="T27">
        <v>1</v>
      </c>
      <c r="U27">
        <v>8</v>
      </c>
      <c r="V27">
        <f t="shared" si="1"/>
        <v>0.21429999999999999</v>
      </c>
      <c r="W27">
        <v>125</v>
      </c>
      <c r="X27">
        <f>VLOOKUP(表格1[[#This Row],[負磅]],W!$A$1:$B$32,2,FALSE)</f>
        <v>0</v>
      </c>
      <c r="Y27" s="10" t="s">
        <v>52</v>
      </c>
      <c r="Z27">
        <f>VLOOKUP(表格1[[#This Row],[騎師]],J!$A$1:$B$45,2,FALSE)</f>
        <v>0.21840000000000001</v>
      </c>
      <c r="AA27" s="108" t="s">
        <v>53</v>
      </c>
      <c r="AB27">
        <f>VLOOKUP(表格1[[#This Row],[練馬師]],T!$A$1:$B$23,2,FALSE)</f>
        <v>0.2281</v>
      </c>
      <c r="AC27">
        <v>11</v>
      </c>
      <c r="AD27">
        <f>VLOOKUP(表格1[[#This Row],[檔位]],'1000M'!$A$1:$B$14,2,0)</f>
        <v>0.33</v>
      </c>
      <c r="AE27">
        <v>48</v>
      </c>
      <c r="AF27">
        <v>0</v>
      </c>
      <c r="AG27">
        <v>56.78</v>
      </c>
      <c r="AJ27">
        <v>6</v>
      </c>
      <c r="AL27">
        <v>-2</v>
      </c>
      <c r="AM27">
        <v>1</v>
      </c>
      <c r="AN27">
        <v>60</v>
      </c>
      <c r="AO27" t="s">
        <v>106</v>
      </c>
      <c r="AP27" t="s">
        <v>107</v>
      </c>
      <c r="AQ27" t="s">
        <v>96</v>
      </c>
    </row>
    <row r="28" spans="1:43" x14ac:dyDescent="0.25">
      <c r="A28" s="118" t="s">
        <v>81</v>
      </c>
      <c r="B28" s="10">
        <v>10</v>
      </c>
      <c r="C28" s="108" t="s">
        <v>108</v>
      </c>
      <c r="D28" s="128" t="s">
        <v>593</v>
      </c>
      <c r="F28" s="10">
        <v>4</v>
      </c>
      <c r="J28" s="10" t="s">
        <v>1405</v>
      </c>
      <c r="K28" s="10" t="s">
        <v>1405</v>
      </c>
      <c r="N28">
        <f t="shared" si="0"/>
        <v>0.49785000000000001</v>
      </c>
      <c r="O28" t="str">
        <f>IFERROR(VLOOKUP(C28,'M1'!$B:$D,3,0),"")</f>
        <v>中前</v>
      </c>
      <c r="P28">
        <v>7</v>
      </c>
      <c r="Q28">
        <v>11</v>
      </c>
      <c r="R28">
        <v>11</v>
      </c>
      <c r="S28">
        <v>6</v>
      </c>
      <c r="T28">
        <v>2</v>
      </c>
      <c r="U28">
        <v>12</v>
      </c>
      <c r="V28">
        <f t="shared" si="1"/>
        <v>0.15</v>
      </c>
      <c r="W28">
        <v>117</v>
      </c>
      <c r="X28">
        <f>VLOOKUP(表格1[[#This Row],[負磅]],W!$A$1:$B$32,2,FALSE)</f>
        <v>0.08</v>
      </c>
      <c r="Y28" s="109" t="s">
        <v>15</v>
      </c>
      <c r="Z28">
        <f>VLOOKUP(表格1[[#This Row],[騎師]],J!$A$1:$B$45,2,FALSE)</f>
        <v>0.1472</v>
      </c>
      <c r="AA28" s="110" t="s">
        <v>16</v>
      </c>
      <c r="AB28">
        <f>VLOOKUP(表格1[[#This Row],[練馬師]],T!$A$1:$B$23,2,FALSE)</f>
        <v>0.21229999999999999</v>
      </c>
      <c r="AC28">
        <v>7</v>
      </c>
      <c r="AD28">
        <f>VLOOKUP(表格1[[#This Row],[檔位]],'1000M'!$A$1:$B$14,2,0)</f>
        <v>0.4</v>
      </c>
      <c r="AE28">
        <v>42</v>
      </c>
      <c r="AF28">
        <v>0</v>
      </c>
      <c r="AG28">
        <v>56.69</v>
      </c>
      <c r="AJ28">
        <v>4</v>
      </c>
      <c r="AL28">
        <v>-4</v>
      </c>
      <c r="AM28">
        <v>1</v>
      </c>
      <c r="AN28">
        <v>77</v>
      </c>
      <c r="AO28" t="s">
        <v>34</v>
      </c>
      <c r="AP28" t="s">
        <v>109</v>
      </c>
      <c r="AQ28" t="s">
        <v>20</v>
      </c>
    </row>
    <row r="29" spans="1:43" x14ac:dyDescent="0.25">
      <c r="A29" s="118" t="s">
        <v>81</v>
      </c>
      <c r="B29" s="10">
        <v>11</v>
      </c>
      <c r="C29" s="108" t="s">
        <v>110</v>
      </c>
      <c r="D29" s="128"/>
      <c r="E29" s="10" t="s">
        <v>1405</v>
      </c>
      <c r="F29" s="10" t="s">
        <v>1405</v>
      </c>
      <c r="J29" s="10" t="s">
        <v>1405</v>
      </c>
      <c r="K29" s="10" t="s">
        <v>1405</v>
      </c>
      <c r="N29">
        <f t="shared" si="0"/>
        <v>0.55491000000000001</v>
      </c>
      <c r="O29" t="str">
        <f>IFERROR(VLOOKUP(C29,'M1'!$B:$D,3,0),"")</f>
        <v>留後</v>
      </c>
      <c r="P29">
        <v>9</v>
      </c>
      <c r="Q29">
        <v>9</v>
      </c>
      <c r="R29">
        <v>3</v>
      </c>
      <c r="S29">
        <v>7</v>
      </c>
      <c r="T29">
        <v>3</v>
      </c>
      <c r="U29">
        <v>10</v>
      </c>
      <c r="V29">
        <f t="shared" si="1"/>
        <v>0.2</v>
      </c>
      <c r="W29">
        <v>119</v>
      </c>
      <c r="X29">
        <f>VLOOKUP(表格1[[#This Row],[負磅]],W!$A$1:$B$32,2,FALSE)</f>
        <v>0.06</v>
      </c>
      <c r="Y29" s="113" t="s">
        <v>111</v>
      </c>
      <c r="Z29">
        <f>VLOOKUP(表格1[[#This Row],[騎師]],J!$A$1:$B$45,2,FALSE)</f>
        <v>0.2286</v>
      </c>
      <c r="AA29" s="114" t="s">
        <v>112</v>
      </c>
      <c r="AB29">
        <f>VLOOKUP(表格1[[#This Row],[練馬師]],T!$A$1:$B$23,2,FALSE)</f>
        <v>0.22109999999999999</v>
      </c>
      <c r="AC29">
        <v>4</v>
      </c>
      <c r="AD29">
        <f>VLOOKUP(表格1[[#This Row],[檔位]],'1000M'!$A$1:$B$14,2,0)</f>
        <v>0.4</v>
      </c>
      <c r="AE29">
        <v>42</v>
      </c>
      <c r="AJ29">
        <v>5</v>
      </c>
      <c r="AL29">
        <v>-4</v>
      </c>
      <c r="AM29">
        <v>1</v>
      </c>
      <c r="AN29">
        <v>64</v>
      </c>
      <c r="AO29" t="s">
        <v>113</v>
      </c>
      <c r="AP29" t="s">
        <v>114</v>
      </c>
      <c r="AQ29" t="s">
        <v>96</v>
      </c>
    </row>
    <row r="30" spans="1:43" x14ac:dyDescent="0.25">
      <c r="C30" s="108"/>
      <c r="D30" s="128"/>
      <c r="E30" s="10" t="s">
        <v>1405</v>
      </c>
      <c r="F30" s="10" t="s">
        <v>1405</v>
      </c>
      <c r="H30" s="10" t="s">
        <v>1405</v>
      </c>
      <c r="J30" s="10" t="s">
        <v>1405</v>
      </c>
      <c r="K30" s="10" t="s">
        <v>1405</v>
      </c>
      <c r="O30" t="str">
        <f>IFERROR(VLOOKUP(C30,'M1'!$B:$D,3,0),"")</f>
        <v/>
      </c>
      <c r="AA30" s="108"/>
    </row>
    <row r="31" spans="1:43" x14ac:dyDescent="0.25">
      <c r="A31" s="11" t="s">
        <v>115</v>
      </c>
      <c r="B31" s="10" t="str">
        <f>VLOOKUP(表格1[[#This Row],[場]],Raceinfo!$A$1:$C$11,3,FALSE)</f>
        <v>三級賽</v>
      </c>
      <c r="C31" s="108" t="str">
        <f>VLOOKUP(表格1[[#This Row],[場]],Raceinfo!$A$1:$C$11,2,FALSE)</f>
        <v>1200米</v>
      </c>
      <c r="D31" s="128"/>
      <c r="E31" s="10" t="s">
        <v>1405</v>
      </c>
      <c r="F31" s="10" t="s">
        <v>1405</v>
      </c>
      <c r="H31" s="10" t="s">
        <v>1405</v>
      </c>
      <c r="J31" s="10" t="s">
        <v>1405</v>
      </c>
      <c r="K31" s="10" t="s">
        <v>1405</v>
      </c>
      <c r="O31" t="str">
        <f>IFERROR(VLOOKUP(C31,'M1'!$B:$D,3,0),"")</f>
        <v/>
      </c>
      <c r="AA31" s="108"/>
      <c r="AQ31" t="s">
        <v>13</v>
      </c>
    </row>
    <row r="32" spans="1:43" x14ac:dyDescent="0.25">
      <c r="A32" s="11" t="s">
        <v>115</v>
      </c>
      <c r="B32" s="109">
        <v>1</v>
      </c>
      <c r="C32" s="11" t="s">
        <v>116</v>
      </c>
      <c r="D32" s="128"/>
      <c r="E32" s="10" t="s">
        <v>1405</v>
      </c>
      <c r="F32" s="10">
        <v>1</v>
      </c>
      <c r="H32" s="9" t="s">
        <v>1271</v>
      </c>
      <c r="J32" s="10" t="s">
        <v>1384</v>
      </c>
      <c r="K32" s="10" t="s">
        <v>1405</v>
      </c>
      <c r="N32">
        <f t="shared" si="0"/>
        <v>0.59712999999999994</v>
      </c>
      <c r="O32" t="str">
        <f>IFERROR(VLOOKUP(C32,'M1'!$B:$D,3,0),"")</f>
        <v>放頭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  <c r="V32">
        <f t="shared" si="1"/>
        <v>0.37140000000000001</v>
      </c>
      <c r="W32">
        <v>135</v>
      </c>
      <c r="X32">
        <f>VLOOKUP(表格1[[#This Row],[負磅]],W!$A$1:$B$32,2,FALSE)</f>
        <v>-0.1</v>
      </c>
      <c r="Y32" s="10" t="s">
        <v>32</v>
      </c>
      <c r="Z32">
        <f>VLOOKUP(表格1[[#This Row],[騎師]],J!$A$1:$B$45,2,FALSE)</f>
        <v>0.47799999999999998</v>
      </c>
      <c r="AA32" s="11" t="s">
        <v>112</v>
      </c>
      <c r="AB32">
        <f>VLOOKUP(表格1[[#This Row],[練馬師]],T!$A$1:$B$23,2,FALSE)</f>
        <v>0.22109999999999999</v>
      </c>
      <c r="AC32">
        <v>1</v>
      </c>
      <c r="AD32">
        <f>VLOOKUP(表格1[[#This Row],[檔位]],'1200M'!$A$1:$B$14,2,0)</f>
        <v>0.28999999999999998</v>
      </c>
      <c r="AE32">
        <v>142</v>
      </c>
      <c r="AF32">
        <v>1</v>
      </c>
      <c r="AG32">
        <v>7.1</v>
      </c>
      <c r="AJ32">
        <v>6</v>
      </c>
      <c r="AL32">
        <v>2</v>
      </c>
      <c r="AN32">
        <v>133</v>
      </c>
      <c r="AP32" t="s">
        <v>117</v>
      </c>
      <c r="AQ32" t="s">
        <v>20</v>
      </c>
    </row>
    <row r="33" spans="1:43" x14ac:dyDescent="0.25">
      <c r="A33" s="11" t="s">
        <v>115</v>
      </c>
      <c r="B33" s="10">
        <v>2</v>
      </c>
      <c r="C33" s="108" t="s">
        <v>118</v>
      </c>
      <c r="D33" s="128"/>
      <c r="F33" s="10" t="s">
        <v>1405</v>
      </c>
      <c r="H33" s="10" t="s">
        <v>1267</v>
      </c>
      <c r="J33" s="10" t="s">
        <v>1405</v>
      </c>
      <c r="K33" s="10" t="s">
        <v>1405</v>
      </c>
      <c r="N33">
        <f t="shared" ref="N33:N64" si="2">V33+X33+(Z33*0.3)+(AB33*0.3)+(AD33*0.4)+AK33</f>
        <v>0.55603000000000002</v>
      </c>
      <c r="O33" t="str">
        <f>IFERROR(VLOOKUP(C33,'M1'!$B:$D,3,0),"")</f>
        <v>放頭</v>
      </c>
      <c r="P33">
        <v>8</v>
      </c>
      <c r="Q33">
        <v>3</v>
      </c>
      <c r="R33">
        <v>9</v>
      </c>
      <c r="S33">
        <v>6</v>
      </c>
      <c r="T33">
        <v>14</v>
      </c>
      <c r="U33">
        <v>6</v>
      </c>
      <c r="V33">
        <f t="shared" ref="V33:V64" si="3">ROUND( ((1-(P33/14))*0.1*IF(P33&lt;&gt;0,1,0)) + ((1-(Q33/14))*0.1*IF(Q33&lt;&gt;0,1,0)) + ((1-(R33/14))*0.1*IF(R33&lt;&gt;0,1,0)) + ((1-(S33/14))*0.1*IF(S33&lt;&gt;0,1,0)), 4 )</f>
        <v>0.21429999999999999</v>
      </c>
      <c r="W33">
        <v>115</v>
      </c>
      <c r="X33">
        <f>VLOOKUP(表格1[[#This Row],[負磅]],W!$A$1:$B$32,2,FALSE)</f>
        <v>0.1</v>
      </c>
      <c r="Y33" s="10" t="s">
        <v>77</v>
      </c>
      <c r="Z33">
        <f>VLOOKUP(表格1[[#This Row],[騎師]],J!$A$1:$B$45,2,FALSE)</f>
        <v>0.1411</v>
      </c>
      <c r="AA33" s="108" t="s">
        <v>23</v>
      </c>
      <c r="AB33">
        <f>VLOOKUP(表格1[[#This Row],[練馬師]],T!$A$1:$B$23,2,FALSE)</f>
        <v>0.318</v>
      </c>
      <c r="AC33">
        <v>5</v>
      </c>
      <c r="AD33">
        <f>VLOOKUP(表格1[[#This Row],[檔位]],'1200M'!$A$1:$B$14,2,0)</f>
        <v>0.26</v>
      </c>
      <c r="AE33">
        <v>109</v>
      </c>
      <c r="AF33">
        <v>1</v>
      </c>
      <c r="AG33">
        <v>8.27</v>
      </c>
      <c r="AJ33">
        <v>7</v>
      </c>
      <c r="AL33">
        <v>-3</v>
      </c>
      <c r="AN33">
        <v>77</v>
      </c>
      <c r="AO33" t="s">
        <v>24</v>
      </c>
      <c r="AP33" t="s">
        <v>119</v>
      </c>
      <c r="AQ33" t="s">
        <v>20</v>
      </c>
    </row>
    <row r="34" spans="1:43" x14ac:dyDescent="0.25">
      <c r="A34" s="11" t="s">
        <v>115</v>
      </c>
      <c r="B34" s="109">
        <v>3</v>
      </c>
      <c r="C34" s="131" t="s">
        <v>120</v>
      </c>
      <c r="D34" s="128" t="s">
        <v>593</v>
      </c>
      <c r="F34" s="10">
        <v>2</v>
      </c>
      <c r="J34" s="10" t="s">
        <v>1384</v>
      </c>
      <c r="K34" s="10" t="s">
        <v>1405</v>
      </c>
      <c r="N34">
        <f t="shared" si="2"/>
        <v>0.6992799999999999</v>
      </c>
      <c r="O34" t="str">
        <f>IFERROR(VLOOKUP(C34,'M1'!$B:$D,3,0),"")</f>
        <v>中前</v>
      </c>
      <c r="P34">
        <v>1</v>
      </c>
      <c r="Q34">
        <v>1</v>
      </c>
      <c r="R34">
        <v>2</v>
      </c>
      <c r="S34">
        <v>3</v>
      </c>
      <c r="T34">
        <v>4</v>
      </c>
      <c r="U34">
        <v>1</v>
      </c>
      <c r="V34">
        <f t="shared" si="3"/>
        <v>0.35</v>
      </c>
      <c r="W34">
        <v>115</v>
      </c>
      <c r="X34">
        <f>VLOOKUP(表格1[[#This Row],[負磅]],W!$A$1:$B$32,2,FALSE)</f>
        <v>0.1</v>
      </c>
      <c r="Y34" s="10" t="s">
        <v>37</v>
      </c>
      <c r="Z34">
        <f>VLOOKUP(表格1[[#This Row],[騎師]],J!$A$1:$B$45,2,FALSE)</f>
        <v>0.2286</v>
      </c>
      <c r="AA34" s="108" t="s">
        <v>28</v>
      </c>
      <c r="AB34">
        <f>VLOOKUP(表格1[[#This Row],[練馬師]],T!$A$1:$B$23,2,FALSE)</f>
        <v>0.22900000000000001</v>
      </c>
      <c r="AC34">
        <v>4</v>
      </c>
      <c r="AD34">
        <f>VLOOKUP(表格1[[#This Row],[檔位]],'1200M'!$A$1:$B$14,2,0)</f>
        <v>0.28000000000000003</v>
      </c>
      <c r="AE34">
        <v>107</v>
      </c>
      <c r="AF34">
        <v>1</v>
      </c>
      <c r="AG34">
        <v>7.81</v>
      </c>
      <c r="AJ34">
        <v>5</v>
      </c>
      <c r="AL34">
        <v>6</v>
      </c>
      <c r="AN34">
        <v>98</v>
      </c>
      <c r="AO34" t="s">
        <v>18</v>
      </c>
      <c r="AP34" t="s">
        <v>121</v>
      </c>
      <c r="AQ34" t="s">
        <v>20</v>
      </c>
    </row>
    <row r="35" spans="1:43" x14ac:dyDescent="0.25">
      <c r="A35" s="119" t="s">
        <v>115</v>
      </c>
      <c r="B35" s="10">
        <v>4</v>
      </c>
      <c r="C35" s="108" t="s">
        <v>122</v>
      </c>
      <c r="D35" s="128" t="s">
        <v>593</v>
      </c>
      <c r="F35" s="10">
        <v>4</v>
      </c>
      <c r="H35" s="10" t="s">
        <v>1267</v>
      </c>
      <c r="J35" s="10" t="s">
        <v>1405</v>
      </c>
      <c r="K35" s="10" t="s">
        <v>1405</v>
      </c>
      <c r="N35">
        <f t="shared" si="2"/>
        <v>0.57460999999999995</v>
      </c>
      <c r="O35" t="str">
        <f>IFERROR(VLOOKUP(C35,'M1'!$B:$D,3,0),"")</f>
        <v>中前</v>
      </c>
      <c r="P35">
        <v>7</v>
      </c>
      <c r="Q35">
        <v>3</v>
      </c>
      <c r="R35">
        <v>7</v>
      </c>
      <c r="S35">
        <v>6</v>
      </c>
      <c r="T35">
        <v>4</v>
      </c>
      <c r="U35">
        <v>6</v>
      </c>
      <c r="V35">
        <f t="shared" si="3"/>
        <v>0.23569999999999999</v>
      </c>
      <c r="W35">
        <v>115</v>
      </c>
      <c r="X35">
        <f>VLOOKUP(表格1[[#This Row],[負磅]],W!$A$1:$B$32,2,FALSE)</f>
        <v>0.1</v>
      </c>
      <c r="Y35" s="113" t="s">
        <v>111</v>
      </c>
      <c r="Z35">
        <f>VLOOKUP(表格1[[#This Row],[騎師]],J!$A$1:$B$45,2,FALSE)</f>
        <v>0.2286</v>
      </c>
      <c r="AA35" s="115" t="s">
        <v>112</v>
      </c>
      <c r="AB35">
        <f>VLOOKUP(表格1[[#This Row],[練馬師]],T!$A$1:$B$23,2,FALSE)</f>
        <v>0.22109999999999999</v>
      </c>
      <c r="AC35">
        <v>6</v>
      </c>
      <c r="AD35">
        <f>VLOOKUP(表格1[[#This Row],[檔位]],'1200M'!$A$1:$B$14,2,0)</f>
        <v>0.26</v>
      </c>
      <c r="AE35">
        <v>103</v>
      </c>
      <c r="AF35">
        <v>1</v>
      </c>
      <c r="AG35">
        <v>7.39</v>
      </c>
      <c r="AJ35">
        <v>8</v>
      </c>
      <c r="AL35">
        <v>-2</v>
      </c>
      <c r="AN35">
        <v>77</v>
      </c>
      <c r="AO35" t="s">
        <v>39</v>
      </c>
      <c r="AP35" t="s">
        <v>123</v>
      </c>
      <c r="AQ35" t="s">
        <v>96</v>
      </c>
    </row>
    <row r="36" spans="1:43" x14ac:dyDescent="0.25">
      <c r="A36" s="119" t="s">
        <v>115</v>
      </c>
      <c r="B36" s="10">
        <v>5</v>
      </c>
      <c r="C36" s="108" t="s">
        <v>124</v>
      </c>
      <c r="D36" s="128" t="s">
        <v>593</v>
      </c>
      <c r="F36" s="10">
        <v>3</v>
      </c>
      <c r="J36" s="10" t="s">
        <v>1384</v>
      </c>
      <c r="K36" s="10" t="s">
        <v>1405</v>
      </c>
      <c r="N36">
        <f t="shared" si="2"/>
        <v>0.57784999999999997</v>
      </c>
      <c r="O36" t="str">
        <f>IFERROR(VLOOKUP(C36,'M1'!$B:$D,3,0),"")</f>
        <v>中前</v>
      </c>
      <c r="P36">
        <v>2</v>
      </c>
      <c r="Q36">
        <v>3</v>
      </c>
      <c r="R36">
        <v>8</v>
      </c>
      <c r="S36">
        <v>5</v>
      </c>
      <c r="T36">
        <v>4</v>
      </c>
      <c r="U36">
        <v>11</v>
      </c>
      <c r="V36">
        <f t="shared" si="3"/>
        <v>0.27139999999999997</v>
      </c>
      <c r="W36">
        <v>115</v>
      </c>
      <c r="X36">
        <f>VLOOKUP(表格1[[#This Row],[負磅]],W!$A$1:$B$32,2,FALSE)</f>
        <v>0.1</v>
      </c>
      <c r="Y36" s="10" t="s">
        <v>125</v>
      </c>
      <c r="Z36">
        <f>VLOOKUP(表格1[[#This Row],[騎師]],J!$A$1:$B$45,2,FALSE)</f>
        <v>0.20799999999999999</v>
      </c>
      <c r="AA36" s="108" t="s">
        <v>90</v>
      </c>
      <c r="AB36">
        <f>VLOOKUP(表格1[[#This Row],[練馬師]],T!$A$1:$B$23,2,FALSE)</f>
        <v>0.2535</v>
      </c>
      <c r="AC36">
        <v>2</v>
      </c>
      <c r="AD36">
        <f>VLOOKUP(表格1[[#This Row],[檔位]],'1200M'!$A$1:$B$14,2,0)</f>
        <v>0.17</v>
      </c>
      <c r="AE36">
        <v>102</v>
      </c>
      <c r="AF36">
        <v>1</v>
      </c>
      <c r="AG36">
        <v>7.94</v>
      </c>
      <c r="AJ36">
        <v>9</v>
      </c>
      <c r="AL36">
        <v>0</v>
      </c>
      <c r="AN36">
        <v>53</v>
      </c>
      <c r="AP36" t="s">
        <v>126</v>
      </c>
      <c r="AQ36" t="s">
        <v>20</v>
      </c>
    </row>
    <row r="37" spans="1:43" x14ac:dyDescent="0.25">
      <c r="A37" s="11" t="s">
        <v>115</v>
      </c>
      <c r="B37" s="10">
        <v>6</v>
      </c>
      <c r="C37" s="11" t="s">
        <v>127</v>
      </c>
      <c r="D37" s="128"/>
      <c r="F37" s="10">
        <v>5</v>
      </c>
      <c r="J37" s="10" t="s">
        <v>1384</v>
      </c>
      <c r="K37" s="10" t="s">
        <v>1405</v>
      </c>
      <c r="N37">
        <f t="shared" si="2"/>
        <v>0.60751999999999995</v>
      </c>
      <c r="O37" t="str">
        <f>IFERROR(VLOOKUP(C37,'M1'!$B:$D,3,0),"")</f>
        <v>中前</v>
      </c>
      <c r="P37">
        <v>10</v>
      </c>
      <c r="Q37">
        <v>2</v>
      </c>
      <c r="R37">
        <v>2</v>
      </c>
      <c r="S37">
        <v>5</v>
      </c>
      <c r="T37">
        <v>8</v>
      </c>
      <c r="U37">
        <v>9</v>
      </c>
      <c r="V37">
        <f t="shared" si="3"/>
        <v>0.26429999999999998</v>
      </c>
      <c r="W37">
        <v>115</v>
      </c>
      <c r="X37">
        <f>VLOOKUP(表格1[[#This Row],[負磅]],W!$A$1:$B$32,2,FALSE)</f>
        <v>0.1</v>
      </c>
      <c r="Y37" s="116" t="s">
        <v>128</v>
      </c>
      <c r="Z37">
        <f>VLOOKUP(表格1[[#This Row],[騎師]],J!$A$1:$B$45,2,FALSE)</f>
        <v>0.1789</v>
      </c>
      <c r="AA37" s="117" t="s">
        <v>38</v>
      </c>
      <c r="AB37">
        <f>VLOOKUP(表格1[[#This Row],[練馬師]],T!$A$1:$B$23,2,FALSE)</f>
        <v>0.25850000000000001</v>
      </c>
      <c r="AC37">
        <v>3</v>
      </c>
      <c r="AD37">
        <f>VLOOKUP(表格1[[#This Row],[檔位]],'1200M'!$A$1:$B$14,2,0)</f>
        <v>0.28000000000000003</v>
      </c>
      <c r="AE37">
        <v>86</v>
      </c>
      <c r="AF37">
        <v>1</v>
      </c>
      <c r="AG37">
        <v>8.39</v>
      </c>
      <c r="AJ37">
        <v>6</v>
      </c>
      <c r="AL37">
        <v>-2</v>
      </c>
      <c r="AN37">
        <v>53</v>
      </c>
      <c r="AO37" t="s">
        <v>18</v>
      </c>
      <c r="AP37" t="s">
        <v>129</v>
      </c>
      <c r="AQ37" t="s">
        <v>96</v>
      </c>
    </row>
    <row r="38" spans="1:43" x14ac:dyDescent="0.25">
      <c r="C38" s="108"/>
      <c r="D38" s="128"/>
      <c r="E38" s="10" t="s">
        <v>1405</v>
      </c>
      <c r="F38" s="10" t="s">
        <v>1405</v>
      </c>
      <c r="H38" s="10" t="s">
        <v>1405</v>
      </c>
      <c r="J38" s="10" t="s">
        <v>1405</v>
      </c>
      <c r="K38" s="10" t="s">
        <v>1405</v>
      </c>
      <c r="O38" t="str">
        <f>IFERROR(VLOOKUP(C38,'M1'!$B:$D,3,0),"")</f>
        <v/>
      </c>
      <c r="AA38" s="108"/>
    </row>
    <row r="39" spans="1:43" x14ac:dyDescent="0.25">
      <c r="A39" s="12" t="s">
        <v>130</v>
      </c>
      <c r="B39" s="10" t="str">
        <f>VLOOKUP(表格1[[#This Row],[場]],Raceinfo!$A$1:$C$11,3,FALSE)</f>
        <v>第五班</v>
      </c>
      <c r="C39" s="108" t="str">
        <f>VLOOKUP(表格1[[#This Row],[場]],Raceinfo!$A$1:$C$11,2,FALSE)</f>
        <v>1600米</v>
      </c>
      <c r="D39" s="128"/>
      <c r="E39" s="10" t="s">
        <v>1405</v>
      </c>
      <c r="F39" s="10" t="s">
        <v>1405</v>
      </c>
      <c r="H39" s="10" t="s">
        <v>1405</v>
      </c>
      <c r="J39" s="10" t="s">
        <v>1405</v>
      </c>
      <c r="K39" s="10" t="s">
        <v>1405</v>
      </c>
      <c r="O39" t="str">
        <f>IFERROR(VLOOKUP(C39,'M1'!$B:$D,3,0),"")</f>
        <v/>
      </c>
      <c r="AA39" s="108"/>
      <c r="AQ39" t="s">
        <v>13</v>
      </c>
    </row>
    <row r="40" spans="1:43" x14ac:dyDescent="0.25">
      <c r="A40" s="12" t="s">
        <v>130</v>
      </c>
      <c r="B40" s="10">
        <v>1</v>
      </c>
      <c r="C40" s="108" t="s">
        <v>131</v>
      </c>
      <c r="D40" s="128"/>
      <c r="F40" s="10">
        <v>5</v>
      </c>
      <c r="J40" s="10" t="s">
        <v>1384</v>
      </c>
      <c r="K40" s="10" t="s">
        <v>1405</v>
      </c>
      <c r="N40">
        <f t="shared" si="2"/>
        <v>0.45424999999999999</v>
      </c>
      <c r="O40" t="str">
        <f>IFERROR(VLOOKUP(C40,'M1'!$B:$D,3,0),"")</f>
        <v>放頭</v>
      </c>
      <c r="P40">
        <v>3</v>
      </c>
      <c r="Q40">
        <v>4</v>
      </c>
      <c r="R40">
        <v>3</v>
      </c>
      <c r="S40">
        <v>9</v>
      </c>
      <c r="T40">
        <v>5</v>
      </c>
      <c r="U40">
        <v>2</v>
      </c>
      <c r="V40">
        <f t="shared" si="3"/>
        <v>0.26429999999999998</v>
      </c>
      <c r="W40">
        <v>135</v>
      </c>
      <c r="X40">
        <f>VLOOKUP(表格1[[#This Row],[負磅]],W!$A$1:$B$32,2,FALSE)</f>
        <v>-0.1</v>
      </c>
      <c r="Y40" s="10" t="s">
        <v>32</v>
      </c>
      <c r="Z40">
        <f>VLOOKUP(表格1[[#This Row],[騎師]],J!$A$1:$B$45,2,FALSE)</f>
        <v>0.47799999999999998</v>
      </c>
      <c r="AA40" s="108" t="s">
        <v>132</v>
      </c>
      <c r="AB40">
        <f>VLOOKUP(表格1[[#This Row],[練馬師]],T!$A$1:$B$23,2,FALSE)</f>
        <v>0.20849999999999999</v>
      </c>
      <c r="AC40">
        <v>12</v>
      </c>
      <c r="AD40">
        <f>VLOOKUP(表格1[[#This Row],[檔位]],'1600M'!$A$1:$B$14,2,0)</f>
        <v>0.21</v>
      </c>
      <c r="AE40">
        <v>40</v>
      </c>
      <c r="AF40">
        <v>1</v>
      </c>
      <c r="AG40">
        <v>34.64</v>
      </c>
      <c r="AJ40">
        <v>7</v>
      </c>
      <c r="AL40">
        <v>-3</v>
      </c>
      <c r="AM40" t="s">
        <v>17</v>
      </c>
      <c r="AN40">
        <v>67</v>
      </c>
      <c r="AO40" t="s">
        <v>18</v>
      </c>
      <c r="AP40" t="s">
        <v>133</v>
      </c>
      <c r="AQ40" t="s">
        <v>96</v>
      </c>
    </row>
    <row r="41" spans="1:43" x14ac:dyDescent="0.25">
      <c r="A41" s="12" t="s">
        <v>130</v>
      </c>
      <c r="B41" s="10">
        <v>2</v>
      </c>
      <c r="C41" s="108" t="s">
        <v>134</v>
      </c>
      <c r="D41" s="128"/>
      <c r="F41" s="10" t="s">
        <v>1405</v>
      </c>
      <c r="J41" s="10" t="s">
        <v>1384</v>
      </c>
      <c r="K41" s="10" t="s">
        <v>1405</v>
      </c>
      <c r="N41">
        <f t="shared" si="2"/>
        <v>0.32705999999999996</v>
      </c>
      <c r="O41" t="str">
        <f>IFERROR(VLOOKUP(C41,'M1'!$B:$D,3,0),"")</f>
        <v>留後</v>
      </c>
      <c r="P41">
        <v>3</v>
      </c>
      <c r="Q41">
        <v>8</v>
      </c>
      <c r="R41">
        <v>2</v>
      </c>
      <c r="S41">
        <v>10</v>
      </c>
      <c r="T41">
        <v>4</v>
      </c>
      <c r="U41">
        <v>4</v>
      </c>
      <c r="V41">
        <f t="shared" si="3"/>
        <v>0.23569999999999999</v>
      </c>
      <c r="W41">
        <v>134</v>
      </c>
      <c r="X41">
        <f>VLOOKUP(表格1[[#This Row],[負磅]],W!$A$1:$B$32,2,FALSE)</f>
        <v>-0.09</v>
      </c>
      <c r="Y41" s="10" t="s">
        <v>60</v>
      </c>
      <c r="Z41">
        <f>VLOOKUP(表格1[[#This Row],[騎師]],J!$A$1:$B$45,2,FALSE)</f>
        <v>0.22750000000000001</v>
      </c>
      <c r="AA41" s="108" t="s">
        <v>135</v>
      </c>
      <c r="AB41">
        <f>VLOOKUP(表格1[[#This Row],[練馬師]],T!$A$1:$B$23,2,FALSE)</f>
        <v>0.20369999999999999</v>
      </c>
      <c r="AC41">
        <v>2</v>
      </c>
      <c r="AD41">
        <f>VLOOKUP(表格1[[#This Row],[檔位]],'1600M'!$A$1:$B$14,2,0)</f>
        <v>0.13</v>
      </c>
      <c r="AE41">
        <v>39</v>
      </c>
      <c r="AF41">
        <v>1</v>
      </c>
      <c r="AG41">
        <v>35.229999999999997</v>
      </c>
      <c r="AJ41">
        <v>5</v>
      </c>
      <c r="AL41">
        <v>0</v>
      </c>
      <c r="AM41" t="s">
        <v>17</v>
      </c>
      <c r="AN41">
        <v>56</v>
      </c>
      <c r="AO41" t="s">
        <v>39</v>
      </c>
      <c r="AP41" t="s">
        <v>136</v>
      </c>
      <c r="AQ41" t="s">
        <v>20</v>
      </c>
    </row>
    <row r="42" spans="1:43" x14ac:dyDescent="0.25">
      <c r="A42" s="12" t="s">
        <v>130</v>
      </c>
      <c r="B42" s="109">
        <v>3</v>
      </c>
      <c r="C42" s="131" t="s">
        <v>137</v>
      </c>
      <c r="D42" s="128"/>
      <c r="E42" s="10" t="s">
        <v>1405</v>
      </c>
      <c r="F42" s="10">
        <v>3</v>
      </c>
      <c r="J42" s="10" t="s">
        <v>1384</v>
      </c>
      <c r="K42" s="10" t="s">
        <v>1387</v>
      </c>
      <c r="N42">
        <f t="shared" si="2"/>
        <v>0.46839999999999998</v>
      </c>
      <c r="O42" t="str">
        <f>IFERROR(VLOOKUP(C42,'M1'!$B:$D,3,0),"")</f>
        <v>中前</v>
      </c>
      <c r="P42">
        <v>3</v>
      </c>
      <c r="Q42">
        <v>3</v>
      </c>
      <c r="R42">
        <v>2</v>
      </c>
      <c r="S42">
        <v>1</v>
      </c>
      <c r="T42">
        <v>10</v>
      </c>
      <c r="U42">
        <v>12</v>
      </c>
      <c r="V42">
        <f t="shared" si="3"/>
        <v>0.3357</v>
      </c>
      <c r="W42">
        <v>133</v>
      </c>
      <c r="X42">
        <f>VLOOKUP(表格1[[#This Row],[負磅]],W!$A$1:$B$32,2,FALSE)</f>
        <v>-0.08</v>
      </c>
      <c r="Y42" s="10" t="s">
        <v>56</v>
      </c>
      <c r="Z42">
        <f>VLOOKUP(表格1[[#This Row],[騎師]],J!$A$1:$B$45,2,FALSE)</f>
        <v>0.24390000000000001</v>
      </c>
      <c r="AA42" s="108" t="s">
        <v>138</v>
      </c>
      <c r="AB42">
        <f>VLOOKUP(表格1[[#This Row],[練馬師]],T!$A$1:$B$23,2,FALSE)</f>
        <v>0.30509999999999998</v>
      </c>
      <c r="AC42">
        <v>14</v>
      </c>
      <c r="AD42">
        <f>VLOOKUP(表格1[[#This Row],[檔位]],'1600M'!$A$1:$B$14,2,0)</f>
        <v>0.12</v>
      </c>
      <c r="AE42">
        <v>38</v>
      </c>
      <c r="AF42">
        <v>1</v>
      </c>
      <c r="AG42">
        <v>33.799999999999997</v>
      </c>
      <c r="AJ42">
        <v>6</v>
      </c>
      <c r="AL42">
        <v>0</v>
      </c>
      <c r="AM42" t="s">
        <v>17</v>
      </c>
      <c r="AN42">
        <v>105</v>
      </c>
      <c r="AO42" t="s">
        <v>66</v>
      </c>
      <c r="AP42" t="s">
        <v>139</v>
      </c>
      <c r="AQ42" t="s">
        <v>20</v>
      </c>
    </row>
    <row r="43" spans="1:43" x14ac:dyDescent="0.25">
      <c r="A43" s="12" t="s">
        <v>130</v>
      </c>
      <c r="B43" s="10">
        <v>4</v>
      </c>
      <c r="C43" s="108" t="s">
        <v>140</v>
      </c>
      <c r="D43" s="128"/>
      <c r="E43" s="10" t="s">
        <v>1405</v>
      </c>
      <c r="F43" s="10" t="s">
        <v>1405</v>
      </c>
      <c r="J43" s="10" t="s">
        <v>1405</v>
      </c>
      <c r="K43" s="10" t="s">
        <v>1405</v>
      </c>
      <c r="N43">
        <f t="shared" si="2"/>
        <v>0.31623000000000012</v>
      </c>
      <c r="O43" t="str">
        <f>IFERROR(VLOOKUP(C43,'M1'!$B:$D,3,0),"")</f>
        <v>放頭</v>
      </c>
      <c r="P43">
        <v>6</v>
      </c>
      <c r="Q43">
        <v>4</v>
      </c>
      <c r="R43">
        <v>10</v>
      </c>
      <c r="S43">
        <v>13</v>
      </c>
      <c r="T43">
        <v>11</v>
      </c>
      <c r="U43">
        <v>11</v>
      </c>
      <c r="V43">
        <f t="shared" si="3"/>
        <v>0.1643</v>
      </c>
      <c r="W43">
        <v>129</v>
      </c>
      <c r="X43">
        <f>VLOOKUP(表格1[[#This Row],[負磅]],W!$A$1:$B$32,2,FALSE)</f>
        <v>-3.9999999999999897E-2</v>
      </c>
      <c r="Y43" s="10" t="s">
        <v>15</v>
      </c>
      <c r="Z43">
        <f>VLOOKUP(表格1[[#This Row],[騎師]],J!$A$1:$B$45,2,FALSE)</f>
        <v>0.1472</v>
      </c>
      <c r="AA43" s="108" t="s">
        <v>74</v>
      </c>
      <c r="AB43">
        <f>VLOOKUP(表格1[[#This Row],[練馬師]],T!$A$1:$B$23,2,FALSE)</f>
        <v>0.18590000000000001</v>
      </c>
      <c r="AC43">
        <v>9</v>
      </c>
      <c r="AD43">
        <f>VLOOKUP(表格1[[#This Row],[檔位]],'1600M'!$A$1:$B$14,2,0)</f>
        <v>0.23</v>
      </c>
      <c r="AE43">
        <v>36</v>
      </c>
      <c r="AF43">
        <v>1</v>
      </c>
      <c r="AG43">
        <v>36.340000000000003</v>
      </c>
      <c r="AJ43">
        <v>5</v>
      </c>
      <c r="AL43">
        <v>-4</v>
      </c>
      <c r="AM43">
        <v>1</v>
      </c>
      <c r="AN43">
        <v>64</v>
      </c>
      <c r="AO43" t="s">
        <v>103</v>
      </c>
      <c r="AP43" t="s">
        <v>141</v>
      </c>
      <c r="AQ43" t="s">
        <v>20</v>
      </c>
    </row>
    <row r="44" spans="1:43" x14ac:dyDescent="0.25">
      <c r="A44" s="12" t="s">
        <v>130</v>
      </c>
      <c r="B44" s="10">
        <v>5</v>
      </c>
      <c r="C44" s="108" t="s">
        <v>142</v>
      </c>
      <c r="D44" s="128"/>
      <c r="F44" s="10">
        <v>4</v>
      </c>
      <c r="J44" s="10" t="s">
        <v>1405</v>
      </c>
      <c r="K44" s="10" t="s">
        <v>1387</v>
      </c>
      <c r="N44">
        <f t="shared" si="2"/>
        <v>0.30520999999999998</v>
      </c>
      <c r="O44" t="str">
        <f>IFERROR(VLOOKUP(C44,'M1'!$B:$D,3,0),"")</f>
        <v>留後</v>
      </c>
      <c r="P44">
        <v>9</v>
      </c>
      <c r="Q44">
        <v>11</v>
      </c>
      <c r="R44">
        <v>8</v>
      </c>
      <c r="S44">
        <v>7</v>
      </c>
      <c r="T44">
        <v>10</v>
      </c>
      <c r="U44">
        <v>14</v>
      </c>
      <c r="V44">
        <f t="shared" si="3"/>
        <v>0.15</v>
      </c>
      <c r="W44">
        <v>130</v>
      </c>
      <c r="X44">
        <f>VLOOKUP(表格1[[#This Row],[負磅]],W!$A$1:$B$32,2,FALSE)</f>
        <v>-0.05</v>
      </c>
      <c r="Y44" s="10" t="s">
        <v>52</v>
      </c>
      <c r="Z44">
        <f>VLOOKUP(表格1[[#This Row],[騎師]],J!$A$1:$B$45,2,FALSE)</f>
        <v>0.21840000000000001</v>
      </c>
      <c r="AA44" s="108" t="s">
        <v>16</v>
      </c>
      <c r="AB44">
        <f>VLOOKUP(表格1[[#This Row],[練馬師]],T!$A$1:$B$23,2,FALSE)</f>
        <v>0.21229999999999999</v>
      </c>
      <c r="AC44">
        <v>1</v>
      </c>
      <c r="AD44">
        <f>VLOOKUP(表格1[[#This Row],[檔位]],'1600M'!$A$1:$B$14,2,0)</f>
        <v>0.19</v>
      </c>
      <c r="AE44">
        <v>35</v>
      </c>
      <c r="AF44">
        <v>1</v>
      </c>
      <c r="AG44">
        <v>35.14</v>
      </c>
      <c r="AJ44">
        <v>7</v>
      </c>
      <c r="AL44">
        <v>-5</v>
      </c>
      <c r="AM44" t="s">
        <v>17</v>
      </c>
      <c r="AN44">
        <v>56</v>
      </c>
      <c r="AO44" t="s">
        <v>39</v>
      </c>
      <c r="AP44" t="s">
        <v>143</v>
      </c>
      <c r="AQ44" t="s">
        <v>20</v>
      </c>
    </row>
    <row r="45" spans="1:43" x14ac:dyDescent="0.25">
      <c r="A45" s="12" t="s">
        <v>130</v>
      </c>
      <c r="B45" s="109">
        <v>6</v>
      </c>
      <c r="C45" s="108" t="s">
        <v>144</v>
      </c>
      <c r="D45" s="128"/>
      <c r="F45" s="10" t="s">
        <v>1405</v>
      </c>
      <c r="J45" s="10" t="s">
        <v>1405</v>
      </c>
      <c r="K45" s="10" t="s">
        <v>1405</v>
      </c>
      <c r="N45">
        <f t="shared" si="2"/>
        <v>0.37134000000000011</v>
      </c>
      <c r="O45" t="str">
        <f>IFERROR(VLOOKUP(C45,'M1'!$B:$D,3,0),"")</f>
        <v>中後</v>
      </c>
      <c r="P45">
        <v>11</v>
      </c>
      <c r="Q45">
        <v>8</v>
      </c>
      <c r="R45">
        <v>2</v>
      </c>
      <c r="S45">
        <v>7</v>
      </c>
      <c r="T45">
        <v>8</v>
      </c>
      <c r="U45">
        <v>13</v>
      </c>
      <c r="V45">
        <f t="shared" si="3"/>
        <v>0.2</v>
      </c>
      <c r="W45">
        <v>129</v>
      </c>
      <c r="X45">
        <f>VLOOKUP(表格1[[#This Row],[負磅]],W!$A$1:$B$32,2,FALSE)</f>
        <v>-3.9999999999999897E-2</v>
      </c>
      <c r="Y45" s="10" t="s">
        <v>22</v>
      </c>
      <c r="Z45">
        <f>VLOOKUP(表格1[[#This Row],[騎師]],J!$A$1:$B$45,2,FALSE)</f>
        <v>0.2487</v>
      </c>
      <c r="AA45" s="108" t="s">
        <v>78</v>
      </c>
      <c r="AB45">
        <f>VLOOKUP(表格1[[#This Row],[練馬師]],T!$A$1:$B$23,2,FALSE)</f>
        <v>0.14910000000000001</v>
      </c>
      <c r="AC45">
        <v>8</v>
      </c>
      <c r="AD45">
        <f>VLOOKUP(表格1[[#This Row],[檔位]],'1600M'!$A$1:$B$14,2,0)</f>
        <v>0.23</v>
      </c>
      <c r="AE45">
        <v>34</v>
      </c>
      <c r="AF45">
        <v>1</v>
      </c>
      <c r="AG45">
        <v>35.25</v>
      </c>
      <c r="AJ45">
        <v>5</v>
      </c>
      <c r="AL45">
        <v>-4</v>
      </c>
      <c r="AM45">
        <v>1</v>
      </c>
      <c r="AN45">
        <v>88</v>
      </c>
      <c r="AO45" t="s">
        <v>29</v>
      </c>
      <c r="AP45" t="s">
        <v>145</v>
      </c>
      <c r="AQ45" t="s">
        <v>20</v>
      </c>
    </row>
    <row r="46" spans="1:43" x14ac:dyDescent="0.25">
      <c r="A46" s="12" t="s">
        <v>130</v>
      </c>
      <c r="B46" s="10">
        <v>7</v>
      </c>
      <c r="C46" s="108" t="s">
        <v>146</v>
      </c>
      <c r="D46" s="128"/>
      <c r="F46" s="10" t="s">
        <v>1405</v>
      </c>
      <c r="J46" s="10" t="s">
        <v>1405</v>
      </c>
      <c r="K46" s="10" t="s">
        <v>1405</v>
      </c>
      <c r="N46">
        <f t="shared" si="2"/>
        <v>0.45465000000000011</v>
      </c>
      <c r="O46" t="str">
        <f>IFERROR(VLOOKUP(C46,'M1'!$B:$D,3,0),"")</f>
        <v>中前</v>
      </c>
      <c r="P46">
        <v>1</v>
      </c>
      <c r="Q46">
        <v>6</v>
      </c>
      <c r="R46">
        <v>9</v>
      </c>
      <c r="S46">
        <v>6</v>
      </c>
      <c r="T46">
        <v>3</v>
      </c>
      <c r="U46">
        <v>6</v>
      </c>
      <c r="V46">
        <f t="shared" si="3"/>
        <v>0.2429</v>
      </c>
      <c r="W46">
        <v>128</v>
      </c>
      <c r="X46">
        <f>VLOOKUP(表格1[[#This Row],[負磅]],W!$A$1:$B$32,2,FALSE)</f>
        <v>-2.9999999999999898E-2</v>
      </c>
      <c r="Y46" s="10" t="s">
        <v>64</v>
      </c>
      <c r="Z46">
        <f>VLOOKUP(表格1[[#This Row],[騎師]],J!$A$1:$B$45,2,FALSE)</f>
        <v>0.26</v>
      </c>
      <c r="AA46" s="108" t="s">
        <v>65</v>
      </c>
      <c r="AB46">
        <f>VLOOKUP(表格1[[#This Row],[練馬師]],T!$A$1:$B$23,2,FALSE)</f>
        <v>0.2525</v>
      </c>
      <c r="AC46">
        <v>7</v>
      </c>
      <c r="AD46">
        <f>VLOOKUP(表格1[[#This Row],[檔位]],'1600M'!$A$1:$B$14,2,0)</f>
        <v>0.22</v>
      </c>
      <c r="AE46">
        <v>33</v>
      </c>
      <c r="AJ46">
        <v>7</v>
      </c>
      <c r="AL46">
        <v>7</v>
      </c>
      <c r="AM46" t="s">
        <v>17</v>
      </c>
      <c r="AN46">
        <v>74</v>
      </c>
      <c r="AO46" t="s">
        <v>147</v>
      </c>
      <c r="AP46" t="s">
        <v>148</v>
      </c>
      <c r="AQ46" t="s">
        <v>96</v>
      </c>
    </row>
    <row r="47" spans="1:43" x14ac:dyDescent="0.25">
      <c r="A47" s="12" t="s">
        <v>130</v>
      </c>
      <c r="B47" s="10">
        <v>8</v>
      </c>
      <c r="C47" s="11" t="s">
        <v>149</v>
      </c>
      <c r="D47" s="128"/>
      <c r="E47" s="10" t="s">
        <v>1405</v>
      </c>
      <c r="F47" s="10" t="s">
        <v>1405</v>
      </c>
      <c r="J47" s="10" t="s">
        <v>1384</v>
      </c>
      <c r="K47" s="10" t="s">
        <v>1405</v>
      </c>
      <c r="N47">
        <f t="shared" si="2"/>
        <v>0.48665000000000014</v>
      </c>
      <c r="O47" t="str">
        <f>IFERROR(VLOOKUP(C47,'M1'!$B:$D,3,0),"")</f>
        <v>放頭</v>
      </c>
      <c r="P47">
        <v>5</v>
      </c>
      <c r="Q47">
        <v>2</v>
      </c>
      <c r="R47">
        <v>2</v>
      </c>
      <c r="S47">
        <v>11</v>
      </c>
      <c r="T47">
        <v>13</v>
      </c>
      <c r="U47">
        <v>8</v>
      </c>
      <c r="V47">
        <f t="shared" si="3"/>
        <v>0.2571</v>
      </c>
      <c r="W47">
        <v>128</v>
      </c>
      <c r="X47">
        <f>VLOOKUP(表格1[[#This Row],[負磅]],W!$A$1:$B$32,2,FALSE)</f>
        <v>-2.9999999999999898E-2</v>
      </c>
      <c r="Y47" s="10" t="s">
        <v>46</v>
      </c>
      <c r="Z47">
        <f>VLOOKUP(表格1[[#This Row],[騎師]],J!$A$1:$B$45,2,FALSE)</f>
        <v>0.32950000000000002</v>
      </c>
      <c r="AA47" s="108" t="s">
        <v>28</v>
      </c>
      <c r="AB47">
        <f>VLOOKUP(表格1[[#This Row],[練馬師]],T!$A$1:$B$23,2,FALSE)</f>
        <v>0.22900000000000001</v>
      </c>
      <c r="AC47">
        <v>11</v>
      </c>
      <c r="AD47">
        <f>VLOOKUP(表格1[[#This Row],[檔位]],'1600M'!$A$1:$B$14,2,0)</f>
        <v>0.23</v>
      </c>
      <c r="AE47">
        <v>33</v>
      </c>
      <c r="AF47">
        <v>1</v>
      </c>
      <c r="AG47">
        <v>35.229999999999997</v>
      </c>
      <c r="AJ47">
        <v>5</v>
      </c>
      <c r="AL47">
        <v>-1</v>
      </c>
      <c r="AM47" t="s">
        <v>17</v>
      </c>
      <c r="AN47">
        <v>56</v>
      </c>
      <c r="AO47" t="s">
        <v>29</v>
      </c>
      <c r="AP47" t="s">
        <v>150</v>
      </c>
      <c r="AQ47" t="s">
        <v>20</v>
      </c>
    </row>
    <row r="48" spans="1:43" x14ac:dyDescent="0.25">
      <c r="A48" s="120" t="s">
        <v>130</v>
      </c>
      <c r="B48" s="10">
        <v>9</v>
      </c>
      <c r="C48" s="108" t="s">
        <v>151</v>
      </c>
      <c r="D48" s="128"/>
      <c r="F48" s="10" t="s">
        <v>1405</v>
      </c>
      <c r="H48" s="10" t="s">
        <v>1267</v>
      </c>
      <c r="J48" s="10" t="s">
        <v>1405</v>
      </c>
      <c r="K48" s="10" t="s">
        <v>1405</v>
      </c>
      <c r="N48">
        <f t="shared" si="2"/>
        <v>0.45710000000000012</v>
      </c>
      <c r="O48" t="str">
        <f>IFERROR(VLOOKUP(C48,'M1'!$B:$D,3,0),"")</f>
        <v>中後</v>
      </c>
      <c r="P48">
        <v>7</v>
      </c>
      <c r="Q48">
        <v>4</v>
      </c>
      <c r="R48">
        <v>2</v>
      </c>
      <c r="S48">
        <v>8</v>
      </c>
      <c r="T48">
        <v>10</v>
      </c>
      <c r="U48">
        <v>6</v>
      </c>
      <c r="V48">
        <f t="shared" si="3"/>
        <v>0.25</v>
      </c>
      <c r="W48">
        <v>128</v>
      </c>
      <c r="X48">
        <f>VLOOKUP(表格1[[#This Row],[負磅]],W!$A$1:$B$32,2,FALSE)</f>
        <v>-2.9999999999999898E-2</v>
      </c>
      <c r="Y48" s="10" t="s">
        <v>69</v>
      </c>
      <c r="Z48">
        <f>VLOOKUP(表格1[[#This Row],[騎師]],J!$A$1:$B$45,2,FALSE)</f>
        <v>0.19520000000000001</v>
      </c>
      <c r="AA48" s="108" t="s">
        <v>70</v>
      </c>
      <c r="AB48">
        <f>VLOOKUP(表格1[[#This Row],[練馬師]],T!$A$1:$B$23,2,FALSE)</f>
        <v>0.18179999999999999</v>
      </c>
      <c r="AC48">
        <v>5</v>
      </c>
      <c r="AD48">
        <f>VLOOKUP(表格1[[#This Row],[檔位]],'1600M'!$A$1:$B$14,2,0)</f>
        <v>0.31</v>
      </c>
      <c r="AE48">
        <v>33</v>
      </c>
      <c r="AF48">
        <v>1</v>
      </c>
      <c r="AG48">
        <v>34.69</v>
      </c>
      <c r="AJ48">
        <v>9</v>
      </c>
      <c r="AL48">
        <v>-5</v>
      </c>
      <c r="AM48" t="s">
        <v>17</v>
      </c>
      <c r="AN48">
        <v>53</v>
      </c>
      <c r="AO48" t="s">
        <v>39</v>
      </c>
      <c r="AP48" t="s">
        <v>152</v>
      </c>
      <c r="AQ48" t="s">
        <v>96</v>
      </c>
    </row>
    <row r="49" spans="1:43" x14ac:dyDescent="0.25">
      <c r="A49" s="12" t="s">
        <v>130</v>
      </c>
      <c r="B49" s="10">
        <v>10</v>
      </c>
      <c r="C49" s="108" t="s">
        <v>153</v>
      </c>
      <c r="D49" s="128"/>
      <c r="F49" s="10">
        <v>1</v>
      </c>
      <c r="H49" s="10" t="s">
        <v>1267</v>
      </c>
      <c r="J49" s="10" t="s">
        <v>1405</v>
      </c>
      <c r="K49" s="10" t="s">
        <v>1405</v>
      </c>
      <c r="N49">
        <f t="shared" si="2"/>
        <v>0.48003000000000007</v>
      </c>
      <c r="O49" t="str">
        <f>IFERROR(VLOOKUP(C49,'M1'!$B:$D,3,0),"")</f>
        <v>中後</v>
      </c>
      <c r="P49">
        <v>3</v>
      </c>
      <c r="Q49">
        <v>8</v>
      </c>
      <c r="R49">
        <v>4</v>
      </c>
      <c r="S49">
        <v>12</v>
      </c>
      <c r="T49">
        <v>13</v>
      </c>
      <c r="U49">
        <v>2</v>
      </c>
      <c r="V49">
        <f t="shared" si="3"/>
        <v>0.20710000000000001</v>
      </c>
      <c r="W49">
        <v>124</v>
      </c>
      <c r="X49">
        <f>VLOOKUP(表格1[[#This Row],[負磅]],W!$A$1:$B$32,2,FALSE)</f>
        <v>0.01</v>
      </c>
      <c r="Y49" s="10" t="s">
        <v>154</v>
      </c>
      <c r="Z49">
        <f>VLOOKUP(表格1[[#This Row],[騎師]],J!$A$1:$B$45,2,FALSE)</f>
        <v>0.27</v>
      </c>
      <c r="AA49" s="108" t="s">
        <v>47</v>
      </c>
      <c r="AB49">
        <f>VLOOKUP(表格1[[#This Row],[練馬師]],T!$A$1:$B$23,2,FALSE)</f>
        <v>0.27310000000000001</v>
      </c>
      <c r="AC49">
        <v>6</v>
      </c>
      <c r="AD49">
        <f>VLOOKUP(表格1[[#This Row],[檔位]],'1600M'!$A$1:$B$14,2,0)</f>
        <v>0.25</v>
      </c>
      <c r="AE49">
        <v>29</v>
      </c>
      <c r="AF49">
        <v>1</v>
      </c>
      <c r="AG49">
        <v>34.1</v>
      </c>
      <c r="AJ49">
        <v>5</v>
      </c>
      <c r="AL49">
        <v>-2</v>
      </c>
      <c r="AM49">
        <v>1</v>
      </c>
      <c r="AN49">
        <v>67</v>
      </c>
      <c r="AO49" t="s">
        <v>18</v>
      </c>
      <c r="AP49" t="s">
        <v>155</v>
      </c>
      <c r="AQ49" t="s">
        <v>20</v>
      </c>
    </row>
    <row r="50" spans="1:43" x14ac:dyDescent="0.25">
      <c r="A50" s="12" t="s">
        <v>130</v>
      </c>
      <c r="B50" s="10">
        <v>11</v>
      </c>
      <c r="C50" s="108" t="s">
        <v>156</v>
      </c>
      <c r="D50" s="128"/>
      <c r="F50" s="10">
        <v>2</v>
      </c>
      <c r="J50" s="10" t="s">
        <v>1405</v>
      </c>
      <c r="K50" s="10" t="s">
        <v>1405</v>
      </c>
      <c r="N50">
        <f t="shared" si="2"/>
        <v>0.35328999999999999</v>
      </c>
      <c r="O50" t="str">
        <f>IFERROR(VLOOKUP(C50,'M1'!$B:$D,3,0),"")</f>
        <v>中前</v>
      </c>
      <c r="P50">
        <v>5</v>
      </c>
      <c r="Q50">
        <v>14</v>
      </c>
      <c r="R50">
        <v>5</v>
      </c>
      <c r="S50">
        <v>6</v>
      </c>
      <c r="T50">
        <v>14</v>
      </c>
      <c r="U50">
        <v>10</v>
      </c>
      <c r="V50">
        <f t="shared" si="3"/>
        <v>0.1857</v>
      </c>
      <c r="W50">
        <v>123</v>
      </c>
      <c r="X50">
        <f>VLOOKUP(表格1[[#This Row],[負磅]],W!$A$1:$B$32,2,FALSE)</f>
        <v>0.02</v>
      </c>
      <c r="Y50" s="10" t="s">
        <v>77</v>
      </c>
      <c r="Z50">
        <f>VLOOKUP(表格1[[#This Row],[騎師]],J!$A$1:$B$45,2,FALSE)</f>
        <v>0.1411</v>
      </c>
      <c r="AA50" s="108" t="s">
        <v>57</v>
      </c>
      <c r="AB50">
        <f>VLOOKUP(表格1[[#This Row],[練馬師]],T!$A$1:$B$23,2,FALSE)</f>
        <v>0.16420000000000001</v>
      </c>
      <c r="AC50">
        <v>13</v>
      </c>
      <c r="AD50">
        <f>VLOOKUP(表格1[[#This Row],[檔位]],'1600M'!$A$1:$B$14,2,0)</f>
        <v>0.14000000000000001</v>
      </c>
      <c r="AE50">
        <v>28</v>
      </c>
      <c r="AF50">
        <v>1</v>
      </c>
      <c r="AG50">
        <v>34.950000000000003</v>
      </c>
      <c r="AJ50">
        <v>4</v>
      </c>
      <c r="AL50">
        <v>-4</v>
      </c>
      <c r="AM50" t="s">
        <v>17</v>
      </c>
      <c r="AN50">
        <v>67</v>
      </c>
      <c r="AO50" t="s">
        <v>157</v>
      </c>
      <c r="AP50" t="s">
        <v>158</v>
      </c>
      <c r="AQ50" t="s">
        <v>20</v>
      </c>
    </row>
    <row r="51" spans="1:43" x14ac:dyDescent="0.25">
      <c r="A51" s="12" t="s">
        <v>130</v>
      </c>
      <c r="B51" s="109">
        <v>12</v>
      </c>
      <c r="C51" s="108" t="s">
        <v>159</v>
      </c>
      <c r="D51" s="128"/>
      <c r="F51" s="10" t="s">
        <v>1405</v>
      </c>
      <c r="J51" s="10" t="s">
        <v>1384</v>
      </c>
      <c r="K51" s="10" t="s">
        <v>1405</v>
      </c>
      <c r="N51">
        <f t="shared" si="2"/>
        <v>0.54952999999999996</v>
      </c>
      <c r="O51" t="str">
        <f>IFERROR(VLOOKUP(C51,'M1'!$B:$D,3,0),"")</f>
        <v>放頭</v>
      </c>
      <c r="P51">
        <v>3</v>
      </c>
      <c r="Q51">
        <v>5</v>
      </c>
      <c r="R51">
        <v>1</v>
      </c>
      <c r="S51">
        <v>10</v>
      </c>
      <c r="T51">
        <v>4</v>
      </c>
      <c r="U51">
        <v>6</v>
      </c>
      <c r="V51">
        <f t="shared" si="3"/>
        <v>0.26429999999999998</v>
      </c>
      <c r="W51">
        <v>121</v>
      </c>
      <c r="X51">
        <f>VLOOKUP(表格1[[#This Row],[負磅]],W!$A$1:$B$32,2,FALSE)</f>
        <v>0.04</v>
      </c>
      <c r="Y51" s="10" t="s">
        <v>37</v>
      </c>
      <c r="Z51">
        <f>VLOOKUP(表格1[[#This Row],[騎師]],J!$A$1:$B$45,2,FALSE)</f>
        <v>0.2286</v>
      </c>
      <c r="AA51" s="108" t="s">
        <v>33</v>
      </c>
      <c r="AB51">
        <f>VLOOKUP(表格1[[#This Row],[練馬師]],T!$A$1:$B$23,2,FALSE)</f>
        <v>0.2155</v>
      </c>
      <c r="AC51">
        <v>3</v>
      </c>
      <c r="AD51">
        <f>VLOOKUP(表格1[[#This Row],[檔位]],'1600M'!$A$1:$B$14,2,0)</f>
        <v>0.28000000000000003</v>
      </c>
      <c r="AE51">
        <v>26</v>
      </c>
      <c r="AF51">
        <v>1</v>
      </c>
      <c r="AG51">
        <v>35.08</v>
      </c>
      <c r="AJ51">
        <v>7</v>
      </c>
      <c r="AL51">
        <v>0</v>
      </c>
      <c r="AM51" t="s">
        <v>17</v>
      </c>
      <c r="AN51">
        <v>123</v>
      </c>
      <c r="AO51" t="s">
        <v>160</v>
      </c>
      <c r="AP51" t="s">
        <v>161</v>
      </c>
      <c r="AQ51" t="s">
        <v>20</v>
      </c>
    </row>
    <row r="52" spans="1:43" x14ac:dyDescent="0.25">
      <c r="A52" s="12" t="s">
        <v>130</v>
      </c>
      <c r="B52" s="10">
        <v>13</v>
      </c>
      <c r="C52" s="108" t="s">
        <v>162</v>
      </c>
      <c r="D52" s="128"/>
      <c r="E52" s="10" t="s">
        <v>1405</v>
      </c>
      <c r="F52" s="10" t="s">
        <v>1405</v>
      </c>
      <c r="J52" s="10" t="s">
        <v>1405</v>
      </c>
      <c r="K52" s="10" t="s">
        <v>1405</v>
      </c>
      <c r="N52">
        <f t="shared" si="2"/>
        <v>0.43012</v>
      </c>
      <c r="O52" t="str">
        <f>IFERROR(VLOOKUP(C52,'M1'!$B:$D,3,0),"")</f>
        <v>放頭</v>
      </c>
      <c r="P52">
        <v>6</v>
      </c>
      <c r="Q52">
        <v>11</v>
      </c>
      <c r="R52">
        <v>7</v>
      </c>
      <c r="S52">
        <v>12</v>
      </c>
      <c r="T52">
        <v>6</v>
      </c>
      <c r="U52">
        <v>13</v>
      </c>
      <c r="V52">
        <f t="shared" si="3"/>
        <v>0.1429</v>
      </c>
      <c r="W52">
        <v>121</v>
      </c>
      <c r="X52">
        <f>VLOOKUP(表格1[[#This Row],[負磅]],W!$A$1:$B$32,2,FALSE)</f>
        <v>0.04</v>
      </c>
      <c r="Y52" s="116" t="s">
        <v>128</v>
      </c>
      <c r="Z52">
        <f>VLOOKUP(表格1[[#This Row],[騎師]],J!$A$1:$B$45,2,FALSE)</f>
        <v>0.1789</v>
      </c>
      <c r="AA52" s="117" t="s">
        <v>38</v>
      </c>
      <c r="AB52">
        <f>VLOOKUP(表格1[[#This Row],[練馬師]],T!$A$1:$B$23,2,FALSE)</f>
        <v>0.25850000000000001</v>
      </c>
      <c r="AC52">
        <v>10</v>
      </c>
      <c r="AD52">
        <f>VLOOKUP(表格1[[#This Row],[檔位]],'1600M'!$A$1:$B$14,2,0)</f>
        <v>0.28999999999999998</v>
      </c>
      <c r="AE52">
        <v>26</v>
      </c>
      <c r="AJ52">
        <v>5</v>
      </c>
      <c r="AL52">
        <v>-5</v>
      </c>
      <c r="AM52" t="s">
        <v>17</v>
      </c>
      <c r="AN52">
        <v>56</v>
      </c>
      <c r="AO52" t="s">
        <v>34</v>
      </c>
      <c r="AP52" t="s">
        <v>163</v>
      </c>
      <c r="AQ52" t="s">
        <v>20</v>
      </c>
    </row>
    <row r="53" spans="1:43" x14ac:dyDescent="0.25">
      <c r="A53" s="12" t="s">
        <v>130</v>
      </c>
      <c r="B53" s="10">
        <v>14</v>
      </c>
      <c r="C53" s="108" t="s">
        <v>164</v>
      </c>
      <c r="D53" s="128"/>
      <c r="E53" s="10" t="s">
        <v>1405</v>
      </c>
      <c r="F53" s="10" t="s">
        <v>1405</v>
      </c>
      <c r="J53" s="10" t="s">
        <v>1384</v>
      </c>
      <c r="K53" s="10" t="s">
        <v>1405</v>
      </c>
      <c r="N53">
        <f t="shared" si="2"/>
        <v>0.59728999999999999</v>
      </c>
      <c r="O53" t="str">
        <f>IFERROR(VLOOKUP(C53,'M1'!$B:$D,3,0),"")</f>
        <v>中後</v>
      </c>
      <c r="P53">
        <v>4</v>
      </c>
      <c r="Q53">
        <v>4</v>
      </c>
      <c r="R53">
        <v>2</v>
      </c>
      <c r="S53">
        <v>8</v>
      </c>
      <c r="T53">
        <v>4</v>
      </c>
      <c r="U53">
        <v>7</v>
      </c>
      <c r="V53">
        <f t="shared" si="3"/>
        <v>0.27139999999999997</v>
      </c>
      <c r="W53">
        <v>120</v>
      </c>
      <c r="X53">
        <f>VLOOKUP(表格1[[#This Row],[負磅]],W!$A$1:$B$32,2,FALSE)</f>
        <v>0.05</v>
      </c>
      <c r="Y53" s="10" t="s">
        <v>125</v>
      </c>
      <c r="Z53">
        <f>VLOOKUP(表格1[[#This Row],[騎師]],J!$A$1:$B$45,2,FALSE)</f>
        <v>0.20799999999999999</v>
      </c>
      <c r="AA53" s="108" t="s">
        <v>165</v>
      </c>
      <c r="AB53">
        <f>VLOOKUP(表格1[[#This Row],[練馬師]],T!$A$1:$B$23,2,FALSE)</f>
        <v>0.29830000000000001</v>
      </c>
      <c r="AC53">
        <v>4</v>
      </c>
      <c r="AD53">
        <f>VLOOKUP(表格1[[#This Row],[檔位]],'1600M'!$A$1:$B$14,2,0)</f>
        <v>0.31</v>
      </c>
      <c r="AE53">
        <v>25</v>
      </c>
      <c r="AF53">
        <v>1</v>
      </c>
      <c r="AG53">
        <v>35.31</v>
      </c>
      <c r="AJ53">
        <v>7</v>
      </c>
      <c r="AL53">
        <v>-4</v>
      </c>
      <c r="AM53">
        <v>1</v>
      </c>
      <c r="AN53">
        <v>74</v>
      </c>
      <c r="AO53" t="s">
        <v>29</v>
      </c>
      <c r="AP53" t="s">
        <v>166</v>
      </c>
      <c r="AQ53" t="s">
        <v>96</v>
      </c>
    </row>
    <row r="54" spans="1:43" x14ac:dyDescent="0.25">
      <c r="C54" s="108"/>
      <c r="D54" s="128"/>
      <c r="E54" s="10" t="s">
        <v>1405</v>
      </c>
      <c r="F54" s="10" t="s">
        <v>1405</v>
      </c>
      <c r="H54" s="10" t="s">
        <v>1405</v>
      </c>
      <c r="J54" s="10" t="s">
        <v>1405</v>
      </c>
      <c r="K54" s="10" t="s">
        <v>1405</v>
      </c>
      <c r="O54" t="str">
        <f>IFERROR(VLOOKUP(C54,'M1'!$B:$D,3,0),"")</f>
        <v/>
      </c>
      <c r="AA54" s="108"/>
    </row>
    <row r="55" spans="1:43" x14ac:dyDescent="0.25">
      <c r="A55" s="11" t="s">
        <v>167</v>
      </c>
      <c r="B55" s="10" t="str">
        <f>VLOOKUP(表格1[[#This Row],[場]],Raceinfo!$A$1:$C$11,3,FALSE)</f>
        <v>第四班</v>
      </c>
      <c r="C55" s="108" t="str">
        <f>VLOOKUP(表格1[[#This Row],[場]],Raceinfo!$A$1:$C$11,2,FALSE)</f>
        <v>1200米</v>
      </c>
      <c r="D55" s="128"/>
      <c r="E55" s="10" t="s">
        <v>1405</v>
      </c>
      <c r="F55" s="10" t="s">
        <v>1405</v>
      </c>
      <c r="H55" s="10" t="s">
        <v>1405</v>
      </c>
      <c r="J55" s="10" t="s">
        <v>1405</v>
      </c>
      <c r="K55" s="10" t="s">
        <v>1405</v>
      </c>
      <c r="O55" t="str">
        <f>IFERROR(VLOOKUP(C55,'M1'!$B:$D,3,0),"")</f>
        <v/>
      </c>
      <c r="AA55" s="108"/>
      <c r="AQ55" t="s">
        <v>13</v>
      </c>
    </row>
    <row r="56" spans="1:43" x14ac:dyDescent="0.25">
      <c r="A56" s="11" t="s">
        <v>167</v>
      </c>
      <c r="B56" s="10">
        <v>1</v>
      </c>
      <c r="C56" s="108" t="s">
        <v>168</v>
      </c>
      <c r="D56" s="128"/>
      <c r="F56" s="10">
        <v>3</v>
      </c>
      <c r="J56" s="10" t="s">
        <v>1384</v>
      </c>
      <c r="K56" s="10" t="s">
        <v>1405</v>
      </c>
      <c r="N56">
        <f t="shared" si="2"/>
        <v>0.43172999999999995</v>
      </c>
      <c r="O56" t="str">
        <f>IFERROR(VLOOKUP(C56,'M1'!$B:$D,3,0),"")</f>
        <v>放頭</v>
      </c>
      <c r="P56">
        <v>3</v>
      </c>
      <c r="Q56">
        <v>3</v>
      </c>
      <c r="R56">
        <v>3</v>
      </c>
      <c r="S56">
        <v>9</v>
      </c>
      <c r="T56">
        <v>2</v>
      </c>
      <c r="U56">
        <v>4</v>
      </c>
      <c r="V56">
        <f t="shared" si="3"/>
        <v>0.27139999999999997</v>
      </c>
      <c r="W56">
        <v>135</v>
      </c>
      <c r="X56">
        <f>VLOOKUP(表格1[[#This Row],[負磅]],W!$A$1:$B$32,2,FALSE)</f>
        <v>-0.1</v>
      </c>
      <c r="Y56" s="10" t="s">
        <v>37</v>
      </c>
      <c r="Z56">
        <f>VLOOKUP(表格1[[#This Row],[騎師]],J!$A$1:$B$45,2,FALSE)</f>
        <v>0.2286</v>
      </c>
      <c r="AA56" s="108" t="s">
        <v>65</v>
      </c>
      <c r="AB56">
        <f>VLOOKUP(表格1[[#This Row],[練馬師]],T!$A$1:$B$23,2,FALSE)</f>
        <v>0.2525</v>
      </c>
      <c r="AC56">
        <v>1</v>
      </c>
      <c r="AD56">
        <f>VLOOKUP(表格1[[#This Row],[檔位]],'1200M'!$A$1:$B$14,2,0)</f>
        <v>0.28999999999999998</v>
      </c>
      <c r="AE56">
        <v>59</v>
      </c>
      <c r="AF56">
        <v>1</v>
      </c>
      <c r="AG56">
        <v>8.9700000000000006</v>
      </c>
      <c r="AJ56">
        <v>6</v>
      </c>
      <c r="AL56">
        <v>0</v>
      </c>
      <c r="AM56">
        <v>1</v>
      </c>
      <c r="AN56">
        <v>64</v>
      </c>
      <c r="AO56" t="s">
        <v>169</v>
      </c>
      <c r="AP56" t="s">
        <v>170</v>
      </c>
      <c r="AQ56" t="s">
        <v>20</v>
      </c>
    </row>
    <row r="57" spans="1:43" x14ac:dyDescent="0.25">
      <c r="A57" s="11" t="s">
        <v>167</v>
      </c>
      <c r="B57" s="10">
        <v>2</v>
      </c>
      <c r="C57" s="108" t="s">
        <v>171</v>
      </c>
      <c r="D57" s="128"/>
      <c r="F57" s="10" t="s">
        <v>1405</v>
      </c>
      <c r="J57" s="10" t="s">
        <v>1405</v>
      </c>
      <c r="K57" s="10" t="s">
        <v>1405</v>
      </c>
      <c r="N57">
        <f t="shared" si="2"/>
        <v>0.25461</v>
      </c>
      <c r="O57" t="str">
        <f>IFERROR(VLOOKUP(C57,'M1'!$B:$D,3,0),"")</f>
        <v>放頭</v>
      </c>
      <c r="P57">
        <v>11</v>
      </c>
      <c r="Q57">
        <v>11</v>
      </c>
      <c r="R57">
        <v>10</v>
      </c>
      <c r="S57">
        <v>12</v>
      </c>
      <c r="T57">
        <v>12</v>
      </c>
      <c r="U57">
        <v>11</v>
      </c>
      <c r="V57">
        <f t="shared" si="3"/>
        <v>8.5699999999999998E-2</v>
      </c>
      <c r="W57">
        <v>132</v>
      </c>
      <c r="X57">
        <f>VLOOKUP(表格1[[#This Row],[負磅]],W!$A$1:$B$32,2,FALSE)</f>
        <v>-7.0000000000000007E-2</v>
      </c>
      <c r="Y57" s="113" t="s">
        <v>111</v>
      </c>
      <c r="Z57">
        <f>VLOOKUP(表格1[[#This Row],[騎師]],J!$A$1:$B$45,2,FALSE)</f>
        <v>0.2286</v>
      </c>
      <c r="AA57" s="114" t="s">
        <v>112</v>
      </c>
      <c r="AB57">
        <f>VLOOKUP(表格1[[#This Row],[練馬師]],T!$A$1:$B$23,2,FALSE)</f>
        <v>0.22109999999999999</v>
      </c>
      <c r="AC57">
        <v>5</v>
      </c>
      <c r="AD57">
        <f>VLOOKUP(表格1[[#This Row],[檔位]],'1200M'!$A$1:$B$14,2,0)</f>
        <v>0.26</v>
      </c>
      <c r="AE57">
        <v>56</v>
      </c>
      <c r="AF57">
        <v>1</v>
      </c>
      <c r="AG57">
        <v>11.14</v>
      </c>
      <c r="AJ57">
        <v>3</v>
      </c>
      <c r="AL57">
        <v>-5</v>
      </c>
      <c r="AM57">
        <v>2</v>
      </c>
      <c r="AN57">
        <v>67</v>
      </c>
      <c r="AO57" t="s">
        <v>66</v>
      </c>
      <c r="AP57" t="s">
        <v>172</v>
      </c>
      <c r="AQ57" t="s">
        <v>96</v>
      </c>
    </row>
    <row r="58" spans="1:43" x14ac:dyDescent="0.25">
      <c r="A58" s="11" t="s">
        <v>167</v>
      </c>
      <c r="B58" s="10">
        <v>3</v>
      </c>
      <c r="C58" s="108" t="s">
        <v>173</v>
      </c>
      <c r="D58" s="128"/>
      <c r="E58" s="10" t="s">
        <v>1405</v>
      </c>
      <c r="F58" s="10" t="s">
        <v>1405</v>
      </c>
      <c r="H58" s="9" t="s">
        <v>1270</v>
      </c>
      <c r="J58" s="10" t="s">
        <v>1405</v>
      </c>
      <c r="K58" s="10" t="s">
        <v>1405</v>
      </c>
      <c r="N58">
        <f t="shared" si="2"/>
        <v>0.25013000000000007</v>
      </c>
      <c r="O58" t="str">
        <f>IFERROR(VLOOKUP(C58,'M1'!$B:$D,3,0),"")</f>
        <v/>
      </c>
      <c r="P58" t="s">
        <v>174</v>
      </c>
      <c r="V58">
        <v>0.125</v>
      </c>
      <c r="W58">
        <v>128</v>
      </c>
      <c r="X58">
        <f>VLOOKUP(表格1[[#This Row],[負磅]],W!$A$1:$B$32,2,FALSE)</f>
        <v>-2.9999999999999898E-2</v>
      </c>
      <c r="Y58" s="10" t="s">
        <v>125</v>
      </c>
      <c r="Z58">
        <f>VLOOKUP(表格1[[#This Row],[騎師]],J!$A$1:$B$45,2,FALSE)</f>
        <v>0.20799999999999999</v>
      </c>
      <c r="AA58" s="108" t="s">
        <v>78</v>
      </c>
      <c r="AB58">
        <f>VLOOKUP(表格1[[#This Row],[練馬師]],T!$A$1:$B$23,2,FALSE)</f>
        <v>0.14910000000000001</v>
      </c>
      <c r="AC58">
        <v>10</v>
      </c>
      <c r="AD58">
        <f>VLOOKUP(表格1[[#This Row],[檔位]],'1200M'!$A$1:$B$14,2,0)</f>
        <v>0.12</v>
      </c>
      <c r="AE58">
        <v>52</v>
      </c>
      <c r="AJ58">
        <v>4</v>
      </c>
      <c r="AL58" t="s">
        <v>174</v>
      </c>
      <c r="AM58">
        <v>1</v>
      </c>
      <c r="AN58" t="s">
        <v>174</v>
      </c>
      <c r="AP58" t="s">
        <v>175</v>
      </c>
      <c r="AQ58" t="s">
        <v>20</v>
      </c>
    </row>
    <row r="59" spans="1:43" x14ac:dyDescent="0.25">
      <c r="A59" s="11" t="s">
        <v>167</v>
      </c>
      <c r="B59" s="10">
        <v>4</v>
      </c>
      <c r="C59" s="108" t="s">
        <v>176</v>
      </c>
      <c r="D59" s="128"/>
      <c r="E59" s="10" t="s">
        <v>1405</v>
      </c>
      <c r="F59" s="10" t="s">
        <v>1405</v>
      </c>
      <c r="H59" s="9" t="s">
        <v>1270</v>
      </c>
      <c r="J59" s="10" t="s">
        <v>1405</v>
      </c>
      <c r="K59" s="10" t="s">
        <v>1405</v>
      </c>
      <c r="N59">
        <f t="shared" si="2"/>
        <v>0.34894000000000014</v>
      </c>
      <c r="O59" t="str">
        <f>IFERROR(VLOOKUP(C59,'M1'!$B:$D,3,0),"")</f>
        <v>放頭</v>
      </c>
      <c r="P59">
        <v>3</v>
      </c>
      <c r="V59">
        <f t="shared" si="3"/>
        <v>7.8600000000000003E-2</v>
      </c>
      <c r="W59">
        <v>128</v>
      </c>
      <c r="X59">
        <f>VLOOKUP(表格1[[#This Row],[負磅]],W!$A$1:$B$32,2,FALSE)</f>
        <v>-2.9999999999999898E-2</v>
      </c>
      <c r="Y59" s="10" t="s">
        <v>46</v>
      </c>
      <c r="Z59">
        <f>VLOOKUP(表格1[[#This Row],[騎師]],J!$A$1:$B$45,2,FALSE)</f>
        <v>0.32950000000000002</v>
      </c>
      <c r="AA59" s="108" t="s">
        <v>165</v>
      </c>
      <c r="AB59">
        <f>VLOOKUP(表格1[[#This Row],[練馬師]],T!$A$1:$B$23,2,FALSE)</f>
        <v>0.29830000000000001</v>
      </c>
      <c r="AC59">
        <v>4</v>
      </c>
      <c r="AD59">
        <f>VLOOKUP(表格1[[#This Row],[檔位]],'1200M'!$A$1:$B$14,2,0)</f>
        <v>0.28000000000000003</v>
      </c>
      <c r="AE59">
        <v>52</v>
      </c>
      <c r="AF59">
        <v>1</v>
      </c>
      <c r="AG59">
        <v>9.91</v>
      </c>
      <c r="AJ59">
        <v>4</v>
      </c>
      <c r="AL59">
        <v>0</v>
      </c>
      <c r="AM59" t="s">
        <v>17</v>
      </c>
      <c r="AN59">
        <v>67</v>
      </c>
      <c r="AP59" t="s">
        <v>177</v>
      </c>
      <c r="AQ59" t="s">
        <v>20</v>
      </c>
    </row>
    <row r="60" spans="1:43" x14ac:dyDescent="0.25">
      <c r="A60" s="11" t="s">
        <v>167</v>
      </c>
      <c r="B60" s="109">
        <v>5</v>
      </c>
      <c r="C60" s="108" t="s">
        <v>178</v>
      </c>
      <c r="D60" s="128"/>
      <c r="E60" s="10" t="s">
        <v>1405</v>
      </c>
      <c r="F60" s="10" t="s">
        <v>1405</v>
      </c>
      <c r="H60" s="10" t="s">
        <v>1267</v>
      </c>
      <c r="J60" s="10" t="s">
        <v>1405</v>
      </c>
      <c r="K60" s="10" t="s">
        <v>1405</v>
      </c>
      <c r="N60">
        <f t="shared" si="2"/>
        <v>0.47206000000000004</v>
      </c>
      <c r="O60" t="str">
        <f>IFERROR(VLOOKUP(C60,'M1'!$B:$D,3,0),"")</f>
        <v>中前</v>
      </c>
      <c r="P60">
        <v>2</v>
      </c>
      <c r="Q60">
        <v>4</v>
      </c>
      <c r="R60">
        <v>9</v>
      </c>
      <c r="V60">
        <f t="shared" si="3"/>
        <v>0.19289999999999999</v>
      </c>
      <c r="W60">
        <v>118</v>
      </c>
      <c r="X60">
        <f>VLOOKUP(表格1[[#This Row],[負磅]],W!$A$1:$B$32,2,FALSE)</f>
        <v>7.0000000000000007E-2</v>
      </c>
      <c r="Y60" s="10" t="s">
        <v>73</v>
      </c>
      <c r="Z60">
        <f>VLOOKUP(表格1[[#This Row],[騎師]],J!$A$1:$B$45,2,FALSE)</f>
        <v>0.28000000000000003</v>
      </c>
      <c r="AA60" s="108" t="s">
        <v>85</v>
      </c>
      <c r="AB60">
        <f>VLOOKUP(表格1[[#This Row],[練馬師]],T!$A$1:$B$23,2,FALSE)</f>
        <v>0.29720000000000002</v>
      </c>
      <c r="AC60">
        <v>13</v>
      </c>
      <c r="AD60">
        <f>VLOOKUP(表格1[[#This Row],[檔位]],'1200M'!$A$1:$B$14,2,0)</f>
        <v>0.09</v>
      </c>
      <c r="AE60">
        <v>52</v>
      </c>
      <c r="AF60">
        <v>1</v>
      </c>
      <c r="AG60">
        <v>10</v>
      </c>
      <c r="AJ60">
        <v>4</v>
      </c>
      <c r="AL60">
        <v>1</v>
      </c>
      <c r="AM60" t="s">
        <v>17</v>
      </c>
      <c r="AN60">
        <v>91</v>
      </c>
      <c r="AO60" t="s">
        <v>18</v>
      </c>
      <c r="AP60" t="s">
        <v>179</v>
      </c>
      <c r="AQ60" t="s">
        <v>20</v>
      </c>
    </row>
    <row r="61" spans="1:43" x14ac:dyDescent="0.25">
      <c r="A61" s="11" t="s">
        <v>167</v>
      </c>
      <c r="B61" s="10">
        <v>6</v>
      </c>
      <c r="C61" s="108" t="s">
        <v>180</v>
      </c>
      <c r="D61" s="128"/>
      <c r="E61" s="10" t="s">
        <v>1405</v>
      </c>
      <c r="F61" s="10" t="s">
        <v>1405</v>
      </c>
      <c r="H61" s="10" t="s">
        <v>1267</v>
      </c>
      <c r="J61" s="10" t="s">
        <v>1405</v>
      </c>
      <c r="K61" s="10" t="s">
        <v>1405</v>
      </c>
      <c r="N61">
        <f t="shared" si="2"/>
        <v>0.2126300000000001</v>
      </c>
      <c r="O61" t="str">
        <f>IFERROR(VLOOKUP(C61,'M1'!$B:$D,3,0),"")</f>
        <v>放頭</v>
      </c>
      <c r="P61">
        <v>12</v>
      </c>
      <c r="V61">
        <f t="shared" si="3"/>
        <v>1.43E-2</v>
      </c>
      <c r="W61">
        <v>127</v>
      </c>
      <c r="X61">
        <f>VLOOKUP(表格1[[#This Row],[負磅]],W!$A$1:$B$32,2,FALSE)</f>
        <v>-1.99999999999999E-2</v>
      </c>
      <c r="Y61" s="10" t="s">
        <v>69</v>
      </c>
      <c r="Z61">
        <f>VLOOKUP(表格1[[#This Row],[騎師]],J!$A$1:$B$45,2,FALSE)</f>
        <v>0.19520000000000001</v>
      </c>
      <c r="AA61" s="108" t="s">
        <v>74</v>
      </c>
      <c r="AB61">
        <f>VLOOKUP(表格1[[#This Row],[練馬師]],T!$A$1:$B$23,2,FALSE)</f>
        <v>0.18590000000000001</v>
      </c>
      <c r="AC61">
        <v>6</v>
      </c>
      <c r="AD61">
        <f>VLOOKUP(表格1[[#This Row],[檔位]],'1200M'!$A$1:$B$14,2,0)</f>
        <v>0.26</v>
      </c>
      <c r="AE61">
        <v>51</v>
      </c>
      <c r="AJ61">
        <v>4</v>
      </c>
      <c r="AL61">
        <v>-1</v>
      </c>
      <c r="AM61">
        <v>2</v>
      </c>
      <c r="AN61">
        <v>67</v>
      </c>
      <c r="AO61" t="s">
        <v>181</v>
      </c>
      <c r="AP61" t="s">
        <v>182</v>
      </c>
      <c r="AQ61" t="s">
        <v>20</v>
      </c>
    </row>
    <row r="62" spans="1:43" x14ac:dyDescent="0.25">
      <c r="A62" s="11" t="s">
        <v>167</v>
      </c>
      <c r="B62" s="10">
        <v>7</v>
      </c>
      <c r="C62" s="108" t="s">
        <v>183</v>
      </c>
      <c r="D62" s="128"/>
      <c r="F62" s="10">
        <v>5</v>
      </c>
      <c r="H62" s="10" t="s">
        <v>1267</v>
      </c>
      <c r="J62" s="10" t="s">
        <v>1384</v>
      </c>
      <c r="K62" s="10" t="s">
        <v>1387</v>
      </c>
      <c r="N62">
        <f t="shared" si="2"/>
        <v>0.47336000000000011</v>
      </c>
      <c r="O62" t="str">
        <f>IFERROR(VLOOKUP(C62,'M1'!$B:$D,3,0),"")</f>
        <v>中後</v>
      </c>
      <c r="P62">
        <v>9</v>
      </c>
      <c r="Q62">
        <v>6</v>
      </c>
      <c r="R62">
        <v>3</v>
      </c>
      <c r="S62">
        <v>3</v>
      </c>
      <c r="T62">
        <v>4</v>
      </c>
      <c r="U62">
        <v>7</v>
      </c>
      <c r="V62">
        <f t="shared" si="3"/>
        <v>0.25</v>
      </c>
      <c r="W62">
        <v>126</v>
      </c>
      <c r="X62">
        <f>VLOOKUP(表格1[[#This Row],[負磅]],W!$A$1:$B$32,2,FALSE)</f>
        <v>-9.99999999999991E-3</v>
      </c>
      <c r="Y62" s="10" t="s">
        <v>60</v>
      </c>
      <c r="Z62">
        <f>VLOOKUP(表格1[[#This Row],[騎師]],J!$A$1:$B$45,2,FALSE)</f>
        <v>0.22750000000000001</v>
      </c>
      <c r="AA62" s="11" t="s">
        <v>135</v>
      </c>
      <c r="AB62">
        <f>VLOOKUP(表格1[[#This Row],[練馬師]],T!$A$1:$B$23,2,FALSE)</f>
        <v>0.20369999999999999</v>
      </c>
      <c r="AC62">
        <v>7</v>
      </c>
      <c r="AD62">
        <f>VLOOKUP(表格1[[#This Row],[檔位]],'1200M'!$A$1:$B$14,2,0)</f>
        <v>0.26</v>
      </c>
      <c r="AE62">
        <v>50</v>
      </c>
      <c r="AF62">
        <v>1</v>
      </c>
      <c r="AG62">
        <v>9.08</v>
      </c>
      <c r="AJ62">
        <v>4</v>
      </c>
      <c r="AL62">
        <v>-4</v>
      </c>
      <c r="AM62" t="s">
        <v>17</v>
      </c>
      <c r="AN62">
        <v>53</v>
      </c>
      <c r="AO62" t="s">
        <v>24</v>
      </c>
      <c r="AP62" t="s">
        <v>184</v>
      </c>
      <c r="AQ62" t="s">
        <v>20</v>
      </c>
    </row>
    <row r="63" spans="1:43" x14ac:dyDescent="0.25">
      <c r="A63" s="11" t="s">
        <v>167</v>
      </c>
      <c r="B63" s="10">
        <v>8</v>
      </c>
      <c r="C63" s="108" t="s">
        <v>185</v>
      </c>
      <c r="D63" s="128" t="s">
        <v>593</v>
      </c>
      <c r="E63" s="10" t="s">
        <v>1405</v>
      </c>
      <c r="F63" s="10">
        <v>1</v>
      </c>
      <c r="J63" s="10" t="s">
        <v>1405</v>
      </c>
      <c r="K63" s="10" t="s">
        <v>1405</v>
      </c>
      <c r="N63">
        <f t="shared" si="2"/>
        <v>0.46231</v>
      </c>
      <c r="O63" t="str">
        <f>IFERROR(VLOOKUP(C63,'M1'!$B:$D,3,0),"")</f>
        <v>放頭</v>
      </c>
      <c r="P63">
        <v>5</v>
      </c>
      <c r="Q63">
        <v>2</v>
      </c>
      <c r="R63">
        <v>10</v>
      </c>
      <c r="S63">
        <v>9</v>
      </c>
      <c r="T63">
        <v>8</v>
      </c>
      <c r="V63">
        <f t="shared" si="3"/>
        <v>0.21429999999999999</v>
      </c>
      <c r="W63">
        <v>124</v>
      </c>
      <c r="X63">
        <f>VLOOKUP(表格1[[#This Row],[負磅]],W!$A$1:$B$32,2,FALSE)</f>
        <v>0.01</v>
      </c>
      <c r="Y63" s="111" t="s">
        <v>22</v>
      </c>
      <c r="Z63">
        <f>VLOOKUP(表格1[[#This Row],[騎師]],J!$A$1:$B$45,2,FALSE)</f>
        <v>0.2487</v>
      </c>
      <c r="AA63" s="112" t="s">
        <v>23</v>
      </c>
      <c r="AB63">
        <f>VLOOKUP(表格1[[#This Row],[練馬師]],T!$A$1:$B$23,2,FALSE)</f>
        <v>0.318</v>
      </c>
      <c r="AC63">
        <v>2</v>
      </c>
      <c r="AD63">
        <f>VLOOKUP(表格1[[#This Row],[檔位]],'1200M'!$A$1:$B$14,2,0)</f>
        <v>0.17</v>
      </c>
      <c r="AE63">
        <v>48</v>
      </c>
      <c r="AF63">
        <v>1</v>
      </c>
      <c r="AG63">
        <v>9.1300000000000008</v>
      </c>
      <c r="AJ63">
        <v>4</v>
      </c>
      <c r="AL63">
        <v>-1</v>
      </c>
      <c r="AM63">
        <v>2</v>
      </c>
      <c r="AN63">
        <v>64</v>
      </c>
      <c r="AO63" t="s">
        <v>186</v>
      </c>
      <c r="AP63" t="s">
        <v>187</v>
      </c>
      <c r="AQ63" t="s">
        <v>20</v>
      </c>
    </row>
    <row r="64" spans="1:43" x14ac:dyDescent="0.25">
      <c r="A64" s="11" t="s">
        <v>167</v>
      </c>
      <c r="B64" s="109">
        <v>9</v>
      </c>
      <c r="C64" s="130" t="s">
        <v>188</v>
      </c>
      <c r="D64" s="128"/>
      <c r="E64" s="10" t="s">
        <v>1405</v>
      </c>
      <c r="F64" s="10" t="s">
        <v>1405</v>
      </c>
      <c r="H64" s="9" t="s">
        <v>1270</v>
      </c>
      <c r="J64" s="10" t="s">
        <v>1405</v>
      </c>
      <c r="K64" s="10" t="s">
        <v>1405</v>
      </c>
      <c r="N64">
        <f t="shared" si="2"/>
        <v>0.47438999999999998</v>
      </c>
      <c r="O64" t="str">
        <f>IFERROR(VLOOKUP(C64,'M1'!$B:$D,3,0),"")</f>
        <v>中前</v>
      </c>
      <c r="P64">
        <v>12</v>
      </c>
      <c r="Q64">
        <v>6</v>
      </c>
      <c r="R64">
        <v>7</v>
      </c>
      <c r="S64">
        <v>1</v>
      </c>
      <c r="T64">
        <v>14</v>
      </c>
      <c r="U64">
        <v>1</v>
      </c>
      <c r="V64">
        <f t="shared" si="3"/>
        <v>0.21429999999999999</v>
      </c>
      <c r="W64">
        <v>120</v>
      </c>
      <c r="X64">
        <f>VLOOKUP(表格1[[#This Row],[負磅]],W!$A$1:$B$32,2,FALSE)</f>
        <v>0.05</v>
      </c>
      <c r="Y64" s="10" t="s">
        <v>15</v>
      </c>
      <c r="Z64">
        <f>VLOOKUP(表格1[[#This Row],[騎師]],J!$A$1:$B$45,2,FALSE)</f>
        <v>0.1472</v>
      </c>
      <c r="AA64" s="108" t="s">
        <v>47</v>
      </c>
      <c r="AB64">
        <f>VLOOKUP(表格1[[#This Row],[練馬師]],T!$A$1:$B$23,2,FALSE)</f>
        <v>0.27310000000000001</v>
      </c>
      <c r="AC64">
        <v>14</v>
      </c>
      <c r="AD64">
        <f>VLOOKUP(表格1[[#This Row],[檔位]],'1200M'!$A$1:$B$14,2,0)</f>
        <v>0.21</v>
      </c>
      <c r="AE64">
        <v>46</v>
      </c>
      <c r="AF64">
        <v>1</v>
      </c>
      <c r="AG64">
        <v>9</v>
      </c>
      <c r="AJ64">
        <v>5</v>
      </c>
      <c r="AL64">
        <v>-1</v>
      </c>
      <c r="AM64">
        <v>2</v>
      </c>
      <c r="AN64">
        <v>109</v>
      </c>
      <c r="AO64" t="s">
        <v>39</v>
      </c>
      <c r="AP64" t="s">
        <v>189</v>
      </c>
      <c r="AQ64" t="s">
        <v>20</v>
      </c>
    </row>
    <row r="65" spans="1:43" x14ac:dyDescent="0.25">
      <c r="A65" s="11" t="s">
        <v>167</v>
      </c>
      <c r="B65" s="10">
        <v>10</v>
      </c>
      <c r="C65" s="131" t="s">
        <v>190</v>
      </c>
      <c r="D65" s="128" t="s">
        <v>593</v>
      </c>
      <c r="F65" s="10">
        <v>4</v>
      </c>
      <c r="J65" s="10" t="s">
        <v>1384</v>
      </c>
      <c r="K65" s="10" t="s">
        <v>1405</v>
      </c>
      <c r="N65">
        <f t="shared" ref="N65:N96" si="4">V65+X65+(Z65*0.3)+(AB65*0.3)+(AD65*0.4)+AK65</f>
        <v>0.5107799999999999</v>
      </c>
      <c r="O65" t="str">
        <f>IFERROR(VLOOKUP(C65,'M1'!$B:$D,3,0),"")</f>
        <v>中前</v>
      </c>
      <c r="P65">
        <v>2</v>
      </c>
      <c r="Q65">
        <v>12</v>
      </c>
      <c r="R65">
        <v>2</v>
      </c>
      <c r="S65">
        <v>2</v>
      </c>
      <c r="T65">
        <v>4</v>
      </c>
      <c r="U65">
        <v>3</v>
      </c>
      <c r="V65">
        <f t="shared" ref="V65:V96" si="5">ROUND( ((1-(P65/14))*0.1*IF(P65&lt;&gt;0,1,0)) + ((1-(Q65/14))*0.1*IF(Q65&lt;&gt;0,1,0)) + ((1-(R65/14))*0.1*IF(R65&lt;&gt;0,1,0)) + ((1-(S65/14))*0.1*IF(S65&lt;&gt;0,1,0)), 4 )</f>
        <v>0.27139999999999997</v>
      </c>
      <c r="W65">
        <v>121</v>
      </c>
      <c r="X65">
        <f>VLOOKUP(表格1[[#This Row],[負磅]],W!$A$1:$B$32,2,FALSE)</f>
        <v>0.04</v>
      </c>
      <c r="Y65" s="10" t="s">
        <v>191</v>
      </c>
      <c r="Z65">
        <f>VLOOKUP(表格1[[#This Row],[騎師]],J!$A$1:$B$45,2,FALSE)</f>
        <v>0.2049</v>
      </c>
      <c r="AA65" s="108" t="s">
        <v>61</v>
      </c>
      <c r="AB65">
        <f>VLOOKUP(表格1[[#This Row],[練馬師]],T!$A$1:$B$23,2,FALSE)</f>
        <v>0.21970000000000001</v>
      </c>
      <c r="AC65">
        <v>12</v>
      </c>
      <c r="AD65">
        <f>VLOOKUP(表格1[[#This Row],[檔位]],'1200M'!$A$1:$B$14,2,0)</f>
        <v>0.18</v>
      </c>
      <c r="AE65">
        <v>45</v>
      </c>
      <c r="AF65">
        <v>1</v>
      </c>
      <c r="AG65">
        <v>9.2200000000000006</v>
      </c>
      <c r="AJ65">
        <v>6</v>
      </c>
      <c r="AL65">
        <v>1</v>
      </c>
      <c r="AM65" t="s">
        <v>17</v>
      </c>
      <c r="AN65">
        <v>64</v>
      </c>
      <c r="AO65" t="s">
        <v>66</v>
      </c>
      <c r="AP65" t="s">
        <v>192</v>
      </c>
      <c r="AQ65" t="s">
        <v>96</v>
      </c>
    </row>
    <row r="66" spans="1:43" x14ac:dyDescent="0.25">
      <c r="A66" s="119" t="s">
        <v>167</v>
      </c>
      <c r="B66" s="10">
        <v>11</v>
      </c>
      <c r="C66" s="11" t="s">
        <v>193</v>
      </c>
      <c r="D66" s="128"/>
      <c r="F66" s="10" t="s">
        <v>1405</v>
      </c>
      <c r="J66" s="10" t="s">
        <v>1384</v>
      </c>
      <c r="K66" s="10" t="s">
        <v>1405</v>
      </c>
      <c r="N66">
        <f t="shared" si="4"/>
        <v>0.64300999999999997</v>
      </c>
      <c r="O66" t="str">
        <f>IFERROR(VLOOKUP(C66,'M1'!$B:$D,3,0),"")</f>
        <v>中前</v>
      </c>
      <c r="P66">
        <v>2</v>
      </c>
      <c r="Q66">
        <v>4</v>
      </c>
      <c r="R66">
        <v>1</v>
      </c>
      <c r="S66">
        <v>1</v>
      </c>
      <c r="T66">
        <v>7</v>
      </c>
      <c r="U66">
        <v>6</v>
      </c>
      <c r="V66">
        <f t="shared" si="5"/>
        <v>0.34289999999999998</v>
      </c>
      <c r="W66">
        <v>120</v>
      </c>
      <c r="X66">
        <f>VLOOKUP(表格1[[#This Row],[負磅]],W!$A$1:$B$32,2,FALSE)</f>
        <v>0.05</v>
      </c>
      <c r="Y66" s="10" t="s">
        <v>154</v>
      </c>
      <c r="Z66">
        <f>VLOOKUP(表格1[[#This Row],[騎師]],J!$A$1:$B$45,2,FALSE)</f>
        <v>0.27</v>
      </c>
      <c r="AA66" s="11" t="s">
        <v>135</v>
      </c>
      <c r="AB66">
        <f>VLOOKUP(表格1[[#This Row],[練馬師]],T!$A$1:$B$23,2,FALSE)</f>
        <v>0.20369999999999999</v>
      </c>
      <c r="AC66">
        <v>9</v>
      </c>
      <c r="AD66">
        <f>VLOOKUP(表格1[[#This Row],[檔位]],'1200M'!$A$1:$B$14,2,0)</f>
        <v>0.27</v>
      </c>
      <c r="AE66">
        <v>44</v>
      </c>
      <c r="AF66">
        <v>1</v>
      </c>
      <c r="AG66">
        <v>9.73</v>
      </c>
      <c r="AJ66">
        <v>8</v>
      </c>
      <c r="AL66">
        <v>0</v>
      </c>
      <c r="AM66">
        <v>3</v>
      </c>
      <c r="AN66">
        <v>60</v>
      </c>
      <c r="AO66" t="s">
        <v>39</v>
      </c>
      <c r="AP66" t="s">
        <v>194</v>
      </c>
      <c r="AQ66" t="s">
        <v>96</v>
      </c>
    </row>
    <row r="67" spans="1:43" x14ac:dyDescent="0.25">
      <c r="A67" s="11" t="s">
        <v>167</v>
      </c>
      <c r="B67" s="10">
        <v>12</v>
      </c>
      <c r="C67" s="129" t="s">
        <v>195</v>
      </c>
      <c r="D67" s="128"/>
      <c r="E67" s="10" t="s">
        <v>1274</v>
      </c>
      <c r="F67" s="10">
        <v>2</v>
      </c>
      <c r="J67" s="10" t="s">
        <v>1405</v>
      </c>
      <c r="K67" s="10" t="s">
        <v>1405</v>
      </c>
      <c r="N67">
        <f t="shared" si="4"/>
        <v>0.51539000000000001</v>
      </c>
      <c r="O67" t="str">
        <f>IFERROR(VLOOKUP(C67,'M1'!$B:$D,3,0),"")</f>
        <v>留後</v>
      </c>
      <c r="P67">
        <v>8</v>
      </c>
      <c r="Q67">
        <v>13</v>
      </c>
      <c r="R67">
        <v>9</v>
      </c>
      <c r="S67">
        <v>10</v>
      </c>
      <c r="T67">
        <v>2</v>
      </c>
      <c r="U67">
        <v>7</v>
      </c>
      <c r="V67">
        <f t="shared" si="5"/>
        <v>0.1143</v>
      </c>
      <c r="W67">
        <v>118</v>
      </c>
      <c r="X67">
        <f>VLOOKUP(表格1[[#This Row],[負磅]],W!$A$1:$B$32,2,FALSE)</f>
        <v>7.0000000000000007E-2</v>
      </c>
      <c r="Y67" s="10" t="s">
        <v>32</v>
      </c>
      <c r="Z67">
        <f>VLOOKUP(表格1[[#This Row],[騎師]],J!$A$1:$B$45,2,FALSE)</f>
        <v>0.47799999999999998</v>
      </c>
      <c r="AA67" s="108" t="s">
        <v>16</v>
      </c>
      <c r="AB67">
        <f>VLOOKUP(表格1[[#This Row],[練馬師]],T!$A$1:$B$23,2,FALSE)</f>
        <v>0.21229999999999999</v>
      </c>
      <c r="AC67">
        <v>8</v>
      </c>
      <c r="AD67">
        <f>VLOOKUP(表格1[[#This Row],[檔位]],'1200M'!$A$1:$B$14,2,0)</f>
        <v>0.31</v>
      </c>
      <c r="AE67">
        <v>42</v>
      </c>
      <c r="AF67">
        <v>1</v>
      </c>
      <c r="AG67">
        <v>9.2200000000000006</v>
      </c>
      <c r="AJ67">
        <v>7</v>
      </c>
      <c r="AL67">
        <v>-6</v>
      </c>
      <c r="AM67">
        <v>1</v>
      </c>
      <c r="AN67">
        <v>56</v>
      </c>
      <c r="AO67" t="s">
        <v>103</v>
      </c>
      <c r="AP67" t="s">
        <v>196</v>
      </c>
      <c r="AQ67" t="s">
        <v>96</v>
      </c>
    </row>
    <row r="68" spans="1:43" x14ac:dyDescent="0.25">
      <c r="A68" s="11" t="s">
        <v>167</v>
      </c>
      <c r="B68" s="10">
        <v>13</v>
      </c>
      <c r="C68" s="108" t="s">
        <v>197</v>
      </c>
      <c r="D68" s="128"/>
      <c r="E68" s="10" t="s">
        <v>1405</v>
      </c>
      <c r="F68" s="10" t="s">
        <v>1405</v>
      </c>
      <c r="J68" s="10" t="s">
        <v>1405</v>
      </c>
      <c r="K68" s="10" t="s">
        <v>1405</v>
      </c>
      <c r="N68">
        <f t="shared" si="4"/>
        <v>0.52843000000000007</v>
      </c>
      <c r="O68" t="str">
        <f>IFERROR(VLOOKUP(C68,'M1'!$B:$D,3,0),"")</f>
        <v>留後</v>
      </c>
      <c r="P68">
        <v>3</v>
      </c>
      <c r="Q68">
        <v>6</v>
      </c>
      <c r="R68">
        <v>9</v>
      </c>
      <c r="S68">
        <v>3</v>
      </c>
      <c r="T68">
        <v>10</v>
      </c>
      <c r="U68">
        <v>6</v>
      </c>
      <c r="V68">
        <f t="shared" si="5"/>
        <v>0.25</v>
      </c>
      <c r="W68">
        <v>117</v>
      </c>
      <c r="X68">
        <f>VLOOKUP(表格1[[#This Row],[負磅]],W!$A$1:$B$32,2,FALSE)</f>
        <v>0.08</v>
      </c>
      <c r="Y68" s="10" t="s">
        <v>64</v>
      </c>
      <c r="Z68">
        <f>VLOOKUP(表格1[[#This Row],[騎師]],J!$A$1:$B$45,2,FALSE)</f>
        <v>0.26</v>
      </c>
      <c r="AA68" s="108" t="s">
        <v>53</v>
      </c>
      <c r="AB68">
        <f>VLOOKUP(表格1[[#This Row],[練馬師]],T!$A$1:$B$23,2,FALSE)</f>
        <v>0.2281</v>
      </c>
      <c r="AC68">
        <v>11</v>
      </c>
      <c r="AD68">
        <f>VLOOKUP(表格1[[#This Row],[檔位]],'1200M'!$A$1:$B$14,2,0)</f>
        <v>0.13</v>
      </c>
      <c r="AE68">
        <v>41</v>
      </c>
      <c r="AF68">
        <v>1</v>
      </c>
      <c r="AG68">
        <v>9.82</v>
      </c>
      <c r="AJ68">
        <v>5</v>
      </c>
      <c r="AL68">
        <v>-3</v>
      </c>
      <c r="AM68">
        <v>1</v>
      </c>
      <c r="AN68">
        <v>74</v>
      </c>
      <c r="AO68" t="s">
        <v>198</v>
      </c>
      <c r="AP68" t="s">
        <v>199</v>
      </c>
      <c r="AQ68" t="s">
        <v>20</v>
      </c>
    </row>
    <row r="69" spans="1:43" x14ac:dyDescent="0.25">
      <c r="A69" s="11" t="s">
        <v>167</v>
      </c>
      <c r="B69" s="10">
        <v>14</v>
      </c>
      <c r="C69" s="108" t="s">
        <v>200</v>
      </c>
      <c r="D69" s="128"/>
      <c r="F69" s="10" t="s">
        <v>1405</v>
      </c>
      <c r="H69" s="10" t="s">
        <v>1267</v>
      </c>
      <c r="J69" s="10" t="s">
        <v>1405</v>
      </c>
      <c r="K69" s="10" t="s">
        <v>1405</v>
      </c>
      <c r="N69">
        <f t="shared" si="4"/>
        <v>0.61283999999999994</v>
      </c>
      <c r="O69" t="str">
        <f>IFERROR(VLOOKUP(C69,'M1'!$B:$D,3,0),"")</f>
        <v>中前</v>
      </c>
      <c r="P69">
        <v>9</v>
      </c>
      <c r="Q69">
        <v>6</v>
      </c>
      <c r="R69">
        <v>5</v>
      </c>
      <c r="S69">
        <v>6</v>
      </c>
      <c r="T69">
        <v>6</v>
      </c>
      <c r="U69">
        <v>5</v>
      </c>
      <c r="V69">
        <f t="shared" si="5"/>
        <v>0.21429999999999999</v>
      </c>
      <c r="W69">
        <v>109</v>
      </c>
      <c r="X69">
        <f>VLOOKUP(表格1[[#This Row],[負磅]],W!$A$1:$B$32,2,FALSE)</f>
        <v>0.16</v>
      </c>
      <c r="Y69" s="113" t="s">
        <v>27</v>
      </c>
      <c r="Z69">
        <f>VLOOKUP(表格1[[#This Row],[騎師]],J!$A$1:$B$45,2,FALSE)</f>
        <v>0.1928</v>
      </c>
      <c r="AA69" s="114" t="s">
        <v>28</v>
      </c>
      <c r="AB69">
        <f>VLOOKUP(表格1[[#This Row],[練馬師]],T!$A$1:$B$23,2,FALSE)</f>
        <v>0.22900000000000001</v>
      </c>
      <c r="AC69">
        <v>3</v>
      </c>
      <c r="AD69">
        <f>VLOOKUP(表格1[[#This Row],[檔位]],'1200M'!$A$1:$B$14,2,0)</f>
        <v>0.28000000000000003</v>
      </c>
      <c r="AE69">
        <v>40</v>
      </c>
      <c r="AF69">
        <v>1</v>
      </c>
      <c r="AG69">
        <v>9.68</v>
      </c>
      <c r="AJ69">
        <v>7</v>
      </c>
      <c r="AL69">
        <v>-3</v>
      </c>
      <c r="AM69">
        <v>2</v>
      </c>
      <c r="AN69">
        <v>53</v>
      </c>
      <c r="AO69" t="s">
        <v>201</v>
      </c>
      <c r="AP69" t="s">
        <v>202</v>
      </c>
      <c r="AQ69" t="s">
        <v>96</v>
      </c>
    </row>
    <row r="70" spans="1:43" x14ac:dyDescent="0.25">
      <c r="C70" s="108"/>
      <c r="D70" s="128"/>
      <c r="E70" s="10" t="s">
        <v>1405</v>
      </c>
      <c r="F70" s="10" t="s">
        <v>1405</v>
      </c>
      <c r="H70" s="10" t="s">
        <v>1405</v>
      </c>
      <c r="J70" s="10" t="s">
        <v>1405</v>
      </c>
      <c r="K70" s="10" t="s">
        <v>1405</v>
      </c>
      <c r="O70" t="str">
        <f>IFERROR(VLOOKUP(C70,'M1'!$B:$D,3,0),"")</f>
        <v/>
      </c>
      <c r="AA70" s="108"/>
    </row>
    <row r="71" spans="1:43" x14ac:dyDescent="0.25">
      <c r="A71" s="118" t="s">
        <v>203</v>
      </c>
      <c r="B71" s="10" t="str">
        <f>VLOOKUP(表格1[[#This Row],[場]],Raceinfo!$A$1:$C$11,3,FALSE)</f>
        <v>第四班</v>
      </c>
      <c r="C71" s="108" t="str">
        <f>VLOOKUP(表格1[[#This Row],[場]],Raceinfo!$A$1:$C$11,2,FALSE)</f>
        <v>1200米</v>
      </c>
      <c r="D71" s="128"/>
      <c r="E71" s="10" t="s">
        <v>1405</v>
      </c>
      <c r="F71" s="10" t="s">
        <v>1405</v>
      </c>
      <c r="H71" s="10" t="s">
        <v>1405</v>
      </c>
      <c r="J71" s="10" t="s">
        <v>1405</v>
      </c>
      <c r="K71" s="10" t="s">
        <v>1405</v>
      </c>
      <c r="O71" t="str">
        <f>IFERROR(VLOOKUP(C71,'M1'!$B:$D,3,0),"")</f>
        <v/>
      </c>
      <c r="AA71" s="108"/>
      <c r="AQ71" t="s">
        <v>13</v>
      </c>
    </row>
    <row r="72" spans="1:43" x14ac:dyDescent="0.25">
      <c r="A72" s="118" t="s">
        <v>203</v>
      </c>
      <c r="B72" s="10">
        <v>1</v>
      </c>
      <c r="C72" s="132" t="s">
        <v>204</v>
      </c>
      <c r="D72" s="128" t="s">
        <v>593</v>
      </c>
      <c r="E72" s="10" t="s">
        <v>1275</v>
      </c>
      <c r="F72" s="10">
        <v>4</v>
      </c>
      <c r="H72" s="9" t="s">
        <v>1270</v>
      </c>
      <c r="J72" s="10" t="s">
        <v>1384</v>
      </c>
      <c r="K72" s="10" t="s">
        <v>1405</v>
      </c>
      <c r="N72">
        <f t="shared" si="4"/>
        <v>0.38508999999999999</v>
      </c>
      <c r="O72" t="str">
        <f>IFERROR(VLOOKUP(C72,'M1'!$B:$D,3,0),"")</f>
        <v>中前</v>
      </c>
      <c r="P72">
        <v>3</v>
      </c>
      <c r="Q72">
        <v>5</v>
      </c>
      <c r="R72">
        <v>7</v>
      </c>
      <c r="S72">
        <v>2</v>
      </c>
      <c r="T72">
        <v>7</v>
      </c>
      <c r="U72">
        <v>2</v>
      </c>
      <c r="V72">
        <f t="shared" si="5"/>
        <v>0.27860000000000001</v>
      </c>
      <c r="W72">
        <v>135</v>
      </c>
      <c r="X72">
        <f>VLOOKUP(表格1[[#This Row],[負磅]],W!$A$1:$B$32,2,FALSE)</f>
        <v>-0.1</v>
      </c>
      <c r="Y72" s="10" t="s">
        <v>154</v>
      </c>
      <c r="Z72">
        <f>VLOOKUP(表格1[[#This Row],[騎師]],J!$A$1:$B$45,2,FALSE)</f>
        <v>0.27</v>
      </c>
      <c r="AA72" s="108" t="s">
        <v>165</v>
      </c>
      <c r="AB72">
        <f>VLOOKUP(表格1[[#This Row],[練馬師]],T!$A$1:$B$23,2,FALSE)</f>
        <v>0.29830000000000001</v>
      </c>
      <c r="AC72">
        <v>13</v>
      </c>
      <c r="AD72">
        <f>VLOOKUP(表格1[[#This Row],[檔位]],'1200M'!$A$1:$B$14,2,0)</f>
        <v>0.09</v>
      </c>
      <c r="AE72">
        <v>60</v>
      </c>
      <c r="AF72">
        <v>1</v>
      </c>
      <c r="AG72">
        <v>8.67</v>
      </c>
      <c r="AJ72">
        <v>5</v>
      </c>
      <c r="AL72">
        <v>-1</v>
      </c>
      <c r="AM72" t="s">
        <v>205</v>
      </c>
      <c r="AN72">
        <v>64</v>
      </c>
      <c r="AP72" t="s">
        <v>206</v>
      </c>
      <c r="AQ72" t="s">
        <v>20</v>
      </c>
    </row>
    <row r="73" spans="1:43" x14ac:dyDescent="0.25">
      <c r="A73" s="118" t="s">
        <v>203</v>
      </c>
      <c r="B73" s="10">
        <v>2</v>
      </c>
      <c r="C73" s="108" t="s">
        <v>207</v>
      </c>
      <c r="D73" s="128"/>
      <c r="E73" s="10" t="s">
        <v>1405</v>
      </c>
      <c r="F73" s="10" t="s">
        <v>1405</v>
      </c>
      <c r="H73" s="9" t="s">
        <v>1271</v>
      </c>
      <c r="J73" s="10" t="s">
        <v>1384</v>
      </c>
      <c r="K73" s="10" t="s">
        <v>1405</v>
      </c>
      <c r="N73">
        <f t="shared" si="4"/>
        <v>0.51054999999999995</v>
      </c>
      <c r="O73" t="str">
        <f>IFERROR(VLOOKUP(C73,'M1'!$B:$D,3,0),"")</f>
        <v>放頭</v>
      </c>
      <c r="P73">
        <v>3</v>
      </c>
      <c r="Q73">
        <v>2</v>
      </c>
      <c r="R73">
        <v>4</v>
      </c>
      <c r="S73">
        <v>10</v>
      </c>
      <c r="T73">
        <v>4</v>
      </c>
      <c r="U73">
        <v>5</v>
      </c>
      <c r="V73">
        <f t="shared" si="5"/>
        <v>0.26429999999999998</v>
      </c>
      <c r="W73">
        <v>131</v>
      </c>
      <c r="X73">
        <f>VLOOKUP(表格1[[#This Row],[負磅]],W!$A$1:$B$32,2,FALSE)</f>
        <v>-0.06</v>
      </c>
      <c r="Y73" s="10" t="s">
        <v>46</v>
      </c>
      <c r="Z73">
        <f>VLOOKUP(表格1[[#This Row],[騎師]],J!$A$1:$B$45,2,FALSE)</f>
        <v>0.32950000000000002</v>
      </c>
      <c r="AA73" s="108" t="s">
        <v>23</v>
      </c>
      <c r="AB73">
        <f>VLOOKUP(表格1[[#This Row],[練馬師]],T!$A$1:$B$23,2,FALSE)</f>
        <v>0.318</v>
      </c>
      <c r="AC73">
        <v>4</v>
      </c>
      <c r="AD73">
        <f>VLOOKUP(表格1[[#This Row],[檔位]],'1200M'!$A$1:$B$14,2,0)</f>
        <v>0.28000000000000003</v>
      </c>
      <c r="AE73">
        <v>56</v>
      </c>
      <c r="AF73">
        <v>1</v>
      </c>
      <c r="AG73">
        <v>8.75</v>
      </c>
      <c r="AJ73">
        <v>6</v>
      </c>
      <c r="AL73">
        <v>-2</v>
      </c>
      <c r="AM73" t="s">
        <v>17</v>
      </c>
      <c r="AN73">
        <v>56</v>
      </c>
      <c r="AO73" t="s">
        <v>208</v>
      </c>
      <c r="AP73" t="s">
        <v>209</v>
      </c>
      <c r="AQ73" t="s">
        <v>20</v>
      </c>
    </row>
    <row r="74" spans="1:43" x14ac:dyDescent="0.25">
      <c r="A74" s="118" t="s">
        <v>203</v>
      </c>
      <c r="B74" s="10">
        <v>3</v>
      </c>
      <c r="C74" s="108" t="s">
        <v>210</v>
      </c>
      <c r="D74" s="128" t="s">
        <v>593</v>
      </c>
      <c r="E74" s="10" t="s">
        <v>1405</v>
      </c>
      <c r="F74" s="10">
        <v>2</v>
      </c>
      <c r="H74" s="9" t="s">
        <v>1270</v>
      </c>
      <c r="J74" s="10" t="s">
        <v>1384</v>
      </c>
      <c r="K74" s="10" t="s">
        <v>1405</v>
      </c>
      <c r="N74">
        <f t="shared" si="4"/>
        <v>0.51272999999999991</v>
      </c>
      <c r="O74" t="str">
        <f>IFERROR(VLOOKUP(C74,'M1'!$B:$D,3,0),"")</f>
        <v>中後</v>
      </c>
      <c r="P74">
        <v>4</v>
      </c>
      <c r="Q74">
        <v>5</v>
      </c>
      <c r="R74">
        <v>2</v>
      </c>
      <c r="S74">
        <v>4</v>
      </c>
      <c r="T74">
        <v>6</v>
      </c>
      <c r="U74">
        <v>12</v>
      </c>
      <c r="V74">
        <f t="shared" si="5"/>
        <v>0.29289999999999999</v>
      </c>
      <c r="W74">
        <v>131</v>
      </c>
      <c r="X74">
        <f>VLOOKUP(表格1[[#This Row],[負磅]],W!$A$1:$B$32,2,FALSE)</f>
        <v>-0.06</v>
      </c>
      <c r="Y74" s="10" t="s">
        <v>32</v>
      </c>
      <c r="Z74">
        <f>VLOOKUP(表格1[[#This Row],[騎師]],J!$A$1:$B$45,2,FALSE)</f>
        <v>0.47799999999999998</v>
      </c>
      <c r="AA74" s="108" t="s">
        <v>53</v>
      </c>
      <c r="AB74">
        <f>VLOOKUP(表格1[[#This Row],[練馬師]],T!$A$1:$B$23,2,FALSE)</f>
        <v>0.2281</v>
      </c>
      <c r="AC74">
        <v>2</v>
      </c>
      <c r="AD74">
        <f>VLOOKUP(表格1[[#This Row],[檔位]],'1200M'!$A$1:$B$14,2,0)</f>
        <v>0.17</v>
      </c>
      <c r="AE74">
        <v>56</v>
      </c>
      <c r="AF74">
        <v>1</v>
      </c>
      <c r="AG74">
        <v>8.8699999999999992</v>
      </c>
      <c r="AJ74">
        <v>5</v>
      </c>
      <c r="AL74">
        <v>-3</v>
      </c>
      <c r="AM74">
        <v>2</v>
      </c>
      <c r="AN74">
        <v>60</v>
      </c>
      <c r="AO74" t="s">
        <v>18</v>
      </c>
      <c r="AP74" t="s">
        <v>211</v>
      </c>
      <c r="AQ74" t="s">
        <v>96</v>
      </c>
    </row>
    <row r="75" spans="1:43" x14ac:dyDescent="0.25">
      <c r="A75" s="118" t="s">
        <v>203</v>
      </c>
      <c r="B75" s="10">
        <v>4</v>
      </c>
      <c r="C75" s="129" t="s">
        <v>212</v>
      </c>
      <c r="D75" s="128"/>
      <c r="E75" s="10" t="s">
        <v>1276</v>
      </c>
      <c r="F75" s="10">
        <v>5</v>
      </c>
      <c r="J75" s="10" t="s">
        <v>1405</v>
      </c>
      <c r="K75" s="10" t="s">
        <v>1405</v>
      </c>
      <c r="N75">
        <f t="shared" si="4"/>
        <v>0.4775100000000001</v>
      </c>
      <c r="O75" t="str">
        <f>IFERROR(VLOOKUP(C75,'M1'!$B:$D,3,0),"")</f>
        <v>放頭</v>
      </c>
      <c r="P75">
        <v>6</v>
      </c>
      <c r="Q75">
        <v>1</v>
      </c>
      <c r="R75">
        <v>4</v>
      </c>
      <c r="S75">
        <v>6</v>
      </c>
      <c r="T75">
        <v>6</v>
      </c>
      <c r="U75">
        <v>4</v>
      </c>
      <c r="V75">
        <f t="shared" si="5"/>
        <v>0.27860000000000001</v>
      </c>
      <c r="W75">
        <v>129</v>
      </c>
      <c r="X75">
        <f>VLOOKUP(表格1[[#This Row],[負磅]],W!$A$1:$B$32,2,FALSE)</f>
        <v>-3.9999999999999897E-2</v>
      </c>
      <c r="Y75" s="10" t="s">
        <v>37</v>
      </c>
      <c r="Z75">
        <f>VLOOKUP(表格1[[#This Row],[騎師]],J!$A$1:$B$45,2,FALSE)</f>
        <v>0.2286</v>
      </c>
      <c r="AA75" s="108" t="s">
        <v>112</v>
      </c>
      <c r="AB75">
        <f>VLOOKUP(表格1[[#This Row],[練馬師]],T!$A$1:$B$23,2,FALSE)</f>
        <v>0.22109999999999999</v>
      </c>
      <c r="AC75">
        <v>7</v>
      </c>
      <c r="AD75">
        <f>VLOOKUP(表格1[[#This Row],[檔位]],'1200M'!$A$1:$B$14,2,0)</f>
        <v>0.26</v>
      </c>
      <c r="AE75">
        <v>54</v>
      </c>
      <c r="AF75">
        <v>1</v>
      </c>
      <c r="AG75">
        <v>8.85</v>
      </c>
      <c r="AJ75">
        <v>5</v>
      </c>
      <c r="AL75">
        <v>0</v>
      </c>
      <c r="AM75" t="s">
        <v>17</v>
      </c>
      <c r="AN75">
        <v>56</v>
      </c>
      <c r="AO75" t="s">
        <v>39</v>
      </c>
      <c r="AP75" t="s">
        <v>213</v>
      </c>
      <c r="AQ75" t="s">
        <v>20</v>
      </c>
    </row>
    <row r="76" spans="1:43" x14ac:dyDescent="0.25">
      <c r="A76" s="121" t="s">
        <v>203</v>
      </c>
      <c r="B76" s="10">
        <v>5</v>
      </c>
      <c r="C76" s="108" t="s">
        <v>214</v>
      </c>
      <c r="D76" s="128"/>
      <c r="F76" s="10" t="s">
        <v>1405</v>
      </c>
      <c r="J76" s="10" t="s">
        <v>1405</v>
      </c>
      <c r="K76" s="10" t="s">
        <v>1405</v>
      </c>
      <c r="N76">
        <f t="shared" si="4"/>
        <v>0.3698300000000001</v>
      </c>
      <c r="O76" t="str">
        <f>IFERROR(VLOOKUP(C76,'M1'!$B:$D,3,0),"")</f>
        <v>留後</v>
      </c>
      <c r="P76">
        <v>8</v>
      </c>
      <c r="Q76">
        <v>8</v>
      </c>
      <c r="R76">
        <v>5</v>
      </c>
      <c r="S76">
        <v>11</v>
      </c>
      <c r="T76">
        <v>12</v>
      </c>
      <c r="U76">
        <v>9</v>
      </c>
      <c r="V76">
        <f t="shared" si="5"/>
        <v>0.1714</v>
      </c>
      <c r="W76">
        <v>129</v>
      </c>
      <c r="X76">
        <f>VLOOKUP(表格1[[#This Row],[負磅]],W!$A$1:$B$32,2,FALSE)</f>
        <v>-3.9999999999999897E-2</v>
      </c>
      <c r="Y76" s="10" t="s">
        <v>56</v>
      </c>
      <c r="Z76">
        <f>VLOOKUP(表格1[[#This Row],[騎師]],J!$A$1:$B$45,2,FALSE)</f>
        <v>0.24390000000000001</v>
      </c>
      <c r="AA76" s="108" t="s">
        <v>57</v>
      </c>
      <c r="AB76">
        <f>VLOOKUP(表格1[[#This Row],[練馬師]],T!$A$1:$B$23,2,FALSE)</f>
        <v>0.16420000000000001</v>
      </c>
      <c r="AC76">
        <v>1</v>
      </c>
      <c r="AD76">
        <f>VLOOKUP(表格1[[#This Row],[檔位]],'1200M'!$A$1:$B$14,2,0)</f>
        <v>0.28999999999999998</v>
      </c>
      <c r="AE76">
        <v>54</v>
      </c>
      <c r="AF76">
        <v>1</v>
      </c>
      <c r="AG76">
        <v>8.99</v>
      </c>
      <c r="AJ76">
        <v>9</v>
      </c>
      <c r="AL76">
        <v>-4</v>
      </c>
      <c r="AM76">
        <v>1</v>
      </c>
      <c r="AN76">
        <v>64</v>
      </c>
      <c r="AO76" t="s">
        <v>39</v>
      </c>
      <c r="AP76" t="s">
        <v>215</v>
      </c>
      <c r="AQ76" t="s">
        <v>96</v>
      </c>
    </row>
    <row r="77" spans="1:43" x14ac:dyDescent="0.25">
      <c r="A77" s="118" t="s">
        <v>203</v>
      </c>
      <c r="B77" s="10">
        <v>6</v>
      </c>
      <c r="C77" s="108" t="s">
        <v>216</v>
      </c>
      <c r="D77" s="128"/>
      <c r="E77" s="10" t="s">
        <v>1405</v>
      </c>
      <c r="F77" s="10" t="s">
        <v>1405</v>
      </c>
      <c r="H77" s="9" t="s">
        <v>1270</v>
      </c>
      <c r="J77" s="10" t="s">
        <v>1405</v>
      </c>
      <c r="K77" s="10" t="s">
        <v>1405</v>
      </c>
      <c r="N77">
        <f t="shared" si="4"/>
        <v>0.26413000000000009</v>
      </c>
      <c r="O77" t="str">
        <f>IFERROR(VLOOKUP(C77,'M1'!$B:$D,3,0),"")</f>
        <v/>
      </c>
      <c r="P77" t="s">
        <v>174</v>
      </c>
      <c r="V77">
        <v>0.125</v>
      </c>
      <c r="W77">
        <v>127</v>
      </c>
      <c r="X77">
        <f>VLOOKUP(表格1[[#This Row],[負磅]],W!$A$1:$B$32,2,FALSE)</f>
        <v>-1.99999999999999E-2</v>
      </c>
      <c r="Y77" s="10" t="s">
        <v>125</v>
      </c>
      <c r="Z77">
        <f>VLOOKUP(表格1[[#This Row],[騎師]],J!$A$1:$B$45,2,FALSE)</f>
        <v>0.20799999999999999</v>
      </c>
      <c r="AA77" s="108" t="s">
        <v>78</v>
      </c>
      <c r="AB77">
        <f>VLOOKUP(表格1[[#This Row],[練馬師]],T!$A$1:$B$23,2,FALSE)</f>
        <v>0.14910000000000001</v>
      </c>
      <c r="AC77">
        <v>11</v>
      </c>
      <c r="AD77">
        <f>VLOOKUP(表格1[[#This Row],[檔位]],'1200M'!$A$1:$B$14,2,0)</f>
        <v>0.13</v>
      </c>
      <c r="AE77">
        <v>52</v>
      </c>
      <c r="AJ77">
        <v>4</v>
      </c>
      <c r="AL77" t="s">
        <v>174</v>
      </c>
      <c r="AM77">
        <v>2</v>
      </c>
      <c r="AN77" t="s">
        <v>174</v>
      </c>
      <c r="AP77" t="s">
        <v>217</v>
      </c>
      <c r="AQ77" t="s">
        <v>20</v>
      </c>
    </row>
    <row r="78" spans="1:43" x14ac:dyDescent="0.25">
      <c r="A78" s="118" t="s">
        <v>203</v>
      </c>
      <c r="B78" s="10">
        <v>7</v>
      </c>
      <c r="C78" s="131" t="s">
        <v>218</v>
      </c>
      <c r="D78" s="128" t="s">
        <v>593</v>
      </c>
      <c r="E78" s="10" t="s">
        <v>1405</v>
      </c>
      <c r="F78" s="10">
        <v>3</v>
      </c>
      <c r="H78" s="9" t="s">
        <v>1270</v>
      </c>
      <c r="J78" s="10" t="s">
        <v>1384</v>
      </c>
      <c r="K78" s="10" t="s">
        <v>1405</v>
      </c>
      <c r="N78">
        <f t="shared" si="4"/>
        <v>0.45307999999999998</v>
      </c>
      <c r="O78" t="str">
        <f>IFERROR(VLOOKUP(C78,'M1'!$B:$D,3,0),"")</f>
        <v>放頭</v>
      </c>
      <c r="P78">
        <v>3</v>
      </c>
      <c r="Q78">
        <v>2</v>
      </c>
      <c r="R78">
        <v>8</v>
      </c>
      <c r="S78">
        <v>8</v>
      </c>
      <c r="T78">
        <v>2</v>
      </c>
      <c r="V78">
        <f t="shared" si="5"/>
        <v>0.25</v>
      </c>
      <c r="W78">
        <v>124</v>
      </c>
      <c r="X78">
        <f>VLOOKUP(表格1[[#This Row],[負磅]],W!$A$1:$B$32,2,FALSE)</f>
        <v>0.01</v>
      </c>
      <c r="Y78" s="10" t="s">
        <v>42</v>
      </c>
      <c r="Z78">
        <f>VLOOKUP(表格1[[#This Row],[騎師]],J!$A$1:$B$45,2,FALSE)</f>
        <v>0.21049999999999999</v>
      </c>
      <c r="AA78" s="108" t="s">
        <v>47</v>
      </c>
      <c r="AB78">
        <f>VLOOKUP(表格1[[#This Row],[練馬師]],T!$A$1:$B$23,2,FALSE)</f>
        <v>0.27310000000000001</v>
      </c>
      <c r="AC78">
        <v>10</v>
      </c>
      <c r="AD78">
        <f>VLOOKUP(表格1[[#This Row],[檔位]],'1200M'!$A$1:$B$14,2,0)</f>
        <v>0.12</v>
      </c>
      <c r="AE78">
        <v>52</v>
      </c>
      <c r="AF78">
        <v>1</v>
      </c>
      <c r="AG78">
        <v>9</v>
      </c>
      <c r="AJ78">
        <v>4</v>
      </c>
      <c r="AL78">
        <v>0</v>
      </c>
      <c r="AM78">
        <v>1</v>
      </c>
      <c r="AN78">
        <v>64</v>
      </c>
      <c r="AO78" t="s">
        <v>39</v>
      </c>
      <c r="AP78" t="s">
        <v>219</v>
      </c>
      <c r="AQ78" t="s">
        <v>20</v>
      </c>
    </row>
    <row r="79" spans="1:43" x14ac:dyDescent="0.25">
      <c r="A79" s="118" t="s">
        <v>203</v>
      </c>
      <c r="B79" s="10">
        <v>8</v>
      </c>
      <c r="C79" s="108" t="s">
        <v>220</v>
      </c>
      <c r="D79" s="128"/>
      <c r="F79" s="10" t="s">
        <v>1405</v>
      </c>
      <c r="J79" s="10" t="s">
        <v>1405</v>
      </c>
      <c r="K79" s="10" t="s">
        <v>1405</v>
      </c>
      <c r="N79">
        <f t="shared" si="4"/>
        <v>0.41044999999999998</v>
      </c>
      <c r="O79" t="str">
        <f>IFERROR(VLOOKUP(C79,'M1'!$B:$D,3,0),"")</f>
        <v>中前</v>
      </c>
      <c r="P79">
        <v>4</v>
      </c>
      <c r="Q79">
        <v>12</v>
      </c>
      <c r="R79">
        <v>10</v>
      </c>
      <c r="S79">
        <v>12</v>
      </c>
      <c r="T79">
        <v>8</v>
      </c>
      <c r="U79">
        <v>7</v>
      </c>
      <c r="V79">
        <f t="shared" si="5"/>
        <v>0.12859999999999999</v>
      </c>
      <c r="W79">
        <v>120</v>
      </c>
      <c r="X79">
        <f>VLOOKUP(表格1[[#This Row],[負磅]],W!$A$1:$B$32,2,FALSE)</f>
        <v>0.05</v>
      </c>
      <c r="Y79" s="109" t="s">
        <v>15</v>
      </c>
      <c r="Z79">
        <f>VLOOKUP(表格1[[#This Row],[騎師]],J!$A$1:$B$45,2,FALSE)</f>
        <v>0.1472</v>
      </c>
      <c r="AA79" s="110" t="s">
        <v>16</v>
      </c>
      <c r="AB79">
        <f>VLOOKUP(表格1[[#This Row],[練馬師]],T!$A$1:$B$23,2,FALSE)</f>
        <v>0.21229999999999999</v>
      </c>
      <c r="AC79">
        <v>8</v>
      </c>
      <c r="AD79">
        <f>VLOOKUP(表格1[[#This Row],[檔位]],'1200M'!$A$1:$B$14,2,0)</f>
        <v>0.31</v>
      </c>
      <c r="AE79">
        <v>47</v>
      </c>
      <c r="AJ79">
        <v>6</v>
      </c>
      <c r="AL79">
        <v>-3</v>
      </c>
      <c r="AM79">
        <v>2</v>
      </c>
      <c r="AN79">
        <v>67</v>
      </c>
      <c r="AO79" t="s">
        <v>39</v>
      </c>
      <c r="AP79" t="s">
        <v>221</v>
      </c>
      <c r="AQ79" t="s">
        <v>96</v>
      </c>
    </row>
    <row r="80" spans="1:43" x14ac:dyDescent="0.25">
      <c r="A80" s="118" t="s">
        <v>203</v>
      </c>
      <c r="B80" s="109">
        <v>9</v>
      </c>
      <c r="C80" s="108" t="s">
        <v>222</v>
      </c>
      <c r="D80" s="128"/>
      <c r="F80" s="10" t="s">
        <v>1405</v>
      </c>
      <c r="H80" s="10" t="s">
        <v>1267</v>
      </c>
      <c r="J80" s="10" t="s">
        <v>1405</v>
      </c>
      <c r="K80" s="10" t="s">
        <v>1405</v>
      </c>
      <c r="N80">
        <f t="shared" si="4"/>
        <v>0.34797</v>
      </c>
      <c r="O80" t="str">
        <f>IFERROR(VLOOKUP(C80,'M1'!$B:$D,3,0),"")</f>
        <v>中後</v>
      </c>
      <c r="P80">
        <v>9</v>
      </c>
      <c r="Q80">
        <v>12</v>
      </c>
      <c r="R80">
        <v>6</v>
      </c>
      <c r="V80">
        <f t="shared" si="5"/>
        <v>0.1071</v>
      </c>
      <c r="W80">
        <v>121</v>
      </c>
      <c r="X80">
        <f>VLOOKUP(表格1[[#This Row],[負磅]],W!$A$1:$B$32,2,FALSE)</f>
        <v>0.04</v>
      </c>
      <c r="Y80" s="10" t="s">
        <v>77</v>
      </c>
      <c r="Z80">
        <f>VLOOKUP(表格1[[#This Row],[騎師]],J!$A$1:$B$45,2,FALSE)</f>
        <v>0.1411</v>
      </c>
      <c r="AA80" s="108" t="s">
        <v>70</v>
      </c>
      <c r="AB80">
        <f>VLOOKUP(表格1[[#This Row],[練馬師]],T!$A$1:$B$23,2,FALSE)</f>
        <v>0.18179999999999999</v>
      </c>
      <c r="AC80">
        <v>6</v>
      </c>
      <c r="AD80">
        <f>VLOOKUP(表格1[[#This Row],[檔位]],'1200M'!$A$1:$B$14,2,0)</f>
        <v>0.26</v>
      </c>
      <c r="AE80">
        <v>46</v>
      </c>
      <c r="AF80">
        <v>1</v>
      </c>
      <c r="AG80">
        <v>10.51</v>
      </c>
      <c r="AJ80">
        <v>4</v>
      </c>
      <c r="AL80">
        <v>-4</v>
      </c>
      <c r="AM80">
        <v>1</v>
      </c>
      <c r="AN80">
        <v>112</v>
      </c>
      <c r="AO80" t="s">
        <v>223</v>
      </c>
      <c r="AP80" t="s">
        <v>224</v>
      </c>
      <c r="AQ80" t="s">
        <v>20</v>
      </c>
    </row>
    <row r="81" spans="1:43" x14ac:dyDescent="0.25">
      <c r="A81" s="118" t="s">
        <v>203</v>
      </c>
      <c r="B81" s="10">
        <v>10</v>
      </c>
      <c r="C81" s="108" t="s">
        <v>225</v>
      </c>
      <c r="D81" s="128"/>
      <c r="E81" s="10" t="s">
        <v>1405</v>
      </c>
      <c r="F81" s="10" t="s">
        <v>1405</v>
      </c>
      <c r="J81" s="10" t="s">
        <v>1405</v>
      </c>
      <c r="K81" s="10" t="s">
        <v>1405</v>
      </c>
      <c r="N81">
        <f t="shared" si="4"/>
        <v>0.435</v>
      </c>
      <c r="O81" t="str">
        <f>IFERROR(VLOOKUP(C81,'M1'!$B:$D,3,0),"")</f>
        <v>留後</v>
      </c>
      <c r="P81">
        <v>9</v>
      </c>
      <c r="Q81">
        <v>13</v>
      </c>
      <c r="R81">
        <v>5</v>
      </c>
      <c r="S81">
        <v>8</v>
      </c>
      <c r="V81">
        <f t="shared" si="5"/>
        <v>0.15</v>
      </c>
      <c r="W81">
        <v>119</v>
      </c>
      <c r="X81">
        <f>VLOOKUP(表格1[[#This Row],[負磅]],W!$A$1:$B$32,2,FALSE)</f>
        <v>0.06</v>
      </c>
      <c r="Y81" s="10" t="s">
        <v>191</v>
      </c>
      <c r="Z81">
        <f>VLOOKUP(表格1[[#This Row],[騎師]],J!$A$1:$B$45,2,FALSE)</f>
        <v>0.2049</v>
      </c>
      <c r="AA81" s="108" t="s">
        <v>138</v>
      </c>
      <c r="AB81">
        <f>VLOOKUP(表格1[[#This Row],[練馬師]],T!$A$1:$B$23,2,FALSE)</f>
        <v>0.30509999999999998</v>
      </c>
      <c r="AC81">
        <v>12</v>
      </c>
      <c r="AD81">
        <f>VLOOKUP(表格1[[#This Row],[檔位]],'1200M'!$A$1:$B$14,2,0)</f>
        <v>0.18</v>
      </c>
      <c r="AE81">
        <v>44</v>
      </c>
      <c r="AF81">
        <v>1</v>
      </c>
      <c r="AG81">
        <v>10.38</v>
      </c>
      <c r="AJ81">
        <v>4</v>
      </c>
      <c r="AL81">
        <v>-4</v>
      </c>
      <c r="AM81">
        <v>1</v>
      </c>
      <c r="AN81">
        <v>64</v>
      </c>
      <c r="AO81" t="s">
        <v>226</v>
      </c>
      <c r="AP81" t="s">
        <v>227</v>
      </c>
      <c r="AQ81" t="s">
        <v>20</v>
      </c>
    </row>
    <row r="82" spans="1:43" x14ac:dyDescent="0.25">
      <c r="A82" s="118" t="s">
        <v>203</v>
      </c>
      <c r="B82" s="109">
        <v>11</v>
      </c>
      <c r="C82" s="108" t="s">
        <v>228</v>
      </c>
      <c r="D82" s="128"/>
      <c r="E82" s="10" t="s">
        <v>1405</v>
      </c>
      <c r="F82" s="10" t="s">
        <v>1405</v>
      </c>
      <c r="J82" s="10" t="s">
        <v>1405</v>
      </c>
      <c r="K82" s="10" t="s">
        <v>1405</v>
      </c>
      <c r="N82">
        <f t="shared" si="4"/>
        <v>0.43193999999999999</v>
      </c>
      <c r="O82" t="str">
        <f>IFERROR(VLOOKUP(C82,'M1'!$B:$D,3,0),"")</f>
        <v>留後</v>
      </c>
      <c r="P82">
        <v>11</v>
      </c>
      <c r="Q82">
        <v>12</v>
      </c>
      <c r="R82">
        <v>13</v>
      </c>
      <c r="S82">
        <v>10</v>
      </c>
      <c r="V82">
        <f t="shared" si="5"/>
        <v>7.1400000000000005E-2</v>
      </c>
      <c r="W82">
        <v>112</v>
      </c>
      <c r="X82">
        <f>VLOOKUP(表格1[[#This Row],[負磅]],W!$A$1:$B$32,2,FALSE)</f>
        <v>0.13</v>
      </c>
      <c r="Y82" s="113" t="s">
        <v>27</v>
      </c>
      <c r="Z82">
        <f>VLOOKUP(表格1[[#This Row],[騎師]],J!$A$1:$B$45,2,FALSE)</f>
        <v>0.1928</v>
      </c>
      <c r="AA82" s="114" t="s">
        <v>28</v>
      </c>
      <c r="AB82">
        <f>VLOOKUP(表格1[[#This Row],[練馬師]],T!$A$1:$B$23,2,FALSE)</f>
        <v>0.22900000000000001</v>
      </c>
      <c r="AC82">
        <v>5</v>
      </c>
      <c r="AD82">
        <f>VLOOKUP(表格1[[#This Row],[檔位]],'1200M'!$A$1:$B$14,2,0)</f>
        <v>0.26</v>
      </c>
      <c r="AE82">
        <v>44</v>
      </c>
      <c r="AF82">
        <v>1</v>
      </c>
      <c r="AG82">
        <v>9.99</v>
      </c>
      <c r="AJ82">
        <v>4</v>
      </c>
      <c r="AL82">
        <v>-4</v>
      </c>
      <c r="AM82">
        <v>1</v>
      </c>
      <c r="AN82">
        <v>91</v>
      </c>
      <c r="AO82" t="s">
        <v>29</v>
      </c>
      <c r="AP82" t="s">
        <v>229</v>
      </c>
      <c r="AQ82" t="s">
        <v>20</v>
      </c>
    </row>
    <row r="83" spans="1:43" x14ac:dyDescent="0.25">
      <c r="A83" s="118" t="s">
        <v>203</v>
      </c>
      <c r="B83" s="10">
        <v>12</v>
      </c>
      <c r="C83" s="129" t="s">
        <v>230</v>
      </c>
      <c r="D83" s="128" t="s">
        <v>593</v>
      </c>
      <c r="E83" s="10" t="s">
        <v>1273</v>
      </c>
      <c r="F83" s="10">
        <v>1</v>
      </c>
      <c r="J83" s="10" t="s">
        <v>1384</v>
      </c>
      <c r="K83" s="10" t="s">
        <v>1405</v>
      </c>
      <c r="N83">
        <f t="shared" si="4"/>
        <v>0.51971000000000001</v>
      </c>
      <c r="O83" t="str">
        <f>IFERROR(VLOOKUP(C83,'M1'!$B:$D,3,0),"")</f>
        <v>留後</v>
      </c>
      <c r="P83">
        <v>4</v>
      </c>
      <c r="Q83">
        <v>5</v>
      </c>
      <c r="R83">
        <v>9</v>
      </c>
      <c r="S83">
        <v>9</v>
      </c>
      <c r="T83">
        <v>3</v>
      </c>
      <c r="U83">
        <v>11</v>
      </c>
      <c r="V83">
        <f t="shared" si="5"/>
        <v>0.20710000000000001</v>
      </c>
      <c r="W83">
        <v>118</v>
      </c>
      <c r="X83">
        <f>VLOOKUP(表格1[[#This Row],[負磅]],W!$A$1:$B$32,2,FALSE)</f>
        <v>7.0000000000000007E-2</v>
      </c>
      <c r="Y83" s="10" t="s">
        <v>69</v>
      </c>
      <c r="Z83">
        <f>VLOOKUP(表格1[[#This Row],[騎師]],J!$A$1:$B$45,2,FALSE)</f>
        <v>0.19520000000000001</v>
      </c>
      <c r="AA83" s="108" t="s">
        <v>90</v>
      </c>
      <c r="AB83">
        <f>VLOOKUP(表格1[[#This Row],[練馬師]],T!$A$1:$B$23,2,FALSE)</f>
        <v>0.2535</v>
      </c>
      <c r="AC83">
        <v>9</v>
      </c>
      <c r="AD83">
        <f>VLOOKUP(表格1[[#This Row],[檔位]],'1200M'!$A$1:$B$14,2,0)</f>
        <v>0.27</v>
      </c>
      <c r="AE83">
        <v>43</v>
      </c>
      <c r="AF83">
        <v>1</v>
      </c>
      <c r="AG83">
        <v>8.9700000000000006</v>
      </c>
      <c r="AJ83">
        <v>5</v>
      </c>
      <c r="AL83">
        <v>-3</v>
      </c>
      <c r="AM83" t="s">
        <v>17</v>
      </c>
      <c r="AN83">
        <v>56</v>
      </c>
      <c r="AO83" t="s">
        <v>231</v>
      </c>
      <c r="AP83" t="s">
        <v>232</v>
      </c>
      <c r="AQ83" t="s">
        <v>20</v>
      </c>
    </row>
    <row r="84" spans="1:43" x14ac:dyDescent="0.25">
      <c r="A84" s="118" t="s">
        <v>203</v>
      </c>
      <c r="B84" s="10">
        <v>13</v>
      </c>
      <c r="C84" s="108" t="s">
        <v>233</v>
      </c>
      <c r="D84" s="128"/>
      <c r="E84" s="10" t="s">
        <v>1405</v>
      </c>
      <c r="F84" s="10" t="s">
        <v>1405</v>
      </c>
      <c r="H84" s="10" t="s">
        <v>1267</v>
      </c>
      <c r="J84" s="10" t="s">
        <v>1384</v>
      </c>
      <c r="K84" s="10" t="s">
        <v>1405</v>
      </c>
      <c r="N84">
        <f t="shared" si="4"/>
        <v>0.55310999999999999</v>
      </c>
      <c r="O84" t="str">
        <f>IFERROR(VLOOKUP(C84,'M1'!$B:$D,3,0),"")</f>
        <v>中前</v>
      </c>
      <c r="P84">
        <v>11</v>
      </c>
      <c r="Q84">
        <v>1</v>
      </c>
      <c r="R84">
        <v>4</v>
      </c>
      <c r="S84">
        <v>5</v>
      </c>
      <c r="T84">
        <v>4</v>
      </c>
      <c r="U84">
        <v>6</v>
      </c>
      <c r="V84">
        <f t="shared" si="5"/>
        <v>0.25</v>
      </c>
      <c r="W84">
        <v>117</v>
      </c>
      <c r="X84">
        <f>VLOOKUP(表格1[[#This Row],[負磅]],W!$A$1:$B$32,2,FALSE)</f>
        <v>0.08</v>
      </c>
      <c r="Y84" s="10" t="s">
        <v>64</v>
      </c>
      <c r="Z84">
        <f>VLOOKUP(表格1[[#This Row],[騎師]],J!$A$1:$B$45,2,FALSE)</f>
        <v>0.26</v>
      </c>
      <c r="AA84" s="108" t="s">
        <v>135</v>
      </c>
      <c r="AB84">
        <f>VLOOKUP(表格1[[#This Row],[練馬師]],T!$A$1:$B$23,2,FALSE)</f>
        <v>0.20369999999999999</v>
      </c>
      <c r="AC84">
        <v>14</v>
      </c>
      <c r="AD84">
        <f>VLOOKUP(表格1[[#This Row],[檔位]],'1200M'!$A$1:$B$14,2,0)</f>
        <v>0.21</v>
      </c>
      <c r="AE84">
        <v>42</v>
      </c>
      <c r="AF84">
        <v>1</v>
      </c>
      <c r="AG84">
        <v>9.2200000000000006</v>
      </c>
      <c r="AJ84">
        <v>5</v>
      </c>
      <c r="AL84">
        <v>0</v>
      </c>
      <c r="AM84">
        <v>2</v>
      </c>
      <c r="AN84">
        <v>60</v>
      </c>
      <c r="AO84" t="s">
        <v>223</v>
      </c>
      <c r="AP84" t="s">
        <v>234</v>
      </c>
      <c r="AQ84" t="s">
        <v>20</v>
      </c>
    </row>
    <row r="85" spans="1:43" x14ac:dyDescent="0.25">
      <c r="A85" s="118" t="s">
        <v>203</v>
      </c>
      <c r="B85" s="10">
        <v>14</v>
      </c>
      <c r="C85" s="129" t="s">
        <v>235</v>
      </c>
      <c r="D85" s="128"/>
      <c r="E85" s="10" t="s">
        <v>1275</v>
      </c>
      <c r="F85" s="10" t="s">
        <v>1405</v>
      </c>
      <c r="J85" s="10" t="s">
        <v>1405</v>
      </c>
      <c r="K85" s="10" t="s">
        <v>1405</v>
      </c>
      <c r="N85">
        <f t="shared" si="4"/>
        <v>0.45494999999999997</v>
      </c>
      <c r="O85" t="str">
        <f>IFERROR(VLOOKUP(C85,'M1'!$B:$D,3,0),"")</f>
        <v>中前</v>
      </c>
      <c r="P85">
        <v>9</v>
      </c>
      <c r="Q85">
        <v>10</v>
      </c>
      <c r="R85">
        <v>7</v>
      </c>
      <c r="S85">
        <v>12</v>
      </c>
      <c r="T85">
        <v>3</v>
      </c>
      <c r="U85">
        <v>11</v>
      </c>
      <c r="V85">
        <f t="shared" si="5"/>
        <v>0.12859999999999999</v>
      </c>
      <c r="W85">
        <v>116</v>
      </c>
      <c r="X85">
        <f>VLOOKUP(表格1[[#This Row],[負磅]],W!$A$1:$B$32,2,FALSE)</f>
        <v>0.09</v>
      </c>
      <c r="Y85" s="10" t="s">
        <v>111</v>
      </c>
      <c r="Z85">
        <f>VLOOKUP(表格1[[#This Row],[騎師]],J!$A$1:$B$45,2,FALSE)</f>
        <v>0.2286</v>
      </c>
      <c r="AA85" s="108" t="s">
        <v>74</v>
      </c>
      <c r="AB85">
        <f>VLOOKUP(表格1[[#This Row],[練馬師]],T!$A$1:$B$23,2,FALSE)</f>
        <v>0.18590000000000001</v>
      </c>
      <c r="AC85">
        <v>3</v>
      </c>
      <c r="AD85">
        <f>VLOOKUP(表格1[[#This Row],[檔位]],'1200M'!$A$1:$B$14,2,0)</f>
        <v>0.28000000000000003</v>
      </c>
      <c r="AE85">
        <v>41</v>
      </c>
      <c r="AF85">
        <v>1</v>
      </c>
      <c r="AG85">
        <v>9.11</v>
      </c>
      <c r="AJ85">
        <v>5</v>
      </c>
      <c r="AL85">
        <v>-3</v>
      </c>
      <c r="AM85">
        <v>1</v>
      </c>
      <c r="AN85">
        <v>71</v>
      </c>
      <c r="AO85" t="s">
        <v>236</v>
      </c>
      <c r="AP85" t="s">
        <v>237</v>
      </c>
      <c r="AQ85" t="s">
        <v>20</v>
      </c>
    </row>
    <row r="86" spans="1:43" x14ac:dyDescent="0.25">
      <c r="C86" s="108"/>
      <c r="D86" s="128"/>
      <c r="E86" s="10" t="s">
        <v>1405</v>
      </c>
      <c r="F86" s="10" t="s">
        <v>1405</v>
      </c>
      <c r="H86" s="10" t="s">
        <v>1405</v>
      </c>
      <c r="J86" s="10" t="s">
        <v>1405</v>
      </c>
      <c r="K86" s="10" t="s">
        <v>1405</v>
      </c>
      <c r="O86" t="str">
        <f>IFERROR(VLOOKUP(C86,'M1'!$B:$D,3,0),"")</f>
        <v/>
      </c>
      <c r="AA86" s="108"/>
    </row>
    <row r="87" spans="1:43" x14ac:dyDescent="0.25">
      <c r="A87" s="11" t="s">
        <v>238</v>
      </c>
      <c r="B87" s="10" t="str">
        <f>VLOOKUP(表格1[[#This Row],[場]],Raceinfo!$A$1:$C$11,3,FALSE)</f>
        <v>第二班</v>
      </c>
      <c r="C87" s="108" t="str">
        <f>VLOOKUP(表格1[[#This Row],[場]],Raceinfo!$A$1:$C$11,2,FALSE)</f>
        <v>1400米</v>
      </c>
      <c r="D87" s="128"/>
      <c r="E87" s="10" t="s">
        <v>1405</v>
      </c>
      <c r="F87" s="10" t="s">
        <v>1405</v>
      </c>
      <c r="H87" s="10" t="s">
        <v>1405</v>
      </c>
      <c r="J87" s="10" t="s">
        <v>1405</v>
      </c>
      <c r="K87" s="10" t="s">
        <v>1405</v>
      </c>
      <c r="O87" t="str">
        <f>IFERROR(VLOOKUP(C87,'M1'!$B:$D,3,0),"")</f>
        <v/>
      </c>
      <c r="AA87" s="108"/>
      <c r="AQ87" t="s">
        <v>13</v>
      </c>
    </row>
    <row r="88" spans="1:43" x14ac:dyDescent="0.25">
      <c r="A88" s="11" t="s">
        <v>238</v>
      </c>
      <c r="B88" s="10">
        <v>1</v>
      </c>
      <c r="C88" s="11" t="s">
        <v>239</v>
      </c>
      <c r="D88" s="128"/>
      <c r="F88" s="10" t="s">
        <v>1405</v>
      </c>
      <c r="J88" s="10" t="s">
        <v>1384</v>
      </c>
      <c r="K88" s="10" t="s">
        <v>1405</v>
      </c>
      <c r="N88">
        <f t="shared" si="4"/>
        <v>0.54232999999999998</v>
      </c>
      <c r="O88" t="str">
        <f>IFERROR(VLOOKUP(C88,'M1'!$B:$D,3,0),"")</f>
        <v>放頭</v>
      </c>
      <c r="P88">
        <v>4</v>
      </c>
      <c r="Q88">
        <v>1</v>
      </c>
      <c r="R88">
        <v>7</v>
      </c>
      <c r="S88">
        <v>2</v>
      </c>
      <c r="T88">
        <v>7</v>
      </c>
      <c r="U88">
        <v>1</v>
      </c>
      <c r="V88">
        <f t="shared" si="5"/>
        <v>0.3</v>
      </c>
      <c r="W88">
        <v>125</v>
      </c>
      <c r="X88">
        <f>VLOOKUP(表格1[[#This Row],[負磅]],W!$A$1:$B$32,2,FALSE)</f>
        <v>0</v>
      </c>
      <c r="Y88" s="10" t="s">
        <v>73</v>
      </c>
      <c r="Z88">
        <f>VLOOKUP(表格1[[#This Row],[騎師]],J!$A$1:$B$45,2,FALSE)</f>
        <v>0.28000000000000003</v>
      </c>
      <c r="AA88" s="108" t="s">
        <v>112</v>
      </c>
      <c r="AB88">
        <f>VLOOKUP(表格1[[#This Row],[練馬師]],T!$A$1:$B$23,2,FALSE)</f>
        <v>0.22109999999999999</v>
      </c>
      <c r="AC88">
        <v>9</v>
      </c>
      <c r="AD88">
        <f>VLOOKUP(表格1[[#This Row],[檔位]],'1400M'!$A$1:$B$14,2,0)</f>
        <v>0.23</v>
      </c>
      <c r="AE88">
        <v>102</v>
      </c>
      <c r="AF88">
        <v>1</v>
      </c>
      <c r="AG88">
        <v>21.55</v>
      </c>
      <c r="AJ88">
        <v>6</v>
      </c>
      <c r="AL88">
        <v>0</v>
      </c>
      <c r="AM88">
        <v>1</v>
      </c>
      <c r="AN88">
        <v>56</v>
      </c>
      <c r="AO88" t="s">
        <v>18</v>
      </c>
      <c r="AP88" t="s">
        <v>240</v>
      </c>
      <c r="AQ88" t="s">
        <v>96</v>
      </c>
    </row>
    <row r="89" spans="1:43" x14ac:dyDescent="0.25">
      <c r="A89" s="11" t="s">
        <v>238</v>
      </c>
      <c r="B89" s="10">
        <v>2</v>
      </c>
      <c r="C89" s="130" t="s">
        <v>241</v>
      </c>
      <c r="D89" s="128"/>
      <c r="F89" s="10">
        <v>5</v>
      </c>
      <c r="J89" s="10" t="s">
        <v>1384</v>
      </c>
      <c r="K89" s="10" t="s">
        <v>1405</v>
      </c>
      <c r="N89">
        <f t="shared" si="4"/>
        <v>0.48290999999999995</v>
      </c>
      <c r="O89" t="str">
        <f>IFERROR(VLOOKUP(C89,'M1'!$B:$D,3,0),"")</f>
        <v>中後</v>
      </c>
      <c r="P89">
        <v>5</v>
      </c>
      <c r="Q89">
        <v>5</v>
      </c>
      <c r="R89">
        <v>3</v>
      </c>
      <c r="S89">
        <v>2</v>
      </c>
      <c r="T89">
        <v>1</v>
      </c>
      <c r="U89">
        <v>8</v>
      </c>
      <c r="V89">
        <f t="shared" si="5"/>
        <v>0.29289999999999999</v>
      </c>
      <c r="W89">
        <v>133</v>
      </c>
      <c r="X89">
        <f>VLOOKUP(表格1[[#This Row],[負磅]],W!$A$1:$B$32,2,FALSE)</f>
        <v>-0.08</v>
      </c>
      <c r="Y89" s="111" t="s">
        <v>22</v>
      </c>
      <c r="Z89">
        <f>VLOOKUP(表格1[[#This Row],[騎師]],J!$A$1:$B$45,2,FALSE)</f>
        <v>0.2487</v>
      </c>
      <c r="AA89" s="112" t="s">
        <v>23</v>
      </c>
      <c r="AB89">
        <f>VLOOKUP(表格1[[#This Row],[練馬師]],T!$A$1:$B$23,2,FALSE)</f>
        <v>0.318</v>
      </c>
      <c r="AC89">
        <v>1</v>
      </c>
      <c r="AD89">
        <f>VLOOKUP(表格1[[#This Row],[檔位]],'1400M'!$A$1:$B$14,2,0)</f>
        <v>0.25</v>
      </c>
      <c r="AE89">
        <v>100</v>
      </c>
      <c r="AF89">
        <v>1</v>
      </c>
      <c r="AG89">
        <v>21.43</v>
      </c>
      <c r="AJ89">
        <v>6</v>
      </c>
      <c r="AL89">
        <v>-1</v>
      </c>
      <c r="AM89">
        <v>1</v>
      </c>
      <c r="AN89">
        <v>67</v>
      </c>
      <c r="AP89" t="s">
        <v>242</v>
      </c>
      <c r="AQ89" t="s">
        <v>96</v>
      </c>
    </row>
    <row r="90" spans="1:43" x14ac:dyDescent="0.25">
      <c r="A90" s="11" t="s">
        <v>238</v>
      </c>
      <c r="B90" s="10">
        <v>3</v>
      </c>
      <c r="C90" s="11" t="s">
        <v>243</v>
      </c>
      <c r="D90" s="128"/>
      <c r="F90" s="10">
        <v>4</v>
      </c>
      <c r="H90" s="9" t="s">
        <v>1270</v>
      </c>
      <c r="J90" s="10" t="s">
        <v>1384</v>
      </c>
      <c r="K90" s="10" t="s">
        <v>1405</v>
      </c>
      <c r="N90">
        <f t="shared" si="4"/>
        <v>0.48618999999999996</v>
      </c>
      <c r="O90" t="str">
        <f>IFERROR(VLOOKUP(C90,'M1'!$B:$D,3,0),"")</f>
        <v>放頭</v>
      </c>
      <c r="P90">
        <v>5</v>
      </c>
      <c r="Q90">
        <v>5</v>
      </c>
      <c r="R90">
        <v>1</v>
      </c>
      <c r="S90">
        <v>2</v>
      </c>
      <c r="T90">
        <v>1</v>
      </c>
      <c r="U90">
        <v>1</v>
      </c>
      <c r="V90">
        <f t="shared" si="5"/>
        <v>0.30709999999999998</v>
      </c>
      <c r="W90">
        <v>133</v>
      </c>
      <c r="X90">
        <f>VLOOKUP(表格1[[#This Row],[負磅]],W!$A$1:$B$32,2,FALSE)</f>
        <v>-0.08</v>
      </c>
      <c r="Y90" s="10" t="s">
        <v>32</v>
      </c>
      <c r="Z90">
        <f>VLOOKUP(表格1[[#This Row],[騎師]],J!$A$1:$B$45,2,FALSE)</f>
        <v>0.47799999999999998</v>
      </c>
      <c r="AA90" s="108" t="s">
        <v>16</v>
      </c>
      <c r="AB90">
        <f>VLOOKUP(表格1[[#This Row],[練馬師]],T!$A$1:$B$23,2,FALSE)</f>
        <v>0.21229999999999999</v>
      </c>
      <c r="AC90">
        <v>4</v>
      </c>
      <c r="AD90">
        <f>VLOOKUP(表格1[[#This Row],[檔位]],'1400M'!$A$1:$B$14,2,0)</f>
        <v>0.13</v>
      </c>
      <c r="AE90">
        <v>100</v>
      </c>
      <c r="AF90">
        <v>1</v>
      </c>
      <c r="AG90">
        <v>20.12</v>
      </c>
      <c r="AJ90">
        <v>4</v>
      </c>
      <c r="AL90">
        <v>0</v>
      </c>
      <c r="AM90">
        <v>1</v>
      </c>
      <c r="AN90">
        <v>77</v>
      </c>
      <c r="AO90" t="s">
        <v>18</v>
      </c>
      <c r="AP90" t="s">
        <v>244</v>
      </c>
      <c r="AQ90" t="s">
        <v>96</v>
      </c>
    </row>
    <row r="91" spans="1:43" x14ac:dyDescent="0.25">
      <c r="A91" s="11" t="s">
        <v>238</v>
      </c>
      <c r="B91" s="10">
        <v>4</v>
      </c>
      <c r="C91" s="131" t="s">
        <v>245</v>
      </c>
      <c r="D91" s="128" t="s">
        <v>593</v>
      </c>
      <c r="F91" s="10">
        <v>2</v>
      </c>
      <c r="H91" s="10" t="s">
        <v>1267</v>
      </c>
      <c r="J91" s="10" t="s">
        <v>1384</v>
      </c>
      <c r="K91" s="10" t="s">
        <v>1405</v>
      </c>
      <c r="N91">
        <f t="shared" si="4"/>
        <v>0.53709000000000007</v>
      </c>
      <c r="O91" t="str">
        <f>IFERROR(VLOOKUP(C91,'M1'!$B:$D,3,0),"")</f>
        <v>中後</v>
      </c>
      <c r="P91">
        <v>4</v>
      </c>
      <c r="Q91">
        <v>1</v>
      </c>
      <c r="R91">
        <v>2</v>
      </c>
      <c r="S91">
        <v>3</v>
      </c>
      <c r="T91">
        <v>2</v>
      </c>
      <c r="U91">
        <v>4</v>
      </c>
      <c r="V91">
        <f t="shared" si="5"/>
        <v>0.3286</v>
      </c>
      <c r="W91">
        <v>128</v>
      </c>
      <c r="X91">
        <f>VLOOKUP(表格1[[#This Row],[負磅]],W!$A$1:$B$32,2,FALSE)</f>
        <v>-2.9999999999999898E-2</v>
      </c>
      <c r="Y91" s="10" t="s">
        <v>37</v>
      </c>
      <c r="Z91">
        <f>VLOOKUP(表格1[[#This Row],[騎師]],J!$A$1:$B$45,2,FALSE)</f>
        <v>0.2286</v>
      </c>
      <c r="AA91" s="108" t="s">
        <v>61</v>
      </c>
      <c r="AB91">
        <f>VLOOKUP(表格1[[#This Row],[練馬師]],T!$A$1:$B$23,2,FALSE)</f>
        <v>0.21970000000000001</v>
      </c>
      <c r="AC91">
        <v>6</v>
      </c>
      <c r="AD91">
        <f>VLOOKUP(表格1[[#This Row],[檔位]],'1400M'!$A$1:$B$14,2,0)</f>
        <v>0.26</v>
      </c>
      <c r="AE91">
        <v>95</v>
      </c>
      <c r="AF91">
        <v>1</v>
      </c>
      <c r="AG91">
        <v>20.2</v>
      </c>
      <c r="AJ91">
        <v>6</v>
      </c>
      <c r="AL91">
        <v>1</v>
      </c>
      <c r="AM91">
        <v>1</v>
      </c>
      <c r="AN91">
        <v>77</v>
      </c>
      <c r="AO91" t="s">
        <v>29</v>
      </c>
      <c r="AP91" t="s">
        <v>246</v>
      </c>
      <c r="AQ91" t="s">
        <v>96</v>
      </c>
    </row>
    <row r="92" spans="1:43" x14ac:dyDescent="0.25">
      <c r="A92" s="11" t="s">
        <v>238</v>
      </c>
      <c r="B92" s="10">
        <v>5</v>
      </c>
      <c r="C92" s="131" t="s">
        <v>247</v>
      </c>
      <c r="D92" s="128"/>
      <c r="E92" s="10" t="s">
        <v>1405</v>
      </c>
      <c r="F92" s="10" t="s">
        <v>1405</v>
      </c>
      <c r="J92" s="10" t="s">
        <v>1384</v>
      </c>
      <c r="K92" s="10" t="s">
        <v>1405</v>
      </c>
      <c r="N92">
        <f t="shared" si="4"/>
        <v>0.56462999999999997</v>
      </c>
      <c r="O92" t="str">
        <f>IFERROR(VLOOKUP(C92,'M1'!$B:$D,3,0),"")</f>
        <v>中前</v>
      </c>
      <c r="P92">
        <v>2</v>
      </c>
      <c r="Q92">
        <v>4</v>
      </c>
      <c r="R92">
        <v>6</v>
      </c>
      <c r="S92">
        <v>1</v>
      </c>
      <c r="T92">
        <v>3</v>
      </c>
      <c r="U92">
        <v>2</v>
      </c>
      <c r="V92">
        <f t="shared" si="5"/>
        <v>0.30709999999999998</v>
      </c>
      <c r="W92">
        <v>123</v>
      </c>
      <c r="X92">
        <f>VLOOKUP(表格1[[#This Row],[負磅]],W!$A$1:$B$32,2,FALSE)</f>
        <v>0.02</v>
      </c>
      <c r="Y92" s="10" t="s">
        <v>64</v>
      </c>
      <c r="Z92">
        <f>VLOOKUP(表格1[[#This Row],[騎師]],J!$A$1:$B$45,2,FALSE)</f>
        <v>0.26</v>
      </c>
      <c r="AA92" s="11" t="s">
        <v>138</v>
      </c>
      <c r="AB92">
        <f>VLOOKUP(表格1[[#This Row],[練馬師]],T!$A$1:$B$23,2,FALSE)</f>
        <v>0.30509999999999998</v>
      </c>
      <c r="AC92">
        <v>3</v>
      </c>
      <c r="AD92">
        <f>VLOOKUP(表格1[[#This Row],[檔位]],'1400M'!$A$1:$B$14,2,0)</f>
        <v>0.17</v>
      </c>
      <c r="AE92">
        <v>90</v>
      </c>
      <c r="AF92">
        <v>1</v>
      </c>
      <c r="AG92">
        <v>21.1</v>
      </c>
      <c r="AJ92">
        <v>6</v>
      </c>
      <c r="AL92">
        <v>4</v>
      </c>
      <c r="AM92">
        <v>2</v>
      </c>
      <c r="AN92">
        <v>56</v>
      </c>
      <c r="AO92" t="s">
        <v>18</v>
      </c>
      <c r="AP92" t="s">
        <v>248</v>
      </c>
      <c r="AQ92" t="s">
        <v>20</v>
      </c>
    </row>
    <row r="93" spans="1:43" x14ac:dyDescent="0.25">
      <c r="A93" s="11" t="s">
        <v>238</v>
      </c>
      <c r="B93" s="10">
        <v>6</v>
      </c>
      <c r="C93" s="11" t="s">
        <v>249</v>
      </c>
      <c r="D93" s="128"/>
      <c r="E93" s="10" t="s">
        <v>1405</v>
      </c>
      <c r="F93" s="10" t="s">
        <v>1405</v>
      </c>
      <c r="J93" s="10" t="s">
        <v>1405</v>
      </c>
      <c r="K93" s="10" t="s">
        <v>1387</v>
      </c>
      <c r="N93">
        <f t="shared" si="4"/>
        <v>0.53032000000000001</v>
      </c>
      <c r="O93" t="str">
        <f>IFERROR(VLOOKUP(C93,'M1'!$B:$D,3,0),"")</f>
        <v>放頭</v>
      </c>
      <c r="P93">
        <v>11</v>
      </c>
      <c r="Q93">
        <v>7</v>
      </c>
      <c r="R93">
        <v>8</v>
      </c>
      <c r="S93">
        <v>2</v>
      </c>
      <c r="T93">
        <v>7</v>
      </c>
      <c r="U93">
        <v>1</v>
      </c>
      <c r="V93">
        <f t="shared" si="5"/>
        <v>0.2</v>
      </c>
      <c r="W93">
        <v>119</v>
      </c>
      <c r="X93">
        <f>VLOOKUP(表格1[[#This Row],[負磅]],W!$A$1:$B$32,2,FALSE)</f>
        <v>0.06</v>
      </c>
      <c r="Y93" s="10" t="s">
        <v>128</v>
      </c>
      <c r="Z93">
        <f>VLOOKUP(表格1[[#This Row],[騎師]],J!$A$1:$B$45,2,FALSE)</f>
        <v>0.1789</v>
      </c>
      <c r="AA93" s="108" t="s">
        <v>33</v>
      </c>
      <c r="AB93">
        <f>VLOOKUP(表格1[[#This Row],[練馬師]],T!$A$1:$B$23,2,FALSE)</f>
        <v>0.2155</v>
      </c>
      <c r="AC93">
        <v>8</v>
      </c>
      <c r="AD93">
        <f>VLOOKUP(表格1[[#This Row],[檔位]],'1400M'!$A$1:$B$14,2,0)</f>
        <v>0.38</v>
      </c>
      <c r="AE93">
        <v>86</v>
      </c>
      <c r="AF93">
        <v>1</v>
      </c>
      <c r="AG93">
        <v>21.46</v>
      </c>
      <c r="AJ93">
        <v>7</v>
      </c>
      <c r="AL93">
        <v>-3</v>
      </c>
      <c r="AM93">
        <v>1</v>
      </c>
      <c r="AN93">
        <v>53</v>
      </c>
      <c r="AO93" t="s">
        <v>18</v>
      </c>
      <c r="AP93" t="s">
        <v>250</v>
      </c>
      <c r="AQ93" t="s">
        <v>96</v>
      </c>
    </row>
    <row r="94" spans="1:43" x14ac:dyDescent="0.25">
      <c r="A94" s="11" t="s">
        <v>238</v>
      </c>
      <c r="B94" s="10">
        <v>7</v>
      </c>
      <c r="C94" s="130" t="s">
        <v>251</v>
      </c>
      <c r="D94" s="128"/>
      <c r="F94" s="10" t="s">
        <v>1405</v>
      </c>
      <c r="J94" s="10" t="s">
        <v>1384</v>
      </c>
      <c r="K94" s="10" t="s">
        <v>1405</v>
      </c>
      <c r="N94">
        <f t="shared" si="4"/>
        <v>0.61356000000000011</v>
      </c>
      <c r="O94" t="str">
        <f>IFERROR(VLOOKUP(C94,'M1'!$B:$D,3,0),"")</f>
        <v>放頭</v>
      </c>
      <c r="P94">
        <v>13</v>
      </c>
      <c r="Q94">
        <v>5</v>
      </c>
      <c r="R94">
        <v>2</v>
      </c>
      <c r="S94">
        <v>1</v>
      </c>
      <c r="T94">
        <v>2</v>
      </c>
      <c r="U94">
        <v>5</v>
      </c>
      <c r="V94">
        <f t="shared" si="5"/>
        <v>0.25</v>
      </c>
      <c r="W94">
        <v>117</v>
      </c>
      <c r="X94">
        <f>VLOOKUP(表格1[[#This Row],[負磅]],W!$A$1:$B$32,2,FALSE)</f>
        <v>0.08</v>
      </c>
      <c r="Y94" s="10" t="s">
        <v>125</v>
      </c>
      <c r="Z94">
        <f>VLOOKUP(表格1[[#This Row],[騎師]],J!$A$1:$B$45,2,FALSE)</f>
        <v>0.20799999999999999</v>
      </c>
      <c r="AA94" s="108" t="s">
        <v>85</v>
      </c>
      <c r="AB94">
        <f>VLOOKUP(表格1[[#This Row],[練馬師]],T!$A$1:$B$23,2,FALSE)</f>
        <v>0.29720000000000002</v>
      </c>
      <c r="AC94">
        <v>7</v>
      </c>
      <c r="AD94">
        <f>VLOOKUP(表格1[[#This Row],[檔位]],'1400M'!$A$1:$B$14,2,0)</f>
        <v>0.33</v>
      </c>
      <c r="AE94">
        <v>84</v>
      </c>
      <c r="AF94">
        <v>1</v>
      </c>
      <c r="AG94">
        <v>21.08</v>
      </c>
      <c r="AJ94">
        <v>6</v>
      </c>
      <c r="AL94">
        <v>-1</v>
      </c>
      <c r="AM94">
        <v>1</v>
      </c>
      <c r="AN94">
        <v>71</v>
      </c>
      <c r="AO94" t="s">
        <v>252</v>
      </c>
      <c r="AP94" t="s">
        <v>253</v>
      </c>
      <c r="AQ94" t="s">
        <v>96</v>
      </c>
    </row>
    <row r="95" spans="1:43" x14ac:dyDescent="0.25">
      <c r="A95" s="11" t="s">
        <v>238</v>
      </c>
      <c r="B95" s="109">
        <v>8</v>
      </c>
      <c r="C95" s="108" t="s">
        <v>254</v>
      </c>
      <c r="D95" s="128" t="s">
        <v>593</v>
      </c>
      <c r="F95" s="10">
        <v>1</v>
      </c>
      <c r="J95" s="10" t="s">
        <v>1384</v>
      </c>
      <c r="K95" s="10" t="s">
        <v>1405</v>
      </c>
      <c r="N95">
        <f t="shared" si="4"/>
        <v>0.52903</v>
      </c>
      <c r="O95" t="str">
        <f>IFERROR(VLOOKUP(C95,'M1'!$B:$D,3,0),"")</f>
        <v>放頭</v>
      </c>
      <c r="P95">
        <v>5</v>
      </c>
      <c r="Q95">
        <v>5</v>
      </c>
      <c r="R95">
        <v>13</v>
      </c>
      <c r="S95">
        <v>4</v>
      </c>
      <c r="T95">
        <v>2</v>
      </c>
      <c r="U95">
        <v>10</v>
      </c>
      <c r="V95">
        <f t="shared" si="5"/>
        <v>0.20710000000000001</v>
      </c>
      <c r="W95">
        <v>114</v>
      </c>
      <c r="X95">
        <f>VLOOKUP(表格1[[#This Row],[負磅]],W!$A$1:$B$32,2,FALSE)</f>
        <v>0.11</v>
      </c>
      <c r="Y95" s="10" t="s">
        <v>15</v>
      </c>
      <c r="Z95">
        <f>VLOOKUP(表格1[[#This Row],[騎師]],J!$A$1:$B$45,2,FALSE)</f>
        <v>0.1472</v>
      </c>
      <c r="AA95" s="108" t="s">
        <v>74</v>
      </c>
      <c r="AB95">
        <f>VLOOKUP(表格1[[#This Row],[練馬師]],T!$A$1:$B$23,2,FALSE)</f>
        <v>0.18590000000000001</v>
      </c>
      <c r="AC95">
        <v>2</v>
      </c>
      <c r="AD95">
        <f>VLOOKUP(表格1[[#This Row],[檔位]],'1400M'!$A$1:$B$14,2,0)</f>
        <v>0.28000000000000003</v>
      </c>
      <c r="AE95">
        <v>83</v>
      </c>
      <c r="AF95">
        <v>1</v>
      </c>
      <c r="AG95">
        <v>20.53</v>
      </c>
      <c r="AJ95">
        <v>7</v>
      </c>
      <c r="AL95">
        <v>-4</v>
      </c>
      <c r="AM95">
        <v>1</v>
      </c>
      <c r="AN95">
        <v>133</v>
      </c>
      <c r="AP95" t="s">
        <v>255</v>
      </c>
      <c r="AQ95" t="s">
        <v>96</v>
      </c>
    </row>
    <row r="96" spans="1:43" x14ac:dyDescent="0.25">
      <c r="A96" s="11" t="s">
        <v>238</v>
      </c>
      <c r="B96" s="109">
        <v>9</v>
      </c>
      <c r="C96" s="108" t="s">
        <v>256</v>
      </c>
      <c r="D96" s="128" t="s">
        <v>593</v>
      </c>
      <c r="E96" s="10" t="s">
        <v>1405</v>
      </c>
      <c r="F96" s="10">
        <v>3</v>
      </c>
      <c r="J96" s="10" t="s">
        <v>1405</v>
      </c>
      <c r="K96" s="10" t="s">
        <v>1405</v>
      </c>
      <c r="N96">
        <f t="shared" si="4"/>
        <v>0.53393000000000002</v>
      </c>
      <c r="O96" t="str">
        <f>IFERROR(VLOOKUP(C96,'M1'!$B:$D,3,0),"")</f>
        <v>中後</v>
      </c>
      <c r="P96">
        <v>9</v>
      </c>
      <c r="Q96">
        <v>5</v>
      </c>
      <c r="R96">
        <v>9</v>
      </c>
      <c r="S96">
        <v>9</v>
      </c>
      <c r="T96">
        <v>6</v>
      </c>
      <c r="U96">
        <v>9</v>
      </c>
      <c r="V96">
        <f t="shared" si="5"/>
        <v>0.1714</v>
      </c>
      <c r="W96">
        <v>116</v>
      </c>
      <c r="X96">
        <f>VLOOKUP(表格1[[#This Row],[負磅]],W!$A$1:$B$32,2,FALSE)</f>
        <v>0.09</v>
      </c>
      <c r="Y96" s="10" t="s">
        <v>154</v>
      </c>
      <c r="Z96">
        <f>VLOOKUP(表格1[[#This Row],[騎師]],J!$A$1:$B$45,2,FALSE)</f>
        <v>0.27</v>
      </c>
      <c r="AA96" s="11" t="s">
        <v>138</v>
      </c>
      <c r="AB96">
        <f>VLOOKUP(表格1[[#This Row],[練馬師]],T!$A$1:$B$23,2,FALSE)</f>
        <v>0.30509999999999998</v>
      </c>
      <c r="AC96">
        <v>5</v>
      </c>
      <c r="AD96">
        <f>VLOOKUP(表格1[[#This Row],[檔位]],'1400M'!$A$1:$B$14,2,0)</f>
        <v>0.25</v>
      </c>
      <c r="AE96">
        <v>83</v>
      </c>
      <c r="AF96">
        <v>1</v>
      </c>
      <c r="AG96">
        <v>20.91</v>
      </c>
      <c r="AJ96">
        <v>5</v>
      </c>
      <c r="AL96">
        <v>-2</v>
      </c>
      <c r="AM96">
        <v>1</v>
      </c>
      <c r="AN96">
        <v>85</v>
      </c>
      <c r="AP96" t="s">
        <v>257</v>
      </c>
      <c r="AQ96" t="s">
        <v>96</v>
      </c>
    </row>
    <row r="97" spans="1:43" x14ac:dyDescent="0.25">
      <c r="C97" s="108"/>
      <c r="D97" s="128"/>
      <c r="E97" s="10" t="s">
        <v>1405</v>
      </c>
      <c r="F97" s="10" t="s">
        <v>1405</v>
      </c>
      <c r="H97" s="10" t="s">
        <v>1405</v>
      </c>
      <c r="J97" s="10" t="s">
        <v>1405</v>
      </c>
      <c r="K97" s="10" t="s">
        <v>1405</v>
      </c>
      <c r="O97" t="str">
        <f>IFERROR(VLOOKUP(C97,'M1'!$B:$D,3,0),"")</f>
        <v/>
      </c>
      <c r="AA97" s="108"/>
    </row>
    <row r="98" spans="1:43" x14ac:dyDescent="0.25">
      <c r="A98" s="12" t="s">
        <v>258</v>
      </c>
      <c r="B98" s="10" t="str">
        <f>VLOOKUP(表格1[[#This Row],[場]],Raceinfo!$A$1:$C$11,3,FALSE)</f>
        <v>第四班</v>
      </c>
      <c r="C98" s="108" t="str">
        <f>VLOOKUP(表格1[[#This Row],[場]],Raceinfo!$A$1:$C$11,2,FALSE)</f>
        <v>1400米</v>
      </c>
      <c r="D98" s="128"/>
      <c r="E98" s="10" t="s">
        <v>1405</v>
      </c>
      <c r="F98" s="10" t="s">
        <v>1405</v>
      </c>
      <c r="H98" s="10" t="s">
        <v>1405</v>
      </c>
      <c r="J98" s="10" t="s">
        <v>1405</v>
      </c>
      <c r="K98" s="10" t="s">
        <v>1405</v>
      </c>
      <c r="O98" t="str">
        <f>IFERROR(VLOOKUP(C98,'M1'!$B:$D,3,0),"")</f>
        <v/>
      </c>
      <c r="AA98" s="108"/>
      <c r="AQ98" t="s">
        <v>13</v>
      </c>
    </row>
    <row r="99" spans="1:43" x14ac:dyDescent="0.25">
      <c r="A99" s="12" t="s">
        <v>258</v>
      </c>
      <c r="B99" s="10">
        <v>1</v>
      </c>
      <c r="C99" s="108" t="s">
        <v>259</v>
      </c>
      <c r="D99" s="128"/>
      <c r="E99" s="10" t="s">
        <v>1405</v>
      </c>
      <c r="F99" s="10">
        <v>2</v>
      </c>
      <c r="H99" s="9" t="s">
        <v>1270</v>
      </c>
      <c r="J99" s="10" t="s">
        <v>1405</v>
      </c>
      <c r="K99" s="10" t="s">
        <v>1405</v>
      </c>
      <c r="N99">
        <f t="shared" ref="N99:N128" si="6">V99+X99+(Z99*0.3)+(AB99*0.3)+(AD99*0.4)+AK99</f>
        <v>0.36177999999999999</v>
      </c>
      <c r="O99" t="str">
        <f>IFERROR(VLOOKUP(C99,'M1'!$B:$D,3,0),"")</f>
        <v>中前</v>
      </c>
      <c r="P99">
        <v>3</v>
      </c>
      <c r="Q99">
        <v>1</v>
      </c>
      <c r="V99">
        <f t="shared" ref="V99:V128" si="7">ROUND( ((1-(P99/14))*0.1*IF(P99&lt;&gt;0,1,0)) + ((1-(Q99/14))*0.1*IF(Q99&lt;&gt;0,1,0)) + ((1-(R99/14))*0.1*IF(R99&lt;&gt;0,1,0)) + ((1-(S99/14))*0.1*IF(S99&lt;&gt;0,1,0)), 4 )</f>
        <v>0.1714</v>
      </c>
      <c r="W99">
        <v>135</v>
      </c>
      <c r="X99">
        <f>VLOOKUP(表格1[[#This Row],[負磅]],W!$A$1:$B$32,2,FALSE)</f>
        <v>-0.1</v>
      </c>
      <c r="Y99" s="10" t="s">
        <v>46</v>
      </c>
      <c r="Z99">
        <f>VLOOKUP(表格1[[#This Row],[騎師]],J!$A$1:$B$45,2,FALSE)</f>
        <v>0.32950000000000002</v>
      </c>
      <c r="AA99" s="108" t="s">
        <v>138</v>
      </c>
      <c r="AB99">
        <f>VLOOKUP(表格1[[#This Row],[練馬師]],T!$A$1:$B$23,2,FALSE)</f>
        <v>0.30509999999999998</v>
      </c>
      <c r="AC99">
        <v>5</v>
      </c>
      <c r="AD99">
        <f>VLOOKUP(表格1[[#This Row],[檔位]],'1400M'!$A$1:$B$14,2,0)</f>
        <v>0.25</v>
      </c>
      <c r="AE99">
        <v>60</v>
      </c>
      <c r="AF99">
        <v>1</v>
      </c>
      <c r="AG99">
        <v>20.81</v>
      </c>
      <c r="AJ99">
        <v>4</v>
      </c>
      <c r="AL99">
        <v>0</v>
      </c>
      <c r="AM99" t="s">
        <v>17</v>
      </c>
      <c r="AN99">
        <v>71</v>
      </c>
      <c r="AO99" t="s">
        <v>29</v>
      </c>
      <c r="AP99" t="s">
        <v>260</v>
      </c>
      <c r="AQ99" t="s">
        <v>20</v>
      </c>
    </row>
    <row r="100" spans="1:43" x14ac:dyDescent="0.25">
      <c r="A100" s="12" t="s">
        <v>258</v>
      </c>
      <c r="B100" s="10">
        <v>2</v>
      </c>
      <c r="C100" s="11" t="s">
        <v>261</v>
      </c>
      <c r="D100" s="128"/>
      <c r="E100" s="10" t="s">
        <v>1405</v>
      </c>
      <c r="F100" s="10" t="s">
        <v>1405</v>
      </c>
      <c r="J100" s="10" t="s">
        <v>1384</v>
      </c>
      <c r="K100" s="10" t="s">
        <v>1405</v>
      </c>
      <c r="N100">
        <f t="shared" si="6"/>
        <v>0.42788999999999999</v>
      </c>
      <c r="O100" t="str">
        <f>IFERROR(VLOOKUP(C100,'M1'!$B:$D,3,0),"")</f>
        <v>放頭</v>
      </c>
      <c r="P100">
        <v>1</v>
      </c>
      <c r="Q100">
        <v>2</v>
      </c>
      <c r="R100">
        <v>3</v>
      </c>
      <c r="S100">
        <v>5</v>
      </c>
      <c r="T100">
        <v>7</v>
      </c>
      <c r="U100">
        <v>7</v>
      </c>
      <c r="V100">
        <f t="shared" si="7"/>
        <v>0.32140000000000002</v>
      </c>
      <c r="W100">
        <v>135</v>
      </c>
      <c r="X100">
        <f>VLOOKUP(表格1[[#This Row],[負磅]],W!$A$1:$B$32,2,FALSE)</f>
        <v>-0.1</v>
      </c>
      <c r="Y100" s="10" t="s">
        <v>154</v>
      </c>
      <c r="Z100">
        <f>VLOOKUP(表格1[[#This Row],[騎師]],J!$A$1:$B$45,2,FALSE)</f>
        <v>0.27</v>
      </c>
      <c r="AA100" s="108" t="s">
        <v>165</v>
      </c>
      <c r="AB100">
        <f>VLOOKUP(表格1[[#This Row],[練馬師]],T!$A$1:$B$23,2,FALSE)</f>
        <v>0.29830000000000001</v>
      </c>
      <c r="AC100">
        <v>13</v>
      </c>
      <c r="AD100">
        <f>VLOOKUP(表格1[[#This Row],[檔位]],'1400M'!$A$1:$B$14,2,0)</f>
        <v>0.09</v>
      </c>
      <c r="AE100">
        <v>60</v>
      </c>
      <c r="AF100">
        <v>1</v>
      </c>
      <c r="AG100">
        <v>21.66</v>
      </c>
      <c r="AJ100">
        <v>5</v>
      </c>
      <c r="AL100">
        <v>6</v>
      </c>
      <c r="AM100">
        <v>1</v>
      </c>
      <c r="AN100">
        <v>71</v>
      </c>
      <c r="AP100" t="s">
        <v>262</v>
      </c>
      <c r="AQ100" t="s">
        <v>20</v>
      </c>
    </row>
    <row r="101" spans="1:43" x14ac:dyDescent="0.25">
      <c r="A101" s="12" t="s">
        <v>258</v>
      </c>
      <c r="B101" s="10">
        <v>3</v>
      </c>
      <c r="C101" s="108" t="s">
        <v>263</v>
      </c>
      <c r="D101" s="128"/>
      <c r="E101" s="10" t="s">
        <v>1405</v>
      </c>
      <c r="F101" s="10" t="s">
        <v>1405</v>
      </c>
      <c r="J101" s="10" t="s">
        <v>1405</v>
      </c>
      <c r="K101" s="10" t="s">
        <v>1405</v>
      </c>
      <c r="N101">
        <f t="shared" si="6"/>
        <v>0.24871000000000001</v>
      </c>
      <c r="O101" t="str">
        <f>IFERROR(VLOOKUP(C101,'M1'!$B:$D,3,0),"")</f>
        <v>放頭</v>
      </c>
      <c r="P101">
        <v>10</v>
      </c>
      <c r="Q101">
        <v>9</v>
      </c>
      <c r="R101">
        <v>10</v>
      </c>
      <c r="S101">
        <v>10</v>
      </c>
      <c r="T101">
        <v>14</v>
      </c>
      <c r="U101">
        <v>14</v>
      </c>
      <c r="V101">
        <f t="shared" si="7"/>
        <v>0.12139999999999999</v>
      </c>
      <c r="W101">
        <v>134</v>
      </c>
      <c r="X101">
        <f>VLOOKUP(表格1[[#This Row],[負磅]],W!$A$1:$B$32,2,FALSE)</f>
        <v>-0.09</v>
      </c>
      <c r="Y101" s="10" t="s">
        <v>37</v>
      </c>
      <c r="Z101">
        <f>VLOOKUP(表格1[[#This Row],[騎師]],J!$A$1:$B$45,2,FALSE)</f>
        <v>0.2286</v>
      </c>
      <c r="AA101" s="108" t="s">
        <v>78</v>
      </c>
      <c r="AB101">
        <f>VLOOKUP(表格1[[#This Row],[練馬師]],T!$A$1:$B$23,2,FALSE)</f>
        <v>0.14910000000000001</v>
      </c>
      <c r="AC101">
        <v>6</v>
      </c>
      <c r="AD101">
        <f>VLOOKUP(表格1[[#This Row],[檔位]],'1400M'!$A$1:$B$14,2,0)</f>
        <v>0.26</v>
      </c>
      <c r="AE101">
        <v>59</v>
      </c>
      <c r="AF101">
        <v>1</v>
      </c>
      <c r="AG101">
        <v>21.2</v>
      </c>
      <c r="AJ101">
        <v>6</v>
      </c>
      <c r="AL101">
        <v>-3</v>
      </c>
      <c r="AM101">
        <v>1</v>
      </c>
      <c r="AN101">
        <v>67</v>
      </c>
      <c r="AO101" t="s">
        <v>66</v>
      </c>
      <c r="AP101" t="s">
        <v>264</v>
      </c>
      <c r="AQ101" t="s">
        <v>20</v>
      </c>
    </row>
    <row r="102" spans="1:43" x14ac:dyDescent="0.25">
      <c r="A102" s="12" t="s">
        <v>258</v>
      </c>
      <c r="B102" s="10">
        <v>4</v>
      </c>
      <c r="C102" s="108" t="s">
        <v>265</v>
      </c>
      <c r="D102" s="128" t="s">
        <v>593</v>
      </c>
      <c r="E102" s="10" t="s">
        <v>1405</v>
      </c>
      <c r="F102" s="10">
        <v>1</v>
      </c>
      <c r="J102" s="10" t="s">
        <v>1405</v>
      </c>
      <c r="K102" s="10" t="s">
        <v>1405</v>
      </c>
      <c r="N102">
        <f t="shared" si="6"/>
        <v>0.45172999999999996</v>
      </c>
      <c r="O102" t="str">
        <f>IFERROR(VLOOKUP(C102,'M1'!$B:$D,3,0),"")</f>
        <v>留後</v>
      </c>
      <c r="P102">
        <v>7</v>
      </c>
      <c r="Q102">
        <v>11</v>
      </c>
      <c r="R102">
        <v>3</v>
      </c>
      <c r="S102">
        <v>7</v>
      </c>
      <c r="T102">
        <v>6</v>
      </c>
      <c r="U102">
        <v>9</v>
      </c>
      <c r="V102">
        <f t="shared" si="7"/>
        <v>0.2</v>
      </c>
      <c r="W102">
        <v>132</v>
      </c>
      <c r="X102">
        <f>VLOOKUP(表格1[[#This Row],[負磅]],W!$A$1:$B$32,2,FALSE)</f>
        <v>-7.0000000000000007E-2</v>
      </c>
      <c r="Y102" s="10" t="s">
        <v>32</v>
      </c>
      <c r="Z102">
        <f>VLOOKUP(表格1[[#This Row],[騎師]],J!$A$1:$B$45,2,FALSE)</f>
        <v>0.47799999999999998</v>
      </c>
      <c r="AA102" s="108" t="s">
        <v>112</v>
      </c>
      <c r="AB102">
        <f>VLOOKUP(表格1[[#This Row],[練馬師]],T!$A$1:$B$23,2,FALSE)</f>
        <v>0.22109999999999999</v>
      </c>
      <c r="AC102">
        <v>2</v>
      </c>
      <c r="AD102">
        <f>VLOOKUP(表格1[[#This Row],[檔位]],'1400M'!$A$1:$B$14,2,0)</f>
        <v>0.28000000000000003</v>
      </c>
      <c r="AE102">
        <v>57</v>
      </c>
      <c r="AF102">
        <v>1</v>
      </c>
      <c r="AG102">
        <v>21.25</v>
      </c>
      <c r="AJ102">
        <v>6</v>
      </c>
      <c r="AL102">
        <v>-2</v>
      </c>
      <c r="AM102" t="s">
        <v>17</v>
      </c>
      <c r="AN102">
        <v>67</v>
      </c>
      <c r="AO102" t="s">
        <v>39</v>
      </c>
      <c r="AP102" t="s">
        <v>266</v>
      </c>
      <c r="AQ102" t="s">
        <v>96</v>
      </c>
    </row>
    <row r="103" spans="1:43" x14ac:dyDescent="0.25">
      <c r="A103" s="12" t="s">
        <v>258</v>
      </c>
      <c r="B103" s="10">
        <v>5</v>
      </c>
      <c r="C103" s="11" t="s">
        <v>267</v>
      </c>
      <c r="D103" s="128" t="s">
        <v>593</v>
      </c>
      <c r="F103" s="10" t="s">
        <v>1405</v>
      </c>
      <c r="J103" s="10" t="s">
        <v>1405</v>
      </c>
      <c r="K103" s="10" t="s">
        <v>1405</v>
      </c>
      <c r="N103">
        <f t="shared" si="6"/>
        <v>0.35654999999999998</v>
      </c>
      <c r="O103" t="str">
        <f>IFERROR(VLOOKUP(C103,'M1'!$B:$D,3,0),"")</f>
        <v>放頭</v>
      </c>
      <c r="P103">
        <v>6</v>
      </c>
      <c r="Q103">
        <v>14</v>
      </c>
      <c r="R103">
        <v>6</v>
      </c>
      <c r="S103">
        <v>3</v>
      </c>
      <c r="T103">
        <v>2</v>
      </c>
      <c r="U103">
        <v>1</v>
      </c>
      <c r="V103">
        <f t="shared" si="7"/>
        <v>0.19289999999999999</v>
      </c>
      <c r="W103">
        <v>131</v>
      </c>
      <c r="X103">
        <f>VLOOKUP(表格1[[#This Row],[負磅]],W!$A$1:$B$32,2,FALSE)</f>
        <v>-0.06</v>
      </c>
      <c r="Y103" s="10" t="s">
        <v>60</v>
      </c>
      <c r="Z103">
        <f>VLOOKUP(表格1[[#This Row],[騎師]],J!$A$1:$B$45,2,FALSE)</f>
        <v>0.22750000000000001</v>
      </c>
      <c r="AA103" s="108" t="s">
        <v>23</v>
      </c>
      <c r="AB103">
        <f>VLOOKUP(表格1[[#This Row],[練馬師]],T!$A$1:$B$23,2,FALSE)</f>
        <v>0.318</v>
      </c>
      <c r="AC103">
        <v>12</v>
      </c>
      <c r="AD103">
        <f>VLOOKUP(表格1[[#This Row],[檔位]],'1400M'!$A$1:$B$14,2,0)</f>
        <v>0.15</v>
      </c>
      <c r="AE103">
        <v>56</v>
      </c>
      <c r="AF103">
        <v>1</v>
      </c>
      <c r="AG103">
        <v>21.1</v>
      </c>
      <c r="AJ103">
        <v>6</v>
      </c>
      <c r="AL103">
        <v>-3</v>
      </c>
      <c r="AM103">
        <v>1</v>
      </c>
      <c r="AN103">
        <v>67</v>
      </c>
      <c r="AO103" t="s">
        <v>39</v>
      </c>
      <c r="AP103" t="s">
        <v>268</v>
      </c>
      <c r="AQ103" t="s">
        <v>20</v>
      </c>
    </row>
    <row r="104" spans="1:43" x14ac:dyDescent="0.25">
      <c r="A104" s="12" t="s">
        <v>258</v>
      </c>
      <c r="B104" s="10">
        <v>6</v>
      </c>
      <c r="C104" s="108" t="s">
        <v>269</v>
      </c>
      <c r="D104" s="128"/>
      <c r="E104" s="10" t="s">
        <v>1405</v>
      </c>
      <c r="F104" s="10" t="s">
        <v>1405</v>
      </c>
      <c r="H104" s="10" t="s">
        <v>1267</v>
      </c>
      <c r="J104" s="10" t="s">
        <v>1405</v>
      </c>
      <c r="K104" s="10" t="s">
        <v>1405</v>
      </c>
      <c r="N104">
        <f t="shared" si="6"/>
        <v>0.42331000000000002</v>
      </c>
      <c r="O104" t="str">
        <f>IFERROR(VLOOKUP(C104,'M1'!$B:$D,3,0),"")</f>
        <v>留後</v>
      </c>
      <c r="P104">
        <v>1</v>
      </c>
      <c r="Q104">
        <v>3</v>
      </c>
      <c r="R104">
        <v>10</v>
      </c>
      <c r="S104">
        <v>7</v>
      </c>
      <c r="V104">
        <f t="shared" si="7"/>
        <v>0.25</v>
      </c>
      <c r="W104">
        <v>130</v>
      </c>
      <c r="X104">
        <f>VLOOKUP(表格1[[#This Row],[負磅]],W!$A$1:$B$32,2,FALSE)</f>
        <v>-0.05</v>
      </c>
      <c r="Y104" s="10" t="s">
        <v>22</v>
      </c>
      <c r="Z104">
        <f>VLOOKUP(表格1[[#This Row],[騎師]],J!$A$1:$B$45,2,FALSE)</f>
        <v>0.2487</v>
      </c>
      <c r="AA104" s="11" t="s">
        <v>28</v>
      </c>
      <c r="AB104">
        <f>VLOOKUP(表格1[[#This Row],[練馬師]],T!$A$1:$B$23,2,FALSE)</f>
        <v>0.22900000000000001</v>
      </c>
      <c r="AC104">
        <v>10</v>
      </c>
      <c r="AD104">
        <f>VLOOKUP(表格1[[#This Row],[檔位]],'1400M'!$A$1:$B$14,2,0)</f>
        <v>0.2</v>
      </c>
      <c r="AE104">
        <v>55</v>
      </c>
      <c r="AF104">
        <v>1</v>
      </c>
      <c r="AG104">
        <v>21.8</v>
      </c>
      <c r="AJ104">
        <v>4</v>
      </c>
      <c r="AL104">
        <v>5</v>
      </c>
      <c r="AM104">
        <v>1</v>
      </c>
      <c r="AN104">
        <v>56</v>
      </c>
      <c r="AO104" t="s">
        <v>66</v>
      </c>
      <c r="AP104" t="s">
        <v>270</v>
      </c>
      <c r="AQ104" t="s">
        <v>20</v>
      </c>
    </row>
    <row r="105" spans="1:43" x14ac:dyDescent="0.25">
      <c r="A105" s="12" t="s">
        <v>258</v>
      </c>
      <c r="B105" s="10">
        <v>7</v>
      </c>
      <c r="C105" s="108" t="s">
        <v>271</v>
      </c>
      <c r="D105" s="128"/>
      <c r="E105" s="10" t="s">
        <v>1405</v>
      </c>
      <c r="F105" s="10" t="s">
        <v>1405</v>
      </c>
      <c r="J105" s="10" t="s">
        <v>1405</v>
      </c>
      <c r="K105" s="10" t="s">
        <v>1405</v>
      </c>
      <c r="N105">
        <f t="shared" si="6"/>
        <v>0.32063000000000008</v>
      </c>
      <c r="O105" t="str">
        <f>IFERROR(VLOOKUP(C105,'M1'!$B:$D,3,0),"")</f>
        <v>留後</v>
      </c>
      <c r="P105">
        <v>5</v>
      </c>
      <c r="V105">
        <f t="shared" si="7"/>
        <v>6.4299999999999996E-2</v>
      </c>
      <c r="W105">
        <v>126</v>
      </c>
      <c r="X105">
        <f>VLOOKUP(表格1[[#This Row],[負磅]],W!$A$1:$B$32,2,FALSE)</f>
        <v>-9.99999999999991E-3</v>
      </c>
      <c r="Y105" s="10" t="s">
        <v>69</v>
      </c>
      <c r="Z105">
        <f>VLOOKUP(表格1[[#This Row],[騎師]],J!$A$1:$B$45,2,FALSE)</f>
        <v>0.19520000000000001</v>
      </c>
      <c r="AA105" s="108" t="s">
        <v>74</v>
      </c>
      <c r="AB105">
        <f>VLOOKUP(表格1[[#This Row],[練馬師]],T!$A$1:$B$23,2,FALSE)</f>
        <v>0.18590000000000001</v>
      </c>
      <c r="AC105">
        <v>8</v>
      </c>
      <c r="AD105">
        <f>VLOOKUP(表格1[[#This Row],[檔位]],'1400M'!$A$1:$B$14,2,0)</f>
        <v>0.38</v>
      </c>
      <c r="AE105">
        <v>51</v>
      </c>
      <c r="AJ105">
        <v>4</v>
      </c>
      <c r="AL105">
        <v>-1</v>
      </c>
      <c r="AM105" t="s">
        <v>17</v>
      </c>
      <c r="AN105">
        <v>64</v>
      </c>
      <c r="AO105" t="s">
        <v>66</v>
      </c>
      <c r="AP105" t="s">
        <v>272</v>
      </c>
      <c r="AQ105" t="s">
        <v>20</v>
      </c>
    </row>
    <row r="106" spans="1:43" x14ac:dyDescent="0.25">
      <c r="A106" s="12" t="s">
        <v>258</v>
      </c>
      <c r="B106" s="10">
        <v>8</v>
      </c>
      <c r="C106" s="108" t="s">
        <v>273</v>
      </c>
      <c r="D106" s="128"/>
      <c r="F106" s="10" t="s">
        <v>1405</v>
      </c>
      <c r="J106" s="10" t="s">
        <v>1384</v>
      </c>
      <c r="K106" s="10" t="s">
        <v>1405</v>
      </c>
      <c r="N106">
        <f t="shared" si="6"/>
        <v>0.54625000000000001</v>
      </c>
      <c r="O106" t="str">
        <f>IFERROR(VLOOKUP(C106,'M1'!$B:$D,3,0),"")</f>
        <v>留後</v>
      </c>
      <c r="P106">
        <v>3</v>
      </c>
      <c r="Q106">
        <v>5</v>
      </c>
      <c r="R106">
        <v>5</v>
      </c>
      <c r="S106">
        <v>2</v>
      </c>
      <c r="T106">
        <v>3</v>
      </c>
      <c r="U106">
        <v>8</v>
      </c>
      <c r="V106">
        <f t="shared" si="7"/>
        <v>0.29289999999999999</v>
      </c>
      <c r="W106">
        <v>124</v>
      </c>
      <c r="X106">
        <f>VLOOKUP(表格1[[#This Row],[負磅]],W!$A$1:$B$32,2,FALSE)</f>
        <v>0.01</v>
      </c>
      <c r="Y106" s="10" t="s">
        <v>56</v>
      </c>
      <c r="Z106">
        <f>VLOOKUP(表格1[[#This Row],[騎師]],J!$A$1:$B$45,2,FALSE)</f>
        <v>0.24390000000000001</v>
      </c>
      <c r="AA106" s="108" t="s">
        <v>274</v>
      </c>
      <c r="AB106">
        <f>VLOOKUP(表格1[[#This Row],[練馬師]],T!$A$1:$B$23,2,FALSE)</f>
        <v>0.2606</v>
      </c>
      <c r="AC106">
        <v>11</v>
      </c>
      <c r="AD106">
        <f>VLOOKUP(表格1[[#This Row],[檔位]],'1400M'!$A$1:$B$14,2,0)</f>
        <v>0.23</v>
      </c>
      <c r="AE106">
        <v>49</v>
      </c>
      <c r="AF106">
        <v>1</v>
      </c>
      <c r="AG106">
        <v>21.6</v>
      </c>
      <c r="AJ106">
        <v>5</v>
      </c>
      <c r="AL106">
        <v>-2</v>
      </c>
      <c r="AM106" t="s">
        <v>17</v>
      </c>
      <c r="AN106">
        <v>56</v>
      </c>
      <c r="AO106" t="s">
        <v>275</v>
      </c>
      <c r="AP106" t="s">
        <v>276</v>
      </c>
      <c r="AQ106" t="s">
        <v>96</v>
      </c>
    </row>
    <row r="107" spans="1:43" x14ac:dyDescent="0.25">
      <c r="A107" s="12" t="s">
        <v>258</v>
      </c>
      <c r="B107" s="10">
        <v>9</v>
      </c>
      <c r="C107" s="108" t="s">
        <v>277</v>
      </c>
      <c r="D107" s="128"/>
      <c r="E107" s="10" t="s">
        <v>1405</v>
      </c>
      <c r="F107" s="10">
        <v>3</v>
      </c>
      <c r="J107" s="10" t="s">
        <v>1405</v>
      </c>
      <c r="K107" s="10" t="s">
        <v>1405</v>
      </c>
      <c r="N107">
        <f t="shared" si="6"/>
        <v>0.56854000000000005</v>
      </c>
      <c r="O107" t="str">
        <f>IFERROR(VLOOKUP(C107,'M1'!$B:$D,3,0),"")</f>
        <v>中前</v>
      </c>
      <c r="P107">
        <v>2</v>
      </c>
      <c r="Q107">
        <v>9</v>
      </c>
      <c r="R107">
        <v>9</v>
      </c>
      <c r="S107">
        <v>8</v>
      </c>
      <c r="T107">
        <v>14</v>
      </c>
      <c r="U107">
        <v>10</v>
      </c>
      <c r="V107">
        <f t="shared" si="7"/>
        <v>0.2</v>
      </c>
      <c r="W107">
        <v>114</v>
      </c>
      <c r="X107">
        <f>VLOOKUP(表格1[[#This Row],[負磅]],W!$A$1:$B$32,2,FALSE)</f>
        <v>0.11</v>
      </c>
      <c r="Y107" s="113" t="s">
        <v>27</v>
      </c>
      <c r="Z107">
        <f>VLOOKUP(表格1[[#This Row],[騎師]],J!$A$1:$B$45,2,FALSE)</f>
        <v>0.1928</v>
      </c>
      <c r="AA107" s="115" t="s">
        <v>28</v>
      </c>
      <c r="AB107">
        <f>VLOOKUP(表格1[[#This Row],[練馬師]],T!$A$1:$B$23,2,FALSE)</f>
        <v>0.22900000000000001</v>
      </c>
      <c r="AC107">
        <v>7</v>
      </c>
      <c r="AD107">
        <f>VLOOKUP(表格1[[#This Row],[檔位]],'1400M'!$A$1:$B$14,2,0)</f>
        <v>0.33</v>
      </c>
      <c r="AE107">
        <v>46</v>
      </c>
      <c r="AF107">
        <v>1</v>
      </c>
      <c r="AG107">
        <v>21.54</v>
      </c>
      <c r="AJ107">
        <v>4</v>
      </c>
      <c r="AL107">
        <v>2</v>
      </c>
      <c r="AM107">
        <v>2</v>
      </c>
      <c r="AN107">
        <v>56</v>
      </c>
      <c r="AO107" t="s">
        <v>169</v>
      </c>
      <c r="AP107" t="s">
        <v>278</v>
      </c>
      <c r="AQ107" t="s">
        <v>20</v>
      </c>
    </row>
    <row r="108" spans="1:43" x14ac:dyDescent="0.25">
      <c r="A108" s="12" t="s">
        <v>258</v>
      </c>
      <c r="B108" s="10">
        <v>10</v>
      </c>
      <c r="C108" s="108" t="s">
        <v>279</v>
      </c>
      <c r="D108" s="128"/>
      <c r="F108" s="10">
        <v>4</v>
      </c>
      <c r="J108" s="10" t="s">
        <v>1405</v>
      </c>
      <c r="K108" s="10" t="s">
        <v>1405</v>
      </c>
      <c r="N108">
        <f t="shared" si="6"/>
        <v>0.46505999999999992</v>
      </c>
      <c r="O108" t="str">
        <f>IFERROR(VLOOKUP(C108,'M1'!$B:$D,3,0),"")</f>
        <v>中後</v>
      </c>
      <c r="P108">
        <v>5</v>
      </c>
      <c r="Q108">
        <v>7</v>
      </c>
      <c r="R108">
        <v>7</v>
      </c>
      <c r="S108">
        <v>7</v>
      </c>
      <c r="T108">
        <v>9</v>
      </c>
      <c r="U108">
        <v>12</v>
      </c>
      <c r="V108">
        <f t="shared" si="7"/>
        <v>0.21429999999999999</v>
      </c>
      <c r="W108">
        <v>121</v>
      </c>
      <c r="X108">
        <f>VLOOKUP(表格1[[#This Row],[負磅]],W!$A$1:$B$32,2,FALSE)</f>
        <v>0.04</v>
      </c>
      <c r="Y108" s="10" t="s">
        <v>77</v>
      </c>
      <c r="Z108">
        <f>VLOOKUP(表格1[[#This Row],[騎師]],J!$A$1:$B$45,2,FALSE)</f>
        <v>0.1411</v>
      </c>
      <c r="AA108" s="108" t="s">
        <v>53</v>
      </c>
      <c r="AB108">
        <f>VLOOKUP(表格1[[#This Row],[練馬師]],T!$A$1:$B$23,2,FALSE)</f>
        <v>0.2281</v>
      </c>
      <c r="AC108">
        <v>1</v>
      </c>
      <c r="AD108">
        <f>VLOOKUP(表格1[[#This Row],[檔位]],'1400M'!$A$1:$B$14,2,0)</f>
        <v>0.25</v>
      </c>
      <c r="AE108">
        <v>46</v>
      </c>
      <c r="AF108">
        <v>1</v>
      </c>
      <c r="AG108">
        <v>21.92</v>
      </c>
      <c r="AJ108">
        <v>6</v>
      </c>
      <c r="AL108">
        <v>-1</v>
      </c>
      <c r="AM108" t="s">
        <v>17</v>
      </c>
      <c r="AN108">
        <v>56</v>
      </c>
      <c r="AO108" t="s">
        <v>201</v>
      </c>
      <c r="AP108" t="s">
        <v>280</v>
      </c>
      <c r="AQ108" t="s">
        <v>20</v>
      </c>
    </row>
    <row r="109" spans="1:43" x14ac:dyDescent="0.25">
      <c r="A109" s="12" t="s">
        <v>258</v>
      </c>
      <c r="B109" s="10">
        <v>11</v>
      </c>
      <c r="C109" s="108" t="s">
        <v>281</v>
      </c>
      <c r="D109" s="128"/>
      <c r="F109" s="10" t="s">
        <v>1405</v>
      </c>
      <c r="J109" s="10" t="s">
        <v>1405</v>
      </c>
      <c r="K109" s="10" t="s">
        <v>1405</v>
      </c>
      <c r="N109">
        <f t="shared" si="6"/>
        <v>0.42109999999999997</v>
      </c>
      <c r="O109" t="str">
        <f>IFERROR(VLOOKUP(C109,'M1'!$B:$D,3,0),"")</f>
        <v>放頭</v>
      </c>
      <c r="P109">
        <v>11</v>
      </c>
      <c r="Q109">
        <v>4</v>
      </c>
      <c r="R109">
        <v>11</v>
      </c>
      <c r="S109">
        <v>11</v>
      </c>
      <c r="V109">
        <f t="shared" si="7"/>
        <v>0.13569999999999999</v>
      </c>
      <c r="W109">
        <v>120</v>
      </c>
      <c r="X109">
        <f>VLOOKUP(表格1[[#This Row],[負磅]],W!$A$1:$B$32,2,FALSE)</f>
        <v>0.05</v>
      </c>
      <c r="Y109" s="10" t="s">
        <v>191</v>
      </c>
      <c r="Z109">
        <f>VLOOKUP(表格1[[#This Row],[騎師]],J!$A$1:$B$45,2,FALSE)</f>
        <v>0.2049</v>
      </c>
      <c r="AA109" s="108" t="s">
        <v>47</v>
      </c>
      <c r="AB109">
        <f>VLOOKUP(表格1[[#This Row],[練馬師]],T!$A$1:$B$23,2,FALSE)</f>
        <v>0.27310000000000001</v>
      </c>
      <c r="AC109">
        <v>9</v>
      </c>
      <c r="AD109">
        <f>VLOOKUP(表格1[[#This Row],[檔位]],'1400M'!$A$1:$B$14,2,0)</f>
        <v>0.23</v>
      </c>
      <c r="AE109">
        <v>45</v>
      </c>
      <c r="AF109">
        <v>1</v>
      </c>
      <c r="AG109">
        <v>22.5</v>
      </c>
      <c r="AJ109">
        <v>4</v>
      </c>
      <c r="AL109">
        <v>-4</v>
      </c>
      <c r="AM109">
        <v>1</v>
      </c>
      <c r="AN109">
        <v>56</v>
      </c>
      <c r="AO109" t="s">
        <v>18</v>
      </c>
      <c r="AP109" t="s">
        <v>282</v>
      </c>
      <c r="AQ109" t="s">
        <v>20</v>
      </c>
    </row>
    <row r="110" spans="1:43" x14ac:dyDescent="0.25">
      <c r="A110" s="12" t="s">
        <v>258</v>
      </c>
      <c r="B110" s="10">
        <v>12</v>
      </c>
      <c r="C110" s="108" t="s">
        <v>283</v>
      </c>
      <c r="D110" s="128"/>
      <c r="F110" s="10">
        <v>5</v>
      </c>
      <c r="J110" s="10" t="s">
        <v>1405</v>
      </c>
      <c r="K110" s="10" t="s">
        <v>1405</v>
      </c>
      <c r="N110">
        <f t="shared" si="6"/>
        <v>0.45215</v>
      </c>
      <c r="O110" t="str">
        <f>IFERROR(VLOOKUP(C110,'M1'!$B:$D,3,0),"")</f>
        <v>中後</v>
      </c>
      <c r="P110">
        <v>6</v>
      </c>
      <c r="Q110">
        <v>10</v>
      </c>
      <c r="R110">
        <v>13</v>
      </c>
      <c r="S110">
        <v>4</v>
      </c>
      <c r="T110">
        <v>10</v>
      </c>
      <c r="U110">
        <v>11</v>
      </c>
      <c r="V110">
        <f t="shared" si="7"/>
        <v>0.1643</v>
      </c>
      <c r="W110">
        <v>115</v>
      </c>
      <c r="X110">
        <f>VLOOKUP(表格1[[#This Row],[負磅]],W!$A$1:$B$32,2,FALSE)</f>
        <v>0.1</v>
      </c>
      <c r="Y110" s="109" t="s">
        <v>15</v>
      </c>
      <c r="Z110">
        <f>VLOOKUP(表格1[[#This Row],[騎師]],J!$A$1:$B$45,2,FALSE)</f>
        <v>0.1472</v>
      </c>
      <c r="AA110" s="110" t="s">
        <v>16</v>
      </c>
      <c r="AB110">
        <f>VLOOKUP(表格1[[#This Row],[練馬師]],T!$A$1:$B$23,2,FALSE)</f>
        <v>0.21229999999999999</v>
      </c>
      <c r="AC110">
        <v>14</v>
      </c>
      <c r="AD110">
        <f>VLOOKUP(表格1[[#This Row],[檔位]],'1400M'!$A$1:$B$14,2,0)</f>
        <v>0.2</v>
      </c>
      <c r="AE110">
        <v>42</v>
      </c>
      <c r="AF110">
        <v>1</v>
      </c>
      <c r="AG110">
        <v>21.83</v>
      </c>
      <c r="AJ110">
        <v>5</v>
      </c>
      <c r="AL110">
        <v>-4</v>
      </c>
      <c r="AM110">
        <v>1</v>
      </c>
      <c r="AN110">
        <v>53</v>
      </c>
      <c r="AO110" t="s">
        <v>284</v>
      </c>
      <c r="AP110" t="s">
        <v>285</v>
      </c>
      <c r="AQ110" t="s">
        <v>96</v>
      </c>
    </row>
    <row r="111" spans="1:43" x14ac:dyDescent="0.25">
      <c r="A111" s="12" t="s">
        <v>258</v>
      </c>
      <c r="B111" s="109">
        <v>13</v>
      </c>
      <c r="C111" s="129" t="s">
        <v>286</v>
      </c>
      <c r="D111" s="128"/>
      <c r="E111" s="10" t="s">
        <v>1277</v>
      </c>
      <c r="F111" s="10" t="s">
        <v>1405</v>
      </c>
      <c r="J111" s="10" t="s">
        <v>1405</v>
      </c>
      <c r="K111" s="10" t="s">
        <v>1405</v>
      </c>
      <c r="N111">
        <f t="shared" si="6"/>
        <v>0.51617000000000002</v>
      </c>
      <c r="O111" t="str">
        <f>IFERROR(VLOOKUP(C111,'M1'!$B:$D,3,0),"")</f>
        <v>放頭</v>
      </c>
      <c r="P111">
        <v>11</v>
      </c>
      <c r="Q111">
        <v>7</v>
      </c>
      <c r="R111">
        <v>1</v>
      </c>
      <c r="S111">
        <v>7</v>
      </c>
      <c r="T111">
        <v>10</v>
      </c>
      <c r="U111">
        <v>3</v>
      </c>
      <c r="V111">
        <f t="shared" si="7"/>
        <v>0.21429999999999999</v>
      </c>
      <c r="W111">
        <v>116</v>
      </c>
      <c r="X111">
        <f>VLOOKUP(表格1[[#This Row],[負磅]],W!$A$1:$B$32,2,FALSE)</f>
        <v>0.09</v>
      </c>
      <c r="Y111" s="10" t="s">
        <v>64</v>
      </c>
      <c r="Z111">
        <f>VLOOKUP(表格1[[#This Row],[騎師]],J!$A$1:$B$45,2,FALSE)</f>
        <v>0.26</v>
      </c>
      <c r="AA111" s="108" t="s">
        <v>43</v>
      </c>
      <c r="AB111">
        <f>VLOOKUP(表格1[[#This Row],[練馬師]],T!$A$1:$B$23,2,FALSE)</f>
        <v>0.27289999999999998</v>
      </c>
      <c r="AC111">
        <v>4</v>
      </c>
      <c r="AD111">
        <f>VLOOKUP(表格1[[#This Row],[檔位]],'1400M'!$A$1:$B$14,2,0)</f>
        <v>0.13</v>
      </c>
      <c r="AE111">
        <v>41</v>
      </c>
      <c r="AF111">
        <v>1</v>
      </c>
      <c r="AG111">
        <v>21.84</v>
      </c>
      <c r="AJ111">
        <v>5</v>
      </c>
      <c r="AL111">
        <v>0</v>
      </c>
      <c r="AM111" t="s">
        <v>17</v>
      </c>
      <c r="AN111">
        <v>153</v>
      </c>
      <c r="AP111" t="s">
        <v>287</v>
      </c>
      <c r="AQ111" t="s">
        <v>20</v>
      </c>
    </row>
    <row r="112" spans="1:43" x14ac:dyDescent="0.25">
      <c r="A112" s="12" t="s">
        <v>258</v>
      </c>
      <c r="B112" s="109">
        <v>14</v>
      </c>
      <c r="C112" s="108" t="s">
        <v>288</v>
      </c>
      <c r="D112" s="128"/>
      <c r="F112" s="10" t="s">
        <v>1405</v>
      </c>
      <c r="J112" s="10" t="s">
        <v>1384</v>
      </c>
      <c r="K112" s="10" t="s">
        <v>1405</v>
      </c>
      <c r="N112">
        <f t="shared" si="6"/>
        <v>0.51351999999999998</v>
      </c>
      <c r="O112" t="str">
        <f>IFERROR(VLOOKUP(C112,'M1'!$B:$D,3,0),"")</f>
        <v>放頭</v>
      </c>
      <c r="P112">
        <v>4</v>
      </c>
      <c r="Q112">
        <v>3</v>
      </c>
      <c r="R112">
        <v>10</v>
      </c>
      <c r="S112">
        <v>9</v>
      </c>
      <c r="T112">
        <v>5</v>
      </c>
      <c r="U112">
        <v>2</v>
      </c>
      <c r="V112">
        <f t="shared" si="7"/>
        <v>0.21429999999999999</v>
      </c>
      <c r="W112">
        <v>115</v>
      </c>
      <c r="X112">
        <f>VLOOKUP(表格1[[#This Row],[負磅]],W!$A$1:$B$32,2,FALSE)</f>
        <v>0.1</v>
      </c>
      <c r="Y112" s="116" t="s">
        <v>128</v>
      </c>
      <c r="Z112">
        <f>VLOOKUP(表格1[[#This Row],[騎師]],J!$A$1:$B$45,2,FALSE)</f>
        <v>0.1789</v>
      </c>
      <c r="AA112" s="117" t="s">
        <v>38</v>
      </c>
      <c r="AB112">
        <f>VLOOKUP(表格1[[#This Row],[練馬師]],T!$A$1:$B$23,2,FALSE)</f>
        <v>0.25850000000000001</v>
      </c>
      <c r="AC112">
        <v>3</v>
      </c>
      <c r="AD112">
        <f>VLOOKUP(表格1[[#This Row],[檔位]],'1400M'!$A$1:$B$14,2,0)</f>
        <v>0.17</v>
      </c>
      <c r="AE112">
        <v>40</v>
      </c>
      <c r="AF112">
        <v>1</v>
      </c>
      <c r="AG112">
        <v>21.29</v>
      </c>
      <c r="AJ112">
        <v>5</v>
      </c>
      <c r="AL112">
        <v>-6</v>
      </c>
      <c r="AM112">
        <v>1</v>
      </c>
      <c r="AN112">
        <v>207</v>
      </c>
      <c r="AO112" t="s">
        <v>39</v>
      </c>
      <c r="AP112" t="s">
        <v>289</v>
      </c>
      <c r="AQ112" t="s">
        <v>20</v>
      </c>
    </row>
    <row r="113" spans="1:43" x14ac:dyDescent="0.25">
      <c r="C113" s="108"/>
      <c r="D113" s="128"/>
      <c r="E113" s="10" t="s">
        <v>1405</v>
      </c>
      <c r="F113" s="10" t="s">
        <v>1405</v>
      </c>
      <c r="H113" s="10" t="s">
        <v>1405</v>
      </c>
      <c r="J113" s="10" t="s">
        <v>1405</v>
      </c>
      <c r="K113" s="10" t="s">
        <v>1405</v>
      </c>
      <c r="O113" t="str">
        <f>IFERROR(VLOOKUP(C113,'M1'!$B:$D,3,0),"")</f>
        <v/>
      </c>
      <c r="AA113" s="108"/>
    </row>
    <row r="114" spans="1:43" x14ac:dyDescent="0.25">
      <c r="A114" s="11" t="s">
        <v>290</v>
      </c>
      <c r="B114" s="10" t="str">
        <f>VLOOKUP(表格1[[#This Row],[場]],Raceinfo!$A$1:$C$11,3,FALSE)</f>
        <v>第三班</v>
      </c>
      <c r="C114" s="108" t="str">
        <f>VLOOKUP(表格1[[#This Row],[場]],Raceinfo!$A$1:$C$11,2,FALSE)</f>
        <v>1400米</v>
      </c>
      <c r="D114" s="128"/>
      <c r="E114" s="10" t="s">
        <v>1405</v>
      </c>
      <c r="F114" s="10" t="s">
        <v>1405</v>
      </c>
      <c r="H114" s="10" t="s">
        <v>1405</v>
      </c>
      <c r="J114" s="10" t="s">
        <v>1405</v>
      </c>
      <c r="K114" s="10" t="s">
        <v>1405</v>
      </c>
      <c r="O114" t="str">
        <f>IFERROR(VLOOKUP(C114,'M1'!$B:$D,3,0),"")</f>
        <v/>
      </c>
      <c r="AA114" s="108"/>
      <c r="AQ114" t="s">
        <v>13</v>
      </c>
    </row>
    <row r="115" spans="1:43" x14ac:dyDescent="0.25">
      <c r="A115" s="11" t="s">
        <v>290</v>
      </c>
      <c r="B115" s="10">
        <v>1</v>
      </c>
      <c r="C115" s="131" t="s">
        <v>291</v>
      </c>
      <c r="D115" s="128"/>
      <c r="F115" s="10">
        <v>3</v>
      </c>
      <c r="J115" s="10" t="s">
        <v>1384</v>
      </c>
      <c r="K115" s="10" t="s">
        <v>1405</v>
      </c>
      <c r="N115">
        <f t="shared" si="6"/>
        <v>0.48728000000000005</v>
      </c>
      <c r="O115" t="str">
        <f>IFERROR(VLOOKUP(C115,'M1'!$B:$D,3,0),"")</f>
        <v>中前</v>
      </c>
      <c r="P115">
        <v>2</v>
      </c>
      <c r="Q115">
        <v>1</v>
      </c>
      <c r="R115">
        <v>7</v>
      </c>
      <c r="S115">
        <v>5</v>
      </c>
      <c r="T115">
        <v>4</v>
      </c>
      <c r="U115">
        <v>13</v>
      </c>
      <c r="V115">
        <f t="shared" si="7"/>
        <v>0.29289999999999999</v>
      </c>
      <c r="W115">
        <v>135</v>
      </c>
      <c r="X115">
        <f>VLOOKUP(表格1[[#This Row],[負磅]],W!$A$1:$B$32,2,FALSE)</f>
        <v>-0.1</v>
      </c>
      <c r="Y115" s="10" t="s">
        <v>46</v>
      </c>
      <c r="Z115">
        <f>VLOOKUP(表格1[[#This Row],[騎師]],J!$A$1:$B$45,2,FALSE)</f>
        <v>0.32950000000000002</v>
      </c>
      <c r="AA115" s="108" t="s">
        <v>138</v>
      </c>
      <c r="AB115">
        <f>VLOOKUP(表格1[[#This Row],[練馬師]],T!$A$1:$B$23,2,FALSE)</f>
        <v>0.30509999999999998</v>
      </c>
      <c r="AC115">
        <v>6</v>
      </c>
      <c r="AD115">
        <f>VLOOKUP(表格1[[#This Row],[檔位]],'1400M'!$A$1:$B$14,2,0)</f>
        <v>0.26</v>
      </c>
      <c r="AE115">
        <v>79</v>
      </c>
      <c r="AF115">
        <v>1</v>
      </c>
      <c r="AG115">
        <v>21.15</v>
      </c>
      <c r="AJ115">
        <v>5</v>
      </c>
      <c r="AL115">
        <v>0</v>
      </c>
      <c r="AM115">
        <v>1</v>
      </c>
      <c r="AN115">
        <v>56</v>
      </c>
      <c r="AO115" t="s">
        <v>24</v>
      </c>
      <c r="AP115" t="s">
        <v>292</v>
      </c>
      <c r="AQ115" t="s">
        <v>20</v>
      </c>
    </row>
    <row r="116" spans="1:43" x14ac:dyDescent="0.25">
      <c r="A116" s="11" t="s">
        <v>290</v>
      </c>
      <c r="B116" s="10">
        <v>2</v>
      </c>
      <c r="C116" s="108" t="s">
        <v>293</v>
      </c>
      <c r="D116" s="128"/>
      <c r="E116" s="10" t="s">
        <v>1405</v>
      </c>
      <c r="F116" s="10">
        <v>5</v>
      </c>
      <c r="J116" s="10" t="s">
        <v>1384</v>
      </c>
      <c r="K116" s="10" t="s">
        <v>1405</v>
      </c>
      <c r="N116">
        <f t="shared" si="6"/>
        <v>0.43335000000000001</v>
      </c>
      <c r="O116" t="str">
        <f>IFERROR(VLOOKUP(C116,'M1'!$B:$D,3,0),"")</f>
        <v>放頭</v>
      </c>
      <c r="P116">
        <v>7</v>
      </c>
      <c r="Q116">
        <v>3</v>
      </c>
      <c r="R116">
        <v>1</v>
      </c>
      <c r="S116">
        <v>11</v>
      </c>
      <c r="T116">
        <v>3</v>
      </c>
      <c r="U116">
        <v>3</v>
      </c>
      <c r="V116">
        <f t="shared" si="7"/>
        <v>0.2429</v>
      </c>
      <c r="W116">
        <v>133</v>
      </c>
      <c r="X116">
        <f>VLOOKUP(表格1[[#This Row],[負磅]],W!$A$1:$B$32,2,FALSE)</f>
        <v>-0.08</v>
      </c>
      <c r="Y116" s="10" t="s">
        <v>125</v>
      </c>
      <c r="Z116">
        <f>VLOOKUP(表格1[[#This Row],[騎師]],J!$A$1:$B$45,2,FALSE)</f>
        <v>0.20799999999999999</v>
      </c>
      <c r="AA116" s="108" t="s">
        <v>90</v>
      </c>
      <c r="AB116">
        <f>VLOOKUP(表格1[[#This Row],[練馬師]],T!$A$1:$B$23,2,FALSE)</f>
        <v>0.2535</v>
      </c>
      <c r="AC116">
        <v>7</v>
      </c>
      <c r="AD116">
        <f>VLOOKUP(表格1[[#This Row],[檔位]],'1400M'!$A$1:$B$14,2,0)</f>
        <v>0.33</v>
      </c>
      <c r="AE116">
        <v>77</v>
      </c>
      <c r="AF116">
        <v>1</v>
      </c>
      <c r="AG116">
        <v>21.36</v>
      </c>
      <c r="AJ116">
        <v>5</v>
      </c>
      <c r="AL116">
        <v>0</v>
      </c>
      <c r="AM116" t="s">
        <v>17</v>
      </c>
      <c r="AN116">
        <v>56</v>
      </c>
      <c r="AO116" t="s">
        <v>294</v>
      </c>
      <c r="AP116" t="s">
        <v>295</v>
      </c>
      <c r="AQ116" t="s">
        <v>96</v>
      </c>
    </row>
    <row r="117" spans="1:43" x14ac:dyDescent="0.25">
      <c r="A117" s="11" t="s">
        <v>290</v>
      </c>
      <c r="B117" s="10">
        <v>3</v>
      </c>
      <c r="C117" s="108" t="s">
        <v>296</v>
      </c>
      <c r="D117" s="128"/>
      <c r="F117" s="10" t="s">
        <v>1405</v>
      </c>
      <c r="J117" s="10" t="s">
        <v>1405</v>
      </c>
      <c r="K117" s="10" t="s">
        <v>1405</v>
      </c>
      <c r="N117">
        <f t="shared" si="6"/>
        <v>0.33955000000000002</v>
      </c>
      <c r="O117" t="str">
        <f>IFERROR(VLOOKUP(C117,'M1'!$B:$D,3,0),"")</f>
        <v>放頭</v>
      </c>
      <c r="P117">
        <v>4</v>
      </c>
      <c r="Q117">
        <v>7</v>
      </c>
      <c r="R117">
        <v>10</v>
      </c>
      <c r="S117">
        <v>9</v>
      </c>
      <c r="T117">
        <v>7</v>
      </c>
      <c r="V117">
        <f t="shared" si="7"/>
        <v>0.1857</v>
      </c>
      <c r="W117">
        <v>132</v>
      </c>
      <c r="X117">
        <f>VLOOKUP(表格1[[#This Row],[負磅]],W!$A$1:$B$32,2,FALSE)</f>
        <v>-7.0000000000000007E-2</v>
      </c>
      <c r="Y117" s="10" t="s">
        <v>52</v>
      </c>
      <c r="Z117">
        <f>VLOOKUP(表格1[[#This Row],[騎師]],J!$A$1:$B$45,2,FALSE)</f>
        <v>0.21840000000000001</v>
      </c>
      <c r="AA117" s="108" t="s">
        <v>112</v>
      </c>
      <c r="AB117">
        <f>VLOOKUP(表格1[[#This Row],[練馬師]],T!$A$1:$B$23,2,FALSE)</f>
        <v>0.22109999999999999</v>
      </c>
      <c r="AC117">
        <v>11</v>
      </c>
      <c r="AD117">
        <f>VLOOKUP(表格1[[#This Row],[檔位]],'1400M'!$A$1:$B$14,2,0)</f>
        <v>0.23</v>
      </c>
      <c r="AE117">
        <v>76</v>
      </c>
      <c r="AJ117">
        <v>5</v>
      </c>
      <c r="AL117">
        <v>-3</v>
      </c>
      <c r="AM117">
        <v>1</v>
      </c>
      <c r="AN117">
        <v>60</v>
      </c>
      <c r="AO117" t="s">
        <v>297</v>
      </c>
      <c r="AP117" t="s">
        <v>298</v>
      </c>
      <c r="AQ117" t="s">
        <v>96</v>
      </c>
    </row>
    <row r="118" spans="1:43" x14ac:dyDescent="0.25">
      <c r="A118" s="11" t="s">
        <v>290</v>
      </c>
      <c r="B118" s="10">
        <v>4</v>
      </c>
      <c r="C118" s="11" t="s">
        <v>299</v>
      </c>
      <c r="D118" s="128" t="s">
        <v>593</v>
      </c>
      <c r="F118" s="10">
        <v>1</v>
      </c>
      <c r="H118" s="10" t="s">
        <v>1267</v>
      </c>
      <c r="J118" s="10" t="s">
        <v>1384</v>
      </c>
      <c r="K118" s="10" t="s">
        <v>1405</v>
      </c>
      <c r="N118">
        <f t="shared" si="6"/>
        <v>0.53166999999999998</v>
      </c>
      <c r="O118" t="str">
        <f>IFERROR(VLOOKUP(C118,'M1'!$B:$D,3,0),"")</f>
        <v>放頭</v>
      </c>
      <c r="P118">
        <v>2</v>
      </c>
      <c r="Q118">
        <v>1</v>
      </c>
      <c r="R118">
        <v>4</v>
      </c>
      <c r="S118">
        <v>1</v>
      </c>
      <c r="T118">
        <v>1</v>
      </c>
      <c r="U118">
        <v>2</v>
      </c>
      <c r="V118">
        <f t="shared" si="7"/>
        <v>0.34289999999999998</v>
      </c>
      <c r="W118">
        <v>131</v>
      </c>
      <c r="X118">
        <f>VLOOKUP(表格1[[#This Row],[負磅]],W!$A$1:$B$32,2,FALSE)</f>
        <v>-0.06</v>
      </c>
      <c r="Y118" s="10" t="s">
        <v>154</v>
      </c>
      <c r="Z118">
        <f>VLOOKUP(表格1[[#This Row],[騎師]],J!$A$1:$B$45,2,FALSE)</f>
        <v>0.27</v>
      </c>
      <c r="AA118" s="108" t="s">
        <v>74</v>
      </c>
      <c r="AB118">
        <f>VLOOKUP(表格1[[#This Row],[練馬師]],T!$A$1:$B$23,2,FALSE)</f>
        <v>0.18590000000000001</v>
      </c>
      <c r="AC118">
        <v>2</v>
      </c>
      <c r="AD118">
        <f>VLOOKUP(表格1[[#This Row],[檔位]],'1400M'!$A$1:$B$14,2,0)</f>
        <v>0.28000000000000003</v>
      </c>
      <c r="AE118">
        <v>75</v>
      </c>
      <c r="AF118">
        <v>1</v>
      </c>
      <c r="AG118">
        <v>20.85</v>
      </c>
      <c r="AJ118">
        <v>6</v>
      </c>
      <c r="AL118">
        <v>2</v>
      </c>
      <c r="AM118">
        <v>1</v>
      </c>
      <c r="AN118">
        <v>71</v>
      </c>
      <c r="AO118" t="s">
        <v>103</v>
      </c>
      <c r="AP118" t="s">
        <v>300</v>
      </c>
      <c r="AQ118" t="s">
        <v>20</v>
      </c>
    </row>
    <row r="119" spans="1:43" x14ac:dyDescent="0.25">
      <c r="A119" s="11" t="s">
        <v>290</v>
      </c>
      <c r="B119" s="109">
        <v>5</v>
      </c>
      <c r="C119" s="131" t="s">
        <v>301</v>
      </c>
      <c r="D119" s="128"/>
      <c r="E119" s="10" t="s">
        <v>1405</v>
      </c>
      <c r="F119" s="10" t="s">
        <v>1405</v>
      </c>
      <c r="H119" s="10" t="s">
        <v>1267</v>
      </c>
      <c r="J119" s="10" t="s">
        <v>1384</v>
      </c>
      <c r="K119" s="10" t="s">
        <v>1405</v>
      </c>
      <c r="N119">
        <f t="shared" si="6"/>
        <v>0.54571000000000003</v>
      </c>
      <c r="O119" t="str">
        <f>IFERROR(VLOOKUP(C119,'M1'!$B:$D,3,0),"")</f>
        <v>中前</v>
      </c>
      <c r="P119">
        <v>1</v>
      </c>
      <c r="Q119">
        <v>4</v>
      </c>
      <c r="R119">
        <v>1</v>
      </c>
      <c r="S119">
        <v>3</v>
      </c>
      <c r="T119">
        <v>3</v>
      </c>
      <c r="U119">
        <v>1</v>
      </c>
      <c r="V119">
        <f t="shared" si="7"/>
        <v>0.3357</v>
      </c>
      <c r="W119">
        <v>131</v>
      </c>
      <c r="X119">
        <f>VLOOKUP(表格1[[#This Row],[負磅]],W!$A$1:$B$32,2,FALSE)</f>
        <v>-0.06</v>
      </c>
      <c r="Y119" s="111" t="s">
        <v>22</v>
      </c>
      <c r="Z119">
        <f>VLOOKUP(表格1[[#This Row],[騎師]],J!$A$1:$B$45,2,FALSE)</f>
        <v>0.2487</v>
      </c>
      <c r="AA119" s="112" t="s">
        <v>23</v>
      </c>
      <c r="AB119">
        <f>VLOOKUP(表格1[[#This Row],[練馬師]],T!$A$1:$B$23,2,FALSE)</f>
        <v>0.318</v>
      </c>
      <c r="AC119">
        <v>1</v>
      </c>
      <c r="AD119">
        <f>VLOOKUP(表格1[[#This Row],[檔位]],'1400M'!$A$1:$B$14,2,0)</f>
        <v>0.25</v>
      </c>
      <c r="AE119">
        <v>75</v>
      </c>
      <c r="AF119">
        <v>1</v>
      </c>
      <c r="AG119">
        <v>22.04</v>
      </c>
      <c r="AJ119">
        <v>4</v>
      </c>
      <c r="AL119">
        <v>7</v>
      </c>
      <c r="AM119">
        <v>1</v>
      </c>
      <c r="AN119">
        <v>85</v>
      </c>
      <c r="AO119" t="s">
        <v>18</v>
      </c>
      <c r="AP119" t="s">
        <v>302</v>
      </c>
      <c r="AQ119" t="s">
        <v>20</v>
      </c>
    </row>
    <row r="120" spans="1:43" x14ac:dyDescent="0.25">
      <c r="A120" s="11" t="s">
        <v>290</v>
      </c>
      <c r="B120" s="10">
        <v>6</v>
      </c>
      <c r="C120" s="130" t="s">
        <v>303</v>
      </c>
      <c r="D120" s="128" t="s">
        <v>593</v>
      </c>
      <c r="F120" s="10">
        <v>2</v>
      </c>
      <c r="H120" s="9" t="s">
        <v>1270</v>
      </c>
      <c r="J120" s="10" t="s">
        <v>1384</v>
      </c>
      <c r="K120" s="10" t="s">
        <v>1405</v>
      </c>
      <c r="N120">
        <f t="shared" si="6"/>
        <v>0.60823000000000005</v>
      </c>
      <c r="O120" t="str">
        <f>IFERROR(VLOOKUP(C120,'M1'!$B:$D,3,0),"")</f>
        <v>中後</v>
      </c>
      <c r="P120">
        <v>3</v>
      </c>
      <c r="Q120">
        <v>3</v>
      </c>
      <c r="R120">
        <v>1</v>
      </c>
      <c r="S120">
        <v>1</v>
      </c>
      <c r="T120">
        <v>2</v>
      </c>
      <c r="V120">
        <f t="shared" si="7"/>
        <v>0.34289999999999998</v>
      </c>
      <c r="W120">
        <v>129</v>
      </c>
      <c r="X120">
        <f>VLOOKUP(表格1[[#This Row],[負磅]],W!$A$1:$B$32,2,FALSE)</f>
        <v>-3.9999999999999897E-2</v>
      </c>
      <c r="Y120" s="10" t="s">
        <v>32</v>
      </c>
      <c r="Z120">
        <f>VLOOKUP(表格1[[#This Row],[騎師]],J!$A$1:$B$45,2,FALSE)</f>
        <v>0.47799999999999998</v>
      </c>
      <c r="AA120" s="108" t="s">
        <v>47</v>
      </c>
      <c r="AB120">
        <f>VLOOKUP(表格1[[#This Row],[練馬師]],T!$A$1:$B$23,2,FALSE)</f>
        <v>0.27310000000000001</v>
      </c>
      <c r="AC120">
        <v>10</v>
      </c>
      <c r="AD120">
        <f>VLOOKUP(表格1[[#This Row],[檔位]],'1400M'!$A$1:$B$14,2,0)</f>
        <v>0.2</v>
      </c>
      <c r="AE120">
        <v>73</v>
      </c>
      <c r="AF120">
        <v>1</v>
      </c>
      <c r="AG120">
        <v>21.01</v>
      </c>
      <c r="AJ120">
        <v>5</v>
      </c>
      <c r="AL120">
        <v>2</v>
      </c>
      <c r="AM120">
        <v>1</v>
      </c>
      <c r="AN120">
        <v>71</v>
      </c>
      <c r="AO120" t="s">
        <v>34</v>
      </c>
      <c r="AP120" t="s">
        <v>304</v>
      </c>
      <c r="AQ120" t="s">
        <v>50</v>
      </c>
    </row>
    <row r="121" spans="1:43" x14ac:dyDescent="0.25">
      <c r="A121" s="11" t="s">
        <v>290</v>
      </c>
      <c r="B121" s="109">
        <v>7</v>
      </c>
      <c r="C121" s="108" t="s">
        <v>305</v>
      </c>
      <c r="D121" s="128"/>
      <c r="F121" s="10" t="s">
        <v>1405</v>
      </c>
      <c r="J121" s="10" t="s">
        <v>1405</v>
      </c>
      <c r="K121" s="10" t="s">
        <v>1405</v>
      </c>
      <c r="N121">
        <f t="shared" si="6"/>
        <v>0.2498500000000001</v>
      </c>
      <c r="O121" t="str">
        <f>IFERROR(VLOOKUP(C121,'M1'!$B:$D,3,0),"")</f>
        <v>留後</v>
      </c>
      <c r="P121">
        <v>14</v>
      </c>
      <c r="Q121">
        <v>14</v>
      </c>
      <c r="R121">
        <v>14</v>
      </c>
      <c r="S121">
        <v>14</v>
      </c>
      <c r="T121">
        <v>9</v>
      </c>
      <c r="U121">
        <v>13</v>
      </c>
      <c r="V121">
        <f t="shared" si="7"/>
        <v>0</v>
      </c>
      <c r="W121">
        <v>126</v>
      </c>
      <c r="X121">
        <f>VLOOKUP(表格1[[#This Row],[負磅]],W!$A$1:$B$32,2,FALSE)</f>
        <v>-9.99999999999991E-3</v>
      </c>
      <c r="Y121" s="109" t="s">
        <v>15</v>
      </c>
      <c r="Z121">
        <f>VLOOKUP(表格1[[#This Row],[騎師]],J!$A$1:$B$45,2,FALSE)</f>
        <v>0.1472</v>
      </c>
      <c r="AA121" s="110" t="s">
        <v>16</v>
      </c>
      <c r="AB121">
        <f>VLOOKUP(表格1[[#This Row],[練馬師]],T!$A$1:$B$23,2,FALSE)</f>
        <v>0.21229999999999999</v>
      </c>
      <c r="AC121">
        <v>8</v>
      </c>
      <c r="AD121">
        <f>VLOOKUP(表格1[[#This Row],[檔位]],'1400M'!$A$1:$B$14,2,0)</f>
        <v>0.38</v>
      </c>
      <c r="AE121">
        <v>72</v>
      </c>
      <c r="AF121">
        <v>1</v>
      </c>
      <c r="AG121">
        <v>21.11</v>
      </c>
      <c r="AJ121">
        <v>6</v>
      </c>
      <c r="AL121">
        <v>-3</v>
      </c>
      <c r="AM121">
        <v>1</v>
      </c>
      <c r="AN121">
        <v>85</v>
      </c>
      <c r="AO121" t="s">
        <v>39</v>
      </c>
      <c r="AP121" t="s">
        <v>306</v>
      </c>
      <c r="AQ121" t="s">
        <v>96</v>
      </c>
    </row>
    <row r="122" spans="1:43" x14ac:dyDescent="0.25">
      <c r="A122" s="11" t="s">
        <v>290</v>
      </c>
      <c r="B122" s="10">
        <v>8</v>
      </c>
      <c r="C122" s="108" t="s">
        <v>307</v>
      </c>
      <c r="D122" s="128"/>
      <c r="F122" s="10">
        <v>4</v>
      </c>
      <c r="J122" s="10" t="s">
        <v>1405</v>
      </c>
      <c r="K122" s="10" t="s">
        <v>1405</v>
      </c>
      <c r="N122">
        <f t="shared" si="6"/>
        <v>0.45383000000000001</v>
      </c>
      <c r="O122" t="str">
        <f>IFERROR(VLOOKUP(C122,'M1'!$B:$D,3,0),"")</f>
        <v>中後</v>
      </c>
      <c r="P122">
        <v>6</v>
      </c>
      <c r="Q122">
        <v>5</v>
      </c>
      <c r="R122">
        <v>6</v>
      </c>
      <c r="S122">
        <v>6</v>
      </c>
      <c r="T122">
        <v>10</v>
      </c>
      <c r="U122">
        <v>7</v>
      </c>
      <c r="V122">
        <f t="shared" si="7"/>
        <v>0.23569999999999999</v>
      </c>
      <c r="W122">
        <v>123</v>
      </c>
      <c r="X122">
        <f>VLOOKUP(表格1[[#This Row],[負磅]],W!$A$1:$B$32,2,FALSE)</f>
        <v>0.02</v>
      </c>
      <c r="Y122" s="10" t="s">
        <v>111</v>
      </c>
      <c r="Z122">
        <f>VLOOKUP(表格1[[#This Row],[騎師]],J!$A$1:$B$45,2,FALSE)</f>
        <v>0.2286</v>
      </c>
      <c r="AA122" s="108" t="s">
        <v>38</v>
      </c>
      <c r="AB122">
        <f>VLOOKUP(表格1[[#This Row],[練馬師]],T!$A$1:$B$23,2,FALSE)</f>
        <v>0.25850000000000001</v>
      </c>
      <c r="AC122">
        <v>4</v>
      </c>
      <c r="AD122">
        <f>VLOOKUP(表格1[[#This Row],[檔位]],'1400M'!$A$1:$B$14,2,0)</f>
        <v>0.13</v>
      </c>
      <c r="AE122">
        <v>67</v>
      </c>
      <c r="AF122">
        <v>1</v>
      </c>
      <c r="AG122">
        <v>21.1</v>
      </c>
      <c r="AJ122">
        <v>6</v>
      </c>
      <c r="AL122">
        <v>-4</v>
      </c>
      <c r="AM122">
        <v>1</v>
      </c>
      <c r="AN122">
        <v>56</v>
      </c>
      <c r="AO122" t="s">
        <v>308</v>
      </c>
      <c r="AP122" t="s">
        <v>309</v>
      </c>
      <c r="AQ122" t="s">
        <v>96</v>
      </c>
    </row>
    <row r="123" spans="1:43" x14ac:dyDescent="0.25">
      <c r="A123" s="11" t="s">
        <v>290</v>
      </c>
      <c r="B123" s="10">
        <v>9</v>
      </c>
      <c r="C123" s="129" t="s">
        <v>310</v>
      </c>
      <c r="D123" s="128"/>
      <c r="E123" s="10" t="s">
        <v>1276</v>
      </c>
      <c r="F123" s="10" t="s">
        <v>1405</v>
      </c>
      <c r="J123" s="10" t="s">
        <v>1405</v>
      </c>
      <c r="K123" s="10" t="s">
        <v>1405</v>
      </c>
      <c r="N123">
        <f t="shared" si="6"/>
        <v>0.35963000000000001</v>
      </c>
      <c r="O123" t="str">
        <f>IFERROR(VLOOKUP(C123,'M1'!$B:$D,3,0),"")</f>
        <v>留後</v>
      </c>
      <c r="P123">
        <v>8</v>
      </c>
      <c r="Q123">
        <v>9</v>
      </c>
      <c r="R123">
        <v>12</v>
      </c>
      <c r="S123">
        <v>9</v>
      </c>
      <c r="T123">
        <v>8</v>
      </c>
      <c r="U123">
        <v>5</v>
      </c>
      <c r="V123">
        <f t="shared" si="7"/>
        <v>0.12859999999999999</v>
      </c>
      <c r="W123">
        <v>123</v>
      </c>
      <c r="X123">
        <f>VLOOKUP(表格1[[#This Row],[負磅]],W!$A$1:$B$32,2,FALSE)</f>
        <v>0.02</v>
      </c>
      <c r="Y123" s="10" t="s">
        <v>77</v>
      </c>
      <c r="Z123">
        <f>VLOOKUP(表格1[[#This Row],[騎師]],J!$A$1:$B$45,2,FALSE)</f>
        <v>0.1411</v>
      </c>
      <c r="AA123" s="108" t="s">
        <v>28</v>
      </c>
      <c r="AB123">
        <f>VLOOKUP(表格1[[#This Row],[練馬師]],T!$A$1:$B$23,2,FALSE)</f>
        <v>0.22900000000000001</v>
      </c>
      <c r="AC123">
        <v>5</v>
      </c>
      <c r="AD123">
        <f>VLOOKUP(表格1[[#This Row],[檔位]],'1400M'!$A$1:$B$14,2,0)</f>
        <v>0.25</v>
      </c>
      <c r="AE123">
        <v>67</v>
      </c>
      <c r="AF123">
        <v>1</v>
      </c>
      <c r="AG123">
        <v>21.4</v>
      </c>
      <c r="AJ123">
        <v>6</v>
      </c>
      <c r="AL123">
        <v>-4</v>
      </c>
      <c r="AM123">
        <v>1</v>
      </c>
      <c r="AN123">
        <v>67</v>
      </c>
      <c r="AO123" t="s">
        <v>311</v>
      </c>
      <c r="AP123" t="s">
        <v>312</v>
      </c>
      <c r="AQ123" t="s">
        <v>20</v>
      </c>
    </row>
    <row r="124" spans="1:43" x14ac:dyDescent="0.25">
      <c r="A124" s="11" t="s">
        <v>290</v>
      </c>
      <c r="B124" s="10">
        <v>10</v>
      </c>
      <c r="C124" s="108" t="s">
        <v>313</v>
      </c>
      <c r="D124" s="128"/>
      <c r="F124" s="10" t="s">
        <v>1405</v>
      </c>
      <c r="H124" s="9" t="s">
        <v>1270</v>
      </c>
      <c r="J124" s="10" t="s">
        <v>1405</v>
      </c>
      <c r="K124" s="10" t="s">
        <v>1405</v>
      </c>
      <c r="N124">
        <f t="shared" si="6"/>
        <v>0.37241999999999997</v>
      </c>
      <c r="O124" t="str">
        <f>IFERROR(VLOOKUP(C124,'M1'!$B:$D,3,0),"")</f>
        <v/>
      </c>
      <c r="P124" t="s">
        <v>174</v>
      </c>
      <c r="V124">
        <v>0.125</v>
      </c>
      <c r="W124">
        <v>120</v>
      </c>
      <c r="X124">
        <f>VLOOKUP(表格1[[#This Row],[負磅]],W!$A$1:$B$32,2,FALSE)</f>
        <v>0.05</v>
      </c>
      <c r="Y124" s="10" t="s">
        <v>128</v>
      </c>
      <c r="Z124">
        <f>VLOOKUP(表格1[[#This Row],[騎師]],J!$A$1:$B$45,2,FALSE)</f>
        <v>0.1789</v>
      </c>
      <c r="AA124" s="108" t="s">
        <v>65</v>
      </c>
      <c r="AB124">
        <f>VLOOKUP(表格1[[#This Row],[練馬師]],T!$A$1:$B$23,2,FALSE)</f>
        <v>0.2525</v>
      </c>
      <c r="AC124">
        <v>3</v>
      </c>
      <c r="AD124">
        <f>VLOOKUP(表格1[[#This Row],[檔位]],'1400M'!$A$1:$B$14,2,0)</f>
        <v>0.17</v>
      </c>
      <c r="AE124">
        <v>64</v>
      </c>
      <c r="AJ124">
        <v>3</v>
      </c>
      <c r="AL124" t="s">
        <v>174</v>
      </c>
      <c r="AM124">
        <v>1</v>
      </c>
      <c r="AN124" t="s">
        <v>174</v>
      </c>
      <c r="AO124" t="s">
        <v>314</v>
      </c>
      <c r="AP124" t="s">
        <v>315</v>
      </c>
      <c r="AQ124" t="s">
        <v>96</v>
      </c>
    </row>
    <row r="125" spans="1:43" x14ac:dyDescent="0.25">
      <c r="A125" s="11" t="s">
        <v>290</v>
      </c>
      <c r="B125" s="109">
        <v>11</v>
      </c>
      <c r="C125" s="108" t="s">
        <v>316</v>
      </c>
      <c r="D125" s="128"/>
      <c r="F125" s="10" t="s">
        <v>1405</v>
      </c>
      <c r="J125" s="10" t="s">
        <v>1405</v>
      </c>
      <c r="K125" s="10" t="s">
        <v>1405</v>
      </c>
      <c r="N125">
        <f t="shared" si="6"/>
        <v>0.44308999999999998</v>
      </c>
      <c r="O125" t="str">
        <f>IFERROR(VLOOKUP(C125,'M1'!$B:$D,3,0),"")</f>
        <v>留後</v>
      </c>
      <c r="P125">
        <v>12</v>
      </c>
      <c r="Q125">
        <v>13</v>
      </c>
      <c r="R125">
        <v>9</v>
      </c>
      <c r="S125">
        <v>11</v>
      </c>
      <c r="T125">
        <v>14</v>
      </c>
      <c r="U125">
        <v>10</v>
      </c>
      <c r="V125">
        <f t="shared" si="7"/>
        <v>7.8600000000000003E-2</v>
      </c>
      <c r="W125">
        <v>110</v>
      </c>
      <c r="X125">
        <f>VLOOKUP(表格1[[#This Row],[負磅]],W!$A$1:$B$32,2,FALSE)</f>
        <v>0.15</v>
      </c>
      <c r="Y125" s="10" t="s">
        <v>27</v>
      </c>
      <c r="Z125">
        <f>VLOOKUP(表格1[[#This Row],[騎師]],J!$A$1:$B$45,2,FALSE)</f>
        <v>0.1928</v>
      </c>
      <c r="AA125" s="108" t="s">
        <v>33</v>
      </c>
      <c r="AB125">
        <f>VLOOKUP(表格1[[#This Row],[練馬師]],T!$A$1:$B$23,2,FALSE)</f>
        <v>0.2155</v>
      </c>
      <c r="AC125">
        <v>9</v>
      </c>
      <c r="AD125">
        <f>VLOOKUP(表格1[[#This Row],[檔位]],'1400M'!$A$1:$B$14,2,0)</f>
        <v>0.23</v>
      </c>
      <c r="AE125">
        <v>61</v>
      </c>
      <c r="AF125">
        <v>1</v>
      </c>
      <c r="AG125">
        <v>23.56</v>
      </c>
      <c r="AJ125">
        <v>6</v>
      </c>
      <c r="AL125">
        <v>-3</v>
      </c>
      <c r="AM125">
        <v>1</v>
      </c>
      <c r="AN125">
        <v>137</v>
      </c>
      <c r="AO125" t="s">
        <v>317</v>
      </c>
      <c r="AP125" t="s">
        <v>318</v>
      </c>
      <c r="AQ125" t="s">
        <v>96</v>
      </c>
    </row>
    <row r="126" spans="1:43" x14ac:dyDescent="0.25">
      <c r="C126" s="108"/>
      <c r="D126" s="128"/>
      <c r="E126" s="10" t="s">
        <v>1405</v>
      </c>
      <c r="F126" s="10" t="s">
        <v>1405</v>
      </c>
      <c r="H126" s="10" t="s">
        <v>1405</v>
      </c>
      <c r="J126" s="10" t="s">
        <v>1405</v>
      </c>
      <c r="K126" s="10" t="s">
        <v>1405</v>
      </c>
      <c r="O126" t="str">
        <f>IFERROR(VLOOKUP(C126,'M1'!$B:$D,3,0),"")</f>
        <v/>
      </c>
      <c r="AA126" s="108"/>
    </row>
    <row r="127" spans="1:43" x14ac:dyDescent="0.25">
      <c r="A127" s="118" t="s">
        <v>319</v>
      </c>
      <c r="B127" s="10" t="str">
        <f>VLOOKUP(表格1[[#This Row],[場]],Raceinfo!$A$1:$C$11,3,FALSE)</f>
        <v>第三班</v>
      </c>
      <c r="C127" s="108" t="str">
        <f>VLOOKUP(表格1[[#This Row],[場]],Raceinfo!$A$1:$C$11,2,FALSE)</f>
        <v>1200米</v>
      </c>
      <c r="D127" s="128"/>
      <c r="E127" s="10" t="s">
        <v>1405</v>
      </c>
      <c r="F127" s="10" t="s">
        <v>1405</v>
      </c>
      <c r="H127" s="10" t="s">
        <v>1405</v>
      </c>
      <c r="J127" s="10" t="s">
        <v>1405</v>
      </c>
      <c r="K127" s="10" t="s">
        <v>1405</v>
      </c>
      <c r="O127" t="str">
        <f>IFERROR(VLOOKUP(C127,'M1'!$B:$D,3,0),"")</f>
        <v/>
      </c>
      <c r="AA127" s="108"/>
      <c r="AQ127" t="s">
        <v>13</v>
      </c>
    </row>
    <row r="128" spans="1:43" x14ac:dyDescent="0.25">
      <c r="A128" s="118" t="s">
        <v>319</v>
      </c>
      <c r="B128" s="10">
        <v>1</v>
      </c>
      <c r="C128" s="108" t="s">
        <v>320</v>
      </c>
      <c r="D128" s="128"/>
      <c r="F128" s="10" t="s">
        <v>1405</v>
      </c>
      <c r="H128" s="10" t="s">
        <v>1267</v>
      </c>
      <c r="J128" s="10" t="s">
        <v>1384</v>
      </c>
      <c r="K128" s="10" t="s">
        <v>1387</v>
      </c>
      <c r="N128">
        <f t="shared" si="6"/>
        <v>0.41122999999999998</v>
      </c>
      <c r="O128" t="str">
        <f>IFERROR(VLOOKUP(C128,'M1'!$B:$D,3,0),"")</f>
        <v>中前</v>
      </c>
      <c r="P128">
        <v>4</v>
      </c>
      <c r="Q128">
        <v>3</v>
      </c>
      <c r="R128">
        <v>3</v>
      </c>
      <c r="S128">
        <v>12</v>
      </c>
      <c r="T128">
        <v>10</v>
      </c>
      <c r="U128">
        <v>4</v>
      </c>
      <c r="V128">
        <f t="shared" si="7"/>
        <v>0.2429</v>
      </c>
      <c r="W128">
        <v>135</v>
      </c>
      <c r="X128">
        <f>VLOOKUP(表格1[[#This Row],[負磅]],W!$A$1:$B$32,2,FALSE)</f>
        <v>-0.1</v>
      </c>
      <c r="Y128" s="10" t="s">
        <v>37</v>
      </c>
      <c r="Z128">
        <f>VLOOKUP(表格1[[#This Row],[騎師]],J!$A$1:$B$45,2,FALSE)</f>
        <v>0.2286</v>
      </c>
      <c r="AA128" s="108" t="s">
        <v>65</v>
      </c>
      <c r="AB128">
        <f>VLOOKUP(表格1[[#This Row],[練馬師]],T!$A$1:$B$23,2,FALSE)</f>
        <v>0.2525</v>
      </c>
      <c r="AC128">
        <v>8</v>
      </c>
      <c r="AD128">
        <f>VLOOKUP(表格1[[#This Row],[檔位]],'1200M'!$A$1:$B$14,2,0)</f>
        <v>0.31</v>
      </c>
      <c r="AE128">
        <v>80</v>
      </c>
      <c r="AF128">
        <v>1</v>
      </c>
      <c r="AG128">
        <v>8.81</v>
      </c>
      <c r="AJ128">
        <v>5</v>
      </c>
      <c r="AL128">
        <v>-2</v>
      </c>
      <c r="AM128">
        <v>1</v>
      </c>
      <c r="AN128">
        <v>67</v>
      </c>
      <c r="AP128" t="s">
        <v>321</v>
      </c>
      <c r="AQ128" t="s">
        <v>96</v>
      </c>
    </row>
    <row r="129" spans="1:43" x14ac:dyDescent="0.25">
      <c r="A129" s="118" t="s">
        <v>319</v>
      </c>
      <c r="B129" s="10">
        <v>2</v>
      </c>
      <c r="C129" s="131" t="s">
        <v>322</v>
      </c>
      <c r="D129" s="128"/>
      <c r="E129" s="10" t="s">
        <v>1405</v>
      </c>
      <c r="F129" s="10" t="s">
        <v>1405</v>
      </c>
      <c r="J129" s="10" t="s">
        <v>1384</v>
      </c>
      <c r="K129" s="10" t="s">
        <v>1405</v>
      </c>
      <c r="N129">
        <f t="shared" ref="N129:N140" si="8">V129+X129+(Z129*0.3)+(AB129*0.3)+(AD129*0.4)+AK129</f>
        <v>0.42381000000000002</v>
      </c>
      <c r="O129" t="str">
        <f>IFERROR(VLOOKUP(C129,'M1'!$B:$D,3,0),"")</f>
        <v>放頭</v>
      </c>
      <c r="P129">
        <v>1</v>
      </c>
      <c r="Q129">
        <v>8</v>
      </c>
      <c r="R129">
        <v>3</v>
      </c>
      <c r="S129">
        <v>4</v>
      </c>
      <c r="T129">
        <v>12</v>
      </c>
      <c r="U129">
        <v>1</v>
      </c>
      <c r="V129">
        <f t="shared" ref="V129:V140" si="9">ROUND( ((1-(P129/14))*0.1*IF(P129&lt;&gt;0,1,0)) + ((1-(Q129/14))*0.1*IF(Q129&lt;&gt;0,1,0)) + ((1-(R129/14))*0.1*IF(R129&lt;&gt;0,1,0)) + ((1-(S129/14))*0.1*IF(S129&lt;&gt;0,1,0)), 4 )</f>
        <v>0.28570000000000001</v>
      </c>
      <c r="W129">
        <v>132</v>
      </c>
      <c r="X129">
        <f>VLOOKUP(表格1[[#This Row],[負磅]],W!$A$1:$B$32,2,FALSE)</f>
        <v>-7.0000000000000007E-2</v>
      </c>
      <c r="Y129" s="10" t="s">
        <v>69</v>
      </c>
      <c r="Z129">
        <f>VLOOKUP(表格1[[#This Row],[騎師]],J!$A$1:$B$45,2,FALSE)</f>
        <v>0.19520000000000001</v>
      </c>
      <c r="AA129" s="108" t="s">
        <v>38</v>
      </c>
      <c r="AB129">
        <f>VLOOKUP(表格1[[#This Row],[練馬師]],T!$A$1:$B$23,2,FALSE)</f>
        <v>0.25850000000000001</v>
      </c>
      <c r="AC129">
        <v>12</v>
      </c>
      <c r="AD129">
        <f>VLOOKUP(表格1[[#This Row],[檔位]],'1200M'!$A$1:$B$14,2,0)</f>
        <v>0.18</v>
      </c>
      <c r="AE129">
        <v>77</v>
      </c>
      <c r="AF129">
        <v>1</v>
      </c>
      <c r="AG129">
        <v>8.52</v>
      </c>
      <c r="AJ129">
        <v>6</v>
      </c>
      <c r="AL129">
        <v>6</v>
      </c>
      <c r="AM129">
        <v>1</v>
      </c>
      <c r="AN129">
        <v>74</v>
      </c>
      <c r="AO129" t="s">
        <v>34</v>
      </c>
      <c r="AP129" t="s">
        <v>323</v>
      </c>
      <c r="AQ129" t="s">
        <v>20</v>
      </c>
    </row>
    <row r="130" spans="1:43" x14ac:dyDescent="0.25">
      <c r="A130" s="118" t="s">
        <v>319</v>
      </c>
      <c r="B130" s="109">
        <v>3</v>
      </c>
      <c r="C130" s="108" t="s">
        <v>324</v>
      </c>
      <c r="D130" s="128"/>
      <c r="E130" s="10" t="s">
        <v>1405</v>
      </c>
      <c r="F130" s="10" t="s">
        <v>1405</v>
      </c>
      <c r="J130" s="10" t="s">
        <v>1405</v>
      </c>
      <c r="K130" s="10" t="s">
        <v>1405</v>
      </c>
      <c r="N130">
        <f t="shared" si="8"/>
        <v>0.25844999999999996</v>
      </c>
      <c r="O130" t="str">
        <f>IFERROR(VLOOKUP(C130,'M1'!$B:$D,3,0),"")</f>
        <v>中後</v>
      </c>
      <c r="P130">
        <v>13</v>
      </c>
      <c r="Q130">
        <v>8</v>
      </c>
      <c r="R130">
        <v>10</v>
      </c>
      <c r="S130">
        <v>7</v>
      </c>
      <c r="T130">
        <v>6</v>
      </c>
      <c r="U130">
        <v>11</v>
      </c>
      <c r="V130">
        <f t="shared" si="9"/>
        <v>0.12859999999999999</v>
      </c>
      <c r="W130">
        <v>130</v>
      </c>
      <c r="X130">
        <f>VLOOKUP(表格1[[#This Row],[負磅]],W!$A$1:$B$32,2,FALSE)</f>
        <v>-0.05</v>
      </c>
      <c r="Y130" s="10" t="s">
        <v>52</v>
      </c>
      <c r="Z130">
        <f>VLOOKUP(表格1[[#This Row],[騎師]],J!$A$1:$B$45,2,FALSE)</f>
        <v>0.21840000000000001</v>
      </c>
      <c r="AA130" s="108" t="s">
        <v>112</v>
      </c>
      <c r="AB130">
        <f>VLOOKUP(表格1[[#This Row],[練馬師]],T!$A$1:$B$23,2,FALSE)</f>
        <v>0.22109999999999999</v>
      </c>
      <c r="AC130">
        <v>10</v>
      </c>
      <c r="AD130">
        <f>VLOOKUP(表格1[[#This Row],[檔位]],'1200M'!$A$1:$B$14,2,0)</f>
        <v>0.12</v>
      </c>
      <c r="AE130">
        <v>75</v>
      </c>
      <c r="AF130">
        <v>1</v>
      </c>
      <c r="AG130">
        <v>8.64</v>
      </c>
      <c r="AJ130">
        <v>5</v>
      </c>
      <c r="AL130">
        <v>-2</v>
      </c>
      <c r="AM130">
        <v>1</v>
      </c>
      <c r="AN130">
        <v>85</v>
      </c>
      <c r="AO130" t="s">
        <v>29</v>
      </c>
      <c r="AP130" t="s">
        <v>325</v>
      </c>
      <c r="AQ130" t="s">
        <v>20</v>
      </c>
    </row>
    <row r="131" spans="1:43" x14ac:dyDescent="0.25">
      <c r="A131" s="118" t="s">
        <v>319</v>
      </c>
      <c r="B131" s="10">
        <v>4</v>
      </c>
      <c r="C131" s="108" t="s">
        <v>326</v>
      </c>
      <c r="D131" s="128" t="s">
        <v>593</v>
      </c>
      <c r="F131" s="10">
        <v>4</v>
      </c>
      <c r="H131" s="9" t="s">
        <v>1270</v>
      </c>
      <c r="J131" s="10" t="s">
        <v>1405</v>
      </c>
      <c r="K131" s="10" t="s">
        <v>1405</v>
      </c>
      <c r="N131">
        <f t="shared" si="8"/>
        <v>0.39484000000000002</v>
      </c>
      <c r="O131" t="str">
        <f>IFERROR(VLOOKUP(C131,'M1'!$B:$D,3,0),"")</f>
        <v>中前</v>
      </c>
      <c r="P131">
        <v>10</v>
      </c>
      <c r="Q131">
        <v>4</v>
      </c>
      <c r="R131">
        <v>3</v>
      </c>
      <c r="S131">
        <v>9</v>
      </c>
      <c r="T131">
        <v>10</v>
      </c>
      <c r="U131">
        <v>4</v>
      </c>
      <c r="V131">
        <f t="shared" si="9"/>
        <v>0.21429999999999999</v>
      </c>
      <c r="W131">
        <v>130</v>
      </c>
      <c r="X131">
        <f>VLOOKUP(表格1[[#This Row],[負磅]],W!$A$1:$B$32,2,FALSE)</f>
        <v>-0.05</v>
      </c>
      <c r="Y131" s="10" t="s">
        <v>46</v>
      </c>
      <c r="Z131">
        <f>VLOOKUP(表格1[[#This Row],[騎師]],J!$A$1:$B$45,2,FALSE)</f>
        <v>0.32950000000000002</v>
      </c>
      <c r="AA131" s="108" t="s">
        <v>16</v>
      </c>
      <c r="AB131">
        <f>VLOOKUP(表格1[[#This Row],[練馬師]],T!$A$1:$B$23,2,FALSE)</f>
        <v>0.21229999999999999</v>
      </c>
      <c r="AC131">
        <v>2</v>
      </c>
      <c r="AD131">
        <f>VLOOKUP(表格1[[#This Row],[檔位]],'1200M'!$A$1:$B$14,2,0)</f>
        <v>0.17</v>
      </c>
      <c r="AE131">
        <v>75</v>
      </c>
      <c r="AF131">
        <v>1</v>
      </c>
      <c r="AG131">
        <v>8.3699999999999992</v>
      </c>
      <c r="AJ131">
        <v>6</v>
      </c>
      <c r="AL131">
        <v>-4</v>
      </c>
      <c r="AM131">
        <v>1</v>
      </c>
      <c r="AN131">
        <v>71</v>
      </c>
      <c r="AO131" t="s">
        <v>18</v>
      </c>
      <c r="AP131" t="s">
        <v>196</v>
      </c>
      <c r="AQ131" t="s">
        <v>96</v>
      </c>
    </row>
    <row r="132" spans="1:43" x14ac:dyDescent="0.25">
      <c r="A132" s="118" t="s">
        <v>319</v>
      </c>
      <c r="B132" s="10">
        <v>5</v>
      </c>
      <c r="C132" s="11" t="s">
        <v>327</v>
      </c>
      <c r="D132" s="128"/>
      <c r="F132" s="10" t="s">
        <v>1405</v>
      </c>
      <c r="H132" s="9" t="s">
        <v>1270</v>
      </c>
      <c r="J132" s="10" t="s">
        <v>1384</v>
      </c>
      <c r="K132" s="10" t="s">
        <v>1405</v>
      </c>
      <c r="N132">
        <f t="shared" si="8"/>
        <v>0.41966999999999999</v>
      </c>
      <c r="O132" t="str">
        <f>IFERROR(VLOOKUP(C132,'M1'!$B:$D,3,0),"")</f>
        <v>中後</v>
      </c>
      <c r="P132">
        <v>9</v>
      </c>
      <c r="Q132">
        <v>5</v>
      </c>
      <c r="R132">
        <v>10</v>
      </c>
      <c r="S132">
        <v>1</v>
      </c>
      <c r="T132">
        <v>4</v>
      </c>
      <c r="U132">
        <v>1</v>
      </c>
      <c r="V132">
        <f t="shared" si="9"/>
        <v>0.22140000000000001</v>
      </c>
      <c r="W132">
        <v>123</v>
      </c>
      <c r="X132">
        <f>VLOOKUP(表格1[[#This Row],[負磅]],W!$A$1:$B$32,2,FALSE)</f>
        <v>0.02</v>
      </c>
      <c r="Y132" s="10" t="s">
        <v>27</v>
      </c>
      <c r="Z132">
        <f>VLOOKUP(表格1[[#This Row],[騎師]],J!$A$1:$B$45,2,FALSE)</f>
        <v>0.1928</v>
      </c>
      <c r="AA132" s="108" t="s">
        <v>53</v>
      </c>
      <c r="AB132">
        <f>VLOOKUP(表格1[[#This Row],[練馬師]],T!$A$1:$B$23,2,FALSE)</f>
        <v>0.2281</v>
      </c>
      <c r="AC132">
        <v>11</v>
      </c>
      <c r="AD132">
        <f>VLOOKUP(表格1[[#This Row],[檔位]],'1200M'!$A$1:$B$14,2,0)</f>
        <v>0.13</v>
      </c>
      <c r="AE132">
        <v>75</v>
      </c>
      <c r="AF132">
        <v>1</v>
      </c>
      <c r="AG132">
        <v>8.36</v>
      </c>
      <c r="AJ132">
        <v>6</v>
      </c>
      <c r="AL132">
        <v>-1</v>
      </c>
      <c r="AM132">
        <v>1</v>
      </c>
      <c r="AN132">
        <v>60</v>
      </c>
      <c r="AO132" t="s">
        <v>39</v>
      </c>
      <c r="AP132" t="s">
        <v>328</v>
      </c>
      <c r="AQ132" t="s">
        <v>20</v>
      </c>
    </row>
    <row r="133" spans="1:43" x14ac:dyDescent="0.25">
      <c r="A133" s="118" t="s">
        <v>319</v>
      </c>
      <c r="B133" s="10">
        <v>6</v>
      </c>
      <c r="C133" s="132" t="s">
        <v>329</v>
      </c>
      <c r="D133" s="128"/>
      <c r="E133" s="10" t="s">
        <v>1276</v>
      </c>
      <c r="F133" s="10">
        <v>3</v>
      </c>
      <c r="H133" s="9" t="s">
        <v>1271</v>
      </c>
      <c r="J133" s="10" t="s">
        <v>1384</v>
      </c>
      <c r="K133" s="10" t="s">
        <v>1405</v>
      </c>
      <c r="N133">
        <f t="shared" si="8"/>
        <v>0.54831000000000008</v>
      </c>
      <c r="O133" t="str">
        <f>IFERROR(VLOOKUP(C133,'M1'!$B:$D,3,0),"")</f>
        <v>放頭</v>
      </c>
      <c r="P133">
        <v>7</v>
      </c>
      <c r="Q133">
        <v>3</v>
      </c>
      <c r="R133">
        <v>1</v>
      </c>
      <c r="S133">
        <v>1</v>
      </c>
      <c r="T133">
        <v>3</v>
      </c>
      <c r="U133">
        <v>1</v>
      </c>
      <c r="V133">
        <f t="shared" si="9"/>
        <v>0.31430000000000002</v>
      </c>
      <c r="W133">
        <v>129</v>
      </c>
      <c r="X133">
        <f>VLOOKUP(表格1[[#This Row],[負磅]],W!$A$1:$B$32,2,FALSE)</f>
        <v>-3.9999999999999897E-2</v>
      </c>
      <c r="Y133" s="111" t="s">
        <v>22</v>
      </c>
      <c r="Z133">
        <f>VLOOKUP(表格1[[#This Row],[騎師]],J!$A$1:$B$45,2,FALSE)</f>
        <v>0.2487</v>
      </c>
      <c r="AA133" s="112" t="s">
        <v>23</v>
      </c>
      <c r="AB133">
        <f>VLOOKUP(表格1[[#This Row],[練馬師]],T!$A$1:$B$23,2,FALSE)</f>
        <v>0.318</v>
      </c>
      <c r="AC133">
        <v>5</v>
      </c>
      <c r="AD133">
        <f>VLOOKUP(表格1[[#This Row],[檔位]],'1200M'!$A$1:$B$14,2,0)</f>
        <v>0.26</v>
      </c>
      <c r="AE133">
        <v>74</v>
      </c>
      <c r="AF133">
        <v>1</v>
      </c>
      <c r="AG133">
        <v>8.5</v>
      </c>
      <c r="AJ133">
        <v>4</v>
      </c>
      <c r="AL133">
        <v>0</v>
      </c>
      <c r="AM133">
        <v>1</v>
      </c>
      <c r="AN133">
        <v>56</v>
      </c>
      <c r="AO133" t="s">
        <v>24</v>
      </c>
      <c r="AP133" t="s">
        <v>330</v>
      </c>
      <c r="AQ133" t="s">
        <v>20</v>
      </c>
    </row>
    <row r="134" spans="1:43" x14ac:dyDescent="0.25">
      <c r="A134" s="118" t="s">
        <v>319</v>
      </c>
      <c r="B134" s="109">
        <v>7</v>
      </c>
      <c r="C134" s="108" t="s">
        <v>331</v>
      </c>
      <c r="D134" s="128"/>
      <c r="F134" s="10" t="s">
        <v>1405</v>
      </c>
      <c r="H134" s="10" t="s">
        <v>1267</v>
      </c>
      <c r="J134" s="10" t="s">
        <v>1405</v>
      </c>
      <c r="K134" s="10" t="s">
        <v>1405</v>
      </c>
      <c r="N134">
        <f t="shared" si="8"/>
        <v>0.40284000000000009</v>
      </c>
      <c r="O134" t="str">
        <f>IFERROR(VLOOKUP(C134,'M1'!$B:$D,3,0),"")</f>
        <v>放頭</v>
      </c>
      <c r="P134">
        <v>8</v>
      </c>
      <c r="Q134">
        <v>7</v>
      </c>
      <c r="R134">
        <v>9</v>
      </c>
      <c r="S134">
        <v>9</v>
      </c>
      <c r="T134">
        <v>2</v>
      </c>
      <c r="U134">
        <v>8</v>
      </c>
      <c r="V134">
        <f t="shared" si="9"/>
        <v>0.1643</v>
      </c>
      <c r="W134">
        <v>126</v>
      </c>
      <c r="X134">
        <f>VLOOKUP(表格1[[#This Row],[負磅]],W!$A$1:$B$32,2,FALSE)</f>
        <v>-9.99999999999991E-3</v>
      </c>
      <c r="Y134" s="10" t="s">
        <v>64</v>
      </c>
      <c r="Z134">
        <f>VLOOKUP(表格1[[#This Row],[騎師]],J!$A$1:$B$45,2,FALSE)</f>
        <v>0.26</v>
      </c>
      <c r="AA134" s="108" t="s">
        <v>70</v>
      </c>
      <c r="AB134">
        <f>VLOOKUP(表格1[[#This Row],[練馬師]],T!$A$1:$B$23,2,FALSE)</f>
        <v>0.18179999999999999</v>
      </c>
      <c r="AC134">
        <v>1</v>
      </c>
      <c r="AD134">
        <f>VLOOKUP(表格1[[#This Row],[檔位]],'1200M'!$A$1:$B$14,2,0)</f>
        <v>0.28999999999999998</v>
      </c>
      <c r="AE134">
        <v>71</v>
      </c>
      <c r="AF134">
        <v>1</v>
      </c>
      <c r="AG134">
        <v>8.66</v>
      </c>
      <c r="AJ134">
        <v>6</v>
      </c>
      <c r="AL134">
        <v>-4</v>
      </c>
      <c r="AM134">
        <v>1</v>
      </c>
      <c r="AN134">
        <v>153</v>
      </c>
      <c r="AO134" t="s">
        <v>18</v>
      </c>
      <c r="AP134" t="s">
        <v>332</v>
      </c>
      <c r="AQ134" t="s">
        <v>20</v>
      </c>
    </row>
    <row r="135" spans="1:43" x14ac:dyDescent="0.25">
      <c r="A135" s="118" t="s">
        <v>319</v>
      </c>
      <c r="B135" s="10">
        <v>8</v>
      </c>
      <c r="C135" s="133" t="s">
        <v>333</v>
      </c>
      <c r="D135" s="128"/>
      <c r="E135" s="10" t="s">
        <v>1275</v>
      </c>
      <c r="F135" s="10">
        <v>5</v>
      </c>
      <c r="H135" s="10" t="s">
        <v>1267</v>
      </c>
      <c r="J135" s="10" t="s">
        <v>1384</v>
      </c>
      <c r="K135" s="10" t="s">
        <v>1405</v>
      </c>
      <c r="N135">
        <f t="shared" si="8"/>
        <v>0.5323</v>
      </c>
      <c r="O135" t="str">
        <f>IFERROR(VLOOKUP(C135,'M1'!$B:$D,3,0),"")</f>
        <v>留後</v>
      </c>
      <c r="P135">
        <v>2</v>
      </c>
      <c r="Q135">
        <v>7</v>
      </c>
      <c r="R135">
        <v>5</v>
      </c>
      <c r="S135">
        <v>3</v>
      </c>
      <c r="T135">
        <v>2</v>
      </c>
      <c r="U135">
        <v>1</v>
      </c>
      <c r="V135">
        <f t="shared" si="9"/>
        <v>0.27860000000000001</v>
      </c>
      <c r="W135">
        <v>125</v>
      </c>
      <c r="X135">
        <f>VLOOKUP(表格1[[#This Row],[負磅]],W!$A$1:$B$32,2,FALSE)</f>
        <v>0</v>
      </c>
      <c r="Y135" s="10" t="s">
        <v>154</v>
      </c>
      <c r="Z135">
        <f>VLOOKUP(表格1[[#This Row],[騎師]],J!$A$1:$B$45,2,FALSE)</f>
        <v>0.27</v>
      </c>
      <c r="AA135" s="108" t="s">
        <v>28</v>
      </c>
      <c r="AB135">
        <f>VLOOKUP(表格1[[#This Row],[練馬師]],T!$A$1:$B$23,2,FALSE)</f>
        <v>0.22900000000000001</v>
      </c>
      <c r="AC135">
        <v>6</v>
      </c>
      <c r="AD135">
        <f>VLOOKUP(表格1[[#This Row],[檔位]],'1200M'!$A$1:$B$14,2,0)</f>
        <v>0.26</v>
      </c>
      <c r="AE135">
        <v>70</v>
      </c>
      <c r="AF135">
        <v>1</v>
      </c>
      <c r="AG135">
        <v>8.92</v>
      </c>
      <c r="AJ135">
        <v>5</v>
      </c>
      <c r="AL135">
        <v>0</v>
      </c>
      <c r="AM135">
        <v>1</v>
      </c>
      <c r="AN135">
        <v>67</v>
      </c>
      <c r="AP135" t="s">
        <v>334</v>
      </c>
      <c r="AQ135" t="s">
        <v>20</v>
      </c>
    </row>
    <row r="136" spans="1:43" x14ac:dyDescent="0.25">
      <c r="A136" s="118" t="s">
        <v>319</v>
      </c>
      <c r="B136" s="10">
        <v>9</v>
      </c>
      <c r="C136" s="108" t="s">
        <v>335</v>
      </c>
      <c r="D136" s="128"/>
      <c r="E136" s="10" t="s">
        <v>1405</v>
      </c>
      <c r="F136" s="10" t="s">
        <v>1405</v>
      </c>
      <c r="H136" s="9" t="s">
        <v>1270</v>
      </c>
      <c r="J136" s="10" t="s">
        <v>1405</v>
      </c>
      <c r="K136" s="10" t="s">
        <v>1405</v>
      </c>
      <c r="N136">
        <f t="shared" si="8"/>
        <v>0.34567999999999999</v>
      </c>
      <c r="O136" t="str">
        <f>IFERROR(VLOOKUP(C136,'M1'!$B:$D,3,0),"")</f>
        <v>留後</v>
      </c>
      <c r="P136">
        <v>11</v>
      </c>
      <c r="Q136">
        <v>13</v>
      </c>
      <c r="V136">
        <f t="shared" si="9"/>
        <v>2.86E-2</v>
      </c>
      <c r="W136">
        <v>119</v>
      </c>
      <c r="X136">
        <f>VLOOKUP(表格1[[#This Row],[負磅]],W!$A$1:$B$32,2,FALSE)</f>
        <v>0.06</v>
      </c>
      <c r="Y136" s="10" t="s">
        <v>42</v>
      </c>
      <c r="Z136">
        <f>VLOOKUP(表格1[[#This Row],[騎師]],J!$A$1:$B$45,2,FALSE)</f>
        <v>0.21049999999999999</v>
      </c>
      <c r="AA136" s="11" t="s">
        <v>47</v>
      </c>
      <c r="AB136">
        <f>VLOOKUP(表格1[[#This Row],[練馬師]],T!$A$1:$B$23,2,FALSE)</f>
        <v>0.27310000000000001</v>
      </c>
      <c r="AC136">
        <v>3</v>
      </c>
      <c r="AD136">
        <f>VLOOKUP(表格1[[#This Row],[檔位]],'1200M'!$A$1:$B$14,2,0)</f>
        <v>0.28000000000000003</v>
      </c>
      <c r="AE136">
        <v>67</v>
      </c>
      <c r="AF136">
        <v>1</v>
      </c>
      <c r="AG136">
        <v>10.119999999999999</v>
      </c>
      <c r="AJ136">
        <v>3</v>
      </c>
      <c r="AL136">
        <v>-3</v>
      </c>
      <c r="AM136">
        <v>1</v>
      </c>
      <c r="AN136">
        <v>67</v>
      </c>
      <c r="AO136" t="s">
        <v>18</v>
      </c>
      <c r="AP136" t="s">
        <v>336</v>
      </c>
      <c r="AQ136" t="s">
        <v>96</v>
      </c>
    </row>
    <row r="137" spans="1:43" x14ac:dyDescent="0.25">
      <c r="A137" s="118" t="s">
        <v>319</v>
      </c>
      <c r="B137" s="10">
        <v>10</v>
      </c>
      <c r="C137" s="131" t="s">
        <v>337</v>
      </c>
      <c r="D137" s="128"/>
      <c r="F137" s="10" t="s">
        <v>1405</v>
      </c>
      <c r="J137" s="10" t="s">
        <v>1384</v>
      </c>
      <c r="K137" s="10" t="s">
        <v>1405</v>
      </c>
      <c r="N137">
        <f t="shared" si="8"/>
        <v>0.54505000000000003</v>
      </c>
      <c r="O137" t="str">
        <f>IFERROR(VLOOKUP(C137,'M1'!$B:$D,3,0),"")</f>
        <v>中後</v>
      </c>
      <c r="P137">
        <v>3</v>
      </c>
      <c r="Q137">
        <v>1</v>
      </c>
      <c r="R137">
        <v>1</v>
      </c>
      <c r="S137">
        <v>5</v>
      </c>
      <c r="T137">
        <v>3</v>
      </c>
      <c r="U137">
        <v>2</v>
      </c>
      <c r="V137">
        <f t="shared" si="9"/>
        <v>0.3286</v>
      </c>
      <c r="W137">
        <v>122</v>
      </c>
      <c r="X137">
        <f>VLOOKUP(表格1[[#This Row],[負磅]],W!$A$1:$B$32,2,FALSE)</f>
        <v>0.03</v>
      </c>
      <c r="Y137" s="10" t="s">
        <v>111</v>
      </c>
      <c r="Z137">
        <f>VLOOKUP(表格1[[#This Row],[騎師]],J!$A$1:$B$45,2,FALSE)</f>
        <v>0.2286</v>
      </c>
      <c r="AA137" s="108" t="s">
        <v>43</v>
      </c>
      <c r="AB137">
        <f>VLOOKUP(表格1[[#This Row],[練馬師]],T!$A$1:$B$23,2,FALSE)</f>
        <v>0.27289999999999998</v>
      </c>
      <c r="AC137">
        <v>13</v>
      </c>
      <c r="AD137">
        <f>VLOOKUP(表格1[[#This Row],[檔位]],'1200M'!$A$1:$B$14,2,0)</f>
        <v>0.09</v>
      </c>
      <c r="AE137">
        <v>67</v>
      </c>
      <c r="AF137">
        <v>1</v>
      </c>
      <c r="AG137">
        <v>8.94</v>
      </c>
      <c r="AJ137">
        <v>7</v>
      </c>
      <c r="AL137">
        <v>1</v>
      </c>
      <c r="AM137">
        <v>1</v>
      </c>
      <c r="AN137">
        <v>74</v>
      </c>
      <c r="AP137" t="s">
        <v>338</v>
      </c>
      <c r="AQ137" t="s">
        <v>96</v>
      </c>
    </row>
    <row r="138" spans="1:43" x14ac:dyDescent="0.25">
      <c r="A138" s="118" t="s">
        <v>319</v>
      </c>
      <c r="B138" s="10">
        <v>11</v>
      </c>
      <c r="C138" s="131" t="s">
        <v>339</v>
      </c>
      <c r="D138" s="128"/>
      <c r="F138" s="10">
        <v>1</v>
      </c>
      <c r="J138" s="10" t="s">
        <v>1405</v>
      </c>
      <c r="K138" s="10" t="s">
        <v>1405</v>
      </c>
      <c r="N138">
        <f t="shared" si="8"/>
        <v>0.51390000000000002</v>
      </c>
      <c r="O138" t="str">
        <f>IFERROR(VLOOKUP(C138,'M1'!$B:$D,3,0),"")</f>
        <v>中後</v>
      </c>
      <c r="P138">
        <v>8</v>
      </c>
      <c r="Q138">
        <v>9</v>
      </c>
      <c r="R138">
        <v>10</v>
      </c>
      <c r="S138">
        <v>2</v>
      </c>
      <c r="T138">
        <v>1</v>
      </c>
      <c r="U138">
        <v>9</v>
      </c>
      <c r="V138">
        <f t="shared" si="9"/>
        <v>0.19289999999999999</v>
      </c>
      <c r="W138">
        <v>119</v>
      </c>
      <c r="X138">
        <f>VLOOKUP(表格1[[#This Row],[負磅]],W!$A$1:$B$32,2,FALSE)</f>
        <v>0.06</v>
      </c>
      <c r="Y138" s="10" t="s">
        <v>191</v>
      </c>
      <c r="Z138">
        <f>VLOOKUP(表格1[[#This Row],[騎師]],J!$A$1:$B$45,2,FALSE)</f>
        <v>0.2049</v>
      </c>
      <c r="AA138" s="108" t="s">
        <v>138</v>
      </c>
      <c r="AB138">
        <f>VLOOKUP(表格1[[#This Row],[練馬師]],T!$A$1:$B$23,2,FALSE)</f>
        <v>0.30509999999999998</v>
      </c>
      <c r="AC138">
        <v>9</v>
      </c>
      <c r="AD138">
        <f>VLOOKUP(表格1[[#This Row],[檔位]],'1200M'!$A$1:$B$14,2,0)</f>
        <v>0.27</v>
      </c>
      <c r="AE138">
        <v>64</v>
      </c>
      <c r="AF138">
        <v>1</v>
      </c>
      <c r="AG138">
        <v>8.68</v>
      </c>
      <c r="AJ138">
        <v>5</v>
      </c>
      <c r="AL138">
        <v>-1</v>
      </c>
      <c r="AM138">
        <v>1</v>
      </c>
      <c r="AN138">
        <v>71</v>
      </c>
      <c r="AP138" t="s">
        <v>340</v>
      </c>
      <c r="AQ138" t="s">
        <v>96</v>
      </c>
    </row>
    <row r="139" spans="1:43" x14ac:dyDescent="0.25">
      <c r="A139" s="118" t="s">
        <v>319</v>
      </c>
      <c r="B139" s="109">
        <v>12</v>
      </c>
      <c r="C139" s="11" t="s">
        <v>341</v>
      </c>
      <c r="D139" s="128"/>
      <c r="F139" s="10">
        <v>2</v>
      </c>
      <c r="H139" s="9" t="s">
        <v>1271</v>
      </c>
      <c r="J139" s="10" t="s">
        <v>1384</v>
      </c>
      <c r="K139" s="10" t="s">
        <v>1405</v>
      </c>
      <c r="N139">
        <f t="shared" si="8"/>
        <v>0.62643000000000004</v>
      </c>
      <c r="O139" t="str">
        <f>IFERROR(VLOOKUP(C139,'M1'!$B:$D,3,0),"")</f>
        <v>中前</v>
      </c>
      <c r="P139">
        <v>1</v>
      </c>
      <c r="Q139">
        <v>2</v>
      </c>
      <c r="R139">
        <v>2</v>
      </c>
      <c r="V139">
        <f t="shared" si="9"/>
        <v>0.26429999999999998</v>
      </c>
      <c r="W139">
        <v>118</v>
      </c>
      <c r="X139">
        <f>VLOOKUP(表格1[[#This Row],[負磅]],W!$A$1:$B$32,2,FALSE)</f>
        <v>7.0000000000000007E-2</v>
      </c>
      <c r="Y139" s="10" t="s">
        <v>32</v>
      </c>
      <c r="Z139">
        <f>VLOOKUP(表格1[[#This Row],[騎師]],J!$A$1:$B$45,2,FALSE)</f>
        <v>0.47799999999999998</v>
      </c>
      <c r="AA139" s="108" t="s">
        <v>78</v>
      </c>
      <c r="AB139">
        <f>VLOOKUP(表格1[[#This Row],[練馬師]],T!$A$1:$B$23,2,FALSE)</f>
        <v>0.14910000000000001</v>
      </c>
      <c r="AC139">
        <v>7</v>
      </c>
      <c r="AD139">
        <f>VLOOKUP(表格1[[#This Row],[檔位]],'1200M'!$A$1:$B$14,2,0)</f>
        <v>0.26</v>
      </c>
      <c r="AE139">
        <v>63</v>
      </c>
      <c r="AF139">
        <v>1</v>
      </c>
      <c r="AG139">
        <v>8.9</v>
      </c>
      <c r="AJ139">
        <v>4</v>
      </c>
      <c r="AL139">
        <v>8</v>
      </c>
      <c r="AM139" t="s">
        <v>17</v>
      </c>
      <c r="AN139">
        <v>91</v>
      </c>
      <c r="AO139" t="s">
        <v>18</v>
      </c>
      <c r="AP139" t="s">
        <v>342</v>
      </c>
      <c r="AQ139" t="s">
        <v>20</v>
      </c>
    </row>
    <row r="140" spans="1:43" x14ac:dyDescent="0.25">
      <c r="A140" s="118" t="s">
        <v>319</v>
      </c>
      <c r="B140" s="10">
        <v>13</v>
      </c>
      <c r="C140" s="108" t="s">
        <v>343</v>
      </c>
      <c r="D140" s="128"/>
      <c r="F140" s="10" t="s">
        <v>1405</v>
      </c>
      <c r="J140" s="10" t="s">
        <v>1405</v>
      </c>
      <c r="K140" s="10" t="s">
        <v>1405</v>
      </c>
      <c r="N140">
        <f t="shared" si="8"/>
        <v>0.40949000000000002</v>
      </c>
      <c r="O140" t="str">
        <f>IFERROR(VLOOKUP(C140,'M1'!$B:$D,3,0),"")</f>
        <v>留後</v>
      </c>
      <c r="P140">
        <v>10</v>
      </c>
      <c r="Q140">
        <v>8</v>
      </c>
      <c r="V140">
        <f t="shared" si="9"/>
        <v>7.1400000000000005E-2</v>
      </c>
      <c r="W140">
        <v>115</v>
      </c>
      <c r="X140">
        <f>VLOOKUP(表格1[[#This Row],[負磅]],W!$A$1:$B$32,2,FALSE)</f>
        <v>0.1</v>
      </c>
      <c r="Y140" s="10" t="s">
        <v>15</v>
      </c>
      <c r="Z140">
        <f>VLOOKUP(表格1[[#This Row],[騎師]],J!$A$1:$B$45,2,FALSE)</f>
        <v>0.1472</v>
      </c>
      <c r="AA140" s="11" t="s">
        <v>47</v>
      </c>
      <c r="AB140">
        <f>VLOOKUP(表格1[[#This Row],[練馬師]],T!$A$1:$B$23,2,FALSE)</f>
        <v>0.27310000000000001</v>
      </c>
      <c r="AC140">
        <v>4</v>
      </c>
      <c r="AD140">
        <f>VLOOKUP(表格1[[#This Row],[檔位]],'1200M'!$A$1:$B$14,2,0)</f>
        <v>0.28000000000000003</v>
      </c>
      <c r="AE140">
        <v>62</v>
      </c>
      <c r="AJ140">
        <v>3</v>
      </c>
      <c r="AL140">
        <v>-3</v>
      </c>
      <c r="AM140">
        <v>2</v>
      </c>
      <c r="AN140">
        <v>64</v>
      </c>
      <c r="AO140" t="s">
        <v>18</v>
      </c>
      <c r="AP140" t="s">
        <v>344</v>
      </c>
      <c r="AQ140" t="s">
        <v>96</v>
      </c>
    </row>
    <row r="141" spans="1:43" x14ac:dyDescent="0.25">
      <c r="C141" s="108"/>
      <c r="D141" s="128"/>
      <c r="E141" s="10" t="s">
        <v>1405</v>
      </c>
      <c r="F141" s="10" t="s">
        <v>1405</v>
      </c>
      <c r="H141" s="10" t="s">
        <v>1405</v>
      </c>
      <c r="J141" s="10" t="s">
        <v>1405</v>
      </c>
      <c r="K141" s="10" t="s">
        <v>1405</v>
      </c>
      <c r="O141" t="str">
        <f>IFERROR(VLOOKUP(C141,'M1'!$B:$D,3,0),"")</f>
        <v/>
      </c>
      <c r="AA141" s="108"/>
    </row>
    <row r="142" spans="1:43" x14ac:dyDescent="0.25">
      <c r="C142" s="108"/>
      <c r="D142" s="128"/>
      <c r="E142" s="10" t="s">
        <v>1405</v>
      </c>
      <c r="F142" s="10" t="s">
        <v>1405</v>
      </c>
      <c r="H142" s="10" t="s">
        <v>1405</v>
      </c>
      <c r="J142" s="10" t="s">
        <v>1405</v>
      </c>
      <c r="K142" s="10" t="s">
        <v>1405</v>
      </c>
      <c r="O142" t="str">
        <f>IFERROR(VLOOKUP(C142,'M1'!$B:$D,3,0),"")</f>
        <v/>
      </c>
      <c r="AA142" s="108"/>
    </row>
    <row r="143" spans="1:43" x14ac:dyDescent="0.25">
      <c r="C143" s="108"/>
      <c r="D143" s="128"/>
      <c r="E143" s="10" t="s">
        <v>1405</v>
      </c>
      <c r="F143" s="10" t="s">
        <v>1405</v>
      </c>
      <c r="H143" s="10" t="s">
        <v>1405</v>
      </c>
      <c r="J143" s="10" t="s">
        <v>1405</v>
      </c>
      <c r="K143" s="10" t="s">
        <v>1405</v>
      </c>
      <c r="O143" t="str">
        <f>IFERROR(VLOOKUP(C143,'M1'!$B:$D,3,0),"")</f>
        <v/>
      </c>
      <c r="AA143" s="108"/>
    </row>
    <row r="144" spans="1:43" x14ac:dyDescent="0.25">
      <c r="C144" s="108"/>
      <c r="D144" s="128"/>
      <c r="E144" s="10" t="s">
        <v>1405</v>
      </c>
      <c r="F144" s="10" t="s">
        <v>1405</v>
      </c>
      <c r="H144" s="10" t="s">
        <v>1405</v>
      </c>
      <c r="J144" s="10" t="s">
        <v>1405</v>
      </c>
      <c r="K144" s="10" t="s">
        <v>1405</v>
      </c>
      <c r="O144" t="str">
        <f>IFERROR(VLOOKUP(C144,'M1'!$B:$D,3,0),"")</f>
        <v/>
      </c>
      <c r="AA144" s="108"/>
    </row>
    <row r="145" spans="3:27" x14ac:dyDescent="0.25">
      <c r="C145" s="108"/>
      <c r="D145" s="128"/>
      <c r="E145" s="10" t="s">
        <v>1405</v>
      </c>
      <c r="F145" s="10" t="s">
        <v>1405</v>
      </c>
      <c r="H145" s="10" t="s">
        <v>1405</v>
      </c>
      <c r="J145" s="10" t="s">
        <v>1405</v>
      </c>
      <c r="K145" s="10" t="s">
        <v>1405</v>
      </c>
      <c r="O145" t="str">
        <f>IFERROR(VLOOKUP(C145,'M1'!$B:$D,3,0),"")</f>
        <v/>
      </c>
      <c r="AA145" s="108"/>
    </row>
    <row r="146" spans="3:27" x14ac:dyDescent="0.25">
      <c r="C146" s="108"/>
      <c r="D146" s="128"/>
      <c r="E146" s="10" t="s">
        <v>1405</v>
      </c>
      <c r="F146" s="10" t="s">
        <v>1405</v>
      </c>
      <c r="H146" s="10" t="s">
        <v>1405</v>
      </c>
      <c r="J146" s="10" t="s">
        <v>1405</v>
      </c>
      <c r="K146" s="10" t="s">
        <v>1405</v>
      </c>
      <c r="O146" t="str">
        <f>IFERROR(VLOOKUP(C146,'M1'!$B:$D,3,0),"")</f>
        <v/>
      </c>
      <c r="AA146" s="108"/>
    </row>
    <row r="147" spans="3:27" x14ac:dyDescent="0.25">
      <c r="C147" s="108"/>
      <c r="D147" s="128"/>
      <c r="E147" s="10" t="s">
        <v>1405</v>
      </c>
      <c r="F147" s="10" t="s">
        <v>1405</v>
      </c>
      <c r="H147" s="10" t="s">
        <v>1405</v>
      </c>
      <c r="J147" s="10" t="s">
        <v>1405</v>
      </c>
      <c r="K147" s="10" t="s">
        <v>1405</v>
      </c>
      <c r="O147" t="str">
        <f>IFERROR(VLOOKUP(C147,'M1'!$B:$D,3,0),"")</f>
        <v/>
      </c>
      <c r="AA147" s="108"/>
    </row>
    <row r="148" spans="3:27" x14ac:dyDescent="0.25">
      <c r="C148" s="108"/>
      <c r="D148" s="128"/>
      <c r="E148" s="10" t="s">
        <v>1405</v>
      </c>
      <c r="F148" s="10" t="s">
        <v>1405</v>
      </c>
      <c r="H148" s="10" t="s">
        <v>1405</v>
      </c>
      <c r="J148" s="10" t="s">
        <v>1405</v>
      </c>
      <c r="K148" s="10" t="s">
        <v>1405</v>
      </c>
      <c r="O148" t="str">
        <f>IFERROR(VLOOKUP(C148,'M1'!$B:$D,3,0),"")</f>
        <v/>
      </c>
      <c r="AA148" s="108"/>
    </row>
    <row r="149" spans="3:27" x14ac:dyDescent="0.25">
      <c r="C149" s="108"/>
      <c r="D149" s="128"/>
      <c r="E149" s="10" t="s">
        <v>1405</v>
      </c>
      <c r="F149" s="10" t="s">
        <v>1405</v>
      </c>
      <c r="H149" s="10" t="s">
        <v>1405</v>
      </c>
      <c r="J149" s="10" t="s">
        <v>1405</v>
      </c>
      <c r="K149" s="10" t="s">
        <v>1405</v>
      </c>
      <c r="O149" t="str">
        <f>IFERROR(VLOOKUP(C149,'M1'!$B:$D,3,0),"")</f>
        <v/>
      </c>
      <c r="AA149" s="108"/>
    </row>
    <row r="150" spans="3:27" x14ac:dyDescent="0.25">
      <c r="C150" s="108"/>
      <c r="D150" s="128"/>
      <c r="E150" s="10" t="s">
        <v>1405</v>
      </c>
      <c r="F150" s="10" t="s">
        <v>1405</v>
      </c>
      <c r="H150" s="10" t="s">
        <v>1405</v>
      </c>
      <c r="J150" s="10" t="s">
        <v>1405</v>
      </c>
      <c r="K150" s="10" t="s">
        <v>1405</v>
      </c>
      <c r="O150" t="str">
        <f>IFERROR(VLOOKUP(C150,'M1'!$B:$D,3,0),"")</f>
        <v/>
      </c>
      <c r="AA150" s="108"/>
    </row>
    <row r="151" spans="3:27" x14ac:dyDescent="0.25">
      <c r="C151" s="108"/>
      <c r="D151" s="128"/>
      <c r="E151" s="10" t="s">
        <v>1405</v>
      </c>
      <c r="F151" s="10" t="s">
        <v>1405</v>
      </c>
      <c r="H151" s="10" t="s">
        <v>1405</v>
      </c>
      <c r="J151" s="10" t="s">
        <v>1405</v>
      </c>
      <c r="K151" s="10" t="s">
        <v>1405</v>
      </c>
      <c r="O151" t="str">
        <f>IFERROR(VLOOKUP(C151,'M1'!$B:$D,3,0),"")</f>
        <v/>
      </c>
      <c r="AA151" s="108"/>
    </row>
    <row r="152" spans="3:27" x14ac:dyDescent="0.25">
      <c r="C152" s="108"/>
      <c r="D152" s="128"/>
      <c r="E152" s="10" t="s">
        <v>1405</v>
      </c>
      <c r="F152" s="10" t="s">
        <v>1405</v>
      </c>
      <c r="H152" s="10" t="s">
        <v>1405</v>
      </c>
      <c r="J152" s="10" t="s">
        <v>1405</v>
      </c>
      <c r="K152" s="10" t="s">
        <v>1405</v>
      </c>
      <c r="O152" t="str">
        <f>IFERROR(VLOOKUP(C152,'M1'!$B:$D,3,0),"")</f>
        <v/>
      </c>
      <c r="AA152" s="108"/>
    </row>
    <row r="153" spans="3:27" x14ac:dyDescent="0.25">
      <c r="C153" s="108"/>
      <c r="D153" s="128"/>
      <c r="E153" s="10" t="s">
        <v>1405</v>
      </c>
      <c r="F153" s="10" t="s">
        <v>1405</v>
      </c>
      <c r="H153" s="10" t="s">
        <v>1405</v>
      </c>
      <c r="J153" s="10" t="s">
        <v>1405</v>
      </c>
      <c r="K153" s="10" t="s">
        <v>1405</v>
      </c>
      <c r="O153" t="str">
        <f>IFERROR(VLOOKUP(C153,'M1'!$B:$D,3,0),"")</f>
        <v/>
      </c>
      <c r="AA153" s="108"/>
    </row>
    <row r="154" spans="3:27" x14ac:dyDescent="0.25">
      <c r="C154" s="108"/>
      <c r="D154" s="128"/>
      <c r="E154" s="10" t="s">
        <v>1405</v>
      </c>
      <c r="F154" s="10" t="s">
        <v>1405</v>
      </c>
      <c r="H154" s="10" t="s">
        <v>1405</v>
      </c>
      <c r="J154" s="10" t="s">
        <v>1405</v>
      </c>
      <c r="K154" s="10" t="s">
        <v>1405</v>
      </c>
      <c r="O154" t="str">
        <f>IFERROR(VLOOKUP(C154,'M1'!$B:$D,3,0),"")</f>
        <v/>
      </c>
      <c r="AA154" s="108"/>
    </row>
    <row r="155" spans="3:27" x14ac:dyDescent="0.25">
      <c r="C155" s="108"/>
      <c r="D155" s="128"/>
      <c r="E155" s="10" t="s">
        <v>1405</v>
      </c>
      <c r="F155" s="10" t="s">
        <v>1405</v>
      </c>
      <c r="H155" s="10" t="s">
        <v>1405</v>
      </c>
      <c r="J155" s="10" t="s">
        <v>1405</v>
      </c>
      <c r="K155" s="10" t="s">
        <v>1405</v>
      </c>
      <c r="O155" t="str">
        <f>IFERROR(VLOOKUP(C155,'M1'!$B:$D,3,0),"")</f>
        <v/>
      </c>
      <c r="AA155" s="108"/>
    </row>
    <row r="156" spans="3:27" x14ac:dyDescent="0.25">
      <c r="C156" s="108"/>
      <c r="D156" s="128"/>
      <c r="E156" s="10" t="s">
        <v>1405</v>
      </c>
      <c r="F156" s="10" t="s">
        <v>1405</v>
      </c>
      <c r="H156" s="10" t="s">
        <v>1405</v>
      </c>
      <c r="J156" s="10" t="s">
        <v>1405</v>
      </c>
      <c r="K156" s="10" t="s">
        <v>1405</v>
      </c>
      <c r="O156" t="str">
        <f>IFERROR(VLOOKUP(C156,'M1'!$B:$D,3,0),"")</f>
        <v/>
      </c>
      <c r="AA156" s="108"/>
    </row>
    <row r="157" spans="3:27" x14ac:dyDescent="0.25">
      <c r="C157" s="108"/>
      <c r="D157" s="128"/>
      <c r="E157" s="10" t="s">
        <v>1405</v>
      </c>
      <c r="F157" s="10" t="s">
        <v>1405</v>
      </c>
      <c r="H157" s="10" t="s">
        <v>1405</v>
      </c>
      <c r="J157" s="10" t="s">
        <v>1405</v>
      </c>
      <c r="K157" s="10" t="s">
        <v>1405</v>
      </c>
      <c r="O157" t="str">
        <f>IFERROR(VLOOKUP(C157,'M1'!$B:$D,3,0),"")</f>
        <v/>
      </c>
      <c r="AA157" s="108"/>
    </row>
    <row r="158" spans="3:27" x14ac:dyDescent="0.25">
      <c r="C158" s="108"/>
      <c r="D158" s="128"/>
      <c r="E158" s="10" t="s">
        <v>1405</v>
      </c>
      <c r="F158" s="10" t="s">
        <v>1405</v>
      </c>
      <c r="H158" s="10" t="s">
        <v>1405</v>
      </c>
      <c r="J158" s="10" t="s">
        <v>1405</v>
      </c>
      <c r="K158" s="10" t="s">
        <v>1405</v>
      </c>
      <c r="O158" t="str">
        <f>IFERROR(VLOOKUP(C158,'M1'!$B:$D,3,0),"")</f>
        <v/>
      </c>
      <c r="AA158" s="108"/>
    </row>
    <row r="159" spans="3:27" x14ac:dyDescent="0.25">
      <c r="C159" s="108"/>
      <c r="D159" s="128"/>
      <c r="E159" s="10" t="s">
        <v>1405</v>
      </c>
      <c r="F159" s="10" t="s">
        <v>1405</v>
      </c>
      <c r="H159" s="10" t="s">
        <v>1405</v>
      </c>
      <c r="J159" s="10" t="s">
        <v>1405</v>
      </c>
      <c r="K159" s="10" t="s">
        <v>1405</v>
      </c>
      <c r="O159" t="str">
        <f>IFERROR(VLOOKUP(C159,'M1'!$B:$D,3,0),"")</f>
        <v/>
      </c>
      <c r="AA159" s="108"/>
    </row>
    <row r="160" spans="3:27" x14ac:dyDescent="0.25">
      <c r="C160" s="108"/>
      <c r="D160" s="128"/>
      <c r="E160" s="10" t="s">
        <v>1405</v>
      </c>
      <c r="F160" s="10" t="s">
        <v>1405</v>
      </c>
      <c r="H160" s="10" t="s">
        <v>1405</v>
      </c>
      <c r="J160" s="10" t="s">
        <v>1405</v>
      </c>
      <c r="K160" s="10" t="s">
        <v>1405</v>
      </c>
      <c r="O160" t="str">
        <f>IFERROR(VLOOKUP(C160,'M1'!$B:$D,3,0),"")</f>
        <v/>
      </c>
      <c r="AA160" s="108"/>
    </row>
    <row r="161" spans="3:27" x14ac:dyDescent="0.25">
      <c r="C161" s="108"/>
      <c r="D161" s="128"/>
      <c r="E161" s="10" t="s">
        <v>1405</v>
      </c>
      <c r="F161" s="10" t="s">
        <v>1405</v>
      </c>
      <c r="H161" s="10" t="s">
        <v>1405</v>
      </c>
      <c r="J161" s="10" t="s">
        <v>1405</v>
      </c>
      <c r="K161" s="10" t="s">
        <v>1405</v>
      </c>
      <c r="O161" t="str">
        <f>IFERROR(VLOOKUP(C161,'M1'!$B:$D,3,0),"")</f>
        <v/>
      </c>
      <c r="AA161" s="108"/>
    </row>
    <row r="162" spans="3:27" x14ac:dyDescent="0.25">
      <c r="C162" s="108"/>
      <c r="D162" s="128"/>
      <c r="E162" s="10" t="s">
        <v>1405</v>
      </c>
      <c r="F162" s="10" t="s">
        <v>1405</v>
      </c>
      <c r="H162" s="10" t="s">
        <v>1405</v>
      </c>
      <c r="J162" s="10" t="s">
        <v>1405</v>
      </c>
      <c r="K162" s="10" t="s">
        <v>1405</v>
      </c>
      <c r="O162" t="str">
        <f>IFERROR(VLOOKUP(C162,'M1'!$B:$D,3,0),"")</f>
        <v/>
      </c>
      <c r="AA162" s="108"/>
    </row>
    <row r="163" spans="3:27" x14ac:dyDescent="0.25">
      <c r="C163" s="108"/>
      <c r="D163" s="128"/>
      <c r="E163" s="10" t="s">
        <v>1405</v>
      </c>
      <c r="F163" s="10" t="s">
        <v>1405</v>
      </c>
      <c r="H163" s="10" t="s">
        <v>1405</v>
      </c>
      <c r="J163" s="10" t="s">
        <v>1405</v>
      </c>
      <c r="K163" s="10" t="s">
        <v>1405</v>
      </c>
      <c r="O163" t="str">
        <f>IFERROR(VLOOKUP(C163,'M1'!$B:$D,3,0),"")</f>
        <v/>
      </c>
      <c r="AA163" s="108"/>
    </row>
    <row r="164" spans="3:27" x14ac:dyDescent="0.25">
      <c r="C164" s="108"/>
      <c r="D164" s="128"/>
      <c r="E164" s="10" t="s">
        <v>1405</v>
      </c>
      <c r="F164" s="10" t="s">
        <v>1405</v>
      </c>
      <c r="H164" s="10" t="s">
        <v>1405</v>
      </c>
      <c r="J164" s="10" t="s">
        <v>1405</v>
      </c>
      <c r="K164" s="10" t="s">
        <v>1405</v>
      </c>
      <c r="O164" t="str">
        <f>IFERROR(VLOOKUP(C164,'M1'!$B:$D,3,0),"")</f>
        <v/>
      </c>
      <c r="AA164" s="108"/>
    </row>
    <row r="165" spans="3:27" x14ac:dyDescent="0.25">
      <c r="C165" s="108"/>
      <c r="D165" s="128"/>
      <c r="E165" s="10" t="s">
        <v>1405</v>
      </c>
      <c r="F165" s="10" t="s">
        <v>1405</v>
      </c>
      <c r="H165" s="10" t="s">
        <v>1405</v>
      </c>
      <c r="J165" s="10" t="s">
        <v>1405</v>
      </c>
      <c r="K165" s="10" t="s">
        <v>1405</v>
      </c>
      <c r="O165" t="str">
        <f>IFERROR(VLOOKUP(C165,'M1'!$B:$D,3,0),"")</f>
        <v/>
      </c>
      <c r="AA165" s="108"/>
    </row>
    <row r="166" spans="3:27" x14ac:dyDescent="0.25">
      <c r="C166" s="108"/>
      <c r="D166" s="128"/>
      <c r="E166" s="10" t="s">
        <v>1405</v>
      </c>
      <c r="F166" s="10" t="s">
        <v>1405</v>
      </c>
      <c r="H166" s="10" t="s">
        <v>1405</v>
      </c>
      <c r="J166" s="10" t="s">
        <v>1405</v>
      </c>
      <c r="K166" s="10" t="s">
        <v>1405</v>
      </c>
      <c r="O166" t="str">
        <f>IFERROR(VLOOKUP(C166,'M1'!$B:$D,3,0),"")</f>
        <v/>
      </c>
      <c r="AA166" s="108"/>
    </row>
    <row r="167" spans="3:27" x14ac:dyDescent="0.25">
      <c r="C167" s="108"/>
      <c r="D167" s="128"/>
      <c r="E167" s="10" t="s">
        <v>1405</v>
      </c>
      <c r="F167" s="10" t="s">
        <v>1405</v>
      </c>
      <c r="H167" s="10" t="s">
        <v>1405</v>
      </c>
      <c r="J167" s="10" t="s">
        <v>1405</v>
      </c>
      <c r="K167" s="10" t="s">
        <v>1405</v>
      </c>
      <c r="O167" t="str">
        <f>IFERROR(VLOOKUP(C167,'M1'!$B:$D,3,0),"")</f>
        <v/>
      </c>
      <c r="AA167" s="108"/>
    </row>
    <row r="168" spans="3:27" x14ac:dyDescent="0.25">
      <c r="C168" s="108"/>
      <c r="D168" s="128"/>
      <c r="E168" s="10" t="s">
        <v>1405</v>
      </c>
      <c r="F168" s="10" t="s">
        <v>1405</v>
      </c>
      <c r="H168" s="10" t="s">
        <v>1405</v>
      </c>
      <c r="J168" s="10" t="s">
        <v>1405</v>
      </c>
      <c r="K168" s="10" t="s">
        <v>1405</v>
      </c>
      <c r="O168" t="str">
        <f>IFERROR(VLOOKUP(C168,'M1'!$B:$D,3,0),"")</f>
        <v/>
      </c>
      <c r="AA168" s="108"/>
    </row>
    <row r="169" spans="3:27" x14ac:dyDescent="0.25">
      <c r="C169" s="108"/>
      <c r="D169" s="128"/>
      <c r="E169" s="10" t="s">
        <v>1405</v>
      </c>
      <c r="F169" s="10" t="s">
        <v>1405</v>
      </c>
      <c r="H169" s="10" t="s">
        <v>1405</v>
      </c>
      <c r="J169" s="10" t="s">
        <v>1405</v>
      </c>
      <c r="K169" s="10" t="s">
        <v>1405</v>
      </c>
      <c r="O169" t="str">
        <f>IFERROR(VLOOKUP(C169,'M1'!$B:$D,3,0),"")</f>
        <v/>
      </c>
      <c r="AA169" s="108"/>
    </row>
    <row r="170" spans="3:27" x14ac:dyDescent="0.25">
      <c r="C170" s="108"/>
      <c r="D170" s="128"/>
      <c r="E170" s="10" t="s">
        <v>1405</v>
      </c>
      <c r="F170" s="10" t="s">
        <v>1405</v>
      </c>
      <c r="H170" s="10" t="s">
        <v>1405</v>
      </c>
      <c r="J170" s="10" t="s">
        <v>1405</v>
      </c>
      <c r="K170" s="10" t="s">
        <v>1405</v>
      </c>
      <c r="O170" t="str">
        <f>IFERROR(VLOOKUP(C170,'M1'!$B:$D,3,0),"")</f>
        <v/>
      </c>
      <c r="AA170" s="108"/>
    </row>
    <row r="171" spans="3:27" x14ac:dyDescent="0.25">
      <c r="C171" s="108"/>
      <c r="D171" s="128"/>
      <c r="E171" s="10" t="s">
        <v>1405</v>
      </c>
      <c r="F171" s="10" t="s">
        <v>1405</v>
      </c>
      <c r="H171" s="10" t="s">
        <v>1405</v>
      </c>
      <c r="J171" s="10" t="s">
        <v>1405</v>
      </c>
      <c r="K171" s="10" t="s">
        <v>1405</v>
      </c>
      <c r="O171" t="str">
        <f>IFERROR(VLOOKUP(C171,'M1'!$B:$D,3,0),"")</f>
        <v/>
      </c>
      <c r="AA171" s="108"/>
    </row>
    <row r="172" spans="3:27" x14ac:dyDescent="0.25">
      <c r="C172" s="108"/>
      <c r="D172" s="128"/>
      <c r="E172" s="10" t="s">
        <v>1405</v>
      </c>
      <c r="F172" s="10" t="s">
        <v>1405</v>
      </c>
      <c r="H172" s="10" t="s">
        <v>1405</v>
      </c>
      <c r="J172" s="10" t="s">
        <v>1405</v>
      </c>
      <c r="K172" s="10" t="s">
        <v>1405</v>
      </c>
      <c r="O172" t="str">
        <f>IFERROR(VLOOKUP(C172,'M1'!$B:$D,3,0),"")</f>
        <v/>
      </c>
      <c r="AA172" s="108"/>
    </row>
    <row r="173" spans="3:27" x14ac:dyDescent="0.25">
      <c r="C173" s="108"/>
      <c r="D173" s="128"/>
      <c r="E173" s="10" t="s">
        <v>1405</v>
      </c>
      <c r="F173" s="10" t="s">
        <v>1405</v>
      </c>
      <c r="H173" s="10" t="s">
        <v>1405</v>
      </c>
      <c r="J173" s="10" t="s">
        <v>1405</v>
      </c>
      <c r="K173" s="10" t="s">
        <v>1405</v>
      </c>
      <c r="O173" t="str">
        <f>IFERROR(VLOOKUP(C173,'M1'!$B:$D,3,0),"")</f>
        <v/>
      </c>
      <c r="AA173" s="108"/>
    </row>
    <row r="174" spans="3:27" x14ac:dyDescent="0.25">
      <c r="C174" s="108"/>
      <c r="D174" s="128"/>
      <c r="E174" s="10" t="s">
        <v>1405</v>
      </c>
      <c r="F174" s="10" t="s">
        <v>1405</v>
      </c>
      <c r="H174" s="10" t="s">
        <v>1405</v>
      </c>
      <c r="J174" s="10" t="s">
        <v>1405</v>
      </c>
      <c r="K174" s="10" t="s">
        <v>1405</v>
      </c>
      <c r="O174" t="str">
        <f>IFERROR(VLOOKUP(C174,'M1'!$B:$D,3,0),"")</f>
        <v/>
      </c>
      <c r="AA174" s="108"/>
    </row>
    <row r="175" spans="3:27" x14ac:dyDescent="0.25">
      <c r="C175" s="108"/>
      <c r="D175" s="128"/>
      <c r="E175" s="10" t="s">
        <v>1405</v>
      </c>
      <c r="F175" s="10" t="s">
        <v>1405</v>
      </c>
      <c r="H175" s="10" t="s">
        <v>1405</v>
      </c>
      <c r="J175" s="10" t="s">
        <v>1405</v>
      </c>
      <c r="K175" s="10" t="s">
        <v>1405</v>
      </c>
      <c r="O175" t="str">
        <f>IFERROR(VLOOKUP(C175,'M1'!$B:$D,3,0),"")</f>
        <v/>
      </c>
      <c r="AA175" s="108"/>
    </row>
    <row r="176" spans="3:27" x14ac:dyDescent="0.25">
      <c r="C176" s="108"/>
      <c r="D176" s="128"/>
      <c r="E176" s="10" t="s">
        <v>1405</v>
      </c>
      <c r="F176" s="10" t="s">
        <v>1405</v>
      </c>
      <c r="H176" s="10" t="s">
        <v>1405</v>
      </c>
      <c r="J176" s="10" t="s">
        <v>1405</v>
      </c>
      <c r="K176" s="10" t="s">
        <v>1405</v>
      </c>
      <c r="O176" t="str">
        <f>IFERROR(VLOOKUP(C176,'M1'!$B:$D,3,0),"")</f>
        <v/>
      </c>
      <c r="AA176" s="108"/>
    </row>
    <row r="177" spans="3:27" x14ac:dyDescent="0.25">
      <c r="C177" s="108"/>
      <c r="D177" s="128"/>
      <c r="E177" s="10" t="s">
        <v>1405</v>
      </c>
      <c r="F177" s="10" t="s">
        <v>1405</v>
      </c>
      <c r="H177" s="10" t="s">
        <v>1405</v>
      </c>
      <c r="J177" s="10" t="s">
        <v>1405</v>
      </c>
      <c r="K177" s="10" t="s">
        <v>1405</v>
      </c>
      <c r="O177" t="str">
        <f>IFERROR(VLOOKUP(C177,'M1'!$B:$D,3,0),"")</f>
        <v/>
      </c>
      <c r="AA177" s="108"/>
    </row>
    <row r="178" spans="3:27" x14ac:dyDescent="0.25">
      <c r="C178" s="108"/>
      <c r="D178" s="128"/>
      <c r="E178" s="10" t="s">
        <v>1405</v>
      </c>
      <c r="F178" s="10" t="s">
        <v>1405</v>
      </c>
      <c r="H178" s="10" t="s">
        <v>1405</v>
      </c>
      <c r="J178" s="10" t="s">
        <v>1405</v>
      </c>
      <c r="K178" s="10" t="s">
        <v>1405</v>
      </c>
      <c r="O178" t="str">
        <f>IFERROR(VLOOKUP(C178,'M1'!$B:$D,3,0),"")</f>
        <v/>
      </c>
      <c r="AA178" s="108"/>
    </row>
    <row r="179" spans="3:27" x14ac:dyDescent="0.25">
      <c r="C179" s="108"/>
      <c r="D179" s="128"/>
      <c r="E179" s="10" t="s">
        <v>1405</v>
      </c>
      <c r="F179" s="10" t="s">
        <v>1405</v>
      </c>
      <c r="H179" s="10" t="s">
        <v>1405</v>
      </c>
      <c r="J179" s="10" t="s">
        <v>1405</v>
      </c>
      <c r="K179" s="10" t="s">
        <v>1405</v>
      </c>
      <c r="O179" t="str">
        <f>IFERROR(VLOOKUP(C179,'M1'!$B:$D,3,0),"")</f>
        <v/>
      </c>
      <c r="AA179" s="108"/>
    </row>
    <row r="180" spans="3:27" x14ac:dyDescent="0.25">
      <c r="C180" s="108"/>
      <c r="D180" s="128"/>
      <c r="E180" s="10" t="s">
        <v>1405</v>
      </c>
      <c r="F180" s="10" t="s">
        <v>1405</v>
      </c>
      <c r="H180" s="10" t="s">
        <v>1405</v>
      </c>
      <c r="J180" s="10" t="s">
        <v>1405</v>
      </c>
      <c r="K180" s="10" t="s">
        <v>1405</v>
      </c>
      <c r="O180" t="str">
        <f>IFERROR(VLOOKUP(C180,'M1'!$B:$D,3,0),"")</f>
        <v/>
      </c>
      <c r="AA180" s="108"/>
    </row>
    <row r="181" spans="3:27" x14ac:dyDescent="0.25">
      <c r="C181" s="108"/>
      <c r="D181" s="128"/>
      <c r="E181" s="10" t="s">
        <v>1405</v>
      </c>
      <c r="F181" s="10" t="s">
        <v>1405</v>
      </c>
      <c r="H181" s="10" t="s">
        <v>1405</v>
      </c>
      <c r="J181" s="10" t="s">
        <v>1405</v>
      </c>
      <c r="K181" s="10" t="s">
        <v>1405</v>
      </c>
      <c r="O181" t="str">
        <f>IFERROR(VLOOKUP(C181,'M1'!$B:$D,3,0),"")</f>
        <v/>
      </c>
      <c r="AA181" s="108"/>
    </row>
  </sheetData>
  <phoneticPr fontId="3" type="noConversion"/>
  <conditionalFormatting sqref="N1:N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1:O1048576">
    <cfRule type="containsText" dxfId="10" priority="12" operator="containsText" text="放頭">
      <formula>NOT(ISERROR(SEARCH("放頭",O1)))</formula>
    </cfRule>
    <cfRule type="containsText" dxfId="9" priority="13" operator="containsText" text="中前">
      <formula>NOT(ISERROR(SEARCH("中前",O1)))</formula>
    </cfRule>
    <cfRule type="containsText" dxfId="8" priority="14" operator="containsText" text="中後">
      <formula>NOT(ISERROR(SEARCH("中後",O1)))</formula>
    </cfRule>
    <cfRule type="containsText" dxfId="7" priority="15" operator="containsText" text="留後">
      <formula>NOT(ISERROR(SEARCH("留後",O1)))</formula>
    </cfRule>
  </conditionalFormatting>
  <conditionalFormatting sqref="P1:U1048576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W1:W1048576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C1:AC1048576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E1:AE1048576">
    <cfRule type="colorScale" priority="7">
      <colorScale>
        <cfvo type="min"/>
        <cfvo type="max"/>
        <color rgb="FFFFEF9C"/>
        <color rgb="FF63BE7B"/>
      </colorScale>
    </cfRule>
  </conditionalFormatting>
  <conditionalFormatting sqref="AH1:AH1048576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I1:AI104857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J1:AJ1048576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L1:AL104857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N1:AN1048576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P1:AP181">
    <cfRule type="expression" dxfId="6" priority="11" stopIfTrue="1">
      <formula>COUNTIF($AP:$AP,$AP1)&gt;1</formula>
    </cfRule>
  </conditionalFormatting>
  <pageMargins left="0.75" right="0.75" top="1" bottom="1" header="0.5" footer="0.5"/>
  <pageSetup paperSize="9" orientation="portrait" horizontalDpi="180" verticalDpi="18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F3645-F188-4FB9-BB6F-5352D0671D28}">
  <sheetPr codeName="工作表14"/>
  <dimension ref="A1:O173"/>
  <sheetViews>
    <sheetView workbookViewId="0">
      <selection activeCell="E11" sqref="E11"/>
    </sheetView>
  </sheetViews>
  <sheetFormatPr defaultRowHeight="15.75" x14ac:dyDescent="0.25"/>
  <cols>
    <col min="4" max="4" width="14.42578125" customWidth="1"/>
  </cols>
  <sheetData>
    <row r="1" spans="1:15" x14ac:dyDescent="0.25">
      <c r="A1" s="1" t="s">
        <v>0</v>
      </c>
      <c r="B1" s="1">
        <v>0</v>
      </c>
      <c r="C1" s="1">
        <v>1</v>
      </c>
      <c r="D1" s="1">
        <v>2</v>
      </c>
      <c r="E1" s="1">
        <v>3</v>
      </c>
      <c r="F1" s="1">
        <v>4</v>
      </c>
    </row>
    <row r="3" spans="1:15" x14ac:dyDescent="0.25">
      <c r="A3">
        <v>0</v>
      </c>
      <c r="B3" t="s">
        <v>833</v>
      </c>
      <c r="C3" t="s">
        <v>3</v>
      </c>
      <c r="D3" t="s">
        <v>365</v>
      </c>
      <c r="E3" t="s">
        <v>832</v>
      </c>
      <c r="F3" t="s">
        <v>834</v>
      </c>
    </row>
    <row r="4" spans="1:15" x14ac:dyDescent="0.25">
      <c r="A4">
        <v>1</v>
      </c>
      <c r="B4" t="s">
        <v>460</v>
      </c>
      <c r="C4" t="s">
        <v>14</v>
      </c>
      <c r="D4" t="s">
        <v>835</v>
      </c>
      <c r="E4" t="s">
        <v>836</v>
      </c>
      <c r="F4" t="s">
        <v>837</v>
      </c>
    </row>
    <row r="5" spans="1:15" x14ac:dyDescent="0.25">
      <c r="A5">
        <v>2</v>
      </c>
      <c r="D5" t="s">
        <v>838</v>
      </c>
      <c r="E5" t="s">
        <v>839</v>
      </c>
      <c r="F5" t="s">
        <v>840</v>
      </c>
    </row>
    <row r="6" spans="1:15" x14ac:dyDescent="0.25">
      <c r="A6">
        <v>3</v>
      </c>
      <c r="B6" t="s">
        <v>395</v>
      </c>
      <c r="C6" t="s">
        <v>21</v>
      </c>
      <c r="D6" t="s">
        <v>841</v>
      </c>
      <c r="E6" t="s">
        <v>842</v>
      </c>
    </row>
    <row r="7" spans="1:15" x14ac:dyDescent="0.25">
      <c r="A7">
        <v>4</v>
      </c>
      <c r="D7" t="s">
        <v>843</v>
      </c>
      <c r="E7" t="s">
        <v>844</v>
      </c>
      <c r="F7" t="s">
        <v>845</v>
      </c>
    </row>
    <row r="8" spans="1:15" x14ac:dyDescent="0.25">
      <c r="A8">
        <v>5</v>
      </c>
      <c r="B8" t="s">
        <v>371</v>
      </c>
      <c r="C8" t="s">
        <v>31</v>
      </c>
      <c r="D8" t="s">
        <v>846</v>
      </c>
      <c r="E8" t="s">
        <v>847</v>
      </c>
      <c r="F8" t="s">
        <v>848</v>
      </c>
    </row>
    <row r="9" spans="1:15" x14ac:dyDescent="0.25">
      <c r="A9">
        <v>6</v>
      </c>
      <c r="D9" t="s">
        <v>849</v>
      </c>
      <c r="E9" t="s">
        <v>850</v>
      </c>
      <c r="F9" t="s">
        <v>851</v>
      </c>
    </row>
    <row r="10" spans="1:15" x14ac:dyDescent="0.25">
      <c r="A10">
        <v>7</v>
      </c>
      <c r="B10" t="s">
        <v>405</v>
      </c>
      <c r="C10" t="s">
        <v>41</v>
      </c>
      <c r="D10" t="s">
        <v>852</v>
      </c>
      <c r="E10" t="s">
        <v>853</v>
      </c>
      <c r="F10" t="s">
        <v>854</v>
      </c>
    </row>
    <row r="11" spans="1:15" x14ac:dyDescent="0.25">
      <c r="A11">
        <v>8</v>
      </c>
      <c r="B11" t="s">
        <v>391</v>
      </c>
      <c r="C11" s="7" t="s">
        <v>45</v>
      </c>
      <c r="D11" t="s">
        <v>855</v>
      </c>
      <c r="E11" t="s">
        <v>856</v>
      </c>
      <c r="F11" s="7" t="s">
        <v>857</v>
      </c>
      <c r="O11" t="s">
        <v>1273</v>
      </c>
    </row>
    <row r="12" spans="1:15" x14ac:dyDescent="0.25">
      <c r="A12">
        <v>9</v>
      </c>
      <c r="B12" t="s">
        <v>372</v>
      </c>
      <c r="C12" t="s">
        <v>51</v>
      </c>
      <c r="D12" t="s">
        <v>858</v>
      </c>
      <c r="E12" t="s">
        <v>859</v>
      </c>
      <c r="F12" t="s">
        <v>860</v>
      </c>
    </row>
    <row r="13" spans="1:15" x14ac:dyDescent="0.25">
      <c r="A13">
        <v>10</v>
      </c>
      <c r="B13" t="s">
        <v>378</v>
      </c>
      <c r="C13" t="s">
        <v>55</v>
      </c>
      <c r="D13" t="s">
        <v>861</v>
      </c>
      <c r="E13" t="s">
        <v>862</v>
      </c>
      <c r="F13" t="s">
        <v>863</v>
      </c>
    </row>
    <row r="14" spans="1:15" x14ac:dyDescent="0.25">
      <c r="A14">
        <v>11</v>
      </c>
      <c r="B14" t="s">
        <v>396</v>
      </c>
      <c r="C14" t="s">
        <v>63</v>
      </c>
      <c r="D14" t="s">
        <v>864</v>
      </c>
      <c r="E14" t="s">
        <v>865</v>
      </c>
    </row>
    <row r="15" spans="1:15" x14ac:dyDescent="0.25">
      <c r="A15">
        <v>12</v>
      </c>
      <c r="D15" t="s">
        <v>866</v>
      </c>
      <c r="E15" t="s">
        <v>867</v>
      </c>
      <c r="F15" t="s">
        <v>868</v>
      </c>
    </row>
    <row r="16" spans="1:15" x14ac:dyDescent="0.25">
      <c r="A16">
        <v>13</v>
      </c>
      <c r="B16" t="s">
        <v>374</v>
      </c>
      <c r="C16" t="s">
        <v>68</v>
      </c>
      <c r="D16" t="s">
        <v>869</v>
      </c>
      <c r="E16" t="s">
        <v>870</v>
      </c>
      <c r="F16" t="s">
        <v>851</v>
      </c>
    </row>
    <row r="17" spans="1:6" x14ac:dyDescent="0.25">
      <c r="A17">
        <v>14</v>
      </c>
      <c r="D17" t="s">
        <v>871</v>
      </c>
      <c r="E17" t="s">
        <v>872</v>
      </c>
      <c r="F17" t="s">
        <v>873</v>
      </c>
    </row>
    <row r="18" spans="1:6" x14ac:dyDescent="0.25">
      <c r="A18">
        <v>15</v>
      </c>
      <c r="D18" t="s">
        <v>835</v>
      </c>
      <c r="E18" t="s">
        <v>870</v>
      </c>
      <c r="F18" t="s">
        <v>837</v>
      </c>
    </row>
    <row r="19" spans="1:6" x14ac:dyDescent="0.25">
      <c r="A19">
        <v>16</v>
      </c>
      <c r="B19" t="s">
        <v>367</v>
      </c>
      <c r="C19" t="s">
        <v>72</v>
      </c>
      <c r="D19" t="s">
        <v>874</v>
      </c>
      <c r="E19" t="s">
        <v>850</v>
      </c>
      <c r="F19" t="s">
        <v>875</v>
      </c>
    </row>
    <row r="20" spans="1:6" x14ac:dyDescent="0.25">
      <c r="A20">
        <v>17</v>
      </c>
      <c r="D20" t="s">
        <v>876</v>
      </c>
      <c r="E20" t="s">
        <v>877</v>
      </c>
      <c r="F20" t="s">
        <v>878</v>
      </c>
    </row>
    <row r="21" spans="1:6" x14ac:dyDescent="0.25">
      <c r="A21">
        <v>18</v>
      </c>
      <c r="D21" t="s">
        <v>879</v>
      </c>
      <c r="E21" t="s">
        <v>880</v>
      </c>
      <c r="F21" t="s">
        <v>881</v>
      </c>
    </row>
    <row r="22" spans="1:6" x14ac:dyDescent="0.25">
      <c r="A22">
        <v>19</v>
      </c>
      <c r="B22" t="s">
        <v>388</v>
      </c>
      <c r="C22" s="7" t="s">
        <v>76</v>
      </c>
      <c r="D22" t="s">
        <v>882</v>
      </c>
      <c r="E22" t="s">
        <v>883</v>
      </c>
      <c r="F22" s="7" t="s">
        <v>884</v>
      </c>
    </row>
    <row r="24" spans="1:6" x14ac:dyDescent="0.25">
      <c r="A24">
        <v>0</v>
      </c>
      <c r="B24" t="s">
        <v>833</v>
      </c>
      <c r="C24" t="s">
        <v>3</v>
      </c>
      <c r="D24" t="s">
        <v>365</v>
      </c>
      <c r="E24" t="s">
        <v>832</v>
      </c>
      <c r="F24" t="s">
        <v>834</v>
      </c>
    </row>
    <row r="25" spans="1:6" x14ac:dyDescent="0.25">
      <c r="A25">
        <v>1</v>
      </c>
      <c r="B25" t="s">
        <v>460</v>
      </c>
      <c r="C25" t="s">
        <v>82</v>
      </c>
      <c r="D25" t="s">
        <v>885</v>
      </c>
      <c r="E25" t="s">
        <v>886</v>
      </c>
      <c r="F25" t="s">
        <v>887</v>
      </c>
    </row>
    <row r="26" spans="1:6" x14ac:dyDescent="0.25">
      <c r="A26">
        <v>2</v>
      </c>
      <c r="D26" t="s">
        <v>871</v>
      </c>
      <c r="E26" t="s">
        <v>888</v>
      </c>
      <c r="F26" t="s">
        <v>840</v>
      </c>
    </row>
    <row r="27" spans="1:6" x14ac:dyDescent="0.25">
      <c r="A27">
        <v>3</v>
      </c>
      <c r="D27" t="s">
        <v>889</v>
      </c>
      <c r="E27" t="s">
        <v>890</v>
      </c>
      <c r="F27" t="s">
        <v>840</v>
      </c>
    </row>
    <row r="28" spans="1:6" x14ac:dyDescent="0.25">
      <c r="A28">
        <v>4</v>
      </c>
      <c r="D28" t="s">
        <v>891</v>
      </c>
      <c r="E28" t="s">
        <v>888</v>
      </c>
      <c r="F28" t="s">
        <v>892</v>
      </c>
    </row>
    <row r="29" spans="1:6" x14ac:dyDescent="0.25">
      <c r="A29">
        <v>5</v>
      </c>
      <c r="B29" t="s">
        <v>405</v>
      </c>
      <c r="C29" t="s">
        <v>97</v>
      </c>
      <c r="D29" t="s">
        <v>893</v>
      </c>
      <c r="E29" t="s">
        <v>853</v>
      </c>
      <c r="F29" t="s">
        <v>894</v>
      </c>
    </row>
    <row r="30" spans="1:6" x14ac:dyDescent="0.25">
      <c r="A30">
        <v>6</v>
      </c>
      <c r="D30" t="s">
        <v>895</v>
      </c>
      <c r="E30" t="s">
        <v>870</v>
      </c>
      <c r="F30" t="s">
        <v>896</v>
      </c>
    </row>
    <row r="31" spans="1:6" x14ac:dyDescent="0.25">
      <c r="A31">
        <v>7</v>
      </c>
      <c r="B31" t="s">
        <v>391</v>
      </c>
      <c r="C31" s="7" t="s">
        <v>100</v>
      </c>
      <c r="D31" t="s">
        <v>897</v>
      </c>
      <c r="E31" t="s">
        <v>842</v>
      </c>
    </row>
    <row r="32" spans="1:6" x14ac:dyDescent="0.25">
      <c r="A32">
        <v>8</v>
      </c>
      <c r="D32" t="s">
        <v>898</v>
      </c>
      <c r="E32" t="s">
        <v>899</v>
      </c>
      <c r="F32" t="s">
        <v>900</v>
      </c>
    </row>
    <row r="33" spans="1:6" x14ac:dyDescent="0.25">
      <c r="A33">
        <v>9</v>
      </c>
      <c r="D33" t="s">
        <v>901</v>
      </c>
      <c r="E33" t="s">
        <v>902</v>
      </c>
      <c r="F33" t="s">
        <v>903</v>
      </c>
    </row>
    <row r="34" spans="1:6" x14ac:dyDescent="0.25">
      <c r="A34">
        <v>10</v>
      </c>
      <c r="D34" t="s">
        <v>904</v>
      </c>
      <c r="E34" t="s">
        <v>870</v>
      </c>
      <c r="F34" s="7" t="s">
        <v>857</v>
      </c>
    </row>
    <row r="35" spans="1:6" x14ac:dyDescent="0.25">
      <c r="A35">
        <v>11</v>
      </c>
      <c r="B35" t="s">
        <v>372</v>
      </c>
      <c r="C35" t="s">
        <v>102</v>
      </c>
      <c r="D35" t="s">
        <v>905</v>
      </c>
      <c r="E35" t="s">
        <v>880</v>
      </c>
      <c r="F35" t="s">
        <v>906</v>
      </c>
    </row>
    <row r="36" spans="1:6" x14ac:dyDescent="0.25">
      <c r="A36">
        <v>12</v>
      </c>
      <c r="D36" t="s">
        <v>889</v>
      </c>
      <c r="E36" t="s">
        <v>907</v>
      </c>
      <c r="F36" t="s">
        <v>908</v>
      </c>
    </row>
    <row r="37" spans="1:6" x14ac:dyDescent="0.25">
      <c r="A37">
        <v>13</v>
      </c>
      <c r="B37" t="s">
        <v>378</v>
      </c>
      <c r="C37" s="7" t="s">
        <v>105</v>
      </c>
      <c r="D37" t="s">
        <v>909</v>
      </c>
      <c r="E37" t="s">
        <v>910</v>
      </c>
      <c r="F37" s="7" t="s">
        <v>911</v>
      </c>
    </row>
    <row r="38" spans="1:6" x14ac:dyDescent="0.25">
      <c r="A38">
        <v>14</v>
      </c>
      <c r="B38" t="s">
        <v>380</v>
      </c>
      <c r="C38" t="s">
        <v>108</v>
      </c>
      <c r="D38" t="s">
        <v>857</v>
      </c>
      <c r="E38" t="s">
        <v>912</v>
      </c>
      <c r="F38" t="s">
        <v>913</v>
      </c>
    </row>
    <row r="40" spans="1:6" x14ac:dyDescent="0.25">
      <c r="A40">
        <v>0</v>
      </c>
      <c r="B40" t="s">
        <v>833</v>
      </c>
      <c r="C40" t="s">
        <v>3</v>
      </c>
      <c r="D40" t="s">
        <v>365</v>
      </c>
      <c r="E40" t="s">
        <v>832</v>
      </c>
      <c r="F40" t="s">
        <v>834</v>
      </c>
    </row>
    <row r="41" spans="1:6" x14ac:dyDescent="0.25">
      <c r="A41">
        <v>1</v>
      </c>
      <c r="B41" t="s">
        <v>395</v>
      </c>
      <c r="C41" t="s">
        <v>118</v>
      </c>
      <c r="D41" t="s">
        <v>914</v>
      </c>
      <c r="E41" t="s">
        <v>915</v>
      </c>
      <c r="F41" t="s">
        <v>916</v>
      </c>
    </row>
    <row r="42" spans="1:6" x14ac:dyDescent="0.25">
      <c r="A42">
        <v>2</v>
      </c>
      <c r="B42" t="s">
        <v>401</v>
      </c>
      <c r="C42" t="s">
        <v>120</v>
      </c>
      <c r="D42" t="s">
        <v>917</v>
      </c>
      <c r="E42" t="s">
        <v>918</v>
      </c>
      <c r="F42" t="s">
        <v>919</v>
      </c>
    </row>
    <row r="43" spans="1:6" x14ac:dyDescent="0.25">
      <c r="A43">
        <v>3</v>
      </c>
      <c r="B43" t="s">
        <v>371</v>
      </c>
      <c r="C43" t="s">
        <v>122</v>
      </c>
      <c r="D43" t="s">
        <v>841</v>
      </c>
      <c r="E43" t="s">
        <v>920</v>
      </c>
      <c r="F43" t="s">
        <v>921</v>
      </c>
    </row>
    <row r="44" spans="1:6" x14ac:dyDescent="0.25">
      <c r="A44">
        <v>4</v>
      </c>
      <c r="D44" t="s">
        <v>922</v>
      </c>
      <c r="E44" t="s">
        <v>923</v>
      </c>
      <c r="F44" t="s">
        <v>924</v>
      </c>
    </row>
    <row r="45" spans="1:6" x14ac:dyDescent="0.25">
      <c r="A45">
        <v>5</v>
      </c>
      <c r="B45" t="s">
        <v>392</v>
      </c>
      <c r="C45" t="s">
        <v>124</v>
      </c>
      <c r="D45" t="s">
        <v>925</v>
      </c>
      <c r="E45" t="s">
        <v>926</v>
      </c>
      <c r="F45" t="s">
        <v>927</v>
      </c>
    </row>
    <row r="46" spans="1:6" x14ac:dyDescent="0.25">
      <c r="A46">
        <v>6</v>
      </c>
      <c r="D46" t="s">
        <v>928</v>
      </c>
      <c r="E46" t="s">
        <v>888</v>
      </c>
      <c r="F46" t="s">
        <v>929</v>
      </c>
    </row>
    <row r="47" spans="1:6" x14ac:dyDescent="0.25">
      <c r="A47">
        <v>7</v>
      </c>
      <c r="D47" t="s">
        <v>930</v>
      </c>
      <c r="E47" t="s">
        <v>931</v>
      </c>
      <c r="F47" t="s">
        <v>932</v>
      </c>
    </row>
    <row r="48" spans="1:6" x14ac:dyDescent="0.25">
      <c r="A48">
        <v>8</v>
      </c>
      <c r="D48" t="s">
        <v>933</v>
      </c>
      <c r="E48" t="s">
        <v>923</v>
      </c>
      <c r="F48" t="s">
        <v>934</v>
      </c>
    </row>
    <row r="49" spans="1:6" x14ac:dyDescent="0.25">
      <c r="A49">
        <v>9</v>
      </c>
      <c r="D49" t="s">
        <v>917</v>
      </c>
      <c r="E49" t="s">
        <v>935</v>
      </c>
      <c r="F49" t="s">
        <v>936</v>
      </c>
    </row>
    <row r="50" spans="1:6" x14ac:dyDescent="0.25">
      <c r="A50">
        <v>10</v>
      </c>
      <c r="D50" t="s">
        <v>922</v>
      </c>
      <c r="E50" t="s">
        <v>923</v>
      </c>
      <c r="F50" t="s">
        <v>924</v>
      </c>
    </row>
    <row r="51" spans="1:6" x14ac:dyDescent="0.25">
      <c r="A51">
        <v>11</v>
      </c>
      <c r="B51" t="s">
        <v>405</v>
      </c>
      <c r="C51" t="s">
        <v>127</v>
      </c>
      <c r="D51" t="s">
        <v>937</v>
      </c>
      <c r="E51" t="s">
        <v>938</v>
      </c>
      <c r="F51" t="s">
        <v>939</v>
      </c>
    </row>
    <row r="52" spans="1:6" x14ac:dyDescent="0.25">
      <c r="A52">
        <v>12</v>
      </c>
      <c r="D52" t="s">
        <v>940</v>
      </c>
      <c r="E52" t="s">
        <v>941</v>
      </c>
      <c r="F52" t="s">
        <v>942</v>
      </c>
    </row>
    <row r="54" spans="1:6" x14ac:dyDescent="0.25">
      <c r="A54">
        <v>0</v>
      </c>
      <c r="B54" t="s">
        <v>833</v>
      </c>
      <c r="C54" t="s">
        <v>3</v>
      </c>
      <c r="D54" t="s">
        <v>365</v>
      </c>
      <c r="E54" t="s">
        <v>832</v>
      </c>
      <c r="F54" t="s">
        <v>834</v>
      </c>
    </row>
    <row r="55" spans="1:6" x14ac:dyDescent="0.25">
      <c r="A55">
        <v>1</v>
      </c>
      <c r="B55" t="s">
        <v>460</v>
      </c>
      <c r="C55" t="s">
        <v>131</v>
      </c>
      <c r="D55" t="s">
        <v>943</v>
      </c>
      <c r="E55" t="s">
        <v>888</v>
      </c>
      <c r="F55" t="s">
        <v>851</v>
      </c>
    </row>
    <row r="56" spans="1:6" x14ac:dyDescent="0.25">
      <c r="A56">
        <v>2</v>
      </c>
      <c r="D56" t="s">
        <v>944</v>
      </c>
      <c r="E56" t="s">
        <v>888</v>
      </c>
      <c r="F56" t="s">
        <v>945</v>
      </c>
    </row>
    <row r="57" spans="1:6" x14ac:dyDescent="0.25">
      <c r="A57">
        <v>3</v>
      </c>
      <c r="B57" t="s">
        <v>395</v>
      </c>
      <c r="C57" t="s">
        <v>134</v>
      </c>
      <c r="D57" t="s">
        <v>946</v>
      </c>
      <c r="E57" t="s">
        <v>947</v>
      </c>
      <c r="F57" t="s">
        <v>851</v>
      </c>
    </row>
    <row r="58" spans="1:6" x14ac:dyDescent="0.25">
      <c r="A58">
        <v>4</v>
      </c>
      <c r="D58" t="s">
        <v>948</v>
      </c>
      <c r="E58" t="s">
        <v>949</v>
      </c>
      <c r="F58" t="s">
        <v>950</v>
      </c>
    </row>
    <row r="59" spans="1:6" x14ac:dyDescent="0.25">
      <c r="A59">
        <v>5</v>
      </c>
      <c r="D59" t="s">
        <v>951</v>
      </c>
      <c r="E59" t="s">
        <v>952</v>
      </c>
      <c r="F59" t="s">
        <v>953</v>
      </c>
    </row>
    <row r="60" spans="1:6" x14ac:dyDescent="0.25">
      <c r="A60">
        <v>6</v>
      </c>
      <c r="B60" t="s">
        <v>392</v>
      </c>
      <c r="C60" t="s">
        <v>142</v>
      </c>
      <c r="D60" t="s">
        <v>954</v>
      </c>
      <c r="E60" t="s">
        <v>935</v>
      </c>
      <c r="F60" t="s">
        <v>955</v>
      </c>
    </row>
    <row r="61" spans="1:6" x14ac:dyDescent="0.25">
      <c r="A61">
        <v>7</v>
      </c>
      <c r="B61" t="s">
        <v>405</v>
      </c>
      <c r="C61" t="s">
        <v>144</v>
      </c>
      <c r="D61" t="s">
        <v>956</v>
      </c>
      <c r="E61" t="s">
        <v>850</v>
      </c>
      <c r="F61" t="s">
        <v>957</v>
      </c>
    </row>
    <row r="62" spans="1:6" x14ac:dyDescent="0.25">
      <c r="A62">
        <v>8</v>
      </c>
      <c r="D62" t="s">
        <v>958</v>
      </c>
      <c r="E62" t="s">
        <v>888</v>
      </c>
      <c r="F62" t="s">
        <v>959</v>
      </c>
    </row>
    <row r="63" spans="1:6" x14ac:dyDescent="0.25">
      <c r="A63">
        <v>9</v>
      </c>
      <c r="D63" t="s">
        <v>960</v>
      </c>
      <c r="E63" t="s">
        <v>961</v>
      </c>
      <c r="F63" t="s">
        <v>962</v>
      </c>
    </row>
    <row r="64" spans="1:6" x14ac:dyDescent="0.25">
      <c r="A64">
        <v>10</v>
      </c>
      <c r="B64" t="s">
        <v>391</v>
      </c>
      <c r="C64" s="7" t="s">
        <v>146</v>
      </c>
      <c r="D64" t="s">
        <v>963</v>
      </c>
      <c r="E64" t="s">
        <v>964</v>
      </c>
      <c r="F64" t="s">
        <v>965</v>
      </c>
    </row>
    <row r="65" spans="1:6" x14ac:dyDescent="0.25">
      <c r="A65">
        <v>11</v>
      </c>
      <c r="D65" t="s">
        <v>966</v>
      </c>
      <c r="E65" t="s">
        <v>870</v>
      </c>
      <c r="F65" s="7" t="s">
        <v>911</v>
      </c>
    </row>
    <row r="66" spans="1:6" x14ac:dyDescent="0.25">
      <c r="A66">
        <v>12</v>
      </c>
      <c r="B66" t="s">
        <v>378</v>
      </c>
      <c r="C66" t="s">
        <v>151</v>
      </c>
      <c r="D66" t="s">
        <v>967</v>
      </c>
      <c r="E66" t="s">
        <v>842</v>
      </c>
    </row>
    <row r="67" spans="1:6" x14ac:dyDescent="0.25">
      <c r="A67">
        <v>13</v>
      </c>
      <c r="D67" t="s">
        <v>933</v>
      </c>
      <c r="E67" t="s">
        <v>923</v>
      </c>
      <c r="F67" t="s">
        <v>950</v>
      </c>
    </row>
    <row r="68" spans="1:6" x14ac:dyDescent="0.25">
      <c r="A68">
        <v>14</v>
      </c>
      <c r="D68" t="s">
        <v>922</v>
      </c>
      <c r="E68" t="s">
        <v>923</v>
      </c>
      <c r="F68" t="s">
        <v>968</v>
      </c>
    </row>
    <row r="69" spans="1:6" x14ac:dyDescent="0.25">
      <c r="A69">
        <v>15</v>
      </c>
      <c r="D69" t="s">
        <v>969</v>
      </c>
      <c r="E69" t="s">
        <v>926</v>
      </c>
      <c r="F69" t="s">
        <v>968</v>
      </c>
    </row>
    <row r="70" spans="1:6" x14ac:dyDescent="0.25">
      <c r="A70">
        <v>16</v>
      </c>
      <c r="B70" t="s">
        <v>380</v>
      </c>
      <c r="C70" t="s">
        <v>153</v>
      </c>
      <c r="D70" t="s">
        <v>970</v>
      </c>
      <c r="E70" t="s">
        <v>971</v>
      </c>
      <c r="F70" t="s">
        <v>972</v>
      </c>
    </row>
    <row r="71" spans="1:6" x14ac:dyDescent="0.25">
      <c r="A71">
        <v>17</v>
      </c>
      <c r="B71" t="s">
        <v>396</v>
      </c>
      <c r="C71" t="s">
        <v>156</v>
      </c>
      <c r="D71" t="s">
        <v>973</v>
      </c>
      <c r="E71" t="s">
        <v>842</v>
      </c>
    </row>
    <row r="72" spans="1:6" x14ac:dyDescent="0.25">
      <c r="A72">
        <v>18</v>
      </c>
      <c r="B72" t="s">
        <v>374</v>
      </c>
      <c r="C72" t="s">
        <v>159</v>
      </c>
      <c r="D72" t="s">
        <v>974</v>
      </c>
      <c r="E72" t="s">
        <v>975</v>
      </c>
      <c r="F72" t="s">
        <v>965</v>
      </c>
    </row>
    <row r="74" spans="1:6" x14ac:dyDescent="0.25">
      <c r="A74">
        <v>0</v>
      </c>
      <c r="B74" t="s">
        <v>833</v>
      </c>
      <c r="C74" t="s">
        <v>3</v>
      </c>
      <c r="D74" t="s">
        <v>365</v>
      </c>
      <c r="E74" t="s">
        <v>832</v>
      </c>
      <c r="F74" t="s">
        <v>834</v>
      </c>
    </row>
    <row r="75" spans="1:6" x14ac:dyDescent="0.25">
      <c r="A75">
        <v>1</v>
      </c>
      <c r="B75" t="s">
        <v>460</v>
      </c>
      <c r="C75" t="s">
        <v>168</v>
      </c>
      <c r="D75" t="s">
        <v>976</v>
      </c>
      <c r="E75" t="s">
        <v>977</v>
      </c>
      <c r="F75" t="s">
        <v>978</v>
      </c>
    </row>
    <row r="76" spans="1:6" x14ac:dyDescent="0.25">
      <c r="A76">
        <v>2</v>
      </c>
      <c r="D76" t="s">
        <v>979</v>
      </c>
      <c r="E76" t="s">
        <v>870</v>
      </c>
      <c r="F76" t="s">
        <v>980</v>
      </c>
    </row>
    <row r="77" spans="1:6" x14ac:dyDescent="0.25">
      <c r="A77">
        <v>3</v>
      </c>
      <c r="B77" t="s">
        <v>395</v>
      </c>
      <c r="C77" t="s">
        <v>171</v>
      </c>
      <c r="D77" t="s">
        <v>981</v>
      </c>
      <c r="E77" t="s">
        <v>842</v>
      </c>
    </row>
    <row r="78" spans="1:6" x14ac:dyDescent="0.25">
      <c r="A78">
        <v>4</v>
      </c>
      <c r="B78" t="s">
        <v>391</v>
      </c>
      <c r="C78" t="s">
        <v>183</v>
      </c>
      <c r="D78" t="s">
        <v>982</v>
      </c>
      <c r="E78" t="s">
        <v>888</v>
      </c>
      <c r="F78" t="s">
        <v>968</v>
      </c>
    </row>
    <row r="79" spans="1:6" x14ac:dyDescent="0.25">
      <c r="A79">
        <v>5</v>
      </c>
      <c r="B79" t="s">
        <v>380</v>
      </c>
      <c r="C79" t="s">
        <v>190</v>
      </c>
      <c r="D79" t="s">
        <v>983</v>
      </c>
      <c r="E79" t="s">
        <v>984</v>
      </c>
      <c r="F79" t="s">
        <v>985</v>
      </c>
    </row>
    <row r="80" spans="1:6" x14ac:dyDescent="0.25">
      <c r="A80">
        <v>6</v>
      </c>
      <c r="D80" t="s">
        <v>986</v>
      </c>
      <c r="E80" t="s">
        <v>842</v>
      </c>
    </row>
    <row r="81" spans="1:15" x14ac:dyDescent="0.25">
      <c r="A81">
        <v>7</v>
      </c>
      <c r="D81" t="s">
        <v>987</v>
      </c>
      <c r="E81" t="s">
        <v>912</v>
      </c>
      <c r="F81" t="s">
        <v>988</v>
      </c>
    </row>
    <row r="82" spans="1:15" x14ac:dyDescent="0.25">
      <c r="A82">
        <v>8</v>
      </c>
      <c r="B82" t="s">
        <v>396</v>
      </c>
      <c r="C82" t="s">
        <v>193</v>
      </c>
      <c r="D82" t="s">
        <v>922</v>
      </c>
      <c r="E82" t="s">
        <v>923</v>
      </c>
      <c r="F82" t="s">
        <v>924</v>
      </c>
    </row>
    <row r="83" spans="1:15" x14ac:dyDescent="0.25">
      <c r="A83">
        <v>9</v>
      </c>
      <c r="B83" t="s">
        <v>374</v>
      </c>
      <c r="C83" s="7" t="s">
        <v>195</v>
      </c>
      <c r="D83" t="s">
        <v>989</v>
      </c>
      <c r="E83" t="s">
        <v>853</v>
      </c>
      <c r="F83" t="s">
        <v>990</v>
      </c>
      <c r="O83" t="s">
        <v>1274</v>
      </c>
    </row>
    <row r="84" spans="1:15" x14ac:dyDescent="0.25">
      <c r="A84">
        <v>10</v>
      </c>
      <c r="D84" t="s">
        <v>991</v>
      </c>
      <c r="E84" t="s">
        <v>992</v>
      </c>
      <c r="F84" t="s">
        <v>993</v>
      </c>
    </row>
    <row r="85" spans="1:15" x14ac:dyDescent="0.25">
      <c r="A85">
        <v>11</v>
      </c>
      <c r="D85" t="s">
        <v>994</v>
      </c>
      <c r="E85" t="s">
        <v>915</v>
      </c>
      <c r="F85" t="s">
        <v>995</v>
      </c>
    </row>
    <row r="86" spans="1:15" x14ac:dyDescent="0.25">
      <c r="A86">
        <v>12</v>
      </c>
      <c r="D86" t="s">
        <v>996</v>
      </c>
      <c r="E86" t="s">
        <v>997</v>
      </c>
      <c r="F86" t="s">
        <v>995</v>
      </c>
    </row>
    <row r="87" spans="1:15" x14ac:dyDescent="0.25">
      <c r="A87">
        <v>13</v>
      </c>
      <c r="D87" t="s">
        <v>895</v>
      </c>
      <c r="E87" t="s">
        <v>998</v>
      </c>
      <c r="F87" s="7" t="s">
        <v>999</v>
      </c>
    </row>
    <row r="88" spans="1:15" x14ac:dyDescent="0.25">
      <c r="A88">
        <v>14</v>
      </c>
      <c r="B88" t="s">
        <v>388</v>
      </c>
      <c r="C88" t="s">
        <v>200</v>
      </c>
      <c r="D88" t="s">
        <v>1000</v>
      </c>
      <c r="E88" t="s">
        <v>870</v>
      </c>
      <c r="F88" t="s">
        <v>1001</v>
      </c>
    </row>
    <row r="90" spans="1:15" x14ac:dyDescent="0.25">
      <c r="A90">
        <v>0</v>
      </c>
      <c r="B90" t="s">
        <v>833</v>
      </c>
      <c r="C90" t="s">
        <v>3</v>
      </c>
      <c r="D90" t="s">
        <v>365</v>
      </c>
      <c r="E90" t="s">
        <v>832</v>
      </c>
      <c r="F90" t="s">
        <v>834</v>
      </c>
    </row>
    <row r="91" spans="1:15" x14ac:dyDescent="0.25">
      <c r="A91">
        <v>1</v>
      </c>
      <c r="B91" t="s">
        <v>460</v>
      </c>
      <c r="C91" s="7" t="s">
        <v>204</v>
      </c>
      <c r="D91" t="s">
        <v>1002</v>
      </c>
      <c r="E91" t="s">
        <v>842</v>
      </c>
      <c r="O91" t="s">
        <v>1275</v>
      </c>
    </row>
    <row r="92" spans="1:15" x14ac:dyDescent="0.25">
      <c r="A92">
        <v>2</v>
      </c>
      <c r="D92" t="s">
        <v>980</v>
      </c>
      <c r="E92" t="s">
        <v>853</v>
      </c>
      <c r="F92" t="s">
        <v>919</v>
      </c>
    </row>
    <row r="93" spans="1:15" x14ac:dyDescent="0.25">
      <c r="A93">
        <v>3</v>
      </c>
      <c r="D93" t="s">
        <v>882</v>
      </c>
      <c r="E93" t="s">
        <v>888</v>
      </c>
      <c r="F93" s="7" t="s">
        <v>1003</v>
      </c>
    </row>
    <row r="94" spans="1:15" x14ac:dyDescent="0.25">
      <c r="A94">
        <v>4</v>
      </c>
      <c r="B94" t="s">
        <v>371</v>
      </c>
      <c r="C94" s="7" t="s">
        <v>212</v>
      </c>
      <c r="D94" t="s">
        <v>1004</v>
      </c>
      <c r="E94" t="s">
        <v>1005</v>
      </c>
      <c r="F94" t="s">
        <v>1006</v>
      </c>
      <c r="O94" t="s">
        <v>1276</v>
      </c>
    </row>
    <row r="95" spans="1:15" x14ac:dyDescent="0.25">
      <c r="A95">
        <v>5</v>
      </c>
      <c r="D95" t="s">
        <v>1007</v>
      </c>
      <c r="E95" t="s">
        <v>870</v>
      </c>
      <c r="F95" t="s">
        <v>1008</v>
      </c>
    </row>
    <row r="96" spans="1:15" x14ac:dyDescent="0.25">
      <c r="A96">
        <v>6</v>
      </c>
      <c r="D96" t="s">
        <v>1009</v>
      </c>
      <c r="E96" t="s">
        <v>1010</v>
      </c>
      <c r="F96" t="s">
        <v>1011</v>
      </c>
    </row>
    <row r="97" spans="1:15" x14ac:dyDescent="0.25">
      <c r="A97">
        <v>7</v>
      </c>
      <c r="D97" t="s">
        <v>1012</v>
      </c>
      <c r="E97" t="s">
        <v>1013</v>
      </c>
      <c r="F97" s="7" t="s">
        <v>1003</v>
      </c>
    </row>
    <row r="98" spans="1:15" x14ac:dyDescent="0.25">
      <c r="A98">
        <v>8</v>
      </c>
      <c r="B98" t="s">
        <v>392</v>
      </c>
      <c r="C98" t="s">
        <v>214</v>
      </c>
      <c r="D98" t="s">
        <v>1014</v>
      </c>
      <c r="E98" t="s">
        <v>1015</v>
      </c>
    </row>
    <row r="99" spans="1:15" x14ac:dyDescent="0.25">
      <c r="A99">
        <v>9</v>
      </c>
      <c r="D99" t="s">
        <v>1016</v>
      </c>
      <c r="E99" t="s">
        <v>1017</v>
      </c>
      <c r="F99" t="s">
        <v>932</v>
      </c>
    </row>
    <row r="100" spans="1:15" x14ac:dyDescent="0.25">
      <c r="A100">
        <v>10</v>
      </c>
      <c r="D100" t="s">
        <v>1018</v>
      </c>
      <c r="E100" t="s">
        <v>1019</v>
      </c>
    </row>
    <row r="101" spans="1:15" x14ac:dyDescent="0.25">
      <c r="A101">
        <v>11</v>
      </c>
      <c r="D101" t="s">
        <v>1020</v>
      </c>
      <c r="E101" t="s">
        <v>935</v>
      </c>
      <c r="F101" t="s">
        <v>1006</v>
      </c>
    </row>
    <row r="102" spans="1:15" x14ac:dyDescent="0.25">
      <c r="A102">
        <v>12</v>
      </c>
      <c r="D102" t="s">
        <v>1021</v>
      </c>
      <c r="E102" t="s">
        <v>1022</v>
      </c>
      <c r="F102" t="s">
        <v>1006</v>
      </c>
    </row>
    <row r="103" spans="1:15" x14ac:dyDescent="0.25">
      <c r="A103">
        <v>13</v>
      </c>
      <c r="D103" t="s">
        <v>933</v>
      </c>
      <c r="E103" t="s">
        <v>923</v>
      </c>
      <c r="F103" t="s">
        <v>1023</v>
      </c>
    </row>
    <row r="104" spans="1:15" x14ac:dyDescent="0.25">
      <c r="A104">
        <v>14</v>
      </c>
      <c r="D104" t="s">
        <v>917</v>
      </c>
      <c r="E104" t="s">
        <v>935</v>
      </c>
      <c r="F104" t="s">
        <v>1024</v>
      </c>
    </row>
    <row r="105" spans="1:15" x14ac:dyDescent="0.25">
      <c r="A105">
        <v>15</v>
      </c>
      <c r="D105" t="s">
        <v>922</v>
      </c>
      <c r="E105" t="s">
        <v>923</v>
      </c>
      <c r="F105" t="s">
        <v>913</v>
      </c>
    </row>
    <row r="106" spans="1:15" x14ac:dyDescent="0.25">
      <c r="A106">
        <v>16</v>
      </c>
      <c r="B106" t="s">
        <v>372</v>
      </c>
      <c r="C106" t="s">
        <v>220</v>
      </c>
      <c r="D106" t="s">
        <v>1025</v>
      </c>
      <c r="E106" t="s">
        <v>1026</v>
      </c>
      <c r="F106" t="s">
        <v>1027</v>
      </c>
    </row>
    <row r="107" spans="1:15" x14ac:dyDescent="0.25">
      <c r="A107">
        <v>17</v>
      </c>
      <c r="B107" t="s">
        <v>378</v>
      </c>
      <c r="C107" t="s">
        <v>222</v>
      </c>
      <c r="D107" t="s">
        <v>1028</v>
      </c>
      <c r="E107" t="s">
        <v>1029</v>
      </c>
    </row>
    <row r="108" spans="1:15" x14ac:dyDescent="0.25">
      <c r="A108">
        <v>18</v>
      </c>
      <c r="B108" t="s">
        <v>374</v>
      </c>
      <c r="C108" s="7" t="s">
        <v>230</v>
      </c>
      <c r="D108" t="s">
        <v>1030</v>
      </c>
      <c r="E108" t="s">
        <v>1031</v>
      </c>
      <c r="F108" t="s">
        <v>1032</v>
      </c>
      <c r="O108" t="s">
        <v>1273</v>
      </c>
    </row>
    <row r="109" spans="1:15" x14ac:dyDescent="0.25">
      <c r="A109">
        <v>19</v>
      </c>
      <c r="D109" t="s">
        <v>1033</v>
      </c>
      <c r="E109" t="s">
        <v>842</v>
      </c>
    </row>
    <row r="110" spans="1:15" x14ac:dyDescent="0.25">
      <c r="A110">
        <v>20</v>
      </c>
      <c r="D110" t="s">
        <v>1034</v>
      </c>
      <c r="E110" t="s">
        <v>888</v>
      </c>
      <c r="F110" t="s">
        <v>1012</v>
      </c>
    </row>
    <row r="111" spans="1:15" x14ac:dyDescent="0.25">
      <c r="A111">
        <v>21</v>
      </c>
      <c r="D111" t="s">
        <v>1035</v>
      </c>
      <c r="E111" t="s">
        <v>867</v>
      </c>
      <c r="F111" s="7" t="s">
        <v>1036</v>
      </c>
    </row>
    <row r="112" spans="1:15" x14ac:dyDescent="0.25">
      <c r="A112">
        <v>22</v>
      </c>
      <c r="B112" t="s">
        <v>388</v>
      </c>
      <c r="C112" s="7" t="s">
        <v>235</v>
      </c>
      <c r="D112" t="s">
        <v>1035</v>
      </c>
      <c r="E112" t="s">
        <v>888</v>
      </c>
      <c r="F112" t="s">
        <v>1037</v>
      </c>
      <c r="O112" t="s">
        <v>1275</v>
      </c>
    </row>
    <row r="113" spans="1:6" x14ac:dyDescent="0.25">
      <c r="A113">
        <v>23</v>
      </c>
      <c r="D113" t="s">
        <v>1038</v>
      </c>
      <c r="E113" t="s">
        <v>888</v>
      </c>
      <c r="F113" s="7" t="s">
        <v>1039</v>
      </c>
    </row>
    <row r="115" spans="1:6" x14ac:dyDescent="0.25">
      <c r="A115">
        <v>0</v>
      </c>
      <c r="B115" t="s">
        <v>833</v>
      </c>
      <c r="C115" t="s">
        <v>3</v>
      </c>
      <c r="D115" t="s">
        <v>365</v>
      </c>
      <c r="E115" t="s">
        <v>832</v>
      </c>
      <c r="F115" t="s">
        <v>834</v>
      </c>
    </row>
    <row r="116" spans="1:6" x14ac:dyDescent="0.25">
      <c r="A116">
        <v>1</v>
      </c>
      <c r="B116" t="s">
        <v>460</v>
      </c>
      <c r="C116" t="s">
        <v>239</v>
      </c>
      <c r="D116" t="s">
        <v>1040</v>
      </c>
      <c r="E116" t="s">
        <v>1041</v>
      </c>
      <c r="F116" t="s">
        <v>1042</v>
      </c>
    </row>
    <row r="117" spans="1:6" x14ac:dyDescent="0.25">
      <c r="A117">
        <v>2</v>
      </c>
      <c r="B117" t="s">
        <v>395</v>
      </c>
      <c r="C117" t="s">
        <v>241</v>
      </c>
      <c r="D117" t="s">
        <v>875</v>
      </c>
      <c r="E117" t="s">
        <v>842</v>
      </c>
    </row>
    <row r="118" spans="1:6" x14ac:dyDescent="0.25">
      <c r="A118">
        <v>3</v>
      </c>
      <c r="B118" t="s">
        <v>401</v>
      </c>
      <c r="C118" t="s">
        <v>243</v>
      </c>
      <c r="D118" t="s">
        <v>1043</v>
      </c>
      <c r="E118" t="s">
        <v>862</v>
      </c>
      <c r="F118" t="s">
        <v>1044</v>
      </c>
    </row>
    <row r="119" spans="1:6" x14ac:dyDescent="0.25">
      <c r="A119">
        <v>4</v>
      </c>
      <c r="B119" t="s">
        <v>371</v>
      </c>
      <c r="C119" t="s">
        <v>245</v>
      </c>
      <c r="D119" t="s">
        <v>1045</v>
      </c>
      <c r="E119" t="s">
        <v>1041</v>
      </c>
      <c r="F119" t="s">
        <v>1046</v>
      </c>
    </row>
    <row r="120" spans="1:6" x14ac:dyDescent="0.25">
      <c r="A120">
        <v>5</v>
      </c>
      <c r="B120" t="s">
        <v>391</v>
      </c>
      <c r="C120" t="s">
        <v>251</v>
      </c>
      <c r="D120" t="s">
        <v>1047</v>
      </c>
      <c r="E120" t="s">
        <v>1029</v>
      </c>
      <c r="F120" t="s">
        <v>1048</v>
      </c>
    </row>
    <row r="121" spans="1:6" x14ac:dyDescent="0.25">
      <c r="A121">
        <v>6</v>
      </c>
      <c r="D121" t="s">
        <v>1049</v>
      </c>
      <c r="E121" t="s">
        <v>1050</v>
      </c>
    </row>
    <row r="122" spans="1:6" x14ac:dyDescent="0.25">
      <c r="A122">
        <v>7</v>
      </c>
      <c r="D122" t="s">
        <v>1051</v>
      </c>
      <c r="E122" t="s">
        <v>952</v>
      </c>
      <c r="F122" t="s">
        <v>861</v>
      </c>
    </row>
    <row r="123" spans="1:6" x14ac:dyDescent="0.25">
      <c r="A123">
        <v>8</v>
      </c>
      <c r="D123" t="s">
        <v>1052</v>
      </c>
      <c r="E123" t="s">
        <v>915</v>
      </c>
      <c r="F123" t="s">
        <v>962</v>
      </c>
    </row>
    <row r="124" spans="1:6" x14ac:dyDescent="0.25">
      <c r="A124">
        <v>9</v>
      </c>
      <c r="B124" t="s">
        <v>372</v>
      </c>
      <c r="C124" t="s">
        <v>254</v>
      </c>
      <c r="D124" t="s">
        <v>1053</v>
      </c>
      <c r="E124" t="s">
        <v>1054</v>
      </c>
      <c r="F124" t="s">
        <v>1055</v>
      </c>
    </row>
    <row r="125" spans="1:6" x14ac:dyDescent="0.25">
      <c r="A125">
        <v>10</v>
      </c>
      <c r="D125" t="s">
        <v>1056</v>
      </c>
      <c r="E125" t="s">
        <v>1057</v>
      </c>
      <c r="F125" t="s">
        <v>1058</v>
      </c>
    </row>
    <row r="127" spans="1:6" x14ac:dyDescent="0.25">
      <c r="A127">
        <v>0</v>
      </c>
      <c r="B127" t="s">
        <v>833</v>
      </c>
      <c r="C127" t="s">
        <v>3</v>
      </c>
      <c r="D127" t="s">
        <v>365</v>
      </c>
      <c r="E127" t="s">
        <v>832</v>
      </c>
      <c r="F127" t="s">
        <v>834</v>
      </c>
    </row>
    <row r="128" spans="1:6" x14ac:dyDescent="0.25">
      <c r="A128">
        <v>1</v>
      </c>
      <c r="B128" t="s">
        <v>392</v>
      </c>
      <c r="C128" s="7" t="s">
        <v>267</v>
      </c>
      <c r="D128" t="s">
        <v>1059</v>
      </c>
      <c r="E128" t="s">
        <v>870</v>
      </c>
      <c r="F128" t="s">
        <v>1060</v>
      </c>
    </row>
    <row r="129" spans="1:15" x14ac:dyDescent="0.25">
      <c r="A129">
        <v>2</v>
      </c>
      <c r="D129" t="s">
        <v>882</v>
      </c>
      <c r="E129" t="s">
        <v>870</v>
      </c>
      <c r="F129" s="7" t="s">
        <v>1036</v>
      </c>
    </row>
    <row r="130" spans="1:15" x14ac:dyDescent="0.25">
      <c r="A130">
        <v>3</v>
      </c>
      <c r="B130" t="s">
        <v>372</v>
      </c>
      <c r="C130" t="s">
        <v>273</v>
      </c>
      <c r="D130" t="s">
        <v>917</v>
      </c>
      <c r="E130" t="s">
        <v>888</v>
      </c>
      <c r="F130" t="s">
        <v>1061</v>
      </c>
    </row>
    <row r="131" spans="1:15" x14ac:dyDescent="0.25">
      <c r="A131">
        <v>4</v>
      </c>
      <c r="B131" t="s">
        <v>380</v>
      </c>
      <c r="C131" t="s">
        <v>279</v>
      </c>
      <c r="D131" t="s">
        <v>1062</v>
      </c>
      <c r="E131" t="s">
        <v>1019</v>
      </c>
    </row>
    <row r="132" spans="1:15" x14ac:dyDescent="0.25">
      <c r="A132">
        <v>5</v>
      </c>
      <c r="D132" t="s">
        <v>1063</v>
      </c>
      <c r="E132" t="s">
        <v>1064</v>
      </c>
      <c r="F132" t="s">
        <v>1065</v>
      </c>
    </row>
    <row r="133" spans="1:15" x14ac:dyDescent="0.25">
      <c r="A133">
        <v>6</v>
      </c>
      <c r="B133" t="s">
        <v>396</v>
      </c>
      <c r="C133" t="s">
        <v>281</v>
      </c>
      <c r="D133" t="s">
        <v>1066</v>
      </c>
      <c r="E133" t="s">
        <v>912</v>
      </c>
      <c r="F133" t="s">
        <v>924</v>
      </c>
    </row>
    <row r="134" spans="1:15" x14ac:dyDescent="0.25">
      <c r="A134">
        <v>7</v>
      </c>
      <c r="B134" t="s">
        <v>374</v>
      </c>
      <c r="C134" t="s">
        <v>283</v>
      </c>
      <c r="D134" t="s">
        <v>1067</v>
      </c>
      <c r="E134" t="s">
        <v>1068</v>
      </c>
      <c r="F134" t="s">
        <v>1069</v>
      </c>
    </row>
    <row r="135" spans="1:15" x14ac:dyDescent="0.25">
      <c r="A135">
        <v>8</v>
      </c>
      <c r="B135" t="s">
        <v>367</v>
      </c>
      <c r="C135" s="7" t="s">
        <v>286</v>
      </c>
      <c r="D135" t="s">
        <v>1070</v>
      </c>
      <c r="E135" t="s">
        <v>975</v>
      </c>
      <c r="F135" s="7" t="s">
        <v>1071</v>
      </c>
      <c r="O135" t="s">
        <v>1277</v>
      </c>
    </row>
    <row r="136" spans="1:15" x14ac:dyDescent="0.25">
      <c r="A136">
        <v>9</v>
      </c>
      <c r="B136" t="s">
        <v>388</v>
      </c>
      <c r="C136" t="s">
        <v>288</v>
      </c>
      <c r="D136" t="s">
        <v>965</v>
      </c>
      <c r="E136" t="s">
        <v>1072</v>
      </c>
      <c r="F136" t="s">
        <v>978</v>
      </c>
    </row>
    <row r="137" spans="1:15" x14ac:dyDescent="0.25">
      <c r="A137">
        <v>10</v>
      </c>
      <c r="D137" t="s">
        <v>895</v>
      </c>
      <c r="E137" t="s">
        <v>975</v>
      </c>
      <c r="F137" t="s">
        <v>1073</v>
      </c>
    </row>
    <row r="139" spans="1:15" x14ac:dyDescent="0.25">
      <c r="A139">
        <v>0</v>
      </c>
      <c r="B139" t="s">
        <v>833</v>
      </c>
      <c r="C139" t="s">
        <v>3</v>
      </c>
      <c r="D139" t="s">
        <v>365</v>
      </c>
      <c r="E139" t="s">
        <v>832</v>
      </c>
      <c r="F139" t="s">
        <v>834</v>
      </c>
    </row>
    <row r="140" spans="1:15" x14ac:dyDescent="0.25">
      <c r="A140">
        <v>1</v>
      </c>
      <c r="B140" t="s">
        <v>460</v>
      </c>
      <c r="C140" t="s">
        <v>291</v>
      </c>
      <c r="D140" t="s">
        <v>1074</v>
      </c>
      <c r="E140" t="s">
        <v>842</v>
      </c>
    </row>
    <row r="141" spans="1:15" x14ac:dyDescent="0.25">
      <c r="A141">
        <v>2</v>
      </c>
      <c r="B141" t="s">
        <v>401</v>
      </c>
      <c r="C141" s="7" t="s">
        <v>296</v>
      </c>
      <c r="D141" t="s">
        <v>1075</v>
      </c>
      <c r="E141" t="s">
        <v>1029</v>
      </c>
    </row>
    <row r="142" spans="1:15" x14ac:dyDescent="0.25">
      <c r="A142">
        <v>3</v>
      </c>
      <c r="D142" t="s">
        <v>1076</v>
      </c>
      <c r="E142" t="s">
        <v>915</v>
      </c>
      <c r="F142" s="7" t="s">
        <v>966</v>
      </c>
    </row>
    <row r="143" spans="1:15" x14ac:dyDescent="0.25">
      <c r="A143">
        <v>4</v>
      </c>
      <c r="B143" t="s">
        <v>371</v>
      </c>
      <c r="C143" t="s">
        <v>299</v>
      </c>
      <c r="D143" t="s">
        <v>1077</v>
      </c>
      <c r="E143" t="s">
        <v>870</v>
      </c>
      <c r="F143" t="s">
        <v>1078</v>
      </c>
    </row>
    <row r="144" spans="1:15" x14ac:dyDescent="0.25">
      <c r="A144">
        <v>5</v>
      </c>
      <c r="B144" t="s">
        <v>405</v>
      </c>
      <c r="C144" t="s">
        <v>303</v>
      </c>
      <c r="D144" t="s">
        <v>1079</v>
      </c>
      <c r="E144" t="s">
        <v>1080</v>
      </c>
      <c r="F144" t="s">
        <v>1081</v>
      </c>
    </row>
    <row r="145" spans="1:15" x14ac:dyDescent="0.25">
      <c r="A145">
        <v>6</v>
      </c>
      <c r="D145" t="s">
        <v>1082</v>
      </c>
      <c r="E145" t="s">
        <v>847</v>
      </c>
      <c r="F145" t="s">
        <v>1081</v>
      </c>
    </row>
    <row r="146" spans="1:15" x14ac:dyDescent="0.25">
      <c r="A146">
        <v>7</v>
      </c>
      <c r="D146" t="s">
        <v>1083</v>
      </c>
      <c r="E146" t="s">
        <v>850</v>
      </c>
      <c r="F146" t="s">
        <v>1081</v>
      </c>
    </row>
    <row r="147" spans="1:15" x14ac:dyDescent="0.25">
      <c r="A147">
        <v>8</v>
      </c>
      <c r="D147" t="s">
        <v>861</v>
      </c>
      <c r="E147" t="s">
        <v>1013</v>
      </c>
      <c r="F147" t="s">
        <v>878</v>
      </c>
    </row>
    <row r="148" spans="1:15" x14ac:dyDescent="0.25">
      <c r="A148">
        <v>9</v>
      </c>
      <c r="D148" t="s">
        <v>1084</v>
      </c>
      <c r="E148" t="s">
        <v>1085</v>
      </c>
      <c r="F148" t="s">
        <v>1086</v>
      </c>
    </row>
    <row r="149" spans="1:15" x14ac:dyDescent="0.25">
      <c r="A149">
        <v>10</v>
      </c>
      <c r="D149" t="s">
        <v>1087</v>
      </c>
      <c r="E149" t="s">
        <v>888</v>
      </c>
      <c r="F149" t="s">
        <v>1088</v>
      </c>
    </row>
    <row r="150" spans="1:15" x14ac:dyDescent="0.25">
      <c r="A150">
        <v>11</v>
      </c>
      <c r="B150" t="s">
        <v>391</v>
      </c>
      <c r="C150" s="7" t="s">
        <v>305</v>
      </c>
      <c r="D150" t="s">
        <v>1076</v>
      </c>
      <c r="E150" t="s">
        <v>915</v>
      </c>
      <c r="F150" s="7" t="s">
        <v>1003</v>
      </c>
    </row>
    <row r="151" spans="1:15" x14ac:dyDescent="0.25">
      <c r="A151">
        <v>12</v>
      </c>
      <c r="B151" t="s">
        <v>372</v>
      </c>
      <c r="C151" t="s">
        <v>307</v>
      </c>
      <c r="D151" t="s">
        <v>1089</v>
      </c>
      <c r="E151" t="s">
        <v>1090</v>
      </c>
      <c r="F151" t="s">
        <v>1091</v>
      </c>
    </row>
    <row r="152" spans="1:15" x14ac:dyDescent="0.25">
      <c r="A152">
        <v>13</v>
      </c>
      <c r="D152" t="s">
        <v>1092</v>
      </c>
      <c r="E152" t="s">
        <v>870</v>
      </c>
      <c r="F152" t="s">
        <v>1093</v>
      </c>
    </row>
    <row r="153" spans="1:15" x14ac:dyDescent="0.25">
      <c r="A153">
        <v>14</v>
      </c>
      <c r="B153" t="s">
        <v>378</v>
      </c>
      <c r="C153" s="7" t="s">
        <v>310</v>
      </c>
      <c r="D153" t="s">
        <v>1094</v>
      </c>
      <c r="E153" t="s">
        <v>888</v>
      </c>
      <c r="F153" t="s">
        <v>1095</v>
      </c>
      <c r="O153" t="s">
        <v>1276</v>
      </c>
    </row>
    <row r="154" spans="1:15" x14ac:dyDescent="0.25">
      <c r="A154">
        <v>15</v>
      </c>
      <c r="D154" t="s">
        <v>1096</v>
      </c>
      <c r="E154" t="s">
        <v>1097</v>
      </c>
      <c r="F154" s="7" t="s">
        <v>1098</v>
      </c>
    </row>
    <row r="155" spans="1:15" x14ac:dyDescent="0.25">
      <c r="A155">
        <v>16</v>
      </c>
      <c r="B155" t="s">
        <v>380</v>
      </c>
      <c r="C155" t="s">
        <v>313</v>
      </c>
      <c r="D155" t="s">
        <v>1099</v>
      </c>
      <c r="E155" t="s">
        <v>842</v>
      </c>
    </row>
    <row r="156" spans="1:15" x14ac:dyDescent="0.25">
      <c r="A156">
        <v>17</v>
      </c>
      <c r="B156" t="s">
        <v>396</v>
      </c>
      <c r="C156" t="s">
        <v>316</v>
      </c>
      <c r="D156" t="s">
        <v>1100</v>
      </c>
      <c r="E156" t="s">
        <v>915</v>
      </c>
      <c r="F156" t="s">
        <v>1101</v>
      </c>
    </row>
    <row r="158" spans="1:15" x14ac:dyDescent="0.25">
      <c r="A158">
        <v>0</v>
      </c>
      <c r="B158" t="s">
        <v>833</v>
      </c>
      <c r="C158" t="s">
        <v>3</v>
      </c>
      <c r="D158" t="s">
        <v>365</v>
      </c>
      <c r="E158" t="s">
        <v>832</v>
      </c>
      <c r="F158" t="s">
        <v>834</v>
      </c>
    </row>
    <row r="159" spans="1:15" x14ac:dyDescent="0.25">
      <c r="A159">
        <v>1</v>
      </c>
      <c r="B159" t="s">
        <v>460</v>
      </c>
      <c r="C159" t="s">
        <v>320</v>
      </c>
      <c r="D159" t="s">
        <v>1102</v>
      </c>
      <c r="E159" t="s">
        <v>842</v>
      </c>
    </row>
    <row r="160" spans="1:15" x14ac:dyDescent="0.25">
      <c r="A160">
        <v>2</v>
      </c>
      <c r="B160" t="s">
        <v>371</v>
      </c>
      <c r="C160" t="s">
        <v>326</v>
      </c>
      <c r="D160" t="s">
        <v>1103</v>
      </c>
      <c r="E160" t="s">
        <v>865</v>
      </c>
    </row>
    <row r="161" spans="1:15" x14ac:dyDescent="0.25">
      <c r="A161">
        <v>3</v>
      </c>
      <c r="D161" t="s">
        <v>1104</v>
      </c>
      <c r="E161" t="s">
        <v>935</v>
      </c>
      <c r="F161" t="s">
        <v>1070</v>
      </c>
    </row>
    <row r="162" spans="1:15" x14ac:dyDescent="0.25">
      <c r="A162">
        <v>4</v>
      </c>
      <c r="B162" t="s">
        <v>392</v>
      </c>
      <c r="C162" t="s">
        <v>327</v>
      </c>
      <c r="D162" t="s">
        <v>1105</v>
      </c>
      <c r="E162" t="s">
        <v>870</v>
      </c>
      <c r="F162" t="s">
        <v>1106</v>
      </c>
    </row>
    <row r="163" spans="1:15" x14ac:dyDescent="0.25">
      <c r="A163">
        <v>5</v>
      </c>
      <c r="B163" t="s">
        <v>405</v>
      </c>
      <c r="C163" s="7" t="s">
        <v>329</v>
      </c>
      <c r="D163" t="s">
        <v>1036</v>
      </c>
      <c r="E163" t="s">
        <v>1107</v>
      </c>
      <c r="F163" s="7" t="s">
        <v>1108</v>
      </c>
      <c r="O163" t="s">
        <v>1276</v>
      </c>
    </row>
    <row r="164" spans="1:15" x14ac:dyDescent="0.25">
      <c r="A164">
        <v>6</v>
      </c>
      <c r="B164" t="s">
        <v>391</v>
      </c>
      <c r="C164" t="s">
        <v>331</v>
      </c>
      <c r="D164" t="s">
        <v>1109</v>
      </c>
      <c r="E164" t="s">
        <v>867</v>
      </c>
      <c r="F164" t="s">
        <v>1110</v>
      </c>
    </row>
    <row r="165" spans="1:15" x14ac:dyDescent="0.25">
      <c r="A165">
        <v>7</v>
      </c>
      <c r="D165" t="s">
        <v>1111</v>
      </c>
      <c r="E165" t="s">
        <v>888</v>
      </c>
      <c r="F165" t="s">
        <v>1073</v>
      </c>
    </row>
    <row r="166" spans="1:15" x14ac:dyDescent="0.25">
      <c r="A166">
        <v>8</v>
      </c>
      <c r="B166" t="s">
        <v>372</v>
      </c>
      <c r="C166" s="7" t="s">
        <v>333</v>
      </c>
      <c r="D166" t="s">
        <v>1112</v>
      </c>
      <c r="E166" t="s">
        <v>1113</v>
      </c>
      <c r="F166" t="s">
        <v>1114</v>
      </c>
      <c r="O166" t="s">
        <v>1275</v>
      </c>
    </row>
    <row r="167" spans="1:15" x14ac:dyDescent="0.25">
      <c r="A167">
        <v>9</v>
      </c>
      <c r="D167" t="s">
        <v>1115</v>
      </c>
      <c r="E167" t="s">
        <v>888</v>
      </c>
      <c r="F167" s="7" t="s">
        <v>1116</v>
      </c>
    </row>
    <row r="168" spans="1:15" x14ac:dyDescent="0.25">
      <c r="A168">
        <v>10</v>
      </c>
      <c r="D168" t="s">
        <v>936</v>
      </c>
      <c r="E168" t="s">
        <v>1117</v>
      </c>
      <c r="F168" s="7" t="s">
        <v>1116</v>
      </c>
    </row>
    <row r="169" spans="1:15" x14ac:dyDescent="0.25">
      <c r="A169">
        <v>11</v>
      </c>
      <c r="B169" t="s">
        <v>380</v>
      </c>
      <c r="C169" t="s">
        <v>337</v>
      </c>
      <c r="D169" t="s">
        <v>1118</v>
      </c>
      <c r="E169" t="s">
        <v>839</v>
      </c>
      <c r="F169" t="s">
        <v>1119</v>
      </c>
    </row>
    <row r="170" spans="1:15" x14ac:dyDescent="0.25">
      <c r="A170">
        <v>12</v>
      </c>
      <c r="B170" t="s">
        <v>396</v>
      </c>
      <c r="C170" t="s">
        <v>339</v>
      </c>
      <c r="D170" t="s">
        <v>1120</v>
      </c>
      <c r="E170" t="s">
        <v>842</v>
      </c>
    </row>
    <row r="171" spans="1:15" x14ac:dyDescent="0.25">
      <c r="A171">
        <v>13</v>
      </c>
      <c r="D171" t="s">
        <v>914</v>
      </c>
      <c r="E171" t="s">
        <v>870</v>
      </c>
      <c r="F171" t="s">
        <v>1121</v>
      </c>
    </row>
    <row r="172" spans="1:15" x14ac:dyDescent="0.25">
      <c r="A172">
        <v>14</v>
      </c>
      <c r="B172" t="s">
        <v>374</v>
      </c>
      <c r="C172" t="s">
        <v>341</v>
      </c>
      <c r="D172" t="s">
        <v>1122</v>
      </c>
      <c r="E172" t="s">
        <v>847</v>
      </c>
      <c r="F172" t="s">
        <v>1069</v>
      </c>
    </row>
    <row r="173" spans="1:15" x14ac:dyDescent="0.25">
      <c r="A173">
        <v>15</v>
      </c>
      <c r="B173" t="s">
        <v>367</v>
      </c>
      <c r="C173" t="s">
        <v>343</v>
      </c>
      <c r="D173" t="s">
        <v>1123</v>
      </c>
      <c r="E173" t="s">
        <v>1107</v>
      </c>
      <c r="F173" t="s">
        <v>896</v>
      </c>
    </row>
  </sheetData>
  <phoneticPr fontId="3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6A0C-FEFC-4688-9CB4-2B3B883A350B}">
  <sheetPr codeName="工作表15"/>
  <dimension ref="A1:E9"/>
  <sheetViews>
    <sheetView workbookViewId="0">
      <selection activeCell="L6" sqref="L6"/>
    </sheetView>
  </sheetViews>
  <sheetFormatPr defaultRowHeight="15.75" x14ac:dyDescent="0.25"/>
  <sheetData>
    <row r="1" spans="1:5" x14ac:dyDescent="0.25">
      <c r="A1" s="1">
        <v>0</v>
      </c>
      <c r="B1" s="1">
        <v>1</v>
      </c>
      <c r="C1" s="1">
        <v>2</v>
      </c>
      <c r="D1" s="1">
        <v>3</v>
      </c>
      <c r="E1" s="1">
        <v>4</v>
      </c>
    </row>
    <row r="2" spans="1:5" x14ac:dyDescent="0.25">
      <c r="A2" t="s">
        <v>363</v>
      </c>
      <c r="B2" t="s">
        <v>2</v>
      </c>
      <c r="C2" t="s">
        <v>3</v>
      </c>
      <c r="D2" t="s">
        <v>1124</v>
      </c>
      <c r="E2" t="s">
        <v>1125</v>
      </c>
    </row>
    <row r="3" spans="1:5" x14ac:dyDescent="0.25">
      <c r="A3" t="s">
        <v>1126</v>
      </c>
    </row>
    <row r="4" spans="1:5" x14ac:dyDescent="0.25">
      <c r="B4" t="s">
        <v>401</v>
      </c>
      <c r="C4" t="s">
        <v>296</v>
      </c>
      <c r="D4" t="s">
        <v>1127</v>
      </c>
      <c r="E4" t="s">
        <v>1128</v>
      </c>
    </row>
    <row r="5" spans="1:5" x14ac:dyDescent="0.25">
      <c r="B5" t="s">
        <v>380</v>
      </c>
      <c r="C5" t="s">
        <v>313</v>
      </c>
      <c r="D5" t="s">
        <v>1129</v>
      </c>
      <c r="E5" t="s">
        <v>1128</v>
      </c>
    </row>
    <row r="6" spans="1:5" x14ac:dyDescent="0.25">
      <c r="A6" t="s">
        <v>1130</v>
      </c>
    </row>
    <row r="7" spans="1:5" x14ac:dyDescent="0.25">
      <c r="B7" t="s">
        <v>460</v>
      </c>
      <c r="C7" t="s">
        <v>320</v>
      </c>
      <c r="D7" t="s">
        <v>1131</v>
      </c>
      <c r="E7" t="s">
        <v>1128</v>
      </c>
    </row>
    <row r="8" spans="1:5" x14ac:dyDescent="0.25">
      <c r="B8" t="s">
        <v>378</v>
      </c>
      <c r="C8" t="s">
        <v>335</v>
      </c>
      <c r="D8" t="s">
        <v>1132</v>
      </c>
      <c r="E8" t="s">
        <v>1128</v>
      </c>
    </row>
    <row r="9" spans="1:5" x14ac:dyDescent="0.25">
      <c r="B9" t="s">
        <v>367</v>
      </c>
      <c r="C9" t="s">
        <v>343</v>
      </c>
      <c r="D9" t="s">
        <v>1133</v>
      </c>
      <c r="E9" t="s">
        <v>1128</v>
      </c>
    </row>
  </sheetData>
  <phoneticPr fontId="3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0AA6-B2C0-4601-9EE7-5714D4B984A3}">
  <sheetPr codeName="工作表17"/>
  <dimension ref="A1:F129"/>
  <sheetViews>
    <sheetView workbookViewId="0">
      <selection sqref="A1:F129"/>
    </sheetView>
  </sheetViews>
  <sheetFormatPr defaultRowHeight="15.75" x14ac:dyDescent="0.25"/>
  <sheetData>
    <row r="1" spans="1:6" x14ac:dyDescent="0.25">
      <c r="A1" t="s">
        <v>1</v>
      </c>
      <c r="B1" t="s">
        <v>822</v>
      </c>
      <c r="C1" t="s">
        <v>1348</v>
      </c>
    </row>
    <row r="2" spans="1:6" x14ac:dyDescent="0.25">
      <c r="A2" t="s">
        <v>1</v>
      </c>
      <c r="B2">
        <v>1</v>
      </c>
      <c r="C2" t="s">
        <v>14</v>
      </c>
      <c r="D2" t="s">
        <v>359</v>
      </c>
      <c r="E2" t="s">
        <v>1352</v>
      </c>
      <c r="F2">
        <v>9</v>
      </c>
    </row>
    <row r="3" spans="1:6" x14ac:dyDescent="0.25">
      <c r="A3" t="s">
        <v>1</v>
      </c>
      <c r="B3">
        <v>2</v>
      </c>
      <c r="C3" t="s">
        <v>21</v>
      </c>
      <c r="D3" t="s">
        <v>360</v>
      </c>
      <c r="E3" t="s">
        <v>1353</v>
      </c>
      <c r="F3">
        <v>1</v>
      </c>
    </row>
    <row r="4" spans="1:6" x14ac:dyDescent="0.25">
      <c r="A4" t="s">
        <v>1</v>
      </c>
      <c r="B4">
        <v>3</v>
      </c>
      <c r="C4" t="s">
        <v>26</v>
      </c>
      <c r="D4" t="s">
        <v>360</v>
      </c>
      <c r="E4" t="s">
        <v>1354</v>
      </c>
      <c r="F4">
        <v>14</v>
      </c>
    </row>
    <row r="5" spans="1:6" x14ac:dyDescent="0.25">
      <c r="A5" t="s">
        <v>1</v>
      </c>
      <c r="B5">
        <v>4</v>
      </c>
      <c r="C5" t="s">
        <v>31</v>
      </c>
      <c r="D5" t="s">
        <v>362</v>
      </c>
      <c r="E5" t="s">
        <v>1355</v>
      </c>
      <c r="F5">
        <v>7</v>
      </c>
    </row>
    <row r="6" spans="1:6" x14ac:dyDescent="0.25">
      <c r="A6" t="s">
        <v>1</v>
      </c>
      <c r="B6">
        <v>5</v>
      </c>
      <c r="C6" t="s">
        <v>36</v>
      </c>
      <c r="D6" t="s">
        <v>360</v>
      </c>
      <c r="E6" t="s">
        <v>1356</v>
      </c>
      <c r="F6">
        <v>8</v>
      </c>
    </row>
    <row r="7" spans="1:6" x14ac:dyDescent="0.25">
      <c r="A7" t="s">
        <v>1</v>
      </c>
      <c r="B7">
        <v>6</v>
      </c>
      <c r="C7" t="s">
        <v>41</v>
      </c>
      <c r="D7" t="s">
        <v>359</v>
      </c>
      <c r="E7" t="s">
        <v>1357</v>
      </c>
      <c r="F7">
        <v>12</v>
      </c>
    </row>
    <row r="8" spans="1:6" x14ac:dyDescent="0.25">
      <c r="A8" t="s">
        <v>1</v>
      </c>
      <c r="B8">
        <v>7</v>
      </c>
      <c r="C8" t="s">
        <v>45</v>
      </c>
      <c r="D8" t="s">
        <v>359</v>
      </c>
      <c r="E8" t="s">
        <v>1358</v>
      </c>
      <c r="F8">
        <v>2</v>
      </c>
    </row>
    <row r="9" spans="1:6" x14ac:dyDescent="0.25">
      <c r="A9" t="s">
        <v>1</v>
      </c>
      <c r="B9">
        <v>8</v>
      </c>
      <c r="C9" t="s">
        <v>51</v>
      </c>
      <c r="D9" t="s">
        <v>360</v>
      </c>
      <c r="E9" t="s">
        <v>1359</v>
      </c>
      <c r="F9">
        <v>10</v>
      </c>
    </row>
    <row r="10" spans="1:6" x14ac:dyDescent="0.25">
      <c r="A10" t="s">
        <v>1</v>
      </c>
      <c r="B10">
        <v>9</v>
      </c>
      <c r="C10" t="s">
        <v>55</v>
      </c>
      <c r="D10" t="s">
        <v>362</v>
      </c>
      <c r="E10" t="s">
        <v>1360</v>
      </c>
      <c r="F10">
        <v>6</v>
      </c>
    </row>
    <row r="11" spans="1:6" x14ac:dyDescent="0.25">
      <c r="A11" t="s">
        <v>1</v>
      </c>
      <c r="B11">
        <v>10</v>
      </c>
      <c r="C11" t="s">
        <v>59</v>
      </c>
      <c r="D11" t="s">
        <v>360</v>
      </c>
      <c r="E11" t="s">
        <v>1361</v>
      </c>
      <c r="F11">
        <v>13</v>
      </c>
    </row>
    <row r="12" spans="1:6" x14ac:dyDescent="0.25">
      <c r="A12" t="s">
        <v>1</v>
      </c>
      <c r="B12">
        <v>11</v>
      </c>
      <c r="C12" t="s">
        <v>63</v>
      </c>
      <c r="D12" t="s">
        <v>362</v>
      </c>
      <c r="E12" t="s">
        <v>1362</v>
      </c>
      <c r="F12">
        <v>3</v>
      </c>
    </row>
    <row r="13" spans="1:6" x14ac:dyDescent="0.25">
      <c r="A13" t="s">
        <v>1</v>
      </c>
      <c r="B13">
        <v>12</v>
      </c>
      <c r="C13" t="s">
        <v>68</v>
      </c>
      <c r="D13" t="s">
        <v>359</v>
      </c>
      <c r="E13" t="s">
        <v>1363</v>
      </c>
      <c r="F13">
        <v>4</v>
      </c>
    </row>
    <row r="14" spans="1:6" x14ac:dyDescent="0.25">
      <c r="A14" t="s">
        <v>1</v>
      </c>
      <c r="B14">
        <v>13</v>
      </c>
      <c r="C14" t="s">
        <v>72</v>
      </c>
      <c r="D14" t="s">
        <v>362</v>
      </c>
      <c r="E14" t="s">
        <v>1364</v>
      </c>
      <c r="F14">
        <v>5</v>
      </c>
    </row>
    <row r="15" spans="1:6" x14ac:dyDescent="0.25">
      <c r="A15" t="s">
        <v>1</v>
      </c>
      <c r="B15">
        <v>14</v>
      </c>
      <c r="C15" t="s">
        <v>76</v>
      </c>
      <c r="D15" t="s">
        <v>362</v>
      </c>
      <c r="E15" t="s">
        <v>1365</v>
      </c>
      <c r="F15">
        <v>11</v>
      </c>
    </row>
    <row r="16" spans="1:6" x14ac:dyDescent="0.25">
      <c r="A16" t="s">
        <v>81</v>
      </c>
      <c r="B16" t="s">
        <v>824</v>
      </c>
      <c r="C16" t="s">
        <v>1349</v>
      </c>
    </row>
    <row r="17" spans="1:6" x14ac:dyDescent="0.25">
      <c r="A17" t="s">
        <v>81</v>
      </c>
      <c r="B17">
        <v>1</v>
      </c>
      <c r="C17" t="s">
        <v>82</v>
      </c>
      <c r="D17" t="s">
        <v>359</v>
      </c>
      <c r="E17" t="s">
        <v>1355</v>
      </c>
      <c r="F17">
        <v>2</v>
      </c>
    </row>
    <row r="18" spans="1:6" x14ac:dyDescent="0.25">
      <c r="A18" t="s">
        <v>81</v>
      </c>
      <c r="B18">
        <v>2</v>
      </c>
      <c r="C18" t="s">
        <v>84</v>
      </c>
      <c r="D18" t="s">
        <v>360</v>
      </c>
      <c r="E18" t="s">
        <v>1364</v>
      </c>
      <c r="F18">
        <v>5</v>
      </c>
    </row>
    <row r="19" spans="1:6" x14ac:dyDescent="0.25">
      <c r="A19" t="s">
        <v>81</v>
      </c>
      <c r="B19">
        <v>3</v>
      </c>
      <c r="C19" t="s">
        <v>87</v>
      </c>
      <c r="D19" t="s">
        <v>359</v>
      </c>
      <c r="E19" t="s">
        <v>1356</v>
      </c>
      <c r="F19">
        <v>8</v>
      </c>
    </row>
    <row r="20" spans="1:6" x14ac:dyDescent="0.25">
      <c r="A20" t="s">
        <v>81</v>
      </c>
      <c r="B20">
        <v>4</v>
      </c>
      <c r="C20" t="s">
        <v>89</v>
      </c>
      <c r="D20" t="s">
        <v>361</v>
      </c>
      <c r="E20" t="s">
        <v>1363</v>
      </c>
      <c r="F20">
        <v>10</v>
      </c>
    </row>
    <row r="21" spans="1:6" x14ac:dyDescent="0.25">
      <c r="A21" t="s">
        <v>81</v>
      </c>
      <c r="B21">
        <v>5</v>
      </c>
      <c r="C21" t="s">
        <v>93</v>
      </c>
      <c r="D21" t="s">
        <v>360</v>
      </c>
      <c r="E21" t="s">
        <v>1365</v>
      </c>
      <c r="F21">
        <v>3</v>
      </c>
    </row>
    <row r="22" spans="1:6" x14ac:dyDescent="0.25">
      <c r="A22" t="s">
        <v>81</v>
      </c>
      <c r="B22">
        <v>6</v>
      </c>
      <c r="C22" t="s">
        <v>97</v>
      </c>
      <c r="D22" t="s">
        <v>360</v>
      </c>
      <c r="E22" t="s">
        <v>1360</v>
      </c>
      <c r="F22">
        <v>9</v>
      </c>
    </row>
    <row r="23" spans="1:6" x14ac:dyDescent="0.25">
      <c r="A23" t="s">
        <v>81</v>
      </c>
      <c r="B23">
        <v>7</v>
      </c>
      <c r="C23" t="s">
        <v>100</v>
      </c>
      <c r="D23" t="s">
        <v>359</v>
      </c>
      <c r="E23" t="s">
        <v>1357</v>
      </c>
      <c r="F23">
        <v>6</v>
      </c>
    </row>
    <row r="24" spans="1:6" x14ac:dyDescent="0.25">
      <c r="A24" t="s">
        <v>81</v>
      </c>
      <c r="B24">
        <v>8</v>
      </c>
      <c r="C24" t="s">
        <v>102</v>
      </c>
      <c r="D24" t="s">
        <v>360</v>
      </c>
      <c r="E24" t="s">
        <v>1354</v>
      </c>
      <c r="F24">
        <v>1</v>
      </c>
    </row>
    <row r="25" spans="1:6" x14ac:dyDescent="0.25">
      <c r="A25" t="s">
        <v>81</v>
      </c>
      <c r="B25">
        <v>9</v>
      </c>
      <c r="C25" t="s">
        <v>105</v>
      </c>
      <c r="D25" t="s">
        <v>359</v>
      </c>
      <c r="E25" t="s">
        <v>1359</v>
      </c>
      <c r="F25">
        <v>11</v>
      </c>
    </row>
    <row r="26" spans="1:6" x14ac:dyDescent="0.25">
      <c r="A26" t="s">
        <v>81</v>
      </c>
      <c r="B26">
        <v>10</v>
      </c>
      <c r="C26" t="s">
        <v>108</v>
      </c>
      <c r="D26" t="s">
        <v>360</v>
      </c>
      <c r="E26" t="s">
        <v>1352</v>
      </c>
      <c r="F26">
        <v>7</v>
      </c>
    </row>
    <row r="27" spans="1:6" x14ac:dyDescent="0.25">
      <c r="A27" t="s">
        <v>81</v>
      </c>
      <c r="B27">
        <v>11</v>
      </c>
      <c r="C27" t="s">
        <v>110</v>
      </c>
      <c r="D27" t="s">
        <v>362</v>
      </c>
      <c r="E27" t="s">
        <v>1366</v>
      </c>
      <c r="F27">
        <v>4</v>
      </c>
    </row>
    <row r="28" spans="1:6" x14ac:dyDescent="0.25">
      <c r="A28" t="s">
        <v>115</v>
      </c>
      <c r="B28" t="s">
        <v>1347</v>
      </c>
      <c r="C28" t="s">
        <v>1348</v>
      </c>
    </row>
    <row r="29" spans="1:6" x14ac:dyDescent="0.25">
      <c r="A29" t="s">
        <v>115</v>
      </c>
      <c r="B29">
        <v>1</v>
      </c>
      <c r="C29" t="s">
        <v>116</v>
      </c>
      <c r="D29" t="s">
        <v>359</v>
      </c>
      <c r="E29" t="s">
        <v>1355</v>
      </c>
      <c r="F29">
        <v>1</v>
      </c>
    </row>
    <row r="30" spans="1:6" x14ac:dyDescent="0.25">
      <c r="A30" t="s">
        <v>115</v>
      </c>
      <c r="B30">
        <v>2</v>
      </c>
      <c r="C30" t="s">
        <v>118</v>
      </c>
      <c r="D30" t="s">
        <v>359</v>
      </c>
      <c r="E30" t="s">
        <v>1365</v>
      </c>
      <c r="F30">
        <v>5</v>
      </c>
    </row>
    <row r="31" spans="1:6" x14ac:dyDescent="0.25">
      <c r="A31" t="s">
        <v>115</v>
      </c>
      <c r="B31">
        <v>3</v>
      </c>
      <c r="C31" t="s">
        <v>120</v>
      </c>
      <c r="D31" t="s">
        <v>360</v>
      </c>
      <c r="E31" t="s">
        <v>1356</v>
      </c>
      <c r="F31">
        <v>4</v>
      </c>
    </row>
    <row r="32" spans="1:6" x14ac:dyDescent="0.25">
      <c r="A32" t="s">
        <v>115</v>
      </c>
      <c r="B32">
        <v>4</v>
      </c>
      <c r="C32" t="s">
        <v>122</v>
      </c>
      <c r="D32" t="s">
        <v>360</v>
      </c>
      <c r="E32" t="s">
        <v>1366</v>
      </c>
      <c r="F32">
        <v>6</v>
      </c>
    </row>
    <row r="33" spans="1:6" x14ac:dyDescent="0.25">
      <c r="A33" t="s">
        <v>115</v>
      </c>
      <c r="B33">
        <v>5</v>
      </c>
      <c r="C33" t="s">
        <v>124</v>
      </c>
      <c r="D33" t="s">
        <v>360</v>
      </c>
      <c r="E33" t="s">
        <v>1367</v>
      </c>
      <c r="F33">
        <v>2</v>
      </c>
    </row>
    <row r="34" spans="1:6" x14ac:dyDescent="0.25">
      <c r="A34" t="s">
        <v>115</v>
      </c>
      <c r="B34">
        <v>6</v>
      </c>
      <c r="C34" t="s">
        <v>127</v>
      </c>
      <c r="D34" t="s">
        <v>360</v>
      </c>
      <c r="E34" t="s">
        <v>1368</v>
      </c>
      <c r="F34">
        <v>3</v>
      </c>
    </row>
    <row r="35" spans="1:6" x14ac:dyDescent="0.25">
      <c r="A35" t="s">
        <v>130</v>
      </c>
      <c r="B35" t="s">
        <v>822</v>
      </c>
      <c r="C35" t="s">
        <v>1350</v>
      </c>
    </row>
    <row r="36" spans="1:6" x14ac:dyDescent="0.25">
      <c r="A36" t="s">
        <v>130</v>
      </c>
      <c r="B36">
        <v>1</v>
      </c>
      <c r="C36" t="s">
        <v>131</v>
      </c>
      <c r="D36" t="s">
        <v>359</v>
      </c>
      <c r="E36" t="s">
        <v>1355</v>
      </c>
      <c r="F36">
        <v>12</v>
      </c>
    </row>
    <row r="37" spans="1:6" x14ac:dyDescent="0.25">
      <c r="A37" t="s">
        <v>130</v>
      </c>
      <c r="B37">
        <v>2</v>
      </c>
      <c r="C37" t="s">
        <v>134</v>
      </c>
      <c r="D37" t="s">
        <v>362</v>
      </c>
      <c r="E37" t="s">
        <v>1361</v>
      </c>
      <c r="F37">
        <v>2</v>
      </c>
    </row>
    <row r="38" spans="1:6" x14ac:dyDescent="0.25">
      <c r="A38" t="s">
        <v>130</v>
      </c>
      <c r="B38">
        <v>3</v>
      </c>
      <c r="C38" t="s">
        <v>137</v>
      </c>
      <c r="D38" t="s">
        <v>360</v>
      </c>
      <c r="E38" t="s">
        <v>1360</v>
      </c>
      <c r="F38">
        <v>14</v>
      </c>
    </row>
    <row r="39" spans="1:6" x14ac:dyDescent="0.25">
      <c r="A39" t="s">
        <v>130</v>
      </c>
      <c r="B39">
        <v>4</v>
      </c>
      <c r="C39" t="s">
        <v>140</v>
      </c>
      <c r="D39" t="s">
        <v>359</v>
      </c>
      <c r="E39" t="s">
        <v>1352</v>
      </c>
      <c r="F39">
        <v>9</v>
      </c>
    </row>
    <row r="40" spans="1:6" x14ac:dyDescent="0.25">
      <c r="A40" t="s">
        <v>130</v>
      </c>
      <c r="B40">
        <v>5</v>
      </c>
      <c r="C40" t="s">
        <v>142</v>
      </c>
      <c r="D40" t="s">
        <v>362</v>
      </c>
      <c r="E40" t="s">
        <v>1359</v>
      </c>
      <c r="F40">
        <v>1</v>
      </c>
    </row>
    <row r="41" spans="1:6" x14ac:dyDescent="0.25">
      <c r="A41" t="s">
        <v>130</v>
      </c>
      <c r="B41">
        <v>6</v>
      </c>
      <c r="C41" t="s">
        <v>144</v>
      </c>
      <c r="D41" t="s">
        <v>361</v>
      </c>
      <c r="E41" t="s">
        <v>1353</v>
      </c>
      <c r="F41">
        <v>8</v>
      </c>
    </row>
    <row r="42" spans="1:6" x14ac:dyDescent="0.25">
      <c r="A42" t="s">
        <v>130</v>
      </c>
      <c r="B42">
        <v>7</v>
      </c>
      <c r="C42" t="s">
        <v>146</v>
      </c>
      <c r="D42" t="s">
        <v>360</v>
      </c>
      <c r="E42" t="s">
        <v>1362</v>
      </c>
      <c r="F42">
        <v>7</v>
      </c>
    </row>
    <row r="43" spans="1:6" x14ac:dyDescent="0.25">
      <c r="A43" t="s">
        <v>130</v>
      </c>
      <c r="B43">
        <v>8</v>
      </c>
      <c r="C43" t="s">
        <v>149</v>
      </c>
      <c r="D43" t="s">
        <v>359</v>
      </c>
      <c r="E43" t="s">
        <v>1358</v>
      </c>
      <c r="F43">
        <v>11</v>
      </c>
    </row>
    <row r="44" spans="1:6" x14ac:dyDescent="0.25">
      <c r="A44" t="s">
        <v>130</v>
      </c>
      <c r="B44">
        <v>9</v>
      </c>
      <c r="C44" t="s">
        <v>151</v>
      </c>
      <c r="D44" t="s">
        <v>361</v>
      </c>
      <c r="E44" t="s">
        <v>1363</v>
      </c>
      <c r="F44">
        <v>5</v>
      </c>
    </row>
    <row r="45" spans="1:6" x14ac:dyDescent="0.25">
      <c r="A45" t="s">
        <v>130</v>
      </c>
      <c r="B45">
        <v>10</v>
      </c>
      <c r="C45" t="s">
        <v>153</v>
      </c>
      <c r="D45" t="s">
        <v>361</v>
      </c>
      <c r="E45" t="s">
        <v>1369</v>
      </c>
      <c r="F45">
        <v>6</v>
      </c>
    </row>
    <row r="46" spans="1:6" x14ac:dyDescent="0.25">
      <c r="A46" t="s">
        <v>130</v>
      </c>
      <c r="B46">
        <v>11</v>
      </c>
      <c r="C46" t="s">
        <v>156</v>
      </c>
      <c r="D46" t="s">
        <v>360</v>
      </c>
      <c r="E46" t="s">
        <v>1365</v>
      </c>
      <c r="F46">
        <v>13</v>
      </c>
    </row>
    <row r="47" spans="1:6" x14ac:dyDescent="0.25">
      <c r="A47" t="s">
        <v>130</v>
      </c>
      <c r="B47">
        <v>12</v>
      </c>
      <c r="C47" t="s">
        <v>159</v>
      </c>
      <c r="D47" t="s">
        <v>359</v>
      </c>
      <c r="E47" t="s">
        <v>1356</v>
      </c>
      <c r="F47">
        <v>3</v>
      </c>
    </row>
    <row r="48" spans="1:6" x14ac:dyDescent="0.25">
      <c r="A48" t="s">
        <v>130</v>
      </c>
      <c r="B48">
        <v>13</v>
      </c>
      <c r="C48" t="s">
        <v>162</v>
      </c>
      <c r="D48" t="s">
        <v>359</v>
      </c>
      <c r="E48" t="s">
        <v>1368</v>
      </c>
      <c r="F48">
        <v>10</v>
      </c>
    </row>
    <row r="49" spans="1:6" x14ac:dyDescent="0.25">
      <c r="A49" t="s">
        <v>130</v>
      </c>
      <c r="B49">
        <v>14</v>
      </c>
      <c r="C49" t="s">
        <v>164</v>
      </c>
      <c r="D49" t="s">
        <v>361</v>
      </c>
      <c r="E49" t="s">
        <v>1367</v>
      </c>
      <c r="F49">
        <v>4</v>
      </c>
    </row>
    <row r="50" spans="1:6" x14ac:dyDescent="0.25">
      <c r="A50" t="s">
        <v>167</v>
      </c>
      <c r="B50" t="s">
        <v>824</v>
      </c>
      <c r="C50" t="s">
        <v>1348</v>
      </c>
    </row>
    <row r="51" spans="1:6" x14ac:dyDescent="0.25">
      <c r="A51" t="s">
        <v>167</v>
      </c>
      <c r="B51">
        <v>1</v>
      </c>
      <c r="C51" t="s">
        <v>168</v>
      </c>
      <c r="D51" t="s">
        <v>359</v>
      </c>
      <c r="E51" t="s">
        <v>1356</v>
      </c>
      <c r="F51">
        <v>1</v>
      </c>
    </row>
    <row r="52" spans="1:6" x14ac:dyDescent="0.25">
      <c r="A52" t="s">
        <v>167</v>
      </c>
      <c r="B52">
        <v>2</v>
      </c>
      <c r="C52" t="s">
        <v>171</v>
      </c>
      <c r="D52" t="s">
        <v>359</v>
      </c>
      <c r="E52" t="s">
        <v>1366</v>
      </c>
      <c r="F52">
        <v>5</v>
      </c>
    </row>
    <row r="53" spans="1:6" x14ac:dyDescent="0.25">
      <c r="A53" t="s">
        <v>167</v>
      </c>
      <c r="B53">
        <v>3</v>
      </c>
      <c r="C53" t="s">
        <v>173</v>
      </c>
      <c r="E53" t="s">
        <v>1367</v>
      </c>
      <c r="F53">
        <v>10</v>
      </c>
    </row>
    <row r="54" spans="1:6" x14ac:dyDescent="0.25">
      <c r="A54" t="s">
        <v>167</v>
      </c>
      <c r="B54">
        <v>4</v>
      </c>
      <c r="C54" t="s">
        <v>176</v>
      </c>
      <c r="D54" t="s">
        <v>359</v>
      </c>
      <c r="E54" t="s">
        <v>1358</v>
      </c>
      <c r="F54">
        <v>4</v>
      </c>
    </row>
    <row r="55" spans="1:6" x14ac:dyDescent="0.25">
      <c r="A55" t="s">
        <v>167</v>
      </c>
      <c r="B55">
        <v>5</v>
      </c>
      <c r="C55" t="s">
        <v>178</v>
      </c>
      <c r="D55" t="s">
        <v>360</v>
      </c>
      <c r="E55" t="s">
        <v>1364</v>
      </c>
      <c r="F55">
        <v>13</v>
      </c>
    </row>
    <row r="56" spans="1:6" x14ac:dyDescent="0.25">
      <c r="A56" t="s">
        <v>167</v>
      </c>
      <c r="B56">
        <v>6</v>
      </c>
      <c r="C56" t="s">
        <v>180</v>
      </c>
      <c r="D56" t="s">
        <v>359</v>
      </c>
      <c r="E56" t="s">
        <v>1363</v>
      </c>
      <c r="F56">
        <v>6</v>
      </c>
    </row>
    <row r="57" spans="1:6" x14ac:dyDescent="0.25">
      <c r="A57" t="s">
        <v>167</v>
      </c>
      <c r="B57">
        <v>7</v>
      </c>
      <c r="C57" t="s">
        <v>183</v>
      </c>
      <c r="D57" t="s">
        <v>361</v>
      </c>
      <c r="E57" t="s">
        <v>1361</v>
      </c>
      <c r="F57">
        <v>7</v>
      </c>
    </row>
    <row r="58" spans="1:6" x14ac:dyDescent="0.25">
      <c r="A58" t="s">
        <v>167</v>
      </c>
      <c r="B58">
        <v>8</v>
      </c>
      <c r="C58" t="s">
        <v>185</v>
      </c>
      <c r="D58" t="s">
        <v>359</v>
      </c>
      <c r="E58" t="s">
        <v>1353</v>
      </c>
      <c r="F58">
        <v>2</v>
      </c>
    </row>
    <row r="59" spans="1:6" x14ac:dyDescent="0.25">
      <c r="A59" t="s">
        <v>167</v>
      </c>
      <c r="B59">
        <v>9</v>
      </c>
      <c r="C59" t="s">
        <v>188</v>
      </c>
      <c r="D59" t="s">
        <v>360</v>
      </c>
      <c r="E59" t="s">
        <v>1352</v>
      </c>
      <c r="F59">
        <v>14</v>
      </c>
    </row>
    <row r="60" spans="1:6" x14ac:dyDescent="0.25">
      <c r="A60" t="s">
        <v>167</v>
      </c>
      <c r="B60">
        <v>10</v>
      </c>
      <c r="C60" t="s">
        <v>190</v>
      </c>
      <c r="D60" t="s">
        <v>360</v>
      </c>
      <c r="E60" t="s">
        <v>1370</v>
      </c>
      <c r="F60">
        <v>12</v>
      </c>
    </row>
    <row r="61" spans="1:6" x14ac:dyDescent="0.25">
      <c r="A61" t="s">
        <v>167</v>
      </c>
      <c r="B61">
        <v>11</v>
      </c>
      <c r="C61" t="s">
        <v>193</v>
      </c>
      <c r="D61" t="s">
        <v>360</v>
      </c>
      <c r="E61" t="s">
        <v>1369</v>
      </c>
      <c r="F61">
        <v>9</v>
      </c>
    </row>
    <row r="62" spans="1:6" x14ac:dyDescent="0.25">
      <c r="A62" t="s">
        <v>167</v>
      </c>
      <c r="B62">
        <v>12</v>
      </c>
      <c r="C62" t="s">
        <v>195</v>
      </c>
      <c r="D62" t="s">
        <v>362</v>
      </c>
      <c r="E62" t="s">
        <v>1355</v>
      </c>
      <c r="F62">
        <v>8</v>
      </c>
    </row>
    <row r="63" spans="1:6" x14ac:dyDescent="0.25">
      <c r="A63" t="s">
        <v>167</v>
      </c>
      <c r="B63">
        <v>13</v>
      </c>
      <c r="C63" t="s">
        <v>197</v>
      </c>
      <c r="D63" t="s">
        <v>362</v>
      </c>
      <c r="E63" t="s">
        <v>1362</v>
      </c>
      <c r="F63">
        <v>11</v>
      </c>
    </row>
    <row r="64" spans="1:6" x14ac:dyDescent="0.25">
      <c r="A64" t="s">
        <v>167</v>
      </c>
      <c r="B64">
        <v>14</v>
      </c>
      <c r="C64" t="s">
        <v>200</v>
      </c>
      <c r="D64" t="s">
        <v>360</v>
      </c>
      <c r="E64" t="s">
        <v>1354</v>
      </c>
      <c r="F64">
        <v>3</v>
      </c>
    </row>
    <row r="65" spans="1:6" x14ac:dyDescent="0.25">
      <c r="A65" t="s">
        <v>203</v>
      </c>
      <c r="B65" t="s">
        <v>824</v>
      </c>
      <c r="C65" t="s">
        <v>1348</v>
      </c>
    </row>
    <row r="66" spans="1:6" x14ac:dyDescent="0.25">
      <c r="A66" t="s">
        <v>203</v>
      </c>
      <c r="B66">
        <v>1</v>
      </c>
      <c r="C66" t="s">
        <v>204</v>
      </c>
      <c r="D66" t="s">
        <v>360</v>
      </c>
      <c r="E66" t="s">
        <v>1369</v>
      </c>
      <c r="F66">
        <v>13</v>
      </c>
    </row>
    <row r="67" spans="1:6" x14ac:dyDescent="0.25">
      <c r="A67" t="s">
        <v>203</v>
      </c>
      <c r="B67">
        <v>2</v>
      </c>
      <c r="C67" t="s">
        <v>207</v>
      </c>
      <c r="D67" t="s">
        <v>359</v>
      </c>
      <c r="E67" t="s">
        <v>1358</v>
      </c>
      <c r="F67">
        <v>4</v>
      </c>
    </row>
    <row r="68" spans="1:6" x14ac:dyDescent="0.25">
      <c r="A68" t="s">
        <v>203</v>
      </c>
      <c r="B68">
        <v>3</v>
      </c>
      <c r="C68" t="s">
        <v>210</v>
      </c>
      <c r="D68" t="s">
        <v>361</v>
      </c>
      <c r="E68" t="s">
        <v>1355</v>
      </c>
      <c r="F68">
        <v>2</v>
      </c>
    </row>
    <row r="69" spans="1:6" x14ac:dyDescent="0.25">
      <c r="A69" t="s">
        <v>203</v>
      </c>
      <c r="B69">
        <v>4</v>
      </c>
      <c r="C69" t="s">
        <v>212</v>
      </c>
      <c r="D69" t="s">
        <v>359</v>
      </c>
      <c r="E69" t="s">
        <v>1356</v>
      </c>
      <c r="F69">
        <v>7</v>
      </c>
    </row>
    <row r="70" spans="1:6" x14ac:dyDescent="0.25">
      <c r="A70" t="s">
        <v>203</v>
      </c>
      <c r="B70">
        <v>5</v>
      </c>
      <c r="C70" t="s">
        <v>214</v>
      </c>
      <c r="D70" t="s">
        <v>362</v>
      </c>
      <c r="E70" t="s">
        <v>1360</v>
      </c>
      <c r="F70">
        <v>1</v>
      </c>
    </row>
    <row r="71" spans="1:6" x14ac:dyDescent="0.25">
      <c r="A71" t="s">
        <v>203</v>
      </c>
      <c r="B71">
        <v>6</v>
      </c>
      <c r="C71" t="s">
        <v>216</v>
      </c>
      <c r="E71" t="s">
        <v>1367</v>
      </c>
      <c r="F71">
        <v>11</v>
      </c>
    </row>
    <row r="72" spans="1:6" x14ac:dyDescent="0.25">
      <c r="A72" t="s">
        <v>203</v>
      </c>
      <c r="B72">
        <v>7</v>
      </c>
      <c r="C72" t="s">
        <v>218</v>
      </c>
      <c r="D72" t="s">
        <v>359</v>
      </c>
      <c r="E72" t="s">
        <v>1357</v>
      </c>
      <c r="F72">
        <v>10</v>
      </c>
    </row>
    <row r="73" spans="1:6" x14ac:dyDescent="0.25">
      <c r="A73" t="s">
        <v>203</v>
      </c>
      <c r="B73">
        <v>8</v>
      </c>
      <c r="C73" t="s">
        <v>220</v>
      </c>
      <c r="D73" t="s">
        <v>360</v>
      </c>
      <c r="E73" t="s">
        <v>1352</v>
      </c>
      <c r="F73">
        <v>8</v>
      </c>
    </row>
    <row r="74" spans="1:6" x14ac:dyDescent="0.25">
      <c r="A74" t="s">
        <v>203</v>
      </c>
      <c r="B74">
        <v>9</v>
      </c>
      <c r="C74" t="s">
        <v>222</v>
      </c>
      <c r="D74" t="s">
        <v>361</v>
      </c>
      <c r="E74" t="s">
        <v>1365</v>
      </c>
      <c r="F74">
        <v>6</v>
      </c>
    </row>
    <row r="75" spans="1:6" x14ac:dyDescent="0.25">
      <c r="A75" t="s">
        <v>203</v>
      </c>
      <c r="B75">
        <v>10</v>
      </c>
      <c r="C75" t="s">
        <v>225</v>
      </c>
      <c r="D75" t="s">
        <v>362</v>
      </c>
      <c r="E75" t="s">
        <v>1370</v>
      </c>
      <c r="F75">
        <v>12</v>
      </c>
    </row>
    <row r="76" spans="1:6" x14ac:dyDescent="0.25">
      <c r="A76" t="s">
        <v>203</v>
      </c>
      <c r="B76">
        <v>11</v>
      </c>
      <c r="C76" t="s">
        <v>228</v>
      </c>
      <c r="D76" t="s">
        <v>362</v>
      </c>
      <c r="E76" t="s">
        <v>1354</v>
      </c>
      <c r="F76">
        <v>5</v>
      </c>
    </row>
    <row r="77" spans="1:6" x14ac:dyDescent="0.25">
      <c r="A77" t="s">
        <v>203</v>
      </c>
      <c r="B77">
        <v>12</v>
      </c>
      <c r="C77" t="s">
        <v>230</v>
      </c>
      <c r="D77" t="s">
        <v>362</v>
      </c>
      <c r="E77" t="s">
        <v>1363</v>
      </c>
      <c r="F77">
        <v>9</v>
      </c>
    </row>
    <row r="78" spans="1:6" x14ac:dyDescent="0.25">
      <c r="A78" t="s">
        <v>203</v>
      </c>
      <c r="B78">
        <v>13</v>
      </c>
      <c r="C78" t="s">
        <v>233</v>
      </c>
      <c r="D78" t="s">
        <v>360</v>
      </c>
      <c r="E78" t="s">
        <v>1362</v>
      </c>
      <c r="F78">
        <v>14</v>
      </c>
    </row>
    <row r="79" spans="1:6" x14ac:dyDescent="0.25">
      <c r="A79" t="s">
        <v>203</v>
      </c>
      <c r="B79">
        <v>14</v>
      </c>
      <c r="C79" t="s">
        <v>235</v>
      </c>
      <c r="D79" t="s">
        <v>360</v>
      </c>
      <c r="E79" t="s">
        <v>1366</v>
      </c>
      <c r="F79">
        <v>3</v>
      </c>
    </row>
    <row r="80" spans="1:6" x14ac:dyDescent="0.25">
      <c r="A80" t="s">
        <v>238</v>
      </c>
      <c r="B80" t="s">
        <v>828</v>
      </c>
      <c r="C80" t="s">
        <v>1351</v>
      </c>
    </row>
    <row r="81" spans="1:6" x14ac:dyDescent="0.25">
      <c r="A81" t="s">
        <v>238</v>
      </c>
      <c r="B81">
        <v>1</v>
      </c>
      <c r="C81" t="s">
        <v>239</v>
      </c>
      <c r="D81" t="s">
        <v>359</v>
      </c>
      <c r="E81" t="s">
        <v>1364</v>
      </c>
      <c r="F81">
        <v>9</v>
      </c>
    </row>
    <row r="82" spans="1:6" x14ac:dyDescent="0.25">
      <c r="A82" t="s">
        <v>238</v>
      </c>
      <c r="B82">
        <v>2</v>
      </c>
      <c r="C82" t="s">
        <v>241</v>
      </c>
      <c r="D82" t="s">
        <v>361</v>
      </c>
      <c r="E82" t="s">
        <v>1353</v>
      </c>
      <c r="F82">
        <v>1</v>
      </c>
    </row>
    <row r="83" spans="1:6" x14ac:dyDescent="0.25">
      <c r="A83" t="s">
        <v>238</v>
      </c>
      <c r="B83">
        <v>3</v>
      </c>
      <c r="C83" t="s">
        <v>243</v>
      </c>
      <c r="D83" t="s">
        <v>359</v>
      </c>
      <c r="E83" t="s">
        <v>1355</v>
      </c>
      <c r="F83">
        <v>4</v>
      </c>
    </row>
    <row r="84" spans="1:6" x14ac:dyDescent="0.25">
      <c r="A84" t="s">
        <v>238</v>
      </c>
      <c r="B84">
        <v>4</v>
      </c>
      <c r="C84" t="s">
        <v>245</v>
      </c>
      <c r="D84" t="s">
        <v>361</v>
      </c>
      <c r="E84" t="s">
        <v>1356</v>
      </c>
      <c r="F84">
        <v>6</v>
      </c>
    </row>
    <row r="85" spans="1:6" x14ac:dyDescent="0.25">
      <c r="A85" t="s">
        <v>238</v>
      </c>
      <c r="B85">
        <v>5</v>
      </c>
      <c r="C85" t="s">
        <v>247</v>
      </c>
      <c r="D85" t="s">
        <v>360</v>
      </c>
      <c r="E85" t="s">
        <v>1362</v>
      </c>
      <c r="F85">
        <v>3</v>
      </c>
    </row>
    <row r="86" spans="1:6" x14ac:dyDescent="0.25">
      <c r="A86" t="s">
        <v>238</v>
      </c>
      <c r="B86">
        <v>6</v>
      </c>
      <c r="C86" t="s">
        <v>249</v>
      </c>
      <c r="D86" t="s">
        <v>359</v>
      </c>
      <c r="E86" t="s">
        <v>1368</v>
      </c>
      <c r="F86">
        <v>8</v>
      </c>
    </row>
    <row r="87" spans="1:6" x14ac:dyDescent="0.25">
      <c r="A87" t="s">
        <v>238</v>
      </c>
      <c r="B87">
        <v>7</v>
      </c>
      <c r="C87" t="s">
        <v>251</v>
      </c>
      <c r="D87" t="s">
        <v>359</v>
      </c>
      <c r="E87" t="s">
        <v>1367</v>
      </c>
      <c r="F87">
        <v>7</v>
      </c>
    </row>
    <row r="88" spans="1:6" x14ac:dyDescent="0.25">
      <c r="A88" t="s">
        <v>238</v>
      </c>
      <c r="B88">
        <v>8</v>
      </c>
      <c r="C88" t="s">
        <v>254</v>
      </c>
      <c r="D88" t="s">
        <v>359</v>
      </c>
      <c r="E88" t="s">
        <v>1352</v>
      </c>
      <c r="F88">
        <v>2</v>
      </c>
    </row>
    <row r="89" spans="1:6" x14ac:dyDescent="0.25">
      <c r="A89" t="s">
        <v>238</v>
      </c>
      <c r="B89">
        <v>9</v>
      </c>
      <c r="C89" t="s">
        <v>256</v>
      </c>
      <c r="D89" t="s">
        <v>361</v>
      </c>
      <c r="E89" t="s">
        <v>1369</v>
      </c>
      <c r="F89">
        <v>5</v>
      </c>
    </row>
    <row r="90" spans="1:6" x14ac:dyDescent="0.25">
      <c r="A90" t="s">
        <v>258</v>
      </c>
      <c r="B90" t="s">
        <v>824</v>
      </c>
      <c r="C90" t="s">
        <v>1351</v>
      </c>
    </row>
    <row r="91" spans="1:6" x14ac:dyDescent="0.25">
      <c r="A91" t="s">
        <v>258</v>
      </c>
      <c r="B91">
        <v>1</v>
      </c>
      <c r="C91" t="s">
        <v>259</v>
      </c>
      <c r="D91" t="s">
        <v>360</v>
      </c>
      <c r="E91" t="s">
        <v>1358</v>
      </c>
      <c r="F91">
        <v>5</v>
      </c>
    </row>
    <row r="92" spans="1:6" x14ac:dyDescent="0.25">
      <c r="A92" t="s">
        <v>258</v>
      </c>
      <c r="B92">
        <v>2</v>
      </c>
      <c r="C92" t="s">
        <v>261</v>
      </c>
      <c r="D92" t="s">
        <v>359</v>
      </c>
      <c r="E92" t="s">
        <v>1369</v>
      </c>
      <c r="F92">
        <v>13</v>
      </c>
    </row>
    <row r="93" spans="1:6" x14ac:dyDescent="0.25">
      <c r="A93" t="s">
        <v>258</v>
      </c>
      <c r="B93">
        <v>3</v>
      </c>
      <c r="C93" t="s">
        <v>263</v>
      </c>
      <c r="D93" t="s">
        <v>359</v>
      </c>
      <c r="E93" t="s">
        <v>1356</v>
      </c>
      <c r="F93">
        <v>6</v>
      </c>
    </row>
    <row r="94" spans="1:6" x14ac:dyDescent="0.25">
      <c r="A94" t="s">
        <v>258</v>
      </c>
      <c r="B94">
        <v>4</v>
      </c>
      <c r="C94" t="s">
        <v>265</v>
      </c>
      <c r="D94" t="s">
        <v>362</v>
      </c>
      <c r="E94" t="s">
        <v>1355</v>
      </c>
      <c r="F94">
        <v>2</v>
      </c>
    </row>
    <row r="95" spans="1:6" x14ac:dyDescent="0.25">
      <c r="A95" t="s">
        <v>258</v>
      </c>
      <c r="B95">
        <v>5</v>
      </c>
      <c r="C95" t="s">
        <v>267</v>
      </c>
      <c r="D95" t="s">
        <v>359</v>
      </c>
      <c r="E95" t="s">
        <v>1361</v>
      </c>
      <c r="F95">
        <v>12</v>
      </c>
    </row>
    <row r="96" spans="1:6" x14ac:dyDescent="0.25">
      <c r="A96" t="s">
        <v>258</v>
      </c>
      <c r="B96">
        <v>6</v>
      </c>
      <c r="C96" t="s">
        <v>269</v>
      </c>
      <c r="D96" t="s">
        <v>362</v>
      </c>
      <c r="E96" t="s">
        <v>1353</v>
      </c>
      <c r="F96">
        <v>10</v>
      </c>
    </row>
    <row r="97" spans="1:6" x14ac:dyDescent="0.25">
      <c r="A97" t="s">
        <v>258</v>
      </c>
      <c r="B97">
        <v>7</v>
      </c>
      <c r="C97" t="s">
        <v>271</v>
      </c>
      <c r="D97" t="s">
        <v>362</v>
      </c>
      <c r="E97" t="s">
        <v>1363</v>
      </c>
      <c r="F97">
        <v>8</v>
      </c>
    </row>
    <row r="98" spans="1:6" x14ac:dyDescent="0.25">
      <c r="A98" t="s">
        <v>258</v>
      </c>
      <c r="B98">
        <v>8</v>
      </c>
      <c r="C98" t="s">
        <v>273</v>
      </c>
      <c r="D98" t="s">
        <v>362</v>
      </c>
      <c r="E98" t="s">
        <v>1360</v>
      </c>
      <c r="F98">
        <v>11</v>
      </c>
    </row>
    <row r="99" spans="1:6" x14ac:dyDescent="0.25">
      <c r="A99" t="s">
        <v>258</v>
      </c>
      <c r="B99">
        <v>9</v>
      </c>
      <c r="C99" t="s">
        <v>277</v>
      </c>
      <c r="D99" t="s">
        <v>360</v>
      </c>
      <c r="E99" t="s">
        <v>1354</v>
      </c>
      <c r="F99">
        <v>7</v>
      </c>
    </row>
    <row r="100" spans="1:6" x14ac:dyDescent="0.25">
      <c r="A100" t="s">
        <v>258</v>
      </c>
      <c r="B100">
        <v>10</v>
      </c>
      <c r="C100" t="s">
        <v>279</v>
      </c>
      <c r="D100" t="s">
        <v>361</v>
      </c>
      <c r="E100" t="s">
        <v>1365</v>
      </c>
      <c r="F100">
        <v>1</v>
      </c>
    </row>
    <row r="101" spans="1:6" x14ac:dyDescent="0.25">
      <c r="A101" t="s">
        <v>258</v>
      </c>
      <c r="B101">
        <v>11</v>
      </c>
      <c r="C101" t="s">
        <v>281</v>
      </c>
      <c r="D101" t="s">
        <v>359</v>
      </c>
      <c r="E101" t="s">
        <v>1370</v>
      </c>
      <c r="F101">
        <v>9</v>
      </c>
    </row>
    <row r="102" spans="1:6" x14ac:dyDescent="0.25">
      <c r="A102" t="s">
        <v>258</v>
      </c>
      <c r="B102">
        <v>12</v>
      </c>
      <c r="C102" t="s">
        <v>283</v>
      </c>
      <c r="D102" t="s">
        <v>361</v>
      </c>
      <c r="E102" t="s">
        <v>1352</v>
      </c>
      <c r="F102">
        <v>14</v>
      </c>
    </row>
    <row r="103" spans="1:6" x14ac:dyDescent="0.25">
      <c r="A103" t="s">
        <v>258</v>
      </c>
      <c r="B103">
        <v>13</v>
      </c>
      <c r="C103" t="s">
        <v>286</v>
      </c>
      <c r="D103" t="s">
        <v>359</v>
      </c>
      <c r="E103" t="s">
        <v>1362</v>
      </c>
      <c r="F103">
        <v>4</v>
      </c>
    </row>
    <row r="104" spans="1:6" x14ac:dyDescent="0.25">
      <c r="A104" t="s">
        <v>258</v>
      </c>
      <c r="B104">
        <v>14</v>
      </c>
      <c r="C104" t="s">
        <v>288</v>
      </c>
      <c r="D104" t="s">
        <v>359</v>
      </c>
      <c r="E104" t="s">
        <v>1368</v>
      </c>
      <c r="F104">
        <v>3</v>
      </c>
    </row>
    <row r="105" spans="1:6" x14ac:dyDescent="0.25">
      <c r="A105" t="s">
        <v>290</v>
      </c>
      <c r="B105" t="s">
        <v>829</v>
      </c>
      <c r="C105" t="s">
        <v>1351</v>
      </c>
    </row>
    <row r="106" spans="1:6" x14ac:dyDescent="0.25">
      <c r="A106" t="s">
        <v>290</v>
      </c>
      <c r="B106">
        <v>1</v>
      </c>
      <c r="C106" t="s">
        <v>291</v>
      </c>
      <c r="D106" t="s">
        <v>360</v>
      </c>
      <c r="E106" t="s">
        <v>1358</v>
      </c>
      <c r="F106">
        <v>6</v>
      </c>
    </row>
    <row r="107" spans="1:6" x14ac:dyDescent="0.25">
      <c r="A107" t="s">
        <v>290</v>
      </c>
      <c r="B107">
        <v>2</v>
      </c>
      <c r="C107" t="s">
        <v>293</v>
      </c>
      <c r="D107" t="s">
        <v>359</v>
      </c>
      <c r="E107" t="s">
        <v>1367</v>
      </c>
      <c r="F107">
        <v>7</v>
      </c>
    </row>
    <row r="108" spans="1:6" x14ac:dyDescent="0.25">
      <c r="A108" t="s">
        <v>290</v>
      </c>
      <c r="B108">
        <v>3</v>
      </c>
      <c r="C108" t="s">
        <v>296</v>
      </c>
      <c r="D108" t="s">
        <v>359</v>
      </c>
      <c r="E108" t="s">
        <v>1359</v>
      </c>
      <c r="F108">
        <v>11</v>
      </c>
    </row>
    <row r="109" spans="1:6" x14ac:dyDescent="0.25">
      <c r="A109" t="s">
        <v>290</v>
      </c>
      <c r="B109">
        <v>4</v>
      </c>
      <c r="C109" t="s">
        <v>299</v>
      </c>
      <c r="D109" t="s">
        <v>359</v>
      </c>
      <c r="E109" t="s">
        <v>1369</v>
      </c>
      <c r="F109">
        <v>2</v>
      </c>
    </row>
    <row r="110" spans="1:6" x14ac:dyDescent="0.25">
      <c r="A110" t="s">
        <v>290</v>
      </c>
      <c r="B110">
        <v>5</v>
      </c>
      <c r="C110" t="s">
        <v>301</v>
      </c>
      <c r="D110" t="s">
        <v>360</v>
      </c>
      <c r="E110" t="s">
        <v>1353</v>
      </c>
      <c r="F110">
        <v>1</v>
      </c>
    </row>
    <row r="111" spans="1:6" x14ac:dyDescent="0.25">
      <c r="A111" t="s">
        <v>290</v>
      </c>
      <c r="B111">
        <v>6</v>
      </c>
      <c r="C111" t="s">
        <v>303</v>
      </c>
      <c r="D111" t="s">
        <v>361</v>
      </c>
      <c r="E111" t="s">
        <v>1355</v>
      </c>
      <c r="F111">
        <v>10</v>
      </c>
    </row>
    <row r="112" spans="1:6" x14ac:dyDescent="0.25">
      <c r="A112" t="s">
        <v>290</v>
      </c>
      <c r="B112">
        <v>7</v>
      </c>
      <c r="C112" t="s">
        <v>305</v>
      </c>
      <c r="D112" t="s">
        <v>362</v>
      </c>
      <c r="E112" t="s">
        <v>1352</v>
      </c>
      <c r="F112">
        <v>8</v>
      </c>
    </row>
    <row r="113" spans="1:6" x14ac:dyDescent="0.25">
      <c r="A113" t="s">
        <v>290</v>
      </c>
      <c r="B113">
        <v>8</v>
      </c>
      <c r="C113" t="s">
        <v>307</v>
      </c>
      <c r="D113" t="s">
        <v>361</v>
      </c>
      <c r="E113" t="s">
        <v>1366</v>
      </c>
      <c r="F113">
        <v>4</v>
      </c>
    </row>
    <row r="114" spans="1:6" x14ac:dyDescent="0.25">
      <c r="A114" t="s">
        <v>290</v>
      </c>
      <c r="B114">
        <v>9</v>
      </c>
      <c r="C114" t="s">
        <v>310</v>
      </c>
      <c r="D114" t="s">
        <v>362</v>
      </c>
      <c r="E114" t="s">
        <v>1365</v>
      </c>
      <c r="F114">
        <v>5</v>
      </c>
    </row>
    <row r="115" spans="1:6" x14ac:dyDescent="0.25">
      <c r="A115" t="s">
        <v>290</v>
      </c>
      <c r="B115">
        <v>10</v>
      </c>
      <c r="C115" t="s">
        <v>313</v>
      </c>
      <c r="E115" t="s">
        <v>1368</v>
      </c>
      <c r="F115">
        <v>3</v>
      </c>
    </row>
    <row r="116" spans="1:6" x14ac:dyDescent="0.25">
      <c r="A116" t="s">
        <v>290</v>
      </c>
      <c r="B116">
        <v>11</v>
      </c>
      <c r="C116" t="s">
        <v>316</v>
      </c>
      <c r="D116" t="s">
        <v>362</v>
      </c>
      <c r="E116" t="s">
        <v>1354</v>
      </c>
      <c r="F116">
        <v>9</v>
      </c>
    </row>
    <row r="117" spans="1:6" x14ac:dyDescent="0.25">
      <c r="A117" t="s">
        <v>319</v>
      </c>
      <c r="B117" t="s">
        <v>829</v>
      </c>
      <c r="C117" t="s">
        <v>1348</v>
      </c>
    </row>
    <row r="118" spans="1:6" x14ac:dyDescent="0.25">
      <c r="A118" t="s">
        <v>319</v>
      </c>
      <c r="B118">
        <v>1</v>
      </c>
      <c r="C118" t="s">
        <v>320</v>
      </c>
      <c r="D118" t="s">
        <v>360</v>
      </c>
      <c r="E118" t="s">
        <v>1356</v>
      </c>
      <c r="F118">
        <v>8</v>
      </c>
    </row>
    <row r="119" spans="1:6" x14ac:dyDescent="0.25">
      <c r="A119" t="s">
        <v>319</v>
      </c>
      <c r="B119">
        <v>2</v>
      </c>
      <c r="C119" t="s">
        <v>322</v>
      </c>
      <c r="D119" t="s">
        <v>359</v>
      </c>
      <c r="E119" t="s">
        <v>1363</v>
      </c>
      <c r="F119">
        <v>12</v>
      </c>
    </row>
    <row r="120" spans="1:6" x14ac:dyDescent="0.25">
      <c r="A120" t="s">
        <v>319</v>
      </c>
      <c r="B120">
        <v>3</v>
      </c>
      <c r="C120" t="s">
        <v>324</v>
      </c>
      <c r="D120" t="s">
        <v>361</v>
      </c>
      <c r="E120" t="s">
        <v>1359</v>
      </c>
      <c r="F120">
        <v>10</v>
      </c>
    </row>
    <row r="121" spans="1:6" x14ac:dyDescent="0.25">
      <c r="A121" t="s">
        <v>319</v>
      </c>
      <c r="B121">
        <v>4</v>
      </c>
      <c r="C121" t="s">
        <v>326</v>
      </c>
      <c r="D121" t="s">
        <v>360</v>
      </c>
      <c r="E121" t="s">
        <v>1358</v>
      </c>
      <c r="F121">
        <v>2</v>
      </c>
    </row>
    <row r="122" spans="1:6" x14ac:dyDescent="0.25">
      <c r="A122" t="s">
        <v>319</v>
      </c>
      <c r="B122">
        <v>5</v>
      </c>
      <c r="C122" t="s">
        <v>327</v>
      </c>
      <c r="D122" t="s">
        <v>361</v>
      </c>
      <c r="E122" t="s">
        <v>1354</v>
      </c>
      <c r="F122">
        <v>11</v>
      </c>
    </row>
    <row r="123" spans="1:6" x14ac:dyDescent="0.25">
      <c r="A123" t="s">
        <v>319</v>
      </c>
      <c r="B123">
        <v>6</v>
      </c>
      <c r="C123" t="s">
        <v>329</v>
      </c>
      <c r="D123" t="s">
        <v>359</v>
      </c>
      <c r="E123" t="s">
        <v>1353</v>
      </c>
      <c r="F123">
        <v>5</v>
      </c>
    </row>
    <row r="124" spans="1:6" x14ac:dyDescent="0.25">
      <c r="A124" t="s">
        <v>319</v>
      </c>
      <c r="B124">
        <v>7</v>
      </c>
      <c r="C124" t="s">
        <v>331</v>
      </c>
      <c r="D124" t="s">
        <v>359</v>
      </c>
      <c r="E124" t="s">
        <v>1362</v>
      </c>
      <c r="F124">
        <v>1</v>
      </c>
    </row>
    <row r="125" spans="1:6" x14ac:dyDescent="0.25">
      <c r="A125" t="s">
        <v>319</v>
      </c>
      <c r="B125">
        <v>8</v>
      </c>
      <c r="C125" t="s">
        <v>333</v>
      </c>
      <c r="D125" t="s">
        <v>362</v>
      </c>
      <c r="E125" t="s">
        <v>1369</v>
      </c>
      <c r="F125">
        <v>6</v>
      </c>
    </row>
    <row r="126" spans="1:6" x14ac:dyDescent="0.25">
      <c r="A126" t="s">
        <v>319</v>
      </c>
      <c r="B126">
        <v>9</v>
      </c>
      <c r="C126" t="s">
        <v>335</v>
      </c>
      <c r="D126" t="s">
        <v>362</v>
      </c>
      <c r="E126" t="s">
        <v>1357</v>
      </c>
      <c r="F126">
        <v>3</v>
      </c>
    </row>
    <row r="127" spans="1:6" x14ac:dyDescent="0.25">
      <c r="A127" t="s">
        <v>319</v>
      </c>
      <c r="B127">
        <v>10</v>
      </c>
      <c r="C127" t="s">
        <v>337</v>
      </c>
      <c r="D127" t="s">
        <v>361</v>
      </c>
      <c r="E127" t="s">
        <v>1366</v>
      </c>
      <c r="F127">
        <v>13</v>
      </c>
    </row>
    <row r="128" spans="1:6" x14ac:dyDescent="0.25">
      <c r="A128" t="s">
        <v>319</v>
      </c>
      <c r="B128">
        <v>11</v>
      </c>
      <c r="C128" t="s">
        <v>339</v>
      </c>
      <c r="D128" t="s">
        <v>361</v>
      </c>
      <c r="E128" t="s">
        <v>1370</v>
      </c>
      <c r="F128">
        <v>9</v>
      </c>
    </row>
    <row r="129" spans="1:6" x14ac:dyDescent="0.25">
      <c r="A129" t="s">
        <v>319</v>
      </c>
      <c r="B129">
        <v>12</v>
      </c>
      <c r="C129" t="s">
        <v>341</v>
      </c>
      <c r="D129" t="s">
        <v>360</v>
      </c>
      <c r="E129" t="s">
        <v>1355</v>
      </c>
      <c r="F129">
        <v>7</v>
      </c>
    </row>
  </sheetData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ECEBC-52E1-4BFE-972B-3B767AE920BB}">
  <sheetPr codeName="工作表18"/>
  <dimension ref="A1:I131"/>
  <sheetViews>
    <sheetView workbookViewId="0">
      <selection activeCell="A2" sqref="A2:I131"/>
    </sheetView>
  </sheetViews>
  <sheetFormatPr defaultRowHeight="15.75" x14ac:dyDescent="0.25"/>
  <sheetData>
    <row r="1" spans="1:9" x14ac:dyDescent="0.25">
      <c r="A1" t="s">
        <v>1</v>
      </c>
      <c r="B1" t="s">
        <v>822</v>
      </c>
      <c r="C1" t="s">
        <v>1348</v>
      </c>
      <c r="D1" t="s">
        <v>1837</v>
      </c>
      <c r="F1" t="s">
        <v>1405</v>
      </c>
      <c r="I1" t="s">
        <v>1837</v>
      </c>
    </row>
    <row r="2" spans="1:9" x14ac:dyDescent="0.25">
      <c r="A2" t="s">
        <v>1</v>
      </c>
      <c r="B2">
        <v>12</v>
      </c>
      <c r="C2" t="s">
        <v>68</v>
      </c>
      <c r="D2">
        <v>123</v>
      </c>
      <c r="E2">
        <v>4</v>
      </c>
      <c r="F2" t="s">
        <v>1754</v>
      </c>
      <c r="G2" t="s">
        <v>69</v>
      </c>
      <c r="H2" t="s">
        <v>70</v>
      </c>
    </row>
    <row r="3" spans="1:9" x14ac:dyDescent="0.25">
      <c r="A3" t="s">
        <v>1</v>
      </c>
      <c r="B3">
        <v>6</v>
      </c>
      <c r="C3" t="s">
        <v>41</v>
      </c>
      <c r="D3">
        <v>129</v>
      </c>
      <c r="E3">
        <v>12</v>
      </c>
      <c r="F3" t="s">
        <v>1731</v>
      </c>
      <c r="G3" t="s">
        <v>42</v>
      </c>
      <c r="H3" t="s">
        <v>43</v>
      </c>
    </row>
    <row r="4" spans="1:9" x14ac:dyDescent="0.25">
      <c r="A4" t="s">
        <v>1</v>
      </c>
      <c r="B4">
        <v>7</v>
      </c>
      <c r="C4" t="s">
        <v>45</v>
      </c>
      <c r="D4">
        <v>131</v>
      </c>
      <c r="E4">
        <v>2</v>
      </c>
      <c r="F4" t="s">
        <v>759</v>
      </c>
      <c r="G4" t="s">
        <v>46</v>
      </c>
      <c r="H4" t="s">
        <v>47</v>
      </c>
      <c r="I4" t="s">
        <v>1513</v>
      </c>
    </row>
    <row r="5" spans="1:9" x14ac:dyDescent="0.25">
      <c r="A5" t="s">
        <v>1</v>
      </c>
      <c r="B5">
        <v>1</v>
      </c>
      <c r="C5" t="s">
        <v>14</v>
      </c>
      <c r="D5">
        <v>132</v>
      </c>
      <c r="E5">
        <v>9</v>
      </c>
      <c r="F5" t="s">
        <v>1730</v>
      </c>
      <c r="G5" t="s">
        <v>15</v>
      </c>
      <c r="H5" t="s">
        <v>16</v>
      </c>
      <c r="I5" t="s">
        <v>1513</v>
      </c>
    </row>
    <row r="6" spans="1:9" x14ac:dyDescent="0.25">
      <c r="A6" t="s">
        <v>1</v>
      </c>
      <c r="B6">
        <v>10</v>
      </c>
      <c r="C6" t="s">
        <v>59</v>
      </c>
      <c r="D6">
        <v>127</v>
      </c>
      <c r="E6">
        <v>13</v>
      </c>
      <c r="F6" t="s">
        <v>1708</v>
      </c>
      <c r="G6" t="s">
        <v>60</v>
      </c>
      <c r="H6" t="s">
        <v>61</v>
      </c>
    </row>
    <row r="7" spans="1:9" x14ac:dyDescent="0.25">
      <c r="A7" t="s">
        <v>1</v>
      </c>
      <c r="B7">
        <v>11</v>
      </c>
      <c r="C7" t="s">
        <v>63</v>
      </c>
      <c r="D7">
        <v>125</v>
      </c>
      <c r="E7">
        <v>3</v>
      </c>
      <c r="F7" t="s">
        <v>594</v>
      </c>
      <c r="G7" t="s">
        <v>64</v>
      </c>
      <c r="H7" t="s">
        <v>65</v>
      </c>
    </row>
    <row r="8" spans="1:9" x14ac:dyDescent="0.25">
      <c r="A8" t="s">
        <v>1</v>
      </c>
      <c r="B8">
        <v>5</v>
      </c>
      <c r="C8" t="s">
        <v>36</v>
      </c>
      <c r="D8">
        <v>132</v>
      </c>
      <c r="E8">
        <v>8</v>
      </c>
      <c r="F8" t="s">
        <v>1724</v>
      </c>
      <c r="G8" t="s">
        <v>37</v>
      </c>
      <c r="H8" t="s">
        <v>38</v>
      </c>
      <c r="I8" t="s">
        <v>1513</v>
      </c>
    </row>
    <row r="9" spans="1:9" x14ac:dyDescent="0.25">
      <c r="A9" t="s">
        <v>1</v>
      </c>
      <c r="B9">
        <v>8</v>
      </c>
      <c r="C9" t="s">
        <v>51</v>
      </c>
      <c r="D9">
        <v>129</v>
      </c>
      <c r="E9">
        <v>10</v>
      </c>
      <c r="F9" t="s">
        <v>1700</v>
      </c>
      <c r="G9" t="s">
        <v>52</v>
      </c>
      <c r="H9" t="s">
        <v>53</v>
      </c>
    </row>
    <row r="10" spans="1:9" x14ac:dyDescent="0.25">
      <c r="A10" t="s">
        <v>1</v>
      </c>
      <c r="B10">
        <v>14</v>
      </c>
      <c r="C10" t="s">
        <v>76</v>
      </c>
      <c r="D10">
        <v>120</v>
      </c>
      <c r="E10">
        <v>11</v>
      </c>
      <c r="F10" t="s">
        <v>1425</v>
      </c>
      <c r="G10" t="s">
        <v>77</v>
      </c>
      <c r="H10" t="s">
        <v>78</v>
      </c>
    </row>
    <row r="11" spans="1:9" x14ac:dyDescent="0.25">
      <c r="A11" t="s">
        <v>1</v>
      </c>
      <c r="B11">
        <v>3</v>
      </c>
      <c r="C11" t="s">
        <v>26</v>
      </c>
      <c r="D11">
        <v>127</v>
      </c>
      <c r="E11">
        <v>14</v>
      </c>
      <c r="F11" t="s">
        <v>1720</v>
      </c>
      <c r="G11" t="s">
        <v>27</v>
      </c>
      <c r="H11" t="s">
        <v>28</v>
      </c>
      <c r="I11" t="s">
        <v>1513</v>
      </c>
    </row>
    <row r="12" spans="1:9" x14ac:dyDescent="0.25">
      <c r="A12" t="s">
        <v>1</v>
      </c>
      <c r="B12">
        <v>13</v>
      </c>
      <c r="C12" t="s">
        <v>72</v>
      </c>
      <c r="D12">
        <v>112</v>
      </c>
      <c r="E12">
        <v>5</v>
      </c>
      <c r="F12" t="s">
        <v>1739</v>
      </c>
      <c r="G12" t="s">
        <v>73</v>
      </c>
      <c r="H12" t="s">
        <v>74</v>
      </c>
    </row>
    <row r="13" spans="1:9" x14ac:dyDescent="0.25">
      <c r="A13" t="s">
        <v>1</v>
      </c>
      <c r="B13">
        <v>4</v>
      </c>
      <c r="C13" t="s">
        <v>31</v>
      </c>
      <c r="D13">
        <v>134</v>
      </c>
      <c r="E13">
        <v>7</v>
      </c>
      <c r="F13" t="s">
        <v>1716</v>
      </c>
      <c r="G13" t="s">
        <v>32</v>
      </c>
      <c r="H13" t="s">
        <v>33</v>
      </c>
      <c r="I13" t="s">
        <v>593</v>
      </c>
    </row>
    <row r="14" spans="1:9" x14ac:dyDescent="0.25">
      <c r="A14" t="s">
        <v>1</v>
      </c>
      <c r="B14">
        <v>2</v>
      </c>
      <c r="C14" t="s">
        <v>21</v>
      </c>
      <c r="D14">
        <v>134</v>
      </c>
      <c r="E14">
        <v>1</v>
      </c>
      <c r="F14" t="s">
        <v>1735</v>
      </c>
      <c r="G14" t="s">
        <v>22</v>
      </c>
      <c r="H14" t="s">
        <v>23</v>
      </c>
      <c r="I14" t="s">
        <v>1513</v>
      </c>
    </row>
    <row r="15" spans="1:9" x14ac:dyDescent="0.25">
      <c r="A15" t="s">
        <v>1</v>
      </c>
      <c r="B15">
        <v>9</v>
      </c>
      <c r="C15" t="s">
        <v>55</v>
      </c>
      <c r="D15">
        <v>127</v>
      </c>
      <c r="E15">
        <v>6</v>
      </c>
      <c r="F15" t="s">
        <v>1715</v>
      </c>
      <c r="G15" t="s">
        <v>56</v>
      </c>
      <c r="H15" t="s">
        <v>57</v>
      </c>
    </row>
    <row r="16" spans="1:9" x14ac:dyDescent="0.25">
      <c r="A16" t="s">
        <v>81</v>
      </c>
      <c r="B16" t="s">
        <v>824</v>
      </c>
      <c r="C16" t="s">
        <v>1349</v>
      </c>
      <c r="D16" t="s">
        <v>1838</v>
      </c>
      <c r="F16" t="s">
        <v>1405</v>
      </c>
      <c r="I16" t="s">
        <v>1838</v>
      </c>
    </row>
    <row r="17" spans="1:9" x14ac:dyDescent="0.25">
      <c r="A17" t="s">
        <v>81</v>
      </c>
      <c r="B17">
        <v>1</v>
      </c>
      <c r="C17" t="s">
        <v>82</v>
      </c>
      <c r="D17">
        <v>135</v>
      </c>
      <c r="E17">
        <v>2</v>
      </c>
      <c r="F17" t="s">
        <v>1754</v>
      </c>
      <c r="G17" t="s">
        <v>32</v>
      </c>
      <c r="H17" t="s">
        <v>47</v>
      </c>
      <c r="I17" t="s">
        <v>1515</v>
      </c>
    </row>
    <row r="18" spans="1:9" x14ac:dyDescent="0.25">
      <c r="A18" t="s">
        <v>81</v>
      </c>
      <c r="B18">
        <v>6</v>
      </c>
      <c r="C18" t="s">
        <v>97</v>
      </c>
      <c r="D18">
        <v>130</v>
      </c>
      <c r="E18">
        <v>9</v>
      </c>
      <c r="F18" t="s">
        <v>759</v>
      </c>
      <c r="G18" t="s">
        <v>56</v>
      </c>
      <c r="H18" t="s">
        <v>33</v>
      </c>
    </row>
    <row r="19" spans="1:9" x14ac:dyDescent="0.25">
      <c r="A19" t="s">
        <v>81</v>
      </c>
      <c r="B19">
        <v>3</v>
      </c>
      <c r="C19" t="s">
        <v>87</v>
      </c>
      <c r="D19">
        <v>134</v>
      </c>
      <c r="E19">
        <v>8</v>
      </c>
      <c r="F19" t="s">
        <v>1730</v>
      </c>
      <c r="G19" t="s">
        <v>37</v>
      </c>
      <c r="H19" t="s">
        <v>38</v>
      </c>
    </row>
    <row r="20" spans="1:9" x14ac:dyDescent="0.25">
      <c r="A20" t="s">
        <v>81</v>
      </c>
      <c r="B20">
        <v>7</v>
      </c>
      <c r="C20" t="s">
        <v>100</v>
      </c>
      <c r="D20">
        <v>126</v>
      </c>
      <c r="E20">
        <v>6</v>
      </c>
      <c r="F20" t="s">
        <v>1708</v>
      </c>
      <c r="G20" t="s">
        <v>42</v>
      </c>
      <c r="H20" t="s">
        <v>43</v>
      </c>
    </row>
    <row r="21" spans="1:9" x14ac:dyDescent="0.25">
      <c r="A21" t="s">
        <v>81</v>
      </c>
      <c r="B21">
        <v>9</v>
      </c>
      <c r="C21" t="s">
        <v>105</v>
      </c>
      <c r="D21">
        <v>125</v>
      </c>
      <c r="E21">
        <v>11</v>
      </c>
      <c r="F21" t="s">
        <v>594</v>
      </c>
      <c r="G21" t="s">
        <v>52</v>
      </c>
      <c r="H21" t="s">
        <v>53</v>
      </c>
    </row>
    <row r="22" spans="1:9" x14ac:dyDescent="0.25">
      <c r="A22" t="s">
        <v>81</v>
      </c>
      <c r="B22">
        <v>10</v>
      </c>
      <c r="C22" t="s">
        <v>108</v>
      </c>
      <c r="D22">
        <v>117</v>
      </c>
      <c r="E22">
        <v>7</v>
      </c>
      <c r="F22" t="s">
        <v>1724</v>
      </c>
      <c r="G22" t="s">
        <v>15</v>
      </c>
      <c r="H22" t="s">
        <v>16</v>
      </c>
    </row>
    <row r="23" spans="1:9" x14ac:dyDescent="0.25">
      <c r="A23" t="s">
        <v>81</v>
      </c>
      <c r="B23">
        <v>8</v>
      </c>
      <c r="C23" t="s">
        <v>102</v>
      </c>
      <c r="D23">
        <v>120</v>
      </c>
      <c r="E23">
        <v>1</v>
      </c>
      <c r="F23" t="s">
        <v>1700</v>
      </c>
      <c r="G23" t="s">
        <v>27</v>
      </c>
      <c r="H23" t="s">
        <v>28</v>
      </c>
      <c r="I23" t="s">
        <v>593</v>
      </c>
    </row>
    <row r="24" spans="1:9" x14ac:dyDescent="0.25">
      <c r="A24" t="s">
        <v>81</v>
      </c>
      <c r="B24">
        <v>4</v>
      </c>
      <c r="C24" t="s">
        <v>89</v>
      </c>
      <c r="D24">
        <v>134</v>
      </c>
      <c r="E24">
        <v>10</v>
      </c>
      <c r="F24" t="s">
        <v>1425</v>
      </c>
      <c r="G24" t="s">
        <v>69</v>
      </c>
      <c r="H24" t="s">
        <v>90</v>
      </c>
    </row>
    <row r="25" spans="1:9" x14ac:dyDescent="0.25">
      <c r="A25" t="s">
        <v>81</v>
      </c>
      <c r="B25">
        <v>2</v>
      </c>
      <c r="C25" t="s">
        <v>84</v>
      </c>
      <c r="D25">
        <v>125</v>
      </c>
      <c r="E25">
        <v>5</v>
      </c>
      <c r="F25" t="s">
        <v>1720</v>
      </c>
      <c r="G25" t="s">
        <v>73</v>
      </c>
      <c r="H25" t="s">
        <v>85</v>
      </c>
      <c r="I25" t="s">
        <v>593</v>
      </c>
    </row>
    <row r="26" spans="1:9" x14ac:dyDescent="0.25">
      <c r="A26" t="s">
        <v>81</v>
      </c>
      <c r="B26">
        <v>5</v>
      </c>
      <c r="C26" t="s">
        <v>93</v>
      </c>
      <c r="D26">
        <v>130</v>
      </c>
      <c r="E26">
        <v>3</v>
      </c>
      <c r="F26" t="s">
        <v>1763</v>
      </c>
      <c r="G26" t="s">
        <v>77</v>
      </c>
      <c r="H26" t="s">
        <v>65</v>
      </c>
    </row>
    <row r="27" spans="1:9" x14ac:dyDescent="0.25">
      <c r="A27" t="s">
        <v>81</v>
      </c>
      <c r="B27">
        <v>11</v>
      </c>
      <c r="C27" t="s">
        <v>110</v>
      </c>
      <c r="D27">
        <v>119</v>
      </c>
      <c r="E27">
        <v>4</v>
      </c>
      <c r="F27" t="s">
        <v>1739</v>
      </c>
      <c r="G27" t="s">
        <v>111</v>
      </c>
      <c r="H27" t="s">
        <v>112</v>
      </c>
    </row>
    <row r="28" spans="1:9" x14ac:dyDescent="0.25">
      <c r="A28" t="s">
        <v>115</v>
      </c>
      <c r="B28" t="s">
        <v>1347</v>
      </c>
      <c r="C28" t="s">
        <v>1348</v>
      </c>
      <c r="D28" t="s">
        <v>1838</v>
      </c>
      <c r="F28" t="s">
        <v>1405</v>
      </c>
      <c r="I28" t="s">
        <v>1837</v>
      </c>
    </row>
    <row r="29" spans="1:9" x14ac:dyDescent="0.25">
      <c r="A29" t="s">
        <v>115</v>
      </c>
      <c r="B29">
        <v>1</v>
      </c>
      <c r="C29" t="s">
        <v>116</v>
      </c>
      <c r="D29">
        <v>135</v>
      </c>
      <c r="E29">
        <v>1</v>
      </c>
      <c r="F29" t="s">
        <v>1754</v>
      </c>
      <c r="G29" t="s">
        <v>32</v>
      </c>
      <c r="H29" t="s">
        <v>112</v>
      </c>
      <c r="I29" t="s">
        <v>593</v>
      </c>
    </row>
    <row r="30" spans="1:9" x14ac:dyDescent="0.25">
      <c r="A30" t="s">
        <v>115</v>
      </c>
      <c r="B30">
        <v>2</v>
      </c>
      <c r="C30" t="s">
        <v>118</v>
      </c>
      <c r="D30">
        <v>115</v>
      </c>
      <c r="E30">
        <v>5</v>
      </c>
      <c r="F30" t="s">
        <v>1801</v>
      </c>
      <c r="G30" t="s">
        <v>77</v>
      </c>
      <c r="H30" t="s">
        <v>23</v>
      </c>
    </row>
    <row r="31" spans="1:9" x14ac:dyDescent="0.25">
      <c r="A31" t="s">
        <v>115</v>
      </c>
      <c r="B31">
        <v>5</v>
      </c>
      <c r="C31" t="s">
        <v>124</v>
      </c>
      <c r="D31">
        <v>115</v>
      </c>
      <c r="E31">
        <v>2</v>
      </c>
      <c r="F31" t="s">
        <v>759</v>
      </c>
      <c r="G31" t="s">
        <v>125</v>
      </c>
      <c r="H31" t="s">
        <v>90</v>
      </c>
      <c r="I31" t="s">
        <v>1509</v>
      </c>
    </row>
    <row r="32" spans="1:9" x14ac:dyDescent="0.25">
      <c r="A32" t="s">
        <v>115</v>
      </c>
      <c r="B32">
        <v>6</v>
      </c>
      <c r="C32" t="s">
        <v>127</v>
      </c>
      <c r="D32">
        <v>115</v>
      </c>
      <c r="E32">
        <v>3</v>
      </c>
      <c r="F32" t="s">
        <v>1708</v>
      </c>
      <c r="G32" t="s">
        <v>128</v>
      </c>
      <c r="H32" t="s">
        <v>38</v>
      </c>
      <c r="I32" t="s">
        <v>1509</v>
      </c>
    </row>
    <row r="33" spans="1:9" x14ac:dyDescent="0.25">
      <c r="A33" t="s">
        <v>115</v>
      </c>
      <c r="B33">
        <v>3</v>
      </c>
      <c r="C33" t="s">
        <v>120</v>
      </c>
      <c r="D33">
        <v>115</v>
      </c>
      <c r="E33">
        <v>4</v>
      </c>
      <c r="F33" t="s">
        <v>594</v>
      </c>
      <c r="G33" t="s">
        <v>37</v>
      </c>
      <c r="H33" t="s">
        <v>28</v>
      </c>
      <c r="I33" t="s">
        <v>593</v>
      </c>
    </row>
    <row r="34" spans="1:9" x14ac:dyDescent="0.25">
      <c r="A34" t="s">
        <v>115</v>
      </c>
      <c r="B34">
        <v>4</v>
      </c>
      <c r="C34" t="s">
        <v>122</v>
      </c>
      <c r="D34">
        <v>115</v>
      </c>
      <c r="E34">
        <v>6</v>
      </c>
      <c r="F34" t="s">
        <v>1700</v>
      </c>
      <c r="G34" t="s">
        <v>111</v>
      </c>
      <c r="H34" t="s">
        <v>112</v>
      </c>
      <c r="I34" t="s">
        <v>593</v>
      </c>
    </row>
    <row r="35" spans="1:9" x14ac:dyDescent="0.25">
      <c r="A35" t="s">
        <v>130</v>
      </c>
      <c r="B35" t="s">
        <v>822</v>
      </c>
      <c r="C35" t="s">
        <v>1350</v>
      </c>
      <c r="D35" t="s">
        <v>1838</v>
      </c>
      <c r="F35" t="s">
        <v>1405</v>
      </c>
      <c r="I35" t="s">
        <v>1838</v>
      </c>
    </row>
    <row r="36" spans="1:9" x14ac:dyDescent="0.25">
      <c r="A36" t="s">
        <v>130</v>
      </c>
      <c r="B36">
        <v>4</v>
      </c>
      <c r="C36" t="s">
        <v>140</v>
      </c>
      <c r="D36">
        <v>129</v>
      </c>
      <c r="E36">
        <v>9</v>
      </c>
      <c r="F36" t="s">
        <v>1754</v>
      </c>
      <c r="G36" t="s">
        <v>15</v>
      </c>
      <c r="H36" t="s">
        <v>74</v>
      </c>
      <c r="I36" t="s">
        <v>1513</v>
      </c>
    </row>
    <row r="37" spans="1:9" x14ac:dyDescent="0.25">
      <c r="A37" t="s">
        <v>130</v>
      </c>
      <c r="B37">
        <v>1</v>
      </c>
      <c r="C37" t="s">
        <v>131</v>
      </c>
      <c r="D37">
        <v>135</v>
      </c>
      <c r="E37">
        <v>12</v>
      </c>
      <c r="F37" t="s">
        <v>1731</v>
      </c>
      <c r="G37" t="s">
        <v>32</v>
      </c>
      <c r="H37" t="s">
        <v>132</v>
      </c>
      <c r="I37" t="s">
        <v>1515</v>
      </c>
    </row>
    <row r="38" spans="1:9" x14ac:dyDescent="0.25">
      <c r="A38" t="s">
        <v>130</v>
      </c>
      <c r="B38">
        <v>12</v>
      </c>
      <c r="C38" t="s">
        <v>159</v>
      </c>
      <c r="D38">
        <v>121</v>
      </c>
      <c r="E38">
        <v>3</v>
      </c>
      <c r="F38" t="s">
        <v>759</v>
      </c>
      <c r="G38" t="s">
        <v>37</v>
      </c>
      <c r="H38" t="s">
        <v>33</v>
      </c>
    </row>
    <row r="39" spans="1:9" x14ac:dyDescent="0.25">
      <c r="A39" t="s">
        <v>130</v>
      </c>
      <c r="B39">
        <v>8</v>
      </c>
      <c r="C39" t="s">
        <v>149</v>
      </c>
      <c r="D39">
        <v>128</v>
      </c>
      <c r="E39">
        <v>11</v>
      </c>
      <c r="F39" t="s">
        <v>1730</v>
      </c>
      <c r="G39" t="s">
        <v>46</v>
      </c>
      <c r="H39" t="s">
        <v>28</v>
      </c>
    </row>
    <row r="40" spans="1:9" x14ac:dyDescent="0.25">
      <c r="A40" t="s">
        <v>130</v>
      </c>
      <c r="B40">
        <v>13</v>
      </c>
      <c r="C40" t="s">
        <v>162</v>
      </c>
      <c r="D40">
        <v>121</v>
      </c>
      <c r="E40">
        <v>10</v>
      </c>
      <c r="F40" t="s">
        <v>594</v>
      </c>
      <c r="G40" t="s">
        <v>128</v>
      </c>
      <c r="H40" t="s">
        <v>38</v>
      </c>
    </row>
    <row r="41" spans="1:9" x14ac:dyDescent="0.25">
      <c r="A41" t="s">
        <v>130</v>
      </c>
      <c r="B41">
        <v>11</v>
      </c>
      <c r="C41" t="s">
        <v>156</v>
      </c>
      <c r="D41">
        <v>123</v>
      </c>
      <c r="E41">
        <v>13</v>
      </c>
      <c r="F41" t="s">
        <v>1724</v>
      </c>
      <c r="G41" t="s">
        <v>77</v>
      </c>
      <c r="H41" t="s">
        <v>57</v>
      </c>
    </row>
    <row r="42" spans="1:9" x14ac:dyDescent="0.25">
      <c r="A42" t="s">
        <v>130</v>
      </c>
      <c r="B42">
        <v>3</v>
      </c>
      <c r="C42" t="s">
        <v>137</v>
      </c>
      <c r="D42">
        <v>133</v>
      </c>
      <c r="E42">
        <v>14</v>
      </c>
      <c r="F42" t="s">
        <v>1700</v>
      </c>
      <c r="G42" t="s">
        <v>56</v>
      </c>
      <c r="H42" t="s">
        <v>138</v>
      </c>
    </row>
    <row r="43" spans="1:9" x14ac:dyDescent="0.25">
      <c r="A43" t="s">
        <v>130</v>
      </c>
      <c r="B43">
        <v>9</v>
      </c>
      <c r="C43" t="s">
        <v>151</v>
      </c>
      <c r="D43">
        <v>128</v>
      </c>
      <c r="E43">
        <v>5</v>
      </c>
      <c r="F43" t="s">
        <v>1425</v>
      </c>
      <c r="G43" t="s">
        <v>69</v>
      </c>
      <c r="H43" t="s">
        <v>70</v>
      </c>
    </row>
    <row r="44" spans="1:9" x14ac:dyDescent="0.25">
      <c r="A44" t="s">
        <v>130</v>
      </c>
      <c r="B44">
        <v>7</v>
      </c>
      <c r="C44" t="s">
        <v>146</v>
      </c>
      <c r="D44">
        <v>128</v>
      </c>
      <c r="E44">
        <v>7</v>
      </c>
      <c r="F44" t="s">
        <v>1720</v>
      </c>
      <c r="G44" t="s">
        <v>64</v>
      </c>
      <c r="H44" t="s">
        <v>65</v>
      </c>
    </row>
    <row r="45" spans="1:9" x14ac:dyDescent="0.25">
      <c r="A45" t="s">
        <v>130</v>
      </c>
      <c r="B45">
        <v>2</v>
      </c>
      <c r="C45" t="s">
        <v>134</v>
      </c>
      <c r="D45">
        <v>134</v>
      </c>
      <c r="E45">
        <v>2</v>
      </c>
      <c r="F45" t="s">
        <v>1739</v>
      </c>
      <c r="G45" t="s">
        <v>60</v>
      </c>
      <c r="H45" t="s">
        <v>135</v>
      </c>
    </row>
    <row r="46" spans="1:9" x14ac:dyDescent="0.25">
      <c r="A46" t="s">
        <v>130</v>
      </c>
      <c r="B46">
        <v>10</v>
      </c>
      <c r="C46" t="s">
        <v>153</v>
      </c>
      <c r="D46">
        <v>124</v>
      </c>
      <c r="E46">
        <v>6</v>
      </c>
      <c r="F46" t="s">
        <v>1716</v>
      </c>
      <c r="G46" t="s">
        <v>154</v>
      </c>
      <c r="H46" t="s">
        <v>47</v>
      </c>
      <c r="I46" t="s">
        <v>2028</v>
      </c>
    </row>
    <row r="47" spans="1:9" x14ac:dyDescent="0.25">
      <c r="A47" t="s">
        <v>130</v>
      </c>
      <c r="B47">
        <v>5</v>
      </c>
      <c r="C47" t="s">
        <v>142</v>
      </c>
      <c r="D47">
        <v>130</v>
      </c>
      <c r="E47">
        <v>1</v>
      </c>
      <c r="F47" t="s">
        <v>1735</v>
      </c>
      <c r="G47" t="s">
        <v>52</v>
      </c>
      <c r="H47" t="s">
        <v>16</v>
      </c>
      <c r="I47" t="s">
        <v>1513</v>
      </c>
    </row>
    <row r="48" spans="1:9" x14ac:dyDescent="0.25">
      <c r="A48" t="s">
        <v>130</v>
      </c>
      <c r="B48">
        <v>14</v>
      </c>
      <c r="C48" t="s">
        <v>164</v>
      </c>
      <c r="D48">
        <v>120</v>
      </c>
      <c r="E48">
        <v>4</v>
      </c>
      <c r="F48" t="s">
        <v>1715</v>
      </c>
      <c r="G48" t="s">
        <v>125</v>
      </c>
      <c r="H48" t="s">
        <v>165</v>
      </c>
    </row>
    <row r="49" spans="1:9" x14ac:dyDescent="0.25">
      <c r="A49" t="s">
        <v>130</v>
      </c>
      <c r="B49">
        <v>6</v>
      </c>
      <c r="C49" t="s">
        <v>144</v>
      </c>
      <c r="D49">
        <v>129</v>
      </c>
      <c r="E49">
        <v>8</v>
      </c>
      <c r="F49" t="s">
        <v>1819</v>
      </c>
      <c r="G49" t="s">
        <v>22</v>
      </c>
      <c r="H49" t="s">
        <v>78</v>
      </c>
    </row>
    <row r="50" spans="1:9" x14ac:dyDescent="0.25">
      <c r="A50" t="s">
        <v>167</v>
      </c>
      <c r="B50" t="s">
        <v>824</v>
      </c>
      <c r="C50" t="s">
        <v>1348</v>
      </c>
      <c r="D50" t="s">
        <v>1838</v>
      </c>
      <c r="F50" t="s">
        <v>1405</v>
      </c>
      <c r="I50" t="s">
        <v>1837</v>
      </c>
    </row>
    <row r="51" spans="1:9" x14ac:dyDescent="0.25">
      <c r="A51" t="s">
        <v>167</v>
      </c>
      <c r="B51">
        <v>1</v>
      </c>
      <c r="C51" t="s">
        <v>168</v>
      </c>
      <c r="D51">
        <v>135</v>
      </c>
      <c r="E51">
        <v>1</v>
      </c>
      <c r="F51" t="s">
        <v>1754</v>
      </c>
      <c r="G51" t="s">
        <v>37</v>
      </c>
      <c r="H51" t="s">
        <v>65</v>
      </c>
      <c r="I51" t="s">
        <v>593</v>
      </c>
    </row>
    <row r="52" spans="1:9" x14ac:dyDescent="0.25">
      <c r="A52" t="s">
        <v>167</v>
      </c>
      <c r="B52">
        <v>6</v>
      </c>
      <c r="C52" t="s">
        <v>180</v>
      </c>
      <c r="D52">
        <v>127</v>
      </c>
      <c r="E52">
        <v>6</v>
      </c>
      <c r="F52" t="s">
        <v>1731</v>
      </c>
      <c r="G52" t="s">
        <v>69</v>
      </c>
      <c r="H52" t="s">
        <v>74</v>
      </c>
    </row>
    <row r="53" spans="1:9" x14ac:dyDescent="0.25">
      <c r="A53" t="s">
        <v>167</v>
      </c>
      <c r="B53">
        <v>4</v>
      </c>
      <c r="C53" t="s">
        <v>176</v>
      </c>
      <c r="D53">
        <v>128</v>
      </c>
      <c r="E53">
        <v>4</v>
      </c>
      <c r="F53" t="s">
        <v>759</v>
      </c>
      <c r="G53" t="s">
        <v>46</v>
      </c>
      <c r="H53" t="s">
        <v>165</v>
      </c>
    </row>
    <row r="54" spans="1:9" x14ac:dyDescent="0.25">
      <c r="A54" t="s">
        <v>167</v>
      </c>
      <c r="B54">
        <v>10</v>
      </c>
      <c r="C54" t="s">
        <v>190</v>
      </c>
      <c r="D54">
        <v>121</v>
      </c>
      <c r="E54">
        <v>12</v>
      </c>
      <c r="F54" t="s">
        <v>1730</v>
      </c>
      <c r="G54" t="s">
        <v>191</v>
      </c>
      <c r="H54" t="s">
        <v>61</v>
      </c>
      <c r="I54" t="s">
        <v>593</v>
      </c>
    </row>
    <row r="55" spans="1:9" x14ac:dyDescent="0.25">
      <c r="A55" t="s">
        <v>167</v>
      </c>
      <c r="B55">
        <v>5</v>
      </c>
      <c r="C55" t="s">
        <v>178</v>
      </c>
      <c r="D55">
        <v>118</v>
      </c>
      <c r="E55">
        <v>13</v>
      </c>
      <c r="F55" t="s">
        <v>1708</v>
      </c>
      <c r="G55" t="s">
        <v>73</v>
      </c>
      <c r="H55" t="s">
        <v>85</v>
      </c>
    </row>
    <row r="56" spans="1:9" x14ac:dyDescent="0.25">
      <c r="A56" t="s">
        <v>167</v>
      </c>
      <c r="B56">
        <v>8</v>
      </c>
      <c r="C56" t="s">
        <v>185</v>
      </c>
      <c r="D56">
        <v>124</v>
      </c>
      <c r="E56">
        <v>2</v>
      </c>
      <c r="F56" t="s">
        <v>594</v>
      </c>
      <c r="G56" t="s">
        <v>22</v>
      </c>
      <c r="H56" t="s">
        <v>23</v>
      </c>
      <c r="I56" t="s">
        <v>593</v>
      </c>
    </row>
    <row r="57" spans="1:9" x14ac:dyDescent="0.25">
      <c r="A57" t="s">
        <v>167</v>
      </c>
      <c r="B57">
        <v>2</v>
      </c>
      <c r="C57" t="s">
        <v>171</v>
      </c>
      <c r="D57">
        <v>132</v>
      </c>
      <c r="E57">
        <v>5</v>
      </c>
      <c r="F57" t="s">
        <v>1724</v>
      </c>
      <c r="G57" t="s">
        <v>111</v>
      </c>
      <c r="H57" t="s">
        <v>112</v>
      </c>
      <c r="I57" t="s">
        <v>1513</v>
      </c>
    </row>
    <row r="58" spans="1:9" x14ac:dyDescent="0.25">
      <c r="A58" t="s">
        <v>167</v>
      </c>
      <c r="B58">
        <v>9</v>
      </c>
      <c r="C58" t="s">
        <v>188</v>
      </c>
      <c r="D58">
        <v>120</v>
      </c>
      <c r="E58">
        <v>14</v>
      </c>
      <c r="F58" t="s">
        <v>1700</v>
      </c>
      <c r="G58" t="s">
        <v>15</v>
      </c>
      <c r="H58" t="s">
        <v>47</v>
      </c>
    </row>
    <row r="59" spans="1:9" x14ac:dyDescent="0.25">
      <c r="A59" t="s">
        <v>167</v>
      </c>
      <c r="B59">
        <v>14</v>
      </c>
      <c r="C59" t="s">
        <v>200</v>
      </c>
      <c r="D59">
        <v>109</v>
      </c>
      <c r="E59">
        <v>3</v>
      </c>
      <c r="F59" t="s">
        <v>1425</v>
      </c>
      <c r="G59" t="s">
        <v>27</v>
      </c>
      <c r="H59" t="s">
        <v>28</v>
      </c>
    </row>
    <row r="60" spans="1:9" x14ac:dyDescent="0.25">
      <c r="A60" t="s">
        <v>167</v>
      </c>
      <c r="B60">
        <v>7</v>
      </c>
      <c r="C60" t="s">
        <v>183</v>
      </c>
      <c r="D60">
        <v>126</v>
      </c>
      <c r="E60">
        <v>7</v>
      </c>
      <c r="F60" t="s">
        <v>1720</v>
      </c>
      <c r="G60" t="s">
        <v>60</v>
      </c>
      <c r="H60" t="s">
        <v>135</v>
      </c>
    </row>
    <row r="61" spans="1:9" x14ac:dyDescent="0.25">
      <c r="A61" t="s">
        <v>167</v>
      </c>
      <c r="B61">
        <v>12</v>
      </c>
      <c r="C61" t="s">
        <v>195</v>
      </c>
      <c r="D61">
        <v>118</v>
      </c>
      <c r="E61">
        <v>8</v>
      </c>
      <c r="F61" t="s">
        <v>1739</v>
      </c>
      <c r="G61" t="s">
        <v>32</v>
      </c>
      <c r="H61" t="s">
        <v>16</v>
      </c>
    </row>
    <row r="62" spans="1:9" x14ac:dyDescent="0.25">
      <c r="A62" t="s">
        <v>167</v>
      </c>
      <c r="B62">
        <v>11</v>
      </c>
      <c r="C62" t="s">
        <v>193</v>
      </c>
      <c r="D62">
        <v>120</v>
      </c>
      <c r="E62">
        <v>9</v>
      </c>
      <c r="F62" t="s">
        <v>1716</v>
      </c>
      <c r="G62" t="s">
        <v>154</v>
      </c>
      <c r="H62" t="s">
        <v>135</v>
      </c>
    </row>
    <row r="63" spans="1:9" x14ac:dyDescent="0.25">
      <c r="A63" t="s">
        <v>167</v>
      </c>
      <c r="B63">
        <v>3</v>
      </c>
      <c r="C63" t="s">
        <v>173</v>
      </c>
      <c r="D63">
        <v>128</v>
      </c>
      <c r="E63">
        <v>10</v>
      </c>
      <c r="F63" t="s">
        <v>1735</v>
      </c>
      <c r="G63" t="s">
        <v>125</v>
      </c>
      <c r="H63" t="s">
        <v>78</v>
      </c>
    </row>
    <row r="64" spans="1:9" x14ac:dyDescent="0.25">
      <c r="A64" t="s">
        <v>167</v>
      </c>
      <c r="B64">
        <v>13</v>
      </c>
      <c r="C64" t="s">
        <v>197</v>
      </c>
      <c r="D64">
        <v>117</v>
      </c>
      <c r="E64">
        <v>11</v>
      </c>
      <c r="F64" t="s">
        <v>1405</v>
      </c>
      <c r="G64" t="s">
        <v>64</v>
      </c>
      <c r="H64" t="s">
        <v>53</v>
      </c>
      <c r="I64" t="s">
        <v>1405</v>
      </c>
    </row>
    <row r="65" spans="1:9" x14ac:dyDescent="0.25">
      <c r="A65" t="s">
        <v>203</v>
      </c>
      <c r="B65" t="s">
        <v>824</v>
      </c>
      <c r="C65" t="s">
        <v>1348</v>
      </c>
      <c r="D65" t="s">
        <v>1838</v>
      </c>
      <c r="F65" t="s">
        <v>1405</v>
      </c>
      <c r="I65" t="s">
        <v>1837</v>
      </c>
    </row>
    <row r="66" spans="1:9" x14ac:dyDescent="0.25">
      <c r="A66" t="s">
        <v>203</v>
      </c>
      <c r="B66">
        <v>4</v>
      </c>
      <c r="C66" t="s">
        <v>212</v>
      </c>
      <c r="D66">
        <v>129</v>
      </c>
      <c r="E66">
        <v>7</v>
      </c>
      <c r="F66" t="s">
        <v>1754</v>
      </c>
      <c r="G66" t="s">
        <v>37</v>
      </c>
      <c r="H66" t="s">
        <v>112</v>
      </c>
    </row>
    <row r="67" spans="1:9" x14ac:dyDescent="0.25">
      <c r="A67" t="s">
        <v>203</v>
      </c>
      <c r="B67">
        <v>7</v>
      </c>
      <c r="C67" t="s">
        <v>218</v>
      </c>
      <c r="D67">
        <v>124</v>
      </c>
      <c r="E67">
        <v>10</v>
      </c>
      <c r="F67" t="s">
        <v>1731</v>
      </c>
      <c r="G67" t="s">
        <v>42</v>
      </c>
      <c r="H67" t="s">
        <v>47</v>
      </c>
      <c r="I67" t="s">
        <v>593</v>
      </c>
    </row>
    <row r="68" spans="1:9" x14ac:dyDescent="0.25">
      <c r="A68" t="s">
        <v>203</v>
      </c>
      <c r="B68">
        <v>2</v>
      </c>
      <c r="C68" t="s">
        <v>207</v>
      </c>
      <c r="D68">
        <v>131</v>
      </c>
      <c r="E68">
        <v>4</v>
      </c>
      <c r="F68" t="s">
        <v>759</v>
      </c>
      <c r="G68" t="s">
        <v>46</v>
      </c>
      <c r="H68" t="s">
        <v>23</v>
      </c>
    </row>
    <row r="69" spans="1:9" x14ac:dyDescent="0.25">
      <c r="A69" t="s">
        <v>203</v>
      </c>
      <c r="B69">
        <v>8</v>
      </c>
      <c r="C69" t="s">
        <v>220</v>
      </c>
      <c r="D69">
        <v>120</v>
      </c>
      <c r="E69">
        <v>8</v>
      </c>
      <c r="F69" t="s">
        <v>1730</v>
      </c>
      <c r="G69" t="s">
        <v>15</v>
      </c>
      <c r="H69" t="s">
        <v>16</v>
      </c>
    </row>
    <row r="70" spans="1:9" x14ac:dyDescent="0.25">
      <c r="A70" t="s">
        <v>203</v>
      </c>
      <c r="B70">
        <v>1</v>
      </c>
      <c r="C70" t="s">
        <v>204</v>
      </c>
      <c r="D70">
        <v>135</v>
      </c>
      <c r="E70">
        <v>13</v>
      </c>
      <c r="F70" t="s">
        <v>1708</v>
      </c>
      <c r="G70" t="s">
        <v>154</v>
      </c>
      <c r="H70" t="s">
        <v>165</v>
      </c>
      <c r="I70" t="s">
        <v>1515</v>
      </c>
    </row>
    <row r="71" spans="1:9" x14ac:dyDescent="0.25">
      <c r="A71" t="s">
        <v>203</v>
      </c>
      <c r="B71">
        <v>14</v>
      </c>
      <c r="C71" t="s">
        <v>235</v>
      </c>
      <c r="D71">
        <v>116</v>
      </c>
      <c r="E71">
        <v>3</v>
      </c>
      <c r="F71" t="s">
        <v>594</v>
      </c>
      <c r="G71" t="s">
        <v>111</v>
      </c>
      <c r="H71" t="s">
        <v>74</v>
      </c>
    </row>
    <row r="72" spans="1:9" x14ac:dyDescent="0.25">
      <c r="A72" t="s">
        <v>203</v>
      </c>
      <c r="B72">
        <v>9</v>
      </c>
      <c r="C72" t="s">
        <v>222</v>
      </c>
      <c r="D72">
        <v>121</v>
      </c>
      <c r="E72">
        <v>6</v>
      </c>
      <c r="F72" t="s">
        <v>1724</v>
      </c>
      <c r="G72" t="s">
        <v>77</v>
      </c>
      <c r="H72" t="s">
        <v>70</v>
      </c>
    </row>
    <row r="73" spans="1:9" x14ac:dyDescent="0.25">
      <c r="A73" t="s">
        <v>203</v>
      </c>
      <c r="B73">
        <v>13</v>
      </c>
      <c r="C73" t="s">
        <v>233</v>
      </c>
      <c r="D73">
        <v>117</v>
      </c>
      <c r="E73">
        <v>14</v>
      </c>
      <c r="F73" t="s">
        <v>1700</v>
      </c>
      <c r="G73" t="s">
        <v>64</v>
      </c>
      <c r="H73" t="s">
        <v>135</v>
      </c>
    </row>
    <row r="74" spans="1:9" x14ac:dyDescent="0.25">
      <c r="A74" t="s">
        <v>203</v>
      </c>
      <c r="B74">
        <v>3</v>
      </c>
      <c r="C74" t="s">
        <v>210</v>
      </c>
      <c r="D74">
        <v>131</v>
      </c>
      <c r="E74">
        <v>2</v>
      </c>
      <c r="F74" t="s">
        <v>1425</v>
      </c>
      <c r="G74" t="s">
        <v>32</v>
      </c>
      <c r="H74" t="s">
        <v>53</v>
      </c>
    </row>
    <row r="75" spans="1:9" x14ac:dyDescent="0.25">
      <c r="A75" t="s">
        <v>203</v>
      </c>
      <c r="B75">
        <v>10</v>
      </c>
      <c r="C75" t="s">
        <v>225</v>
      </c>
      <c r="D75">
        <v>119</v>
      </c>
      <c r="E75">
        <v>12</v>
      </c>
      <c r="F75" t="s">
        <v>1720</v>
      </c>
      <c r="G75" t="s">
        <v>191</v>
      </c>
      <c r="H75" t="s">
        <v>138</v>
      </c>
    </row>
    <row r="76" spans="1:9" x14ac:dyDescent="0.25">
      <c r="A76" t="s">
        <v>203</v>
      </c>
      <c r="B76">
        <v>11</v>
      </c>
      <c r="C76" t="s">
        <v>228</v>
      </c>
      <c r="D76">
        <v>112</v>
      </c>
      <c r="E76">
        <v>5</v>
      </c>
      <c r="F76" t="s">
        <v>1739</v>
      </c>
      <c r="G76" t="s">
        <v>27</v>
      </c>
      <c r="H76" t="s">
        <v>28</v>
      </c>
    </row>
    <row r="77" spans="1:9" x14ac:dyDescent="0.25">
      <c r="A77" t="s">
        <v>203</v>
      </c>
      <c r="B77">
        <v>6</v>
      </c>
      <c r="C77" t="s">
        <v>216</v>
      </c>
      <c r="D77">
        <v>127</v>
      </c>
      <c r="E77">
        <v>11</v>
      </c>
      <c r="F77" t="s">
        <v>1716</v>
      </c>
      <c r="G77" t="s">
        <v>125</v>
      </c>
      <c r="H77" t="s">
        <v>78</v>
      </c>
    </row>
    <row r="78" spans="1:9" x14ac:dyDescent="0.25">
      <c r="A78" t="s">
        <v>203</v>
      </c>
      <c r="B78">
        <v>5</v>
      </c>
      <c r="C78" t="s">
        <v>214</v>
      </c>
      <c r="D78">
        <v>129</v>
      </c>
      <c r="E78">
        <v>1</v>
      </c>
      <c r="F78" t="s">
        <v>1735</v>
      </c>
      <c r="G78" t="s">
        <v>56</v>
      </c>
      <c r="H78" t="s">
        <v>57</v>
      </c>
    </row>
    <row r="79" spans="1:9" x14ac:dyDescent="0.25">
      <c r="A79" t="s">
        <v>203</v>
      </c>
      <c r="B79">
        <v>12</v>
      </c>
      <c r="C79" t="s">
        <v>230</v>
      </c>
      <c r="D79">
        <v>118</v>
      </c>
      <c r="E79">
        <v>9</v>
      </c>
      <c r="F79" t="s">
        <v>1715</v>
      </c>
      <c r="G79" t="s">
        <v>69</v>
      </c>
      <c r="H79" t="s">
        <v>90</v>
      </c>
      <c r="I79" t="s">
        <v>593</v>
      </c>
    </row>
    <row r="80" spans="1:9" x14ac:dyDescent="0.25">
      <c r="A80" t="s">
        <v>238</v>
      </c>
      <c r="B80" t="s">
        <v>828</v>
      </c>
      <c r="C80" t="s">
        <v>1351</v>
      </c>
      <c r="D80" t="s">
        <v>1838</v>
      </c>
      <c r="F80" t="s">
        <v>1405</v>
      </c>
      <c r="I80" t="s">
        <v>1838</v>
      </c>
    </row>
    <row r="81" spans="1:9" x14ac:dyDescent="0.25">
      <c r="A81" t="s">
        <v>238</v>
      </c>
      <c r="B81">
        <v>8</v>
      </c>
      <c r="C81" t="s">
        <v>254</v>
      </c>
      <c r="D81">
        <v>114</v>
      </c>
      <c r="E81">
        <v>2</v>
      </c>
      <c r="F81" t="s">
        <v>1754</v>
      </c>
      <c r="G81" t="s">
        <v>15</v>
      </c>
      <c r="H81" t="s">
        <v>74</v>
      </c>
    </row>
    <row r="82" spans="1:9" x14ac:dyDescent="0.25">
      <c r="A82" t="s">
        <v>238</v>
      </c>
      <c r="B82">
        <v>3</v>
      </c>
      <c r="C82" t="s">
        <v>243</v>
      </c>
      <c r="D82">
        <v>133</v>
      </c>
      <c r="E82">
        <v>4</v>
      </c>
      <c r="F82" t="s">
        <v>1801</v>
      </c>
      <c r="G82" t="s">
        <v>32</v>
      </c>
      <c r="H82" t="s">
        <v>16</v>
      </c>
      <c r="I82" t="s">
        <v>593</v>
      </c>
    </row>
    <row r="83" spans="1:9" x14ac:dyDescent="0.25">
      <c r="A83" t="s">
        <v>238</v>
      </c>
      <c r="B83">
        <v>6</v>
      </c>
      <c r="C83" t="s">
        <v>249</v>
      </c>
      <c r="D83">
        <v>119</v>
      </c>
      <c r="E83">
        <v>8</v>
      </c>
      <c r="F83" t="s">
        <v>759</v>
      </c>
      <c r="G83" t="s">
        <v>128</v>
      </c>
      <c r="H83" t="s">
        <v>33</v>
      </c>
    </row>
    <row r="84" spans="1:9" x14ac:dyDescent="0.25">
      <c r="A84" t="s">
        <v>238</v>
      </c>
      <c r="B84">
        <v>1</v>
      </c>
      <c r="C84" t="s">
        <v>239</v>
      </c>
      <c r="D84">
        <v>125</v>
      </c>
      <c r="E84">
        <v>9</v>
      </c>
      <c r="F84" t="s">
        <v>1708</v>
      </c>
      <c r="G84" t="s">
        <v>73</v>
      </c>
      <c r="H84" t="s">
        <v>112</v>
      </c>
      <c r="I84" t="s">
        <v>1513</v>
      </c>
    </row>
    <row r="85" spans="1:9" x14ac:dyDescent="0.25">
      <c r="A85" t="s">
        <v>238</v>
      </c>
      <c r="B85">
        <v>2</v>
      </c>
      <c r="C85" t="s">
        <v>241</v>
      </c>
      <c r="D85">
        <v>133</v>
      </c>
      <c r="E85">
        <v>1</v>
      </c>
      <c r="F85" t="s">
        <v>594</v>
      </c>
      <c r="G85" t="s">
        <v>22</v>
      </c>
      <c r="H85" t="s">
        <v>23</v>
      </c>
    </row>
    <row r="86" spans="1:9" x14ac:dyDescent="0.25">
      <c r="A86" t="s">
        <v>238</v>
      </c>
      <c r="B86">
        <v>7</v>
      </c>
      <c r="C86" t="s">
        <v>251</v>
      </c>
      <c r="D86">
        <v>117</v>
      </c>
      <c r="E86">
        <v>7</v>
      </c>
      <c r="F86" t="s">
        <v>1700</v>
      </c>
      <c r="G86" t="s">
        <v>125</v>
      </c>
      <c r="H86" t="s">
        <v>85</v>
      </c>
      <c r="I86" t="s">
        <v>1509</v>
      </c>
    </row>
    <row r="87" spans="1:9" x14ac:dyDescent="0.25">
      <c r="A87" t="s">
        <v>238</v>
      </c>
      <c r="B87">
        <v>5</v>
      </c>
      <c r="C87" t="s">
        <v>247</v>
      </c>
      <c r="D87">
        <v>123</v>
      </c>
      <c r="E87">
        <v>3</v>
      </c>
      <c r="F87" t="s">
        <v>1425</v>
      </c>
      <c r="G87" t="s">
        <v>64</v>
      </c>
      <c r="H87" t="s">
        <v>138</v>
      </c>
      <c r="I87" t="s">
        <v>1515</v>
      </c>
    </row>
    <row r="88" spans="1:9" x14ac:dyDescent="0.25">
      <c r="A88" t="s">
        <v>238</v>
      </c>
      <c r="B88">
        <v>9</v>
      </c>
      <c r="C88" t="s">
        <v>256</v>
      </c>
      <c r="D88">
        <v>116</v>
      </c>
      <c r="E88">
        <v>5</v>
      </c>
      <c r="F88" t="s">
        <v>1763</v>
      </c>
      <c r="G88" t="s">
        <v>154</v>
      </c>
      <c r="H88" t="s">
        <v>138</v>
      </c>
    </row>
    <row r="89" spans="1:9" x14ac:dyDescent="0.25">
      <c r="A89" t="s">
        <v>238</v>
      </c>
      <c r="B89">
        <v>4</v>
      </c>
      <c r="C89" t="s">
        <v>245</v>
      </c>
      <c r="D89">
        <v>128</v>
      </c>
      <c r="E89">
        <v>6</v>
      </c>
      <c r="F89" t="s">
        <v>1739</v>
      </c>
      <c r="G89" t="s">
        <v>37</v>
      </c>
      <c r="H89" t="s">
        <v>61</v>
      </c>
      <c r="I89" t="s">
        <v>593</v>
      </c>
    </row>
    <row r="90" spans="1:9" x14ac:dyDescent="0.25">
      <c r="A90" t="s">
        <v>258</v>
      </c>
      <c r="B90" t="s">
        <v>824</v>
      </c>
      <c r="C90" t="s">
        <v>1351</v>
      </c>
      <c r="D90" t="s">
        <v>1837</v>
      </c>
      <c r="F90" t="s">
        <v>1405</v>
      </c>
      <c r="I90" t="s">
        <v>1838</v>
      </c>
    </row>
    <row r="91" spans="1:9" x14ac:dyDescent="0.25">
      <c r="A91" t="s">
        <v>258</v>
      </c>
      <c r="B91">
        <v>3</v>
      </c>
      <c r="C91" t="s">
        <v>263</v>
      </c>
      <c r="D91">
        <v>134</v>
      </c>
      <c r="E91">
        <v>6</v>
      </c>
      <c r="F91" t="s">
        <v>1754</v>
      </c>
      <c r="G91" t="s">
        <v>37</v>
      </c>
      <c r="H91" t="s">
        <v>78</v>
      </c>
      <c r="I91" t="s">
        <v>1513</v>
      </c>
    </row>
    <row r="92" spans="1:9" x14ac:dyDescent="0.25">
      <c r="A92" t="s">
        <v>258</v>
      </c>
      <c r="B92">
        <v>2</v>
      </c>
      <c r="C92" t="s">
        <v>261</v>
      </c>
      <c r="D92">
        <v>135</v>
      </c>
      <c r="E92">
        <v>13</v>
      </c>
      <c r="F92" t="s">
        <v>1731</v>
      </c>
      <c r="G92" t="s">
        <v>154</v>
      </c>
      <c r="H92" t="s">
        <v>165</v>
      </c>
      <c r="I92" t="s">
        <v>593</v>
      </c>
    </row>
    <row r="93" spans="1:9" x14ac:dyDescent="0.25">
      <c r="A93" t="s">
        <v>258</v>
      </c>
      <c r="B93">
        <v>13</v>
      </c>
      <c r="C93" t="s">
        <v>286</v>
      </c>
      <c r="D93">
        <v>116</v>
      </c>
      <c r="E93">
        <v>4</v>
      </c>
      <c r="F93" t="s">
        <v>759</v>
      </c>
      <c r="G93" t="s">
        <v>64</v>
      </c>
      <c r="H93" t="s">
        <v>43</v>
      </c>
    </row>
    <row r="94" spans="1:9" x14ac:dyDescent="0.25">
      <c r="A94" t="s">
        <v>258</v>
      </c>
      <c r="B94">
        <v>11</v>
      </c>
      <c r="C94" t="s">
        <v>281</v>
      </c>
      <c r="D94">
        <v>120</v>
      </c>
      <c r="E94">
        <v>9</v>
      </c>
      <c r="F94" t="s">
        <v>1730</v>
      </c>
      <c r="G94" t="s">
        <v>191</v>
      </c>
      <c r="H94" t="s">
        <v>47</v>
      </c>
    </row>
    <row r="95" spans="1:9" x14ac:dyDescent="0.25">
      <c r="A95" t="s">
        <v>258</v>
      </c>
      <c r="B95">
        <v>14</v>
      </c>
      <c r="C95" t="s">
        <v>288</v>
      </c>
      <c r="D95">
        <v>115</v>
      </c>
      <c r="E95">
        <v>3</v>
      </c>
      <c r="F95" t="s">
        <v>594</v>
      </c>
      <c r="G95" t="s">
        <v>128</v>
      </c>
      <c r="H95" t="s">
        <v>38</v>
      </c>
    </row>
    <row r="96" spans="1:9" x14ac:dyDescent="0.25">
      <c r="A96" t="s">
        <v>258</v>
      </c>
      <c r="B96">
        <v>5</v>
      </c>
      <c r="C96" t="s">
        <v>267</v>
      </c>
      <c r="D96">
        <v>131</v>
      </c>
      <c r="E96">
        <v>12</v>
      </c>
      <c r="F96" t="s">
        <v>1724</v>
      </c>
      <c r="G96" t="s">
        <v>60</v>
      </c>
      <c r="H96" t="s">
        <v>23</v>
      </c>
    </row>
    <row r="97" spans="1:9" x14ac:dyDescent="0.25">
      <c r="A97" t="s">
        <v>258</v>
      </c>
      <c r="B97">
        <v>1</v>
      </c>
      <c r="C97" t="s">
        <v>259</v>
      </c>
      <c r="D97">
        <v>135</v>
      </c>
      <c r="E97">
        <v>5</v>
      </c>
      <c r="F97" t="s">
        <v>1425</v>
      </c>
      <c r="G97" t="s">
        <v>46</v>
      </c>
      <c r="H97" t="s">
        <v>138</v>
      </c>
      <c r="I97" t="s">
        <v>593</v>
      </c>
    </row>
    <row r="98" spans="1:9" x14ac:dyDescent="0.25">
      <c r="A98" t="s">
        <v>258</v>
      </c>
      <c r="B98">
        <v>9</v>
      </c>
      <c r="C98" t="s">
        <v>277</v>
      </c>
      <c r="D98">
        <v>114</v>
      </c>
      <c r="E98">
        <v>7</v>
      </c>
      <c r="F98" t="s">
        <v>1720</v>
      </c>
      <c r="G98" t="s">
        <v>27</v>
      </c>
      <c r="H98" t="s">
        <v>28</v>
      </c>
    </row>
    <row r="99" spans="1:9" x14ac:dyDescent="0.25">
      <c r="A99" t="s">
        <v>258</v>
      </c>
      <c r="B99">
        <v>7</v>
      </c>
      <c r="C99" t="s">
        <v>271</v>
      </c>
      <c r="D99">
        <v>126</v>
      </c>
      <c r="E99">
        <v>8</v>
      </c>
      <c r="F99" t="s">
        <v>1763</v>
      </c>
      <c r="G99" t="s">
        <v>69</v>
      </c>
      <c r="H99" t="s">
        <v>74</v>
      </c>
    </row>
    <row r="100" spans="1:9" x14ac:dyDescent="0.25">
      <c r="A100" t="s">
        <v>258</v>
      </c>
      <c r="B100">
        <v>10</v>
      </c>
      <c r="C100" t="s">
        <v>279</v>
      </c>
      <c r="D100">
        <v>121</v>
      </c>
      <c r="E100">
        <v>1</v>
      </c>
      <c r="F100" t="s">
        <v>1739</v>
      </c>
      <c r="G100" t="s">
        <v>77</v>
      </c>
      <c r="H100" t="s">
        <v>53</v>
      </c>
    </row>
    <row r="101" spans="1:9" x14ac:dyDescent="0.25">
      <c r="A101" t="s">
        <v>258</v>
      </c>
      <c r="B101">
        <v>6</v>
      </c>
      <c r="C101" t="s">
        <v>269</v>
      </c>
      <c r="D101">
        <v>130</v>
      </c>
      <c r="E101">
        <v>10</v>
      </c>
      <c r="F101" t="s">
        <v>1716</v>
      </c>
      <c r="G101" t="s">
        <v>22</v>
      </c>
      <c r="H101" t="s">
        <v>28</v>
      </c>
      <c r="I101" t="s">
        <v>593</v>
      </c>
    </row>
    <row r="102" spans="1:9" x14ac:dyDescent="0.25">
      <c r="A102" t="s">
        <v>258</v>
      </c>
      <c r="B102">
        <v>8</v>
      </c>
      <c r="C102" t="s">
        <v>273</v>
      </c>
      <c r="D102">
        <v>124</v>
      </c>
      <c r="E102">
        <v>11</v>
      </c>
      <c r="F102" t="s">
        <v>1833</v>
      </c>
      <c r="G102" t="s">
        <v>56</v>
      </c>
      <c r="H102" t="s">
        <v>274</v>
      </c>
    </row>
    <row r="103" spans="1:9" x14ac:dyDescent="0.25">
      <c r="A103" t="s">
        <v>258</v>
      </c>
      <c r="B103">
        <v>4</v>
      </c>
      <c r="C103" t="s">
        <v>265</v>
      </c>
      <c r="D103">
        <v>132</v>
      </c>
      <c r="E103">
        <v>2</v>
      </c>
      <c r="F103" t="s">
        <v>1735</v>
      </c>
      <c r="G103" t="s">
        <v>32</v>
      </c>
      <c r="H103" t="s">
        <v>112</v>
      </c>
    </row>
    <row r="104" spans="1:9" x14ac:dyDescent="0.25">
      <c r="A104" t="s">
        <v>258</v>
      </c>
      <c r="B104">
        <v>12</v>
      </c>
      <c r="C104" t="s">
        <v>283</v>
      </c>
      <c r="D104">
        <v>115</v>
      </c>
      <c r="E104">
        <v>14</v>
      </c>
      <c r="F104" t="s">
        <v>1715</v>
      </c>
      <c r="G104" t="s">
        <v>15</v>
      </c>
      <c r="H104" t="s">
        <v>16</v>
      </c>
    </row>
    <row r="105" spans="1:9" x14ac:dyDescent="0.25">
      <c r="A105" t="s">
        <v>290</v>
      </c>
      <c r="B105" t="s">
        <v>829</v>
      </c>
      <c r="C105" t="s">
        <v>1351</v>
      </c>
      <c r="D105" t="s">
        <v>1838</v>
      </c>
      <c r="F105" t="s">
        <v>1405</v>
      </c>
      <c r="I105" t="s">
        <v>1838</v>
      </c>
    </row>
    <row r="106" spans="1:9" x14ac:dyDescent="0.25">
      <c r="A106" t="s">
        <v>290</v>
      </c>
      <c r="B106">
        <v>4</v>
      </c>
      <c r="C106" t="s">
        <v>299</v>
      </c>
      <c r="D106">
        <v>131</v>
      </c>
      <c r="E106">
        <v>2</v>
      </c>
      <c r="F106" t="s">
        <v>1754</v>
      </c>
      <c r="G106" t="s">
        <v>154</v>
      </c>
      <c r="H106" t="s">
        <v>74</v>
      </c>
      <c r="I106" t="s">
        <v>593</v>
      </c>
    </row>
    <row r="107" spans="1:9" x14ac:dyDescent="0.25">
      <c r="A107" t="s">
        <v>290</v>
      </c>
      <c r="B107">
        <v>5</v>
      </c>
      <c r="C107" t="s">
        <v>301</v>
      </c>
      <c r="D107">
        <v>131</v>
      </c>
      <c r="E107">
        <v>1</v>
      </c>
      <c r="F107" t="s">
        <v>759</v>
      </c>
      <c r="G107" t="s">
        <v>22</v>
      </c>
      <c r="H107" t="s">
        <v>23</v>
      </c>
      <c r="I107" t="s">
        <v>593</v>
      </c>
    </row>
    <row r="108" spans="1:9" x14ac:dyDescent="0.25">
      <c r="A108" t="s">
        <v>290</v>
      </c>
      <c r="B108">
        <v>2</v>
      </c>
      <c r="C108" t="s">
        <v>293</v>
      </c>
      <c r="D108">
        <v>133</v>
      </c>
      <c r="E108">
        <v>7</v>
      </c>
      <c r="F108" t="s">
        <v>1708</v>
      </c>
      <c r="G108" t="s">
        <v>125</v>
      </c>
      <c r="H108" t="s">
        <v>90</v>
      </c>
    </row>
    <row r="109" spans="1:9" x14ac:dyDescent="0.25">
      <c r="A109" t="s">
        <v>290</v>
      </c>
      <c r="B109">
        <v>8</v>
      </c>
      <c r="C109" t="s">
        <v>307</v>
      </c>
      <c r="D109">
        <v>123</v>
      </c>
      <c r="E109">
        <v>4</v>
      </c>
      <c r="F109" t="s">
        <v>594</v>
      </c>
      <c r="G109" t="s">
        <v>111</v>
      </c>
      <c r="H109" t="s">
        <v>38</v>
      </c>
    </row>
    <row r="110" spans="1:9" x14ac:dyDescent="0.25">
      <c r="A110" t="s">
        <v>290</v>
      </c>
      <c r="B110">
        <v>1</v>
      </c>
      <c r="C110" t="s">
        <v>291</v>
      </c>
      <c r="D110">
        <v>135</v>
      </c>
      <c r="E110">
        <v>6</v>
      </c>
      <c r="F110" t="s">
        <v>1700</v>
      </c>
      <c r="G110" t="s">
        <v>46</v>
      </c>
      <c r="H110" t="s">
        <v>138</v>
      </c>
    </row>
    <row r="111" spans="1:9" x14ac:dyDescent="0.25">
      <c r="A111" t="s">
        <v>290</v>
      </c>
      <c r="B111">
        <v>6</v>
      </c>
      <c r="C111" t="s">
        <v>303</v>
      </c>
      <c r="D111">
        <v>129</v>
      </c>
      <c r="E111">
        <v>10</v>
      </c>
      <c r="F111" t="s">
        <v>1425</v>
      </c>
      <c r="G111" t="s">
        <v>32</v>
      </c>
      <c r="H111" t="s">
        <v>47</v>
      </c>
      <c r="I111" t="s">
        <v>593</v>
      </c>
    </row>
    <row r="112" spans="1:9" x14ac:dyDescent="0.25">
      <c r="A112" t="s">
        <v>290</v>
      </c>
      <c r="B112">
        <v>3</v>
      </c>
      <c r="C112" t="s">
        <v>296</v>
      </c>
      <c r="D112">
        <v>132</v>
      </c>
      <c r="E112">
        <v>11</v>
      </c>
      <c r="F112" t="s">
        <v>1763</v>
      </c>
      <c r="G112" t="s">
        <v>52</v>
      </c>
      <c r="H112" t="s">
        <v>112</v>
      </c>
      <c r="I112" t="s">
        <v>1513</v>
      </c>
    </row>
    <row r="113" spans="1:9" x14ac:dyDescent="0.25">
      <c r="A113" t="s">
        <v>290</v>
      </c>
      <c r="B113">
        <v>7</v>
      </c>
      <c r="C113" t="s">
        <v>305</v>
      </c>
      <c r="D113">
        <v>126</v>
      </c>
      <c r="E113">
        <v>8</v>
      </c>
      <c r="F113" t="s">
        <v>1739</v>
      </c>
      <c r="G113" t="s">
        <v>15</v>
      </c>
      <c r="H113" t="s">
        <v>16</v>
      </c>
    </row>
    <row r="114" spans="1:9" x14ac:dyDescent="0.25">
      <c r="A114" t="s">
        <v>290</v>
      </c>
      <c r="B114">
        <v>11</v>
      </c>
      <c r="C114" t="s">
        <v>316</v>
      </c>
      <c r="D114">
        <v>110</v>
      </c>
      <c r="E114">
        <v>9</v>
      </c>
      <c r="F114" t="s">
        <v>1833</v>
      </c>
      <c r="G114" t="s">
        <v>27</v>
      </c>
      <c r="H114" t="s">
        <v>33</v>
      </c>
    </row>
    <row r="115" spans="1:9" x14ac:dyDescent="0.25">
      <c r="A115" t="s">
        <v>290</v>
      </c>
      <c r="B115">
        <v>10</v>
      </c>
      <c r="C115" t="s">
        <v>313</v>
      </c>
      <c r="D115">
        <v>120</v>
      </c>
      <c r="E115">
        <v>3</v>
      </c>
      <c r="F115" t="s">
        <v>1735</v>
      </c>
      <c r="G115" t="s">
        <v>128</v>
      </c>
      <c r="H115" t="s">
        <v>65</v>
      </c>
    </row>
    <row r="116" spans="1:9" x14ac:dyDescent="0.25">
      <c r="A116" t="s">
        <v>290</v>
      </c>
      <c r="B116">
        <v>9</v>
      </c>
      <c r="C116" t="s">
        <v>310</v>
      </c>
      <c r="D116">
        <v>123</v>
      </c>
      <c r="E116">
        <v>5</v>
      </c>
      <c r="F116" t="s">
        <v>1819</v>
      </c>
      <c r="G116" t="s">
        <v>77</v>
      </c>
      <c r="H116" t="s">
        <v>28</v>
      </c>
    </row>
    <row r="117" spans="1:9" x14ac:dyDescent="0.25">
      <c r="A117" t="s">
        <v>319</v>
      </c>
      <c r="B117" t="s">
        <v>829</v>
      </c>
      <c r="C117" t="s">
        <v>1348</v>
      </c>
      <c r="D117" t="s">
        <v>1838</v>
      </c>
      <c r="F117" t="s">
        <v>1405</v>
      </c>
      <c r="I117" t="s">
        <v>1837</v>
      </c>
    </row>
    <row r="118" spans="1:9" x14ac:dyDescent="0.25">
      <c r="A118" t="s">
        <v>319</v>
      </c>
      <c r="B118">
        <v>6</v>
      </c>
      <c r="C118" t="s">
        <v>329</v>
      </c>
      <c r="D118">
        <v>129</v>
      </c>
      <c r="E118">
        <v>5</v>
      </c>
      <c r="F118" t="s">
        <v>1754</v>
      </c>
      <c r="G118" t="s">
        <v>22</v>
      </c>
      <c r="H118" t="s">
        <v>23</v>
      </c>
      <c r="I118" t="s">
        <v>593</v>
      </c>
    </row>
    <row r="119" spans="1:9" x14ac:dyDescent="0.25">
      <c r="A119" t="s">
        <v>319</v>
      </c>
      <c r="B119">
        <v>2</v>
      </c>
      <c r="C119" t="s">
        <v>322</v>
      </c>
      <c r="D119">
        <v>132</v>
      </c>
      <c r="E119">
        <v>12</v>
      </c>
      <c r="F119" t="s">
        <v>1731</v>
      </c>
      <c r="G119" t="s">
        <v>69</v>
      </c>
      <c r="H119" t="s">
        <v>38</v>
      </c>
      <c r="I119" t="s">
        <v>593</v>
      </c>
    </row>
    <row r="120" spans="1:9" x14ac:dyDescent="0.25">
      <c r="A120" t="s">
        <v>319</v>
      </c>
      <c r="B120">
        <v>7</v>
      </c>
      <c r="C120" t="s">
        <v>331</v>
      </c>
      <c r="D120">
        <v>126</v>
      </c>
      <c r="E120">
        <v>1</v>
      </c>
      <c r="F120" t="s">
        <v>759</v>
      </c>
      <c r="G120" t="s">
        <v>64</v>
      </c>
      <c r="H120" t="s">
        <v>70</v>
      </c>
    </row>
    <row r="121" spans="1:9" x14ac:dyDescent="0.25">
      <c r="A121" t="s">
        <v>319</v>
      </c>
      <c r="B121">
        <v>12</v>
      </c>
      <c r="C121" t="s">
        <v>341</v>
      </c>
      <c r="D121">
        <v>118</v>
      </c>
      <c r="E121">
        <v>7</v>
      </c>
      <c r="F121" t="s">
        <v>1730</v>
      </c>
      <c r="G121" t="s">
        <v>32</v>
      </c>
      <c r="H121" t="s">
        <v>78</v>
      </c>
      <c r="I121" t="s">
        <v>1511</v>
      </c>
    </row>
    <row r="122" spans="1:9" x14ac:dyDescent="0.25">
      <c r="A122" t="s">
        <v>319</v>
      </c>
      <c r="B122">
        <v>9</v>
      </c>
      <c r="C122" t="s">
        <v>335</v>
      </c>
      <c r="D122">
        <v>119</v>
      </c>
      <c r="E122">
        <v>3</v>
      </c>
      <c r="F122" t="s">
        <v>594</v>
      </c>
      <c r="G122" t="s">
        <v>42</v>
      </c>
      <c r="H122" t="s">
        <v>47</v>
      </c>
    </row>
    <row r="123" spans="1:9" x14ac:dyDescent="0.25">
      <c r="A123" t="s">
        <v>319</v>
      </c>
      <c r="B123">
        <v>1</v>
      </c>
      <c r="C123" t="s">
        <v>320</v>
      </c>
      <c r="D123">
        <v>135</v>
      </c>
      <c r="E123">
        <v>8</v>
      </c>
      <c r="F123" t="s">
        <v>1724</v>
      </c>
      <c r="G123" t="s">
        <v>37</v>
      </c>
      <c r="H123" t="s">
        <v>65</v>
      </c>
      <c r="I123" t="s">
        <v>1515</v>
      </c>
    </row>
    <row r="124" spans="1:9" x14ac:dyDescent="0.25">
      <c r="A124" t="s">
        <v>319</v>
      </c>
      <c r="B124">
        <v>4</v>
      </c>
      <c r="C124" t="s">
        <v>326</v>
      </c>
      <c r="D124">
        <v>130</v>
      </c>
      <c r="E124">
        <v>2</v>
      </c>
      <c r="F124" t="s">
        <v>1425</v>
      </c>
      <c r="G124" t="s">
        <v>46</v>
      </c>
      <c r="H124" t="s">
        <v>16</v>
      </c>
    </row>
    <row r="125" spans="1:9" x14ac:dyDescent="0.25">
      <c r="A125" t="s">
        <v>319</v>
      </c>
      <c r="B125">
        <v>5</v>
      </c>
      <c r="C125" t="s">
        <v>327</v>
      </c>
      <c r="D125">
        <v>123</v>
      </c>
      <c r="E125">
        <v>11</v>
      </c>
      <c r="F125" t="s">
        <v>1720</v>
      </c>
      <c r="G125" t="s">
        <v>27</v>
      </c>
      <c r="H125" t="s">
        <v>53</v>
      </c>
    </row>
    <row r="126" spans="1:9" x14ac:dyDescent="0.25">
      <c r="A126" t="s">
        <v>319</v>
      </c>
      <c r="B126">
        <v>8</v>
      </c>
      <c r="C126" t="s">
        <v>333</v>
      </c>
      <c r="D126">
        <v>125</v>
      </c>
      <c r="E126">
        <v>6</v>
      </c>
      <c r="F126" t="s">
        <v>1739</v>
      </c>
      <c r="G126" t="s">
        <v>154</v>
      </c>
      <c r="H126" t="s">
        <v>28</v>
      </c>
    </row>
    <row r="127" spans="1:9" x14ac:dyDescent="0.25">
      <c r="A127" t="s">
        <v>319</v>
      </c>
      <c r="B127">
        <v>11</v>
      </c>
      <c r="C127" t="s">
        <v>339</v>
      </c>
      <c r="D127">
        <v>119</v>
      </c>
      <c r="E127">
        <v>9</v>
      </c>
      <c r="F127" t="s">
        <v>1716</v>
      </c>
      <c r="G127" t="s">
        <v>191</v>
      </c>
      <c r="H127" t="s">
        <v>138</v>
      </c>
    </row>
    <row r="128" spans="1:9" x14ac:dyDescent="0.25">
      <c r="A128" t="s">
        <v>319</v>
      </c>
      <c r="B128">
        <v>3</v>
      </c>
      <c r="C128" t="s">
        <v>324</v>
      </c>
      <c r="D128">
        <v>130</v>
      </c>
      <c r="E128">
        <v>10</v>
      </c>
      <c r="F128" t="s">
        <v>1833</v>
      </c>
      <c r="G128" t="s">
        <v>52</v>
      </c>
      <c r="H128" t="s">
        <v>112</v>
      </c>
    </row>
    <row r="129" spans="1:9" x14ac:dyDescent="0.25">
      <c r="A129" t="s">
        <v>319</v>
      </c>
      <c r="B129">
        <v>13</v>
      </c>
      <c r="C129" t="s">
        <v>343</v>
      </c>
      <c r="D129">
        <v>115</v>
      </c>
      <c r="E129">
        <v>4</v>
      </c>
      <c r="F129" t="s">
        <v>1735</v>
      </c>
      <c r="G129" t="s">
        <v>15</v>
      </c>
      <c r="H129" t="s">
        <v>47</v>
      </c>
    </row>
    <row r="130" spans="1:9" x14ac:dyDescent="0.25">
      <c r="A130" t="s">
        <v>319</v>
      </c>
      <c r="B130">
        <v>10</v>
      </c>
      <c r="C130" t="s">
        <v>337</v>
      </c>
      <c r="D130">
        <v>122</v>
      </c>
      <c r="E130">
        <v>13</v>
      </c>
      <c r="F130" t="s">
        <v>1715</v>
      </c>
      <c r="G130" t="s">
        <v>111</v>
      </c>
      <c r="H130" t="s">
        <v>43</v>
      </c>
      <c r="I130" t="s">
        <v>593</v>
      </c>
    </row>
    <row r="131" spans="1:9" x14ac:dyDescent="0.25">
      <c r="A131" t="s">
        <v>319</v>
      </c>
      <c r="B131">
        <v>10</v>
      </c>
      <c r="C131" t="s">
        <v>337</v>
      </c>
      <c r="D131">
        <v>122</v>
      </c>
      <c r="E131">
        <v>13</v>
      </c>
      <c r="F131" t="s">
        <v>1715</v>
      </c>
      <c r="G131" t="s">
        <v>111</v>
      </c>
      <c r="H131" t="s">
        <v>43</v>
      </c>
    </row>
  </sheetData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3BBA7-F6AA-4C3B-8D13-903EEB80C4B9}">
  <sheetPr codeName="工作表19"/>
  <dimension ref="A1:K131"/>
  <sheetViews>
    <sheetView workbookViewId="0">
      <selection activeCell="N19" sqref="N19"/>
    </sheetView>
  </sheetViews>
  <sheetFormatPr defaultRowHeight="15.75" x14ac:dyDescent="0.25"/>
  <sheetData>
    <row r="1" spans="1:11" x14ac:dyDescent="0.25">
      <c r="A1" t="s">
        <v>1525</v>
      </c>
      <c r="B1" t="s">
        <v>831</v>
      </c>
      <c r="C1" t="s">
        <v>3</v>
      </c>
      <c r="D1" t="s">
        <v>1399</v>
      </c>
      <c r="E1" t="s">
        <v>1526</v>
      </c>
      <c r="F1" t="s">
        <v>1527</v>
      </c>
      <c r="G1" t="s">
        <v>1528</v>
      </c>
      <c r="H1" t="s">
        <v>1267</v>
      </c>
      <c r="I1" t="s">
        <v>1529</v>
      </c>
      <c r="J1" t="s">
        <v>1384</v>
      </c>
      <c r="K1" t="s">
        <v>1387</v>
      </c>
    </row>
    <row r="2" spans="1:11" x14ac:dyDescent="0.25">
      <c r="A2" t="s">
        <v>1</v>
      </c>
      <c r="B2" t="s">
        <v>822</v>
      </c>
      <c r="C2" t="s">
        <v>1348</v>
      </c>
      <c r="D2" t="s">
        <v>1837</v>
      </c>
      <c r="E2" t="s">
        <v>1837</v>
      </c>
      <c r="F2" t="s">
        <v>1405</v>
      </c>
      <c r="H2" t="s">
        <v>1405</v>
      </c>
      <c r="I2" t="s">
        <v>1405</v>
      </c>
      <c r="J2" t="s">
        <v>1405</v>
      </c>
      <c r="K2" t="s">
        <v>1405</v>
      </c>
    </row>
    <row r="3" spans="1:11" x14ac:dyDescent="0.25">
      <c r="A3" t="s">
        <v>1</v>
      </c>
      <c r="B3">
        <v>11</v>
      </c>
      <c r="C3" t="s">
        <v>63</v>
      </c>
      <c r="E3" t="s">
        <v>1419</v>
      </c>
      <c r="F3">
        <v>3</v>
      </c>
      <c r="I3" t="s">
        <v>594</v>
      </c>
      <c r="J3" t="s">
        <v>1384</v>
      </c>
      <c r="K3" t="s">
        <v>1405</v>
      </c>
    </row>
    <row r="4" spans="1:11" x14ac:dyDescent="0.25">
      <c r="A4" t="s">
        <v>1</v>
      </c>
      <c r="B4">
        <v>13</v>
      </c>
      <c r="C4" t="s">
        <v>72</v>
      </c>
      <c r="E4" t="s">
        <v>1419</v>
      </c>
      <c r="F4">
        <v>1</v>
      </c>
      <c r="I4" t="s">
        <v>1739</v>
      </c>
      <c r="J4" t="s">
        <v>1405</v>
      </c>
      <c r="K4" t="s">
        <v>1405</v>
      </c>
    </row>
    <row r="5" spans="1:11" x14ac:dyDescent="0.25">
      <c r="A5" t="s">
        <v>1</v>
      </c>
      <c r="B5">
        <v>6</v>
      </c>
      <c r="C5" t="s">
        <v>41</v>
      </c>
      <c r="F5">
        <v>4</v>
      </c>
      <c r="I5" t="s">
        <v>1731</v>
      </c>
      <c r="J5" t="s">
        <v>1384</v>
      </c>
      <c r="K5" t="s">
        <v>1405</v>
      </c>
    </row>
    <row r="6" spans="1:11" x14ac:dyDescent="0.25">
      <c r="A6" t="s">
        <v>1</v>
      </c>
      <c r="B6">
        <v>4</v>
      </c>
      <c r="C6" t="s">
        <v>31</v>
      </c>
      <c r="D6" t="s">
        <v>593</v>
      </c>
      <c r="F6">
        <v>2</v>
      </c>
      <c r="I6" t="s">
        <v>1716</v>
      </c>
      <c r="J6" t="s">
        <v>1405</v>
      </c>
      <c r="K6" t="s">
        <v>1405</v>
      </c>
    </row>
    <row r="7" spans="1:11" x14ac:dyDescent="0.25">
      <c r="A7" t="s">
        <v>1</v>
      </c>
      <c r="B7">
        <v>5</v>
      </c>
      <c r="C7" t="s">
        <v>36</v>
      </c>
      <c r="D7" t="s">
        <v>1513</v>
      </c>
      <c r="E7" t="s">
        <v>1405</v>
      </c>
      <c r="F7" t="s">
        <v>1405</v>
      </c>
      <c r="I7" t="s">
        <v>1724</v>
      </c>
      <c r="J7" t="s">
        <v>1384</v>
      </c>
      <c r="K7" t="s">
        <v>1405</v>
      </c>
    </row>
    <row r="8" spans="1:11" x14ac:dyDescent="0.25">
      <c r="A8" t="s">
        <v>1</v>
      </c>
      <c r="B8">
        <v>7</v>
      </c>
      <c r="C8" t="s">
        <v>45</v>
      </c>
      <c r="D8" t="s">
        <v>1513</v>
      </c>
      <c r="E8" t="s">
        <v>1273</v>
      </c>
      <c r="F8" t="s">
        <v>1405</v>
      </c>
      <c r="H8" t="s">
        <v>1270</v>
      </c>
      <c r="I8" t="s">
        <v>759</v>
      </c>
      <c r="J8" t="s">
        <v>1405</v>
      </c>
      <c r="K8" t="s">
        <v>1405</v>
      </c>
    </row>
    <row r="9" spans="1:11" x14ac:dyDescent="0.25">
      <c r="A9" t="s">
        <v>1</v>
      </c>
      <c r="B9">
        <v>3</v>
      </c>
      <c r="C9" t="s">
        <v>26</v>
      </c>
      <c r="D9" t="s">
        <v>1513</v>
      </c>
      <c r="E9" t="s">
        <v>1419</v>
      </c>
      <c r="F9" t="s">
        <v>1405</v>
      </c>
      <c r="H9" t="s">
        <v>1267</v>
      </c>
      <c r="I9" t="s">
        <v>1720</v>
      </c>
      <c r="J9" t="s">
        <v>1405</v>
      </c>
      <c r="K9" t="s">
        <v>1405</v>
      </c>
    </row>
    <row r="10" spans="1:11" x14ac:dyDescent="0.25">
      <c r="A10" t="s">
        <v>1</v>
      </c>
      <c r="B10">
        <v>12</v>
      </c>
      <c r="C10" t="s">
        <v>68</v>
      </c>
      <c r="E10" t="s">
        <v>1419</v>
      </c>
      <c r="F10" t="s">
        <v>1405</v>
      </c>
      <c r="I10" t="s">
        <v>1754</v>
      </c>
      <c r="J10" t="s">
        <v>1405</v>
      </c>
      <c r="K10" t="s">
        <v>1405</v>
      </c>
    </row>
    <row r="11" spans="1:11" x14ac:dyDescent="0.25">
      <c r="A11" t="s">
        <v>1</v>
      </c>
      <c r="B11">
        <v>10</v>
      </c>
      <c r="C11" t="s">
        <v>59</v>
      </c>
      <c r="E11" t="s">
        <v>1405</v>
      </c>
      <c r="F11" t="s">
        <v>1405</v>
      </c>
      <c r="I11" t="s">
        <v>1708</v>
      </c>
      <c r="J11" t="s">
        <v>1405</v>
      </c>
      <c r="K11" t="s">
        <v>1387</v>
      </c>
    </row>
    <row r="12" spans="1:11" x14ac:dyDescent="0.25">
      <c r="A12" t="s">
        <v>1</v>
      </c>
      <c r="B12">
        <v>14</v>
      </c>
      <c r="C12" t="s">
        <v>76</v>
      </c>
      <c r="E12" t="s">
        <v>1419</v>
      </c>
      <c r="F12" t="s">
        <v>1405</v>
      </c>
      <c r="I12" t="s">
        <v>1425</v>
      </c>
      <c r="J12" t="s">
        <v>1405</v>
      </c>
      <c r="K12" t="s">
        <v>1405</v>
      </c>
    </row>
    <row r="13" spans="1:11" x14ac:dyDescent="0.25">
      <c r="A13" t="s">
        <v>1</v>
      </c>
      <c r="B13">
        <v>2</v>
      </c>
      <c r="C13" t="s">
        <v>21</v>
      </c>
      <c r="D13" t="s">
        <v>1513</v>
      </c>
      <c r="F13">
        <v>5</v>
      </c>
      <c r="I13" t="s">
        <v>1735</v>
      </c>
      <c r="J13" t="s">
        <v>1405</v>
      </c>
      <c r="K13" t="s">
        <v>1405</v>
      </c>
    </row>
    <row r="14" spans="1:11" x14ac:dyDescent="0.25">
      <c r="A14" t="s">
        <v>1</v>
      </c>
      <c r="B14">
        <v>9</v>
      </c>
      <c r="C14" t="s">
        <v>55</v>
      </c>
      <c r="E14" t="s">
        <v>1419</v>
      </c>
      <c r="F14" t="s">
        <v>1405</v>
      </c>
      <c r="H14" t="s">
        <v>1267</v>
      </c>
      <c r="I14" t="s">
        <v>1715</v>
      </c>
      <c r="J14" t="s">
        <v>1405</v>
      </c>
      <c r="K14" t="s">
        <v>1405</v>
      </c>
    </row>
    <row r="15" spans="1:11" x14ac:dyDescent="0.25">
      <c r="A15" t="s">
        <v>1</v>
      </c>
      <c r="B15">
        <v>8</v>
      </c>
      <c r="C15" t="s">
        <v>51</v>
      </c>
      <c r="F15" t="s">
        <v>1405</v>
      </c>
      <c r="I15" t="s">
        <v>1700</v>
      </c>
      <c r="J15" t="s">
        <v>1405</v>
      </c>
      <c r="K15" t="s">
        <v>1405</v>
      </c>
    </row>
    <row r="16" spans="1:11" x14ac:dyDescent="0.25">
      <c r="A16" t="s">
        <v>1</v>
      </c>
      <c r="B16">
        <v>1</v>
      </c>
      <c r="C16" t="s">
        <v>14</v>
      </c>
      <c r="D16" t="s">
        <v>1513</v>
      </c>
      <c r="F16" t="s">
        <v>1405</v>
      </c>
      <c r="I16" t="s">
        <v>1730</v>
      </c>
      <c r="J16" t="s">
        <v>1405</v>
      </c>
      <c r="K16" t="s">
        <v>1405</v>
      </c>
    </row>
    <row r="17" spans="1:11" x14ac:dyDescent="0.25">
      <c r="A17" t="s">
        <v>81</v>
      </c>
      <c r="B17" t="s">
        <v>824</v>
      </c>
      <c r="C17" t="s">
        <v>1349</v>
      </c>
      <c r="D17" t="s">
        <v>1838</v>
      </c>
      <c r="E17" t="s">
        <v>1838</v>
      </c>
      <c r="F17" t="s">
        <v>1405</v>
      </c>
      <c r="H17" t="s">
        <v>1405</v>
      </c>
      <c r="I17" t="s">
        <v>1405</v>
      </c>
      <c r="J17" t="s">
        <v>1405</v>
      </c>
      <c r="K17" t="s">
        <v>1405</v>
      </c>
    </row>
    <row r="18" spans="1:11" x14ac:dyDescent="0.25">
      <c r="A18" t="s">
        <v>81</v>
      </c>
      <c r="B18">
        <v>11</v>
      </c>
      <c r="C18" t="s">
        <v>110</v>
      </c>
      <c r="E18" t="s">
        <v>1523</v>
      </c>
      <c r="F18" t="s">
        <v>1405</v>
      </c>
      <c r="I18" t="s">
        <v>1739</v>
      </c>
      <c r="J18" t="s">
        <v>1405</v>
      </c>
      <c r="K18" t="s">
        <v>1405</v>
      </c>
    </row>
    <row r="19" spans="1:11" x14ac:dyDescent="0.25">
      <c r="A19" t="s">
        <v>81</v>
      </c>
      <c r="B19">
        <v>2</v>
      </c>
      <c r="C19" t="s">
        <v>84</v>
      </c>
      <c r="D19" t="s">
        <v>593</v>
      </c>
      <c r="E19" t="s">
        <v>1405</v>
      </c>
      <c r="F19">
        <v>1</v>
      </c>
      <c r="I19" t="s">
        <v>1720</v>
      </c>
      <c r="J19" t="s">
        <v>1384</v>
      </c>
      <c r="K19" t="s">
        <v>1405</v>
      </c>
    </row>
    <row r="20" spans="1:11" x14ac:dyDescent="0.25">
      <c r="A20" t="s">
        <v>81</v>
      </c>
      <c r="B20">
        <v>10</v>
      </c>
      <c r="C20" t="s">
        <v>108</v>
      </c>
      <c r="F20">
        <v>4</v>
      </c>
      <c r="I20" t="s">
        <v>1724</v>
      </c>
      <c r="J20" t="s">
        <v>1405</v>
      </c>
      <c r="K20" t="s">
        <v>1405</v>
      </c>
    </row>
    <row r="21" spans="1:11" x14ac:dyDescent="0.25">
      <c r="A21" t="s">
        <v>81</v>
      </c>
      <c r="B21">
        <v>9</v>
      </c>
      <c r="C21" t="s">
        <v>105</v>
      </c>
      <c r="F21" t="s">
        <v>1405</v>
      </c>
      <c r="I21" t="s">
        <v>594</v>
      </c>
      <c r="J21" t="s">
        <v>1384</v>
      </c>
      <c r="K21" t="s">
        <v>1405</v>
      </c>
    </row>
    <row r="22" spans="1:11" x14ac:dyDescent="0.25">
      <c r="A22" t="s">
        <v>81</v>
      </c>
      <c r="B22">
        <v>7</v>
      </c>
      <c r="C22" t="s">
        <v>100</v>
      </c>
      <c r="F22" t="s">
        <v>1405</v>
      </c>
      <c r="I22" t="s">
        <v>1708</v>
      </c>
      <c r="J22" t="s">
        <v>1405</v>
      </c>
      <c r="K22" t="s">
        <v>1405</v>
      </c>
    </row>
    <row r="23" spans="1:11" x14ac:dyDescent="0.25">
      <c r="A23" t="s">
        <v>81</v>
      </c>
      <c r="B23">
        <v>1</v>
      </c>
      <c r="C23" t="s">
        <v>82</v>
      </c>
      <c r="D23" t="s">
        <v>1515</v>
      </c>
      <c r="F23" t="s">
        <v>1405</v>
      </c>
      <c r="I23" t="s">
        <v>1754</v>
      </c>
      <c r="J23" t="s">
        <v>1384</v>
      </c>
      <c r="K23" t="s">
        <v>1387</v>
      </c>
    </row>
    <row r="24" spans="1:11" x14ac:dyDescent="0.25">
      <c r="A24" t="s">
        <v>81</v>
      </c>
      <c r="B24">
        <v>8</v>
      </c>
      <c r="C24" t="s">
        <v>102</v>
      </c>
      <c r="D24" t="s">
        <v>593</v>
      </c>
      <c r="F24">
        <v>2</v>
      </c>
      <c r="H24" t="s">
        <v>1270</v>
      </c>
      <c r="I24" t="s">
        <v>1700</v>
      </c>
      <c r="J24" t="s">
        <v>1405</v>
      </c>
      <c r="K24" t="s">
        <v>1405</v>
      </c>
    </row>
    <row r="25" spans="1:11" x14ac:dyDescent="0.25">
      <c r="A25" t="s">
        <v>81</v>
      </c>
      <c r="B25">
        <v>6</v>
      </c>
      <c r="C25" t="s">
        <v>97</v>
      </c>
      <c r="F25" t="s">
        <v>1405</v>
      </c>
      <c r="I25" t="s">
        <v>759</v>
      </c>
      <c r="J25" t="s">
        <v>1405</v>
      </c>
      <c r="K25" t="s">
        <v>1405</v>
      </c>
    </row>
    <row r="26" spans="1:11" x14ac:dyDescent="0.25">
      <c r="A26" t="s">
        <v>81</v>
      </c>
      <c r="B26">
        <v>5</v>
      </c>
      <c r="C26" t="s">
        <v>93</v>
      </c>
      <c r="E26" t="s">
        <v>1419</v>
      </c>
      <c r="F26" t="s">
        <v>1405</v>
      </c>
      <c r="I26" t="s">
        <v>1763</v>
      </c>
      <c r="J26" t="s">
        <v>1405</v>
      </c>
      <c r="K26" t="s">
        <v>1405</v>
      </c>
    </row>
    <row r="27" spans="1:11" x14ac:dyDescent="0.25">
      <c r="A27" t="s">
        <v>81</v>
      </c>
      <c r="B27">
        <v>3</v>
      </c>
      <c r="C27" t="s">
        <v>87</v>
      </c>
      <c r="E27" t="s">
        <v>1405</v>
      </c>
      <c r="F27">
        <v>5</v>
      </c>
      <c r="H27" t="s">
        <v>1267</v>
      </c>
      <c r="I27" t="s">
        <v>1730</v>
      </c>
      <c r="J27" t="s">
        <v>1405</v>
      </c>
      <c r="K27" t="s">
        <v>1405</v>
      </c>
    </row>
    <row r="28" spans="1:11" x14ac:dyDescent="0.25">
      <c r="A28" t="s">
        <v>81</v>
      </c>
      <c r="B28">
        <v>4</v>
      </c>
      <c r="C28" t="s">
        <v>89</v>
      </c>
      <c r="E28" t="s">
        <v>1405</v>
      </c>
      <c r="F28">
        <v>3</v>
      </c>
      <c r="I28" t="s">
        <v>1425</v>
      </c>
      <c r="J28" t="s">
        <v>1405</v>
      </c>
      <c r="K28" t="s">
        <v>1405</v>
      </c>
    </row>
    <row r="29" spans="1:11" x14ac:dyDescent="0.25">
      <c r="A29" t="s">
        <v>115</v>
      </c>
      <c r="B29" t="s">
        <v>1347</v>
      </c>
      <c r="C29" t="s">
        <v>1348</v>
      </c>
      <c r="D29" t="s">
        <v>1838</v>
      </c>
      <c r="E29" t="s">
        <v>1838</v>
      </c>
      <c r="F29" t="s">
        <v>1405</v>
      </c>
      <c r="H29" t="s">
        <v>1405</v>
      </c>
      <c r="I29" t="s">
        <v>1405</v>
      </c>
      <c r="J29" t="s">
        <v>1405</v>
      </c>
      <c r="K29" t="s">
        <v>1405</v>
      </c>
    </row>
    <row r="30" spans="1:11" x14ac:dyDescent="0.25">
      <c r="A30" t="s">
        <v>115</v>
      </c>
      <c r="B30">
        <v>3</v>
      </c>
      <c r="C30" t="s">
        <v>120</v>
      </c>
      <c r="D30" t="s">
        <v>593</v>
      </c>
      <c r="F30">
        <v>2</v>
      </c>
      <c r="I30" t="s">
        <v>594</v>
      </c>
      <c r="J30" t="s">
        <v>1384</v>
      </c>
      <c r="K30" t="s">
        <v>1405</v>
      </c>
    </row>
    <row r="31" spans="1:11" x14ac:dyDescent="0.25">
      <c r="A31" t="s">
        <v>115</v>
      </c>
      <c r="B31">
        <v>6</v>
      </c>
      <c r="C31" t="s">
        <v>127</v>
      </c>
      <c r="D31" t="s">
        <v>1509</v>
      </c>
      <c r="F31">
        <v>5</v>
      </c>
      <c r="I31" t="s">
        <v>1708</v>
      </c>
      <c r="J31" t="s">
        <v>1384</v>
      </c>
      <c r="K31" t="s">
        <v>1405</v>
      </c>
    </row>
    <row r="32" spans="1:11" x14ac:dyDescent="0.25">
      <c r="A32" t="s">
        <v>115</v>
      </c>
      <c r="B32">
        <v>1</v>
      </c>
      <c r="C32" t="s">
        <v>116</v>
      </c>
      <c r="D32" t="s">
        <v>593</v>
      </c>
      <c r="E32" t="s">
        <v>1405</v>
      </c>
      <c r="F32">
        <v>1</v>
      </c>
      <c r="H32" t="s">
        <v>1271</v>
      </c>
      <c r="I32" t="s">
        <v>1754</v>
      </c>
      <c r="J32" t="s">
        <v>1384</v>
      </c>
      <c r="K32" t="s">
        <v>1405</v>
      </c>
    </row>
    <row r="33" spans="1:11" x14ac:dyDescent="0.25">
      <c r="A33" t="s">
        <v>115</v>
      </c>
      <c r="B33">
        <v>5</v>
      </c>
      <c r="C33" t="s">
        <v>124</v>
      </c>
      <c r="D33" t="s">
        <v>1509</v>
      </c>
      <c r="E33" t="s">
        <v>1419</v>
      </c>
      <c r="F33">
        <v>3</v>
      </c>
      <c r="I33" t="s">
        <v>759</v>
      </c>
      <c r="J33" t="s">
        <v>1384</v>
      </c>
      <c r="K33" t="s">
        <v>1405</v>
      </c>
    </row>
    <row r="34" spans="1:11" x14ac:dyDescent="0.25">
      <c r="A34" t="s">
        <v>115</v>
      </c>
      <c r="B34">
        <v>4</v>
      </c>
      <c r="C34" t="s">
        <v>122</v>
      </c>
      <c r="D34" t="s">
        <v>593</v>
      </c>
      <c r="F34">
        <v>4</v>
      </c>
      <c r="H34" t="s">
        <v>1267</v>
      </c>
      <c r="I34" t="s">
        <v>1700</v>
      </c>
      <c r="J34" t="s">
        <v>1405</v>
      </c>
      <c r="K34" t="s">
        <v>1405</v>
      </c>
    </row>
    <row r="35" spans="1:11" x14ac:dyDescent="0.25">
      <c r="A35" t="s">
        <v>115</v>
      </c>
      <c r="B35">
        <v>2</v>
      </c>
      <c r="C35" t="s">
        <v>118</v>
      </c>
      <c r="E35" t="s">
        <v>1419</v>
      </c>
      <c r="F35" t="s">
        <v>1405</v>
      </c>
      <c r="H35" t="s">
        <v>1267</v>
      </c>
      <c r="I35" t="s">
        <v>1801</v>
      </c>
      <c r="J35" t="s">
        <v>1405</v>
      </c>
      <c r="K35" t="s">
        <v>1405</v>
      </c>
    </row>
    <row r="36" spans="1:11" x14ac:dyDescent="0.25">
      <c r="A36" t="s">
        <v>130</v>
      </c>
      <c r="B36" t="s">
        <v>822</v>
      </c>
      <c r="C36" t="s">
        <v>1350</v>
      </c>
      <c r="D36" t="s">
        <v>1838</v>
      </c>
      <c r="E36" t="s">
        <v>1838</v>
      </c>
      <c r="F36" t="s">
        <v>1405</v>
      </c>
      <c r="H36" t="s">
        <v>1405</v>
      </c>
      <c r="I36" t="s">
        <v>1405</v>
      </c>
      <c r="J36" t="s">
        <v>1405</v>
      </c>
      <c r="K36" t="s">
        <v>1405</v>
      </c>
    </row>
    <row r="37" spans="1:11" x14ac:dyDescent="0.25">
      <c r="A37" t="s">
        <v>130</v>
      </c>
      <c r="B37">
        <v>14</v>
      </c>
      <c r="C37" t="s">
        <v>164</v>
      </c>
      <c r="E37" t="s">
        <v>1405</v>
      </c>
      <c r="F37" t="s">
        <v>1405</v>
      </c>
      <c r="I37" t="s">
        <v>1715</v>
      </c>
      <c r="J37" t="s">
        <v>1384</v>
      </c>
      <c r="K37" t="s">
        <v>1405</v>
      </c>
    </row>
    <row r="38" spans="1:11" x14ac:dyDescent="0.25">
      <c r="A38" t="s">
        <v>130</v>
      </c>
      <c r="B38">
        <v>12</v>
      </c>
      <c r="C38" t="s">
        <v>159</v>
      </c>
      <c r="F38" t="s">
        <v>1405</v>
      </c>
      <c r="I38" t="s">
        <v>759</v>
      </c>
      <c r="J38" t="s">
        <v>1384</v>
      </c>
      <c r="K38" t="s">
        <v>1405</v>
      </c>
    </row>
    <row r="39" spans="1:11" x14ac:dyDescent="0.25">
      <c r="A39" t="s">
        <v>130</v>
      </c>
      <c r="B39">
        <v>8</v>
      </c>
      <c r="C39" t="s">
        <v>149</v>
      </c>
      <c r="E39" t="s">
        <v>1405</v>
      </c>
      <c r="F39" t="s">
        <v>1405</v>
      </c>
      <c r="I39" t="s">
        <v>1730</v>
      </c>
      <c r="J39" t="s">
        <v>1384</v>
      </c>
      <c r="K39" t="s">
        <v>1405</v>
      </c>
    </row>
    <row r="40" spans="1:11" x14ac:dyDescent="0.25">
      <c r="A40" t="s">
        <v>130</v>
      </c>
      <c r="B40">
        <v>10</v>
      </c>
      <c r="C40" t="s">
        <v>153</v>
      </c>
      <c r="D40" t="s">
        <v>2028</v>
      </c>
      <c r="F40">
        <v>1</v>
      </c>
      <c r="H40" t="s">
        <v>1267</v>
      </c>
      <c r="I40" t="s">
        <v>1716</v>
      </c>
      <c r="J40" t="s">
        <v>1405</v>
      </c>
      <c r="K40" t="s">
        <v>1405</v>
      </c>
    </row>
    <row r="41" spans="1:11" x14ac:dyDescent="0.25">
      <c r="A41" t="s">
        <v>130</v>
      </c>
      <c r="B41">
        <v>3</v>
      </c>
      <c r="C41" t="s">
        <v>137</v>
      </c>
      <c r="E41" t="s">
        <v>1405</v>
      </c>
      <c r="F41">
        <v>3</v>
      </c>
      <c r="I41" t="s">
        <v>1700</v>
      </c>
      <c r="J41" t="s">
        <v>1384</v>
      </c>
      <c r="K41" t="s">
        <v>1387</v>
      </c>
    </row>
    <row r="42" spans="1:11" x14ac:dyDescent="0.25">
      <c r="A42" t="s">
        <v>130</v>
      </c>
      <c r="B42">
        <v>9</v>
      </c>
      <c r="C42" t="s">
        <v>151</v>
      </c>
      <c r="E42" t="s">
        <v>1419</v>
      </c>
      <c r="F42" t="s">
        <v>1405</v>
      </c>
      <c r="H42" t="s">
        <v>1267</v>
      </c>
      <c r="I42" t="s">
        <v>1425</v>
      </c>
      <c r="J42" t="s">
        <v>1405</v>
      </c>
      <c r="K42" t="s">
        <v>1405</v>
      </c>
    </row>
    <row r="43" spans="1:11" x14ac:dyDescent="0.25">
      <c r="A43" t="s">
        <v>130</v>
      </c>
      <c r="B43">
        <v>7</v>
      </c>
      <c r="C43" t="s">
        <v>146</v>
      </c>
      <c r="F43" t="s">
        <v>1405</v>
      </c>
      <c r="I43" t="s">
        <v>1720</v>
      </c>
      <c r="J43" t="s">
        <v>1405</v>
      </c>
      <c r="K43" t="s">
        <v>1405</v>
      </c>
    </row>
    <row r="44" spans="1:11" x14ac:dyDescent="0.25">
      <c r="A44" t="s">
        <v>130</v>
      </c>
      <c r="B44">
        <v>1</v>
      </c>
      <c r="C44" t="s">
        <v>131</v>
      </c>
      <c r="D44" t="s">
        <v>1515</v>
      </c>
      <c r="F44">
        <v>5</v>
      </c>
      <c r="I44" t="s">
        <v>1731</v>
      </c>
      <c r="J44" t="s">
        <v>1384</v>
      </c>
      <c r="K44" t="s">
        <v>1405</v>
      </c>
    </row>
    <row r="45" spans="1:11" x14ac:dyDescent="0.25">
      <c r="A45" t="s">
        <v>130</v>
      </c>
      <c r="B45">
        <v>13</v>
      </c>
      <c r="C45" t="s">
        <v>162</v>
      </c>
      <c r="E45" t="s">
        <v>1405</v>
      </c>
      <c r="F45" t="s">
        <v>1405</v>
      </c>
      <c r="I45" t="s">
        <v>594</v>
      </c>
      <c r="J45" t="s">
        <v>1405</v>
      </c>
      <c r="K45" t="s">
        <v>1405</v>
      </c>
    </row>
    <row r="46" spans="1:11" x14ac:dyDescent="0.25">
      <c r="A46" t="s">
        <v>130</v>
      </c>
      <c r="B46">
        <v>6</v>
      </c>
      <c r="C46" t="s">
        <v>144</v>
      </c>
      <c r="E46" t="s">
        <v>1419</v>
      </c>
      <c r="F46" t="s">
        <v>1405</v>
      </c>
      <c r="I46" t="s">
        <v>1819</v>
      </c>
      <c r="J46" t="s">
        <v>1405</v>
      </c>
      <c r="K46" t="s">
        <v>1405</v>
      </c>
    </row>
    <row r="47" spans="1:11" x14ac:dyDescent="0.25">
      <c r="A47" t="s">
        <v>130</v>
      </c>
      <c r="B47">
        <v>11</v>
      </c>
      <c r="C47" t="s">
        <v>156</v>
      </c>
      <c r="F47">
        <v>2</v>
      </c>
      <c r="I47" t="s">
        <v>1724</v>
      </c>
      <c r="J47" t="s">
        <v>1405</v>
      </c>
      <c r="K47" t="s">
        <v>1405</v>
      </c>
    </row>
    <row r="48" spans="1:11" x14ac:dyDescent="0.25">
      <c r="A48" t="s">
        <v>130</v>
      </c>
      <c r="B48">
        <v>2</v>
      </c>
      <c r="C48" t="s">
        <v>134</v>
      </c>
      <c r="F48" t="s">
        <v>1405</v>
      </c>
      <c r="I48" t="s">
        <v>1739</v>
      </c>
      <c r="J48" t="s">
        <v>1384</v>
      </c>
      <c r="K48" t="s">
        <v>1405</v>
      </c>
    </row>
    <row r="49" spans="1:11" x14ac:dyDescent="0.25">
      <c r="A49" t="s">
        <v>130</v>
      </c>
      <c r="B49">
        <v>4</v>
      </c>
      <c r="C49" t="s">
        <v>140</v>
      </c>
      <c r="D49" t="s">
        <v>1513</v>
      </c>
      <c r="E49" t="s">
        <v>1405</v>
      </c>
      <c r="F49" t="s">
        <v>1405</v>
      </c>
      <c r="I49" t="s">
        <v>1754</v>
      </c>
      <c r="J49" t="s">
        <v>1405</v>
      </c>
      <c r="K49" t="s">
        <v>1405</v>
      </c>
    </row>
    <row r="50" spans="1:11" x14ac:dyDescent="0.25">
      <c r="A50" t="s">
        <v>130</v>
      </c>
      <c r="B50">
        <v>5</v>
      </c>
      <c r="C50" t="s">
        <v>142</v>
      </c>
      <c r="D50" t="s">
        <v>1513</v>
      </c>
      <c r="F50">
        <v>4</v>
      </c>
      <c r="I50" t="s">
        <v>1735</v>
      </c>
      <c r="J50" t="s">
        <v>1405</v>
      </c>
      <c r="K50" t="s">
        <v>1387</v>
      </c>
    </row>
    <row r="51" spans="1:11" x14ac:dyDescent="0.25">
      <c r="A51" t="s">
        <v>167</v>
      </c>
      <c r="B51" t="s">
        <v>824</v>
      </c>
      <c r="C51" t="s">
        <v>1348</v>
      </c>
      <c r="D51" t="s">
        <v>1838</v>
      </c>
      <c r="E51" t="s">
        <v>1838</v>
      </c>
      <c r="F51" t="s">
        <v>1405</v>
      </c>
      <c r="H51" t="s">
        <v>1405</v>
      </c>
      <c r="I51" t="s">
        <v>1405</v>
      </c>
      <c r="J51" t="s">
        <v>1405</v>
      </c>
      <c r="K51" t="s">
        <v>1405</v>
      </c>
    </row>
    <row r="52" spans="1:11" x14ac:dyDescent="0.25">
      <c r="A52" t="s">
        <v>167</v>
      </c>
      <c r="B52">
        <v>11</v>
      </c>
      <c r="C52" t="s">
        <v>193</v>
      </c>
      <c r="E52" t="s">
        <v>1419</v>
      </c>
      <c r="F52" t="s">
        <v>1405</v>
      </c>
      <c r="I52" t="s">
        <v>1716</v>
      </c>
      <c r="J52" t="s">
        <v>1384</v>
      </c>
      <c r="K52" t="s">
        <v>1405</v>
      </c>
    </row>
    <row r="53" spans="1:11" x14ac:dyDescent="0.25">
      <c r="A53" t="s">
        <v>167</v>
      </c>
      <c r="B53">
        <v>14</v>
      </c>
      <c r="C53" t="s">
        <v>200</v>
      </c>
      <c r="F53" t="s">
        <v>1405</v>
      </c>
      <c r="H53" t="s">
        <v>1267</v>
      </c>
      <c r="I53" t="s">
        <v>1425</v>
      </c>
      <c r="J53" t="s">
        <v>1405</v>
      </c>
      <c r="K53" t="s">
        <v>1405</v>
      </c>
    </row>
    <row r="54" spans="1:11" x14ac:dyDescent="0.25">
      <c r="A54" t="s">
        <v>167</v>
      </c>
      <c r="B54">
        <v>13</v>
      </c>
      <c r="C54" t="s">
        <v>197</v>
      </c>
      <c r="D54" t="s">
        <v>1405</v>
      </c>
      <c r="E54" t="s">
        <v>1419</v>
      </c>
      <c r="F54" t="s">
        <v>1405</v>
      </c>
      <c r="I54" t="s">
        <v>1405</v>
      </c>
      <c r="J54" t="s">
        <v>1405</v>
      </c>
      <c r="K54" t="s">
        <v>1405</v>
      </c>
    </row>
    <row r="55" spans="1:11" x14ac:dyDescent="0.25">
      <c r="A55" t="s">
        <v>167</v>
      </c>
      <c r="B55">
        <v>12</v>
      </c>
      <c r="C55" t="s">
        <v>195</v>
      </c>
      <c r="E55" t="s">
        <v>1517</v>
      </c>
      <c r="F55">
        <v>2</v>
      </c>
      <c r="I55" t="s">
        <v>1739</v>
      </c>
      <c r="J55" t="s">
        <v>1405</v>
      </c>
      <c r="K55" t="s">
        <v>1405</v>
      </c>
    </row>
    <row r="56" spans="1:11" x14ac:dyDescent="0.25">
      <c r="A56" t="s">
        <v>167</v>
      </c>
      <c r="B56">
        <v>10</v>
      </c>
      <c r="C56" t="s">
        <v>190</v>
      </c>
      <c r="D56" t="s">
        <v>593</v>
      </c>
      <c r="F56">
        <v>4</v>
      </c>
      <c r="I56" t="s">
        <v>1730</v>
      </c>
      <c r="J56" t="s">
        <v>1384</v>
      </c>
      <c r="K56" t="s">
        <v>1405</v>
      </c>
    </row>
    <row r="57" spans="1:11" x14ac:dyDescent="0.25">
      <c r="A57" t="s">
        <v>167</v>
      </c>
      <c r="B57">
        <v>9</v>
      </c>
      <c r="C57" t="s">
        <v>188</v>
      </c>
      <c r="E57" t="s">
        <v>1405</v>
      </c>
      <c r="F57" t="s">
        <v>1405</v>
      </c>
      <c r="H57" t="s">
        <v>1270</v>
      </c>
      <c r="I57" t="s">
        <v>1700</v>
      </c>
      <c r="J57" t="s">
        <v>1405</v>
      </c>
      <c r="K57" t="s">
        <v>1405</v>
      </c>
    </row>
    <row r="58" spans="1:11" x14ac:dyDescent="0.25">
      <c r="A58" t="s">
        <v>167</v>
      </c>
      <c r="B58">
        <v>7</v>
      </c>
      <c r="C58" t="s">
        <v>183</v>
      </c>
      <c r="E58" t="s">
        <v>1419</v>
      </c>
      <c r="F58">
        <v>5</v>
      </c>
      <c r="H58" t="s">
        <v>1267</v>
      </c>
      <c r="I58" t="s">
        <v>1720</v>
      </c>
      <c r="J58" t="s">
        <v>1384</v>
      </c>
      <c r="K58" t="s">
        <v>1387</v>
      </c>
    </row>
    <row r="59" spans="1:11" x14ac:dyDescent="0.25">
      <c r="A59" t="s">
        <v>167</v>
      </c>
      <c r="B59">
        <v>5</v>
      </c>
      <c r="C59" t="s">
        <v>178</v>
      </c>
      <c r="E59" t="s">
        <v>1405</v>
      </c>
      <c r="F59" t="s">
        <v>1405</v>
      </c>
      <c r="H59" t="s">
        <v>1267</v>
      </c>
      <c r="I59" t="s">
        <v>1708</v>
      </c>
      <c r="J59" t="s">
        <v>1405</v>
      </c>
      <c r="K59" t="s">
        <v>1405</v>
      </c>
    </row>
    <row r="60" spans="1:11" x14ac:dyDescent="0.25">
      <c r="A60" t="s">
        <v>167</v>
      </c>
      <c r="B60">
        <v>8</v>
      </c>
      <c r="C60" t="s">
        <v>185</v>
      </c>
      <c r="D60" t="s">
        <v>593</v>
      </c>
      <c r="E60" t="s">
        <v>1419</v>
      </c>
      <c r="F60">
        <v>1</v>
      </c>
      <c r="I60" t="s">
        <v>594</v>
      </c>
      <c r="J60" t="s">
        <v>1405</v>
      </c>
      <c r="K60" t="s">
        <v>1405</v>
      </c>
    </row>
    <row r="61" spans="1:11" x14ac:dyDescent="0.25">
      <c r="A61" t="s">
        <v>167</v>
      </c>
      <c r="B61">
        <v>1</v>
      </c>
      <c r="C61" t="s">
        <v>168</v>
      </c>
      <c r="D61" t="s">
        <v>593</v>
      </c>
      <c r="F61">
        <v>3</v>
      </c>
      <c r="I61" t="s">
        <v>1754</v>
      </c>
      <c r="J61" t="s">
        <v>1384</v>
      </c>
      <c r="K61" t="s">
        <v>1405</v>
      </c>
    </row>
    <row r="62" spans="1:11" x14ac:dyDescent="0.25">
      <c r="A62" t="s">
        <v>167</v>
      </c>
      <c r="B62">
        <v>4</v>
      </c>
      <c r="C62" t="s">
        <v>176</v>
      </c>
      <c r="E62" t="s">
        <v>1405</v>
      </c>
      <c r="F62" t="s">
        <v>1405</v>
      </c>
      <c r="H62" t="s">
        <v>1270</v>
      </c>
      <c r="I62" t="s">
        <v>759</v>
      </c>
      <c r="J62" t="s">
        <v>1405</v>
      </c>
      <c r="K62" t="s">
        <v>1405</v>
      </c>
    </row>
    <row r="63" spans="1:11" x14ac:dyDescent="0.25">
      <c r="A63" t="s">
        <v>167</v>
      </c>
      <c r="B63">
        <v>2</v>
      </c>
      <c r="C63" t="s">
        <v>171</v>
      </c>
      <c r="D63" t="s">
        <v>1513</v>
      </c>
      <c r="F63" t="s">
        <v>1405</v>
      </c>
      <c r="I63" t="s">
        <v>1724</v>
      </c>
      <c r="J63" t="s">
        <v>1405</v>
      </c>
      <c r="K63" t="s">
        <v>1405</v>
      </c>
    </row>
    <row r="64" spans="1:11" x14ac:dyDescent="0.25">
      <c r="A64" t="s">
        <v>167</v>
      </c>
      <c r="B64">
        <v>3</v>
      </c>
      <c r="C64" t="s">
        <v>173</v>
      </c>
      <c r="E64" t="s">
        <v>1405</v>
      </c>
      <c r="F64" t="s">
        <v>1405</v>
      </c>
      <c r="H64" t="s">
        <v>1270</v>
      </c>
      <c r="I64" t="s">
        <v>1735</v>
      </c>
      <c r="J64" t="s">
        <v>1405</v>
      </c>
      <c r="K64" t="s">
        <v>1405</v>
      </c>
    </row>
    <row r="65" spans="1:11" x14ac:dyDescent="0.25">
      <c r="A65" t="s">
        <v>167</v>
      </c>
      <c r="B65">
        <v>6</v>
      </c>
      <c r="C65" t="s">
        <v>180</v>
      </c>
      <c r="E65" t="s">
        <v>1419</v>
      </c>
      <c r="F65" t="s">
        <v>1405</v>
      </c>
      <c r="H65" t="s">
        <v>1267</v>
      </c>
      <c r="I65" t="s">
        <v>1731</v>
      </c>
      <c r="J65" t="s">
        <v>1405</v>
      </c>
      <c r="K65" t="s">
        <v>1405</v>
      </c>
    </row>
    <row r="66" spans="1:11" x14ac:dyDescent="0.25">
      <c r="A66" t="s">
        <v>203</v>
      </c>
      <c r="B66" t="s">
        <v>824</v>
      </c>
      <c r="C66" t="s">
        <v>1348</v>
      </c>
      <c r="D66" t="s">
        <v>1838</v>
      </c>
      <c r="E66" t="s">
        <v>1838</v>
      </c>
      <c r="F66" t="s">
        <v>1405</v>
      </c>
      <c r="H66" t="s">
        <v>1405</v>
      </c>
      <c r="I66" t="s">
        <v>1405</v>
      </c>
      <c r="J66" t="s">
        <v>1405</v>
      </c>
      <c r="K66" t="s">
        <v>1405</v>
      </c>
    </row>
    <row r="67" spans="1:11" x14ac:dyDescent="0.25">
      <c r="A67" t="s">
        <v>203</v>
      </c>
      <c r="B67">
        <v>13</v>
      </c>
      <c r="C67" t="s">
        <v>233</v>
      </c>
      <c r="E67" t="s">
        <v>1419</v>
      </c>
      <c r="F67" t="s">
        <v>1405</v>
      </c>
      <c r="H67" t="s">
        <v>1267</v>
      </c>
      <c r="I67" t="s">
        <v>1700</v>
      </c>
      <c r="J67" t="s">
        <v>1384</v>
      </c>
      <c r="K67" t="s">
        <v>1405</v>
      </c>
    </row>
    <row r="68" spans="1:11" x14ac:dyDescent="0.25">
      <c r="A68" t="s">
        <v>203</v>
      </c>
      <c r="B68">
        <v>12</v>
      </c>
      <c r="C68" t="s">
        <v>230</v>
      </c>
      <c r="D68" t="s">
        <v>593</v>
      </c>
      <c r="E68" t="s">
        <v>1273</v>
      </c>
      <c r="F68">
        <v>1</v>
      </c>
      <c r="I68" t="s">
        <v>1715</v>
      </c>
      <c r="J68" t="s">
        <v>1384</v>
      </c>
      <c r="K68" t="s">
        <v>1405</v>
      </c>
    </row>
    <row r="69" spans="1:11" x14ac:dyDescent="0.25">
      <c r="A69" t="s">
        <v>203</v>
      </c>
      <c r="B69">
        <v>3</v>
      </c>
      <c r="C69" t="s">
        <v>210</v>
      </c>
      <c r="E69" t="s">
        <v>1405</v>
      </c>
      <c r="F69">
        <v>2</v>
      </c>
      <c r="H69" t="s">
        <v>1270</v>
      </c>
      <c r="I69" t="s">
        <v>1425</v>
      </c>
      <c r="J69" t="s">
        <v>1384</v>
      </c>
      <c r="K69" t="s">
        <v>1405</v>
      </c>
    </row>
    <row r="70" spans="1:11" x14ac:dyDescent="0.25">
      <c r="A70" t="s">
        <v>203</v>
      </c>
      <c r="B70">
        <v>2</v>
      </c>
      <c r="C70" t="s">
        <v>207</v>
      </c>
      <c r="E70" t="s">
        <v>1405</v>
      </c>
      <c r="F70" t="s">
        <v>1405</v>
      </c>
      <c r="H70" t="s">
        <v>1271</v>
      </c>
      <c r="I70" t="s">
        <v>759</v>
      </c>
      <c r="J70" t="s">
        <v>1384</v>
      </c>
      <c r="K70" t="s">
        <v>1405</v>
      </c>
    </row>
    <row r="71" spans="1:11" x14ac:dyDescent="0.25">
      <c r="A71" t="s">
        <v>203</v>
      </c>
      <c r="B71">
        <v>4</v>
      </c>
      <c r="C71" t="s">
        <v>212</v>
      </c>
      <c r="E71" t="s">
        <v>1276</v>
      </c>
      <c r="F71">
        <v>5</v>
      </c>
      <c r="I71" t="s">
        <v>1754</v>
      </c>
      <c r="J71" t="s">
        <v>1405</v>
      </c>
      <c r="K71" t="s">
        <v>1405</v>
      </c>
    </row>
    <row r="72" spans="1:11" x14ac:dyDescent="0.25">
      <c r="A72" t="s">
        <v>203</v>
      </c>
      <c r="B72">
        <v>14</v>
      </c>
      <c r="C72" t="s">
        <v>235</v>
      </c>
      <c r="E72" t="s">
        <v>1519</v>
      </c>
      <c r="F72" t="s">
        <v>1405</v>
      </c>
      <c r="I72" t="s">
        <v>594</v>
      </c>
      <c r="J72" t="s">
        <v>1405</v>
      </c>
      <c r="K72" t="s">
        <v>1405</v>
      </c>
    </row>
    <row r="73" spans="1:11" x14ac:dyDescent="0.25">
      <c r="A73" t="s">
        <v>203</v>
      </c>
      <c r="B73">
        <v>7</v>
      </c>
      <c r="C73" t="s">
        <v>218</v>
      </c>
      <c r="D73" t="s">
        <v>593</v>
      </c>
      <c r="E73" t="s">
        <v>1419</v>
      </c>
      <c r="F73">
        <v>3</v>
      </c>
      <c r="H73" t="s">
        <v>1270</v>
      </c>
      <c r="I73" t="s">
        <v>1731</v>
      </c>
      <c r="J73" t="s">
        <v>1384</v>
      </c>
      <c r="K73" t="s">
        <v>1405</v>
      </c>
    </row>
    <row r="74" spans="1:11" x14ac:dyDescent="0.25">
      <c r="A74" t="s">
        <v>203</v>
      </c>
      <c r="B74">
        <v>10</v>
      </c>
      <c r="C74" t="s">
        <v>225</v>
      </c>
      <c r="E74" t="s">
        <v>1419</v>
      </c>
      <c r="F74" t="s">
        <v>1405</v>
      </c>
      <c r="I74" t="s">
        <v>1720</v>
      </c>
      <c r="J74" t="s">
        <v>1405</v>
      </c>
      <c r="K74" t="s">
        <v>1405</v>
      </c>
    </row>
    <row r="75" spans="1:11" x14ac:dyDescent="0.25">
      <c r="A75" t="s">
        <v>203</v>
      </c>
      <c r="B75">
        <v>11</v>
      </c>
      <c r="C75" t="s">
        <v>228</v>
      </c>
      <c r="E75" t="s">
        <v>1405</v>
      </c>
      <c r="F75" t="s">
        <v>1405</v>
      </c>
      <c r="I75" t="s">
        <v>1739</v>
      </c>
      <c r="J75" t="s">
        <v>1405</v>
      </c>
      <c r="K75" t="s">
        <v>1405</v>
      </c>
    </row>
    <row r="76" spans="1:11" x14ac:dyDescent="0.25">
      <c r="A76" t="s">
        <v>203</v>
      </c>
      <c r="B76">
        <v>8</v>
      </c>
      <c r="C76" t="s">
        <v>220</v>
      </c>
      <c r="F76" t="s">
        <v>1405</v>
      </c>
      <c r="I76" t="s">
        <v>1730</v>
      </c>
      <c r="J76" t="s">
        <v>1405</v>
      </c>
      <c r="K76" t="s">
        <v>1405</v>
      </c>
    </row>
    <row r="77" spans="1:11" x14ac:dyDescent="0.25">
      <c r="A77" t="s">
        <v>203</v>
      </c>
      <c r="B77">
        <v>1</v>
      </c>
      <c r="C77" t="s">
        <v>204</v>
      </c>
      <c r="D77" t="s">
        <v>1515</v>
      </c>
      <c r="E77" t="s">
        <v>1275</v>
      </c>
      <c r="F77">
        <v>4</v>
      </c>
      <c r="H77" t="s">
        <v>1270</v>
      </c>
      <c r="I77" t="s">
        <v>1708</v>
      </c>
      <c r="J77" t="s">
        <v>1384</v>
      </c>
      <c r="K77" t="s">
        <v>1405</v>
      </c>
    </row>
    <row r="78" spans="1:11" x14ac:dyDescent="0.25">
      <c r="A78" t="s">
        <v>203</v>
      </c>
      <c r="B78">
        <v>5</v>
      </c>
      <c r="C78" t="s">
        <v>214</v>
      </c>
      <c r="F78" t="s">
        <v>1405</v>
      </c>
      <c r="I78" t="s">
        <v>1735</v>
      </c>
      <c r="J78" t="s">
        <v>1405</v>
      </c>
      <c r="K78" t="s">
        <v>1405</v>
      </c>
    </row>
    <row r="79" spans="1:11" x14ac:dyDescent="0.25">
      <c r="A79" t="s">
        <v>203</v>
      </c>
      <c r="B79">
        <v>9</v>
      </c>
      <c r="C79" t="s">
        <v>222</v>
      </c>
      <c r="E79" t="s">
        <v>1419</v>
      </c>
      <c r="F79" t="s">
        <v>1405</v>
      </c>
      <c r="H79" t="s">
        <v>1267</v>
      </c>
      <c r="I79" t="s">
        <v>1724</v>
      </c>
      <c r="J79" t="s">
        <v>1405</v>
      </c>
      <c r="K79" t="s">
        <v>1405</v>
      </c>
    </row>
    <row r="80" spans="1:11" x14ac:dyDescent="0.25">
      <c r="A80" t="s">
        <v>203</v>
      </c>
      <c r="B80">
        <v>6</v>
      </c>
      <c r="C80" t="s">
        <v>216</v>
      </c>
      <c r="E80" t="s">
        <v>1405</v>
      </c>
      <c r="F80" t="s">
        <v>1405</v>
      </c>
      <c r="H80" t="s">
        <v>1270</v>
      </c>
      <c r="I80" t="s">
        <v>1716</v>
      </c>
      <c r="J80" t="s">
        <v>1405</v>
      </c>
      <c r="K80" t="s">
        <v>1405</v>
      </c>
    </row>
    <row r="81" spans="1:11" x14ac:dyDescent="0.25">
      <c r="A81" t="s">
        <v>238</v>
      </c>
      <c r="B81" t="s">
        <v>828</v>
      </c>
      <c r="C81" t="s">
        <v>1351</v>
      </c>
      <c r="D81" t="s">
        <v>1838</v>
      </c>
      <c r="E81" t="s">
        <v>1838</v>
      </c>
      <c r="F81" t="s">
        <v>1405</v>
      </c>
      <c r="H81" t="s">
        <v>1405</v>
      </c>
      <c r="I81" t="s">
        <v>1405</v>
      </c>
      <c r="J81" t="s">
        <v>1405</v>
      </c>
      <c r="K81" t="s">
        <v>1405</v>
      </c>
    </row>
    <row r="82" spans="1:11" x14ac:dyDescent="0.25">
      <c r="A82" t="s">
        <v>238</v>
      </c>
      <c r="B82">
        <v>7</v>
      </c>
      <c r="C82" t="s">
        <v>251</v>
      </c>
      <c r="D82" t="s">
        <v>1509</v>
      </c>
      <c r="F82" t="s">
        <v>1405</v>
      </c>
      <c r="I82" t="s">
        <v>1700</v>
      </c>
      <c r="J82" t="s">
        <v>1384</v>
      </c>
      <c r="K82" t="s">
        <v>1405</v>
      </c>
    </row>
    <row r="83" spans="1:11" x14ac:dyDescent="0.25">
      <c r="A83" t="s">
        <v>238</v>
      </c>
      <c r="B83">
        <v>5</v>
      </c>
      <c r="C83" t="s">
        <v>247</v>
      </c>
      <c r="D83" t="s">
        <v>1515</v>
      </c>
      <c r="E83" t="s">
        <v>1405</v>
      </c>
      <c r="F83" t="s">
        <v>1405</v>
      </c>
      <c r="I83" t="s">
        <v>1425</v>
      </c>
      <c r="J83" t="s">
        <v>1384</v>
      </c>
      <c r="K83" t="s">
        <v>1405</v>
      </c>
    </row>
    <row r="84" spans="1:11" x14ac:dyDescent="0.25">
      <c r="A84" t="s">
        <v>238</v>
      </c>
      <c r="B84">
        <v>1</v>
      </c>
      <c r="C84" t="s">
        <v>239</v>
      </c>
      <c r="D84" t="s">
        <v>1513</v>
      </c>
      <c r="F84" t="s">
        <v>1405</v>
      </c>
      <c r="I84" t="s">
        <v>1708</v>
      </c>
      <c r="J84" t="s">
        <v>1384</v>
      </c>
      <c r="K84" t="s">
        <v>1405</v>
      </c>
    </row>
    <row r="85" spans="1:11" x14ac:dyDescent="0.25">
      <c r="A85" t="s">
        <v>238</v>
      </c>
      <c r="B85">
        <v>4</v>
      </c>
      <c r="C85" t="s">
        <v>245</v>
      </c>
      <c r="D85" t="s">
        <v>593</v>
      </c>
      <c r="F85">
        <v>2</v>
      </c>
      <c r="H85" t="s">
        <v>1267</v>
      </c>
      <c r="I85" t="s">
        <v>1739</v>
      </c>
      <c r="J85" t="s">
        <v>1384</v>
      </c>
      <c r="K85" t="s">
        <v>1405</v>
      </c>
    </row>
    <row r="86" spans="1:11" x14ac:dyDescent="0.25">
      <c r="A86" t="s">
        <v>238</v>
      </c>
      <c r="B86">
        <v>9</v>
      </c>
      <c r="C86" t="s">
        <v>256</v>
      </c>
      <c r="E86" t="s">
        <v>1419</v>
      </c>
      <c r="F86">
        <v>3</v>
      </c>
      <c r="I86" t="s">
        <v>1763</v>
      </c>
      <c r="J86" t="s">
        <v>1405</v>
      </c>
      <c r="K86" t="s">
        <v>1405</v>
      </c>
    </row>
    <row r="87" spans="1:11" x14ac:dyDescent="0.25">
      <c r="A87" t="s">
        <v>238</v>
      </c>
      <c r="B87">
        <v>6</v>
      </c>
      <c r="C87" t="s">
        <v>249</v>
      </c>
      <c r="E87" t="s">
        <v>1405</v>
      </c>
      <c r="F87" t="s">
        <v>1405</v>
      </c>
      <c r="I87" t="s">
        <v>759</v>
      </c>
      <c r="J87" t="s">
        <v>1405</v>
      </c>
      <c r="K87" t="s">
        <v>1387</v>
      </c>
    </row>
    <row r="88" spans="1:11" x14ac:dyDescent="0.25">
      <c r="A88" t="s">
        <v>238</v>
      </c>
      <c r="B88">
        <v>8</v>
      </c>
      <c r="C88" t="s">
        <v>254</v>
      </c>
      <c r="F88">
        <v>1</v>
      </c>
      <c r="I88" t="s">
        <v>1754</v>
      </c>
      <c r="J88" t="s">
        <v>1384</v>
      </c>
      <c r="K88" t="s">
        <v>1405</v>
      </c>
    </row>
    <row r="89" spans="1:11" x14ac:dyDescent="0.25">
      <c r="A89" t="s">
        <v>238</v>
      </c>
      <c r="B89">
        <v>3</v>
      </c>
      <c r="C89" t="s">
        <v>243</v>
      </c>
      <c r="D89" t="s">
        <v>593</v>
      </c>
      <c r="F89">
        <v>4</v>
      </c>
      <c r="H89" t="s">
        <v>1270</v>
      </c>
      <c r="I89" t="s">
        <v>1801</v>
      </c>
      <c r="J89" t="s">
        <v>1384</v>
      </c>
      <c r="K89" t="s">
        <v>1405</v>
      </c>
    </row>
    <row r="90" spans="1:11" x14ac:dyDescent="0.25">
      <c r="A90" t="s">
        <v>238</v>
      </c>
      <c r="B90">
        <v>2</v>
      </c>
      <c r="C90" t="s">
        <v>241</v>
      </c>
      <c r="F90">
        <v>5</v>
      </c>
      <c r="I90" t="s">
        <v>594</v>
      </c>
      <c r="J90" t="s">
        <v>1384</v>
      </c>
      <c r="K90" t="s">
        <v>1405</v>
      </c>
    </row>
    <row r="91" spans="1:11" x14ac:dyDescent="0.25">
      <c r="A91" t="s">
        <v>258</v>
      </c>
      <c r="B91" t="s">
        <v>824</v>
      </c>
      <c r="C91" t="s">
        <v>1351</v>
      </c>
      <c r="D91" t="s">
        <v>1837</v>
      </c>
      <c r="E91" t="s">
        <v>1837</v>
      </c>
      <c r="F91" t="s">
        <v>1405</v>
      </c>
      <c r="H91" t="s">
        <v>1405</v>
      </c>
      <c r="I91" t="s">
        <v>1405</v>
      </c>
      <c r="J91" t="s">
        <v>1405</v>
      </c>
      <c r="K91" t="s">
        <v>1405</v>
      </c>
    </row>
    <row r="92" spans="1:11" x14ac:dyDescent="0.25">
      <c r="A92" t="s">
        <v>258</v>
      </c>
      <c r="B92">
        <v>9</v>
      </c>
      <c r="C92" t="s">
        <v>277</v>
      </c>
      <c r="E92" t="s">
        <v>1405</v>
      </c>
      <c r="F92">
        <v>3</v>
      </c>
      <c r="I92" t="s">
        <v>1720</v>
      </c>
      <c r="J92" t="s">
        <v>1405</v>
      </c>
      <c r="K92" t="s">
        <v>1405</v>
      </c>
    </row>
    <row r="93" spans="1:11" x14ac:dyDescent="0.25">
      <c r="A93" t="s">
        <v>258</v>
      </c>
      <c r="B93">
        <v>8</v>
      </c>
      <c r="C93" t="s">
        <v>273</v>
      </c>
      <c r="F93" t="s">
        <v>1405</v>
      </c>
      <c r="I93" t="s">
        <v>1833</v>
      </c>
      <c r="J93" t="s">
        <v>1384</v>
      </c>
      <c r="K93" t="s">
        <v>1405</v>
      </c>
    </row>
    <row r="94" spans="1:11" x14ac:dyDescent="0.25">
      <c r="A94" t="s">
        <v>258</v>
      </c>
      <c r="B94">
        <v>13</v>
      </c>
      <c r="C94" t="s">
        <v>286</v>
      </c>
      <c r="E94" t="s">
        <v>1277</v>
      </c>
      <c r="F94" t="s">
        <v>1405</v>
      </c>
      <c r="I94" t="s">
        <v>759</v>
      </c>
      <c r="J94" t="s">
        <v>1405</v>
      </c>
      <c r="K94" t="s">
        <v>1405</v>
      </c>
    </row>
    <row r="95" spans="1:11" x14ac:dyDescent="0.25">
      <c r="A95" t="s">
        <v>258</v>
      </c>
      <c r="B95">
        <v>14</v>
      </c>
      <c r="C95" t="s">
        <v>288</v>
      </c>
      <c r="F95" t="s">
        <v>1405</v>
      </c>
      <c r="I95" t="s">
        <v>594</v>
      </c>
      <c r="J95" t="s">
        <v>1384</v>
      </c>
      <c r="K95" t="s">
        <v>1405</v>
      </c>
    </row>
    <row r="96" spans="1:11" x14ac:dyDescent="0.25">
      <c r="A96" t="s">
        <v>258</v>
      </c>
      <c r="B96">
        <v>10</v>
      </c>
      <c r="C96" t="s">
        <v>279</v>
      </c>
      <c r="F96">
        <v>4</v>
      </c>
      <c r="I96" t="s">
        <v>1739</v>
      </c>
      <c r="J96" t="s">
        <v>1405</v>
      </c>
      <c r="K96" t="s">
        <v>1405</v>
      </c>
    </row>
    <row r="97" spans="1:11" x14ac:dyDescent="0.25">
      <c r="A97" t="s">
        <v>258</v>
      </c>
      <c r="B97">
        <v>12</v>
      </c>
      <c r="C97" t="s">
        <v>283</v>
      </c>
      <c r="F97">
        <v>5</v>
      </c>
      <c r="I97" t="s">
        <v>1715</v>
      </c>
      <c r="J97" t="s">
        <v>1405</v>
      </c>
      <c r="K97" t="s">
        <v>1405</v>
      </c>
    </row>
    <row r="98" spans="1:11" x14ac:dyDescent="0.25">
      <c r="A98" t="s">
        <v>258</v>
      </c>
      <c r="B98">
        <v>4</v>
      </c>
      <c r="C98" t="s">
        <v>265</v>
      </c>
      <c r="E98" t="s">
        <v>1419</v>
      </c>
      <c r="F98">
        <v>1</v>
      </c>
      <c r="I98" t="s">
        <v>1735</v>
      </c>
      <c r="J98" t="s">
        <v>1405</v>
      </c>
      <c r="K98" t="s">
        <v>1405</v>
      </c>
    </row>
    <row r="99" spans="1:11" x14ac:dyDescent="0.25">
      <c r="A99" t="s">
        <v>258</v>
      </c>
      <c r="B99">
        <v>2</v>
      </c>
      <c r="C99" t="s">
        <v>261</v>
      </c>
      <c r="D99" t="s">
        <v>593</v>
      </c>
      <c r="E99" t="s">
        <v>1405</v>
      </c>
      <c r="F99" t="s">
        <v>1405</v>
      </c>
      <c r="I99" t="s">
        <v>1731</v>
      </c>
      <c r="J99" t="s">
        <v>1384</v>
      </c>
      <c r="K99" t="s">
        <v>1405</v>
      </c>
    </row>
    <row r="100" spans="1:11" x14ac:dyDescent="0.25">
      <c r="A100" t="s">
        <v>258</v>
      </c>
      <c r="B100">
        <v>6</v>
      </c>
      <c r="C100" t="s">
        <v>269</v>
      </c>
      <c r="D100" t="s">
        <v>593</v>
      </c>
      <c r="E100" t="s">
        <v>1405</v>
      </c>
      <c r="F100" t="s">
        <v>1405</v>
      </c>
      <c r="H100" t="s">
        <v>1267</v>
      </c>
      <c r="I100" t="s">
        <v>1716</v>
      </c>
      <c r="J100" t="s">
        <v>1405</v>
      </c>
      <c r="K100" t="s">
        <v>1405</v>
      </c>
    </row>
    <row r="101" spans="1:11" x14ac:dyDescent="0.25">
      <c r="A101" t="s">
        <v>258</v>
      </c>
      <c r="B101">
        <v>11</v>
      </c>
      <c r="C101" t="s">
        <v>281</v>
      </c>
      <c r="F101" t="s">
        <v>1405</v>
      </c>
      <c r="I101" t="s">
        <v>1730</v>
      </c>
      <c r="J101" t="s">
        <v>1405</v>
      </c>
      <c r="K101" t="s">
        <v>1405</v>
      </c>
    </row>
    <row r="102" spans="1:11" x14ac:dyDescent="0.25">
      <c r="A102" t="s">
        <v>258</v>
      </c>
      <c r="B102">
        <v>1</v>
      </c>
      <c r="C102" t="s">
        <v>259</v>
      </c>
      <c r="D102" t="s">
        <v>593</v>
      </c>
      <c r="E102" t="s">
        <v>1419</v>
      </c>
      <c r="F102">
        <v>2</v>
      </c>
      <c r="H102" t="s">
        <v>1270</v>
      </c>
      <c r="I102" t="s">
        <v>1425</v>
      </c>
      <c r="J102" t="s">
        <v>1405</v>
      </c>
      <c r="K102" t="s">
        <v>1405</v>
      </c>
    </row>
    <row r="103" spans="1:11" x14ac:dyDescent="0.25">
      <c r="A103" t="s">
        <v>258</v>
      </c>
      <c r="B103">
        <v>5</v>
      </c>
      <c r="C103" t="s">
        <v>267</v>
      </c>
      <c r="E103" t="s">
        <v>1419</v>
      </c>
      <c r="F103" t="s">
        <v>1405</v>
      </c>
      <c r="I103" t="s">
        <v>1724</v>
      </c>
      <c r="J103" t="s">
        <v>1405</v>
      </c>
      <c r="K103" t="s">
        <v>1405</v>
      </c>
    </row>
    <row r="104" spans="1:11" x14ac:dyDescent="0.25">
      <c r="A104" t="s">
        <v>258</v>
      </c>
      <c r="B104">
        <v>7</v>
      </c>
      <c r="C104" t="s">
        <v>271</v>
      </c>
      <c r="E104" t="s">
        <v>1405</v>
      </c>
      <c r="F104" t="s">
        <v>1405</v>
      </c>
      <c r="I104" t="s">
        <v>1763</v>
      </c>
      <c r="J104" t="s">
        <v>1405</v>
      </c>
      <c r="K104" t="s">
        <v>1405</v>
      </c>
    </row>
    <row r="105" spans="1:11" x14ac:dyDescent="0.25">
      <c r="A105" t="s">
        <v>258</v>
      </c>
      <c r="B105">
        <v>3</v>
      </c>
      <c r="C105" t="s">
        <v>263</v>
      </c>
      <c r="D105" t="s">
        <v>1513</v>
      </c>
      <c r="E105" t="s">
        <v>1419</v>
      </c>
      <c r="F105" t="s">
        <v>1405</v>
      </c>
      <c r="I105" t="s">
        <v>1754</v>
      </c>
      <c r="J105" t="s">
        <v>1405</v>
      </c>
      <c r="K105" t="s">
        <v>1405</v>
      </c>
    </row>
    <row r="106" spans="1:11" x14ac:dyDescent="0.25">
      <c r="A106" t="s">
        <v>290</v>
      </c>
      <c r="B106" t="s">
        <v>829</v>
      </c>
      <c r="C106" t="s">
        <v>1351</v>
      </c>
      <c r="D106" t="s">
        <v>1838</v>
      </c>
      <c r="E106" t="s">
        <v>1838</v>
      </c>
      <c r="F106" t="s">
        <v>1405</v>
      </c>
      <c r="H106" t="s">
        <v>1405</v>
      </c>
      <c r="I106" t="s">
        <v>1405</v>
      </c>
      <c r="J106" t="s">
        <v>1405</v>
      </c>
      <c r="K106" t="s">
        <v>1405</v>
      </c>
    </row>
    <row r="107" spans="1:11" x14ac:dyDescent="0.25">
      <c r="A107" t="s">
        <v>290</v>
      </c>
      <c r="B107">
        <v>6</v>
      </c>
      <c r="C107" t="s">
        <v>303</v>
      </c>
      <c r="D107" t="s">
        <v>593</v>
      </c>
      <c r="F107">
        <v>2</v>
      </c>
      <c r="H107" t="s">
        <v>1270</v>
      </c>
      <c r="I107" t="s">
        <v>1425</v>
      </c>
      <c r="J107" t="s">
        <v>1384</v>
      </c>
      <c r="K107" t="s">
        <v>1405</v>
      </c>
    </row>
    <row r="108" spans="1:11" x14ac:dyDescent="0.25">
      <c r="A108" t="s">
        <v>290</v>
      </c>
      <c r="B108">
        <v>5</v>
      </c>
      <c r="C108" t="s">
        <v>301</v>
      </c>
      <c r="D108" t="s">
        <v>593</v>
      </c>
      <c r="E108" t="s">
        <v>1405</v>
      </c>
      <c r="F108" t="s">
        <v>1405</v>
      </c>
      <c r="H108" t="s">
        <v>1267</v>
      </c>
      <c r="I108" t="s">
        <v>759</v>
      </c>
      <c r="J108" t="s">
        <v>1384</v>
      </c>
      <c r="K108" t="s">
        <v>1405</v>
      </c>
    </row>
    <row r="109" spans="1:11" x14ac:dyDescent="0.25">
      <c r="A109" t="s">
        <v>290</v>
      </c>
      <c r="B109">
        <v>4</v>
      </c>
      <c r="C109" t="s">
        <v>299</v>
      </c>
      <c r="D109" t="s">
        <v>593</v>
      </c>
      <c r="F109">
        <v>1</v>
      </c>
      <c r="H109" t="s">
        <v>1267</v>
      </c>
      <c r="I109" t="s">
        <v>1754</v>
      </c>
      <c r="J109" t="s">
        <v>1384</v>
      </c>
      <c r="K109" t="s">
        <v>1405</v>
      </c>
    </row>
    <row r="110" spans="1:11" x14ac:dyDescent="0.25">
      <c r="A110" t="s">
        <v>290</v>
      </c>
      <c r="B110">
        <v>1</v>
      </c>
      <c r="C110" t="s">
        <v>291</v>
      </c>
      <c r="F110">
        <v>3</v>
      </c>
      <c r="I110" t="s">
        <v>1700</v>
      </c>
      <c r="J110" t="s">
        <v>1384</v>
      </c>
      <c r="K110" t="s">
        <v>1405</v>
      </c>
    </row>
    <row r="111" spans="1:11" x14ac:dyDescent="0.25">
      <c r="A111" t="s">
        <v>290</v>
      </c>
      <c r="B111">
        <v>8</v>
      </c>
      <c r="C111" t="s">
        <v>307</v>
      </c>
      <c r="F111">
        <v>4</v>
      </c>
      <c r="I111" t="s">
        <v>594</v>
      </c>
      <c r="J111" t="s">
        <v>1405</v>
      </c>
      <c r="K111" t="s">
        <v>1405</v>
      </c>
    </row>
    <row r="112" spans="1:11" x14ac:dyDescent="0.25">
      <c r="A112" t="s">
        <v>290</v>
      </c>
      <c r="B112">
        <v>11</v>
      </c>
      <c r="C112" t="s">
        <v>316</v>
      </c>
      <c r="E112" t="s">
        <v>1419</v>
      </c>
      <c r="F112" t="s">
        <v>1405</v>
      </c>
      <c r="I112" t="s">
        <v>1833</v>
      </c>
      <c r="J112" t="s">
        <v>1405</v>
      </c>
      <c r="K112" t="s">
        <v>1405</v>
      </c>
    </row>
    <row r="113" spans="1:11" x14ac:dyDescent="0.25">
      <c r="A113" t="s">
        <v>290</v>
      </c>
      <c r="B113">
        <v>2</v>
      </c>
      <c r="C113" t="s">
        <v>293</v>
      </c>
      <c r="E113" t="s">
        <v>1405</v>
      </c>
      <c r="F113">
        <v>5</v>
      </c>
      <c r="I113" t="s">
        <v>1708</v>
      </c>
      <c r="J113" t="s">
        <v>1384</v>
      </c>
      <c r="K113" t="s">
        <v>1405</v>
      </c>
    </row>
    <row r="114" spans="1:11" x14ac:dyDescent="0.25">
      <c r="A114" t="s">
        <v>290</v>
      </c>
      <c r="B114">
        <v>10</v>
      </c>
      <c r="C114" t="s">
        <v>313</v>
      </c>
      <c r="F114" t="s">
        <v>1405</v>
      </c>
      <c r="H114" t="s">
        <v>1270</v>
      </c>
      <c r="I114" t="s">
        <v>1735</v>
      </c>
      <c r="J114" t="s">
        <v>1405</v>
      </c>
      <c r="K114" t="s">
        <v>1405</v>
      </c>
    </row>
    <row r="115" spans="1:11" x14ac:dyDescent="0.25">
      <c r="A115" t="s">
        <v>290</v>
      </c>
      <c r="B115">
        <v>9</v>
      </c>
      <c r="C115" t="s">
        <v>310</v>
      </c>
      <c r="E115" t="s">
        <v>1276</v>
      </c>
      <c r="F115" t="s">
        <v>1405</v>
      </c>
      <c r="I115" t="s">
        <v>1819</v>
      </c>
      <c r="J115" t="s">
        <v>1405</v>
      </c>
      <c r="K115" t="s">
        <v>1405</v>
      </c>
    </row>
    <row r="116" spans="1:11" x14ac:dyDescent="0.25">
      <c r="A116" t="s">
        <v>290</v>
      </c>
      <c r="B116">
        <v>3</v>
      </c>
      <c r="C116" t="s">
        <v>296</v>
      </c>
      <c r="D116" t="s">
        <v>1513</v>
      </c>
      <c r="E116" t="s">
        <v>1523</v>
      </c>
      <c r="F116" t="s">
        <v>1405</v>
      </c>
      <c r="I116" t="s">
        <v>1763</v>
      </c>
      <c r="J116" t="s">
        <v>1405</v>
      </c>
      <c r="K116" t="s">
        <v>1405</v>
      </c>
    </row>
    <row r="117" spans="1:11" x14ac:dyDescent="0.25">
      <c r="A117" t="s">
        <v>290</v>
      </c>
      <c r="B117">
        <v>7</v>
      </c>
      <c r="C117" t="s">
        <v>305</v>
      </c>
      <c r="F117" t="s">
        <v>1405</v>
      </c>
      <c r="I117" t="s">
        <v>1739</v>
      </c>
      <c r="J117" t="s">
        <v>1405</v>
      </c>
      <c r="K117" t="s">
        <v>1405</v>
      </c>
    </row>
    <row r="118" spans="1:11" x14ac:dyDescent="0.25">
      <c r="A118" t="s">
        <v>319</v>
      </c>
      <c r="B118" t="s">
        <v>829</v>
      </c>
      <c r="C118" t="s">
        <v>1348</v>
      </c>
      <c r="D118" t="s">
        <v>1838</v>
      </c>
      <c r="E118" t="s">
        <v>1838</v>
      </c>
      <c r="F118" t="s">
        <v>1405</v>
      </c>
      <c r="H118" t="s">
        <v>1405</v>
      </c>
      <c r="I118" t="s">
        <v>1405</v>
      </c>
      <c r="J118" t="s">
        <v>1405</v>
      </c>
      <c r="K118" t="s">
        <v>1405</v>
      </c>
    </row>
    <row r="119" spans="1:11" x14ac:dyDescent="0.25">
      <c r="A119" t="s">
        <v>319</v>
      </c>
      <c r="B119">
        <v>12</v>
      </c>
      <c r="C119" t="s">
        <v>341</v>
      </c>
      <c r="D119" t="s">
        <v>1511</v>
      </c>
      <c r="F119">
        <v>2</v>
      </c>
      <c r="H119" t="s">
        <v>1271</v>
      </c>
      <c r="I119" t="s">
        <v>1730</v>
      </c>
      <c r="J119" t="s">
        <v>1384</v>
      </c>
      <c r="K119" t="s">
        <v>1405</v>
      </c>
    </row>
    <row r="120" spans="1:11" x14ac:dyDescent="0.25">
      <c r="A120" t="s">
        <v>319</v>
      </c>
      <c r="B120">
        <v>6</v>
      </c>
      <c r="C120" t="s">
        <v>329</v>
      </c>
      <c r="D120" t="s">
        <v>593</v>
      </c>
      <c r="E120" t="s">
        <v>1521</v>
      </c>
      <c r="F120">
        <v>3</v>
      </c>
      <c r="H120" t="s">
        <v>1271</v>
      </c>
      <c r="I120" t="s">
        <v>1754</v>
      </c>
      <c r="J120" t="s">
        <v>1384</v>
      </c>
      <c r="K120" t="s">
        <v>1405</v>
      </c>
    </row>
    <row r="121" spans="1:11" x14ac:dyDescent="0.25">
      <c r="A121" t="s">
        <v>319</v>
      </c>
      <c r="B121">
        <v>10</v>
      </c>
      <c r="C121" t="s">
        <v>337</v>
      </c>
      <c r="D121" t="s">
        <v>593</v>
      </c>
      <c r="E121" t="s">
        <v>1419</v>
      </c>
      <c r="F121" t="s">
        <v>1405</v>
      </c>
      <c r="I121" t="s">
        <v>1715</v>
      </c>
      <c r="J121" t="s">
        <v>1384</v>
      </c>
      <c r="K121" t="s">
        <v>1405</v>
      </c>
    </row>
    <row r="122" spans="1:11" x14ac:dyDescent="0.25">
      <c r="A122" t="s">
        <v>319</v>
      </c>
      <c r="B122">
        <v>8</v>
      </c>
      <c r="C122" t="s">
        <v>333</v>
      </c>
      <c r="E122" t="s">
        <v>1275</v>
      </c>
      <c r="F122">
        <v>5</v>
      </c>
      <c r="H122" t="s">
        <v>1267</v>
      </c>
      <c r="I122" t="s">
        <v>1739</v>
      </c>
      <c r="J122" t="s">
        <v>1384</v>
      </c>
      <c r="K122" t="s">
        <v>1405</v>
      </c>
    </row>
    <row r="123" spans="1:11" x14ac:dyDescent="0.25">
      <c r="A123" t="s">
        <v>319</v>
      </c>
      <c r="B123">
        <v>11</v>
      </c>
      <c r="C123" t="s">
        <v>339</v>
      </c>
      <c r="F123">
        <v>1</v>
      </c>
      <c r="I123" t="s">
        <v>1716</v>
      </c>
      <c r="J123" t="s">
        <v>1405</v>
      </c>
      <c r="K123" t="s">
        <v>1405</v>
      </c>
    </row>
    <row r="124" spans="1:11" x14ac:dyDescent="0.25">
      <c r="A124" t="s">
        <v>319</v>
      </c>
      <c r="B124">
        <v>2</v>
      </c>
      <c r="C124" t="s">
        <v>322</v>
      </c>
      <c r="D124" t="s">
        <v>593</v>
      </c>
      <c r="E124" t="s">
        <v>1405</v>
      </c>
      <c r="F124" t="s">
        <v>1405</v>
      </c>
      <c r="I124" t="s">
        <v>1731</v>
      </c>
      <c r="J124" t="s">
        <v>1384</v>
      </c>
      <c r="K124" t="s">
        <v>1405</v>
      </c>
    </row>
    <row r="125" spans="1:11" x14ac:dyDescent="0.25">
      <c r="A125" t="s">
        <v>319</v>
      </c>
      <c r="B125">
        <v>5</v>
      </c>
      <c r="C125" t="s">
        <v>327</v>
      </c>
      <c r="E125" t="s">
        <v>1419</v>
      </c>
      <c r="F125" t="s">
        <v>1405</v>
      </c>
      <c r="H125" t="s">
        <v>1270</v>
      </c>
      <c r="I125" t="s">
        <v>1720</v>
      </c>
      <c r="J125" t="s">
        <v>1384</v>
      </c>
      <c r="K125" t="s">
        <v>1405</v>
      </c>
    </row>
    <row r="126" spans="1:11" x14ac:dyDescent="0.25">
      <c r="A126" t="s">
        <v>319</v>
      </c>
      <c r="B126">
        <v>1</v>
      </c>
      <c r="C126" t="s">
        <v>320</v>
      </c>
      <c r="D126" t="s">
        <v>1515</v>
      </c>
      <c r="F126" t="s">
        <v>1405</v>
      </c>
      <c r="H126" t="s">
        <v>1267</v>
      </c>
      <c r="I126" t="s">
        <v>1724</v>
      </c>
      <c r="J126" t="s">
        <v>1384</v>
      </c>
      <c r="K126" t="s">
        <v>1387</v>
      </c>
    </row>
    <row r="127" spans="1:11" x14ac:dyDescent="0.25">
      <c r="A127" t="s">
        <v>319</v>
      </c>
      <c r="B127">
        <v>13</v>
      </c>
      <c r="C127" t="s">
        <v>343</v>
      </c>
      <c r="E127" t="s">
        <v>1419</v>
      </c>
      <c r="F127" t="s">
        <v>1405</v>
      </c>
      <c r="I127" t="s">
        <v>1735</v>
      </c>
      <c r="J127" t="s">
        <v>1405</v>
      </c>
      <c r="K127" t="s">
        <v>1405</v>
      </c>
    </row>
    <row r="128" spans="1:11" x14ac:dyDescent="0.25">
      <c r="A128" t="s">
        <v>319</v>
      </c>
      <c r="B128">
        <v>7</v>
      </c>
      <c r="C128" t="s">
        <v>331</v>
      </c>
      <c r="E128" t="s">
        <v>1419</v>
      </c>
      <c r="F128" t="s">
        <v>1405</v>
      </c>
      <c r="H128" t="s">
        <v>1267</v>
      </c>
      <c r="I128" t="s">
        <v>759</v>
      </c>
      <c r="J128" t="s">
        <v>1405</v>
      </c>
      <c r="K128" t="s">
        <v>1405</v>
      </c>
    </row>
    <row r="129" spans="1:11" x14ac:dyDescent="0.25">
      <c r="A129" t="s">
        <v>319</v>
      </c>
      <c r="B129">
        <v>4</v>
      </c>
      <c r="C129" t="s">
        <v>326</v>
      </c>
      <c r="F129">
        <v>4</v>
      </c>
      <c r="H129" t="s">
        <v>1270</v>
      </c>
      <c r="I129" t="s">
        <v>1425</v>
      </c>
      <c r="J129" t="s">
        <v>1405</v>
      </c>
      <c r="K129" t="s">
        <v>1405</v>
      </c>
    </row>
    <row r="130" spans="1:11" x14ac:dyDescent="0.25">
      <c r="A130" t="s">
        <v>319</v>
      </c>
      <c r="B130">
        <v>9</v>
      </c>
      <c r="C130" t="s">
        <v>335</v>
      </c>
      <c r="E130" t="s">
        <v>1419</v>
      </c>
      <c r="F130" t="s">
        <v>1405</v>
      </c>
      <c r="H130" t="s">
        <v>1270</v>
      </c>
      <c r="I130" t="s">
        <v>594</v>
      </c>
      <c r="J130" t="s">
        <v>1405</v>
      </c>
      <c r="K130" t="s">
        <v>1405</v>
      </c>
    </row>
    <row r="131" spans="1:11" x14ac:dyDescent="0.25">
      <c r="A131" t="s">
        <v>319</v>
      </c>
      <c r="B131">
        <v>3</v>
      </c>
      <c r="C131" t="s">
        <v>324</v>
      </c>
      <c r="E131" t="s">
        <v>1405</v>
      </c>
      <c r="F131" t="s">
        <v>1405</v>
      </c>
      <c r="I131" t="s">
        <v>1833</v>
      </c>
      <c r="J131" t="s">
        <v>1405</v>
      </c>
      <c r="K131" t="s">
        <v>1405</v>
      </c>
    </row>
  </sheetData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15791-4DAE-4318-B633-62A31BADAA6B}">
  <sheetPr codeName="工作表20"/>
  <dimension ref="A1:M287"/>
  <sheetViews>
    <sheetView topLeftCell="A147" workbookViewId="0">
      <selection activeCell="R274" sqref="R274"/>
    </sheetView>
  </sheetViews>
  <sheetFormatPr defaultRowHeight="15.75" x14ac:dyDescent="0.25"/>
  <cols>
    <col min="6" max="7" width="0" hidden="1" customWidth="1"/>
  </cols>
  <sheetData>
    <row r="1" spans="1:13" x14ac:dyDescent="0.25">
      <c r="A1" t="s">
        <v>1318</v>
      </c>
      <c r="B1" t="s">
        <v>1320</v>
      </c>
      <c r="C1" t="s">
        <v>364</v>
      </c>
      <c r="D1" t="s">
        <v>1371</v>
      </c>
      <c r="E1" t="s">
        <v>1376</v>
      </c>
      <c r="H1" t="s">
        <v>1339</v>
      </c>
      <c r="I1" t="s">
        <v>7</v>
      </c>
      <c r="J1" t="s">
        <v>1340</v>
      </c>
      <c r="K1" t="s">
        <v>5</v>
      </c>
      <c r="L1" t="s">
        <v>1341</v>
      </c>
      <c r="M1" t="s">
        <v>1327</v>
      </c>
    </row>
    <row r="2" spans="1:13" x14ac:dyDescent="0.25">
      <c r="A2" t="s">
        <v>1</v>
      </c>
      <c r="B2" t="s">
        <v>72</v>
      </c>
      <c r="C2">
        <v>5</v>
      </c>
      <c r="D2">
        <v>8.81</v>
      </c>
      <c r="E2">
        <v>8.6100000000000012</v>
      </c>
      <c r="F2">
        <f t="shared" ref="F2:F65" si="0">IFERROR(IF(SUMPRODUCT(--($A$2:$A$2011=$A2),--($G$2:$G$2011&lt;$G2),--(MATCH($B$2:$B$2011&amp;$A$2:$A$2011,$B$2:$B$2011&amp;$A$2:$A$2011,0)=ROW($2:$2011)-1))+1&gt;5,"",SUMPRODUCT(--($A$2:$A$2011=$A2),--($G$2:$G$2011&lt;$G2),--(MATCH($B$2:$B$2011&amp;$A$2:$A$2011,$B$2:$B$2011&amp;$A$2:$A$2011,0)=ROW($2:$2011)-1))+1),"")</f>
        <v>1</v>
      </c>
      <c r="G2">
        <f t="shared" ref="G2:G65" si="1">_xlfn.MINIFS($E$2:$E$1000,$A$2:$A$1000,$A2,$B$2:$B$1000,$B2)</f>
        <v>8.6100000000000012</v>
      </c>
      <c r="H2">
        <v>5</v>
      </c>
      <c r="I2">
        <v>5</v>
      </c>
      <c r="J2" t="s">
        <v>352</v>
      </c>
      <c r="K2" t="s">
        <v>125</v>
      </c>
      <c r="L2">
        <v>112</v>
      </c>
      <c r="M2">
        <v>117</v>
      </c>
    </row>
    <row r="3" spans="1:13" x14ac:dyDescent="0.25">
      <c r="A3" t="s">
        <v>1</v>
      </c>
      <c r="B3" t="s">
        <v>41</v>
      </c>
      <c r="C3">
        <v>1</v>
      </c>
      <c r="D3">
        <v>8.94</v>
      </c>
      <c r="E3">
        <v>9.5399999999999991</v>
      </c>
      <c r="F3">
        <f t="shared" si="0"/>
        <v>4</v>
      </c>
      <c r="G3">
        <f t="shared" si="1"/>
        <v>9.5399999999999991</v>
      </c>
      <c r="H3">
        <v>12</v>
      </c>
      <c r="I3">
        <v>1</v>
      </c>
      <c r="J3" t="s">
        <v>349</v>
      </c>
      <c r="K3" t="s">
        <v>348</v>
      </c>
      <c r="L3">
        <v>129</v>
      </c>
      <c r="M3">
        <v>124</v>
      </c>
    </row>
    <row r="4" spans="1:13" x14ac:dyDescent="0.25">
      <c r="A4" t="s">
        <v>1</v>
      </c>
      <c r="B4" t="s">
        <v>21</v>
      </c>
      <c r="C4">
        <v>7</v>
      </c>
      <c r="D4">
        <v>9.18</v>
      </c>
      <c r="E4">
        <v>9.68</v>
      </c>
      <c r="F4">
        <f t="shared" si="0"/>
        <v>5</v>
      </c>
      <c r="G4">
        <f t="shared" si="1"/>
        <v>9.68</v>
      </c>
      <c r="H4">
        <v>1</v>
      </c>
      <c r="I4">
        <v>4</v>
      </c>
      <c r="J4" t="s">
        <v>22</v>
      </c>
      <c r="K4" t="s">
        <v>22</v>
      </c>
      <c r="L4">
        <v>134</v>
      </c>
      <c r="M4">
        <v>120</v>
      </c>
    </row>
    <row r="5" spans="1:13" x14ac:dyDescent="0.25">
      <c r="A5" t="s">
        <v>1</v>
      </c>
      <c r="B5" t="s">
        <v>31</v>
      </c>
      <c r="C5">
        <v>2</v>
      </c>
      <c r="D5">
        <v>9.27</v>
      </c>
      <c r="E5">
        <v>9.07</v>
      </c>
      <c r="F5">
        <f t="shared" si="0"/>
        <v>2</v>
      </c>
      <c r="G5">
        <f t="shared" si="1"/>
        <v>9.07</v>
      </c>
      <c r="H5">
        <v>7</v>
      </c>
      <c r="I5">
        <v>12</v>
      </c>
      <c r="J5" t="s">
        <v>32</v>
      </c>
      <c r="K5" t="s">
        <v>32</v>
      </c>
      <c r="L5">
        <v>134</v>
      </c>
      <c r="M5">
        <v>135</v>
      </c>
    </row>
    <row r="6" spans="1:13" x14ac:dyDescent="0.25">
      <c r="A6" t="s">
        <v>1</v>
      </c>
      <c r="B6" t="s">
        <v>36</v>
      </c>
      <c r="C6">
        <v>5</v>
      </c>
      <c r="D6">
        <v>9.3000000000000007</v>
      </c>
      <c r="E6">
        <v>10</v>
      </c>
      <c r="F6" t="str">
        <f t="shared" si="0"/>
        <v/>
      </c>
      <c r="G6">
        <f t="shared" si="1"/>
        <v>10</v>
      </c>
      <c r="H6">
        <v>8</v>
      </c>
      <c r="I6">
        <v>2</v>
      </c>
      <c r="J6" t="s">
        <v>37</v>
      </c>
      <c r="K6" t="s">
        <v>37</v>
      </c>
      <c r="L6">
        <v>132</v>
      </c>
      <c r="M6">
        <v>116</v>
      </c>
    </row>
    <row r="7" spans="1:13" x14ac:dyDescent="0.25">
      <c r="A7" t="s">
        <v>1</v>
      </c>
      <c r="B7" t="s">
        <v>63</v>
      </c>
      <c r="C7">
        <v>2</v>
      </c>
      <c r="D7">
        <v>9.3800000000000008</v>
      </c>
      <c r="E7">
        <v>9.2800000000000011</v>
      </c>
      <c r="F7">
        <f t="shared" si="0"/>
        <v>3</v>
      </c>
      <c r="G7">
        <f t="shared" si="1"/>
        <v>9.2800000000000011</v>
      </c>
      <c r="H7">
        <v>3</v>
      </c>
      <c r="I7">
        <v>2</v>
      </c>
      <c r="J7" t="s">
        <v>64</v>
      </c>
      <c r="K7" t="s">
        <v>191</v>
      </c>
      <c r="L7">
        <v>125</v>
      </c>
      <c r="M7">
        <v>127</v>
      </c>
    </row>
    <row r="8" spans="1:13" x14ac:dyDescent="0.25">
      <c r="A8" t="s">
        <v>1</v>
      </c>
      <c r="B8" t="s">
        <v>31</v>
      </c>
      <c r="C8">
        <v>5</v>
      </c>
      <c r="D8">
        <v>9.52</v>
      </c>
      <c r="E8">
        <v>9.620000000000001</v>
      </c>
      <c r="F8">
        <f t="shared" si="0"/>
        <v>2</v>
      </c>
      <c r="G8">
        <f t="shared" si="1"/>
        <v>9.07</v>
      </c>
      <c r="H8">
        <v>7</v>
      </c>
      <c r="I8">
        <v>13</v>
      </c>
      <c r="J8" t="s">
        <v>32</v>
      </c>
      <c r="K8" t="s">
        <v>356</v>
      </c>
      <c r="L8">
        <v>134</v>
      </c>
      <c r="M8">
        <v>125</v>
      </c>
    </row>
    <row r="9" spans="1:13" x14ac:dyDescent="0.25">
      <c r="A9" t="s">
        <v>1</v>
      </c>
      <c r="B9" t="s">
        <v>59</v>
      </c>
      <c r="C9">
        <v>7</v>
      </c>
      <c r="D9">
        <v>9.52</v>
      </c>
      <c r="E9">
        <v>9.82</v>
      </c>
      <c r="F9" t="str">
        <f t="shared" si="0"/>
        <v/>
      </c>
      <c r="G9">
        <f t="shared" si="1"/>
        <v>9.82</v>
      </c>
      <c r="H9">
        <v>13</v>
      </c>
      <c r="I9">
        <v>12</v>
      </c>
      <c r="J9" t="s">
        <v>60</v>
      </c>
      <c r="K9" t="s">
        <v>350</v>
      </c>
      <c r="L9">
        <v>127</v>
      </c>
      <c r="M9">
        <v>119</v>
      </c>
    </row>
    <row r="10" spans="1:13" x14ac:dyDescent="0.25">
      <c r="A10" t="s">
        <v>1</v>
      </c>
      <c r="B10" t="s">
        <v>36</v>
      </c>
      <c r="C10">
        <v>5</v>
      </c>
      <c r="D10">
        <v>9.67</v>
      </c>
      <c r="E10">
        <v>10.27</v>
      </c>
      <c r="F10" t="str">
        <f t="shared" si="0"/>
        <v/>
      </c>
      <c r="G10">
        <f t="shared" si="1"/>
        <v>10</v>
      </c>
      <c r="H10">
        <v>8</v>
      </c>
      <c r="I10">
        <v>2</v>
      </c>
      <c r="J10" t="s">
        <v>37</v>
      </c>
      <c r="K10" t="s">
        <v>128</v>
      </c>
      <c r="L10">
        <v>132</v>
      </c>
      <c r="M10">
        <v>119</v>
      </c>
    </row>
    <row r="11" spans="1:13" x14ac:dyDescent="0.25">
      <c r="A11" t="s">
        <v>1</v>
      </c>
      <c r="B11" t="s">
        <v>31</v>
      </c>
      <c r="C11">
        <v>9</v>
      </c>
      <c r="D11">
        <v>9.6999999999999993</v>
      </c>
      <c r="E11">
        <v>9.9</v>
      </c>
      <c r="F11">
        <f t="shared" si="0"/>
        <v>2</v>
      </c>
      <c r="G11">
        <f t="shared" si="1"/>
        <v>9.07</v>
      </c>
      <c r="H11">
        <v>7</v>
      </c>
      <c r="I11">
        <v>12</v>
      </c>
      <c r="J11" t="s">
        <v>32</v>
      </c>
      <c r="K11" t="s">
        <v>111</v>
      </c>
      <c r="L11">
        <v>134</v>
      </c>
      <c r="M11">
        <v>121</v>
      </c>
    </row>
    <row r="12" spans="1:13" x14ac:dyDescent="0.25">
      <c r="A12" t="s">
        <v>1</v>
      </c>
      <c r="B12" t="s">
        <v>14</v>
      </c>
      <c r="C12">
        <v>10</v>
      </c>
      <c r="D12">
        <v>9.75</v>
      </c>
      <c r="E12">
        <v>10.25</v>
      </c>
      <c r="F12" t="str">
        <f t="shared" si="0"/>
        <v/>
      </c>
      <c r="G12">
        <f t="shared" si="1"/>
        <v>10.25</v>
      </c>
      <c r="H12">
        <v>9</v>
      </c>
      <c r="I12">
        <v>4</v>
      </c>
      <c r="J12" t="s">
        <v>347</v>
      </c>
      <c r="K12" t="s">
        <v>347</v>
      </c>
      <c r="L12">
        <v>132</v>
      </c>
      <c r="M12">
        <v>122</v>
      </c>
    </row>
    <row r="13" spans="1:13" x14ac:dyDescent="0.25">
      <c r="A13" t="s">
        <v>1</v>
      </c>
      <c r="B13" t="s">
        <v>45</v>
      </c>
      <c r="C13">
        <v>4</v>
      </c>
      <c r="D13">
        <v>9.76</v>
      </c>
      <c r="E13">
        <v>10.06</v>
      </c>
      <c r="F13" t="str">
        <f t="shared" si="0"/>
        <v/>
      </c>
      <c r="G13">
        <f t="shared" si="1"/>
        <v>9.91</v>
      </c>
      <c r="H13">
        <v>2</v>
      </c>
      <c r="I13">
        <v>5</v>
      </c>
      <c r="J13" t="s">
        <v>46</v>
      </c>
      <c r="K13" t="s">
        <v>125</v>
      </c>
      <c r="L13">
        <v>131</v>
      </c>
      <c r="M13">
        <v>122</v>
      </c>
    </row>
    <row r="14" spans="1:13" x14ac:dyDescent="0.25">
      <c r="A14" t="s">
        <v>1</v>
      </c>
      <c r="B14" t="s">
        <v>59</v>
      </c>
      <c r="C14">
        <v>9</v>
      </c>
      <c r="D14">
        <v>9.76</v>
      </c>
      <c r="E14">
        <v>9.9599999999999991</v>
      </c>
      <c r="F14" t="str">
        <f t="shared" si="0"/>
        <v/>
      </c>
      <c r="G14">
        <f t="shared" si="1"/>
        <v>9.82</v>
      </c>
      <c r="H14">
        <v>13</v>
      </c>
      <c r="I14">
        <v>10</v>
      </c>
      <c r="J14" t="s">
        <v>60</v>
      </c>
      <c r="K14" t="s">
        <v>350</v>
      </c>
      <c r="L14">
        <v>127</v>
      </c>
      <c r="M14">
        <v>120</v>
      </c>
    </row>
    <row r="15" spans="1:13" x14ac:dyDescent="0.25">
      <c r="A15" t="s">
        <v>1</v>
      </c>
      <c r="B15" t="s">
        <v>51</v>
      </c>
      <c r="C15">
        <v>6</v>
      </c>
      <c r="D15">
        <v>9.77</v>
      </c>
      <c r="E15">
        <v>10.67</v>
      </c>
      <c r="F15" t="str">
        <f t="shared" si="0"/>
        <v/>
      </c>
      <c r="G15">
        <f t="shared" si="1"/>
        <v>10.67</v>
      </c>
      <c r="H15">
        <v>10</v>
      </c>
      <c r="I15">
        <v>2</v>
      </c>
      <c r="J15" t="s">
        <v>52</v>
      </c>
      <c r="K15" t="s">
        <v>77</v>
      </c>
      <c r="L15">
        <v>129</v>
      </c>
      <c r="M15">
        <v>115</v>
      </c>
    </row>
    <row r="16" spans="1:13" x14ac:dyDescent="0.25">
      <c r="A16" t="s">
        <v>1</v>
      </c>
      <c r="B16" t="s">
        <v>41</v>
      </c>
      <c r="C16">
        <v>3</v>
      </c>
      <c r="D16">
        <v>9.7799999999999994</v>
      </c>
      <c r="E16">
        <v>10.48</v>
      </c>
      <c r="F16">
        <f t="shared" si="0"/>
        <v>4</v>
      </c>
      <c r="G16">
        <f t="shared" si="1"/>
        <v>9.5399999999999991</v>
      </c>
      <c r="H16">
        <v>12</v>
      </c>
      <c r="I16">
        <v>4</v>
      </c>
      <c r="J16" t="s">
        <v>349</v>
      </c>
      <c r="K16" t="s">
        <v>191</v>
      </c>
      <c r="L16">
        <v>129</v>
      </c>
      <c r="M16">
        <v>120</v>
      </c>
    </row>
    <row r="17" spans="1:13" x14ac:dyDescent="0.25">
      <c r="A17" t="s">
        <v>1</v>
      </c>
      <c r="B17" t="s">
        <v>45</v>
      </c>
      <c r="C17">
        <v>7</v>
      </c>
      <c r="D17">
        <v>9.81</v>
      </c>
      <c r="E17">
        <v>9.91</v>
      </c>
      <c r="F17" t="str">
        <f t="shared" si="0"/>
        <v/>
      </c>
      <c r="G17">
        <f t="shared" si="1"/>
        <v>9.91</v>
      </c>
      <c r="H17">
        <v>2</v>
      </c>
      <c r="I17">
        <v>5</v>
      </c>
      <c r="J17" t="s">
        <v>46</v>
      </c>
      <c r="K17" t="s">
        <v>46</v>
      </c>
      <c r="L17">
        <v>131</v>
      </c>
      <c r="M17">
        <v>128</v>
      </c>
    </row>
    <row r="18" spans="1:13" x14ac:dyDescent="0.25">
      <c r="A18" t="s">
        <v>1</v>
      </c>
      <c r="B18" t="s">
        <v>72</v>
      </c>
      <c r="C18">
        <v>11</v>
      </c>
      <c r="D18">
        <v>9.81</v>
      </c>
      <c r="E18">
        <v>9.4100000000000019</v>
      </c>
      <c r="F18">
        <f t="shared" si="0"/>
        <v>1</v>
      </c>
      <c r="G18">
        <f t="shared" si="1"/>
        <v>8.6100000000000012</v>
      </c>
      <c r="H18">
        <v>5</v>
      </c>
      <c r="I18">
        <v>11</v>
      </c>
      <c r="J18" t="s">
        <v>352</v>
      </c>
      <c r="K18" t="s">
        <v>125</v>
      </c>
      <c r="L18">
        <v>112</v>
      </c>
      <c r="M18">
        <v>119</v>
      </c>
    </row>
    <row r="19" spans="1:13" x14ac:dyDescent="0.25">
      <c r="A19" t="s">
        <v>1</v>
      </c>
      <c r="B19" t="s">
        <v>26</v>
      </c>
      <c r="C19">
        <v>5</v>
      </c>
      <c r="D19">
        <v>9.83</v>
      </c>
      <c r="E19">
        <v>10.129999999999999</v>
      </c>
      <c r="F19" t="str">
        <f t="shared" si="0"/>
        <v/>
      </c>
      <c r="G19">
        <f t="shared" si="1"/>
        <v>10.129999999999999</v>
      </c>
      <c r="H19">
        <v>14</v>
      </c>
      <c r="I19">
        <v>10</v>
      </c>
      <c r="J19" t="s">
        <v>351</v>
      </c>
      <c r="K19" t="s">
        <v>22</v>
      </c>
      <c r="L19">
        <v>127</v>
      </c>
      <c r="M19">
        <v>123</v>
      </c>
    </row>
    <row r="20" spans="1:13" x14ac:dyDescent="0.25">
      <c r="A20" t="s">
        <v>1</v>
      </c>
      <c r="B20" t="s">
        <v>31</v>
      </c>
      <c r="C20">
        <v>7</v>
      </c>
      <c r="D20">
        <v>9.83</v>
      </c>
      <c r="E20">
        <v>10.33</v>
      </c>
      <c r="F20">
        <f t="shared" si="0"/>
        <v>2</v>
      </c>
      <c r="G20">
        <f t="shared" si="1"/>
        <v>9.07</v>
      </c>
      <c r="H20">
        <v>7</v>
      </c>
      <c r="I20">
        <v>7</v>
      </c>
      <c r="J20" t="s">
        <v>32</v>
      </c>
      <c r="K20" t="s">
        <v>111</v>
      </c>
      <c r="L20">
        <v>134</v>
      </c>
      <c r="M20">
        <v>119</v>
      </c>
    </row>
    <row r="21" spans="1:13" x14ac:dyDescent="0.25">
      <c r="A21" t="s">
        <v>1</v>
      </c>
      <c r="B21" t="s">
        <v>55</v>
      </c>
      <c r="C21">
        <v>10</v>
      </c>
      <c r="D21">
        <v>9.8699999999999992</v>
      </c>
      <c r="E21">
        <v>10.17</v>
      </c>
      <c r="F21" t="str">
        <f t="shared" si="0"/>
        <v/>
      </c>
      <c r="G21">
        <f t="shared" si="1"/>
        <v>10.17</v>
      </c>
      <c r="H21">
        <v>6</v>
      </c>
      <c r="I21">
        <v>11</v>
      </c>
      <c r="J21" t="s">
        <v>56</v>
      </c>
      <c r="K21" t="s">
        <v>351</v>
      </c>
      <c r="L21">
        <v>127</v>
      </c>
      <c r="M21">
        <v>112</v>
      </c>
    </row>
    <row r="22" spans="1:13" x14ac:dyDescent="0.25">
      <c r="A22" t="s">
        <v>1</v>
      </c>
      <c r="B22" t="s">
        <v>59</v>
      </c>
      <c r="C22">
        <v>10</v>
      </c>
      <c r="D22">
        <v>9.8699999999999992</v>
      </c>
      <c r="E22">
        <v>10.169999999999998</v>
      </c>
      <c r="F22" t="str">
        <f t="shared" si="0"/>
        <v/>
      </c>
      <c r="G22">
        <f t="shared" si="1"/>
        <v>9.82</v>
      </c>
      <c r="H22">
        <v>13</v>
      </c>
      <c r="I22">
        <v>8</v>
      </c>
      <c r="J22" t="s">
        <v>60</v>
      </c>
      <c r="K22" t="s">
        <v>350</v>
      </c>
      <c r="L22">
        <v>127</v>
      </c>
      <c r="M22">
        <v>124</v>
      </c>
    </row>
    <row r="23" spans="1:13" x14ac:dyDescent="0.25">
      <c r="A23" t="s">
        <v>1</v>
      </c>
      <c r="B23" t="s">
        <v>72</v>
      </c>
      <c r="C23">
        <v>5</v>
      </c>
      <c r="D23">
        <v>9.9600000000000009</v>
      </c>
      <c r="E23">
        <v>9.7600000000000016</v>
      </c>
      <c r="F23">
        <f t="shared" si="0"/>
        <v>1</v>
      </c>
      <c r="G23">
        <f t="shared" si="1"/>
        <v>8.6100000000000012</v>
      </c>
      <c r="H23">
        <v>5</v>
      </c>
      <c r="I23">
        <v>8</v>
      </c>
      <c r="J23" t="s">
        <v>352</v>
      </c>
      <c r="K23" t="s">
        <v>125</v>
      </c>
      <c r="L23">
        <v>112</v>
      </c>
      <c r="M23">
        <v>117</v>
      </c>
    </row>
    <row r="24" spans="1:13" x14ac:dyDescent="0.25">
      <c r="A24" t="s">
        <v>1</v>
      </c>
      <c r="B24" t="s">
        <v>59</v>
      </c>
      <c r="C24">
        <v>9</v>
      </c>
      <c r="D24">
        <v>10.1</v>
      </c>
      <c r="E24">
        <v>10.1</v>
      </c>
      <c r="F24" t="str">
        <f t="shared" si="0"/>
        <v/>
      </c>
      <c r="G24">
        <f t="shared" si="1"/>
        <v>9.82</v>
      </c>
      <c r="H24">
        <v>13</v>
      </c>
      <c r="I24">
        <v>9</v>
      </c>
      <c r="J24" t="s">
        <v>60</v>
      </c>
      <c r="K24" t="s">
        <v>56</v>
      </c>
      <c r="L24">
        <v>127</v>
      </c>
      <c r="M24">
        <v>132</v>
      </c>
    </row>
    <row r="25" spans="1:13" x14ac:dyDescent="0.25">
      <c r="A25" t="s">
        <v>1</v>
      </c>
      <c r="B25" t="s">
        <v>41</v>
      </c>
      <c r="C25">
        <v>3</v>
      </c>
      <c r="D25">
        <v>10.130000000000001</v>
      </c>
      <c r="E25">
        <v>10.430000000000001</v>
      </c>
      <c r="F25">
        <f t="shared" si="0"/>
        <v>4</v>
      </c>
      <c r="G25">
        <f t="shared" si="1"/>
        <v>9.5399999999999991</v>
      </c>
      <c r="H25">
        <v>12</v>
      </c>
      <c r="I25">
        <v>1</v>
      </c>
      <c r="J25" t="s">
        <v>349</v>
      </c>
      <c r="K25" t="s">
        <v>348</v>
      </c>
      <c r="L25">
        <v>129</v>
      </c>
      <c r="M25">
        <v>132</v>
      </c>
    </row>
    <row r="26" spans="1:13" x14ac:dyDescent="0.25">
      <c r="A26" t="s">
        <v>1</v>
      </c>
      <c r="B26" t="s">
        <v>41</v>
      </c>
      <c r="C26">
        <v>9</v>
      </c>
      <c r="D26">
        <v>10.14</v>
      </c>
      <c r="E26">
        <v>10.44</v>
      </c>
      <c r="F26">
        <f t="shared" si="0"/>
        <v>4</v>
      </c>
      <c r="G26">
        <f t="shared" si="1"/>
        <v>9.5399999999999991</v>
      </c>
      <c r="H26">
        <v>12</v>
      </c>
      <c r="I26">
        <v>8</v>
      </c>
      <c r="J26" t="s">
        <v>349</v>
      </c>
      <c r="K26" t="s">
        <v>60</v>
      </c>
      <c r="L26">
        <v>129</v>
      </c>
      <c r="M26">
        <v>125</v>
      </c>
    </row>
    <row r="27" spans="1:13" x14ac:dyDescent="0.25">
      <c r="A27" t="s">
        <v>1</v>
      </c>
      <c r="B27" t="s">
        <v>76</v>
      </c>
      <c r="C27">
        <v>10</v>
      </c>
      <c r="D27">
        <v>10.15</v>
      </c>
      <c r="E27">
        <v>9.75</v>
      </c>
      <c r="F27" t="str">
        <f t="shared" si="0"/>
        <v/>
      </c>
      <c r="G27">
        <f t="shared" si="1"/>
        <v>9.75</v>
      </c>
      <c r="H27">
        <v>11</v>
      </c>
      <c r="I27">
        <v>12</v>
      </c>
      <c r="J27" t="s">
        <v>77</v>
      </c>
      <c r="K27" t="s">
        <v>52</v>
      </c>
      <c r="L27">
        <v>120</v>
      </c>
      <c r="M27">
        <v>131</v>
      </c>
    </row>
    <row r="28" spans="1:13" x14ac:dyDescent="0.25">
      <c r="A28" t="s">
        <v>1</v>
      </c>
      <c r="B28" t="s">
        <v>76</v>
      </c>
      <c r="C28">
        <v>5</v>
      </c>
      <c r="D28">
        <v>10.15</v>
      </c>
      <c r="E28">
        <v>9.85</v>
      </c>
      <c r="F28" t="str">
        <f t="shared" si="0"/>
        <v/>
      </c>
      <c r="G28">
        <f t="shared" si="1"/>
        <v>9.75</v>
      </c>
      <c r="H28">
        <v>11</v>
      </c>
      <c r="I28">
        <v>5</v>
      </c>
      <c r="J28" t="s">
        <v>77</v>
      </c>
      <c r="K28" t="s">
        <v>52</v>
      </c>
      <c r="L28">
        <v>120</v>
      </c>
      <c r="M28">
        <v>135</v>
      </c>
    </row>
    <row r="29" spans="1:13" x14ac:dyDescent="0.25">
      <c r="A29" t="s">
        <v>1</v>
      </c>
      <c r="B29" t="s">
        <v>76</v>
      </c>
      <c r="C29">
        <v>10</v>
      </c>
      <c r="D29">
        <v>10.16</v>
      </c>
      <c r="E29">
        <v>10.66</v>
      </c>
      <c r="F29" t="str">
        <f t="shared" si="0"/>
        <v/>
      </c>
      <c r="G29">
        <f t="shared" si="1"/>
        <v>9.75</v>
      </c>
      <c r="H29">
        <v>11</v>
      </c>
      <c r="I29">
        <v>3</v>
      </c>
      <c r="J29" t="s">
        <v>77</v>
      </c>
      <c r="K29" t="s">
        <v>154</v>
      </c>
      <c r="L29">
        <v>120</v>
      </c>
      <c r="M29">
        <v>117</v>
      </c>
    </row>
    <row r="30" spans="1:13" x14ac:dyDescent="0.25">
      <c r="A30" t="s">
        <v>1</v>
      </c>
      <c r="B30" t="s">
        <v>31</v>
      </c>
      <c r="C30">
        <v>9</v>
      </c>
      <c r="D30">
        <v>10.18</v>
      </c>
      <c r="E30">
        <v>10.280000000000001</v>
      </c>
      <c r="F30">
        <f t="shared" si="0"/>
        <v>2</v>
      </c>
      <c r="G30">
        <f t="shared" si="1"/>
        <v>9.07</v>
      </c>
      <c r="H30">
        <v>7</v>
      </c>
      <c r="I30">
        <v>13</v>
      </c>
      <c r="J30" t="s">
        <v>32</v>
      </c>
      <c r="K30" t="s">
        <v>111</v>
      </c>
      <c r="L30">
        <v>134</v>
      </c>
      <c r="M30">
        <v>126</v>
      </c>
    </row>
    <row r="31" spans="1:13" x14ac:dyDescent="0.25">
      <c r="A31" t="s">
        <v>1</v>
      </c>
      <c r="B31" t="s">
        <v>63</v>
      </c>
      <c r="C31">
        <v>4</v>
      </c>
      <c r="D31">
        <v>10.199999999999999</v>
      </c>
      <c r="E31">
        <v>9.6</v>
      </c>
      <c r="F31">
        <f t="shared" si="0"/>
        <v>3</v>
      </c>
      <c r="G31">
        <f t="shared" si="1"/>
        <v>9.2800000000000011</v>
      </c>
      <c r="H31">
        <v>3</v>
      </c>
      <c r="I31">
        <v>13</v>
      </c>
      <c r="J31" t="s">
        <v>64</v>
      </c>
      <c r="K31" t="s">
        <v>191</v>
      </c>
      <c r="L31">
        <v>125</v>
      </c>
      <c r="M31">
        <v>130</v>
      </c>
    </row>
    <row r="32" spans="1:13" x14ac:dyDescent="0.25">
      <c r="A32" t="s">
        <v>1</v>
      </c>
      <c r="B32" t="s">
        <v>72</v>
      </c>
      <c r="C32">
        <v>12</v>
      </c>
      <c r="D32">
        <v>10.35</v>
      </c>
      <c r="E32">
        <v>9.75</v>
      </c>
      <c r="F32">
        <f t="shared" si="0"/>
        <v>1</v>
      </c>
      <c r="G32">
        <f t="shared" si="1"/>
        <v>8.6100000000000012</v>
      </c>
      <c r="H32">
        <v>5</v>
      </c>
      <c r="I32">
        <v>12</v>
      </c>
      <c r="J32" t="s">
        <v>352</v>
      </c>
      <c r="K32" t="s">
        <v>125</v>
      </c>
      <c r="L32">
        <v>112</v>
      </c>
      <c r="M32">
        <v>123</v>
      </c>
    </row>
    <row r="33" spans="1:13" x14ac:dyDescent="0.25">
      <c r="A33" t="s">
        <v>1</v>
      </c>
      <c r="B33" t="s">
        <v>45</v>
      </c>
      <c r="C33">
        <v>13</v>
      </c>
      <c r="D33">
        <v>10.48</v>
      </c>
      <c r="E33">
        <v>10.98</v>
      </c>
      <c r="F33" t="str">
        <f t="shared" si="0"/>
        <v/>
      </c>
      <c r="G33">
        <f t="shared" si="1"/>
        <v>9.91</v>
      </c>
      <c r="H33">
        <v>2</v>
      </c>
      <c r="I33">
        <v>2</v>
      </c>
      <c r="J33" t="s">
        <v>46</v>
      </c>
      <c r="K33" t="s">
        <v>125</v>
      </c>
      <c r="L33">
        <v>131</v>
      </c>
      <c r="M33">
        <v>117</v>
      </c>
    </row>
    <row r="34" spans="1:13" x14ac:dyDescent="0.25">
      <c r="A34" t="s">
        <v>1</v>
      </c>
      <c r="B34" t="s">
        <v>26</v>
      </c>
      <c r="C34">
        <v>11</v>
      </c>
      <c r="D34">
        <v>10.5</v>
      </c>
      <c r="E34">
        <v>10.5</v>
      </c>
      <c r="F34" t="str">
        <f t="shared" si="0"/>
        <v/>
      </c>
      <c r="G34">
        <f t="shared" si="1"/>
        <v>10.129999999999999</v>
      </c>
      <c r="H34">
        <v>14</v>
      </c>
      <c r="I34">
        <v>11</v>
      </c>
      <c r="J34" t="s">
        <v>351</v>
      </c>
      <c r="K34" t="s">
        <v>69</v>
      </c>
      <c r="L34">
        <v>127</v>
      </c>
      <c r="M34">
        <v>128</v>
      </c>
    </row>
    <row r="35" spans="1:13" x14ac:dyDescent="0.25">
      <c r="A35" t="s">
        <v>1</v>
      </c>
      <c r="B35" t="s">
        <v>45</v>
      </c>
      <c r="C35">
        <v>6</v>
      </c>
      <c r="D35">
        <v>10.52</v>
      </c>
      <c r="E35">
        <v>10.620000000000001</v>
      </c>
      <c r="F35" t="str">
        <f t="shared" si="0"/>
        <v/>
      </c>
      <c r="G35">
        <f t="shared" si="1"/>
        <v>9.91</v>
      </c>
      <c r="H35">
        <v>2</v>
      </c>
      <c r="I35">
        <v>9</v>
      </c>
      <c r="J35" t="s">
        <v>46</v>
      </c>
      <c r="K35" t="s">
        <v>52</v>
      </c>
      <c r="L35">
        <v>131</v>
      </c>
      <c r="M35">
        <v>123</v>
      </c>
    </row>
    <row r="36" spans="1:13" x14ac:dyDescent="0.25">
      <c r="A36" t="s">
        <v>1</v>
      </c>
      <c r="B36" t="s">
        <v>26</v>
      </c>
      <c r="C36">
        <v>10</v>
      </c>
      <c r="D36">
        <v>10.62</v>
      </c>
      <c r="E36">
        <v>10.62</v>
      </c>
      <c r="F36" t="str">
        <f t="shared" si="0"/>
        <v/>
      </c>
      <c r="G36">
        <f t="shared" si="1"/>
        <v>10.129999999999999</v>
      </c>
      <c r="H36">
        <v>14</v>
      </c>
      <c r="I36">
        <v>14</v>
      </c>
      <c r="J36" t="s">
        <v>351</v>
      </c>
      <c r="K36" t="s">
        <v>69</v>
      </c>
      <c r="L36">
        <v>127</v>
      </c>
      <c r="M36">
        <v>126</v>
      </c>
    </row>
    <row r="37" spans="1:13" x14ac:dyDescent="0.25">
      <c r="A37" t="s">
        <v>1</v>
      </c>
      <c r="B37" t="s">
        <v>26</v>
      </c>
      <c r="C37">
        <v>13</v>
      </c>
      <c r="D37">
        <v>10.72</v>
      </c>
      <c r="E37">
        <v>10.82</v>
      </c>
      <c r="F37" t="str">
        <f t="shared" si="0"/>
        <v/>
      </c>
      <c r="G37">
        <f t="shared" si="1"/>
        <v>10.129999999999999</v>
      </c>
      <c r="H37">
        <v>14</v>
      </c>
      <c r="I37">
        <v>14</v>
      </c>
      <c r="J37" t="s">
        <v>351</v>
      </c>
      <c r="K37" t="s">
        <v>69</v>
      </c>
      <c r="L37">
        <v>127</v>
      </c>
      <c r="M37">
        <v>125</v>
      </c>
    </row>
    <row r="38" spans="1:13" x14ac:dyDescent="0.25">
      <c r="A38" t="s">
        <v>1</v>
      </c>
      <c r="B38" t="s">
        <v>31</v>
      </c>
      <c r="C38">
        <v>3</v>
      </c>
      <c r="D38">
        <v>10.92</v>
      </c>
      <c r="E38">
        <v>11.62</v>
      </c>
      <c r="F38">
        <f t="shared" si="0"/>
        <v>2</v>
      </c>
      <c r="G38">
        <f t="shared" si="1"/>
        <v>9.07</v>
      </c>
      <c r="H38">
        <v>7</v>
      </c>
      <c r="I38">
        <v>3</v>
      </c>
      <c r="J38" t="s">
        <v>32</v>
      </c>
      <c r="K38" t="s">
        <v>111</v>
      </c>
      <c r="L38">
        <v>134</v>
      </c>
      <c r="M38">
        <v>120</v>
      </c>
    </row>
    <row r="39" spans="1:13" x14ac:dyDescent="0.25">
      <c r="A39" t="s">
        <v>1</v>
      </c>
      <c r="B39" t="s">
        <v>72</v>
      </c>
      <c r="C39">
        <v>12</v>
      </c>
      <c r="D39">
        <v>10.93</v>
      </c>
      <c r="E39">
        <v>9.93</v>
      </c>
      <c r="F39">
        <f t="shared" si="0"/>
        <v>1</v>
      </c>
      <c r="G39">
        <f t="shared" si="1"/>
        <v>8.6100000000000012</v>
      </c>
      <c r="H39">
        <v>5</v>
      </c>
      <c r="I39">
        <v>13</v>
      </c>
      <c r="J39" t="s">
        <v>352</v>
      </c>
      <c r="K39" t="s">
        <v>347</v>
      </c>
      <c r="L39">
        <v>112</v>
      </c>
      <c r="M39">
        <v>129</v>
      </c>
    </row>
    <row r="40" spans="1:13" x14ac:dyDescent="0.25">
      <c r="A40" t="s">
        <v>1</v>
      </c>
      <c r="B40" t="s">
        <v>14</v>
      </c>
      <c r="C40">
        <v>14</v>
      </c>
      <c r="D40">
        <v>10.98</v>
      </c>
      <c r="E40">
        <v>11.08</v>
      </c>
      <c r="F40" t="str">
        <f t="shared" si="0"/>
        <v/>
      </c>
      <c r="G40">
        <f t="shared" si="1"/>
        <v>10.25</v>
      </c>
      <c r="H40">
        <v>9</v>
      </c>
      <c r="I40">
        <v>7</v>
      </c>
      <c r="J40" t="s">
        <v>347</v>
      </c>
      <c r="K40" t="s">
        <v>32</v>
      </c>
      <c r="L40">
        <v>132</v>
      </c>
      <c r="M40">
        <v>128</v>
      </c>
    </row>
    <row r="41" spans="1:13" x14ac:dyDescent="0.25">
      <c r="A41" t="s">
        <v>1</v>
      </c>
      <c r="B41" t="s">
        <v>51</v>
      </c>
      <c r="C41">
        <v>10</v>
      </c>
      <c r="D41">
        <v>10.98</v>
      </c>
      <c r="E41">
        <v>10.88</v>
      </c>
      <c r="F41" t="str">
        <f t="shared" si="0"/>
        <v/>
      </c>
      <c r="G41">
        <f t="shared" si="1"/>
        <v>10.67</v>
      </c>
      <c r="H41">
        <v>10</v>
      </c>
      <c r="I41">
        <v>9</v>
      </c>
      <c r="J41" t="s">
        <v>52</v>
      </c>
      <c r="K41" t="s">
        <v>154</v>
      </c>
      <c r="L41">
        <v>129</v>
      </c>
      <c r="M41">
        <v>133</v>
      </c>
    </row>
    <row r="42" spans="1:13" x14ac:dyDescent="0.25">
      <c r="A42" t="s">
        <v>1</v>
      </c>
      <c r="B42" t="s">
        <v>51</v>
      </c>
      <c r="C42">
        <v>14</v>
      </c>
      <c r="D42">
        <v>11.31</v>
      </c>
      <c r="E42">
        <v>11.610000000000001</v>
      </c>
      <c r="F42" t="str">
        <f t="shared" si="0"/>
        <v/>
      </c>
      <c r="G42">
        <f t="shared" si="1"/>
        <v>10.67</v>
      </c>
      <c r="H42">
        <v>10</v>
      </c>
      <c r="I42">
        <v>13</v>
      </c>
      <c r="J42" t="s">
        <v>52</v>
      </c>
      <c r="K42" t="s">
        <v>64</v>
      </c>
      <c r="L42">
        <v>129</v>
      </c>
      <c r="M42">
        <v>119</v>
      </c>
    </row>
    <row r="43" spans="1:13" x14ac:dyDescent="0.25">
      <c r="A43" t="s">
        <v>1</v>
      </c>
      <c r="B43" t="s">
        <v>51</v>
      </c>
      <c r="C43">
        <v>12</v>
      </c>
      <c r="D43">
        <v>11.35</v>
      </c>
      <c r="E43">
        <v>11.65</v>
      </c>
      <c r="F43" t="str">
        <f t="shared" si="0"/>
        <v/>
      </c>
      <c r="G43">
        <f t="shared" si="1"/>
        <v>10.67</v>
      </c>
      <c r="H43">
        <v>10</v>
      </c>
      <c r="I43">
        <v>7</v>
      </c>
      <c r="J43" t="s">
        <v>52</v>
      </c>
      <c r="K43" t="s">
        <v>77</v>
      </c>
      <c r="L43">
        <v>129</v>
      </c>
      <c r="M43">
        <v>119</v>
      </c>
    </row>
    <row r="44" spans="1:13" x14ac:dyDescent="0.25">
      <c r="A44" t="s">
        <v>1</v>
      </c>
      <c r="B44" t="s">
        <v>76</v>
      </c>
      <c r="C44">
        <v>11</v>
      </c>
      <c r="D44">
        <v>11.56</v>
      </c>
      <c r="E44">
        <v>11.360000000000001</v>
      </c>
      <c r="F44" t="str">
        <f t="shared" si="0"/>
        <v/>
      </c>
      <c r="G44">
        <f t="shared" si="1"/>
        <v>9.75</v>
      </c>
      <c r="H44">
        <v>11</v>
      </c>
      <c r="I44">
        <v>11</v>
      </c>
      <c r="J44" t="s">
        <v>77</v>
      </c>
      <c r="K44" t="s">
        <v>69</v>
      </c>
      <c r="L44">
        <v>120</v>
      </c>
      <c r="M44">
        <v>127</v>
      </c>
    </row>
    <row r="45" spans="1:13" x14ac:dyDescent="0.25">
      <c r="A45" t="s">
        <v>1</v>
      </c>
      <c r="B45" t="s">
        <v>72</v>
      </c>
      <c r="C45">
        <v>14</v>
      </c>
      <c r="D45">
        <v>12.14</v>
      </c>
      <c r="E45">
        <v>11.240000000000002</v>
      </c>
      <c r="F45">
        <f t="shared" si="0"/>
        <v>1</v>
      </c>
      <c r="G45">
        <f t="shared" si="1"/>
        <v>8.6100000000000012</v>
      </c>
      <c r="H45">
        <v>5</v>
      </c>
      <c r="I45">
        <v>10</v>
      </c>
      <c r="J45" t="s">
        <v>352</v>
      </c>
      <c r="K45" t="s">
        <v>125</v>
      </c>
      <c r="L45">
        <v>112</v>
      </c>
      <c r="M45">
        <v>133</v>
      </c>
    </row>
    <row r="46" spans="1:13" x14ac:dyDescent="0.25">
      <c r="A46" t="s">
        <v>1</v>
      </c>
      <c r="B46" t="s">
        <v>68</v>
      </c>
      <c r="C46">
        <v>13</v>
      </c>
      <c r="D46">
        <v>12.6</v>
      </c>
      <c r="E46">
        <v>12.2</v>
      </c>
      <c r="F46" t="str">
        <f t="shared" si="0"/>
        <v/>
      </c>
      <c r="G46">
        <f t="shared" si="1"/>
        <v>12.2</v>
      </c>
      <c r="H46">
        <v>4</v>
      </c>
      <c r="I46">
        <v>6</v>
      </c>
      <c r="J46" t="s">
        <v>69</v>
      </c>
      <c r="K46" t="s">
        <v>60</v>
      </c>
      <c r="L46">
        <v>123</v>
      </c>
      <c r="M46">
        <v>135</v>
      </c>
    </row>
    <row r="47" spans="1:13" x14ac:dyDescent="0.25">
      <c r="A47" t="s">
        <v>1</v>
      </c>
      <c r="B47" t="s">
        <v>55</v>
      </c>
      <c r="C47">
        <v>12</v>
      </c>
      <c r="D47">
        <v>12.75</v>
      </c>
      <c r="E47">
        <v>12.95</v>
      </c>
      <c r="F47" t="str">
        <f t="shared" si="0"/>
        <v/>
      </c>
      <c r="G47">
        <f t="shared" si="1"/>
        <v>10.17</v>
      </c>
      <c r="H47">
        <v>6</v>
      </c>
      <c r="I47">
        <v>6</v>
      </c>
      <c r="J47" t="s">
        <v>56</v>
      </c>
      <c r="K47" t="s">
        <v>354</v>
      </c>
      <c r="L47">
        <v>127</v>
      </c>
      <c r="M47">
        <v>120</v>
      </c>
    </row>
    <row r="48" spans="1:13" x14ac:dyDescent="0.25">
      <c r="A48" t="s">
        <v>81</v>
      </c>
      <c r="B48" t="s">
        <v>84</v>
      </c>
      <c r="C48">
        <v>3</v>
      </c>
      <c r="D48">
        <v>55.79</v>
      </c>
      <c r="E48">
        <v>55.69</v>
      </c>
      <c r="F48">
        <f t="shared" si="0"/>
        <v>1</v>
      </c>
      <c r="G48">
        <f t="shared" si="1"/>
        <v>55.69</v>
      </c>
      <c r="H48">
        <v>5</v>
      </c>
      <c r="I48">
        <v>13</v>
      </c>
      <c r="J48" t="s">
        <v>352</v>
      </c>
      <c r="K48" t="s">
        <v>352</v>
      </c>
      <c r="L48">
        <v>125</v>
      </c>
      <c r="M48">
        <v>117</v>
      </c>
    </row>
    <row r="49" spans="1:13" x14ac:dyDescent="0.25">
      <c r="A49" t="s">
        <v>81</v>
      </c>
      <c r="B49" t="s">
        <v>89</v>
      </c>
      <c r="C49">
        <v>2</v>
      </c>
      <c r="D49">
        <v>56.14</v>
      </c>
      <c r="E49">
        <v>56.34</v>
      </c>
      <c r="F49">
        <f t="shared" si="0"/>
        <v>3</v>
      </c>
      <c r="G49">
        <f t="shared" si="1"/>
        <v>56.34</v>
      </c>
      <c r="H49">
        <v>10</v>
      </c>
      <c r="I49">
        <v>5</v>
      </c>
      <c r="J49" t="s">
        <v>69</v>
      </c>
      <c r="K49" t="s">
        <v>69</v>
      </c>
      <c r="L49">
        <v>134</v>
      </c>
      <c r="M49">
        <v>133</v>
      </c>
    </row>
    <row r="50" spans="1:13" x14ac:dyDescent="0.25">
      <c r="A50" t="s">
        <v>81</v>
      </c>
      <c r="B50" t="s">
        <v>84</v>
      </c>
      <c r="C50">
        <v>1</v>
      </c>
      <c r="D50">
        <v>56.24</v>
      </c>
      <c r="E50">
        <v>56.440000000000005</v>
      </c>
      <c r="F50">
        <f t="shared" si="0"/>
        <v>1</v>
      </c>
      <c r="G50">
        <f t="shared" si="1"/>
        <v>55.69</v>
      </c>
      <c r="H50">
        <v>5</v>
      </c>
      <c r="I50">
        <v>2</v>
      </c>
      <c r="J50" t="s">
        <v>352</v>
      </c>
      <c r="K50" t="s">
        <v>352</v>
      </c>
      <c r="L50">
        <v>125</v>
      </c>
      <c r="M50">
        <v>118</v>
      </c>
    </row>
    <row r="51" spans="1:13" x14ac:dyDescent="0.25">
      <c r="A51" t="s">
        <v>81</v>
      </c>
      <c r="B51" t="s">
        <v>102</v>
      </c>
      <c r="C51">
        <v>3</v>
      </c>
      <c r="D51">
        <v>56.49</v>
      </c>
      <c r="E51">
        <v>55.89</v>
      </c>
      <c r="F51">
        <f t="shared" si="0"/>
        <v>2</v>
      </c>
      <c r="G51">
        <f t="shared" si="1"/>
        <v>55.89</v>
      </c>
      <c r="H51">
        <v>1</v>
      </c>
      <c r="I51">
        <v>14</v>
      </c>
      <c r="J51" t="s">
        <v>351</v>
      </c>
      <c r="K51" t="s">
        <v>351</v>
      </c>
      <c r="L51">
        <v>120</v>
      </c>
      <c r="M51">
        <v>119</v>
      </c>
    </row>
    <row r="52" spans="1:13" x14ac:dyDescent="0.25">
      <c r="A52" t="s">
        <v>81</v>
      </c>
      <c r="B52" t="s">
        <v>89</v>
      </c>
      <c r="C52">
        <v>3</v>
      </c>
      <c r="D52">
        <v>56.52</v>
      </c>
      <c r="E52">
        <v>56.52</v>
      </c>
      <c r="F52">
        <f t="shared" si="0"/>
        <v>3</v>
      </c>
      <c r="G52">
        <f t="shared" si="1"/>
        <v>56.34</v>
      </c>
      <c r="H52">
        <v>10</v>
      </c>
      <c r="I52">
        <v>12</v>
      </c>
      <c r="J52" t="s">
        <v>69</v>
      </c>
      <c r="K52" t="s">
        <v>346</v>
      </c>
      <c r="L52">
        <v>134</v>
      </c>
      <c r="M52">
        <v>133</v>
      </c>
    </row>
    <row r="53" spans="1:13" x14ac:dyDescent="0.25">
      <c r="A53" t="s">
        <v>81</v>
      </c>
      <c r="B53" t="s">
        <v>89</v>
      </c>
      <c r="C53">
        <v>9</v>
      </c>
      <c r="D53">
        <v>56.56</v>
      </c>
      <c r="E53">
        <v>57.06</v>
      </c>
      <c r="F53">
        <f t="shared" si="0"/>
        <v>3</v>
      </c>
      <c r="G53">
        <f t="shared" si="1"/>
        <v>56.34</v>
      </c>
      <c r="H53">
        <v>10</v>
      </c>
      <c r="I53">
        <v>8</v>
      </c>
      <c r="J53" t="s">
        <v>69</v>
      </c>
      <c r="K53" t="s">
        <v>111</v>
      </c>
      <c r="L53">
        <v>134</v>
      </c>
      <c r="M53">
        <v>120</v>
      </c>
    </row>
    <row r="54" spans="1:13" x14ac:dyDescent="0.25">
      <c r="A54" t="s">
        <v>81</v>
      </c>
      <c r="B54" t="s">
        <v>108</v>
      </c>
      <c r="C54">
        <v>6</v>
      </c>
      <c r="D54">
        <v>56.69</v>
      </c>
      <c r="E54">
        <v>56.489999999999995</v>
      </c>
      <c r="F54">
        <f t="shared" si="0"/>
        <v>4</v>
      </c>
      <c r="G54">
        <f t="shared" si="1"/>
        <v>56.489999999999995</v>
      </c>
      <c r="H54">
        <v>7</v>
      </c>
      <c r="I54">
        <v>7</v>
      </c>
      <c r="J54" t="s">
        <v>347</v>
      </c>
      <c r="K54" t="s">
        <v>347</v>
      </c>
      <c r="L54">
        <v>117</v>
      </c>
      <c r="M54">
        <v>123</v>
      </c>
    </row>
    <row r="55" spans="1:13" x14ac:dyDescent="0.25">
      <c r="A55" t="s">
        <v>81</v>
      </c>
      <c r="B55" t="s">
        <v>87</v>
      </c>
      <c r="C55">
        <v>5</v>
      </c>
      <c r="D55">
        <v>56.71</v>
      </c>
      <c r="E55">
        <v>56.910000000000004</v>
      </c>
      <c r="F55">
        <f t="shared" si="0"/>
        <v>5</v>
      </c>
      <c r="G55">
        <f t="shared" si="1"/>
        <v>56.910000000000004</v>
      </c>
      <c r="H55">
        <v>8</v>
      </c>
      <c r="I55">
        <v>9</v>
      </c>
      <c r="J55" t="s">
        <v>37</v>
      </c>
      <c r="K55" t="s">
        <v>37</v>
      </c>
      <c r="L55">
        <v>134</v>
      </c>
      <c r="M55">
        <v>127</v>
      </c>
    </row>
    <row r="56" spans="1:13" x14ac:dyDescent="0.25">
      <c r="A56" t="s">
        <v>81</v>
      </c>
      <c r="B56" t="s">
        <v>89</v>
      </c>
      <c r="C56">
        <v>2</v>
      </c>
      <c r="D56">
        <v>56.8</v>
      </c>
      <c r="E56">
        <v>57</v>
      </c>
      <c r="F56">
        <f t="shared" si="0"/>
        <v>3</v>
      </c>
      <c r="G56">
        <f t="shared" si="1"/>
        <v>56.34</v>
      </c>
      <c r="H56">
        <v>10</v>
      </c>
      <c r="I56">
        <v>12</v>
      </c>
      <c r="J56" t="s">
        <v>69</v>
      </c>
      <c r="K56" t="s">
        <v>69</v>
      </c>
      <c r="L56">
        <v>134</v>
      </c>
      <c r="M56">
        <v>128</v>
      </c>
    </row>
    <row r="57" spans="1:13" x14ac:dyDescent="0.25">
      <c r="A57" t="s">
        <v>81</v>
      </c>
      <c r="B57" t="s">
        <v>89</v>
      </c>
      <c r="C57">
        <v>1</v>
      </c>
      <c r="D57">
        <v>56.87</v>
      </c>
      <c r="E57">
        <v>57.27</v>
      </c>
      <c r="F57">
        <f t="shared" si="0"/>
        <v>3</v>
      </c>
      <c r="G57">
        <f t="shared" si="1"/>
        <v>56.34</v>
      </c>
      <c r="H57">
        <v>10</v>
      </c>
      <c r="I57">
        <v>4</v>
      </c>
      <c r="J57" t="s">
        <v>69</v>
      </c>
      <c r="K57" t="s">
        <v>69</v>
      </c>
      <c r="L57">
        <v>134</v>
      </c>
      <c r="M57">
        <v>127</v>
      </c>
    </row>
    <row r="58" spans="1:13" x14ac:dyDescent="0.25">
      <c r="A58" t="s">
        <v>81</v>
      </c>
      <c r="B58" t="s">
        <v>82</v>
      </c>
      <c r="C58">
        <v>4</v>
      </c>
      <c r="D58">
        <v>56.9</v>
      </c>
      <c r="E58">
        <v>57</v>
      </c>
      <c r="F58" t="str">
        <f t="shared" si="0"/>
        <v/>
      </c>
      <c r="G58">
        <f t="shared" si="1"/>
        <v>57</v>
      </c>
      <c r="H58">
        <v>2</v>
      </c>
      <c r="I58">
        <v>12</v>
      </c>
      <c r="J58" t="s">
        <v>32</v>
      </c>
      <c r="K58" t="s">
        <v>125</v>
      </c>
      <c r="L58">
        <v>135</v>
      </c>
      <c r="M58">
        <v>121</v>
      </c>
    </row>
    <row r="59" spans="1:13" x14ac:dyDescent="0.25">
      <c r="A59" t="s">
        <v>81</v>
      </c>
      <c r="B59" t="s">
        <v>108</v>
      </c>
      <c r="C59">
        <v>7</v>
      </c>
      <c r="D59">
        <v>56.92</v>
      </c>
      <c r="E59">
        <v>56.82</v>
      </c>
      <c r="F59">
        <f t="shared" si="0"/>
        <v>4</v>
      </c>
      <c r="G59">
        <f t="shared" si="1"/>
        <v>56.489999999999995</v>
      </c>
      <c r="H59">
        <v>7</v>
      </c>
      <c r="I59">
        <v>7</v>
      </c>
      <c r="J59" t="s">
        <v>347</v>
      </c>
      <c r="K59" t="s">
        <v>347</v>
      </c>
      <c r="L59">
        <v>117</v>
      </c>
      <c r="M59">
        <v>120</v>
      </c>
    </row>
    <row r="60" spans="1:13" x14ac:dyDescent="0.25">
      <c r="A60" t="s">
        <v>81</v>
      </c>
      <c r="B60" t="s">
        <v>108</v>
      </c>
      <c r="C60">
        <v>2</v>
      </c>
      <c r="D60">
        <v>56.96</v>
      </c>
      <c r="E60">
        <v>56.76</v>
      </c>
      <c r="F60">
        <f t="shared" si="0"/>
        <v>4</v>
      </c>
      <c r="G60">
        <f t="shared" si="1"/>
        <v>56.489999999999995</v>
      </c>
      <c r="H60">
        <v>7</v>
      </c>
      <c r="I60">
        <v>7</v>
      </c>
      <c r="J60" t="s">
        <v>347</v>
      </c>
      <c r="K60" t="s">
        <v>347</v>
      </c>
      <c r="L60">
        <v>117</v>
      </c>
      <c r="M60">
        <v>122</v>
      </c>
    </row>
    <row r="61" spans="1:13" x14ac:dyDescent="0.25">
      <c r="A61" t="s">
        <v>81</v>
      </c>
      <c r="B61" t="s">
        <v>97</v>
      </c>
      <c r="C61">
        <v>4</v>
      </c>
      <c r="D61">
        <v>57.13</v>
      </c>
      <c r="E61">
        <v>57.230000000000004</v>
      </c>
      <c r="F61" t="str">
        <f t="shared" si="0"/>
        <v/>
      </c>
      <c r="G61">
        <f t="shared" si="1"/>
        <v>57.230000000000004</v>
      </c>
      <c r="H61">
        <v>9</v>
      </c>
      <c r="I61">
        <v>4</v>
      </c>
      <c r="J61" t="s">
        <v>56</v>
      </c>
      <c r="K61" t="s">
        <v>56</v>
      </c>
      <c r="L61">
        <v>130</v>
      </c>
      <c r="M61">
        <v>134</v>
      </c>
    </row>
    <row r="62" spans="1:13" x14ac:dyDescent="0.25">
      <c r="A62" t="s">
        <v>81</v>
      </c>
      <c r="B62" t="s">
        <v>82</v>
      </c>
      <c r="C62">
        <v>4</v>
      </c>
      <c r="D62">
        <v>57.17</v>
      </c>
      <c r="E62">
        <v>57.57</v>
      </c>
      <c r="F62" t="str">
        <f t="shared" si="0"/>
        <v/>
      </c>
      <c r="G62">
        <f t="shared" si="1"/>
        <v>57</v>
      </c>
      <c r="H62">
        <v>2</v>
      </c>
      <c r="I62">
        <v>7</v>
      </c>
      <c r="J62" t="s">
        <v>32</v>
      </c>
      <c r="K62" t="s">
        <v>347</v>
      </c>
      <c r="L62">
        <v>135</v>
      </c>
      <c r="M62">
        <v>117</v>
      </c>
    </row>
    <row r="63" spans="1:13" x14ac:dyDescent="0.25">
      <c r="A63" t="s">
        <v>81</v>
      </c>
      <c r="B63" t="s">
        <v>108</v>
      </c>
      <c r="C63">
        <v>4</v>
      </c>
      <c r="D63">
        <v>57.32</v>
      </c>
      <c r="E63">
        <v>57.02</v>
      </c>
      <c r="F63">
        <f t="shared" si="0"/>
        <v>4</v>
      </c>
      <c r="G63">
        <f t="shared" si="1"/>
        <v>56.489999999999995</v>
      </c>
      <c r="H63">
        <v>7</v>
      </c>
      <c r="I63">
        <v>8</v>
      </c>
      <c r="J63" t="s">
        <v>347</v>
      </c>
      <c r="K63" t="s">
        <v>347</v>
      </c>
      <c r="L63">
        <v>117</v>
      </c>
      <c r="M63">
        <v>125</v>
      </c>
    </row>
    <row r="64" spans="1:13" x14ac:dyDescent="0.25">
      <c r="A64" t="s">
        <v>81</v>
      </c>
      <c r="B64" t="s">
        <v>84</v>
      </c>
      <c r="C64">
        <v>4</v>
      </c>
      <c r="D64">
        <v>57.37</v>
      </c>
      <c r="E64">
        <v>57.669999999999995</v>
      </c>
      <c r="F64">
        <f t="shared" si="0"/>
        <v>1</v>
      </c>
      <c r="G64">
        <f t="shared" si="1"/>
        <v>55.69</v>
      </c>
      <c r="H64">
        <v>5</v>
      </c>
      <c r="I64">
        <v>2</v>
      </c>
      <c r="J64" t="s">
        <v>352</v>
      </c>
      <c r="K64" t="s">
        <v>352</v>
      </c>
      <c r="L64">
        <v>125</v>
      </c>
      <c r="M64">
        <v>115</v>
      </c>
    </row>
    <row r="65" spans="1:13" x14ac:dyDescent="0.25">
      <c r="A65" t="s">
        <v>81</v>
      </c>
      <c r="B65" t="s">
        <v>100</v>
      </c>
      <c r="C65">
        <v>3</v>
      </c>
      <c r="D65">
        <v>57.51</v>
      </c>
      <c r="E65">
        <v>57.41</v>
      </c>
      <c r="F65" t="str">
        <f t="shared" si="0"/>
        <v/>
      </c>
      <c r="G65">
        <f t="shared" si="1"/>
        <v>57.41</v>
      </c>
      <c r="H65">
        <v>6</v>
      </c>
      <c r="I65">
        <v>10</v>
      </c>
      <c r="J65" t="s">
        <v>349</v>
      </c>
      <c r="K65" t="s">
        <v>349</v>
      </c>
      <c r="L65">
        <v>126</v>
      </c>
      <c r="M65">
        <v>122</v>
      </c>
    </row>
    <row r="66" spans="1:13" x14ac:dyDescent="0.25">
      <c r="A66" t="s">
        <v>81</v>
      </c>
      <c r="B66" t="s">
        <v>87</v>
      </c>
      <c r="C66">
        <v>1</v>
      </c>
      <c r="D66">
        <v>57.7</v>
      </c>
      <c r="E66">
        <v>58</v>
      </c>
      <c r="F66">
        <f t="shared" ref="F66:F129" si="2">IFERROR(IF(SUMPRODUCT(--($A$2:$A$2011=$A66),--($G$2:$G$2011&lt;$G66),--(MATCH($B$2:$B$2011&amp;$A$2:$A$2011,$B$2:$B$2011&amp;$A$2:$A$2011,0)=ROW($2:$2011)-1))+1&gt;5,"",SUMPRODUCT(--($A$2:$A$2011=$A66),--($G$2:$G$2011&lt;$G66),--(MATCH($B$2:$B$2011&amp;$A$2:$A$2011,$B$2:$B$2011&amp;$A$2:$A$2011,0)=ROW($2:$2011)-1))+1),"")</f>
        <v>5</v>
      </c>
      <c r="G66">
        <f t="shared" ref="G66:G129" si="3">_xlfn.MINIFS($E$2:$E$1000,$A$2:$A$1000,$A66,$B$2:$B$1000,$B66)</f>
        <v>56.910000000000004</v>
      </c>
      <c r="H66">
        <v>8</v>
      </c>
      <c r="I66">
        <v>9</v>
      </c>
      <c r="J66" t="s">
        <v>37</v>
      </c>
      <c r="K66" t="s">
        <v>37</v>
      </c>
      <c r="L66">
        <v>134</v>
      </c>
      <c r="M66">
        <v>124</v>
      </c>
    </row>
    <row r="67" spans="1:13" x14ac:dyDescent="0.25">
      <c r="A67" t="s">
        <v>81</v>
      </c>
      <c r="B67" t="s">
        <v>108</v>
      </c>
      <c r="C67">
        <v>7</v>
      </c>
      <c r="D67">
        <v>57.74</v>
      </c>
      <c r="E67">
        <v>57.640000000000008</v>
      </c>
      <c r="F67">
        <f t="shared" si="2"/>
        <v>4</v>
      </c>
      <c r="G67">
        <f t="shared" si="3"/>
        <v>56.489999999999995</v>
      </c>
      <c r="H67">
        <v>7</v>
      </c>
      <c r="I67">
        <v>2</v>
      </c>
      <c r="J67" t="s">
        <v>347</v>
      </c>
      <c r="K67" t="s">
        <v>347</v>
      </c>
      <c r="L67">
        <v>117</v>
      </c>
      <c r="M67">
        <v>125</v>
      </c>
    </row>
    <row r="68" spans="1:13" x14ac:dyDescent="0.25">
      <c r="A68" t="s">
        <v>81</v>
      </c>
      <c r="B68" t="s">
        <v>102</v>
      </c>
      <c r="C68">
        <v>7</v>
      </c>
      <c r="D68">
        <v>57.75</v>
      </c>
      <c r="E68">
        <v>57.55</v>
      </c>
      <c r="F68">
        <f t="shared" si="2"/>
        <v>2</v>
      </c>
      <c r="G68">
        <f t="shared" si="3"/>
        <v>55.89</v>
      </c>
      <c r="H68">
        <v>1</v>
      </c>
      <c r="I68">
        <v>2</v>
      </c>
      <c r="J68" t="s">
        <v>351</v>
      </c>
      <c r="K68" t="s">
        <v>346</v>
      </c>
      <c r="L68">
        <v>120</v>
      </c>
      <c r="M68">
        <v>125</v>
      </c>
    </row>
    <row r="69" spans="1:13" x14ac:dyDescent="0.25">
      <c r="A69" t="s">
        <v>81</v>
      </c>
      <c r="B69" t="s">
        <v>89</v>
      </c>
      <c r="C69">
        <v>10</v>
      </c>
      <c r="D69">
        <v>57.81</v>
      </c>
      <c r="E69">
        <v>58.31</v>
      </c>
      <c r="F69">
        <f t="shared" si="2"/>
        <v>3</v>
      </c>
      <c r="G69">
        <f t="shared" si="3"/>
        <v>56.34</v>
      </c>
      <c r="H69">
        <v>10</v>
      </c>
      <c r="I69">
        <v>6</v>
      </c>
      <c r="J69" t="s">
        <v>69</v>
      </c>
      <c r="K69" t="s">
        <v>352</v>
      </c>
      <c r="L69">
        <v>134</v>
      </c>
      <c r="M69">
        <v>125</v>
      </c>
    </row>
    <row r="70" spans="1:13" x14ac:dyDescent="0.25">
      <c r="A70" t="s">
        <v>81</v>
      </c>
      <c r="B70" t="s">
        <v>108</v>
      </c>
      <c r="C70">
        <v>11</v>
      </c>
      <c r="D70">
        <v>57.88</v>
      </c>
      <c r="E70">
        <v>57.78</v>
      </c>
      <c r="F70">
        <f t="shared" si="2"/>
        <v>4</v>
      </c>
      <c r="G70">
        <f t="shared" si="3"/>
        <v>56.489999999999995</v>
      </c>
      <c r="H70">
        <v>7</v>
      </c>
      <c r="I70">
        <v>5</v>
      </c>
      <c r="J70" t="s">
        <v>347</v>
      </c>
      <c r="K70" t="s">
        <v>347</v>
      </c>
      <c r="L70">
        <v>117</v>
      </c>
      <c r="M70">
        <v>121</v>
      </c>
    </row>
    <row r="71" spans="1:13" x14ac:dyDescent="0.25">
      <c r="A71" t="s">
        <v>81</v>
      </c>
      <c r="B71" t="s">
        <v>87</v>
      </c>
      <c r="C71">
        <v>10</v>
      </c>
      <c r="D71">
        <v>57.9</v>
      </c>
      <c r="E71">
        <v>57.8</v>
      </c>
      <c r="F71">
        <f t="shared" si="2"/>
        <v>5</v>
      </c>
      <c r="G71">
        <f t="shared" si="3"/>
        <v>56.910000000000004</v>
      </c>
      <c r="H71">
        <v>8</v>
      </c>
      <c r="I71">
        <v>13</v>
      </c>
      <c r="J71" t="s">
        <v>37</v>
      </c>
      <c r="K71" t="s">
        <v>37</v>
      </c>
      <c r="L71">
        <v>134</v>
      </c>
      <c r="M71">
        <v>132</v>
      </c>
    </row>
    <row r="72" spans="1:13" x14ac:dyDescent="0.25">
      <c r="A72" t="s">
        <v>81</v>
      </c>
      <c r="B72" t="s">
        <v>108</v>
      </c>
      <c r="C72">
        <v>11</v>
      </c>
      <c r="D72">
        <v>58.4</v>
      </c>
      <c r="E72">
        <v>58.4</v>
      </c>
      <c r="F72">
        <f t="shared" si="2"/>
        <v>4</v>
      </c>
      <c r="G72">
        <f t="shared" si="3"/>
        <v>56.489999999999995</v>
      </c>
      <c r="H72">
        <v>7</v>
      </c>
      <c r="I72">
        <v>3</v>
      </c>
      <c r="J72" t="s">
        <v>347</v>
      </c>
      <c r="K72" t="s">
        <v>77</v>
      </c>
      <c r="L72">
        <v>117</v>
      </c>
      <c r="M72">
        <v>123</v>
      </c>
    </row>
    <row r="73" spans="1:13" x14ac:dyDescent="0.25">
      <c r="A73" t="s">
        <v>115</v>
      </c>
      <c r="B73" t="s">
        <v>116</v>
      </c>
      <c r="C73">
        <v>1</v>
      </c>
      <c r="D73">
        <v>7.1</v>
      </c>
      <c r="E73">
        <v>7.3999999999999995</v>
      </c>
      <c r="F73">
        <f t="shared" si="2"/>
        <v>1</v>
      </c>
      <c r="G73">
        <f t="shared" si="3"/>
        <v>7.12</v>
      </c>
      <c r="H73">
        <v>1</v>
      </c>
      <c r="I73">
        <v>3</v>
      </c>
      <c r="J73" t="s">
        <v>32</v>
      </c>
      <c r="K73" t="s">
        <v>32</v>
      </c>
      <c r="L73">
        <v>135</v>
      </c>
      <c r="M73">
        <v>126</v>
      </c>
    </row>
    <row r="74" spans="1:13" x14ac:dyDescent="0.25">
      <c r="A74" t="s">
        <v>115</v>
      </c>
      <c r="B74" t="s">
        <v>116</v>
      </c>
      <c r="C74">
        <v>1</v>
      </c>
      <c r="D74">
        <v>7.12</v>
      </c>
      <c r="E74">
        <v>7.12</v>
      </c>
      <c r="F74">
        <f t="shared" si="2"/>
        <v>1</v>
      </c>
      <c r="G74">
        <f t="shared" si="3"/>
        <v>7.12</v>
      </c>
      <c r="H74">
        <v>1</v>
      </c>
      <c r="I74">
        <v>5</v>
      </c>
      <c r="J74" t="s">
        <v>32</v>
      </c>
      <c r="K74" t="s">
        <v>32</v>
      </c>
      <c r="L74">
        <v>135</v>
      </c>
      <c r="M74">
        <v>128</v>
      </c>
    </row>
    <row r="75" spans="1:13" x14ac:dyDescent="0.25">
      <c r="A75" t="s">
        <v>115</v>
      </c>
      <c r="B75" t="s">
        <v>116</v>
      </c>
      <c r="C75">
        <v>1</v>
      </c>
      <c r="D75">
        <v>7.66</v>
      </c>
      <c r="E75">
        <v>7.96</v>
      </c>
      <c r="F75">
        <f t="shared" si="2"/>
        <v>1</v>
      </c>
      <c r="G75">
        <f t="shared" si="3"/>
        <v>7.12</v>
      </c>
      <c r="H75">
        <v>1</v>
      </c>
      <c r="I75">
        <v>4</v>
      </c>
      <c r="J75" t="s">
        <v>32</v>
      </c>
      <c r="K75" t="s">
        <v>32</v>
      </c>
      <c r="L75">
        <v>135</v>
      </c>
      <c r="M75">
        <v>126</v>
      </c>
    </row>
    <row r="76" spans="1:13" x14ac:dyDescent="0.25">
      <c r="A76" t="s">
        <v>115</v>
      </c>
      <c r="B76" t="s">
        <v>120</v>
      </c>
      <c r="C76">
        <v>2</v>
      </c>
      <c r="D76">
        <v>7.81</v>
      </c>
      <c r="E76">
        <v>7.31</v>
      </c>
      <c r="F76">
        <f t="shared" si="2"/>
        <v>2</v>
      </c>
      <c r="G76">
        <f t="shared" si="3"/>
        <v>7.31</v>
      </c>
      <c r="H76">
        <v>4</v>
      </c>
      <c r="I76">
        <v>2</v>
      </c>
      <c r="J76" t="s">
        <v>37</v>
      </c>
      <c r="K76" t="s">
        <v>46</v>
      </c>
      <c r="L76">
        <v>115</v>
      </c>
      <c r="M76">
        <v>129</v>
      </c>
    </row>
    <row r="77" spans="1:13" x14ac:dyDescent="0.25">
      <c r="A77" t="s">
        <v>115</v>
      </c>
      <c r="B77" t="s">
        <v>120</v>
      </c>
      <c r="C77">
        <v>1</v>
      </c>
      <c r="D77">
        <v>7.94</v>
      </c>
      <c r="E77">
        <v>7.74</v>
      </c>
      <c r="F77">
        <f t="shared" si="2"/>
        <v>2</v>
      </c>
      <c r="G77">
        <f t="shared" si="3"/>
        <v>7.31</v>
      </c>
      <c r="H77">
        <v>4</v>
      </c>
      <c r="I77">
        <v>1</v>
      </c>
      <c r="J77" t="s">
        <v>37</v>
      </c>
      <c r="K77" t="s">
        <v>37</v>
      </c>
      <c r="L77">
        <v>115</v>
      </c>
      <c r="M77">
        <v>121</v>
      </c>
    </row>
    <row r="78" spans="1:13" x14ac:dyDescent="0.25">
      <c r="A78" t="s">
        <v>115</v>
      </c>
      <c r="B78" t="s">
        <v>124</v>
      </c>
      <c r="C78">
        <v>4</v>
      </c>
      <c r="D78">
        <v>8.1</v>
      </c>
      <c r="E78">
        <v>7.8</v>
      </c>
      <c r="F78">
        <f t="shared" si="2"/>
        <v>3</v>
      </c>
      <c r="G78">
        <f t="shared" si="3"/>
        <v>7.74</v>
      </c>
      <c r="H78">
        <v>2</v>
      </c>
      <c r="I78">
        <v>2</v>
      </c>
      <c r="J78" t="s">
        <v>125</v>
      </c>
      <c r="K78" t="s">
        <v>37</v>
      </c>
      <c r="L78">
        <v>115</v>
      </c>
      <c r="M78">
        <v>123</v>
      </c>
    </row>
    <row r="79" spans="1:13" x14ac:dyDescent="0.25">
      <c r="A79" t="s">
        <v>115</v>
      </c>
      <c r="B79" t="s">
        <v>122</v>
      </c>
      <c r="C79">
        <v>3</v>
      </c>
      <c r="D79">
        <v>8.15</v>
      </c>
      <c r="E79">
        <v>7.75</v>
      </c>
      <c r="F79">
        <f t="shared" si="2"/>
        <v>4</v>
      </c>
      <c r="G79">
        <f t="shared" si="3"/>
        <v>7.75</v>
      </c>
      <c r="H79">
        <v>6</v>
      </c>
      <c r="I79">
        <v>6</v>
      </c>
      <c r="J79" t="s">
        <v>111</v>
      </c>
      <c r="K79" t="s">
        <v>111</v>
      </c>
      <c r="L79">
        <v>115</v>
      </c>
      <c r="M79">
        <v>126</v>
      </c>
    </row>
    <row r="80" spans="1:13" x14ac:dyDescent="0.25">
      <c r="A80" t="s">
        <v>115</v>
      </c>
      <c r="B80" t="s">
        <v>122</v>
      </c>
      <c r="C80">
        <v>7</v>
      </c>
      <c r="D80">
        <v>8.19</v>
      </c>
      <c r="E80">
        <v>7.9899999999999984</v>
      </c>
      <c r="F80">
        <f t="shared" si="2"/>
        <v>4</v>
      </c>
      <c r="G80">
        <f t="shared" si="3"/>
        <v>7.75</v>
      </c>
      <c r="H80">
        <v>6</v>
      </c>
      <c r="I80">
        <v>1</v>
      </c>
      <c r="J80" t="s">
        <v>111</v>
      </c>
      <c r="K80" t="s">
        <v>111</v>
      </c>
      <c r="L80">
        <v>115</v>
      </c>
      <c r="M80">
        <v>126</v>
      </c>
    </row>
    <row r="81" spans="1:13" x14ac:dyDescent="0.25">
      <c r="A81" t="s">
        <v>115</v>
      </c>
      <c r="B81" t="s">
        <v>122</v>
      </c>
      <c r="C81">
        <v>5</v>
      </c>
      <c r="D81">
        <v>8.33</v>
      </c>
      <c r="E81">
        <v>7.93</v>
      </c>
      <c r="F81">
        <f t="shared" si="2"/>
        <v>4</v>
      </c>
      <c r="G81">
        <f t="shared" si="3"/>
        <v>7.75</v>
      </c>
      <c r="H81">
        <v>6</v>
      </c>
      <c r="I81">
        <v>3</v>
      </c>
      <c r="J81" t="s">
        <v>111</v>
      </c>
      <c r="K81" t="s">
        <v>111</v>
      </c>
      <c r="L81">
        <v>115</v>
      </c>
      <c r="M81">
        <v>126</v>
      </c>
    </row>
    <row r="82" spans="1:13" x14ac:dyDescent="0.25">
      <c r="A82" t="s">
        <v>115</v>
      </c>
      <c r="B82" t="s">
        <v>124</v>
      </c>
      <c r="C82">
        <v>6</v>
      </c>
      <c r="D82">
        <v>8.34</v>
      </c>
      <c r="E82">
        <v>7.74</v>
      </c>
      <c r="F82">
        <f t="shared" si="2"/>
        <v>3</v>
      </c>
      <c r="G82">
        <f t="shared" si="3"/>
        <v>7.74</v>
      </c>
      <c r="H82">
        <v>2</v>
      </c>
      <c r="I82">
        <v>7</v>
      </c>
      <c r="J82" t="s">
        <v>125</v>
      </c>
      <c r="K82" t="s">
        <v>60</v>
      </c>
      <c r="L82">
        <v>115</v>
      </c>
      <c r="M82">
        <v>126</v>
      </c>
    </row>
    <row r="83" spans="1:13" x14ac:dyDescent="0.25">
      <c r="A83" t="s">
        <v>115</v>
      </c>
      <c r="B83" t="s">
        <v>124</v>
      </c>
      <c r="C83">
        <v>8</v>
      </c>
      <c r="D83">
        <v>8.36</v>
      </c>
      <c r="E83">
        <v>8.0599999999999987</v>
      </c>
      <c r="F83">
        <f t="shared" si="2"/>
        <v>3</v>
      </c>
      <c r="G83">
        <f t="shared" si="3"/>
        <v>7.74</v>
      </c>
      <c r="H83">
        <v>2</v>
      </c>
      <c r="I83">
        <v>2</v>
      </c>
      <c r="J83" t="s">
        <v>125</v>
      </c>
      <c r="K83" t="s">
        <v>60</v>
      </c>
      <c r="L83">
        <v>115</v>
      </c>
      <c r="M83">
        <v>124</v>
      </c>
    </row>
    <row r="84" spans="1:13" x14ac:dyDescent="0.25">
      <c r="A84" t="s">
        <v>115</v>
      </c>
      <c r="B84" t="s">
        <v>122</v>
      </c>
      <c r="C84">
        <v>6</v>
      </c>
      <c r="D84">
        <v>8.5</v>
      </c>
      <c r="E84">
        <v>8.1999999999999993</v>
      </c>
      <c r="F84">
        <f t="shared" si="2"/>
        <v>4</v>
      </c>
      <c r="G84">
        <f t="shared" si="3"/>
        <v>7.75</v>
      </c>
      <c r="H84">
        <v>6</v>
      </c>
      <c r="I84">
        <v>3</v>
      </c>
      <c r="J84" t="s">
        <v>111</v>
      </c>
      <c r="K84" t="s">
        <v>111</v>
      </c>
      <c r="L84">
        <v>115</v>
      </c>
      <c r="M84">
        <v>123</v>
      </c>
    </row>
    <row r="85" spans="1:13" x14ac:dyDescent="0.25">
      <c r="A85" t="s">
        <v>115</v>
      </c>
      <c r="B85" t="s">
        <v>122</v>
      </c>
      <c r="C85">
        <v>4</v>
      </c>
      <c r="D85">
        <v>8.6199999999999992</v>
      </c>
      <c r="E85">
        <v>8.1199999999999992</v>
      </c>
      <c r="F85">
        <f t="shared" si="2"/>
        <v>4</v>
      </c>
      <c r="G85">
        <f t="shared" si="3"/>
        <v>7.75</v>
      </c>
      <c r="H85">
        <v>6</v>
      </c>
      <c r="I85">
        <v>3</v>
      </c>
      <c r="J85" t="s">
        <v>111</v>
      </c>
      <c r="K85" t="s">
        <v>111</v>
      </c>
      <c r="L85">
        <v>115</v>
      </c>
      <c r="M85">
        <v>129</v>
      </c>
    </row>
    <row r="86" spans="1:13" x14ac:dyDescent="0.25">
      <c r="A86" t="s">
        <v>115</v>
      </c>
      <c r="B86" t="s">
        <v>127</v>
      </c>
      <c r="C86">
        <v>5</v>
      </c>
      <c r="D86">
        <v>8.6300000000000008</v>
      </c>
      <c r="E86">
        <v>8.23</v>
      </c>
      <c r="F86">
        <f t="shared" si="2"/>
        <v>5</v>
      </c>
      <c r="G86">
        <f t="shared" si="3"/>
        <v>8.23</v>
      </c>
      <c r="H86">
        <v>3</v>
      </c>
      <c r="I86">
        <v>6</v>
      </c>
      <c r="J86" t="s">
        <v>128</v>
      </c>
      <c r="K86" t="s">
        <v>52</v>
      </c>
      <c r="L86">
        <v>115</v>
      </c>
      <c r="M86">
        <v>127</v>
      </c>
    </row>
    <row r="87" spans="1:13" x14ac:dyDescent="0.25">
      <c r="A87" t="s">
        <v>115</v>
      </c>
      <c r="B87" t="s">
        <v>127</v>
      </c>
      <c r="C87">
        <v>2</v>
      </c>
      <c r="D87">
        <v>8.75</v>
      </c>
      <c r="E87">
        <v>8.4499999999999993</v>
      </c>
      <c r="F87">
        <f t="shared" si="2"/>
        <v>5</v>
      </c>
      <c r="G87">
        <f t="shared" si="3"/>
        <v>8.23</v>
      </c>
      <c r="H87">
        <v>3</v>
      </c>
      <c r="I87">
        <v>5</v>
      </c>
      <c r="J87" t="s">
        <v>128</v>
      </c>
      <c r="K87" t="s">
        <v>69</v>
      </c>
      <c r="L87">
        <v>115</v>
      </c>
      <c r="M87">
        <v>124</v>
      </c>
    </row>
    <row r="88" spans="1:13" x14ac:dyDescent="0.25">
      <c r="A88" t="s">
        <v>115</v>
      </c>
      <c r="B88" t="s">
        <v>120</v>
      </c>
      <c r="C88">
        <v>3</v>
      </c>
      <c r="D88">
        <v>9.19</v>
      </c>
      <c r="E88">
        <v>8.69</v>
      </c>
      <c r="F88">
        <f t="shared" si="2"/>
        <v>2</v>
      </c>
      <c r="G88">
        <f t="shared" si="3"/>
        <v>7.31</v>
      </c>
      <c r="H88">
        <v>4</v>
      </c>
      <c r="I88">
        <v>5</v>
      </c>
      <c r="J88" t="s">
        <v>37</v>
      </c>
      <c r="K88" t="s">
        <v>32</v>
      </c>
      <c r="L88">
        <v>115</v>
      </c>
      <c r="M88">
        <v>131</v>
      </c>
    </row>
    <row r="89" spans="1:13" x14ac:dyDescent="0.25">
      <c r="A89" t="s">
        <v>115</v>
      </c>
      <c r="B89" t="s">
        <v>127</v>
      </c>
      <c r="C89">
        <v>8</v>
      </c>
      <c r="D89">
        <v>9.24</v>
      </c>
      <c r="E89">
        <v>8.64</v>
      </c>
      <c r="F89">
        <f t="shared" si="2"/>
        <v>5</v>
      </c>
      <c r="G89">
        <f t="shared" si="3"/>
        <v>8.23</v>
      </c>
      <c r="H89">
        <v>3</v>
      </c>
      <c r="I89">
        <v>10</v>
      </c>
      <c r="J89" t="s">
        <v>128</v>
      </c>
      <c r="K89" t="s">
        <v>69</v>
      </c>
      <c r="L89">
        <v>115</v>
      </c>
      <c r="M89">
        <v>126</v>
      </c>
    </row>
    <row r="90" spans="1:13" x14ac:dyDescent="0.25">
      <c r="A90" t="s">
        <v>115</v>
      </c>
      <c r="B90" t="s">
        <v>124</v>
      </c>
      <c r="C90">
        <v>5</v>
      </c>
      <c r="D90">
        <v>9.27</v>
      </c>
      <c r="E90">
        <v>8.77</v>
      </c>
      <c r="F90">
        <f t="shared" si="2"/>
        <v>3</v>
      </c>
      <c r="G90">
        <f t="shared" si="3"/>
        <v>7.74</v>
      </c>
      <c r="H90">
        <v>2</v>
      </c>
      <c r="I90">
        <v>7</v>
      </c>
      <c r="J90" t="s">
        <v>125</v>
      </c>
      <c r="K90" t="s">
        <v>352</v>
      </c>
      <c r="L90">
        <v>115</v>
      </c>
      <c r="M90">
        <v>125</v>
      </c>
    </row>
    <row r="91" spans="1:13" x14ac:dyDescent="0.25">
      <c r="A91" t="s">
        <v>115</v>
      </c>
      <c r="B91" t="s">
        <v>120</v>
      </c>
      <c r="C91">
        <v>1</v>
      </c>
      <c r="D91">
        <v>9.6999999999999993</v>
      </c>
      <c r="E91">
        <v>9.3999999999999986</v>
      </c>
      <c r="F91">
        <f t="shared" si="2"/>
        <v>2</v>
      </c>
      <c r="G91">
        <f t="shared" si="3"/>
        <v>7.31</v>
      </c>
      <c r="H91">
        <v>4</v>
      </c>
      <c r="I91">
        <v>3</v>
      </c>
      <c r="J91" t="s">
        <v>37</v>
      </c>
      <c r="K91" t="s">
        <v>46</v>
      </c>
      <c r="L91">
        <v>115</v>
      </c>
      <c r="M91">
        <v>124</v>
      </c>
    </row>
    <row r="92" spans="1:13" x14ac:dyDescent="0.25">
      <c r="A92" t="s">
        <v>115</v>
      </c>
      <c r="B92" t="s">
        <v>124</v>
      </c>
      <c r="C92">
        <v>11</v>
      </c>
      <c r="D92">
        <v>9.76</v>
      </c>
      <c r="E92">
        <v>9.06</v>
      </c>
      <c r="F92">
        <f t="shared" si="2"/>
        <v>3</v>
      </c>
      <c r="G92">
        <f t="shared" si="3"/>
        <v>7.74</v>
      </c>
      <c r="H92">
        <v>2</v>
      </c>
      <c r="I92">
        <v>3</v>
      </c>
      <c r="J92" t="s">
        <v>125</v>
      </c>
      <c r="K92" t="s">
        <v>60</v>
      </c>
      <c r="L92">
        <v>115</v>
      </c>
      <c r="M92">
        <v>135</v>
      </c>
    </row>
    <row r="93" spans="1:13" x14ac:dyDescent="0.25">
      <c r="A93" t="s">
        <v>130</v>
      </c>
      <c r="B93" t="s">
        <v>153</v>
      </c>
      <c r="C93">
        <v>3</v>
      </c>
      <c r="D93">
        <v>34.1</v>
      </c>
      <c r="E93">
        <v>33.6</v>
      </c>
      <c r="F93">
        <f t="shared" si="2"/>
        <v>1</v>
      </c>
      <c r="G93">
        <f t="shared" si="3"/>
        <v>33.6</v>
      </c>
      <c r="H93">
        <v>6</v>
      </c>
      <c r="I93">
        <v>14</v>
      </c>
      <c r="J93" t="s">
        <v>154</v>
      </c>
      <c r="K93" t="s">
        <v>154</v>
      </c>
      <c r="L93">
        <v>124</v>
      </c>
      <c r="M93">
        <v>126</v>
      </c>
    </row>
    <row r="94" spans="1:13" x14ac:dyDescent="0.25">
      <c r="A94" t="s">
        <v>130</v>
      </c>
      <c r="B94" t="s">
        <v>131</v>
      </c>
      <c r="C94">
        <v>3</v>
      </c>
      <c r="D94">
        <v>34.64</v>
      </c>
      <c r="E94">
        <v>35.54</v>
      </c>
      <c r="F94">
        <f t="shared" si="2"/>
        <v>5</v>
      </c>
      <c r="G94">
        <f t="shared" si="3"/>
        <v>35.450000000000003</v>
      </c>
      <c r="H94">
        <v>12</v>
      </c>
      <c r="I94">
        <v>1</v>
      </c>
      <c r="J94" t="s">
        <v>32</v>
      </c>
      <c r="K94" t="s">
        <v>32</v>
      </c>
      <c r="L94">
        <v>135</v>
      </c>
      <c r="M94">
        <v>120</v>
      </c>
    </row>
    <row r="95" spans="1:13" x14ac:dyDescent="0.25">
      <c r="A95" t="s">
        <v>130</v>
      </c>
      <c r="B95" t="s">
        <v>131</v>
      </c>
      <c r="C95">
        <v>4</v>
      </c>
      <c r="D95">
        <v>34.75</v>
      </c>
      <c r="E95">
        <v>35.450000000000003</v>
      </c>
      <c r="F95">
        <f t="shared" si="2"/>
        <v>5</v>
      </c>
      <c r="G95">
        <f t="shared" si="3"/>
        <v>35.450000000000003</v>
      </c>
      <c r="H95">
        <v>12</v>
      </c>
      <c r="I95">
        <v>8</v>
      </c>
      <c r="J95" t="s">
        <v>32</v>
      </c>
      <c r="K95" t="s">
        <v>350</v>
      </c>
      <c r="L95">
        <v>135</v>
      </c>
      <c r="M95">
        <v>120</v>
      </c>
    </row>
    <row r="96" spans="1:13" x14ac:dyDescent="0.25">
      <c r="A96" t="s">
        <v>130</v>
      </c>
      <c r="B96" t="s">
        <v>131</v>
      </c>
      <c r="C96">
        <v>6</v>
      </c>
      <c r="D96">
        <v>34.93</v>
      </c>
      <c r="E96">
        <v>35.729999999999997</v>
      </c>
      <c r="F96">
        <f t="shared" si="2"/>
        <v>5</v>
      </c>
      <c r="G96">
        <f t="shared" si="3"/>
        <v>35.450000000000003</v>
      </c>
      <c r="H96">
        <v>12</v>
      </c>
      <c r="I96">
        <v>1</v>
      </c>
      <c r="J96" t="s">
        <v>32</v>
      </c>
      <c r="K96" t="s">
        <v>350</v>
      </c>
      <c r="L96">
        <v>135</v>
      </c>
      <c r="M96">
        <v>123</v>
      </c>
    </row>
    <row r="97" spans="1:13" x14ac:dyDescent="0.25">
      <c r="A97" t="s">
        <v>130</v>
      </c>
      <c r="B97" t="s">
        <v>156</v>
      </c>
      <c r="C97">
        <v>7</v>
      </c>
      <c r="D97">
        <v>34.950000000000003</v>
      </c>
      <c r="E97">
        <v>35.250000000000007</v>
      </c>
      <c r="F97">
        <f t="shared" si="2"/>
        <v>2</v>
      </c>
      <c r="G97">
        <f t="shared" si="3"/>
        <v>35.250000000000007</v>
      </c>
      <c r="H97">
        <v>13</v>
      </c>
      <c r="I97">
        <v>8</v>
      </c>
      <c r="J97" t="s">
        <v>77</v>
      </c>
      <c r="K97" t="s">
        <v>77</v>
      </c>
      <c r="L97">
        <v>123</v>
      </c>
      <c r="M97">
        <v>121</v>
      </c>
    </row>
    <row r="98" spans="1:13" x14ac:dyDescent="0.25">
      <c r="A98" t="s">
        <v>130</v>
      </c>
      <c r="B98" t="s">
        <v>142</v>
      </c>
      <c r="C98">
        <v>7</v>
      </c>
      <c r="D98">
        <v>35.14</v>
      </c>
      <c r="E98">
        <v>35.44</v>
      </c>
      <c r="F98">
        <f t="shared" si="2"/>
        <v>4</v>
      </c>
      <c r="G98">
        <f t="shared" si="3"/>
        <v>35.44</v>
      </c>
      <c r="H98">
        <v>1</v>
      </c>
      <c r="I98">
        <v>4</v>
      </c>
      <c r="J98" t="s">
        <v>52</v>
      </c>
      <c r="K98" t="s">
        <v>37</v>
      </c>
      <c r="L98">
        <v>130</v>
      </c>
      <c r="M98">
        <v>122</v>
      </c>
    </row>
    <row r="99" spans="1:13" x14ac:dyDescent="0.25">
      <c r="A99" t="s">
        <v>130</v>
      </c>
      <c r="B99" t="s">
        <v>137</v>
      </c>
      <c r="C99">
        <v>3</v>
      </c>
      <c r="D99">
        <v>35.159999999999997</v>
      </c>
      <c r="E99">
        <v>35.36</v>
      </c>
      <c r="F99">
        <f t="shared" si="2"/>
        <v>3</v>
      </c>
      <c r="G99">
        <f t="shared" si="3"/>
        <v>35.36</v>
      </c>
      <c r="H99">
        <v>14</v>
      </c>
      <c r="I99">
        <v>8</v>
      </c>
      <c r="J99" t="s">
        <v>56</v>
      </c>
      <c r="K99" t="s">
        <v>56</v>
      </c>
      <c r="L99">
        <v>133</v>
      </c>
      <c r="M99">
        <v>133</v>
      </c>
    </row>
    <row r="100" spans="1:13" x14ac:dyDescent="0.25">
      <c r="A100" t="s">
        <v>130</v>
      </c>
      <c r="B100" t="s">
        <v>149</v>
      </c>
      <c r="C100">
        <v>13</v>
      </c>
      <c r="D100">
        <v>35.229999999999997</v>
      </c>
      <c r="E100">
        <v>35.83</v>
      </c>
      <c r="F100" t="str">
        <f t="shared" si="2"/>
        <v/>
      </c>
      <c r="G100">
        <f t="shared" si="3"/>
        <v>35.83</v>
      </c>
      <c r="H100">
        <v>11</v>
      </c>
      <c r="I100">
        <v>5</v>
      </c>
      <c r="J100" t="s">
        <v>46</v>
      </c>
      <c r="K100" t="s">
        <v>64</v>
      </c>
      <c r="L100">
        <v>128</v>
      </c>
      <c r="M100">
        <v>116</v>
      </c>
    </row>
    <row r="101" spans="1:13" x14ac:dyDescent="0.25">
      <c r="A101" t="s">
        <v>130</v>
      </c>
      <c r="B101" t="s">
        <v>131</v>
      </c>
      <c r="C101">
        <v>3</v>
      </c>
      <c r="D101">
        <v>35.36</v>
      </c>
      <c r="E101">
        <v>35.86</v>
      </c>
      <c r="F101">
        <f t="shared" si="2"/>
        <v>5</v>
      </c>
      <c r="G101">
        <f t="shared" si="3"/>
        <v>35.450000000000003</v>
      </c>
      <c r="H101">
        <v>12</v>
      </c>
      <c r="I101">
        <v>10</v>
      </c>
      <c r="J101" t="s">
        <v>32</v>
      </c>
      <c r="K101" t="s">
        <v>350</v>
      </c>
      <c r="L101">
        <v>135</v>
      </c>
      <c r="M101">
        <v>120</v>
      </c>
    </row>
    <row r="102" spans="1:13" x14ac:dyDescent="0.25">
      <c r="A102" t="s">
        <v>130</v>
      </c>
      <c r="B102" t="s">
        <v>153</v>
      </c>
      <c r="C102">
        <v>4</v>
      </c>
      <c r="D102">
        <v>35.36</v>
      </c>
      <c r="E102">
        <v>35.36</v>
      </c>
      <c r="F102">
        <f t="shared" si="2"/>
        <v>1</v>
      </c>
      <c r="G102">
        <f t="shared" si="3"/>
        <v>33.6</v>
      </c>
      <c r="H102">
        <v>6</v>
      </c>
      <c r="I102">
        <v>1</v>
      </c>
      <c r="J102" t="s">
        <v>154</v>
      </c>
      <c r="K102" t="s">
        <v>356</v>
      </c>
      <c r="L102">
        <v>124</v>
      </c>
      <c r="M102">
        <v>129</v>
      </c>
    </row>
    <row r="103" spans="1:13" x14ac:dyDescent="0.25">
      <c r="A103" t="s">
        <v>130</v>
      </c>
      <c r="B103" t="s">
        <v>144</v>
      </c>
      <c r="C103">
        <v>13</v>
      </c>
      <c r="D103">
        <v>35.47</v>
      </c>
      <c r="E103">
        <v>35.97</v>
      </c>
      <c r="F103" t="str">
        <f t="shared" si="2"/>
        <v/>
      </c>
      <c r="G103">
        <f t="shared" si="3"/>
        <v>35.97</v>
      </c>
      <c r="H103">
        <v>8</v>
      </c>
      <c r="I103">
        <v>2</v>
      </c>
      <c r="J103" t="s">
        <v>22</v>
      </c>
      <c r="K103" t="s">
        <v>111</v>
      </c>
      <c r="L103">
        <v>129</v>
      </c>
      <c r="M103">
        <v>121</v>
      </c>
    </row>
    <row r="104" spans="1:13" x14ac:dyDescent="0.25">
      <c r="A104" t="s">
        <v>130</v>
      </c>
      <c r="B104" t="s">
        <v>131</v>
      </c>
      <c r="C104">
        <v>9</v>
      </c>
      <c r="D104">
        <v>35.950000000000003</v>
      </c>
      <c r="E104">
        <v>36.75</v>
      </c>
      <c r="F104">
        <f t="shared" si="2"/>
        <v>5</v>
      </c>
      <c r="G104">
        <f t="shared" si="3"/>
        <v>35.450000000000003</v>
      </c>
      <c r="H104">
        <v>12</v>
      </c>
      <c r="I104">
        <v>9</v>
      </c>
      <c r="J104" t="s">
        <v>32</v>
      </c>
      <c r="K104" t="s">
        <v>352</v>
      </c>
      <c r="L104">
        <v>135</v>
      </c>
      <c r="M104">
        <v>112</v>
      </c>
    </row>
    <row r="105" spans="1:13" x14ac:dyDescent="0.25">
      <c r="A105" t="s">
        <v>130</v>
      </c>
      <c r="B105" t="s">
        <v>140</v>
      </c>
      <c r="C105">
        <v>10</v>
      </c>
      <c r="D105">
        <v>36.340000000000003</v>
      </c>
      <c r="E105">
        <v>36.840000000000003</v>
      </c>
      <c r="F105" t="str">
        <f t="shared" si="2"/>
        <v/>
      </c>
      <c r="G105">
        <f t="shared" si="3"/>
        <v>36.840000000000003</v>
      </c>
      <c r="H105">
        <v>9</v>
      </c>
      <c r="I105">
        <v>4</v>
      </c>
      <c r="J105" t="s">
        <v>347</v>
      </c>
      <c r="K105" t="s">
        <v>154</v>
      </c>
      <c r="L105">
        <v>129</v>
      </c>
      <c r="M105">
        <v>119</v>
      </c>
    </row>
    <row r="106" spans="1:13" x14ac:dyDescent="0.25">
      <c r="A106" t="s">
        <v>130</v>
      </c>
      <c r="B106" t="s">
        <v>142</v>
      </c>
      <c r="C106">
        <v>8</v>
      </c>
      <c r="D106">
        <v>36.380000000000003</v>
      </c>
      <c r="E106">
        <v>36.580000000000005</v>
      </c>
      <c r="F106">
        <f t="shared" si="2"/>
        <v>4</v>
      </c>
      <c r="G106">
        <f t="shared" si="3"/>
        <v>35.44</v>
      </c>
      <c r="H106">
        <v>1</v>
      </c>
      <c r="I106">
        <v>3</v>
      </c>
      <c r="J106" t="s">
        <v>52</v>
      </c>
      <c r="K106" t="s">
        <v>154</v>
      </c>
      <c r="L106">
        <v>130</v>
      </c>
      <c r="M106">
        <v>123</v>
      </c>
    </row>
    <row r="107" spans="1:13" x14ac:dyDescent="0.25">
      <c r="A107" t="s">
        <v>130</v>
      </c>
      <c r="B107" t="s">
        <v>142</v>
      </c>
      <c r="C107">
        <v>11</v>
      </c>
      <c r="D107">
        <v>36.409999999999997</v>
      </c>
      <c r="E107">
        <v>36.609999999999992</v>
      </c>
      <c r="F107">
        <f t="shared" si="2"/>
        <v>4</v>
      </c>
      <c r="G107">
        <f t="shared" si="3"/>
        <v>35.44</v>
      </c>
      <c r="H107">
        <v>1</v>
      </c>
      <c r="I107">
        <v>5</v>
      </c>
      <c r="J107" t="s">
        <v>52</v>
      </c>
      <c r="K107" t="s">
        <v>37</v>
      </c>
      <c r="L107">
        <v>130</v>
      </c>
      <c r="M107">
        <v>117</v>
      </c>
    </row>
    <row r="108" spans="1:13" x14ac:dyDescent="0.25">
      <c r="A108" t="s">
        <v>130</v>
      </c>
      <c r="B108" t="s">
        <v>153</v>
      </c>
      <c r="C108">
        <v>13</v>
      </c>
      <c r="D108">
        <v>37.1</v>
      </c>
      <c r="E108">
        <v>36.6</v>
      </c>
      <c r="F108">
        <f t="shared" si="2"/>
        <v>1</v>
      </c>
      <c r="G108">
        <f t="shared" si="3"/>
        <v>33.6</v>
      </c>
      <c r="H108">
        <v>6</v>
      </c>
      <c r="I108">
        <v>13</v>
      </c>
      <c r="J108" t="s">
        <v>154</v>
      </c>
      <c r="K108" t="s">
        <v>32</v>
      </c>
      <c r="L108">
        <v>124</v>
      </c>
      <c r="M108">
        <v>132</v>
      </c>
    </row>
    <row r="109" spans="1:13" x14ac:dyDescent="0.25">
      <c r="A109" t="s">
        <v>167</v>
      </c>
      <c r="B109" t="s">
        <v>168</v>
      </c>
      <c r="C109">
        <v>1</v>
      </c>
      <c r="D109">
        <v>8.9700000000000006</v>
      </c>
      <c r="E109">
        <v>9.370000000000001</v>
      </c>
      <c r="F109">
        <f t="shared" si="2"/>
        <v>3</v>
      </c>
      <c r="G109">
        <f t="shared" si="3"/>
        <v>9.36</v>
      </c>
      <c r="H109">
        <v>1</v>
      </c>
      <c r="I109">
        <v>7</v>
      </c>
      <c r="J109" t="s">
        <v>37</v>
      </c>
      <c r="K109" t="s">
        <v>37</v>
      </c>
      <c r="L109">
        <v>135</v>
      </c>
      <c r="M109">
        <v>118</v>
      </c>
    </row>
    <row r="110" spans="1:13" x14ac:dyDescent="0.25">
      <c r="A110" t="s">
        <v>167</v>
      </c>
      <c r="B110" t="s">
        <v>185</v>
      </c>
      <c r="C110">
        <v>2</v>
      </c>
      <c r="D110">
        <v>9.1300000000000008</v>
      </c>
      <c r="E110">
        <v>9.1300000000000008</v>
      </c>
      <c r="F110">
        <f t="shared" si="2"/>
        <v>1</v>
      </c>
      <c r="G110">
        <f t="shared" si="3"/>
        <v>9.1300000000000008</v>
      </c>
      <c r="H110">
        <v>2</v>
      </c>
      <c r="I110">
        <v>2</v>
      </c>
      <c r="J110" t="s">
        <v>22</v>
      </c>
      <c r="K110" t="s">
        <v>346</v>
      </c>
      <c r="L110">
        <v>124</v>
      </c>
      <c r="M110">
        <v>123</v>
      </c>
    </row>
    <row r="111" spans="1:13" x14ac:dyDescent="0.25">
      <c r="A111" t="s">
        <v>167</v>
      </c>
      <c r="B111" t="s">
        <v>195</v>
      </c>
      <c r="C111">
        <v>8</v>
      </c>
      <c r="D111">
        <v>9.24</v>
      </c>
      <c r="E111">
        <v>9.34</v>
      </c>
      <c r="F111">
        <f t="shared" si="2"/>
        <v>2</v>
      </c>
      <c r="G111">
        <f t="shared" si="3"/>
        <v>9.34</v>
      </c>
      <c r="H111">
        <v>8</v>
      </c>
      <c r="I111">
        <v>3</v>
      </c>
      <c r="J111" t="s">
        <v>32</v>
      </c>
      <c r="K111" t="s">
        <v>347</v>
      </c>
      <c r="L111">
        <v>118</v>
      </c>
      <c r="M111">
        <v>122</v>
      </c>
    </row>
    <row r="112" spans="1:13" x14ac:dyDescent="0.25">
      <c r="A112" t="s">
        <v>167</v>
      </c>
      <c r="B112" t="s">
        <v>168</v>
      </c>
      <c r="C112">
        <v>2</v>
      </c>
      <c r="D112">
        <v>9.26</v>
      </c>
      <c r="E112">
        <v>9.36</v>
      </c>
      <c r="F112">
        <f t="shared" si="2"/>
        <v>3</v>
      </c>
      <c r="G112">
        <f t="shared" si="3"/>
        <v>9.36</v>
      </c>
      <c r="H112">
        <v>1</v>
      </c>
      <c r="I112">
        <v>4</v>
      </c>
      <c r="J112" t="s">
        <v>37</v>
      </c>
      <c r="K112" t="s">
        <v>37</v>
      </c>
      <c r="L112">
        <v>135</v>
      </c>
      <c r="M112">
        <v>131</v>
      </c>
    </row>
    <row r="113" spans="1:13" x14ac:dyDescent="0.25">
      <c r="A113" t="s">
        <v>167</v>
      </c>
      <c r="B113" t="s">
        <v>190</v>
      </c>
      <c r="C113">
        <v>2</v>
      </c>
      <c r="D113">
        <v>9.3000000000000007</v>
      </c>
      <c r="E113">
        <v>9.8000000000000007</v>
      </c>
      <c r="F113">
        <f t="shared" si="2"/>
        <v>4</v>
      </c>
      <c r="G113">
        <f t="shared" si="3"/>
        <v>9.3699999999999992</v>
      </c>
      <c r="H113">
        <v>12</v>
      </c>
      <c r="I113">
        <v>2</v>
      </c>
      <c r="J113" t="s">
        <v>191</v>
      </c>
      <c r="K113" t="s">
        <v>64</v>
      </c>
      <c r="L113">
        <v>121</v>
      </c>
      <c r="M113">
        <v>119</v>
      </c>
    </row>
    <row r="114" spans="1:13" x14ac:dyDescent="0.25">
      <c r="A114" t="s">
        <v>167</v>
      </c>
      <c r="B114" t="s">
        <v>168</v>
      </c>
      <c r="C114">
        <v>1</v>
      </c>
      <c r="D114">
        <v>9.36</v>
      </c>
      <c r="E114">
        <v>9.5599999999999987</v>
      </c>
      <c r="F114">
        <f t="shared" si="2"/>
        <v>3</v>
      </c>
      <c r="G114">
        <f t="shared" si="3"/>
        <v>9.36</v>
      </c>
      <c r="H114">
        <v>1</v>
      </c>
      <c r="I114">
        <v>3</v>
      </c>
      <c r="J114" t="s">
        <v>37</v>
      </c>
      <c r="K114" t="s">
        <v>37</v>
      </c>
      <c r="L114">
        <v>135</v>
      </c>
      <c r="M114">
        <v>128</v>
      </c>
    </row>
    <row r="115" spans="1:13" x14ac:dyDescent="0.25">
      <c r="A115" t="s">
        <v>167</v>
      </c>
      <c r="B115" t="s">
        <v>190</v>
      </c>
      <c r="C115">
        <v>5</v>
      </c>
      <c r="D115">
        <v>9.3699999999999992</v>
      </c>
      <c r="E115">
        <v>9.3699999999999992</v>
      </c>
      <c r="F115">
        <f t="shared" si="2"/>
        <v>4</v>
      </c>
      <c r="G115">
        <f t="shared" si="3"/>
        <v>9.3699999999999992</v>
      </c>
      <c r="H115">
        <v>12</v>
      </c>
      <c r="I115">
        <v>12</v>
      </c>
      <c r="J115" t="s">
        <v>191</v>
      </c>
      <c r="K115" t="s">
        <v>191</v>
      </c>
      <c r="L115">
        <v>121</v>
      </c>
      <c r="M115">
        <v>120</v>
      </c>
    </row>
    <row r="116" spans="1:13" x14ac:dyDescent="0.25">
      <c r="A116" t="s">
        <v>167</v>
      </c>
      <c r="B116" t="s">
        <v>190</v>
      </c>
      <c r="C116">
        <v>3</v>
      </c>
      <c r="D116">
        <v>9.52</v>
      </c>
      <c r="E116">
        <v>9.52</v>
      </c>
      <c r="F116">
        <f t="shared" si="2"/>
        <v>4</v>
      </c>
      <c r="G116">
        <f t="shared" si="3"/>
        <v>9.3699999999999992</v>
      </c>
      <c r="H116">
        <v>12</v>
      </c>
      <c r="I116">
        <v>9</v>
      </c>
      <c r="J116" t="s">
        <v>191</v>
      </c>
      <c r="K116" t="s">
        <v>64</v>
      </c>
      <c r="L116">
        <v>121</v>
      </c>
      <c r="M116">
        <v>120</v>
      </c>
    </row>
    <row r="117" spans="1:13" x14ac:dyDescent="0.25">
      <c r="A117" t="s">
        <v>167</v>
      </c>
      <c r="B117" t="s">
        <v>190</v>
      </c>
      <c r="C117">
        <v>1</v>
      </c>
      <c r="D117">
        <v>9.69</v>
      </c>
      <c r="E117">
        <v>9.69</v>
      </c>
      <c r="F117">
        <f t="shared" si="2"/>
        <v>4</v>
      </c>
      <c r="G117">
        <f t="shared" si="3"/>
        <v>9.3699999999999992</v>
      </c>
      <c r="H117">
        <v>12</v>
      </c>
      <c r="I117">
        <v>1</v>
      </c>
      <c r="J117" t="s">
        <v>191</v>
      </c>
      <c r="K117" t="s">
        <v>32</v>
      </c>
      <c r="L117">
        <v>121</v>
      </c>
      <c r="M117">
        <v>132</v>
      </c>
    </row>
    <row r="118" spans="1:13" x14ac:dyDescent="0.25">
      <c r="A118" t="s">
        <v>167</v>
      </c>
      <c r="B118" t="s">
        <v>168</v>
      </c>
      <c r="C118">
        <v>3</v>
      </c>
      <c r="D118">
        <v>9.83</v>
      </c>
      <c r="E118">
        <v>9.93</v>
      </c>
      <c r="F118">
        <f t="shared" si="2"/>
        <v>3</v>
      </c>
      <c r="G118">
        <f t="shared" si="3"/>
        <v>9.36</v>
      </c>
      <c r="H118">
        <v>1</v>
      </c>
      <c r="I118">
        <v>1</v>
      </c>
      <c r="J118" t="s">
        <v>37</v>
      </c>
      <c r="K118" t="s">
        <v>346</v>
      </c>
      <c r="L118">
        <v>135</v>
      </c>
      <c r="M118">
        <v>133</v>
      </c>
    </row>
    <row r="119" spans="1:13" x14ac:dyDescent="0.25">
      <c r="A119" t="s">
        <v>167</v>
      </c>
      <c r="B119" t="s">
        <v>183</v>
      </c>
      <c r="C119">
        <v>4</v>
      </c>
      <c r="D119">
        <v>9.85</v>
      </c>
      <c r="E119">
        <v>9.7499999999999982</v>
      </c>
      <c r="F119">
        <f t="shared" si="2"/>
        <v>5</v>
      </c>
      <c r="G119">
        <f t="shared" si="3"/>
        <v>9.7499999999999982</v>
      </c>
      <c r="H119">
        <v>7</v>
      </c>
      <c r="I119">
        <v>1</v>
      </c>
      <c r="J119" t="s">
        <v>60</v>
      </c>
      <c r="K119" t="s">
        <v>52</v>
      </c>
      <c r="L119">
        <v>126</v>
      </c>
      <c r="M119">
        <v>134</v>
      </c>
    </row>
    <row r="120" spans="1:13" x14ac:dyDescent="0.25">
      <c r="A120" t="s">
        <v>167</v>
      </c>
      <c r="B120" t="s">
        <v>176</v>
      </c>
      <c r="C120">
        <v>3</v>
      </c>
      <c r="D120">
        <v>9.91</v>
      </c>
      <c r="E120">
        <v>9.91</v>
      </c>
      <c r="F120" t="str">
        <f t="shared" si="2"/>
        <v/>
      </c>
      <c r="G120">
        <f t="shared" si="3"/>
        <v>9.91</v>
      </c>
      <c r="H120">
        <v>4</v>
      </c>
      <c r="I120">
        <v>1</v>
      </c>
      <c r="J120" t="s">
        <v>46</v>
      </c>
      <c r="K120" t="s">
        <v>46</v>
      </c>
      <c r="L120">
        <v>128</v>
      </c>
      <c r="M120">
        <v>128</v>
      </c>
    </row>
    <row r="121" spans="1:13" x14ac:dyDescent="0.25">
      <c r="A121" t="s">
        <v>167</v>
      </c>
      <c r="B121" t="s">
        <v>168</v>
      </c>
      <c r="C121">
        <v>4</v>
      </c>
      <c r="D121">
        <v>9.92</v>
      </c>
      <c r="E121">
        <v>9.6199999999999992</v>
      </c>
      <c r="F121">
        <f t="shared" si="2"/>
        <v>3</v>
      </c>
      <c r="G121">
        <f t="shared" si="3"/>
        <v>9.36</v>
      </c>
      <c r="H121">
        <v>1</v>
      </c>
      <c r="I121">
        <v>10</v>
      </c>
      <c r="J121" t="s">
        <v>37</v>
      </c>
      <c r="K121" t="s">
        <v>356</v>
      </c>
      <c r="L121">
        <v>135</v>
      </c>
      <c r="M121">
        <v>132</v>
      </c>
    </row>
    <row r="122" spans="1:13" x14ac:dyDescent="0.25">
      <c r="A122" t="s">
        <v>167</v>
      </c>
      <c r="B122" t="s">
        <v>178</v>
      </c>
      <c r="C122">
        <v>2</v>
      </c>
      <c r="D122">
        <v>10</v>
      </c>
      <c r="E122">
        <v>10.4</v>
      </c>
      <c r="F122" t="str">
        <f t="shared" si="2"/>
        <v/>
      </c>
      <c r="G122">
        <f t="shared" si="3"/>
        <v>9.7899999999999991</v>
      </c>
      <c r="H122">
        <v>13</v>
      </c>
      <c r="I122">
        <v>2</v>
      </c>
      <c r="J122" t="s">
        <v>352</v>
      </c>
      <c r="K122" t="s">
        <v>352</v>
      </c>
      <c r="L122">
        <v>118</v>
      </c>
      <c r="M122">
        <v>119</v>
      </c>
    </row>
    <row r="123" spans="1:13" x14ac:dyDescent="0.25">
      <c r="A123" t="s">
        <v>167</v>
      </c>
      <c r="B123" t="s">
        <v>185</v>
      </c>
      <c r="C123">
        <v>5</v>
      </c>
      <c r="D123">
        <v>10.119999999999999</v>
      </c>
      <c r="E123">
        <v>9.92</v>
      </c>
      <c r="F123">
        <f t="shared" si="2"/>
        <v>1</v>
      </c>
      <c r="G123">
        <f t="shared" si="3"/>
        <v>9.1300000000000008</v>
      </c>
      <c r="H123">
        <v>2</v>
      </c>
      <c r="I123">
        <v>9</v>
      </c>
      <c r="J123" t="s">
        <v>22</v>
      </c>
      <c r="K123" t="s">
        <v>346</v>
      </c>
      <c r="L123">
        <v>124</v>
      </c>
      <c r="M123">
        <v>123</v>
      </c>
    </row>
    <row r="124" spans="1:13" x14ac:dyDescent="0.25">
      <c r="A124" t="s">
        <v>167</v>
      </c>
      <c r="B124" t="s">
        <v>185</v>
      </c>
      <c r="C124">
        <v>8</v>
      </c>
      <c r="D124">
        <v>10.15</v>
      </c>
      <c r="E124">
        <v>10.050000000000001</v>
      </c>
      <c r="F124">
        <f t="shared" si="2"/>
        <v>1</v>
      </c>
      <c r="G124">
        <f t="shared" si="3"/>
        <v>9.1300000000000008</v>
      </c>
      <c r="H124">
        <v>2</v>
      </c>
      <c r="I124">
        <v>5</v>
      </c>
      <c r="J124" t="s">
        <v>22</v>
      </c>
      <c r="K124" t="s">
        <v>77</v>
      </c>
      <c r="L124">
        <v>124</v>
      </c>
      <c r="M124">
        <v>127</v>
      </c>
    </row>
    <row r="125" spans="1:13" x14ac:dyDescent="0.25">
      <c r="A125" t="s">
        <v>167</v>
      </c>
      <c r="B125" t="s">
        <v>178</v>
      </c>
      <c r="C125">
        <v>9</v>
      </c>
      <c r="D125">
        <v>10.19</v>
      </c>
      <c r="E125">
        <v>9.7899999999999991</v>
      </c>
      <c r="F125" t="str">
        <f t="shared" si="2"/>
        <v/>
      </c>
      <c r="G125">
        <f t="shared" si="3"/>
        <v>9.7899999999999991</v>
      </c>
      <c r="H125">
        <v>13</v>
      </c>
      <c r="I125">
        <v>13</v>
      </c>
      <c r="J125" t="s">
        <v>352</v>
      </c>
      <c r="K125" t="s">
        <v>125</v>
      </c>
      <c r="L125">
        <v>118</v>
      </c>
      <c r="M125">
        <v>130</v>
      </c>
    </row>
    <row r="126" spans="1:13" x14ac:dyDescent="0.25">
      <c r="A126" t="s">
        <v>167</v>
      </c>
      <c r="B126" t="s">
        <v>168</v>
      </c>
      <c r="C126">
        <v>3</v>
      </c>
      <c r="D126">
        <v>10.4</v>
      </c>
      <c r="E126">
        <v>10</v>
      </c>
      <c r="F126">
        <f t="shared" si="2"/>
        <v>3</v>
      </c>
      <c r="G126">
        <f t="shared" si="3"/>
        <v>9.36</v>
      </c>
      <c r="H126">
        <v>1</v>
      </c>
      <c r="I126">
        <v>10</v>
      </c>
      <c r="J126" t="s">
        <v>37</v>
      </c>
      <c r="K126" t="s">
        <v>37</v>
      </c>
      <c r="L126">
        <v>135</v>
      </c>
      <c r="M126">
        <v>135</v>
      </c>
    </row>
    <row r="127" spans="1:13" x14ac:dyDescent="0.25">
      <c r="A127" t="s">
        <v>167</v>
      </c>
      <c r="B127" t="s">
        <v>190</v>
      </c>
      <c r="C127">
        <v>12</v>
      </c>
      <c r="D127">
        <v>10.42</v>
      </c>
      <c r="E127">
        <v>10.92</v>
      </c>
      <c r="F127">
        <f t="shared" si="2"/>
        <v>4</v>
      </c>
      <c r="G127">
        <f t="shared" si="3"/>
        <v>9.3699999999999992</v>
      </c>
      <c r="H127">
        <v>12</v>
      </c>
      <c r="I127">
        <v>8</v>
      </c>
      <c r="J127" t="s">
        <v>191</v>
      </c>
      <c r="K127" t="s">
        <v>352</v>
      </c>
      <c r="L127">
        <v>121</v>
      </c>
      <c r="M127">
        <v>111</v>
      </c>
    </row>
    <row r="128" spans="1:13" x14ac:dyDescent="0.25">
      <c r="A128" t="s">
        <v>167</v>
      </c>
      <c r="B128" t="s">
        <v>195</v>
      </c>
      <c r="C128">
        <v>13</v>
      </c>
      <c r="D128">
        <v>10.54</v>
      </c>
      <c r="E128">
        <v>10.34</v>
      </c>
      <c r="F128">
        <f t="shared" si="2"/>
        <v>2</v>
      </c>
      <c r="G128">
        <f t="shared" si="3"/>
        <v>9.34</v>
      </c>
      <c r="H128">
        <v>8</v>
      </c>
      <c r="I128">
        <v>9</v>
      </c>
      <c r="J128" t="s">
        <v>32</v>
      </c>
      <c r="K128" t="s">
        <v>37</v>
      </c>
      <c r="L128">
        <v>118</v>
      </c>
      <c r="M128">
        <v>125</v>
      </c>
    </row>
    <row r="129" spans="1:13" x14ac:dyDescent="0.25">
      <c r="A129" t="s">
        <v>167</v>
      </c>
      <c r="B129" t="s">
        <v>168</v>
      </c>
      <c r="C129">
        <v>3</v>
      </c>
      <c r="D129">
        <v>10.65</v>
      </c>
      <c r="E129">
        <v>10.35</v>
      </c>
      <c r="F129">
        <f t="shared" si="2"/>
        <v>3</v>
      </c>
      <c r="G129">
        <f t="shared" si="3"/>
        <v>9.36</v>
      </c>
      <c r="H129">
        <v>1</v>
      </c>
      <c r="I129">
        <v>12</v>
      </c>
      <c r="J129" t="s">
        <v>37</v>
      </c>
      <c r="K129" t="s">
        <v>60</v>
      </c>
      <c r="L129">
        <v>135</v>
      </c>
      <c r="M129">
        <v>133</v>
      </c>
    </row>
    <row r="130" spans="1:13" x14ac:dyDescent="0.25">
      <c r="A130" t="s">
        <v>167</v>
      </c>
      <c r="B130" t="s">
        <v>190</v>
      </c>
      <c r="C130">
        <v>2</v>
      </c>
      <c r="D130">
        <v>10.79</v>
      </c>
      <c r="E130">
        <v>11.19</v>
      </c>
      <c r="F130">
        <f t="shared" ref="F130:F193" si="4">IFERROR(IF(SUMPRODUCT(--($A$2:$A$2011=$A130),--($G$2:$G$2011&lt;$G130),--(MATCH($B$2:$B$2011&amp;$A$2:$A$2011,$B$2:$B$2011&amp;$A$2:$A$2011,0)=ROW($2:$2011)-1))+1&gt;5,"",SUMPRODUCT(--($A$2:$A$2011=$A130),--($G$2:$G$2011&lt;$G130),--(MATCH($B$2:$B$2011&amp;$A$2:$A$2011,$B$2:$B$2011&amp;$A$2:$A$2011,0)=ROW($2:$2011)-1))+1),"")</f>
        <v>4</v>
      </c>
      <c r="G130">
        <f t="shared" ref="G130:G193" si="5">_xlfn.MINIFS($E$2:$E$1000,$A$2:$A$1000,$A130,$B$2:$B$1000,$B130)</f>
        <v>9.3699999999999992</v>
      </c>
      <c r="H130">
        <v>12</v>
      </c>
      <c r="I130">
        <v>4</v>
      </c>
      <c r="J130" t="s">
        <v>191</v>
      </c>
      <c r="K130" t="s">
        <v>64</v>
      </c>
      <c r="L130">
        <v>121</v>
      </c>
      <c r="M130">
        <v>121</v>
      </c>
    </row>
    <row r="131" spans="1:13" x14ac:dyDescent="0.25">
      <c r="A131" t="s">
        <v>167</v>
      </c>
      <c r="B131" t="s">
        <v>168</v>
      </c>
      <c r="C131">
        <v>9</v>
      </c>
      <c r="D131">
        <v>10.89</v>
      </c>
      <c r="E131">
        <v>10.59</v>
      </c>
      <c r="F131">
        <f t="shared" si="4"/>
        <v>3</v>
      </c>
      <c r="G131">
        <f t="shared" si="5"/>
        <v>9.36</v>
      </c>
      <c r="H131">
        <v>1</v>
      </c>
      <c r="I131">
        <v>12</v>
      </c>
      <c r="J131" t="s">
        <v>37</v>
      </c>
      <c r="K131" t="s">
        <v>37</v>
      </c>
      <c r="L131">
        <v>135</v>
      </c>
      <c r="M131">
        <v>133</v>
      </c>
    </row>
    <row r="132" spans="1:13" x14ac:dyDescent="0.25">
      <c r="A132" t="s">
        <v>167</v>
      </c>
      <c r="B132" t="s">
        <v>190</v>
      </c>
      <c r="C132">
        <v>2</v>
      </c>
      <c r="D132">
        <v>10.9</v>
      </c>
      <c r="E132">
        <v>11.3</v>
      </c>
      <c r="F132">
        <f t="shared" si="4"/>
        <v>4</v>
      </c>
      <c r="G132">
        <f t="shared" si="5"/>
        <v>9.3699999999999992</v>
      </c>
      <c r="H132">
        <v>12</v>
      </c>
      <c r="I132">
        <v>1</v>
      </c>
      <c r="J132" t="s">
        <v>191</v>
      </c>
      <c r="K132" t="s">
        <v>191</v>
      </c>
      <c r="L132">
        <v>121</v>
      </c>
      <c r="M132">
        <v>120</v>
      </c>
    </row>
    <row r="133" spans="1:13" x14ac:dyDescent="0.25">
      <c r="A133" t="s">
        <v>167</v>
      </c>
      <c r="B133" t="s">
        <v>188</v>
      </c>
      <c r="C133">
        <v>14</v>
      </c>
      <c r="D133">
        <v>10.93</v>
      </c>
      <c r="E133">
        <v>10.83</v>
      </c>
      <c r="F133" t="str">
        <f t="shared" si="4"/>
        <v/>
      </c>
      <c r="G133">
        <f t="shared" si="5"/>
        <v>10.83</v>
      </c>
      <c r="H133">
        <v>14</v>
      </c>
      <c r="I133">
        <v>3</v>
      </c>
      <c r="J133" t="s">
        <v>347</v>
      </c>
      <c r="K133" t="s">
        <v>358</v>
      </c>
      <c r="L133">
        <v>120</v>
      </c>
      <c r="M133">
        <v>135</v>
      </c>
    </row>
    <row r="134" spans="1:13" x14ac:dyDescent="0.25">
      <c r="A134" t="s">
        <v>167</v>
      </c>
      <c r="B134" t="s">
        <v>171</v>
      </c>
      <c r="C134">
        <v>12</v>
      </c>
      <c r="D134">
        <v>11.14</v>
      </c>
      <c r="E134">
        <v>11.34</v>
      </c>
      <c r="F134" t="str">
        <f t="shared" si="4"/>
        <v/>
      </c>
      <c r="G134">
        <f t="shared" si="5"/>
        <v>11.34</v>
      </c>
      <c r="H134">
        <v>5</v>
      </c>
      <c r="I134">
        <v>5</v>
      </c>
      <c r="J134" t="s">
        <v>111</v>
      </c>
      <c r="K134" t="s">
        <v>111</v>
      </c>
      <c r="L134">
        <v>132</v>
      </c>
      <c r="M134">
        <v>126</v>
      </c>
    </row>
    <row r="135" spans="1:13" x14ac:dyDescent="0.25">
      <c r="A135" t="s">
        <v>167</v>
      </c>
      <c r="B135" t="s">
        <v>171</v>
      </c>
      <c r="C135">
        <v>11</v>
      </c>
      <c r="D135">
        <v>11.4</v>
      </c>
      <c r="E135">
        <v>11.9</v>
      </c>
      <c r="F135" t="str">
        <f t="shared" si="4"/>
        <v/>
      </c>
      <c r="G135">
        <f t="shared" si="5"/>
        <v>11.34</v>
      </c>
      <c r="H135">
        <v>5</v>
      </c>
      <c r="I135">
        <v>6</v>
      </c>
      <c r="J135" t="s">
        <v>111</v>
      </c>
      <c r="K135" t="s">
        <v>77</v>
      </c>
      <c r="L135">
        <v>132</v>
      </c>
      <c r="M135">
        <v>116</v>
      </c>
    </row>
    <row r="136" spans="1:13" x14ac:dyDescent="0.25">
      <c r="A136" t="s">
        <v>203</v>
      </c>
      <c r="B136" t="s">
        <v>212</v>
      </c>
      <c r="C136">
        <v>1</v>
      </c>
      <c r="D136">
        <v>8.85</v>
      </c>
      <c r="E136">
        <v>9.0499999999999989</v>
      </c>
      <c r="F136">
        <f t="shared" si="4"/>
        <v>5</v>
      </c>
      <c r="G136">
        <f t="shared" si="5"/>
        <v>9.0499999999999989</v>
      </c>
      <c r="H136">
        <v>7</v>
      </c>
      <c r="I136">
        <v>8</v>
      </c>
      <c r="J136" t="s">
        <v>37</v>
      </c>
      <c r="K136" t="s">
        <v>37</v>
      </c>
      <c r="L136">
        <v>129</v>
      </c>
      <c r="M136">
        <v>124</v>
      </c>
    </row>
    <row r="137" spans="1:13" x14ac:dyDescent="0.25">
      <c r="A137" t="s">
        <v>203</v>
      </c>
      <c r="B137" t="s">
        <v>210</v>
      </c>
      <c r="C137">
        <v>6</v>
      </c>
      <c r="D137">
        <v>8.8699999999999992</v>
      </c>
      <c r="E137">
        <v>9.3699999999999992</v>
      </c>
      <c r="F137">
        <f t="shared" si="4"/>
        <v>2</v>
      </c>
      <c r="G137">
        <f t="shared" si="5"/>
        <v>8.8600000000000012</v>
      </c>
      <c r="H137">
        <v>2</v>
      </c>
      <c r="I137">
        <v>4</v>
      </c>
      <c r="J137" t="s">
        <v>32</v>
      </c>
      <c r="K137" t="s">
        <v>191</v>
      </c>
      <c r="L137">
        <v>131</v>
      </c>
      <c r="M137">
        <v>117</v>
      </c>
    </row>
    <row r="138" spans="1:13" x14ac:dyDescent="0.25">
      <c r="A138" t="s">
        <v>203</v>
      </c>
      <c r="B138" t="s">
        <v>210</v>
      </c>
      <c r="C138">
        <v>4</v>
      </c>
      <c r="D138">
        <v>8.9600000000000009</v>
      </c>
      <c r="E138">
        <v>8.8600000000000012</v>
      </c>
      <c r="F138">
        <f t="shared" si="4"/>
        <v>2</v>
      </c>
      <c r="G138">
        <f t="shared" si="5"/>
        <v>8.8600000000000012</v>
      </c>
      <c r="H138">
        <v>2</v>
      </c>
      <c r="I138">
        <v>2</v>
      </c>
      <c r="J138" t="s">
        <v>32</v>
      </c>
      <c r="K138" t="s">
        <v>763</v>
      </c>
      <c r="L138">
        <v>131</v>
      </c>
      <c r="M138">
        <v>134</v>
      </c>
    </row>
    <row r="139" spans="1:13" x14ac:dyDescent="0.25">
      <c r="A139" t="s">
        <v>203</v>
      </c>
      <c r="B139" t="s">
        <v>204</v>
      </c>
      <c r="C139">
        <v>5</v>
      </c>
      <c r="D139">
        <v>8.9700000000000006</v>
      </c>
      <c r="E139">
        <v>9.57</v>
      </c>
      <c r="F139">
        <f t="shared" si="4"/>
        <v>4</v>
      </c>
      <c r="G139">
        <f t="shared" si="5"/>
        <v>8.98</v>
      </c>
      <c r="H139">
        <v>13</v>
      </c>
      <c r="I139">
        <v>12</v>
      </c>
      <c r="J139" t="s">
        <v>154</v>
      </c>
      <c r="K139" t="s">
        <v>154</v>
      </c>
      <c r="L139">
        <v>135</v>
      </c>
      <c r="M139">
        <v>117</v>
      </c>
    </row>
    <row r="140" spans="1:13" x14ac:dyDescent="0.25">
      <c r="A140" t="s">
        <v>203</v>
      </c>
      <c r="B140" t="s">
        <v>230</v>
      </c>
      <c r="C140">
        <v>4</v>
      </c>
      <c r="D140">
        <v>8.9700000000000006</v>
      </c>
      <c r="E140">
        <v>8.6700000000000017</v>
      </c>
      <c r="F140">
        <f t="shared" si="4"/>
        <v>1</v>
      </c>
      <c r="G140">
        <f t="shared" si="5"/>
        <v>8.6700000000000017</v>
      </c>
      <c r="H140">
        <v>9</v>
      </c>
      <c r="I140">
        <v>13</v>
      </c>
      <c r="J140" t="s">
        <v>69</v>
      </c>
      <c r="K140" t="s">
        <v>69</v>
      </c>
      <c r="L140">
        <v>118</v>
      </c>
      <c r="M140">
        <v>122</v>
      </c>
    </row>
    <row r="141" spans="1:13" x14ac:dyDescent="0.25">
      <c r="A141" t="s">
        <v>203</v>
      </c>
      <c r="B141" t="s">
        <v>204</v>
      </c>
      <c r="C141">
        <v>7</v>
      </c>
      <c r="D141">
        <v>8.98</v>
      </c>
      <c r="E141">
        <v>8.98</v>
      </c>
      <c r="F141">
        <f t="shared" si="4"/>
        <v>4</v>
      </c>
      <c r="G141">
        <f t="shared" si="5"/>
        <v>8.98</v>
      </c>
      <c r="H141">
        <v>13</v>
      </c>
      <c r="I141">
        <v>12</v>
      </c>
      <c r="J141" t="s">
        <v>154</v>
      </c>
      <c r="K141" t="s">
        <v>154</v>
      </c>
      <c r="L141">
        <v>135</v>
      </c>
      <c r="M141">
        <v>135</v>
      </c>
    </row>
    <row r="142" spans="1:13" x14ac:dyDescent="0.25">
      <c r="A142" t="s">
        <v>203</v>
      </c>
      <c r="B142" t="s">
        <v>218</v>
      </c>
      <c r="C142">
        <v>2</v>
      </c>
      <c r="D142">
        <v>9</v>
      </c>
      <c r="E142">
        <v>8.9</v>
      </c>
      <c r="F142">
        <f t="shared" si="4"/>
        <v>3</v>
      </c>
      <c r="G142">
        <f t="shared" si="5"/>
        <v>8.9</v>
      </c>
      <c r="H142">
        <v>10</v>
      </c>
      <c r="I142">
        <v>10</v>
      </c>
      <c r="J142" t="s">
        <v>349</v>
      </c>
      <c r="K142" t="s">
        <v>32</v>
      </c>
      <c r="L142">
        <v>124</v>
      </c>
      <c r="M142">
        <v>128</v>
      </c>
    </row>
    <row r="143" spans="1:13" x14ac:dyDescent="0.25">
      <c r="A143" t="s">
        <v>203</v>
      </c>
      <c r="B143" t="s">
        <v>204</v>
      </c>
      <c r="C143">
        <v>3</v>
      </c>
      <c r="D143">
        <v>9.2100000000000009</v>
      </c>
      <c r="E143">
        <v>9.91</v>
      </c>
      <c r="F143">
        <f t="shared" si="4"/>
        <v>4</v>
      </c>
      <c r="G143">
        <f t="shared" si="5"/>
        <v>8.98</v>
      </c>
      <c r="H143">
        <v>13</v>
      </c>
      <c r="I143">
        <v>7</v>
      </c>
      <c r="J143" t="s">
        <v>154</v>
      </c>
      <c r="K143" t="s">
        <v>154</v>
      </c>
      <c r="L143">
        <v>135</v>
      </c>
      <c r="M143">
        <v>120</v>
      </c>
    </row>
    <row r="144" spans="1:13" x14ac:dyDescent="0.25">
      <c r="A144" t="s">
        <v>203</v>
      </c>
      <c r="B144" t="s">
        <v>233</v>
      </c>
      <c r="C144">
        <v>1</v>
      </c>
      <c r="D144">
        <v>9.2200000000000006</v>
      </c>
      <c r="E144">
        <v>9.52</v>
      </c>
      <c r="F144" t="str">
        <f t="shared" si="4"/>
        <v/>
      </c>
      <c r="G144">
        <f t="shared" si="5"/>
        <v>9.52</v>
      </c>
      <c r="H144">
        <v>14</v>
      </c>
      <c r="I144">
        <v>1</v>
      </c>
      <c r="J144" t="s">
        <v>64</v>
      </c>
      <c r="K144" t="s">
        <v>46</v>
      </c>
      <c r="L144">
        <v>117</v>
      </c>
      <c r="M144">
        <v>125</v>
      </c>
    </row>
    <row r="145" spans="1:13" x14ac:dyDescent="0.25">
      <c r="A145" t="s">
        <v>203</v>
      </c>
      <c r="B145" t="s">
        <v>212</v>
      </c>
      <c r="C145">
        <v>6</v>
      </c>
      <c r="D145">
        <v>9.27</v>
      </c>
      <c r="E145">
        <v>9.27</v>
      </c>
      <c r="F145">
        <f t="shared" si="4"/>
        <v>5</v>
      </c>
      <c r="G145">
        <f t="shared" si="5"/>
        <v>9.0499999999999989</v>
      </c>
      <c r="H145">
        <v>7</v>
      </c>
      <c r="I145">
        <v>7</v>
      </c>
      <c r="J145" t="s">
        <v>37</v>
      </c>
      <c r="K145" t="s">
        <v>37</v>
      </c>
      <c r="L145">
        <v>129</v>
      </c>
      <c r="M145">
        <v>129</v>
      </c>
    </row>
    <row r="146" spans="1:13" x14ac:dyDescent="0.25">
      <c r="A146" t="s">
        <v>203</v>
      </c>
      <c r="B146" t="s">
        <v>207</v>
      </c>
      <c r="C146">
        <v>5</v>
      </c>
      <c r="D146">
        <v>9.2799999999999994</v>
      </c>
      <c r="E146">
        <v>9.4799999999999986</v>
      </c>
      <c r="F146" t="str">
        <f t="shared" si="4"/>
        <v/>
      </c>
      <c r="G146">
        <f t="shared" si="5"/>
        <v>9.4799999999999986</v>
      </c>
      <c r="H146">
        <v>4</v>
      </c>
      <c r="I146">
        <v>1</v>
      </c>
      <c r="J146" t="s">
        <v>46</v>
      </c>
      <c r="K146" t="s">
        <v>346</v>
      </c>
      <c r="L146">
        <v>131</v>
      </c>
      <c r="M146">
        <v>125</v>
      </c>
    </row>
    <row r="147" spans="1:13" x14ac:dyDescent="0.25">
      <c r="A147" t="s">
        <v>203</v>
      </c>
      <c r="B147" t="s">
        <v>204</v>
      </c>
      <c r="C147">
        <v>2</v>
      </c>
      <c r="D147">
        <v>9.34</v>
      </c>
      <c r="E147">
        <v>9.34</v>
      </c>
      <c r="F147">
        <f t="shared" si="4"/>
        <v>4</v>
      </c>
      <c r="G147">
        <f t="shared" si="5"/>
        <v>8.98</v>
      </c>
      <c r="H147">
        <v>13</v>
      </c>
      <c r="I147">
        <v>11</v>
      </c>
      <c r="J147" t="s">
        <v>154</v>
      </c>
      <c r="K147" t="s">
        <v>154</v>
      </c>
      <c r="L147">
        <v>135</v>
      </c>
      <c r="M147">
        <v>135</v>
      </c>
    </row>
    <row r="148" spans="1:13" x14ac:dyDescent="0.25">
      <c r="A148" t="s">
        <v>203</v>
      </c>
      <c r="B148" t="s">
        <v>235</v>
      </c>
      <c r="C148">
        <v>9</v>
      </c>
      <c r="D148">
        <v>9.36</v>
      </c>
      <c r="E148">
        <v>9.16</v>
      </c>
      <c r="F148" t="str">
        <f t="shared" si="4"/>
        <v/>
      </c>
      <c r="G148">
        <f t="shared" si="5"/>
        <v>9.16</v>
      </c>
      <c r="H148">
        <v>3</v>
      </c>
      <c r="I148">
        <v>1</v>
      </c>
      <c r="J148" t="s">
        <v>111</v>
      </c>
      <c r="K148" t="s">
        <v>69</v>
      </c>
      <c r="L148">
        <v>116</v>
      </c>
      <c r="M148">
        <v>122</v>
      </c>
    </row>
    <row r="149" spans="1:13" x14ac:dyDescent="0.25">
      <c r="A149" t="s">
        <v>203</v>
      </c>
      <c r="B149" t="s">
        <v>207</v>
      </c>
      <c r="C149">
        <v>5</v>
      </c>
      <c r="D149">
        <v>9.42</v>
      </c>
      <c r="E149">
        <v>9.6199999999999992</v>
      </c>
      <c r="F149" t="str">
        <f t="shared" si="4"/>
        <v/>
      </c>
      <c r="G149">
        <f t="shared" si="5"/>
        <v>9.4799999999999986</v>
      </c>
      <c r="H149">
        <v>4</v>
      </c>
      <c r="I149">
        <v>7</v>
      </c>
      <c r="J149" t="s">
        <v>46</v>
      </c>
      <c r="K149" t="s">
        <v>46</v>
      </c>
      <c r="L149">
        <v>131</v>
      </c>
      <c r="M149">
        <v>126</v>
      </c>
    </row>
    <row r="150" spans="1:13" x14ac:dyDescent="0.25">
      <c r="A150" t="s">
        <v>203</v>
      </c>
      <c r="B150" t="s">
        <v>214</v>
      </c>
      <c r="C150">
        <v>5</v>
      </c>
      <c r="D150">
        <v>9.49</v>
      </c>
      <c r="E150">
        <v>9.59</v>
      </c>
      <c r="F150" t="str">
        <f t="shared" si="4"/>
        <v/>
      </c>
      <c r="G150">
        <f t="shared" si="5"/>
        <v>9.59</v>
      </c>
      <c r="H150">
        <v>1</v>
      </c>
      <c r="I150">
        <v>10</v>
      </c>
      <c r="J150" t="s">
        <v>56</v>
      </c>
      <c r="K150" t="s">
        <v>354</v>
      </c>
      <c r="L150">
        <v>129</v>
      </c>
      <c r="M150">
        <v>113</v>
      </c>
    </row>
    <row r="151" spans="1:13" x14ac:dyDescent="0.25">
      <c r="A151" t="s">
        <v>203</v>
      </c>
      <c r="B151" t="s">
        <v>210</v>
      </c>
      <c r="C151">
        <v>6</v>
      </c>
      <c r="D151">
        <v>9.5</v>
      </c>
      <c r="E151">
        <v>9.8000000000000007</v>
      </c>
      <c r="F151">
        <f t="shared" si="4"/>
        <v>2</v>
      </c>
      <c r="G151">
        <f t="shared" si="5"/>
        <v>8.8600000000000012</v>
      </c>
      <c r="H151">
        <v>2</v>
      </c>
      <c r="I151">
        <v>1</v>
      </c>
      <c r="J151" t="s">
        <v>32</v>
      </c>
      <c r="K151" t="s">
        <v>64</v>
      </c>
      <c r="L151">
        <v>131</v>
      </c>
      <c r="M151">
        <v>121</v>
      </c>
    </row>
    <row r="152" spans="1:13" x14ac:dyDescent="0.25">
      <c r="A152" t="s">
        <v>203</v>
      </c>
      <c r="B152" t="s">
        <v>210</v>
      </c>
      <c r="C152">
        <v>5</v>
      </c>
      <c r="D152">
        <v>9.5399999999999991</v>
      </c>
      <c r="E152">
        <v>9.94</v>
      </c>
      <c r="F152">
        <f t="shared" si="4"/>
        <v>2</v>
      </c>
      <c r="G152">
        <f t="shared" si="5"/>
        <v>8.8600000000000012</v>
      </c>
      <c r="H152">
        <v>2</v>
      </c>
      <c r="I152">
        <v>1</v>
      </c>
      <c r="J152" t="s">
        <v>32</v>
      </c>
      <c r="K152" t="s">
        <v>64</v>
      </c>
      <c r="L152">
        <v>131</v>
      </c>
      <c r="M152">
        <v>120</v>
      </c>
    </row>
    <row r="153" spans="1:13" x14ac:dyDescent="0.25">
      <c r="A153" t="s">
        <v>203</v>
      </c>
      <c r="B153" t="s">
        <v>230</v>
      </c>
      <c r="C153">
        <v>9</v>
      </c>
      <c r="D153">
        <v>9.59</v>
      </c>
      <c r="E153">
        <v>9.2899999999999991</v>
      </c>
      <c r="F153">
        <f t="shared" si="4"/>
        <v>1</v>
      </c>
      <c r="G153">
        <f t="shared" si="5"/>
        <v>8.6700000000000017</v>
      </c>
      <c r="H153">
        <v>9</v>
      </c>
      <c r="I153">
        <v>9</v>
      </c>
      <c r="J153" t="s">
        <v>69</v>
      </c>
      <c r="K153" t="s">
        <v>69</v>
      </c>
      <c r="L153">
        <v>118</v>
      </c>
      <c r="M153">
        <v>126</v>
      </c>
    </row>
    <row r="154" spans="1:13" x14ac:dyDescent="0.25">
      <c r="A154" t="s">
        <v>203</v>
      </c>
      <c r="B154" t="s">
        <v>210</v>
      </c>
      <c r="C154">
        <v>2</v>
      </c>
      <c r="D154">
        <v>9.68</v>
      </c>
      <c r="E154">
        <v>9.58</v>
      </c>
      <c r="F154">
        <f t="shared" si="4"/>
        <v>2</v>
      </c>
      <c r="G154">
        <f t="shared" si="5"/>
        <v>8.8600000000000012</v>
      </c>
      <c r="H154">
        <v>2</v>
      </c>
      <c r="I154">
        <v>5</v>
      </c>
      <c r="J154" t="s">
        <v>32</v>
      </c>
      <c r="K154" t="s">
        <v>46</v>
      </c>
      <c r="L154">
        <v>131</v>
      </c>
      <c r="M154">
        <v>134</v>
      </c>
    </row>
    <row r="155" spans="1:13" x14ac:dyDescent="0.25">
      <c r="A155" t="s">
        <v>203</v>
      </c>
      <c r="B155" t="s">
        <v>204</v>
      </c>
      <c r="C155">
        <v>7</v>
      </c>
      <c r="D155">
        <v>9.6999999999999993</v>
      </c>
      <c r="E155">
        <v>10.499999999999998</v>
      </c>
      <c r="F155">
        <f t="shared" si="4"/>
        <v>4</v>
      </c>
      <c r="G155">
        <f t="shared" si="5"/>
        <v>8.98</v>
      </c>
      <c r="H155">
        <v>13</v>
      </c>
      <c r="I155">
        <v>8</v>
      </c>
      <c r="J155" t="s">
        <v>154</v>
      </c>
      <c r="K155" t="s">
        <v>154</v>
      </c>
      <c r="L155">
        <v>135</v>
      </c>
      <c r="M155">
        <v>117</v>
      </c>
    </row>
    <row r="156" spans="1:13" x14ac:dyDescent="0.25">
      <c r="A156" t="s">
        <v>203</v>
      </c>
      <c r="B156" t="s">
        <v>233</v>
      </c>
      <c r="C156">
        <v>4</v>
      </c>
      <c r="D156">
        <v>9.76</v>
      </c>
      <c r="E156">
        <v>9.66</v>
      </c>
      <c r="F156" t="str">
        <f t="shared" si="4"/>
        <v/>
      </c>
      <c r="G156">
        <f t="shared" si="5"/>
        <v>9.52</v>
      </c>
      <c r="H156">
        <v>14</v>
      </c>
      <c r="I156">
        <v>3</v>
      </c>
      <c r="J156" t="s">
        <v>64</v>
      </c>
      <c r="K156" t="s">
        <v>46</v>
      </c>
      <c r="L156">
        <v>117</v>
      </c>
      <c r="M156">
        <v>133</v>
      </c>
    </row>
    <row r="157" spans="1:13" x14ac:dyDescent="0.25">
      <c r="A157" t="s">
        <v>203</v>
      </c>
      <c r="B157" t="s">
        <v>218</v>
      </c>
      <c r="C157">
        <v>8</v>
      </c>
      <c r="D157">
        <v>9.7799999999999994</v>
      </c>
      <c r="E157">
        <v>9.7799999999999994</v>
      </c>
      <c r="F157">
        <f t="shared" si="4"/>
        <v>3</v>
      </c>
      <c r="G157">
        <f t="shared" si="5"/>
        <v>8.9</v>
      </c>
      <c r="H157">
        <v>10</v>
      </c>
      <c r="I157">
        <v>4</v>
      </c>
      <c r="J157" t="s">
        <v>349</v>
      </c>
      <c r="K157" t="s">
        <v>356</v>
      </c>
      <c r="L157">
        <v>124</v>
      </c>
      <c r="M157">
        <v>130</v>
      </c>
    </row>
    <row r="158" spans="1:13" x14ac:dyDescent="0.25">
      <c r="A158" t="s">
        <v>203</v>
      </c>
      <c r="B158" t="s">
        <v>233</v>
      </c>
      <c r="C158">
        <v>2</v>
      </c>
      <c r="D158">
        <v>9.83</v>
      </c>
      <c r="E158">
        <v>9.7299999999999986</v>
      </c>
      <c r="F158" t="str">
        <f t="shared" si="4"/>
        <v/>
      </c>
      <c r="G158">
        <f t="shared" si="5"/>
        <v>9.52</v>
      </c>
      <c r="H158">
        <v>14</v>
      </c>
      <c r="I158">
        <v>9</v>
      </c>
      <c r="J158" t="s">
        <v>64</v>
      </c>
      <c r="K158" t="s">
        <v>346</v>
      </c>
      <c r="L158">
        <v>117</v>
      </c>
      <c r="M158">
        <v>127</v>
      </c>
    </row>
    <row r="159" spans="1:13" x14ac:dyDescent="0.25">
      <c r="A159" t="s">
        <v>203</v>
      </c>
      <c r="B159" t="s">
        <v>233</v>
      </c>
      <c r="C159">
        <v>6</v>
      </c>
      <c r="D159">
        <v>9.8699999999999992</v>
      </c>
      <c r="E159">
        <v>9.77</v>
      </c>
      <c r="F159" t="str">
        <f t="shared" si="4"/>
        <v/>
      </c>
      <c r="G159">
        <f t="shared" si="5"/>
        <v>9.52</v>
      </c>
      <c r="H159">
        <v>14</v>
      </c>
      <c r="I159">
        <v>3</v>
      </c>
      <c r="J159" t="s">
        <v>64</v>
      </c>
      <c r="K159" t="s">
        <v>46</v>
      </c>
      <c r="L159">
        <v>117</v>
      </c>
      <c r="M159">
        <v>133</v>
      </c>
    </row>
    <row r="160" spans="1:13" x14ac:dyDescent="0.25">
      <c r="A160" t="s">
        <v>203</v>
      </c>
      <c r="B160" t="s">
        <v>233</v>
      </c>
      <c r="C160">
        <v>2</v>
      </c>
      <c r="D160">
        <v>9.9499999999999993</v>
      </c>
      <c r="E160">
        <v>10.249999999999998</v>
      </c>
      <c r="F160" t="str">
        <f t="shared" si="4"/>
        <v/>
      </c>
      <c r="G160">
        <f t="shared" si="5"/>
        <v>9.52</v>
      </c>
      <c r="H160">
        <v>14</v>
      </c>
      <c r="I160">
        <v>2</v>
      </c>
      <c r="J160" t="s">
        <v>64</v>
      </c>
      <c r="K160" t="s">
        <v>46</v>
      </c>
      <c r="L160">
        <v>117</v>
      </c>
      <c r="M160">
        <v>127</v>
      </c>
    </row>
    <row r="161" spans="1:13" x14ac:dyDescent="0.25">
      <c r="A161" t="s">
        <v>203</v>
      </c>
      <c r="B161" t="s">
        <v>233</v>
      </c>
      <c r="C161">
        <v>3</v>
      </c>
      <c r="D161">
        <v>9.9499999999999993</v>
      </c>
      <c r="E161">
        <v>9.5499999999999989</v>
      </c>
      <c r="F161" t="str">
        <f t="shared" si="4"/>
        <v/>
      </c>
      <c r="G161">
        <f t="shared" si="5"/>
        <v>9.52</v>
      </c>
      <c r="H161">
        <v>14</v>
      </c>
      <c r="I161">
        <v>11</v>
      </c>
      <c r="J161" t="s">
        <v>64</v>
      </c>
      <c r="K161" t="s">
        <v>346</v>
      </c>
      <c r="L161">
        <v>117</v>
      </c>
      <c r="M161">
        <v>128</v>
      </c>
    </row>
    <row r="162" spans="1:13" x14ac:dyDescent="0.25">
      <c r="A162" t="s">
        <v>203</v>
      </c>
      <c r="B162" t="s">
        <v>228</v>
      </c>
      <c r="C162">
        <v>10</v>
      </c>
      <c r="D162">
        <v>9.99</v>
      </c>
      <c r="E162">
        <v>9.49</v>
      </c>
      <c r="F162" t="str">
        <f t="shared" si="4"/>
        <v/>
      </c>
      <c r="G162">
        <f t="shared" si="5"/>
        <v>9.49</v>
      </c>
      <c r="H162">
        <v>5</v>
      </c>
      <c r="I162">
        <v>8</v>
      </c>
      <c r="J162" t="s">
        <v>351</v>
      </c>
      <c r="K162" t="s">
        <v>347</v>
      </c>
      <c r="L162">
        <v>112</v>
      </c>
      <c r="M162">
        <v>127</v>
      </c>
    </row>
    <row r="163" spans="1:13" x14ac:dyDescent="0.25">
      <c r="A163" t="s">
        <v>203</v>
      </c>
      <c r="B163" t="s">
        <v>218</v>
      </c>
      <c r="C163">
        <v>3</v>
      </c>
      <c r="D163">
        <v>10.220000000000001</v>
      </c>
      <c r="E163">
        <v>10.120000000000001</v>
      </c>
      <c r="F163">
        <f t="shared" si="4"/>
        <v>3</v>
      </c>
      <c r="G163">
        <f t="shared" si="5"/>
        <v>8.9</v>
      </c>
      <c r="H163">
        <v>10</v>
      </c>
      <c r="I163">
        <v>8</v>
      </c>
      <c r="J163" t="s">
        <v>349</v>
      </c>
      <c r="K163" t="s">
        <v>32</v>
      </c>
      <c r="L163">
        <v>124</v>
      </c>
      <c r="M163">
        <v>128</v>
      </c>
    </row>
    <row r="164" spans="1:13" x14ac:dyDescent="0.25">
      <c r="A164" t="s">
        <v>203</v>
      </c>
      <c r="B164" t="s">
        <v>233</v>
      </c>
      <c r="C164">
        <v>9</v>
      </c>
      <c r="D164">
        <v>10.23</v>
      </c>
      <c r="E164">
        <v>9.83</v>
      </c>
      <c r="F164" t="str">
        <f t="shared" si="4"/>
        <v/>
      </c>
      <c r="G164">
        <f t="shared" si="5"/>
        <v>9.52</v>
      </c>
      <c r="H164">
        <v>14</v>
      </c>
      <c r="I164">
        <v>14</v>
      </c>
      <c r="J164" t="s">
        <v>64</v>
      </c>
      <c r="K164" t="s">
        <v>346</v>
      </c>
      <c r="L164">
        <v>117</v>
      </c>
      <c r="M164">
        <v>129</v>
      </c>
    </row>
    <row r="165" spans="1:13" x14ac:dyDescent="0.25">
      <c r="A165" t="s">
        <v>203</v>
      </c>
      <c r="B165" t="s">
        <v>225</v>
      </c>
      <c r="C165">
        <v>9</v>
      </c>
      <c r="D165">
        <v>10.38</v>
      </c>
      <c r="E165">
        <v>10.180000000000001</v>
      </c>
      <c r="F165" t="str">
        <f t="shared" si="4"/>
        <v/>
      </c>
      <c r="G165">
        <f t="shared" si="5"/>
        <v>10.180000000000001</v>
      </c>
      <c r="H165">
        <v>12</v>
      </c>
      <c r="I165">
        <v>11</v>
      </c>
      <c r="J165" t="s">
        <v>191</v>
      </c>
      <c r="K165" t="s">
        <v>60</v>
      </c>
      <c r="L165">
        <v>119</v>
      </c>
      <c r="M165">
        <v>124</v>
      </c>
    </row>
    <row r="166" spans="1:13" x14ac:dyDescent="0.25">
      <c r="A166" t="s">
        <v>203</v>
      </c>
      <c r="B166" t="s">
        <v>222</v>
      </c>
      <c r="C166">
        <v>12</v>
      </c>
      <c r="D166">
        <v>10.51</v>
      </c>
      <c r="E166">
        <v>10.210000000000001</v>
      </c>
      <c r="F166" t="str">
        <f t="shared" si="4"/>
        <v/>
      </c>
      <c r="G166">
        <f t="shared" si="5"/>
        <v>10.210000000000001</v>
      </c>
      <c r="H166">
        <v>6</v>
      </c>
      <c r="I166">
        <v>12</v>
      </c>
      <c r="J166" t="s">
        <v>77</v>
      </c>
      <c r="K166" t="s">
        <v>128</v>
      </c>
      <c r="L166">
        <v>121</v>
      </c>
      <c r="M166">
        <v>125</v>
      </c>
    </row>
    <row r="167" spans="1:13" x14ac:dyDescent="0.25">
      <c r="A167" t="s">
        <v>203</v>
      </c>
      <c r="B167" t="s">
        <v>218</v>
      </c>
      <c r="C167">
        <v>2</v>
      </c>
      <c r="D167">
        <v>10.65</v>
      </c>
      <c r="E167">
        <v>10.55</v>
      </c>
      <c r="F167">
        <f t="shared" si="4"/>
        <v>3</v>
      </c>
      <c r="G167">
        <f t="shared" si="5"/>
        <v>8.9</v>
      </c>
      <c r="H167">
        <v>10</v>
      </c>
      <c r="I167">
        <v>9</v>
      </c>
      <c r="J167" t="s">
        <v>349</v>
      </c>
      <c r="K167" t="s">
        <v>346</v>
      </c>
      <c r="L167">
        <v>124</v>
      </c>
      <c r="M167">
        <v>126</v>
      </c>
    </row>
    <row r="168" spans="1:13" x14ac:dyDescent="0.25">
      <c r="A168" t="s">
        <v>203</v>
      </c>
      <c r="B168" t="s">
        <v>230</v>
      </c>
      <c r="C168">
        <v>9</v>
      </c>
      <c r="D168">
        <v>10.77</v>
      </c>
      <c r="E168">
        <v>10.77</v>
      </c>
      <c r="F168">
        <f t="shared" si="4"/>
        <v>1</v>
      </c>
      <c r="G168">
        <f t="shared" si="5"/>
        <v>8.6700000000000017</v>
      </c>
      <c r="H168">
        <v>9</v>
      </c>
      <c r="I168">
        <v>2</v>
      </c>
      <c r="J168" t="s">
        <v>69</v>
      </c>
      <c r="K168" t="s">
        <v>69</v>
      </c>
      <c r="L168">
        <v>118</v>
      </c>
      <c r="M168">
        <v>124</v>
      </c>
    </row>
    <row r="169" spans="1:13" x14ac:dyDescent="0.25">
      <c r="A169" t="s">
        <v>203</v>
      </c>
      <c r="B169" t="s">
        <v>235</v>
      </c>
      <c r="C169">
        <v>12</v>
      </c>
      <c r="D169">
        <v>10.99</v>
      </c>
      <c r="E169">
        <v>10.69</v>
      </c>
      <c r="F169" t="str">
        <f t="shared" si="4"/>
        <v/>
      </c>
      <c r="G169">
        <f t="shared" si="5"/>
        <v>9.16</v>
      </c>
      <c r="H169">
        <v>3</v>
      </c>
      <c r="I169">
        <v>3</v>
      </c>
      <c r="J169" t="s">
        <v>111</v>
      </c>
      <c r="K169" t="s">
        <v>22</v>
      </c>
      <c r="L169">
        <v>116</v>
      </c>
      <c r="M169">
        <v>126</v>
      </c>
    </row>
    <row r="170" spans="1:13" x14ac:dyDescent="0.25">
      <c r="A170" t="s">
        <v>203</v>
      </c>
      <c r="B170" t="s">
        <v>214</v>
      </c>
      <c r="C170">
        <v>11</v>
      </c>
      <c r="D170">
        <v>11.38</v>
      </c>
      <c r="E170">
        <v>11.780000000000001</v>
      </c>
      <c r="F170" t="str">
        <f t="shared" si="4"/>
        <v/>
      </c>
      <c r="G170">
        <f t="shared" si="5"/>
        <v>9.59</v>
      </c>
      <c r="H170">
        <v>1</v>
      </c>
      <c r="I170">
        <v>1</v>
      </c>
      <c r="J170" t="s">
        <v>56</v>
      </c>
      <c r="K170" t="s">
        <v>354</v>
      </c>
      <c r="L170">
        <v>129</v>
      </c>
      <c r="M170">
        <v>117</v>
      </c>
    </row>
    <row r="171" spans="1:13" x14ac:dyDescent="0.25">
      <c r="A171" t="s">
        <v>203</v>
      </c>
      <c r="B171" t="s">
        <v>233</v>
      </c>
      <c r="C171">
        <v>5</v>
      </c>
      <c r="D171">
        <v>11.39</v>
      </c>
      <c r="E171">
        <v>11.39</v>
      </c>
      <c r="F171" t="str">
        <f t="shared" si="4"/>
        <v/>
      </c>
      <c r="G171">
        <f t="shared" si="5"/>
        <v>9.52</v>
      </c>
      <c r="H171">
        <v>14</v>
      </c>
      <c r="I171">
        <v>6</v>
      </c>
      <c r="J171" t="s">
        <v>64</v>
      </c>
      <c r="K171" t="s">
        <v>46</v>
      </c>
      <c r="L171">
        <v>117</v>
      </c>
      <c r="M171">
        <v>129</v>
      </c>
    </row>
    <row r="172" spans="1:13" x14ac:dyDescent="0.25">
      <c r="A172" t="s">
        <v>238</v>
      </c>
      <c r="B172" t="s">
        <v>243</v>
      </c>
      <c r="C172">
        <v>1</v>
      </c>
      <c r="D172">
        <v>20.12</v>
      </c>
      <c r="E172">
        <v>20.82</v>
      </c>
      <c r="F172">
        <f t="shared" si="4"/>
        <v>4</v>
      </c>
      <c r="G172">
        <f t="shared" si="5"/>
        <v>20.82</v>
      </c>
      <c r="H172">
        <v>4</v>
      </c>
      <c r="I172">
        <v>2</v>
      </c>
      <c r="J172" t="s">
        <v>32</v>
      </c>
      <c r="K172" t="s">
        <v>347</v>
      </c>
      <c r="L172">
        <v>133</v>
      </c>
      <c r="M172">
        <v>113</v>
      </c>
    </row>
    <row r="173" spans="1:13" x14ac:dyDescent="0.25">
      <c r="A173" t="s">
        <v>238</v>
      </c>
      <c r="B173" t="s">
        <v>245</v>
      </c>
      <c r="C173">
        <v>2</v>
      </c>
      <c r="D173">
        <v>20.2</v>
      </c>
      <c r="E173">
        <v>20.599999999999998</v>
      </c>
      <c r="F173">
        <f t="shared" si="4"/>
        <v>2</v>
      </c>
      <c r="G173">
        <f t="shared" si="5"/>
        <v>20.599999999999998</v>
      </c>
      <c r="H173">
        <v>6</v>
      </c>
      <c r="I173">
        <v>8</v>
      </c>
      <c r="J173" t="s">
        <v>37</v>
      </c>
      <c r="K173" t="s">
        <v>37</v>
      </c>
      <c r="L173">
        <v>128</v>
      </c>
      <c r="M173">
        <v>115</v>
      </c>
    </row>
    <row r="174" spans="1:13" x14ac:dyDescent="0.25">
      <c r="A174" t="s">
        <v>238</v>
      </c>
      <c r="B174" t="s">
        <v>243</v>
      </c>
      <c r="C174">
        <v>1</v>
      </c>
      <c r="D174">
        <v>20.45</v>
      </c>
      <c r="E174">
        <v>20.849999999999998</v>
      </c>
      <c r="F174">
        <f t="shared" si="4"/>
        <v>4</v>
      </c>
      <c r="G174">
        <f t="shared" si="5"/>
        <v>20.82</v>
      </c>
      <c r="H174">
        <v>4</v>
      </c>
      <c r="I174">
        <v>2</v>
      </c>
      <c r="J174" t="s">
        <v>32</v>
      </c>
      <c r="K174" t="s">
        <v>32</v>
      </c>
      <c r="L174">
        <v>133</v>
      </c>
      <c r="M174">
        <v>122</v>
      </c>
    </row>
    <row r="175" spans="1:13" x14ac:dyDescent="0.25">
      <c r="A175" t="s">
        <v>238</v>
      </c>
      <c r="B175" t="s">
        <v>245</v>
      </c>
      <c r="C175">
        <v>4</v>
      </c>
      <c r="D175">
        <v>20.67</v>
      </c>
      <c r="E175">
        <v>21.07</v>
      </c>
      <c r="F175">
        <f t="shared" si="4"/>
        <v>2</v>
      </c>
      <c r="G175">
        <f t="shared" si="5"/>
        <v>20.599999999999998</v>
      </c>
      <c r="H175">
        <v>6</v>
      </c>
      <c r="I175">
        <v>5</v>
      </c>
      <c r="J175" t="s">
        <v>37</v>
      </c>
      <c r="K175" t="s">
        <v>64</v>
      </c>
      <c r="L175">
        <v>128</v>
      </c>
      <c r="M175">
        <v>115</v>
      </c>
    </row>
    <row r="176" spans="1:13" x14ac:dyDescent="0.25">
      <c r="A176" t="s">
        <v>238</v>
      </c>
      <c r="B176" t="s">
        <v>245</v>
      </c>
      <c r="C176">
        <v>2</v>
      </c>
      <c r="D176">
        <v>20.72</v>
      </c>
      <c r="E176">
        <v>21.22</v>
      </c>
      <c r="F176">
        <f t="shared" si="4"/>
        <v>2</v>
      </c>
      <c r="G176">
        <f t="shared" si="5"/>
        <v>20.599999999999998</v>
      </c>
      <c r="H176">
        <v>6</v>
      </c>
      <c r="I176">
        <v>1</v>
      </c>
      <c r="J176" t="s">
        <v>37</v>
      </c>
      <c r="K176" t="s">
        <v>64</v>
      </c>
      <c r="L176">
        <v>128</v>
      </c>
      <c r="M176">
        <v>118</v>
      </c>
    </row>
    <row r="177" spans="1:13" x14ac:dyDescent="0.25">
      <c r="A177" t="s">
        <v>238</v>
      </c>
      <c r="B177" t="s">
        <v>243</v>
      </c>
      <c r="C177">
        <v>5</v>
      </c>
      <c r="D177">
        <v>20.74</v>
      </c>
      <c r="E177">
        <v>21.04</v>
      </c>
      <c r="F177">
        <f t="shared" si="4"/>
        <v>4</v>
      </c>
      <c r="G177">
        <f t="shared" si="5"/>
        <v>20.82</v>
      </c>
      <c r="H177">
        <v>4</v>
      </c>
      <c r="I177">
        <v>9</v>
      </c>
      <c r="J177" t="s">
        <v>32</v>
      </c>
      <c r="K177" t="s">
        <v>348</v>
      </c>
      <c r="L177">
        <v>133</v>
      </c>
      <c r="M177">
        <v>118</v>
      </c>
    </row>
    <row r="178" spans="1:13" x14ac:dyDescent="0.25">
      <c r="A178" t="s">
        <v>238</v>
      </c>
      <c r="B178" t="s">
        <v>254</v>
      </c>
      <c r="C178">
        <v>5</v>
      </c>
      <c r="D178">
        <v>20.85</v>
      </c>
      <c r="E178">
        <v>20.450000000000003</v>
      </c>
      <c r="F178">
        <f t="shared" si="4"/>
        <v>1</v>
      </c>
      <c r="G178">
        <f t="shared" si="5"/>
        <v>20.450000000000003</v>
      </c>
      <c r="H178">
        <v>2</v>
      </c>
      <c r="I178">
        <v>12</v>
      </c>
      <c r="J178" t="s">
        <v>347</v>
      </c>
      <c r="K178" t="s">
        <v>347</v>
      </c>
      <c r="L178">
        <v>114</v>
      </c>
      <c r="M178">
        <v>115</v>
      </c>
    </row>
    <row r="179" spans="1:13" x14ac:dyDescent="0.25">
      <c r="A179" t="s">
        <v>238</v>
      </c>
      <c r="B179" t="s">
        <v>256</v>
      </c>
      <c r="C179">
        <v>6</v>
      </c>
      <c r="D179">
        <v>20.91</v>
      </c>
      <c r="E179">
        <v>20.81</v>
      </c>
      <c r="F179">
        <f t="shared" si="4"/>
        <v>3</v>
      </c>
      <c r="G179">
        <f t="shared" si="5"/>
        <v>20.81</v>
      </c>
      <c r="H179">
        <v>5</v>
      </c>
      <c r="I179">
        <v>5</v>
      </c>
      <c r="J179" t="s">
        <v>154</v>
      </c>
      <c r="K179" t="s">
        <v>64</v>
      </c>
      <c r="L179">
        <v>116</v>
      </c>
      <c r="M179">
        <v>120</v>
      </c>
    </row>
    <row r="180" spans="1:13" x14ac:dyDescent="0.25">
      <c r="A180" t="s">
        <v>238</v>
      </c>
      <c r="B180" t="s">
        <v>256</v>
      </c>
      <c r="C180">
        <v>2</v>
      </c>
      <c r="D180">
        <v>21.1</v>
      </c>
      <c r="E180">
        <v>20.900000000000002</v>
      </c>
      <c r="F180">
        <f t="shared" si="4"/>
        <v>3</v>
      </c>
      <c r="G180">
        <f t="shared" si="5"/>
        <v>20.81</v>
      </c>
      <c r="H180">
        <v>5</v>
      </c>
      <c r="I180">
        <v>10</v>
      </c>
      <c r="J180" t="s">
        <v>154</v>
      </c>
      <c r="K180" t="s">
        <v>64</v>
      </c>
      <c r="L180">
        <v>116</v>
      </c>
      <c r="M180">
        <v>116</v>
      </c>
    </row>
    <row r="181" spans="1:13" x14ac:dyDescent="0.25">
      <c r="A181" t="s">
        <v>238</v>
      </c>
      <c r="B181" t="s">
        <v>245</v>
      </c>
      <c r="C181">
        <v>4</v>
      </c>
      <c r="D181">
        <v>21.16</v>
      </c>
      <c r="E181">
        <v>20.96</v>
      </c>
      <c r="F181">
        <f t="shared" si="4"/>
        <v>2</v>
      </c>
      <c r="G181">
        <f t="shared" si="5"/>
        <v>20.599999999999998</v>
      </c>
      <c r="H181">
        <v>6</v>
      </c>
      <c r="I181">
        <v>7</v>
      </c>
      <c r="J181" t="s">
        <v>37</v>
      </c>
      <c r="K181" t="s">
        <v>60</v>
      </c>
      <c r="L181">
        <v>128</v>
      </c>
      <c r="M181">
        <v>135</v>
      </c>
    </row>
    <row r="182" spans="1:13" x14ac:dyDescent="0.25">
      <c r="A182" t="s">
        <v>238</v>
      </c>
      <c r="B182" t="s">
        <v>254</v>
      </c>
      <c r="C182">
        <v>2</v>
      </c>
      <c r="D182">
        <v>21.21</v>
      </c>
      <c r="E182">
        <v>21.11</v>
      </c>
      <c r="F182">
        <f t="shared" si="4"/>
        <v>1</v>
      </c>
      <c r="G182">
        <f t="shared" si="5"/>
        <v>20.450000000000003</v>
      </c>
      <c r="H182">
        <v>2</v>
      </c>
      <c r="I182">
        <v>3</v>
      </c>
      <c r="J182" t="s">
        <v>347</v>
      </c>
      <c r="K182" t="s">
        <v>154</v>
      </c>
      <c r="L182">
        <v>114</v>
      </c>
      <c r="M182">
        <v>116</v>
      </c>
    </row>
    <row r="183" spans="1:13" x14ac:dyDescent="0.25">
      <c r="A183" t="s">
        <v>238</v>
      </c>
      <c r="B183" t="s">
        <v>254</v>
      </c>
      <c r="C183">
        <v>13</v>
      </c>
      <c r="D183">
        <v>21.23</v>
      </c>
      <c r="E183">
        <v>20.73</v>
      </c>
      <c r="F183">
        <f t="shared" si="4"/>
        <v>1</v>
      </c>
      <c r="G183">
        <f t="shared" si="5"/>
        <v>20.450000000000003</v>
      </c>
      <c r="H183">
        <v>2</v>
      </c>
      <c r="I183">
        <v>9</v>
      </c>
      <c r="J183" t="s">
        <v>347</v>
      </c>
      <c r="K183" t="s">
        <v>154</v>
      </c>
      <c r="L183">
        <v>114</v>
      </c>
      <c r="M183">
        <v>122</v>
      </c>
    </row>
    <row r="184" spans="1:13" x14ac:dyDescent="0.25">
      <c r="A184" t="s">
        <v>238</v>
      </c>
      <c r="B184" t="s">
        <v>256</v>
      </c>
      <c r="C184">
        <v>9</v>
      </c>
      <c r="D184">
        <v>21.23</v>
      </c>
      <c r="E184">
        <v>21.13</v>
      </c>
      <c r="F184">
        <f t="shared" si="4"/>
        <v>3</v>
      </c>
      <c r="G184">
        <f t="shared" si="5"/>
        <v>20.81</v>
      </c>
      <c r="H184">
        <v>5</v>
      </c>
      <c r="I184">
        <v>3</v>
      </c>
      <c r="J184" t="s">
        <v>154</v>
      </c>
      <c r="K184" t="s">
        <v>191</v>
      </c>
      <c r="L184">
        <v>116</v>
      </c>
      <c r="M184">
        <v>119</v>
      </c>
    </row>
    <row r="185" spans="1:13" x14ac:dyDescent="0.25">
      <c r="A185" t="s">
        <v>238</v>
      </c>
      <c r="B185" t="s">
        <v>245</v>
      </c>
      <c r="C185">
        <v>2</v>
      </c>
      <c r="D185">
        <v>21.4</v>
      </c>
      <c r="E185">
        <v>21.4</v>
      </c>
      <c r="F185">
        <f t="shared" si="4"/>
        <v>2</v>
      </c>
      <c r="G185">
        <f t="shared" si="5"/>
        <v>20.599999999999998</v>
      </c>
      <c r="H185">
        <v>6</v>
      </c>
      <c r="I185">
        <v>1</v>
      </c>
      <c r="J185" t="s">
        <v>37</v>
      </c>
      <c r="K185" t="s">
        <v>60</v>
      </c>
      <c r="L185">
        <v>128</v>
      </c>
      <c r="M185">
        <v>135</v>
      </c>
    </row>
    <row r="186" spans="1:13" x14ac:dyDescent="0.25">
      <c r="A186" t="s">
        <v>238</v>
      </c>
      <c r="B186" t="s">
        <v>241</v>
      </c>
      <c r="C186">
        <v>5</v>
      </c>
      <c r="D186">
        <v>21.43</v>
      </c>
      <c r="E186">
        <v>21.43</v>
      </c>
      <c r="F186">
        <f t="shared" si="4"/>
        <v>5</v>
      </c>
      <c r="G186">
        <f t="shared" si="5"/>
        <v>21.43</v>
      </c>
      <c r="H186">
        <v>1</v>
      </c>
      <c r="I186">
        <v>1</v>
      </c>
      <c r="J186" t="s">
        <v>22</v>
      </c>
      <c r="K186" t="s">
        <v>22</v>
      </c>
      <c r="L186">
        <v>133</v>
      </c>
      <c r="M186">
        <v>133</v>
      </c>
    </row>
    <row r="187" spans="1:13" x14ac:dyDescent="0.25">
      <c r="A187" t="s">
        <v>238</v>
      </c>
      <c r="B187" t="s">
        <v>245</v>
      </c>
      <c r="C187">
        <v>1</v>
      </c>
      <c r="D187">
        <v>21.43</v>
      </c>
      <c r="E187">
        <v>21.43</v>
      </c>
      <c r="F187">
        <f t="shared" si="4"/>
        <v>2</v>
      </c>
      <c r="G187">
        <f t="shared" si="5"/>
        <v>20.599999999999998</v>
      </c>
      <c r="H187">
        <v>6</v>
      </c>
      <c r="I187">
        <v>6</v>
      </c>
      <c r="J187" t="s">
        <v>37</v>
      </c>
      <c r="K187" t="s">
        <v>64</v>
      </c>
      <c r="L187">
        <v>128</v>
      </c>
      <c r="M187">
        <v>128</v>
      </c>
    </row>
    <row r="188" spans="1:13" x14ac:dyDescent="0.25">
      <c r="A188" t="s">
        <v>238</v>
      </c>
      <c r="B188" t="s">
        <v>243</v>
      </c>
      <c r="C188">
        <v>2</v>
      </c>
      <c r="D188">
        <v>21.47</v>
      </c>
      <c r="E188">
        <v>21.47</v>
      </c>
      <c r="F188">
        <f t="shared" si="4"/>
        <v>4</v>
      </c>
      <c r="G188">
        <f t="shared" si="5"/>
        <v>20.82</v>
      </c>
      <c r="H188">
        <v>4</v>
      </c>
      <c r="I188">
        <v>8</v>
      </c>
      <c r="J188" t="s">
        <v>32</v>
      </c>
      <c r="K188" t="s">
        <v>64</v>
      </c>
      <c r="L188">
        <v>133</v>
      </c>
      <c r="M188">
        <v>128</v>
      </c>
    </row>
    <row r="189" spans="1:13" x14ac:dyDescent="0.25">
      <c r="A189" t="s">
        <v>238</v>
      </c>
      <c r="B189" t="s">
        <v>245</v>
      </c>
      <c r="C189">
        <v>3</v>
      </c>
      <c r="D189">
        <v>21.47</v>
      </c>
      <c r="E189">
        <v>21.77</v>
      </c>
      <c r="F189">
        <f t="shared" si="4"/>
        <v>2</v>
      </c>
      <c r="G189">
        <f t="shared" si="5"/>
        <v>20.599999999999998</v>
      </c>
      <c r="H189">
        <v>6</v>
      </c>
      <c r="I189">
        <v>1</v>
      </c>
      <c r="J189" t="s">
        <v>37</v>
      </c>
      <c r="K189" t="s">
        <v>37</v>
      </c>
      <c r="L189">
        <v>128</v>
      </c>
      <c r="M189">
        <v>124</v>
      </c>
    </row>
    <row r="190" spans="1:13" x14ac:dyDescent="0.25">
      <c r="A190" t="s">
        <v>238</v>
      </c>
      <c r="B190" t="s">
        <v>241</v>
      </c>
      <c r="C190">
        <v>8</v>
      </c>
      <c r="D190">
        <v>21.69</v>
      </c>
      <c r="E190">
        <v>21.590000000000003</v>
      </c>
      <c r="F190">
        <f t="shared" si="4"/>
        <v>5</v>
      </c>
      <c r="G190">
        <f t="shared" si="5"/>
        <v>21.43</v>
      </c>
      <c r="H190">
        <v>1</v>
      </c>
      <c r="I190">
        <v>6</v>
      </c>
      <c r="J190" t="s">
        <v>22</v>
      </c>
      <c r="K190" t="s">
        <v>22</v>
      </c>
      <c r="L190">
        <v>133</v>
      </c>
      <c r="M190">
        <v>131</v>
      </c>
    </row>
    <row r="191" spans="1:13" x14ac:dyDescent="0.25">
      <c r="A191" t="s">
        <v>238</v>
      </c>
      <c r="B191" t="s">
        <v>256</v>
      </c>
      <c r="C191">
        <v>5</v>
      </c>
      <c r="D191">
        <v>21.69</v>
      </c>
      <c r="E191">
        <v>21.19</v>
      </c>
      <c r="F191">
        <f t="shared" si="4"/>
        <v>3</v>
      </c>
      <c r="G191">
        <f t="shared" si="5"/>
        <v>20.81</v>
      </c>
      <c r="H191">
        <v>5</v>
      </c>
      <c r="I191">
        <v>10</v>
      </c>
      <c r="J191" t="s">
        <v>154</v>
      </c>
      <c r="K191" t="s">
        <v>60</v>
      </c>
      <c r="L191">
        <v>116</v>
      </c>
      <c r="M191">
        <v>126</v>
      </c>
    </row>
    <row r="192" spans="1:13" x14ac:dyDescent="0.25">
      <c r="A192" t="s">
        <v>238</v>
      </c>
      <c r="B192" t="s">
        <v>245</v>
      </c>
      <c r="C192">
        <v>1</v>
      </c>
      <c r="D192">
        <v>21.72</v>
      </c>
      <c r="E192">
        <v>21.72</v>
      </c>
      <c r="F192">
        <f t="shared" si="4"/>
        <v>2</v>
      </c>
      <c r="G192">
        <f t="shared" si="5"/>
        <v>20.599999999999998</v>
      </c>
      <c r="H192">
        <v>6</v>
      </c>
      <c r="I192">
        <v>2</v>
      </c>
      <c r="J192" t="s">
        <v>37</v>
      </c>
      <c r="K192" t="s">
        <v>60</v>
      </c>
      <c r="L192">
        <v>128</v>
      </c>
      <c r="M192">
        <v>133</v>
      </c>
    </row>
    <row r="193" spans="1:13" x14ac:dyDescent="0.25">
      <c r="A193" t="s">
        <v>238</v>
      </c>
      <c r="B193" t="s">
        <v>254</v>
      </c>
      <c r="C193">
        <v>10</v>
      </c>
      <c r="D193">
        <v>21.72</v>
      </c>
      <c r="E193">
        <v>21.12</v>
      </c>
      <c r="F193">
        <f t="shared" si="4"/>
        <v>1</v>
      </c>
      <c r="G193">
        <f t="shared" si="5"/>
        <v>20.450000000000003</v>
      </c>
      <c r="H193">
        <v>2</v>
      </c>
      <c r="I193">
        <v>8</v>
      </c>
      <c r="J193" t="s">
        <v>347</v>
      </c>
      <c r="K193" t="s">
        <v>357</v>
      </c>
      <c r="L193">
        <v>114</v>
      </c>
      <c r="M193">
        <v>125</v>
      </c>
    </row>
    <row r="194" spans="1:13" x14ac:dyDescent="0.25">
      <c r="A194" t="s">
        <v>238</v>
      </c>
      <c r="B194" t="s">
        <v>254</v>
      </c>
      <c r="C194">
        <v>5</v>
      </c>
      <c r="D194">
        <v>21.76</v>
      </c>
      <c r="E194">
        <v>21.66</v>
      </c>
      <c r="F194">
        <f t="shared" ref="F194:F257" si="6">IFERROR(IF(SUMPRODUCT(--($A$2:$A$2011=$A194),--($G$2:$G$2011&lt;$G194),--(MATCH($B$2:$B$2011&amp;$A$2:$A$2011,$B$2:$B$2011&amp;$A$2:$A$2011,0)=ROW($2:$2011)-1))+1&gt;5,"",SUMPRODUCT(--($A$2:$A$2011=$A194),--($G$2:$G$2011&lt;$G194),--(MATCH($B$2:$B$2011&amp;$A$2:$A$2011,$B$2:$B$2011&amp;$A$2:$A$2011,0)=ROW($2:$2011)-1))+1),"")</f>
        <v>1</v>
      </c>
      <c r="G194">
        <f t="shared" ref="G194:G257" si="7">_xlfn.MINIFS($E$2:$E$1000,$A$2:$A$1000,$A194,$B$2:$B$1000,$B194)</f>
        <v>20.450000000000003</v>
      </c>
      <c r="H194">
        <v>2</v>
      </c>
      <c r="I194">
        <v>4</v>
      </c>
      <c r="J194" t="s">
        <v>347</v>
      </c>
      <c r="K194" t="s">
        <v>352</v>
      </c>
      <c r="L194">
        <v>114</v>
      </c>
      <c r="M194">
        <v>117</v>
      </c>
    </row>
    <row r="195" spans="1:13" x14ac:dyDescent="0.25">
      <c r="A195" t="s">
        <v>238</v>
      </c>
      <c r="B195" t="s">
        <v>243</v>
      </c>
      <c r="C195">
        <v>1</v>
      </c>
      <c r="D195">
        <v>21.87</v>
      </c>
      <c r="E195">
        <v>21.970000000000002</v>
      </c>
      <c r="F195">
        <f t="shared" si="6"/>
        <v>4</v>
      </c>
      <c r="G195">
        <f t="shared" si="7"/>
        <v>20.82</v>
      </c>
      <c r="H195">
        <v>4</v>
      </c>
      <c r="I195">
        <v>4</v>
      </c>
      <c r="J195" t="s">
        <v>32</v>
      </c>
      <c r="K195" t="s">
        <v>64</v>
      </c>
      <c r="L195">
        <v>133</v>
      </c>
      <c r="M195">
        <v>131</v>
      </c>
    </row>
    <row r="196" spans="1:13" x14ac:dyDescent="0.25">
      <c r="A196" t="s">
        <v>258</v>
      </c>
      <c r="B196" t="s">
        <v>259</v>
      </c>
      <c r="C196">
        <v>1</v>
      </c>
      <c r="D196">
        <v>20.81</v>
      </c>
      <c r="E196">
        <v>21.11</v>
      </c>
      <c r="F196">
        <f t="shared" si="6"/>
        <v>2</v>
      </c>
      <c r="G196">
        <f t="shared" si="7"/>
        <v>21.11</v>
      </c>
      <c r="H196">
        <v>5</v>
      </c>
      <c r="I196">
        <v>4</v>
      </c>
      <c r="J196" t="s">
        <v>46</v>
      </c>
      <c r="K196" t="s">
        <v>56</v>
      </c>
      <c r="L196">
        <v>135</v>
      </c>
      <c r="M196">
        <v>127</v>
      </c>
    </row>
    <row r="197" spans="1:13" x14ac:dyDescent="0.25">
      <c r="A197" t="s">
        <v>258</v>
      </c>
      <c r="B197" t="s">
        <v>265</v>
      </c>
      <c r="C197">
        <v>1</v>
      </c>
      <c r="D197">
        <v>21.25</v>
      </c>
      <c r="E197">
        <v>20.950000000000003</v>
      </c>
      <c r="F197">
        <f t="shared" si="6"/>
        <v>1</v>
      </c>
      <c r="G197">
        <f t="shared" si="7"/>
        <v>20.950000000000003</v>
      </c>
      <c r="H197">
        <v>2</v>
      </c>
      <c r="I197">
        <v>13</v>
      </c>
      <c r="J197" t="s">
        <v>32</v>
      </c>
      <c r="K197" t="s">
        <v>77</v>
      </c>
      <c r="L197">
        <v>132</v>
      </c>
      <c r="M197">
        <v>130</v>
      </c>
    </row>
    <row r="198" spans="1:13" x14ac:dyDescent="0.25">
      <c r="A198" t="s">
        <v>258</v>
      </c>
      <c r="B198" t="s">
        <v>267</v>
      </c>
      <c r="C198">
        <v>1</v>
      </c>
      <c r="D198">
        <v>21.36</v>
      </c>
      <c r="E198">
        <v>21.66</v>
      </c>
      <c r="F198" t="str">
        <f t="shared" si="6"/>
        <v/>
      </c>
      <c r="G198">
        <f t="shared" si="7"/>
        <v>21.66</v>
      </c>
      <c r="H198">
        <v>12</v>
      </c>
      <c r="I198">
        <v>7</v>
      </c>
      <c r="J198" t="s">
        <v>60</v>
      </c>
      <c r="K198" t="s">
        <v>357</v>
      </c>
      <c r="L198">
        <v>131</v>
      </c>
      <c r="M198">
        <v>127</v>
      </c>
    </row>
    <row r="199" spans="1:13" x14ac:dyDescent="0.25">
      <c r="A199" t="s">
        <v>258</v>
      </c>
      <c r="B199" t="s">
        <v>265</v>
      </c>
      <c r="C199">
        <v>7</v>
      </c>
      <c r="D199">
        <v>21.39</v>
      </c>
      <c r="E199">
        <v>21.29</v>
      </c>
      <c r="F199">
        <f t="shared" si="6"/>
        <v>1</v>
      </c>
      <c r="G199">
        <f t="shared" si="7"/>
        <v>20.950000000000003</v>
      </c>
      <c r="H199">
        <v>2</v>
      </c>
      <c r="I199">
        <v>14</v>
      </c>
      <c r="J199" t="s">
        <v>32</v>
      </c>
      <c r="K199" t="s">
        <v>672</v>
      </c>
      <c r="L199">
        <v>132</v>
      </c>
      <c r="M199">
        <v>118</v>
      </c>
    </row>
    <row r="200" spans="1:13" x14ac:dyDescent="0.25">
      <c r="A200" t="s">
        <v>258</v>
      </c>
      <c r="B200" t="s">
        <v>265</v>
      </c>
      <c r="C200">
        <v>1</v>
      </c>
      <c r="D200">
        <v>21.54</v>
      </c>
      <c r="E200">
        <v>21.84</v>
      </c>
      <c r="F200">
        <f t="shared" si="6"/>
        <v>1</v>
      </c>
      <c r="G200">
        <f t="shared" si="7"/>
        <v>20.950000000000003</v>
      </c>
      <c r="H200">
        <v>2</v>
      </c>
      <c r="I200">
        <v>3</v>
      </c>
      <c r="J200" t="s">
        <v>32</v>
      </c>
      <c r="K200" t="s">
        <v>77</v>
      </c>
      <c r="L200">
        <v>132</v>
      </c>
      <c r="M200">
        <v>123</v>
      </c>
    </row>
    <row r="201" spans="1:13" x14ac:dyDescent="0.25">
      <c r="A201" t="s">
        <v>258</v>
      </c>
      <c r="B201" t="s">
        <v>277</v>
      </c>
      <c r="C201">
        <v>2</v>
      </c>
      <c r="D201">
        <v>21.54</v>
      </c>
      <c r="E201">
        <v>21.54</v>
      </c>
      <c r="F201">
        <f t="shared" si="6"/>
        <v>3</v>
      </c>
      <c r="G201">
        <f t="shared" si="7"/>
        <v>21.54</v>
      </c>
      <c r="H201">
        <v>7</v>
      </c>
      <c r="I201">
        <v>10</v>
      </c>
      <c r="J201" t="s">
        <v>351</v>
      </c>
      <c r="K201" t="s">
        <v>351</v>
      </c>
      <c r="L201">
        <v>114</v>
      </c>
      <c r="M201">
        <v>114</v>
      </c>
    </row>
    <row r="202" spans="1:13" x14ac:dyDescent="0.25">
      <c r="A202" t="s">
        <v>258</v>
      </c>
      <c r="B202" t="s">
        <v>261</v>
      </c>
      <c r="C202">
        <v>1</v>
      </c>
      <c r="D202">
        <v>21.66</v>
      </c>
      <c r="E202">
        <v>22.259999999999998</v>
      </c>
      <c r="F202" t="str">
        <f t="shared" si="6"/>
        <v/>
      </c>
      <c r="G202">
        <f t="shared" si="7"/>
        <v>22.259999999999998</v>
      </c>
      <c r="H202">
        <v>13</v>
      </c>
      <c r="I202">
        <v>4</v>
      </c>
      <c r="J202" t="s">
        <v>154</v>
      </c>
      <c r="K202" t="s">
        <v>154</v>
      </c>
      <c r="L202">
        <v>135</v>
      </c>
      <c r="M202">
        <v>129</v>
      </c>
    </row>
    <row r="203" spans="1:13" x14ac:dyDescent="0.25">
      <c r="A203" t="s">
        <v>258</v>
      </c>
      <c r="B203" t="s">
        <v>267</v>
      </c>
      <c r="C203">
        <v>2</v>
      </c>
      <c r="D203">
        <v>21.73</v>
      </c>
      <c r="E203">
        <v>21.83</v>
      </c>
      <c r="F203" t="str">
        <f t="shared" si="6"/>
        <v/>
      </c>
      <c r="G203">
        <f t="shared" si="7"/>
        <v>21.66</v>
      </c>
      <c r="H203">
        <v>12</v>
      </c>
      <c r="I203">
        <v>6</v>
      </c>
      <c r="J203" t="s">
        <v>60</v>
      </c>
      <c r="K203" t="s">
        <v>357</v>
      </c>
      <c r="L203">
        <v>131</v>
      </c>
      <c r="M203">
        <v>133</v>
      </c>
    </row>
    <row r="204" spans="1:13" x14ac:dyDescent="0.25">
      <c r="A204" t="s">
        <v>258</v>
      </c>
      <c r="B204" t="s">
        <v>267</v>
      </c>
      <c r="C204">
        <v>3</v>
      </c>
      <c r="D204">
        <v>21.78</v>
      </c>
      <c r="E204">
        <v>21.68</v>
      </c>
      <c r="F204" t="str">
        <f t="shared" si="6"/>
        <v/>
      </c>
      <c r="G204">
        <f t="shared" si="7"/>
        <v>21.66</v>
      </c>
      <c r="H204">
        <v>12</v>
      </c>
      <c r="I204">
        <v>10</v>
      </c>
      <c r="J204" t="s">
        <v>60</v>
      </c>
      <c r="K204" t="s">
        <v>357</v>
      </c>
      <c r="L204">
        <v>131</v>
      </c>
      <c r="M204">
        <v>135</v>
      </c>
    </row>
    <row r="205" spans="1:13" x14ac:dyDescent="0.25">
      <c r="A205" t="s">
        <v>258</v>
      </c>
      <c r="B205" t="s">
        <v>269</v>
      </c>
      <c r="C205">
        <v>1</v>
      </c>
      <c r="D205">
        <v>21.8</v>
      </c>
      <c r="E205">
        <v>22.3</v>
      </c>
      <c r="F205" t="str">
        <f t="shared" si="6"/>
        <v/>
      </c>
      <c r="G205">
        <f t="shared" si="7"/>
        <v>22.3</v>
      </c>
      <c r="H205">
        <v>10</v>
      </c>
      <c r="I205">
        <v>2</v>
      </c>
      <c r="J205" t="s">
        <v>22</v>
      </c>
      <c r="K205" t="s">
        <v>22</v>
      </c>
      <c r="L205">
        <v>130</v>
      </c>
      <c r="M205">
        <v>127</v>
      </c>
    </row>
    <row r="206" spans="1:13" x14ac:dyDescent="0.25">
      <c r="A206" t="s">
        <v>258</v>
      </c>
      <c r="B206" t="s">
        <v>265</v>
      </c>
      <c r="C206">
        <v>11</v>
      </c>
      <c r="D206">
        <v>21.81</v>
      </c>
      <c r="E206">
        <v>21.91</v>
      </c>
      <c r="F206">
        <f t="shared" si="6"/>
        <v>1</v>
      </c>
      <c r="G206">
        <f t="shared" si="7"/>
        <v>20.950000000000003</v>
      </c>
      <c r="H206">
        <v>2</v>
      </c>
      <c r="I206">
        <v>13</v>
      </c>
      <c r="J206" t="s">
        <v>32</v>
      </c>
      <c r="K206" t="s">
        <v>111</v>
      </c>
      <c r="L206">
        <v>132</v>
      </c>
      <c r="M206">
        <v>116</v>
      </c>
    </row>
    <row r="207" spans="1:13" x14ac:dyDescent="0.25">
      <c r="A207" t="s">
        <v>258</v>
      </c>
      <c r="B207" t="s">
        <v>259</v>
      </c>
      <c r="C207">
        <v>3</v>
      </c>
      <c r="D207">
        <v>21.9</v>
      </c>
      <c r="E207">
        <v>22.099999999999998</v>
      </c>
      <c r="F207">
        <f t="shared" si="6"/>
        <v>2</v>
      </c>
      <c r="G207">
        <f t="shared" si="7"/>
        <v>21.11</v>
      </c>
      <c r="H207">
        <v>5</v>
      </c>
      <c r="I207">
        <v>1</v>
      </c>
      <c r="J207" t="s">
        <v>46</v>
      </c>
      <c r="K207" t="s">
        <v>56</v>
      </c>
      <c r="L207">
        <v>135</v>
      </c>
      <c r="M207">
        <v>135</v>
      </c>
    </row>
    <row r="208" spans="1:13" x14ac:dyDescent="0.25">
      <c r="A208" t="s">
        <v>258</v>
      </c>
      <c r="B208" t="s">
        <v>279</v>
      </c>
      <c r="C208">
        <v>5</v>
      </c>
      <c r="D208">
        <v>21.92</v>
      </c>
      <c r="E208">
        <v>21.62</v>
      </c>
      <c r="F208">
        <f t="shared" si="6"/>
        <v>4</v>
      </c>
      <c r="G208">
        <f t="shared" si="7"/>
        <v>21.62</v>
      </c>
      <c r="H208">
        <v>1</v>
      </c>
      <c r="I208">
        <v>7</v>
      </c>
      <c r="J208" t="s">
        <v>77</v>
      </c>
      <c r="K208" t="s">
        <v>77</v>
      </c>
      <c r="L208">
        <v>121</v>
      </c>
      <c r="M208">
        <v>124</v>
      </c>
    </row>
    <row r="209" spans="1:13" x14ac:dyDescent="0.25">
      <c r="A209" t="s">
        <v>258</v>
      </c>
      <c r="B209" t="s">
        <v>273</v>
      </c>
      <c r="C209">
        <v>5</v>
      </c>
      <c r="D209">
        <v>21.99</v>
      </c>
      <c r="E209">
        <v>22.089999999999996</v>
      </c>
      <c r="F209" t="str">
        <f t="shared" si="6"/>
        <v/>
      </c>
      <c r="G209">
        <f t="shared" si="7"/>
        <v>22.089999999999996</v>
      </c>
      <c r="H209">
        <v>11</v>
      </c>
      <c r="I209">
        <v>5</v>
      </c>
      <c r="J209" t="s">
        <v>56</v>
      </c>
      <c r="K209" t="s">
        <v>125</v>
      </c>
      <c r="L209">
        <v>124</v>
      </c>
      <c r="M209">
        <v>128</v>
      </c>
    </row>
    <row r="210" spans="1:13" x14ac:dyDescent="0.25">
      <c r="A210" t="s">
        <v>258</v>
      </c>
      <c r="B210" t="s">
        <v>283</v>
      </c>
      <c r="C210">
        <v>11</v>
      </c>
      <c r="D210">
        <v>22.13</v>
      </c>
      <c r="E210">
        <v>21.63</v>
      </c>
      <c r="F210">
        <f t="shared" si="6"/>
        <v>5</v>
      </c>
      <c r="G210">
        <f t="shared" si="7"/>
        <v>21.63</v>
      </c>
      <c r="H210">
        <v>14</v>
      </c>
      <c r="I210">
        <v>14</v>
      </c>
      <c r="J210" t="s">
        <v>347</v>
      </c>
      <c r="K210" t="s">
        <v>347</v>
      </c>
      <c r="L210">
        <v>115</v>
      </c>
      <c r="M210">
        <v>129</v>
      </c>
    </row>
    <row r="211" spans="1:13" x14ac:dyDescent="0.25">
      <c r="A211" t="s">
        <v>258</v>
      </c>
      <c r="B211" t="s">
        <v>283</v>
      </c>
      <c r="C211">
        <v>6</v>
      </c>
      <c r="D211">
        <v>22.24</v>
      </c>
      <c r="E211">
        <v>22.34</v>
      </c>
      <c r="F211">
        <f t="shared" si="6"/>
        <v>5</v>
      </c>
      <c r="G211">
        <f t="shared" si="7"/>
        <v>21.63</v>
      </c>
      <c r="H211">
        <v>14</v>
      </c>
      <c r="I211">
        <v>2</v>
      </c>
      <c r="J211" t="s">
        <v>347</v>
      </c>
      <c r="K211" t="s">
        <v>347</v>
      </c>
      <c r="L211">
        <v>115</v>
      </c>
      <c r="M211">
        <v>131</v>
      </c>
    </row>
    <row r="212" spans="1:13" x14ac:dyDescent="0.25">
      <c r="A212" t="s">
        <v>258</v>
      </c>
      <c r="B212" t="s">
        <v>283</v>
      </c>
      <c r="C212">
        <v>4</v>
      </c>
      <c r="D212">
        <v>22.38</v>
      </c>
      <c r="E212">
        <v>21.779999999999998</v>
      </c>
      <c r="F212">
        <f t="shared" si="6"/>
        <v>5</v>
      </c>
      <c r="G212">
        <f t="shared" si="7"/>
        <v>21.63</v>
      </c>
      <c r="H212">
        <v>14</v>
      </c>
      <c r="I212">
        <v>12</v>
      </c>
      <c r="J212" t="s">
        <v>347</v>
      </c>
      <c r="K212" t="s">
        <v>347</v>
      </c>
      <c r="L212">
        <v>115</v>
      </c>
      <c r="M212">
        <v>133</v>
      </c>
    </row>
    <row r="213" spans="1:13" x14ac:dyDescent="0.25">
      <c r="A213" t="s">
        <v>258</v>
      </c>
      <c r="B213" t="s">
        <v>261</v>
      </c>
      <c r="C213">
        <v>2</v>
      </c>
      <c r="D213">
        <v>22.39</v>
      </c>
      <c r="E213">
        <v>22.69</v>
      </c>
      <c r="F213" t="str">
        <f t="shared" si="6"/>
        <v/>
      </c>
      <c r="G213">
        <f t="shared" si="7"/>
        <v>22.259999999999998</v>
      </c>
      <c r="H213">
        <v>13</v>
      </c>
      <c r="I213">
        <v>6</v>
      </c>
      <c r="J213" t="s">
        <v>154</v>
      </c>
      <c r="K213" t="s">
        <v>154</v>
      </c>
      <c r="L213">
        <v>135</v>
      </c>
      <c r="M213">
        <v>131</v>
      </c>
    </row>
    <row r="214" spans="1:13" x14ac:dyDescent="0.25">
      <c r="A214" t="s">
        <v>258</v>
      </c>
      <c r="B214" t="s">
        <v>265</v>
      </c>
      <c r="C214">
        <v>6</v>
      </c>
      <c r="D214">
        <v>22.4</v>
      </c>
      <c r="E214">
        <v>22.799999999999997</v>
      </c>
      <c r="F214">
        <f t="shared" si="6"/>
        <v>1</v>
      </c>
      <c r="G214">
        <f t="shared" si="7"/>
        <v>20.950000000000003</v>
      </c>
      <c r="H214">
        <v>2</v>
      </c>
      <c r="I214">
        <v>3</v>
      </c>
      <c r="J214" t="s">
        <v>32</v>
      </c>
      <c r="K214" t="s">
        <v>77</v>
      </c>
      <c r="L214">
        <v>132</v>
      </c>
      <c r="M214">
        <v>119</v>
      </c>
    </row>
    <row r="215" spans="1:13" x14ac:dyDescent="0.25">
      <c r="A215" t="s">
        <v>258</v>
      </c>
      <c r="B215" t="s">
        <v>267</v>
      </c>
      <c r="C215">
        <v>6</v>
      </c>
      <c r="D215">
        <v>22.42</v>
      </c>
      <c r="E215">
        <v>22.72</v>
      </c>
      <c r="F215" t="str">
        <f t="shared" si="6"/>
        <v/>
      </c>
      <c r="G215">
        <f t="shared" si="7"/>
        <v>21.66</v>
      </c>
      <c r="H215">
        <v>12</v>
      </c>
      <c r="I215">
        <v>1</v>
      </c>
      <c r="J215" t="s">
        <v>60</v>
      </c>
      <c r="K215" t="s">
        <v>355</v>
      </c>
      <c r="L215">
        <v>131</v>
      </c>
      <c r="M215">
        <v>135</v>
      </c>
    </row>
    <row r="216" spans="1:13" x14ac:dyDescent="0.25">
      <c r="A216" t="s">
        <v>258</v>
      </c>
      <c r="B216" t="s">
        <v>267</v>
      </c>
      <c r="C216">
        <v>6</v>
      </c>
      <c r="D216">
        <v>22.49</v>
      </c>
      <c r="E216">
        <v>22.889999999999997</v>
      </c>
      <c r="F216" t="str">
        <f t="shared" si="6"/>
        <v/>
      </c>
      <c r="G216">
        <f t="shared" si="7"/>
        <v>21.66</v>
      </c>
      <c r="H216">
        <v>12</v>
      </c>
      <c r="I216">
        <v>5</v>
      </c>
      <c r="J216" t="s">
        <v>60</v>
      </c>
      <c r="K216" t="s">
        <v>352</v>
      </c>
      <c r="L216">
        <v>131</v>
      </c>
      <c r="M216">
        <v>125</v>
      </c>
    </row>
    <row r="217" spans="1:13" x14ac:dyDescent="0.25">
      <c r="A217" t="s">
        <v>258</v>
      </c>
      <c r="B217" t="s">
        <v>281</v>
      </c>
      <c r="C217">
        <v>11</v>
      </c>
      <c r="D217">
        <v>22.5</v>
      </c>
      <c r="E217">
        <v>22.5</v>
      </c>
      <c r="F217" t="str">
        <f t="shared" si="6"/>
        <v/>
      </c>
      <c r="G217">
        <f t="shared" si="7"/>
        <v>22.5</v>
      </c>
      <c r="H217">
        <v>9</v>
      </c>
      <c r="I217">
        <v>2</v>
      </c>
      <c r="J217" t="s">
        <v>191</v>
      </c>
      <c r="K217" t="s">
        <v>52</v>
      </c>
      <c r="L217">
        <v>120</v>
      </c>
      <c r="M217">
        <v>126</v>
      </c>
    </row>
    <row r="218" spans="1:13" x14ac:dyDescent="0.25">
      <c r="A218" t="s">
        <v>258</v>
      </c>
      <c r="B218" t="s">
        <v>277</v>
      </c>
      <c r="C218">
        <v>9</v>
      </c>
      <c r="D218">
        <v>22.56</v>
      </c>
      <c r="E218">
        <v>22.56</v>
      </c>
      <c r="F218">
        <f t="shared" si="6"/>
        <v>3</v>
      </c>
      <c r="G218">
        <f t="shared" si="7"/>
        <v>21.54</v>
      </c>
      <c r="H218">
        <v>7</v>
      </c>
      <c r="I218">
        <v>9</v>
      </c>
      <c r="J218" t="s">
        <v>351</v>
      </c>
      <c r="K218" t="s">
        <v>351</v>
      </c>
      <c r="L218">
        <v>114</v>
      </c>
      <c r="M218">
        <v>114</v>
      </c>
    </row>
    <row r="219" spans="1:13" x14ac:dyDescent="0.25">
      <c r="A219" t="s">
        <v>258</v>
      </c>
      <c r="B219" t="s">
        <v>269</v>
      </c>
      <c r="C219">
        <v>3</v>
      </c>
      <c r="D219">
        <v>22.62</v>
      </c>
      <c r="E219">
        <v>22.720000000000002</v>
      </c>
      <c r="F219" t="str">
        <f t="shared" si="6"/>
        <v/>
      </c>
      <c r="G219">
        <f t="shared" si="7"/>
        <v>22.3</v>
      </c>
      <c r="H219">
        <v>10</v>
      </c>
      <c r="I219">
        <v>7</v>
      </c>
      <c r="J219" t="s">
        <v>22</v>
      </c>
      <c r="K219" t="s">
        <v>22</v>
      </c>
      <c r="L219">
        <v>130</v>
      </c>
      <c r="M219">
        <v>127</v>
      </c>
    </row>
    <row r="220" spans="1:13" x14ac:dyDescent="0.25">
      <c r="A220" t="s">
        <v>258</v>
      </c>
      <c r="B220" t="s">
        <v>273</v>
      </c>
      <c r="C220">
        <v>8</v>
      </c>
      <c r="D220">
        <v>22.66</v>
      </c>
      <c r="E220">
        <v>22.66</v>
      </c>
      <c r="F220" t="str">
        <f t="shared" si="6"/>
        <v/>
      </c>
      <c r="G220">
        <f t="shared" si="7"/>
        <v>22.089999999999996</v>
      </c>
      <c r="H220">
        <v>11</v>
      </c>
      <c r="I220">
        <v>7</v>
      </c>
      <c r="J220" t="s">
        <v>56</v>
      </c>
      <c r="K220" t="s">
        <v>32</v>
      </c>
      <c r="L220">
        <v>124</v>
      </c>
      <c r="M220">
        <v>131</v>
      </c>
    </row>
    <row r="221" spans="1:13" x14ac:dyDescent="0.25">
      <c r="A221" t="s">
        <v>258</v>
      </c>
      <c r="B221" t="s">
        <v>283</v>
      </c>
      <c r="C221">
        <v>10</v>
      </c>
      <c r="D221">
        <v>22.7</v>
      </c>
      <c r="E221">
        <v>22.7</v>
      </c>
      <c r="F221">
        <f t="shared" si="6"/>
        <v>5</v>
      </c>
      <c r="G221">
        <f t="shared" si="7"/>
        <v>21.63</v>
      </c>
      <c r="H221">
        <v>14</v>
      </c>
      <c r="I221">
        <v>7</v>
      </c>
      <c r="J221" t="s">
        <v>347</v>
      </c>
      <c r="K221" t="s">
        <v>347</v>
      </c>
      <c r="L221">
        <v>115</v>
      </c>
      <c r="M221">
        <v>121</v>
      </c>
    </row>
    <row r="222" spans="1:13" x14ac:dyDescent="0.25">
      <c r="A222" t="s">
        <v>258</v>
      </c>
      <c r="B222" t="s">
        <v>265</v>
      </c>
      <c r="C222">
        <v>6</v>
      </c>
      <c r="D222">
        <v>22.72</v>
      </c>
      <c r="E222">
        <v>22.919999999999998</v>
      </c>
      <c r="F222">
        <f t="shared" si="6"/>
        <v>1</v>
      </c>
      <c r="G222">
        <f t="shared" si="7"/>
        <v>20.950000000000003</v>
      </c>
      <c r="H222">
        <v>2</v>
      </c>
      <c r="I222">
        <v>7</v>
      </c>
      <c r="J222" t="s">
        <v>32</v>
      </c>
      <c r="K222" t="s">
        <v>77</v>
      </c>
      <c r="L222">
        <v>132</v>
      </c>
      <c r="M222">
        <v>120</v>
      </c>
    </row>
    <row r="223" spans="1:13" x14ac:dyDescent="0.25">
      <c r="A223" t="s">
        <v>258</v>
      </c>
      <c r="B223" t="s">
        <v>281</v>
      </c>
      <c r="C223">
        <v>4</v>
      </c>
      <c r="D223">
        <v>22.73</v>
      </c>
      <c r="E223">
        <v>22.63</v>
      </c>
      <c r="F223" t="str">
        <f t="shared" si="6"/>
        <v/>
      </c>
      <c r="G223">
        <f t="shared" si="7"/>
        <v>22.5</v>
      </c>
      <c r="H223">
        <v>9</v>
      </c>
      <c r="I223">
        <v>8</v>
      </c>
      <c r="J223" t="s">
        <v>191</v>
      </c>
      <c r="K223" t="s">
        <v>347</v>
      </c>
      <c r="L223">
        <v>120</v>
      </c>
      <c r="M223">
        <v>124</v>
      </c>
    </row>
    <row r="224" spans="1:13" x14ac:dyDescent="0.25">
      <c r="A224" t="s">
        <v>258</v>
      </c>
      <c r="B224" t="s">
        <v>273</v>
      </c>
      <c r="C224">
        <v>5</v>
      </c>
      <c r="D224">
        <v>22.79</v>
      </c>
      <c r="E224">
        <v>22.79</v>
      </c>
      <c r="F224" t="str">
        <f t="shared" si="6"/>
        <v/>
      </c>
      <c r="G224">
        <f t="shared" si="7"/>
        <v>22.089999999999996</v>
      </c>
      <c r="H224">
        <v>11</v>
      </c>
      <c r="I224">
        <v>7</v>
      </c>
      <c r="J224" t="s">
        <v>56</v>
      </c>
      <c r="K224" t="s">
        <v>56</v>
      </c>
      <c r="L224">
        <v>124</v>
      </c>
      <c r="M224">
        <v>130</v>
      </c>
    </row>
    <row r="225" spans="1:13" x14ac:dyDescent="0.25">
      <c r="A225" t="s">
        <v>258</v>
      </c>
      <c r="B225" t="s">
        <v>283</v>
      </c>
      <c r="C225">
        <v>11</v>
      </c>
      <c r="D225">
        <v>22.94</v>
      </c>
      <c r="E225">
        <v>22.44</v>
      </c>
      <c r="F225">
        <f t="shared" si="6"/>
        <v>5</v>
      </c>
      <c r="G225">
        <f t="shared" si="7"/>
        <v>21.63</v>
      </c>
      <c r="H225">
        <v>14</v>
      </c>
      <c r="I225">
        <v>8</v>
      </c>
      <c r="J225" t="s">
        <v>347</v>
      </c>
      <c r="K225" t="s">
        <v>32</v>
      </c>
      <c r="L225">
        <v>115</v>
      </c>
      <c r="M225">
        <v>135</v>
      </c>
    </row>
    <row r="226" spans="1:13" x14ac:dyDescent="0.25">
      <c r="A226" t="s">
        <v>258</v>
      </c>
      <c r="B226" t="s">
        <v>277</v>
      </c>
      <c r="C226">
        <v>9</v>
      </c>
      <c r="D226">
        <v>22.99</v>
      </c>
      <c r="E226">
        <v>22.889999999999997</v>
      </c>
      <c r="F226">
        <f t="shared" si="6"/>
        <v>3</v>
      </c>
      <c r="G226">
        <f t="shared" si="7"/>
        <v>21.54</v>
      </c>
      <c r="H226">
        <v>7</v>
      </c>
      <c r="I226">
        <v>1</v>
      </c>
      <c r="J226" t="s">
        <v>351</v>
      </c>
      <c r="K226" t="s">
        <v>69</v>
      </c>
      <c r="L226">
        <v>114</v>
      </c>
      <c r="M226">
        <v>123</v>
      </c>
    </row>
    <row r="227" spans="1:13" x14ac:dyDescent="0.25">
      <c r="A227" t="s">
        <v>258</v>
      </c>
      <c r="B227" t="s">
        <v>283</v>
      </c>
      <c r="C227">
        <v>4</v>
      </c>
      <c r="D227">
        <v>23.13</v>
      </c>
      <c r="E227">
        <v>23.13</v>
      </c>
      <c r="F227">
        <f t="shared" si="6"/>
        <v>5</v>
      </c>
      <c r="G227">
        <f t="shared" si="7"/>
        <v>21.63</v>
      </c>
      <c r="H227">
        <v>14</v>
      </c>
      <c r="I227">
        <v>4</v>
      </c>
      <c r="J227" t="s">
        <v>347</v>
      </c>
      <c r="K227" t="s">
        <v>347</v>
      </c>
      <c r="L227">
        <v>115</v>
      </c>
      <c r="M227">
        <v>127</v>
      </c>
    </row>
    <row r="228" spans="1:13" x14ac:dyDescent="0.25">
      <c r="A228" t="s">
        <v>258</v>
      </c>
      <c r="B228" t="s">
        <v>263</v>
      </c>
      <c r="C228">
        <v>14</v>
      </c>
      <c r="D228">
        <v>23.18</v>
      </c>
      <c r="E228">
        <v>23.38</v>
      </c>
      <c r="F228" t="str">
        <f t="shared" si="6"/>
        <v/>
      </c>
      <c r="G228">
        <f t="shared" si="7"/>
        <v>23.38</v>
      </c>
      <c r="H228">
        <v>6</v>
      </c>
      <c r="I228">
        <v>8</v>
      </c>
      <c r="J228" t="s">
        <v>37</v>
      </c>
      <c r="K228" t="s">
        <v>22</v>
      </c>
      <c r="L228">
        <v>134</v>
      </c>
      <c r="M228">
        <v>127</v>
      </c>
    </row>
    <row r="229" spans="1:13" x14ac:dyDescent="0.25">
      <c r="A229" t="s">
        <v>258</v>
      </c>
      <c r="B229" t="s">
        <v>283</v>
      </c>
      <c r="C229">
        <v>10</v>
      </c>
      <c r="D229">
        <v>23.9</v>
      </c>
      <c r="E229">
        <v>23.7</v>
      </c>
      <c r="F229">
        <f t="shared" si="6"/>
        <v>5</v>
      </c>
      <c r="G229">
        <f t="shared" si="7"/>
        <v>21.63</v>
      </c>
      <c r="H229">
        <v>14</v>
      </c>
      <c r="I229">
        <v>8</v>
      </c>
      <c r="J229" t="s">
        <v>347</v>
      </c>
      <c r="K229" t="s">
        <v>347</v>
      </c>
      <c r="L229">
        <v>115</v>
      </c>
      <c r="M229">
        <v>127</v>
      </c>
    </row>
    <row r="230" spans="1:13" x14ac:dyDescent="0.25">
      <c r="A230" t="s">
        <v>258</v>
      </c>
      <c r="B230" t="s">
        <v>283</v>
      </c>
      <c r="C230">
        <v>13</v>
      </c>
      <c r="D230">
        <v>24</v>
      </c>
      <c r="E230">
        <v>23.9</v>
      </c>
      <c r="F230">
        <f t="shared" si="6"/>
        <v>5</v>
      </c>
      <c r="G230">
        <f t="shared" si="7"/>
        <v>21.63</v>
      </c>
      <c r="H230">
        <v>14</v>
      </c>
      <c r="I230">
        <v>10</v>
      </c>
      <c r="J230" t="s">
        <v>347</v>
      </c>
      <c r="K230" t="s">
        <v>347</v>
      </c>
      <c r="L230">
        <v>115</v>
      </c>
      <c r="M230">
        <v>125</v>
      </c>
    </row>
    <row r="231" spans="1:13" x14ac:dyDescent="0.25">
      <c r="A231" t="s">
        <v>258</v>
      </c>
      <c r="B231" t="s">
        <v>273</v>
      </c>
      <c r="C231">
        <v>2</v>
      </c>
      <c r="D231">
        <v>24.41</v>
      </c>
      <c r="E231">
        <v>24.509999999999998</v>
      </c>
      <c r="F231" t="str">
        <f t="shared" si="6"/>
        <v/>
      </c>
      <c r="G231">
        <f t="shared" si="7"/>
        <v>22.089999999999996</v>
      </c>
      <c r="H231">
        <v>11</v>
      </c>
      <c r="I231">
        <v>6</v>
      </c>
      <c r="J231" t="s">
        <v>56</v>
      </c>
      <c r="K231" t="s">
        <v>56</v>
      </c>
      <c r="L231">
        <v>124</v>
      </c>
      <c r="M231">
        <v>128</v>
      </c>
    </row>
    <row r="232" spans="1:13" x14ac:dyDescent="0.25">
      <c r="A232" t="s">
        <v>258</v>
      </c>
      <c r="B232" t="s">
        <v>261</v>
      </c>
      <c r="C232">
        <v>3</v>
      </c>
      <c r="D232">
        <v>24.65</v>
      </c>
      <c r="E232">
        <v>25.249999999999996</v>
      </c>
      <c r="F232" t="str">
        <f t="shared" si="6"/>
        <v/>
      </c>
      <c r="G232">
        <f t="shared" si="7"/>
        <v>22.259999999999998</v>
      </c>
      <c r="H232">
        <v>13</v>
      </c>
      <c r="I232">
        <v>5</v>
      </c>
      <c r="J232" t="s">
        <v>154</v>
      </c>
      <c r="K232" t="s">
        <v>154</v>
      </c>
      <c r="L232">
        <v>135</v>
      </c>
      <c r="M232">
        <v>130</v>
      </c>
    </row>
    <row r="233" spans="1:13" x14ac:dyDescent="0.25">
      <c r="A233" t="s">
        <v>290</v>
      </c>
      <c r="B233" t="s">
        <v>299</v>
      </c>
      <c r="C233">
        <v>1</v>
      </c>
      <c r="D233">
        <v>20.85</v>
      </c>
      <c r="E233">
        <v>21.150000000000002</v>
      </c>
      <c r="F233">
        <f t="shared" si="6"/>
        <v>1</v>
      </c>
      <c r="G233">
        <f t="shared" si="7"/>
        <v>20.7</v>
      </c>
      <c r="H233">
        <v>2</v>
      </c>
      <c r="I233">
        <v>3</v>
      </c>
      <c r="J233" t="s">
        <v>154</v>
      </c>
      <c r="K233" t="s">
        <v>154</v>
      </c>
      <c r="L233">
        <v>131</v>
      </c>
      <c r="M233">
        <v>122</v>
      </c>
    </row>
    <row r="234" spans="1:13" x14ac:dyDescent="0.25">
      <c r="A234" t="s">
        <v>290</v>
      </c>
      <c r="B234" t="s">
        <v>303</v>
      </c>
      <c r="C234">
        <v>3</v>
      </c>
      <c r="D234">
        <v>21.1</v>
      </c>
      <c r="E234">
        <v>21.200000000000003</v>
      </c>
      <c r="F234">
        <f t="shared" si="6"/>
        <v>2</v>
      </c>
      <c r="G234">
        <f t="shared" si="7"/>
        <v>21.200000000000003</v>
      </c>
      <c r="H234">
        <v>10</v>
      </c>
      <c r="I234">
        <v>8</v>
      </c>
      <c r="J234" t="s">
        <v>32</v>
      </c>
      <c r="K234" t="s">
        <v>77</v>
      </c>
      <c r="L234">
        <v>129</v>
      </c>
      <c r="M234">
        <v>127</v>
      </c>
    </row>
    <row r="235" spans="1:13" x14ac:dyDescent="0.25">
      <c r="A235" t="s">
        <v>290</v>
      </c>
      <c r="B235" t="s">
        <v>299</v>
      </c>
      <c r="C235">
        <v>4</v>
      </c>
      <c r="D235">
        <v>21.15</v>
      </c>
      <c r="E235">
        <v>21.45</v>
      </c>
      <c r="F235">
        <f t="shared" si="6"/>
        <v>1</v>
      </c>
      <c r="G235">
        <f t="shared" si="7"/>
        <v>20.7</v>
      </c>
      <c r="H235">
        <v>2</v>
      </c>
      <c r="I235">
        <v>2</v>
      </c>
      <c r="J235" t="s">
        <v>154</v>
      </c>
      <c r="K235" t="s">
        <v>154</v>
      </c>
      <c r="L235">
        <v>131</v>
      </c>
      <c r="M235">
        <v>123</v>
      </c>
    </row>
    <row r="236" spans="1:13" x14ac:dyDescent="0.25">
      <c r="A236" t="s">
        <v>290</v>
      </c>
      <c r="B236" t="s">
        <v>299</v>
      </c>
      <c r="C236">
        <v>2</v>
      </c>
      <c r="D236">
        <v>21.2</v>
      </c>
      <c r="E236">
        <v>20.7</v>
      </c>
      <c r="F236">
        <f t="shared" si="6"/>
        <v>1</v>
      </c>
      <c r="G236">
        <f t="shared" si="7"/>
        <v>20.7</v>
      </c>
      <c r="H236">
        <v>2</v>
      </c>
      <c r="I236">
        <v>10</v>
      </c>
      <c r="J236" t="s">
        <v>154</v>
      </c>
      <c r="K236" t="s">
        <v>154</v>
      </c>
      <c r="L236">
        <v>131</v>
      </c>
      <c r="M236">
        <v>133</v>
      </c>
    </row>
    <row r="237" spans="1:13" x14ac:dyDescent="0.25">
      <c r="A237" t="s">
        <v>290</v>
      </c>
      <c r="B237" t="s">
        <v>299</v>
      </c>
      <c r="C237">
        <v>1</v>
      </c>
      <c r="D237">
        <v>21.38</v>
      </c>
      <c r="E237">
        <v>21.48</v>
      </c>
      <c r="F237">
        <f t="shared" si="6"/>
        <v>1</v>
      </c>
      <c r="G237">
        <f t="shared" si="7"/>
        <v>20.7</v>
      </c>
      <c r="H237">
        <v>2</v>
      </c>
      <c r="I237">
        <v>2</v>
      </c>
      <c r="J237" t="s">
        <v>154</v>
      </c>
      <c r="K237" t="s">
        <v>154</v>
      </c>
      <c r="L237">
        <v>131</v>
      </c>
      <c r="M237">
        <v>128</v>
      </c>
    </row>
    <row r="238" spans="1:13" x14ac:dyDescent="0.25">
      <c r="A238" t="s">
        <v>290</v>
      </c>
      <c r="B238" t="s">
        <v>299</v>
      </c>
      <c r="C238">
        <v>2</v>
      </c>
      <c r="D238">
        <v>21.38</v>
      </c>
      <c r="E238">
        <v>21.38</v>
      </c>
      <c r="F238">
        <f t="shared" si="6"/>
        <v>1</v>
      </c>
      <c r="G238">
        <f t="shared" si="7"/>
        <v>20.7</v>
      </c>
      <c r="H238">
        <v>2</v>
      </c>
      <c r="I238">
        <v>8</v>
      </c>
      <c r="J238" t="s">
        <v>154</v>
      </c>
      <c r="K238" t="s">
        <v>154</v>
      </c>
      <c r="L238">
        <v>131</v>
      </c>
      <c r="M238">
        <v>126</v>
      </c>
    </row>
    <row r="239" spans="1:13" x14ac:dyDescent="0.25">
      <c r="A239" t="s">
        <v>290</v>
      </c>
      <c r="B239" t="s">
        <v>299</v>
      </c>
      <c r="C239">
        <v>1</v>
      </c>
      <c r="D239">
        <v>21.4</v>
      </c>
      <c r="E239">
        <v>21.099999999999998</v>
      </c>
      <c r="F239">
        <f t="shared" si="6"/>
        <v>1</v>
      </c>
      <c r="G239">
        <f t="shared" si="7"/>
        <v>20.7</v>
      </c>
      <c r="H239">
        <v>2</v>
      </c>
      <c r="I239">
        <v>8</v>
      </c>
      <c r="J239" t="s">
        <v>154</v>
      </c>
      <c r="K239" t="s">
        <v>154</v>
      </c>
      <c r="L239">
        <v>131</v>
      </c>
      <c r="M239">
        <v>135</v>
      </c>
    </row>
    <row r="240" spans="1:13" x14ac:dyDescent="0.25">
      <c r="A240" t="s">
        <v>290</v>
      </c>
      <c r="B240" t="s">
        <v>303</v>
      </c>
      <c r="C240">
        <v>3</v>
      </c>
      <c r="D240">
        <v>21.4</v>
      </c>
      <c r="E240">
        <v>21.299999999999997</v>
      </c>
      <c r="F240">
        <f t="shared" si="6"/>
        <v>2</v>
      </c>
      <c r="G240">
        <f t="shared" si="7"/>
        <v>21.200000000000003</v>
      </c>
      <c r="H240">
        <v>10</v>
      </c>
      <c r="I240">
        <v>9</v>
      </c>
      <c r="J240" t="s">
        <v>32</v>
      </c>
      <c r="K240" t="s">
        <v>32</v>
      </c>
      <c r="L240">
        <v>129</v>
      </c>
      <c r="M240">
        <v>131</v>
      </c>
    </row>
    <row r="241" spans="1:13" x14ac:dyDescent="0.25">
      <c r="A241" t="s">
        <v>290</v>
      </c>
      <c r="B241" t="s">
        <v>293</v>
      </c>
      <c r="C241">
        <v>11</v>
      </c>
      <c r="D241">
        <v>21.61</v>
      </c>
      <c r="E241">
        <v>22.11</v>
      </c>
      <c r="F241">
        <f t="shared" si="6"/>
        <v>5</v>
      </c>
      <c r="G241">
        <f t="shared" si="7"/>
        <v>21.88</v>
      </c>
      <c r="H241">
        <v>7</v>
      </c>
      <c r="I241">
        <v>10</v>
      </c>
      <c r="J241" t="s">
        <v>125</v>
      </c>
      <c r="K241" t="s">
        <v>352</v>
      </c>
      <c r="L241">
        <v>133</v>
      </c>
      <c r="M241">
        <v>117</v>
      </c>
    </row>
    <row r="242" spans="1:13" x14ac:dyDescent="0.25">
      <c r="A242" t="s">
        <v>290</v>
      </c>
      <c r="B242" t="s">
        <v>291</v>
      </c>
      <c r="C242">
        <v>4</v>
      </c>
      <c r="D242">
        <v>21.66</v>
      </c>
      <c r="E242">
        <v>21.76</v>
      </c>
      <c r="F242">
        <f t="shared" si="6"/>
        <v>3</v>
      </c>
      <c r="G242">
        <f t="shared" si="7"/>
        <v>21.76</v>
      </c>
      <c r="H242">
        <v>6</v>
      </c>
      <c r="I242">
        <v>3</v>
      </c>
      <c r="J242" t="s">
        <v>46</v>
      </c>
      <c r="K242" t="s">
        <v>346</v>
      </c>
      <c r="L242">
        <v>135</v>
      </c>
      <c r="M242">
        <v>131</v>
      </c>
    </row>
    <row r="243" spans="1:13" x14ac:dyDescent="0.25">
      <c r="A243" t="s">
        <v>290</v>
      </c>
      <c r="B243" t="s">
        <v>293</v>
      </c>
      <c r="C243">
        <v>3</v>
      </c>
      <c r="D243">
        <v>21.68</v>
      </c>
      <c r="E243">
        <v>21.88</v>
      </c>
      <c r="F243">
        <f t="shared" si="6"/>
        <v>5</v>
      </c>
      <c r="G243">
        <f t="shared" si="7"/>
        <v>21.88</v>
      </c>
      <c r="H243">
        <v>7</v>
      </c>
      <c r="I243">
        <v>4</v>
      </c>
      <c r="J243" t="s">
        <v>125</v>
      </c>
      <c r="K243" t="s">
        <v>32</v>
      </c>
      <c r="L243">
        <v>133</v>
      </c>
      <c r="M243">
        <v>128</v>
      </c>
    </row>
    <row r="244" spans="1:13" x14ac:dyDescent="0.25">
      <c r="A244" t="s">
        <v>290</v>
      </c>
      <c r="B244" t="s">
        <v>305</v>
      </c>
      <c r="C244">
        <v>9</v>
      </c>
      <c r="D244">
        <v>21.71</v>
      </c>
      <c r="E244">
        <v>22.31</v>
      </c>
      <c r="F244" t="str">
        <f t="shared" si="6"/>
        <v/>
      </c>
      <c r="G244">
        <f t="shared" si="7"/>
        <v>22.31</v>
      </c>
      <c r="H244">
        <v>8</v>
      </c>
      <c r="I244">
        <v>3</v>
      </c>
      <c r="J244" t="s">
        <v>347</v>
      </c>
      <c r="K244" t="s">
        <v>347</v>
      </c>
      <c r="L244">
        <v>126</v>
      </c>
      <c r="M244">
        <v>114</v>
      </c>
    </row>
    <row r="245" spans="1:13" x14ac:dyDescent="0.25">
      <c r="A245" t="s">
        <v>290</v>
      </c>
      <c r="B245" t="s">
        <v>293</v>
      </c>
      <c r="C245">
        <v>1</v>
      </c>
      <c r="D245">
        <v>21.83</v>
      </c>
      <c r="E245">
        <v>22.33</v>
      </c>
      <c r="F245">
        <f t="shared" si="6"/>
        <v>5</v>
      </c>
      <c r="G245">
        <f t="shared" si="7"/>
        <v>21.88</v>
      </c>
      <c r="H245">
        <v>7</v>
      </c>
      <c r="I245">
        <v>3</v>
      </c>
      <c r="J245" t="s">
        <v>125</v>
      </c>
      <c r="K245" t="s">
        <v>125</v>
      </c>
      <c r="L245">
        <v>133</v>
      </c>
      <c r="M245">
        <v>125</v>
      </c>
    </row>
    <row r="246" spans="1:13" x14ac:dyDescent="0.25">
      <c r="A246" t="s">
        <v>290</v>
      </c>
      <c r="B246" t="s">
        <v>301</v>
      </c>
      <c r="C246">
        <v>4</v>
      </c>
      <c r="D246">
        <v>22.13</v>
      </c>
      <c r="E246">
        <v>22.33</v>
      </c>
      <c r="F246" t="str">
        <f t="shared" si="6"/>
        <v/>
      </c>
      <c r="G246">
        <f t="shared" si="7"/>
        <v>22.33</v>
      </c>
      <c r="H246">
        <v>1</v>
      </c>
      <c r="I246">
        <v>1</v>
      </c>
      <c r="J246" t="s">
        <v>22</v>
      </c>
      <c r="K246" t="s">
        <v>154</v>
      </c>
      <c r="L246">
        <v>131</v>
      </c>
      <c r="M246">
        <v>124</v>
      </c>
    </row>
    <row r="247" spans="1:13" x14ac:dyDescent="0.25">
      <c r="A247" t="s">
        <v>290</v>
      </c>
      <c r="B247" t="s">
        <v>293</v>
      </c>
      <c r="C247">
        <v>3</v>
      </c>
      <c r="D247">
        <v>22.18</v>
      </c>
      <c r="E247">
        <v>22.18</v>
      </c>
      <c r="F247">
        <f t="shared" si="6"/>
        <v>5</v>
      </c>
      <c r="G247">
        <f t="shared" si="7"/>
        <v>21.88</v>
      </c>
      <c r="H247">
        <v>7</v>
      </c>
      <c r="I247">
        <v>9</v>
      </c>
      <c r="J247" t="s">
        <v>125</v>
      </c>
      <c r="K247" t="s">
        <v>125</v>
      </c>
      <c r="L247">
        <v>133</v>
      </c>
      <c r="M247">
        <v>132</v>
      </c>
    </row>
    <row r="248" spans="1:13" x14ac:dyDescent="0.25">
      <c r="A248" t="s">
        <v>290</v>
      </c>
      <c r="B248" t="s">
        <v>307</v>
      </c>
      <c r="C248">
        <v>10</v>
      </c>
      <c r="D248">
        <v>22.27</v>
      </c>
      <c r="E248">
        <v>21.87</v>
      </c>
      <c r="F248">
        <f t="shared" si="6"/>
        <v>4</v>
      </c>
      <c r="G248">
        <f t="shared" si="7"/>
        <v>21.87</v>
      </c>
      <c r="H248">
        <v>4</v>
      </c>
      <c r="I248">
        <v>1</v>
      </c>
      <c r="J248" t="s">
        <v>111</v>
      </c>
      <c r="K248" t="s">
        <v>111</v>
      </c>
      <c r="L248">
        <v>123</v>
      </c>
      <c r="M248">
        <v>134</v>
      </c>
    </row>
    <row r="249" spans="1:13" x14ac:dyDescent="0.25">
      <c r="A249" t="s">
        <v>290</v>
      </c>
      <c r="B249" t="s">
        <v>291</v>
      </c>
      <c r="C249">
        <v>1</v>
      </c>
      <c r="D249">
        <v>22.33</v>
      </c>
      <c r="E249">
        <v>22.73</v>
      </c>
      <c r="F249">
        <f t="shared" si="6"/>
        <v>3</v>
      </c>
      <c r="G249">
        <f t="shared" si="7"/>
        <v>21.76</v>
      </c>
      <c r="H249">
        <v>6</v>
      </c>
      <c r="I249">
        <v>10</v>
      </c>
      <c r="J249" t="s">
        <v>46</v>
      </c>
      <c r="K249" t="s">
        <v>125</v>
      </c>
      <c r="L249">
        <v>135</v>
      </c>
      <c r="M249">
        <v>116</v>
      </c>
    </row>
    <row r="250" spans="1:13" x14ac:dyDescent="0.25">
      <c r="A250" t="s">
        <v>290</v>
      </c>
      <c r="B250" t="s">
        <v>301</v>
      </c>
      <c r="C250">
        <v>1</v>
      </c>
      <c r="D250">
        <v>22.4</v>
      </c>
      <c r="E250">
        <v>22.4</v>
      </c>
      <c r="F250" t="str">
        <f t="shared" si="6"/>
        <v/>
      </c>
      <c r="G250">
        <f t="shared" si="7"/>
        <v>22.33</v>
      </c>
      <c r="H250">
        <v>1</v>
      </c>
      <c r="I250">
        <v>5</v>
      </c>
      <c r="J250" t="s">
        <v>22</v>
      </c>
      <c r="K250" t="s">
        <v>22</v>
      </c>
      <c r="L250">
        <v>131</v>
      </c>
      <c r="M250">
        <v>124</v>
      </c>
    </row>
    <row r="251" spans="1:13" x14ac:dyDescent="0.25">
      <c r="A251" t="s">
        <v>290</v>
      </c>
      <c r="B251" t="s">
        <v>310</v>
      </c>
      <c r="C251">
        <v>9</v>
      </c>
      <c r="D251">
        <v>22.9</v>
      </c>
      <c r="E251">
        <v>22.5</v>
      </c>
      <c r="F251" t="str">
        <f t="shared" si="6"/>
        <v/>
      </c>
      <c r="G251">
        <f t="shared" si="7"/>
        <v>22.5</v>
      </c>
      <c r="H251">
        <v>5</v>
      </c>
      <c r="I251">
        <v>10</v>
      </c>
      <c r="J251" t="s">
        <v>77</v>
      </c>
      <c r="K251" t="s">
        <v>77</v>
      </c>
      <c r="L251">
        <v>123</v>
      </c>
      <c r="M251">
        <v>129</v>
      </c>
    </row>
    <row r="252" spans="1:13" x14ac:dyDescent="0.25">
      <c r="A252" t="s">
        <v>290</v>
      </c>
      <c r="B252" t="s">
        <v>305</v>
      </c>
      <c r="C252">
        <v>14</v>
      </c>
      <c r="D252">
        <v>23.37</v>
      </c>
      <c r="E252">
        <v>23.07</v>
      </c>
      <c r="F252" t="str">
        <f t="shared" si="6"/>
        <v/>
      </c>
      <c r="G252">
        <f t="shared" si="7"/>
        <v>22.31</v>
      </c>
      <c r="H252">
        <v>8</v>
      </c>
      <c r="I252">
        <v>13</v>
      </c>
      <c r="J252" t="s">
        <v>347</v>
      </c>
      <c r="K252" t="s">
        <v>347</v>
      </c>
      <c r="L252">
        <v>126</v>
      </c>
      <c r="M252">
        <v>129</v>
      </c>
    </row>
    <row r="253" spans="1:13" x14ac:dyDescent="0.25">
      <c r="A253" t="s">
        <v>290</v>
      </c>
      <c r="B253" t="s">
        <v>301</v>
      </c>
      <c r="C253">
        <v>1</v>
      </c>
      <c r="D253">
        <v>24.6</v>
      </c>
      <c r="E253">
        <v>24.8</v>
      </c>
      <c r="F253" t="str">
        <f t="shared" si="6"/>
        <v/>
      </c>
      <c r="G253">
        <f t="shared" si="7"/>
        <v>22.33</v>
      </c>
      <c r="H253">
        <v>1</v>
      </c>
      <c r="I253">
        <v>7</v>
      </c>
      <c r="J253" t="s">
        <v>22</v>
      </c>
      <c r="K253" t="s">
        <v>154</v>
      </c>
      <c r="L253">
        <v>131</v>
      </c>
      <c r="M253">
        <v>118</v>
      </c>
    </row>
    <row r="254" spans="1:13" x14ac:dyDescent="0.25">
      <c r="A254" t="s">
        <v>290</v>
      </c>
      <c r="B254" t="s">
        <v>305</v>
      </c>
      <c r="C254">
        <v>14</v>
      </c>
      <c r="D254">
        <v>24.94</v>
      </c>
      <c r="E254">
        <v>24.64</v>
      </c>
      <c r="F254" t="str">
        <f t="shared" si="6"/>
        <v/>
      </c>
      <c r="G254">
        <f t="shared" si="7"/>
        <v>22.31</v>
      </c>
      <c r="H254">
        <v>8</v>
      </c>
      <c r="I254">
        <v>12</v>
      </c>
      <c r="J254" t="s">
        <v>347</v>
      </c>
      <c r="K254" t="s">
        <v>347</v>
      </c>
      <c r="L254">
        <v>126</v>
      </c>
      <c r="M254">
        <v>129</v>
      </c>
    </row>
    <row r="255" spans="1:13" x14ac:dyDescent="0.25">
      <c r="A255" t="s">
        <v>290</v>
      </c>
      <c r="B255" t="s">
        <v>305</v>
      </c>
      <c r="C255">
        <v>14</v>
      </c>
      <c r="D255">
        <v>28.93</v>
      </c>
      <c r="E255">
        <v>28.93</v>
      </c>
      <c r="F255" t="str">
        <f t="shared" si="6"/>
        <v/>
      </c>
      <c r="G255">
        <f t="shared" si="7"/>
        <v>22.31</v>
      </c>
      <c r="H255">
        <v>8</v>
      </c>
      <c r="I255">
        <v>4</v>
      </c>
      <c r="J255" t="s">
        <v>347</v>
      </c>
      <c r="K255" t="s">
        <v>347</v>
      </c>
      <c r="L255">
        <v>126</v>
      </c>
      <c r="M255">
        <v>133</v>
      </c>
    </row>
    <row r="256" spans="1:13" x14ac:dyDescent="0.25">
      <c r="A256" t="s">
        <v>319</v>
      </c>
      <c r="B256" t="s">
        <v>326</v>
      </c>
      <c r="C256">
        <v>3</v>
      </c>
      <c r="D256">
        <v>8.5</v>
      </c>
      <c r="E256">
        <v>9</v>
      </c>
      <c r="F256">
        <f t="shared" si="6"/>
        <v>4</v>
      </c>
      <c r="G256">
        <f t="shared" si="7"/>
        <v>8.74</v>
      </c>
      <c r="H256">
        <v>2</v>
      </c>
      <c r="I256">
        <v>1</v>
      </c>
      <c r="J256" t="s">
        <v>46</v>
      </c>
      <c r="K256" t="s">
        <v>128</v>
      </c>
      <c r="L256">
        <v>130</v>
      </c>
      <c r="M256">
        <v>115</v>
      </c>
    </row>
    <row r="257" spans="1:13" x14ac:dyDescent="0.25">
      <c r="A257" t="s">
        <v>319</v>
      </c>
      <c r="B257" t="s">
        <v>329</v>
      </c>
      <c r="C257">
        <v>1</v>
      </c>
      <c r="D257">
        <v>8.5</v>
      </c>
      <c r="E257">
        <v>8.6999999999999993</v>
      </c>
      <c r="F257">
        <f t="shared" si="6"/>
        <v>3</v>
      </c>
      <c r="G257">
        <f t="shared" si="7"/>
        <v>8.66</v>
      </c>
      <c r="H257">
        <v>5</v>
      </c>
      <c r="I257">
        <v>6</v>
      </c>
      <c r="J257" t="s">
        <v>22</v>
      </c>
      <c r="K257" t="s">
        <v>32</v>
      </c>
      <c r="L257">
        <v>129</v>
      </c>
      <c r="M257">
        <v>122</v>
      </c>
    </row>
    <row r="258" spans="1:13" x14ac:dyDescent="0.25">
      <c r="A258" t="s">
        <v>319</v>
      </c>
      <c r="B258" t="s">
        <v>327</v>
      </c>
      <c r="C258">
        <v>1</v>
      </c>
      <c r="D258">
        <v>8.5299999999999994</v>
      </c>
      <c r="E258">
        <v>9.129999999999999</v>
      </c>
      <c r="F258" t="str">
        <f t="shared" ref="F258:F287" si="8">IFERROR(IF(SUMPRODUCT(--($A$2:$A$2011=$A258),--($G$2:$G$2011&lt;$G258),--(MATCH($B$2:$B$2011&amp;$A$2:$A$2011,$B$2:$B$2011&amp;$A$2:$A$2011,0)=ROW($2:$2011)-1))+1&gt;5,"",SUMPRODUCT(--($A$2:$A$2011=$A258),--($G$2:$G$2011&lt;$G258),--(MATCH($B$2:$B$2011&amp;$A$2:$A$2011,$B$2:$B$2011&amp;$A$2:$A$2011,0)=ROW($2:$2011)-1))+1),"")</f>
        <v/>
      </c>
      <c r="G258">
        <f t="shared" ref="G258:G287" si="9">_xlfn.MINIFS($E$2:$E$1000,$A$2:$A$1000,$A258,$B$2:$B$1000,$B258)</f>
        <v>9.1</v>
      </c>
      <c r="H258">
        <v>11</v>
      </c>
      <c r="I258">
        <v>1</v>
      </c>
      <c r="J258" t="s">
        <v>351</v>
      </c>
      <c r="K258" t="s">
        <v>64</v>
      </c>
      <c r="L258">
        <v>123</v>
      </c>
      <c r="M258">
        <v>118</v>
      </c>
    </row>
    <row r="259" spans="1:13" x14ac:dyDescent="0.25">
      <c r="A259" t="s">
        <v>319</v>
      </c>
      <c r="B259" t="s">
        <v>339</v>
      </c>
      <c r="C259">
        <v>2</v>
      </c>
      <c r="D259">
        <v>8.68</v>
      </c>
      <c r="E259">
        <v>8.7799999999999994</v>
      </c>
      <c r="F259">
        <f t="shared" si="8"/>
        <v>1</v>
      </c>
      <c r="G259">
        <f t="shared" si="9"/>
        <v>8.5100000000000016</v>
      </c>
      <c r="H259">
        <v>9</v>
      </c>
      <c r="I259">
        <v>2</v>
      </c>
      <c r="J259" t="s">
        <v>191</v>
      </c>
      <c r="K259" t="s">
        <v>191</v>
      </c>
      <c r="L259">
        <v>119</v>
      </c>
      <c r="M259">
        <v>121</v>
      </c>
    </row>
    <row r="260" spans="1:13" x14ac:dyDescent="0.25">
      <c r="A260" t="s">
        <v>319</v>
      </c>
      <c r="B260" t="s">
        <v>320</v>
      </c>
      <c r="C260">
        <v>3</v>
      </c>
      <c r="D260">
        <v>8.81</v>
      </c>
      <c r="E260">
        <v>9.51</v>
      </c>
      <c r="F260" t="str">
        <f t="shared" si="8"/>
        <v/>
      </c>
      <c r="G260">
        <f t="shared" si="9"/>
        <v>9.51</v>
      </c>
      <c r="H260">
        <v>8</v>
      </c>
      <c r="I260">
        <v>3</v>
      </c>
      <c r="J260" t="s">
        <v>37</v>
      </c>
      <c r="K260" t="s">
        <v>37</v>
      </c>
      <c r="L260">
        <v>135</v>
      </c>
      <c r="M260">
        <v>119</v>
      </c>
    </row>
    <row r="261" spans="1:13" x14ac:dyDescent="0.25">
      <c r="A261" t="s">
        <v>319</v>
      </c>
      <c r="B261" t="s">
        <v>329</v>
      </c>
      <c r="C261">
        <v>7</v>
      </c>
      <c r="D261">
        <v>8.86</v>
      </c>
      <c r="E261">
        <v>8.66</v>
      </c>
      <c r="F261">
        <f t="shared" si="8"/>
        <v>3</v>
      </c>
      <c r="G261">
        <f t="shared" si="9"/>
        <v>8.66</v>
      </c>
      <c r="H261">
        <v>5</v>
      </c>
      <c r="I261">
        <v>9</v>
      </c>
      <c r="J261" t="s">
        <v>22</v>
      </c>
      <c r="K261" t="s">
        <v>32</v>
      </c>
      <c r="L261">
        <v>129</v>
      </c>
      <c r="M261">
        <v>129</v>
      </c>
    </row>
    <row r="262" spans="1:13" x14ac:dyDescent="0.25">
      <c r="A262" t="s">
        <v>319</v>
      </c>
      <c r="B262" t="s">
        <v>341</v>
      </c>
      <c r="C262">
        <v>1</v>
      </c>
      <c r="D262">
        <v>8.9</v>
      </c>
      <c r="E262">
        <v>8.6</v>
      </c>
      <c r="F262">
        <f t="shared" si="8"/>
        <v>2</v>
      </c>
      <c r="G262">
        <f t="shared" si="9"/>
        <v>8.6</v>
      </c>
      <c r="H262">
        <v>7</v>
      </c>
      <c r="I262">
        <v>1</v>
      </c>
      <c r="J262" t="s">
        <v>32</v>
      </c>
      <c r="K262" t="s">
        <v>32</v>
      </c>
      <c r="L262">
        <v>118</v>
      </c>
      <c r="M262">
        <v>132</v>
      </c>
    </row>
    <row r="263" spans="1:13" x14ac:dyDescent="0.25">
      <c r="A263" t="s">
        <v>319</v>
      </c>
      <c r="B263" t="s">
        <v>327</v>
      </c>
      <c r="C263">
        <v>4</v>
      </c>
      <c r="D263">
        <v>8.91</v>
      </c>
      <c r="E263">
        <v>9.3099999999999987</v>
      </c>
      <c r="F263" t="str">
        <f t="shared" si="8"/>
        <v/>
      </c>
      <c r="G263">
        <f t="shared" si="9"/>
        <v>9.1</v>
      </c>
      <c r="H263">
        <v>11</v>
      </c>
      <c r="I263">
        <v>5</v>
      </c>
      <c r="J263" t="s">
        <v>351</v>
      </c>
      <c r="K263" t="s">
        <v>64</v>
      </c>
      <c r="L263">
        <v>123</v>
      </c>
      <c r="M263">
        <v>117</v>
      </c>
    </row>
    <row r="264" spans="1:13" x14ac:dyDescent="0.25">
      <c r="A264" t="s">
        <v>319</v>
      </c>
      <c r="B264" t="s">
        <v>333</v>
      </c>
      <c r="C264">
        <v>2</v>
      </c>
      <c r="D264">
        <v>8.92</v>
      </c>
      <c r="E264">
        <v>8.92</v>
      </c>
      <c r="F264">
        <f t="shared" si="8"/>
        <v>5</v>
      </c>
      <c r="G264">
        <f t="shared" si="9"/>
        <v>8.92</v>
      </c>
      <c r="H264">
        <v>6</v>
      </c>
      <c r="I264">
        <v>9</v>
      </c>
      <c r="J264" t="s">
        <v>154</v>
      </c>
      <c r="K264" t="s">
        <v>154</v>
      </c>
      <c r="L264">
        <v>125</v>
      </c>
      <c r="M264">
        <v>125</v>
      </c>
    </row>
    <row r="265" spans="1:13" x14ac:dyDescent="0.25">
      <c r="A265" t="s">
        <v>319</v>
      </c>
      <c r="B265" t="s">
        <v>326</v>
      </c>
      <c r="C265">
        <v>4</v>
      </c>
      <c r="D265">
        <v>8.94</v>
      </c>
      <c r="E265">
        <v>8.74</v>
      </c>
      <c r="F265">
        <f t="shared" si="8"/>
        <v>4</v>
      </c>
      <c r="G265">
        <f t="shared" si="9"/>
        <v>8.74</v>
      </c>
      <c r="H265">
        <v>2</v>
      </c>
      <c r="I265">
        <v>1</v>
      </c>
      <c r="J265" t="s">
        <v>46</v>
      </c>
      <c r="K265" t="s">
        <v>32</v>
      </c>
      <c r="L265">
        <v>130</v>
      </c>
      <c r="M265">
        <v>135</v>
      </c>
    </row>
    <row r="266" spans="1:13" x14ac:dyDescent="0.25">
      <c r="A266" t="s">
        <v>319</v>
      </c>
      <c r="B266" t="s">
        <v>327</v>
      </c>
      <c r="C266">
        <v>4</v>
      </c>
      <c r="D266">
        <v>9</v>
      </c>
      <c r="E266">
        <v>9.1</v>
      </c>
      <c r="F266" t="str">
        <f t="shared" si="8"/>
        <v/>
      </c>
      <c r="G266">
        <f t="shared" si="9"/>
        <v>9.1</v>
      </c>
      <c r="H266">
        <v>11</v>
      </c>
      <c r="I266">
        <v>6</v>
      </c>
      <c r="J266" t="s">
        <v>351</v>
      </c>
      <c r="K266" t="s">
        <v>64</v>
      </c>
      <c r="L266">
        <v>123</v>
      </c>
      <c r="M266">
        <v>125</v>
      </c>
    </row>
    <row r="267" spans="1:13" x14ac:dyDescent="0.25">
      <c r="A267" t="s">
        <v>319</v>
      </c>
      <c r="B267" t="s">
        <v>339</v>
      </c>
      <c r="C267">
        <v>8</v>
      </c>
      <c r="D267">
        <v>9.16</v>
      </c>
      <c r="E267">
        <v>9.06</v>
      </c>
      <c r="F267">
        <f t="shared" si="8"/>
        <v>1</v>
      </c>
      <c r="G267">
        <f t="shared" si="9"/>
        <v>8.5100000000000016</v>
      </c>
      <c r="H267">
        <v>9</v>
      </c>
      <c r="I267">
        <v>9</v>
      </c>
      <c r="J267" t="s">
        <v>191</v>
      </c>
      <c r="K267" t="s">
        <v>191</v>
      </c>
      <c r="L267">
        <v>119</v>
      </c>
      <c r="M267">
        <v>121</v>
      </c>
    </row>
    <row r="268" spans="1:13" x14ac:dyDescent="0.25">
      <c r="A268" t="s">
        <v>319</v>
      </c>
      <c r="B268" t="s">
        <v>329</v>
      </c>
      <c r="C268">
        <v>1</v>
      </c>
      <c r="D268">
        <v>9.17</v>
      </c>
      <c r="E268">
        <v>8.67</v>
      </c>
      <c r="F268">
        <f t="shared" si="8"/>
        <v>3</v>
      </c>
      <c r="G268">
        <f t="shared" si="9"/>
        <v>8.66</v>
      </c>
      <c r="H268">
        <v>5</v>
      </c>
      <c r="I268">
        <v>13</v>
      </c>
      <c r="J268" t="s">
        <v>22</v>
      </c>
      <c r="K268" t="s">
        <v>32</v>
      </c>
      <c r="L268">
        <v>129</v>
      </c>
      <c r="M268">
        <v>133</v>
      </c>
    </row>
    <row r="269" spans="1:13" x14ac:dyDescent="0.25">
      <c r="A269" t="s">
        <v>319</v>
      </c>
      <c r="B269" t="s">
        <v>337</v>
      </c>
      <c r="C269">
        <v>5</v>
      </c>
      <c r="D269">
        <v>9.1999999999999993</v>
      </c>
      <c r="E269">
        <v>9.4</v>
      </c>
      <c r="F269" t="str">
        <f t="shared" si="8"/>
        <v/>
      </c>
      <c r="G269">
        <f t="shared" si="9"/>
        <v>9.4</v>
      </c>
      <c r="H269">
        <v>13</v>
      </c>
      <c r="I269">
        <v>5</v>
      </c>
      <c r="J269" t="s">
        <v>111</v>
      </c>
      <c r="K269" t="s">
        <v>348</v>
      </c>
      <c r="L269">
        <v>122</v>
      </c>
      <c r="M269">
        <v>128</v>
      </c>
    </row>
    <row r="270" spans="1:13" x14ac:dyDescent="0.25">
      <c r="A270" t="s">
        <v>319</v>
      </c>
      <c r="B270" t="s">
        <v>339</v>
      </c>
      <c r="C270">
        <v>1</v>
      </c>
      <c r="D270">
        <v>9.2100000000000009</v>
      </c>
      <c r="E270">
        <v>8.7100000000000009</v>
      </c>
      <c r="F270">
        <f t="shared" si="8"/>
        <v>1</v>
      </c>
      <c r="G270">
        <f t="shared" si="9"/>
        <v>8.5100000000000016</v>
      </c>
      <c r="H270">
        <v>9</v>
      </c>
      <c r="I270">
        <v>8</v>
      </c>
      <c r="J270" t="s">
        <v>191</v>
      </c>
      <c r="K270" t="s">
        <v>191</v>
      </c>
      <c r="L270">
        <v>119</v>
      </c>
      <c r="M270">
        <v>134</v>
      </c>
    </row>
    <row r="271" spans="1:13" x14ac:dyDescent="0.25">
      <c r="A271" t="s">
        <v>319</v>
      </c>
      <c r="B271" t="s">
        <v>339</v>
      </c>
      <c r="C271">
        <v>2</v>
      </c>
      <c r="D271">
        <v>9.2100000000000009</v>
      </c>
      <c r="E271">
        <v>8.5100000000000016</v>
      </c>
      <c r="F271">
        <f t="shared" si="8"/>
        <v>1</v>
      </c>
      <c r="G271">
        <f t="shared" si="9"/>
        <v>8.5100000000000016</v>
      </c>
      <c r="H271">
        <v>9</v>
      </c>
      <c r="I271">
        <v>13</v>
      </c>
      <c r="J271" t="s">
        <v>191</v>
      </c>
      <c r="K271" t="s">
        <v>191</v>
      </c>
      <c r="L271">
        <v>119</v>
      </c>
      <c r="M271">
        <v>134</v>
      </c>
    </row>
    <row r="272" spans="1:13" x14ac:dyDescent="0.25">
      <c r="A272" t="s">
        <v>319</v>
      </c>
      <c r="B272" t="s">
        <v>320</v>
      </c>
      <c r="C272">
        <v>3</v>
      </c>
      <c r="D272">
        <v>9.23</v>
      </c>
      <c r="E272">
        <v>10.129999999999999</v>
      </c>
      <c r="F272" t="str">
        <f t="shared" si="8"/>
        <v/>
      </c>
      <c r="G272">
        <f t="shared" si="9"/>
        <v>9.51</v>
      </c>
      <c r="H272">
        <v>8</v>
      </c>
      <c r="I272">
        <v>2</v>
      </c>
      <c r="J272" t="s">
        <v>37</v>
      </c>
      <c r="K272" t="s">
        <v>37</v>
      </c>
      <c r="L272">
        <v>135</v>
      </c>
      <c r="M272">
        <v>115</v>
      </c>
    </row>
    <row r="273" spans="1:13" x14ac:dyDescent="0.25">
      <c r="A273" t="s">
        <v>319</v>
      </c>
      <c r="B273" t="s">
        <v>322</v>
      </c>
      <c r="C273">
        <v>8</v>
      </c>
      <c r="D273">
        <v>9.23</v>
      </c>
      <c r="E273">
        <v>10.030000000000001</v>
      </c>
      <c r="F273" t="str">
        <f t="shared" si="8"/>
        <v/>
      </c>
      <c r="G273">
        <f t="shared" si="9"/>
        <v>9.5</v>
      </c>
      <c r="H273">
        <v>12</v>
      </c>
      <c r="I273">
        <v>4</v>
      </c>
      <c r="J273" t="s">
        <v>69</v>
      </c>
      <c r="K273" t="s">
        <v>352</v>
      </c>
      <c r="L273">
        <v>132</v>
      </c>
      <c r="M273">
        <v>119</v>
      </c>
    </row>
    <row r="274" spans="1:13" x14ac:dyDescent="0.25">
      <c r="A274" t="s">
        <v>319</v>
      </c>
      <c r="B274" t="s">
        <v>326</v>
      </c>
      <c r="C274">
        <v>4</v>
      </c>
      <c r="D274">
        <v>9.25</v>
      </c>
      <c r="E274">
        <v>9.5500000000000007</v>
      </c>
      <c r="F274">
        <f t="shared" si="8"/>
        <v>4</v>
      </c>
      <c r="G274">
        <f t="shared" si="9"/>
        <v>8.74</v>
      </c>
      <c r="H274">
        <v>2</v>
      </c>
      <c r="I274">
        <v>2</v>
      </c>
      <c r="J274" t="s">
        <v>46</v>
      </c>
      <c r="K274" t="s">
        <v>357</v>
      </c>
      <c r="L274">
        <v>130</v>
      </c>
      <c r="M274">
        <v>121</v>
      </c>
    </row>
    <row r="275" spans="1:13" x14ac:dyDescent="0.25">
      <c r="A275" t="s">
        <v>319</v>
      </c>
      <c r="B275" t="s">
        <v>339</v>
      </c>
      <c r="C275">
        <v>9</v>
      </c>
      <c r="D275">
        <v>9.27</v>
      </c>
      <c r="E275">
        <v>9.27</v>
      </c>
      <c r="F275">
        <f t="shared" si="8"/>
        <v>1</v>
      </c>
      <c r="G275">
        <f t="shared" si="9"/>
        <v>8.5100000000000016</v>
      </c>
      <c r="H275">
        <v>9</v>
      </c>
      <c r="I275">
        <v>10</v>
      </c>
      <c r="J275" t="s">
        <v>191</v>
      </c>
      <c r="K275" t="s">
        <v>191</v>
      </c>
      <c r="L275">
        <v>119</v>
      </c>
      <c r="M275">
        <v>120</v>
      </c>
    </row>
    <row r="276" spans="1:13" x14ac:dyDescent="0.25">
      <c r="A276" t="s">
        <v>319</v>
      </c>
      <c r="B276" t="s">
        <v>326</v>
      </c>
      <c r="C276">
        <v>3</v>
      </c>
      <c r="D276">
        <v>9.2799999999999994</v>
      </c>
      <c r="E276">
        <v>8.7799999999999994</v>
      </c>
      <c r="F276">
        <f t="shared" si="8"/>
        <v>4</v>
      </c>
      <c r="G276">
        <f t="shared" si="9"/>
        <v>8.74</v>
      </c>
      <c r="H276">
        <v>2</v>
      </c>
      <c r="I276">
        <v>13</v>
      </c>
      <c r="J276" t="s">
        <v>46</v>
      </c>
      <c r="K276" t="s">
        <v>347</v>
      </c>
      <c r="L276">
        <v>130</v>
      </c>
      <c r="M276">
        <v>133</v>
      </c>
    </row>
    <row r="277" spans="1:13" x14ac:dyDescent="0.25">
      <c r="A277" t="s">
        <v>319</v>
      </c>
      <c r="B277" t="s">
        <v>322</v>
      </c>
      <c r="C277">
        <v>4</v>
      </c>
      <c r="D277">
        <v>9.3000000000000007</v>
      </c>
      <c r="E277">
        <v>9.5</v>
      </c>
      <c r="F277" t="str">
        <f t="shared" si="8"/>
        <v/>
      </c>
      <c r="G277">
        <f t="shared" si="9"/>
        <v>9.5</v>
      </c>
      <c r="H277">
        <v>12</v>
      </c>
      <c r="I277">
        <v>5</v>
      </c>
      <c r="J277" t="s">
        <v>69</v>
      </c>
      <c r="K277" t="s">
        <v>69</v>
      </c>
      <c r="L277">
        <v>132</v>
      </c>
      <c r="M277">
        <v>132</v>
      </c>
    </row>
    <row r="278" spans="1:13" x14ac:dyDescent="0.25">
      <c r="A278" t="s">
        <v>319</v>
      </c>
      <c r="B278" t="s">
        <v>326</v>
      </c>
      <c r="C278">
        <v>10</v>
      </c>
      <c r="D278">
        <v>9.36</v>
      </c>
      <c r="E278">
        <v>9.16</v>
      </c>
      <c r="F278">
        <f t="shared" si="8"/>
        <v>4</v>
      </c>
      <c r="G278">
        <f t="shared" si="9"/>
        <v>8.74</v>
      </c>
      <c r="H278">
        <v>2</v>
      </c>
      <c r="I278">
        <v>5</v>
      </c>
      <c r="J278" t="s">
        <v>46</v>
      </c>
      <c r="K278" t="s">
        <v>32</v>
      </c>
      <c r="L278">
        <v>130</v>
      </c>
      <c r="M278">
        <v>135</v>
      </c>
    </row>
    <row r="279" spans="1:13" x14ac:dyDescent="0.25">
      <c r="A279" t="s">
        <v>319</v>
      </c>
      <c r="B279" t="s">
        <v>329</v>
      </c>
      <c r="C279">
        <v>3</v>
      </c>
      <c r="D279">
        <v>9.4</v>
      </c>
      <c r="E279">
        <v>9.2000000000000011</v>
      </c>
      <c r="F279">
        <f t="shared" si="8"/>
        <v>3</v>
      </c>
      <c r="G279">
        <f t="shared" si="9"/>
        <v>8.66</v>
      </c>
      <c r="H279">
        <v>5</v>
      </c>
      <c r="I279">
        <v>11</v>
      </c>
      <c r="J279" t="s">
        <v>22</v>
      </c>
      <c r="K279" t="s">
        <v>32</v>
      </c>
      <c r="L279">
        <v>129</v>
      </c>
      <c r="M279">
        <v>128</v>
      </c>
    </row>
    <row r="280" spans="1:13" x14ac:dyDescent="0.25">
      <c r="A280" t="s">
        <v>319</v>
      </c>
      <c r="B280" t="s">
        <v>326</v>
      </c>
      <c r="C280">
        <v>9</v>
      </c>
      <c r="D280">
        <v>9.48</v>
      </c>
      <c r="E280">
        <v>9.8800000000000008</v>
      </c>
      <c r="F280">
        <f t="shared" si="8"/>
        <v>4</v>
      </c>
      <c r="G280">
        <f t="shared" si="9"/>
        <v>8.74</v>
      </c>
      <c r="H280">
        <v>2</v>
      </c>
      <c r="I280">
        <v>6</v>
      </c>
      <c r="J280" t="s">
        <v>46</v>
      </c>
      <c r="K280" t="s">
        <v>347</v>
      </c>
      <c r="L280">
        <v>130</v>
      </c>
      <c r="M280">
        <v>113</v>
      </c>
    </row>
    <row r="281" spans="1:13" x14ac:dyDescent="0.25">
      <c r="A281" t="s">
        <v>319</v>
      </c>
      <c r="B281" t="s">
        <v>324</v>
      </c>
      <c r="C281">
        <v>10</v>
      </c>
      <c r="D281">
        <v>9.66</v>
      </c>
      <c r="E281">
        <v>10.76</v>
      </c>
      <c r="F281" t="str">
        <f t="shared" si="8"/>
        <v/>
      </c>
      <c r="G281">
        <f t="shared" si="9"/>
        <v>10.76</v>
      </c>
      <c r="H281">
        <v>10</v>
      </c>
      <c r="I281">
        <v>1</v>
      </c>
      <c r="J281" t="s">
        <v>52</v>
      </c>
      <c r="K281" t="s">
        <v>351</v>
      </c>
      <c r="L281">
        <v>130</v>
      </c>
      <c r="M281">
        <v>108</v>
      </c>
    </row>
    <row r="282" spans="1:13" x14ac:dyDescent="0.25">
      <c r="A282" t="s">
        <v>319</v>
      </c>
      <c r="B282" t="s">
        <v>322</v>
      </c>
      <c r="C282">
        <v>12</v>
      </c>
      <c r="D282">
        <v>9.7799999999999994</v>
      </c>
      <c r="E282">
        <v>9.7799999999999994</v>
      </c>
      <c r="F282" t="str">
        <f t="shared" si="8"/>
        <v/>
      </c>
      <c r="G282">
        <f t="shared" si="9"/>
        <v>9.5</v>
      </c>
      <c r="H282">
        <v>12</v>
      </c>
      <c r="I282">
        <v>13</v>
      </c>
      <c r="J282" t="s">
        <v>69</v>
      </c>
      <c r="K282" t="s">
        <v>69</v>
      </c>
      <c r="L282">
        <v>132</v>
      </c>
      <c r="M282">
        <v>133</v>
      </c>
    </row>
    <row r="283" spans="1:13" x14ac:dyDescent="0.25">
      <c r="A283" t="s">
        <v>319</v>
      </c>
      <c r="B283" t="s">
        <v>327</v>
      </c>
      <c r="C283">
        <v>10</v>
      </c>
      <c r="D283">
        <v>9.89</v>
      </c>
      <c r="E283">
        <v>9.59</v>
      </c>
      <c r="F283" t="str">
        <f t="shared" si="8"/>
        <v/>
      </c>
      <c r="G283">
        <f t="shared" si="9"/>
        <v>9.1</v>
      </c>
      <c r="H283">
        <v>11</v>
      </c>
      <c r="I283">
        <v>12</v>
      </c>
      <c r="J283" t="s">
        <v>351</v>
      </c>
      <c r="K283" t="s">
        <v>64</v>
      </c>
      <c r="L283">
        <v>123</v>
      </c>
      <c r="M283">
        <v>131</v>
      </c>
    </row>
    <row r="284" spans="1:13" x14ac:dyDescent="0.25">
      <c r="A284" t="s">
        <v>319</v>
      </c>
      <c r="B284" t="s">
        <v>335</v>
      </c>
      <c r="C284">
        <v>13</v>
      </c>
      <c r="D284">
        <v>10.119999999999999</v>
      </c>
      <c r="E284">
        <v>9.7200000000000006</v>
      </c>
      <c r="F284" t="str">
        <f t="shared" si="8"/>
        <v/>
      </c>
      <c r="G284">
        <f t="shared" si="9"/>
        <v>9.7200000000000006</v>
      </c>
      <c r="H284">
        <v>3</v>
      </c>
      <c r="I284">
        <v>7</v>
      </c>
      <c r="J284" t="s">
        <v>349</v>
      </c>
      <c r="K284" t="s">
        <v>32</v>
      </c>
      <c r="L284">
        <v>119</v>
      </c>
      <c r="M284">
        <v>125</v>
      </c>
    </row>
    <row r="285" spans="1:13" x14ac:dyDescent="0.25">
      <c r="A285" t="s">
        <v>319</v>
      </c>
      <c r="B285" t="s">
        <v>329</v>
      </c>
      <c r="C285">
        <v>3</v>
      </c>
      <c r="D285">
        <v>10.25</v>
      </c>
      <c r="E285">
        <v>9.65</v>
      </c>
      <c r="F285">
        <f t="shared" si="8"/>
        <v>3</v>
      </c>
      <c r="G285">
        <f t="shared" si="9"/>
        <v>8.66</v>
      </c>
      <c r="H285">
        <v>5</v>
      </c>
      <c r="I285">
        <v>13</v>
      </c>
      <c r="J285" t="s">
        <v>22</v>
      </c>
      <c r="K285" t="s">
        <v>356</v>
      </c>
      <c r="L285">
        <v>129</v>
      </c>
      <c r="M285">
        <v>135</v>
      </c>
    </row>
    <row r="286" spans="1:13" x14ac:dyDescent="0.25">
      <c r="A286" t="s">
        <v>319</v>
      </c>
      <c r="B286" t="s">
        <v>331</v>
      </c>
      <c r="C286">
        <v>9</v>
      </c>
      <c r="D286">
        <v>10.47</v>
      </c>
      <c r="E286">
        <v>10.17</v>
      </c>
      <c r="F286" t="str">
        <f t="shared" si="8"/>
        <v/>
      </c>
      <c r="G286">
        <f t="shared" si="9"/>
        <v>10.17</v>
      </c>
      <c r="H286">
        <v>1</v>
      </c>
      <c r="I286">
        <v>1</v>
      </c>
      <c r="J286" t="s">
        <v>64</v>
      </c>
      <c r="K286" t="s">
        <v>357</v>
      </c>
      <c r="L286">
        <v>126</v>
      </c>
      <c r="M286">
        <v>135</v>
      </c>
    </row>
    <row r="287" spans="1:13" x14ac:dyDescent="0.25">
      <c r="A287" t="s">
        <v>319</v>
      </c>
      <c r="B287" t="s">
        <v>339</v>
      </c>
      <c r="C287">
        <v>10</v>
      </c>
      <c r="D287">
        <v>13.14</v>
      </c>
      <c r="E287">
        <v>13.24</v>
      </c>
      <c r="F287">
        <f t="shared" si="8"/>
        <v>1</v>
      </c>
      <c r="G287">
        <f t="shared" si="9"/>
        <v>8.5100000000000016</v>
      </c>
      <c r="H287">
        <v>9</v>
      </c>
      <c r="I287">
        <v>5</v>
      </c>
      <c r="J287" t="s">
        <v>191</v>
      </c>
      <c r="K287" t="s">
        <v>191</v>
      </c>
      <c r="L287">
        <v>119</v>
      </c>
      <c r="M287">
        <v>121</v>
      </c>
    </row>
  </sheetData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4CE44-4B01-47B3-8DDF-AC4002514EC2}">
  <sheetPr codeName="工作表11"/>
  <dimension ref="A1:AX211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.75" x14ac:dyDescent="0.25"/>
  <cols>
    <col min="1" max="1" width="5.28515625" customWidth="1"/>
    <col min="2" max="2" width="10" customWidth="1"/>
    <col min="3" max="6" width="3.28515625" customWidth="1"/>
    <col min="7" max="7" width="9.140625" style="14"/>
    <col min="8" max="8" width="5.5703125" customWidth="1"/>
    <col min="9" max="11" width="0" hidden="1" customWidth="1"/>
    <col min="14" max="14" width="6.42578125" customWidth="1"/>
    <col min="15" max="15" width="4" customWidth="1"/>
    <col min="16" max="16" width="7.7109375" customWidth="1"/>
    <col min="17" max="18" width="5.140625" customWidth="1"/>
    <col min="22" max="23" width="5.140625" customWidth="1"/>
    <col min="24" max="24" width="6.7109375" customWidth="1"/>
    <col min="25" max="26" width="5.28515625" customWidth="1"/>
    <col min="28" max="28" width="6" customWidth="1"/>
    <col min="29" max="30" width="4.28515625" customWidth="1"/>
    <col min="31" max="31" width="5.28515625" customWidth="1"/>
    <col min="32" max="37" width="4.5703125" customWidth="1"/>
    <col min="39" max="39" width="15.140625" customWidth="1"/>
    <col min="40" max="40" width="9.140625" style="126"/>
  </cols>
  <sheetData>
    <row r="1" spans="1:50" ht="16.5" x14ac:dyDescent="0.25">
      <c r="A1" s="16" t="s">
        <v>1319</v>
      </c>
      <c r="B1" s="16" t="s">
        <v>1320</v>
      </c>
      <c r="C1" s="16" t="s">
        <v>1411</v>
      </c>
      <c r="D1" s="16" t="s">
        <v>1404</v>
      </c>
      <c r="E1" s="123" t="s">
        <v>1412</v>
      </c>
      <c r="F1" s="16" t="s">
        <v>1406</v>
      </c>
      <c r="G1" s="29" t="s">
        <v>1321</v>
      </c>
      <c r="H1" s="1" t="s">
        <v>364</v>
      </c>
      <c r="I1" s="1" t="s">
        <v>1385</v>
      </c>
      <c r="J1" s="1" t="s">
        <v>1386</v>
      </c>
      <c r="K1" s="1" t="s">
        <v>1388</v>
      </c>
      <c r="L1" s="1" t="s">
        <v>365</v>
      </c>
      <c r="M1" s="1" t="s">
        <v>1322</v>
      </c>
      <c r="N1" s="1" t="s">
        <v>366</v>
      </c>
      <c r="O1" s="1" t="s">
        <v>1373</v>
      </c>
      <c r="P1" s="1" t="s">
        <v>1372</v>
      </c>
      <c r="Q1" s="1" t="s">
        <v>1339</v>
      </c>
      <c r="R1" s="1" t="s">
        <v>7</v>
      </c>
      <c r="S1" s="43" t="s">
        <v>1340</v>
      </c>
      <c r="T1" s="64" t="s">
        <v>5</v>
      </c>
      <c r="U1" s="16" t="s">
        <v>6</v>
      </c>
      <c r="V1" t="s">
        <v>1341</v>
      </c>
      <c r="W1" s="1" t="s">
        <v>1327</v>
      </c>
      <c r="X1" s="1" t="s">
        <v>9</v>
      </c>
      <c r="Y1" s="1" t="s">
        <v>1378</v>
      </c>
      <c r="Z1" s="1" t="s">
        <v>1326</v>
      </c>
      <c r="AA1" s="1" t="s">
        <v>1325</v>
      </c>
      <c r="AB1" s="34" t="s">
        <v>1323</v>
      </c>
      <c r="AC1" s="34" t="s">
        <v>1503</v>
      </c>
      <c r="AD1" s="1" t="s">
        <v>1324</v>
      </c>
      <c r="AE1" s="1" t="s">
        <v>8</v>
      </c>
      <c r="AF1" s="1" t="s">
        <v>1328</v>
      </c>
      <c r="AG1" s="1" t="s">
        <v>1379</v>
      </c>
      <c r="AH1" s="1" t="s">
        <v>1380</v>
      </c>
      <c r="AI1" s="1" t="s">
        <v>1381</v>
      </c>
      <c r="AJ1" s="1" t="s">
        <v>1382</v>
      </c>
      <c r="AK1" s="1" t="s">
        <v>1383</v>
      </c>
      <c r="AL1" s="1" t="s">
        <v>11</v>
      </c>
      <c r="AM1" s="1" t="s">
        <v>1467</v>
      </c>
      <c r="AN1" s="126" t="s">
        <v>1415</v>
      </c>
      <c r="AO1" t="s">
        <v>1417</v>
      </c>
      <c r="AP1" t="s">
        <v>1418</v>
      </c>
      <c r="AQ1" t="s">
        <v>1420</v>
      </c>
      <c r="AR1" t="s">
        <v>1292</v>
      </c>
      <c r="AS1" t="s">
        <v>1422</v>
      </c>
      <c r="AT1" t="s">
        <v>1504</v>
      </c>
      <c r="AU1" t="s">
        <v>1295</v>
      </c>
      <c r="AV1" t="s">
        <v>1296</v>
      </c>
      <c r="AW1" t="s">
        <v>1297</v>
      </c>
      <c r="AX1" t="s">
        <v>1298</v>
      </c>
    </row>
    <row r="2" spans="1:50" x14ac:dyDescent="0.25">
      <c r="A2" s="17" t="s">
        <v>1</v>
      </c>
      <c r="B2" s="17" t="s">
        <v>14</v>
      </c>
      <c r="C2" s="17"/>
      <c r="D2" s="17"/>
      <c r="E2" s="12" t="s">
        <v>29</v>
      </c>
      <c r="F2" s="122"/>
      <c r="G2" s="30" t="str">
        <f>VLOOKUP(AF2, method!$A$1:$B$15, 2, 0)</f>
        <v>放頭</v>
      </c>
      <c r="H2">
        <v>13</v>
      </c>
      <c r="I2" t="str">
        <f t="shared" ref="I2:I65" si="0">IF(COUNTIFS($B:$B,B2,$J:$J,"&lt;="&amp;5,$H:$H,"&lt;="&amp;5)&gt;=3,"忠","")</f>
        <v/>
      </c>
      <c r="J2">
        <f>COUNTIF($B$2:B2,B2)</f>
        <v>1</v>
      </c>
      <c r="K2" t="str">
        <f t="shared" ref="K2:K65" ca="1" si="1">IF(AND(J2&lt;=5,COUNTIF($B:$B,$B2)&gt;=5),IF(COUNTA(_xlfn.UNIQUE(OFFSET($U$1,MATCH($B2,$B:$B,0)-1,0,5,1)))&gt;1,"倉",""),"")</f>
        <v/>
      </c>
      <c r="L2" t="s">
        <v>368</v>
      </c>
      <c r="M2" s="39" t="s">
        <v>369</v>
      </c>
      <c r="N2">
        <v>1400</v>
      </c>
      <c r="O2">
        <v>1</v>
      </c>
      <c r="P2">
        <v>23.21</v>
      </c>
      <c r="Q2">
        <v>9</v>
      </c>
      <c r="R2">
        <v>8</v>
      </c>
      <c r="S2" s="44" t="s">
        <v>347</v>
      </c>
      <c r="T2" s="44" t="s">
        <v>347</v>
      </c>
      <c r="U2" s="17" t="s">
        <v>16</v>
      </c>
      <c r="V2">
        <v>132</v>
      </c>
      <c r="W2">
        <v>121</v>
      </c>
      <c r="X2">
        <v>1139</v>
      </c>
      <c r="Z2">
        <v>110</v>
      </c>
      <c r="AA2" s="37" t="s">
        <v>373</v>
      </c>
      <c r="AB2" s="35" t="s">
        <v>370</v>
      </c>
      <c r="AC2" s="35">
        <f>VLOOKUP(A2,Raceinfo!$A$1:$D$15,4,0)</f>
        <v>5</v>
      </c>
      <c r="AD2">
        <v>4</v>
      </c>
      <c r="AE2">
        <v>46</v>
      </c>
      <c r="AF2">
        <v>1</v>
      </c>
      <c r="AG2">
        <v>1</v>
      </c>
      <c r="AH2">
        <v>1</v>
      </c>
      <c r="AI2">
        <v>13</v>
      </c>
      <c r="AL2" t="s">
        <v>18</v>
      </c>
      <c r="AM2" t="s">
        <v>1475</v>
      </c>
      <c r="AN2" s="126">
        <f>表格2[[#This Row],[今次負磅]]/表格2[[#This Row],[排位體重]]*100%</f>
        <v>0.11589113257243196</v>
      </c>
      <c r="AO2" t="str">
        <f t="shared" ref="AO2:AO65" si="2">IF(AN2&gt;0.1285,"H","")</f>
        <v/>
      </c>
      <c r="AS2" t="s">
        <v>1421</v>
      </c>
      <c r="AT2" t="s">
        <v>1505</v>
      </c>
    </row>
    <row r="3" spans="1:50" x14ac:dyDescent="0.25">
      <c r="A3" s="17" t="s">
        <v>1</v>
      </c>
      <c r="B3" s="17" t="s">
        <v>14</v>
      </c>
      <c r="C3" s="17"/>
      <c r="D3" s="17"/>
      <c r="E3" s="12" t="s">
        <v>29</v>
      </c>
      <c r="F3" s="122"/>
      <c r="G3" s="30" t="str">
        <f>VLOOKUP(AF3, method!$A$1:$B$15, 2, 0)</f>
        <v>放頭</v>
      </c>
      <c r="H3">
        <v>12</v>
      </c>
      <c r="I3" t="str">
        <f t="shared" si="0"/>
        <v/>
      </c>
      <c r="J3">
        <f>COUNTIF($B$2:B3,B3)</f>
        <v>2</v>
      </c>
      <c r="K3" t="str">
        <f t="shared" ca="1" si="1"/>
        <v/>
      </c>
      <c r="L3" t="s">
        <v>375</v>
      </c>
      <c r="M3" s="40" t="s">
        <v>376</v>
      </c>
      <c r="N3">
        <v>1650</v>
      </c>
      <c r="O3">
        <v>1</v>
      </c>
      <c r="P3">
        <v>41.71</v>
      </c>
      <c r="Q3">
        <v>9</v>
      </c>
      <c r="R3">
        <v>9</v>
      </c>
      <c r="S3" s="44" t="s">
        <v>347</v>
      </c>
      <c r="T3" s="44" t="s">
        <v>347</v>
      </c>
      <c r="U3" s="17" t="s">
        <v>16</v>
      </c>
      <c r="V3">
        <v>132</v>
      </c>
      <c r="W3">
        <v>121</v>
      </c>
      <c r="X3">
        <v>1147</v>
      </c>
      <c r="Z3">
        <v>62</v>
      </c>
      <c r="AA3" s="37" t="s">
        <v>379</v>
      </c>
      <c r="AB3" s="35" t="s">
        <v>377</v>
      </c>
      <c r="AC3" s="35">
        <f>VLOOKUP(A3,Raceinfo!$A$1:$D$15,4,0)</f>
        <v>5</v>
      </c>
      <c r="AD3">
        <v>4</v>
      </c>
      <c r="AE3">
        <v>48</v>
      </c>
      <c r="AF3">
        <v>1</v>
      </c>
      <c r="AG3">
        <v>1</v>
      </c>
      <c r="AH3">
        <v>1</v>
      </c>
      <c r="AI3">
        <v>12</v>
      </c>
      <c r="AL3" t="s">
        <v>18</v>
      </c>
      <c r="AM3" t="s">
        <v>1475</v>
      </c>
      <c r="AN3" s="126">
        <f>表格2[[#This Row],[今次負磅]]/表格2[[#This Row],[排位體重]]*100%</f>
        <v>0.11508282476024412</v>
      </c>
      <c r="AO3" t="str">
        <f t="shared" si="2"/>
        <v/>
      </c>
      <c r="AS3" t="s">
        <v>1421</v>
      </c>
    </row>
    <row r="4" spans="1:50" x14ac:dyDescent="0.25">
      <c r="A4" s="17" t="s">
        <v>1</v>
      </c>
      <c r="B4" s="17" t="s">
        <v>14</v>
      </c>
      <c r="C4" s="17"/>
      <c r="D4" s="17"/>
      <c r="E4" s="124" t="s">
        <v>1413</v>
      </c>
      <c r="F4" s="122"/>
      <c r="G4" s="31" t="str">
        <f>VLOOKUP(AF4, method!$A$1:$B$15, 2, 0)</f>
        <v>中後</v>
      </c>
      <c r="H4">
        <v>10</v>
      </c>
      <c r="I4" t="str">
        <f t="shared" si="0"/>
        <v/>
      </c>
      <c r="J4">
        <f>COUNTIF($B$2:B4,B4)</f>
        <v>3</v>
      </c>
      <c r="K4" t="str">
        <f t="shared" ca="1" si="1"/>
        <v/>
      </c>
      <c r="L4" t="s">
        <v>381</v>
      </c>
      <c r="M4" s="39" t="s">
        <v>369</v>
      </c>
      <c r="N4" s="42">
        <v>1200</v>
      </c>
      <c r="O4">
        <v>1</v>
      </c>
      <c r="P4">
        <v>9.75</v>
      </c>
      <c r="Q4">
        <v>9</v>
      </c>
      <c r="R4">
        <v>4</v>
      </c>
      <c r="S4" s="44" t="s">
        <v>347</v>
      </c>
      <c r="T4" s="44" t="s">
        <v>347</v>
      </c>
      <c r="U4" s="17" t="s">
        <v>16</v>
      </c>
      <c r="V4">
        <v>132</v>
      </c>
      <c r="W4">
        <v>122</v>
      </c>
      <c r="X4">
        <v>1124</v>
      </c>
      <c r="Z4">
        <v>91</v>
      </c>
      <c r="AA4" s="37" t="s">
        <v>382</v>
      </c>
      <c r="AB4" s="35" t="s">
        <v>370</v>
      </c>
      <c r="AC4" s="35">
        <f>VLOOKUP(A4,Raceinfo!$A$1:$D$15,4,0)</f>
        <v>5</v>
      </c>
      <c r="AD4">
        <v>4</v>
      </c>
      <c r="AE4">
        <v>50</v>
      </c>
      <c r="AF4">
        <v>9</v>
      </c>
      <c r="AG4">
        <v>10</v>
      </c>
      <c r="AH4">
        <v>10</v>
      </c>
      <c r="AL4" t="s">
        <v>18</v>
      </c>
      <c r="AM4" t="s">
        <v>1475</v>
      </c>
      <c r="AN4" s="126">
        <f>表格2[[#This Row],[今次負磅]]/表格2[[#This Row],[排位體重]]*100%</f>
        <v>0.11743772241992882</v>
      </c>
      <c r="AO4" t="str">
        <f t="shared" si="2"/>
        <v/>
      </c>
      <c r="AS4" t="s">
        <v>1421</v>
      </c>
    </row>
    <row r="5" spans="1:50" x14ac:dyDescent="0.25">
      <c r="A5" s="17" t="s">
        <v>1</v>
      </c>
      <c r="B5" s="17" t="s">
        <v>14</v>
      </c>
      <c r="C5" s="17"/>
      <c r="D5" s="17"/>
      <c r="E5" s="124" t="s">
        <v>1413</v>
      </c>
      <c r="F5" s="122"/>
      <c r="G5" s="32" t="str">
        <f>VLOOKUP(AF5, method!$A$1:$B$15, 2, 0)</f>
        <v>中前</v>
      </c>
      <c r="H5">
        <v>12</v>
      </c>
      <c r="I5" t="str">
        <f t="shared" si="0"/>
        <v/>
      </c>
      <c r="J5">
        <f>COUNTIF($B$2:B5,B5)</f>
        <v>4</v>
      </c>
      <c r="K5" t="str">
        <f t="shared" ca="1" si="1"/>
        <v/>
      </c>
      <c r="L5" t="s">
        <v>386</v>
      </c>
      <c r="M5" s="39" t="s">
        <v>384</v>
      </c>
      <c r="N5">
        <v>1000</v>
      </c>
      <c r="O5">
        <v>0</v>
      </c>
      <c r="P5">
        <v>58.37</v>
      </c>
      <c r="Q5">
        <v>9</v>
      </c>
      <c r="R5">
        <v>4</v>
      </c>
      <c r="S5" s="44" t="s">
        <v>347</v>
      </c>
      <c r="T5" s="54" t="s">
        <v>64</v>
      </c>
      <c r="U5" s="17" t="s">
        <v>16</v>
      </c>
      <c r="V5">
        <v>132</v>
      </c>
      <c r="W5">
        <v>127</v>
      </c>
      <c r="X5">
        <v>1110</v>
      </c>
      <c r="Z5">
        <v>118</v>
      </c>
      <c r="AA5" s="37" t="s">
        <v>387</v>
      </c>
      <c r="AB5" s="35" t="s">
        <v>377</v>
      </c>
      <c r="AC5" s="35">
        <f>VLOOKUP(A5,Raceinfo!$A$1:$D$15,4,0)</f>
        <v>5</v>
      </c>
      <c r="AD5">
        <v>4</v>
      </c>
      <c r="AE5">
        <v>52</v>
      </c>
      <c r="AF5">
        <v>5</v>
      </c>
      <c r="AG5">
        <v>9</v>
      </c>
      <c r="AH5">
        <v>12</v>
      </c>
      <c r="AL5" t="s">
        <v>18</v>
      </c>
      <c r="AM5" t="s">
        <v>1475</v>
      </c>
      <c r="AN5" s="126">
        <f>表格2[[#This Row],[今次負磅]]/表格2[[#This Row],[排位體重]]*100%</f>
        <v>0.11891891891891893</v>
      </c>
      <c r="AO5" t="str">
        <f t="shared" si="2"/>
        <v/>
      </c>
      <c r="AS5" t="s">
        <v>1421</v>
      </c>
    </row>
    <row r="6" spans="1:50" x14ac:dyDescent="0.25">
      <c r="A6" s="17" t="s">
        <v>1</v>
      </c>
      <c r="B6" s="17" t="s">
        <v>14</v>
      </c>
      <c r="C6" s="17"/>
      <c r="D6" s="17"/>
      <c r="E6" s="12" t="s">
        <v>29</v>
      </c>
      <c r="F6" s="122"/>
      <c r="G6" s="31" t="str">
        <f>VLOOKUP(AF6, method!$A$1:$B$15, 2, 0)</f>
        <v>中後</v>
      </c>
      <c r="H6">
        <v>14</v>
      </c>
      <c r="I6" t="str">
        <f t="shared" si="0"/>
        <v/>
      </c>
      <c r="J6">
        <f>COUNTIF($B$2:B6,B6)</f>
        <v>5</v>
      </c>
      <c r="K6" t="str">
        <f t="shared" ca="1" si="1"/>
        <v/>
      </c>
      <c r="L6" t="s">
        <v>389</v>
      </c>
      <c r="M6" s="39" t="s">
        <v>390</v>
      </c>
      <c r="N6" s="42">
        <v>1200</v>
      </c>
      <c r="O6">
        <v>1</v>
      </c>
      <c r="P6">
        <v>10.98</v>
      </c>
      <c r="Q6">
        <v>9</v>
      </c>
      <c r="R6">
        <v>7</v>
      </c>
      <c r="S6" s="44" t="s">
        <v>347</v>
      </c>
      <c r="T6" s="47" t="s">
        <v>32</v>
      </c>
      <c r="U6" s="17" t="s">
        <v>16</v>
      </c>
      <c r="V6">
        <v>132</v>
      </c>
      <c r="W6">
        <v>128</v>
      </c>
      <c r="X6">
        <v>1099</v>
      </c>
      <c r="Z6">
        <v>5</v>
      </c>
      <c r="AA6" s="37">
        <v>5</v>
      </c>
      <c r="AB6" s="35" t="s">
        <v>377</v>
      </c>
      <c r="AC6" s="35">
        <f>VLOOKUP(A6,Raceinfo!$A$1:$D$15,4,0)</f>
        <v>5</v>
      </c>
      <c r="AD6">
        <v>4</v>
      </c>
      <c r="AE6">
        <v>52</v>
      </c>
      <c r="AF6">
        <v>10</v>
      </c>
      <c r="AG6">
        <v>12</v>
      </c>
      <c r="AH6">
        <v>14</v>
      </c>
      <c r="AL6" t="s">
        <v>181</v>
      </c>
      <c r="AM6" t="s">
        <v>1489</v>
      </c>
      <c r="AN6" s="126">
        <f>表格2[[#This Row],[今次負磅]]/表格2[[#This Row],[排位體重]]*100%</f>
        <v>0.12010919017288443</v>
      </c>
      <c r="AO6" t="str">
        <f t="shared" si="2"/>
        <v/>
      </c>
      <c r="AS6" t="s">
        <v>1421</v>
      </c>
    </row>
    <row r="7" spans="1:50" x14ac:dyDescent="0.25">
      <c r="A7" s="17" t="s">
        <v>1</v>
      </c>
      <c r="B7" s="18" t="s">
        <v>21</v>
      </c>
      <c r="C7" s="18" t="s">
        <v>1410</v>
      </c>
      <c r="D7" s="18"/>
      <c r="E7" s="12" t="s">
        <v>29</v>
      </c>
      <c r="F7" s="122"/>
      <c r="G7" s="33" t="str">
        <f>VLOOKUP(AF7, method!$A$1:$B$15, 2, 0)</f>
        <v>留後</v>
      </c>
      <c r="H7">
        <v>7</v>
      </c>
      <c r="I7" t="str">
        <f t="shared" si="0"/>
        <v/>
      </c>
      <c r="J7">
        <f>COUNTIF($B$2:B7,B7)</f>
        <v>1</v>
      </c>
      <c r="K7" t="str">
        <f t="shared" ca="1" si="1"/>
        <v/>
      </c>
      <c r="L7" t="s">
        <v>393</v>
      </c>
      <c r="M7" s="39" t="s">
        <v>394</v>
      </c>
      <c r="N7" s="42">
        <v>1200</v>
      </c>
      <c r="O7">
        <v>1</v>
      </c>
      <c r="P7" s="127">
        <v>9.18</v>
      </c>
      <c r="Q7">
        <v>1</v>
      </c>
      <c r="R7">
        <v>4</v>
      </c>
      <c r="S7" s="45" t="s">
        <v>22</v>
      </c>
      <c r="T7" s="45" t="s">
        <v>22</v>
      </c>
      <c r="U7" s="18" t="s">
        <v>23</v>
      </c>
      <c r="V7">
        <v>134</v>
      </c>
      <c r="W7">
        <v>120</v>
      </c>
      <c r="X7">
        <v>1210</v>
      </c>
      <c r="Z7">
        <v>119</v>
      </c>
      <c r="AA7" s="38">
        <v>2</v>
      </c>
      <c r="AB7" s="35" t="s">
        <v>377</v>
      </c>
      <c r="AC7" s="35">
        <f>VLOOKUP(A7,Raceinfo!$A$1:$D$15,4,0)</f>
        <v>5</v>
      </c>
      <c r="AD7">
        <v>4</v>
      </c>
      <c r="AE7">
        <v>44</v>
      </c>
      <c r="AF7">
        <v>13</v>
      </c>
      <c r="AG7">
        <v>14</v>
      </c>
      <c r="AH7">
        <v>7</v>
      </c>
      <c r="AL7" t="s">
        <v>24</v>
      </c>
      <c r="AM7" t="s">
        <v>1474</v>
      </c>
      <c r="AN7" s="126">
        <f>表格2[[#This Row],[今次負磅]]/表格2[[#This Row],[排位體重]]*100%</f>
        <v>0.11074380165289256</v>
      </c>
      <c r="AO7" t="str">
        <f t="shared" si="2"/>
        <v/>
      </c>
      <c r="AS7" t="s">
        <v>1421</v>
      </c>
      <c r="AT7" t="s">
        <v>1505</v>
      </c>
    </row>
    <row r="8" spans="1:50" x14ac:dyDescent="0.25">
      <c r="A8" s="17" t="s">
        <v>1</v>
      </c>
      <c r="B8" s="18" t="s">
        <v>21</v>
      </c>
      <c r="C8" s="18"/>
      <c r="D8" s="18"/>
      <c r="E8" s="12" t="s">
        <v>29</v>
      </c>
      <c r="F8" s="122"/>
      <c r="G8" s="33" t="str">
        <f>VLOOKUP(AF8, method!$A$1:$B$15, 2, 0)</f>
        <v>留後</v>
      </c>
      <c r="H8">
        <v>11</v>
      </c>
      <c r="I8" t="str">
        <f t="shared" si="0"/>
        <v/>
      </c>
      <c r="J8">
        <f>COUNTIF($B$2:B8,B8)</f>
        <v>2</v>
      </c>
      <c r="K8" t="str">
        <f t="shared" ca="1" si="1"/>
        <v/>
      </c>
      <c r="L8" t="s">
        <v>397</v>
      </c>
      <c r="M8" s="40" t="s">
        <v>398</v>
      </c>
      <c r="N8" s="42">
        <v>1200</v>
      </c>
      <c r="O8">
        <v>1</v>
      </c>
      <c r="P8">
        <v>10.32</v>
      </c>
      <c r="Q8">
        <v>1</v>
      </c>
      <c r="R8">
        <v>11</v>
      </c>
      <c r="S8" s="45" t="s">
        <v>22</v>
      </c>
      <c r="T8" s="45" t="s">
        <v>22</v>
      </c>
      <c r="U8" s="18" t="s">
        <v>23</v>
      </c>
      <c r="V8">
        <v>134</v>
      </c>
      <c r="W8">
        <v>123</v>
      </c>
      <c r="X8">
        <v>1190</v>
      </c>
      <c r="Z8">
        <v>124</v>
      </c>
      <c r="AA8" s="37" t="s">
        <v>382</v>
      </c>
      <c r="AB8" s="35" t="s">
        <v>370</v>
      </c>
      <c r="AC8" s="35">
        <f>VLOOKUP(A8,Raceinfo!$A$1:$D$15,4,0)</f>
        <v>5</v>
      </c>
      <c r="AD8">
        <v>4</v>
      </c>
      <c r="AE8">
        <v>46</v>
      </c>
      <c r="AF8">
        <v>12</v>
      </c>
      <c r="AG8">
        <v>12</v>
      </c>
      <c r="AH8">
        <v>11</v>
      </c>
      <c r="AL8" t="s">
        <v>24</v>
      </c>
      <c r="AM8" t="s">
        <v>1474</v>
      </c>
      <c r="AN8" s="126">
        <f>表格2[[#This Row],[今次負磅]]/表格2[[#This Row],[排位體重]]*100%</f>
        <v>0.11260504201680673</v>
      </c>
      <c r="AO8" t="str">
        <f t="shared" si="2"/>
        <v/>
      </c>
      <c r="AS8" t="s">
        <v>1421</v>
      </c>
    </row>
    <row r="9" spans="1:50" x14ac:dyDescent="0.25">
      <c r="A9" s="17" t="s">
        <v>1</v>
      </c>
      <c r="B9" s="18" t="s">
        <v>21</v>
      </c>
      <c r="C9" s="18"/>
      <c r="D9" s="18"/>
      <c r="E9" s="12" t="s">
        <v>29</v>
      </c>
      <c r="F9" s="122"/>
      <c r="G9" s="32" t="str">
        <f>VLOOKUP(AF9, method!$A$1:$B$15, 2, 0)</f>
        <v>中前</v>
      </c>
      <c r="H9">
        <v>9</v>
      </c>
      <c r="I9" t="str">
        <f t="shared" si="0"/>
        <v/>
      </c>
      <c r="J9">
        <f>COUNTIF($B$2:B9,B9)</f>
        <v>3</v>
      </c>
      <c r="K9" t="str">
        <f t="shared" ca="1" si="1"/>
        <v/>
      </c>
      <c r="L9" t="s">
        <v>399</v>
      </c>
      <c r="M9" s="41" t="s">
        <v>400</v>
      </c>
      <c r="N9" s="42">
        <v>1200</v>
      </c>
      <c r="O9">
        <v>1</v>
      </c>
      <c r="P9">
        <v>12.4</v>
      </c>
      <c r="Q9">
        <v>1</v>
      </c>
      <c r="R9">
        <v>3</v>
      </c>
      <c r="S9" s="45" t="s">
        <v>22</v>
      </c>
      <c r="T9" s="45" t="s">
        <v>22</v>
      </c>
      <c r="U9" s="18" t="s">
        <v>23</v>
      </c>
      <c r="V9">
        <v>134</v>
      </c>
      <c r="W9">
        <v>124</v>
      </c>
      <c r="X9">
        <v>1190</v>
      </c>
      <c r="Z9">
        <v>22</v>
      </c>
      <c r="AA9" s="37" t="s">
        <v>402</v>
      </c>
      <c r="AB9" s="35" t="s">
        <v>377</v>
      </c>
      <c r="AC9" s="35">
        <f>VLOOKUP(A9,Raceinfo!$A$1:$D$15,4,0)</f>
        <v>5</v>
      </c>
      <c r="AD9">
        <v>4</v>
      </c>
      <c r="AE9">
        <v>48</v>
      </c>
      <c r="AF9">
        <v>4</v>
      </c>
      <c r="AG9">
        <v>5</v>
      </c>
      <c r="AH9">
        <v>9</v>
      </c>
      <c r="AL9" t="s">
        <v>24</v>
      </c>
      <c r="AM9" t="s">
        <v>1474</v>
      </c>
      <c r="AN9" s="126">
        <f>表格2[[#This Row],[今次負磅]]/表格2[[#This Row],[排位體重]]*100%</f>
        <v>0.11260504201680673</v>
      </c>
      <c r="AO9" t="str">
        <f t="shared" si="2"/>
        <v/>
      </c>
      <c r="AS9" t="s">
        <v>1421</v>
      </c>
    </row>
    <row r="10" spans="1:50" x14ac:dyDescent="0.25">
      <c r="A10" s="17" t="s">
        <v>1</v>
      </c>
      <c r="B10" s="18" t="s">
        <v>21</v>
      </c>
      <c r="C10" s="18"/>
      <c r="D10" s="18"/>
      <c r="E10" s="12" t="s">
        <v>29</v>
      </c>
      <c r="F10" s="122"/>
      <c r="G10" s="32" t="str">
        <f>VLOOKUP(AF10, method!$A$1:$B$15, 2, 0)</f>
        <v>中前</v>
      </c>
      <c r="H10">
        <v>14</v>
      </c>
      <c r="I10" t="str">
        <f t="shared" si="0"/>
        <v/>
      </c>
      <c r="J10">
        <f>COUNTIF($B$2:B10,B10)</f>
        <v>4</v>
      </c>
      <c r="K10" t="str">
        <f t="shared" ca="1" si="1"/>
        <v/>
      </c>
      <c r="L10" t="s">
        <v>403</v>
      </c>
      <c r="M10" s="39" t="s">
        <v>384</v>
      </c>
      <c r="N10">
        <v>1400</v>
      </c>
      <c r="O10">
        <v>1</v>
      </c>
      <c r="P10">
        <v>23.44</v>
      </c>
      <c r="Q10">
        <v>1</v>
      </c>
      <c r="R10">
        <v>6</v>
      </c>
      <c r="S10" s="45" t="s">
        <v>22</v>
      </c>
      <c r="T10" s="65" t="s">
        <v>406</v>
      </c>
      <c r="U10" s="18" t="s">
        <v>23</v>
      </c>
      <c r="V10">
        <v>134</v>
      </c>
      <c r="W10">
        <v>125</v>
      </c>
      <c r="X10">
        <v>1192</v>
      </c>
      <c r="Z10">
        <v>48</v>
      </c>
      <c r="AA10" s="37">
        <v>13</v>
      </c>
      <c r="AB10" s="35" t="s">
        <v>377</v>
      </c>
      <c r="AC10" s="35">
        <f>VLOOKUP(A10,Raceinfo!$A$1:$D$15,4,0)</f>
        <v>5</v>
      </c>
      <c r="AD10" t="s">
        <v>404</v>
      </c>
      <c r="AE10">
        <v>50</v>
      </c>
      <c r="AF10">
        <v>5</v>
      </c>
      <c r="AG10">
        <v>3</v>
      </c>
      <c r="AH10">
        <v>3</v>
      </c>
      <c r="AI10">
        <v>14</v>
      </c>
      <c r="AL10" t="s">
        <v>24</v>
      </c>
      <c r="AM10" t="s">
        <v>1474</v>
      </c>
      <c r="AN10" s="126">
        <f>表格2[[#This Row],[今次負磅]]/表格2[[#This Row],[排位體重]]*100%</f>
        <v>0.11241610738255034</v>
      </c>
      <c r="AO10" t="str">
        <f t="shared" si="2"/>
        <v/>
      </c>
      <c r="AS10" t="s">
        <v>1421</v>
      </c>
    </row>
    <row r="11" spans="1:50" x14ac:dyDescent="0.25">
      <c r="A11" s="17" t="s">
        <v>1</v>
      </c>
      <c r="B11" s="18" t="s">
        <v>21</v>
      </c>
      <c r="C11" s="18"/>
      <c r="D11" s="18"/>
      <c r="E11" s="12" t="s">
        <v>29</v>
      </c>
      <c r="F11" s="122"/>
      <c r="G11" s="32" t="str">
        <f>VLOOKUP(AF11, method!$A$1:$B$15, 2, 0)</f>
        <v>中前</v>
      </c>
      <c r="H11">
        <v>8</v>
      </c>
      <c r="I11" t="str">
        <f t="shared" si="0"/>
        <v/>
      </c>
      <c r="J11">
        <f>COUNTIF($B$2:B11,B11)</f>
        <v>5</v>
      </c>
      <c r="K11" t="str">
        <f t="shared" ca="1" si="1"/>
        <v/>
      </c>
      <c r="L11" t="s">
        <v>407</v>
      </c>
      <c r="M11" s="39" t="s">
        <v>384</v>
      </c>
      <c r="N11" s="42">
        <v>1200</v>
      </c>
      <c r="O11">
        <v>1</v>
      </c>
      <c r="P11">
        <v>10.4</v>
      </c>
      <c r="Q11">
        <v>1</v>
      </c>
      <c r="R11">
        <v>7</v>
      </c>
      <c r="S11" s="45" t="s">
        <v>22</v>
      </c>
      <c r="T11" s="65" t="s">
        <v>406</v>
      </c>
      <c r="U11" s="18" t="s">
        <v>23</v>
      </c>
      <c r="V11">
        <v>134</v>
      </c>
      <c r="W11">
        <v>124</v>
      </c>
      <c r="X11">
        <v>1188</v>
      </c>
      <c r="Z11">
        <v>58</v>
      </c>
      <c r="AA11" s="37" t="s">
        <v>408</v>
      </c>
      <c r="AB11" s="35" t="s">
        <v>377</v>
      </c>
      <c r="AC11" s="35">
        <f>VLOOKUP(A11,Raceinfo!$A$1:$D$15,4,0)</f>
        <v>5</v>
      </c>
      <c r="AD11" t="s">
        <v>404</v>
      </c>
      <c r="AE11">
        <v>52</v>
      </c>
      <c r="AF11">
        <v>6</v>
      </c>
      <c r="AG11">
        <v>6</v>
      </c>
      <c r="AH11">
        <v>8</v>
      </c>
      <c r="AL11" t="s">
        <v>24</v>
      </c>
      <c r="AM11" t="s">
        <v>1474</v>
      </c>
      <c r="AN11" s="126">
        <f>表格2[[#This Row],[今次負磅]]/表格2[[#This Row],[排位體重]]*100%</f>
        <v>0.11279461279461279</v>
      </c>
      <c r="AO11" t="str">
        <f t="shared" si="2"/>
        <v/>
      </c>
      <c r="AS11" t="s">
        <v>1421</v>
      </c>
    </row>
    <row r="12" spans="1:50" x14ac:dyDescent="0.25">
      <c r="A12" s="17" t="s">
        <v>1</v>
      </c>
      <c r="B12" s="18" t="s">
        <v>21</v>
      </c>
      <c r="C12" s="18"/>
      <c r="D12" s="18"/>
      <c r="E12" s="12" t="s">
        <v>29</v>
      </c>
      <c r="F12" s="122"/>
      <c r="G12" s="32" t="str">
        <f>VLOOKUP(AF12, method!$A$1:$B$15, 2, 0)</f>
        <v>中前</v>
      </c>
      <c r="H12">
        <v>7</v>
      </c>
      <c r="I12" t="str">
        <f t="shared" si="0"/>
        <v/>
      </c>
      <c r="J12">
        <f>COUNTIF($B$2:B12,B12)</f>
        <v>6</v>
      </c>
      <c r="K12" t="str">
        <f t="shared" ca="1" si="1"/>
        <v/>
      </c>
      <c r="L12" t="s">
        <v>409</v>
      </c>
      <c r="M12" s="39" t="s">
        <v>369</v>
      </c>
      <c r="N12" s="42">
        <v>1200</v>
      </c>
      <c r="O12">
        <v>1</v>
      </c>
      <c r="P12">
        <v>9.61</v>
      </c>
      <c r="Q12">
        <v>1</v>
      </c>
      <c r="R12">
        <v>7</v>
      </c>
      <c r="S12" s="45" t="s">
        <v>22</v>
      </c>
      <c r="T12" s="65" t="s">
        <v>406</v>
      </c>
      <c r="U12" s="18" t="s">
        <v>23</v>
      </c>
      <c r="V12">
        <v>134</v>
      </c>
      <c r="W12">
        <v>127</v>
      </c>
      <c r="X12">
        <v>1198</v>
      </c>
      <c r="Z12">
        <v>75</v>
      </c>
      <c r="AA12" s="37" t="s">
        <v>410</v>
      </c>
      <c r="AB12" s="35" t="s">
        <v>370</v>
      </c>
      <c r="AC12" s="35">
        <f>VLOOKUP(A12,Raceinfo!$A$1:$D$15,4,0)</f>
        <v>5</v>
      </c>
      <c r="AD12" t="s">
        <v>404</v>
      </c>
      <c r="AE12">
        <v>52</v>
      </c>
      <c r="AF12">
        <v>5</v>
      </c>
      <c r="AG12">
        <v>6</v>
      </c>
      <c r="AH12">
        <v>7</v>
      </c>
      <c r="AL12" t="s">
        <v>411</v>
      </c>
      <c r="AM12" t="s">
        <v>1530</v>
      </c>
      <c r="AN12" s="126">
        <f>表格2[[#This Row],[今次負磅]]/表格2[[#This Row],[排位體重]]*100%</f>
        <v>0.11185308848080133</v>
      </c>
      <c r="AO12" t="str">
        <f t="shared" si="2"/>
        <v/>
      </c>
      <c r="AS12" t="s">
        <v>1421</v>
      </c>
    </row>
    <row r="13" spans="1:50" x14ac:dyDescent="0.25">
      <c r="A13" s="17" t="s">
        <v>1</v>
      </c>
      <c r="B13" s="19" t="s">
        <v>26</v>
      </c>
      <c r="C13" s="19"/>
      <c r="D13" s="19"/>
      <c r="E13" s="124" t="s">
        <v>1413</v>
      </c>
      <c r="F13" s="122"/>
      <c r="G13" s="32" t="str">
        <f>VLOOKUP(AF13, method!$A$1:$B$15, 2, 0)</f>
        <v>中前</v>
      </c>
      <c r="H13">
        <v>7</v>
      </c>
      <c r="I13" t="str">
        <f t="shared" si="0"/>
        <v/>
      </c>
      <c r="J13">
        <f>COUNTIF($B$2:B13,B13)</f>
        <v>1</v>
      </c>
      <c r="K13" t="str">
        <f t="shared" ca="1" si="1"/>
        <v/>
      </c>
      <c r="L13" t="s">
        <v>412</v>
      </c>
      <c r="M13" s="39" t="s">
        <v>413</v>
      </c>
      <c r="N13">
        <v>1400</v>
      </c>
      <c r="O13">
        <v>1</v>
      </c>
      <c r="P13">
        <v>22.33</v>
      </c>
      <c r="Q13">
        <v>14</v>
      </c>
      <c r="R13">
        <v>7</v>
      </c>
      <c r="S13" s="46" t="s">
        <v>351</v>
      </c>
      <c r="T13" s="45" t="s">
        <v>22</v>
      </c>
      <c r="U13" s="19" t="s">
        <v>28</v>
      </c>
      <c r="V13">
        <v>127</v>
      </c>
      <c r="W13">
        <v>121</v>
      </c>
      <c r="X13">
        <v>1270</v>
      </c>
      <c r="Z13">
        <v>37</v>
      </c>
      <c r="AA13" s="37" t="s">
        <v>414</v>
      </c>
      <c r="AB13" s="35" t="s">
        <v>370</v>
      </c>
      <c r="AC13" s="35">
        <f>VLOOKUP(A13,Raceinfo!$A$1:$D$15,4,0)</f>
        <v>5</v>
      </c>
      <c r="AD13">
        <v>4</v>
      </c>
      <c r="AE13">
        <v>44</v>
      </c>
      <c r="AF13">
        <v>4</v>
      </c>
      <c r="AG13">
        <v>4</v>
      </c>
      <c r="AH13">
        <v>3</v>
      </c>
      <c r="AI13">
        <v>7</v>
      </c>
      <c r="AL13" t="s">
        <v>29</v>
      </c>
      <c r="AM13" t="s">
        <v>1472</v>
      </c>
      <c r="AN13" s="126">
        <f>表格2[[#This Row],[今次負磅]]/表格2[[#This Row],[排位體重]]*100%</f>
        <v>0.1</v>
      </c>
      <c r="AO13" t="str">
        <f t="shared" si="2"/>
        <v/>
      </c>
      <c r="AQ13" t="s">
        <v>1419</v>
      </c>
      <c r="AS13" t="s">
        <v>1421</v>
      </c>
      <c r="AT13" t="s">
        <v>1505</v>
      </c>
    </row>
    <row r="14" spans="1:50" x14ac:dyDescent="0.25">
      <c r="A14" s="17" t="s">
        <v>1</v>
      </c>
      <c r="B14" s="19" t="s">
        <v>26</v>
      </c>
      <c r="C14" s="19"/>
      <c r="D14" s="19"/>
      <c r="E14" s="124" t="s">
        <v>1413</v>
      </c>
      <c r="F14" s="122"/>
      <c r="G14" s="31" t="str">
        <f>VLOOKUP(AF14, method!$A$1:$B$15, 2, 0)</f>
        <v>中後</v>
      </c>
      <c r="H14">
        <v>5</v>
      </c>
      <c r="I14" t="str">
        <f t="shared" si="0"/>
        <v/>
      </c>
      <c r="J14">
        <f>COUNTIF($B$2:B14,B14)</f>
        <v>2</v>
      </c>
      <c r="K14" t="str">
        <f t="shared" ca="1" si="1"/>
        <v/>
      </c>
      <c r="L14" t="s">
        <v>415</v>
      </c>
      <c r="M14" s="39" t="s">
        <v>413</v>
      </c>
      <c r="N14" s="42">
        <v>1200</v>
      </c>
      <c r="O14">
        <v>1</v>
      </c>
      <c r="P14">
        <v>9.83</v>
      </c>
      <c r="Q14">
        <v>14</v>
      </c>
      <c r="R14">
        <v>10</v>
      </c>
      <c r="S14" s="46" t="s">
        <v>351</v>
      </c>
      <c r="T14" s="45" t="s">
        <v>22</v>
      </c>
      <c r="U14" s="19" t="s">
        <v>28</v>
      </c>
      <c r="V14">
        <v>127</v>
      </c>
      <c r="W14">
        <v>123</v>
      </c>
      <c r="X14">
        <v>1277</v>
      </c>
      <c r="Z14">
        <v>91</v>
      </c>
      <c r="AA14" s="37" t="s">
        <v>416</v>
      </c>
      <c r="AB14" s="35" t="s">
        <v>377</v>
      </c>
      <c r="AC14" s="35">
        <f>VLOOKUP(A14,Raceinfo!$A$1:$D$15,4,0)</f>
        <v>5</v>
      </c>
      <c r="AD14">
        <v>4</v>
      </c>
      <c r="AE14">
        <v>46</v>
      </c>
      <c r="AF14">
        <v>10</v>
      </c>
      <c r="AG14">
        <v>11</v>
      </c>
      <c r="AH14">
        <v>5</v>
      </c>
      <c r="AL14" t="s">
        <v>29</v>
      </c>
      <c r="AM14" t="s">
        <v>1472</v>
      </c>
      <c r="AN14" s="126">
        <f>表格2[[#This Row],[今次負磅]]/表格2[[#This Row],[排位體重]]*100%</f>
        <v>9.9451840250587314E-2</v>
      </c>
      <c r="AO14" t="str">
        <f t="shared" si="2"/>
        <v/>
      </c>
      <c r="AQ14" t="s">
        <v>1419</v>
      </c>
      <c r="AS14" t="s">
        <v>1421</v>
      </c>
    </row>
    <row r="15" spans="1:50" x14ac:dyDescent="0.25">
      <c r="A15" s="17" t="s">
        <v>1</v>
      </c>
      <c r="B15" s="19" t="s">
        <v>26</v>
      </c>
      <c r="C15" s="19"/>
      <c r="D15" s="19"/>
      <c r="E15" s="11" t="s">
        <v>1414</v>
      </c>
      <c r="F15" s="122"/>
      <c r="G15" s="33" t="str">
        <f>VLOOKUP(AF15, method!$A$1:$B$15, 2, 0)</f>
        <v>留後</v>
      </c>
      <c r="H15">
        <v>10</v>
      </c>
      <c r="I15" t="str">
        <f t="shared" si="0"/>
        <v/>
      </c>
      <c r="J15">
        <f>COUNTIF($B$2:B15,B15)</f>
        <v>3</v>
      </c>
      <c r="K15" t="str">
        <f t="shared" ca="1" si="1"/>
        <v/>
      </c>
      <c r="L15" t="s">
        <v>417</v>
      </c>
      <c r="M15" s="39" t="s">
        <v>394</v>
      </c>
      <c r="N15" s="42">
        <v>1200</v>
      </c>
      <c r="O15">
        <v>1</v>
      </c>
      <c r="P15">
        <v>10.62</v>
      </c>
      <c r="Q15">
        <v>14</v>
      </c>
      <c r="R15">
        <v>14</v>
      </c>
      <c r="S15" s="46" t="s">
        <v>351</v>
      </c>
      <c r="T15" s="55" t="s">
        <v>69</v>
      </c>
      <c r="U15" s="19" t="s">
        <v>28</v>
      </c>
      <c r="V15">
        <v>127</v>
      </c>
      <c r="W15">
        <v>126</v>
      </c>
      <c r="X15">
        <v>1276</v>
      </c>
      <c r="Z15">
        <v>158</v>
      </c>
      <c r="AA15" s="37">
        <v>8</v>
      </c>
      <c r="AB15" s="35" t="s">
        <v>377</v>
      </c>
      <c r="AC15" s="35">
        <f>VLOOKUP(A15,Raceinfo!$A$1:$D$15,4,0)</f>
        <v>5</v>
      </c>
      <c r="AD15">
        <v>4</v>
      </c>
      <c r="AE15">
        <v>48</v>
      </c>
      <c r="AF15">
        <v>11</v>
      </c>
      <c r="AG15">
        <v>12</v>
      </c>
      <c r="AH15">
        <v>10</v>
      </c>
      <c r="AL15" t="s">
        <v>106</v>
      </c>
      <c r="AM15" t="s">
        <v>1477</v>
      </c>
      <c r="AN15" s="126">
        <f>表格2[[#This Row],[今次負磅]]/表格2[[#This Row],[排位體重]]*100%</f>
        <v>9.9529780564263329E-2</v>
      </c>
      <c r="AO15" t="str">
        <f t="shared" si="2"/>
        <v/>
      </c>
      <c r="AQ15" t="s">
        <v>1419</v>
      </c>
      <c r="AS15" t="s">
        <v>1421</v>
      </c>
    </row>
    <row r="16" spans="1:50" x14ac:dyDescent="0.25">
      <c r="A16" s="17" t="s">
        <v>1</v>
      </c>
      <c r="B16" s="19" t="s">
        <v>26</v>
      </c>
      <c r="C16" s="19"/>
      <c r="D16" s="19"/>
      <c r="E16" s="11" t="s">
        <v>1414</v>
      </c>
      <c r="F16" s="122"/>
      <c r="G16" s="31" t="str">
        <f>VLOOKUP(AF16, method!$A$1:$B$15, 2, 0)</f>
        <v>中後</v>
      </c>
      <c r="H16">
        <v>13</v>
      </c>
      <c r="I16" t="str">
        <f t="shared" si="0"/>
        <v/>
      </c>
      <c r="J16">
        <f>COUNTIF($B$2:B16,B16)</f>
        <v>4</v>
      </c>
      <c r="K16" t="str">
        <f t="shared" ca="1" si="1"/>
        <v/>
      </c>
      <c r="L16" t="s">
        <v>418</v>
      </c>
      <c r="M16" s="39" t="s">
        <v>384</v>
      </c>
      <c r="N16" s="42">
        <v>1200</v>
      </c>
      <c r="O16">
        <v>1</v>
      </c>
      <c r="P16">
        <v>10.72</v>
      </c>
      <c r="Q16">
        <v>14</v>
      </c>
      <c r="R16">
        <v>14</v>
      </c>
      <c r="S16" s="46" t="s">
        <v>351</v>
      </c>
      <c r="T16" s="55" t="s">
        <v>69</v>
      </c>
      <c r="U16" s="19" t="s">
        <v>28</v>
      </c>
      <c r="V16">
        <v>127</v>
      </c>
      <c r="W16">
        <v>125</v>
      </c>
      <c r="X16">
        <v>1310</v>
      </c>
      <c r="Z16">
        <v>189</v>
      </c>
      <c r="AA16" s="37" t="s">
        <v>419</v>
      </c>
      <c r="AB16" s="35" t="s">
        <v>377</v>
      </c>
      <c r="AC16" s="35">
        <f>VLOOKUP(A16,Raceinfo!$A$1:$D$15,4,0)</f>
        <v>5</v>
      </c>
      <c r="AD16">
        <v>4</v>
      </c>
      <c r="AE16">
        <v>50</v>
      </c>
      <c r="AF16">
        <v>9</v>
      </c>
      <c r="AG16">
        <v>10</v>
      </c>
      <c r="AH16">
        <v>13</v>
      </c>
      <c r="AL16" t="s">
        <v>385</v>
      </c>
      <c r="AM16" t="s">
        <v>1405</v>
      </c>
      <c r="AN16" s="126">
        <f>表格2[[#This Row],[今次負磅]]/表格2[[#This Row],[排位體重]]*100%</f>
        <v>9.6946564885496189E-2</v>
      </c>
      <c r="AO16" t="str">
        <f t="shared" si="2"/>
        <v/>
      </c>
      <c r="AQ16" t="s">
        <v>1419</v>
      </c>
      <c r="AS16" t="s">
        <v>1421</v>
      </c>
    </row>
    <row r="17" spans="1:45" x14ac:dyDescent="0.25">
      <c r="A17" s="17" t="s">
        <v>1</v>
      </c>
      <c r="B17" s="19" t="s">
        <v>26</v>
      </c>
      <c r="C17" s="19"/>
      <c r="D17" s="19"/>
      <c r="E17" s="11" t="s">
        <v>1414</v>
      </c>
      <c r="F17" s="122"/>
      <c r="G17" s="32" t="str">
        <f>VLOOKUP(AF17, method!$A$1:$B$15, 2, 0)</f>
        <v>中前</v>
      </c>
      <c r="H17">
        <v>14</v>
      </c>
      <c r="I17" t="str">
        <f t="shared" si="0"/>
        <v/>
      </c>
      <c r="J17">
        <f>COUNTIF($B$2:B17,B17)</f>
        <v>5</v>
      </c>
      <c r="K17" t="str">
        <f t="shared" ca="1" si="1"/>
        <v/>
      </c>
      <c r="L17" t="s">
        <v>420</v>
      </c>
      <c r="M17" s="39" t="s">
        <v>369</v>
      </c>
      <c r="N17">
        <v>1400</v>
      </c>
      <c r="O17">
        <v>1</v>
      </c>
      <c r="P17">
        <v>23.1</v>
      </c>
      <c r="Q17">
        <v>14</v>
      </c>
      <c r="R17">
        <v>12</v>
      </c>
      <c r="S17" s="46" t="s">
        <v>351</v>
      </c>
      <c r="T17" s="55" t="s">
        <v>69</v>
      </c>
      <c r="U17" s="19" t="s">
        <v>28</v>
      </c>
      <c r="V17">
        <v>127</v>
      </c>
      <c r="W17">
        <v>127</v>
      </c>
      <c r="X17">
        <v>1305</v>
      </c>
      <c r="Z17">
        <v>56</v>
      </c>
      <c r="AA17" s="37" t="s">
        <v>421</v>
      </c>
      <c r="AB17" s="35" t="s">
        <v>377</v>
      </c>
      <c r="AC17" s="35">
        <f>VLOOKUP(A17,Raceinfo!$A$1:$D$15,4,0)</f>
        <v>5</v>
      </c>
      <c r="AD17">
        <v>4</v>
      </c>
      <c r="AE17">
        <v>52</v>
      </c>
      <c r="AF17">
        <v>4</v>
      </c>
      <c r="AG17">
        <v>4</v>
      </c>
      <c r="AH17">
        <v>5</v>
      </c>
      <c r="AI17">
        <v>14</v>
      </c>
      <c r="AL17" t="s">
        <v>385</v>
      </c>
      <c r="AM17" t="s">
        <v>1405</v>
      </c>
      <c r="AN17" s="126">
        <f>表格2[[#This Row],[今次負磅]]/表格2[[#This Row],[排位體重]]*100%</f>
        <v>9.7318007662835243E-2</v>
      </c>
      <c r="AO17" t="str">
        <f t="shared" si="2"/>
        <v/>
      </c>
      <c r="AQ17" t="s">
        <v>1419</v>
      </c>
      <c r="AS17" t="s">
        <v>1421</v>
      </c>
    </row>
    <row r="18" spans="1:45" x14ac:dyDescent="0.25">
      <c r="A18" s="17" t="s">
        <v>1</v>
      </c>
      <c r="B18" s="19" t="s">
        <v>26</v>
      </c>
      <c r="C18" s="19"/>
      <c r="D18" s="19"/>
      <c r="E18" s="11" t="s">
        <v>1414</v>
      </c>
      <c r="F18" s="122"/>
      <c r="G18" s="33" t="str">
        <f>VLOOKUP(AF18, method!$A$1:$B$15, 2, 0)</f>
        <v>留後</v>
      </c>
      <c r="H18">
        <v>11</v>
      </c>
      <c r="I18" t="str">
        <f t="shared" si="0"/>
        <v/>
      </c>
      <c r="J18">
        <f>COUNTIF($B$2:B18,B18)</f>
        <v>6</v>
      </c>
      <c r="K18" t="str">
        <f t="shared" ca="1" si="1"/>
        <v/>
      </c>
      <c r="L18" t="s">
        <v>389</v>
      </c>
      <c r="M18" s="39" t="s">
        <v>390</v>
      </c>
      <c r="N18" s="42">
        <v>1200</v>
      </c>
      <c r="O18">
        <v>1</v>
      </c>
      <c r="P18">
        <v>10.5</v>
      </c>
      <c r="Q18">
        <v>14</v>
      </c>
      <c r="R18">
        <v>11</v>
      </c>
      <c r="S18" s="46" t="s">
        <v>351</v>
      </c>
      <c r="T18" s="55" t="s">
        <v>69</v>
      </c>
      <c r="U18" s="19" t="s">
        <v>28</v>
      </c>
      <c r="V18">
        <v>127</v>
      </c>
      <c r="W18">
        <v>128</v>
      </c>
      <c r="X18">
        <v>1297</v>
      </c>
      <c r="Z18">
        <v>82</v>
      </c>
      <c r="AA18" s="38">
        <v>2</v>
      </c>
      <c r="AB18" s="35" t="s">
        <v>377</v>
      </c>
      <c r="AC18" s="35">
        <f>VLOOKUP(A18,Raceinfo!$A$1:$D$15,4,0)</f>
        <v>5</v>
      </c>
      <c r="AD18">
        <v>4</v>
      </c>
      <c r="AE18">
        <v>52</v>
      </c>
      <c r="AF18">
        <v>11</v>
      </c>
      <c r="AG18">
        <v>13</v>
      </c>
      <c r="AH18">
        <v>11</v>
      </c>
      <c r="AL18" t="s">
        <v>385</v>
      </c>
      <c r="AM18" t="s">
        <v>1405</v>
      </c>
      <c r="AN18" s="126">
        <f>表格2[[#This Row],[今次負磅]]/表格2[[#This Row],[排位體重]]*100%</f>
        <v>9.7918272937548193E-2</v>
      </c>
      <c r="AO18" t="str">
        <f t="shared" si="2"/>
        <v/>
      </c>
      <c r="AQ18" t="s">
        <v>1419</v>
      </c>
      <c r="AS18" t="s">
        <v>1421</v>
      </c>
    </row>
    <row r="19" spans="1:45" x14ac:dyDescent="0.25">
      <c r="A19" s="17" t="s">
        <v>1</v>
      </c>
      <c r="B19" s="20" t="s">
        <v>31</v>
      </c>
      <c r="C19" s="20" t="s">
        <v>1410</v>
      </c>
      <c r="D19" s="20" t="s">
        <v>593</v>
      </c>
      <c r="E19" s="11" t="s">
        <v>1414</v>
      </c>
      <c r="F19" s="18" t="s">
        <v>1407</v>
      </c>
      <c r="G19" s="33" t="str">
        <f>VLOOKUP(AF19, method!$A$1:$B$15, 2, 0)</f>
        <v>留後</v>
      </c>
      <c r="H19" s="15">
        <v>2</v>
      </c>
      <c r="I19" s="15" t="str">
        <f t="shared" si="0"/>
        <v/>
      </c>
      <c r="J19" s="15">
        <f>COUNTIF($B$2:B19,B19)</f>
        <v>1</v>
      </c>
      <c r="K19" s="15" t="str">
        <f t="shared" ca="1" si="1"/>
        <v/>
      </c>
      <c r="L19" t="s">
        <v>393</v>
      </c>
      <c r="M19" s="39" t="s">
        <v>394</v>
      </c>
      <c r="N19" s="42">
        <v>1200</v>
      </c>
      <c r="O19">
        <v>1</v>
      </c>
      <c r="P19" s="127">
        <v>9.27</v>
      </c>
      <c r="Q19">
        <v>7</v>
      </c>
      <c r="R19">
        <v>12</v>
      </c>
      <c r="S19" s="47" t="s">
        <v>32</v>
      </c>
      <c r="T19" s="47" t="s">
        <v>32</v>
      </c>
      <c r="U19" s="20" t="s">
        <v>33</v>
      </c>
      <c r="V19">
        <v>134</v>
      </c>
      <c r="W19">
        <v>135</v>
      </c>
      <c r="X19">
        <v>1167</v>
      </c>
      <c r="Z19">
        <v>5.7</v>
      </c>
      <c r="AA19" s="38">
        <v>2</v>
      </c>
      <c r="AB19" s="35" t="s">
        <v>377</v>
      </c>
      <c r="AC19" s="35">
        <f>VLOOKUP(A19,Raceinfo!$A$1:$D$15,4,0)</f>
        <v>5</v>
      </c>
      <c r="AD19">
        <v>5</v>
      </c>
      <c r="AE19">
        <v>40</v>
      </c>
      <c r="AF19">
        <v>14</v>
      </c>
      <c r="AG19">
        <v>12</v>
      </c>
      <c r="AH19">
        <v>2</v>
      </c>
      <c r="AL19" t="s">
        <v>34</v>
      </c>
      <c r="AM19" t="s">
        <v>1470</v>
      </c>
      <c r="AN19" s="126">
        <f>表格2[[#This Row],[今次負磅]]/表格2[[#This Row],[排位體重]]*100%</f>
        <v>0.11482433590402742</v>
      </c>
      <c r="AO19" t="str">
        <f t="shared" si="2"/>
        <v/>
      </c>
    </row>
    <row r="20" spans="1:45" x14ac:dyDescent="0.25">
      <c r="A20" s="17" t="s">
        <v>1</v>
      </c>
      <c r="B20" s="20" t="s">
        <v>31</v>
      </c>
      <c r="C20" s="20"/>
      <c r="D20" s="20"/>
      <c r="E20" s="12" t="s">
        <v>29</v>
      </c>
      <c r="F20" s="122"/>
      <c r="G20" s="31" t="str">
        <f>VLOOKUP(AF20, method!$A$1:$B$15, 2, 0)</f>
        <v>中後</v>
      </c>
      <c r="H20">
        <v>7</v>
      </c>
      <c r="I20" t="str">
        <f t="shared" si="0"/>
        <v/>
      </c>
      <c r="J20">
        <f>COUNTIF($B$2:B20,B20)</f>
        <v>2</v>
      </c>
      <c r="K20" t="str">
        <f t="shared" ca="1" si="1"/>
        <v/>
      </c>
      <c r="L20" t="s">
        <v>422</v>
      </c>
      <c r="M20" s="39" t="s">
        <v>369</v>
      </c>
      <c r="N20" s="42">
        <v>1200</v>
      </c>
      <c r="O20">
        <v>1</v>
      </c>
      <c r="P20">
        <v>9.83</v>
      </c>
      <c r="Q20">
        <v>7</v>
      </c>
      <c r="R20">
        <v>7</v>
      </c>
      <c r="S20" s="47" t="s">
        <v>32</v>
      </c>
      <c r="T20" s="59" t="s">
        <v>111</v>
      </c>
      <c r="U20" s="20" t="s">
        <v>33</v>
      </c>
      <c r="V20">
        <v>134</v>
      </c>
      <c r="W20">
        <v>119</v>
      </c>
      <c r="X20">
        <v>1168</v>
      </c>
      <c r="Z20">
        <v>10</v>
      </c>
      <c r="AA20" s="37">
        <v>3</v>
      </c>
      <c r="AB20" s="35" t="s">
        <v>370</v>
      </c>
      <c r="AC20" s="35">
        <f>VLOOKUP(A20,Raceinfo!$A$1:$D$15,4,0)</f>
        <v>5</v>
      </c>
      <c r="AD20">
        <v>4</v>
      </c>
      <c r="AE20">
        <v>42</v>
      </c>
      <c r="AF20">
        <v>8</v>
      </c>
      <c r="AG20">
        <v>9</v>
      </c>
      <c r="AH20">
        <v>7</v>
      </c>
      <c r="AL20" t="s">
        <v>34</v>
      </c>
      <c r="AM20" t="s">
        <v>1470</v>
      </c>
      <c r="AN20" s="126">
        <f>表格2[[#This Row],[今次負磅]]/表格2[[#This Row],[排位體重]]*100%</f>
        <v>0.11472602739726027</v>
      </c>
      <c r="AO20" t="str">
        <f t="shared" si="2"/>
        <v/>
      </c>
    </row>
    <row r="21" spans="1:45" x14ac:dyDescent="0.25">
      <c r="A21" s="17" t="s">
        <v>1</v>
      </c>
      <c r="B21" s="20" t="s">
        <v>31</v>
      </c>
      <c r="C21" s="20"/>
      <c r="D21" s="20"/>
      <c r="E21" s="124" t="s">
        <v>1413</v>
      </c>
      <c r="F21" s="122"/>
      <c r="G21" s="32" t="str">
        <f>VLOOKUP(AF21, method!$A$1:$B$15, 2, 0)</f>
        <v>中前</v>
      </c>
      <c r="H21" s="15">
        <v>3</v>
      </c>
      <c r="I21" s="15" t="str">
        <f t="shared" si="0"/>
        <v/>
      </c>
      <c r="J21" s="15">
        <f>COUNTIF($B$2:B21,B21)</f>
        <v>3</v>
      </c>
      <c r="K21" s="15" t="str">
        <f t="shared" ca="1" si="1"/>
        <v/>
      </c>
      <c r="L21" t="s">
        <v>417</v>
      </c>
      <c r="M21" s="39" t="s">
        <v>394</v>
      </c>
      <c r="N21" s="42">
        <v>1200</v>
      </c>
      <c r="O21">
        <v>1</v>
      </c>
      <c r="P21">
        <v>10.92</v>
      </c>
      <c r="Q21">
        <v>7</v>
      </c>
      <c r="R21">
        <v>3</v>
      </c>
      <c r="S21" s="47" t="s">
        <v>32</v>
      </c>
      <c r="T21" s="59" t="s">
        <v>111</v>
      </c>
      <c r="U21" s="20" t="s">
        <v>33</v>
      </c>
      <c r="V21">
        <v>134</v>
      </c>
      <c r="W21">
        <v>120</v>
      </c>
      <c r="X21">
        <v>1164</v>
      </c>
      <c r="Z21">
        <v>11</v>
      </c>
      <c r="AA21" s="37" t="s">
        <v>423</v>
      </c>
      <c r="AB21" s="35" t="s">
        <v>377</v>
      </c>
      <c r="AC21" s="35">
        <f>VLOOKUP(A21,Raceinfo!$A$1:$D$15,4,0)</f>
        <v>5</v>
      </c>
      <c r="AD21">
        <v>4</v>
      </c>
      <c r="AE21">
        <v>43</v>
      </c>
      <c r="AF21">
        <v>5</v>
      </c>
      <c r="AG21">
        <v>4</v>
      </c>
      <c r="AH21">
        <v>3</v>
      </c>
      <c r="AL21" t="s">
        <v>34</v>
      </c>
      <c r="AM21" t="s">
        <v>1470</v>
      </c>
      <c r="AN21" s="126">
        <f>表格2[[#This Row],[今次負磅]]/表格2[[#This Row],[排位體重]]*100%</f>
        <v>0.11512027491408934</v>
      </c>
      <c r="AO21" t="str">
        <f t="shared" si="2"/>
        <v/>
      </c>
    </row>
    <row r="22" spans="1:45" x14ac:dyDescent="0.25">
      <c r="A22" s="17" t="s">
        <v>1</v>
      </c>
      <c r="B22" s="20" t="s">
        <v>31</v>
      </c>
      <c r="C22" s="20"/>
      <c r="D22" s="20"/>
      <c r="E22" s="12" t="s">
        <v>29</v>
      </c>
      <c r="F22" s="122"/>
      <c r="G22" s="33" t="str">
        <f>VLOOKUP(AF22, method!$A$1:$B$15, 2, 0)</f>
        <v>留後</v>
      </c>
      <c r="H22">
        <v>9</v>
      </c>
      <c r="I22" t="str">
        <f t="shared" si="0"/>
        <v/>
      </c>
      <c r="J22">
        <f>COUNTIF($B$2:B22,B22)</f>
        <v>4</v>
      </c>
      <c r="K22" t="str">
        <f t="shared" ca="1" si="1"/>
        <v/>
      </c>
      <c r="L22" t="s">
        <v>424</v>
      </c>
      <c r="M22" s="39" t="s">
        <v>390</v>
      </c>
      <c r="N22" s="42">
        <v>1200</v>
      </c>
      <c r="O22">
        <v>1</v>
      </c>
      <c r="P22">
        <v>9.6999999999999993</v>
      </c>
      <c r="Q22">
        <v>7</v>
      </c>
      <c r="R22">
        <v>12</v>
      </c>
      <c r="S22" s="47" t="s">
        <v>32</v>
      </c>
      <c r="T22" s="59" t="s">
        <v>111</v>
      </c>
      <c r="U22" s="20" t="s">
        <v>33</v>
      </c>
      <c r="V22">
        <v>134</v>
      </c>
      <c r="W22">
        <v>121</v>
      </c>
      <c r="X22">
        <v>1158</v>
      </c>
      <c r="Z22">
        <v>59</v>
      </c>
      <c r="AA22" s="37">
        <v>3</v>
      </c>
      <c r="AB22" s="35" t="s">
        <v>377</v>
      </c>
      <c r="AC22" s="35">
        <f>VLOOKUP(A22,Raceinfo!$A$1:$D$15,4,0)</f>
        <v>5</v>
      </c>
      <c r="AD22">
        <v>4</v>
      </c>
      <c r="AE22">
        <v>45</v>
      </c>
      <c r="AF22">
        <v>14</v>
      </c>
      <c r="AG22">
        <v>14</v>
      </c>
      <c r="AH22">
        <v>9</v>
      </c>
      <c r="AL22" t="s">
        <v>94</v>
      </c>
      <c r="AM22" t="s">
        <v>1480</v>
      </c>
      <c r="AN22" s="126">
        <f>表格2[[#This Row],[今次負磅]]/表格2[[#This Row],[排位體重]]*100%</f>
        <v>0.1157167530224525</v>
      </c>
      <c r="AO22" t="str">
        <f t="shared" si="2"/>
        <v/>
      </c>
    </row>
    <row r="23" spans="1:45" x14ac:dyDescent="0.25">
      <c r="A23" s="17" t="s">
        <v>1</v>
      </c>
      <c r="B23" s="20" t="s">
        <v>31</v>
      </c>
      <c r="C23" s="20"/>
      <c r="D23" s="20"/>
      <c r="E23" s="12" t="s">
        <v>29</v>
      </c>
      <c r="F23" s="122"/>
      <c r="G23" s="31" t="str">
        <f>VLOOKUP(AF23, method!$A$1:$B$15, 2, 0)</f>
        <v>中後</v>
      </c>
      <c r="H23">
        <v>8</v>
      </c>
      <c r="I23" t="str">
        <f t="shared" si="0"/>
        <v/>
      </c>
      <c r="J23">
        <f>COUNTIF($B$2:B23,B23)</f>
        <v>5</v>
      </c>
      <c r="K23" t="str">
        <f t="shared" ca="1" si="1"/>
        <v/>
      </c>
      <c r="L23" t="s">
        <v>425</v>
      </c>
      <c r="M23" s="40" t="s">
        <v>426</v>
      </c>
      <c r="N23" s="42">
        <v>1200</v>
      </c>
      <c r="O23">
        <v>1</v>
      </c>
      <c r="P23">
        <v>10.27</v>
      </c>
      <c r="Q23">
        <v>7</v>
      </c>
      <c r="R23">
        <v>5</v>
      </c>
      <c r="S23" s="47" t="s">
        <v>32</v>
      </c>
      <c r="T23" s="59" t="s">
        <v>111</v>
      </c>
      <c r="U23" s="20" t="s">
        <v>33</v>
      </c>
      <c r="V23">
        <v>134</v>
      </c>
      <c r="W23">
        <v>122</v>
      </c>
      <c r="X23">
        <v>1171</v>
      </c>
      <c r="Z23">
        <v>8.4</v>
      </c>
      <c r="AA23" s="37" t="s">
        <v>423</v>
      </c>
      <c r="AB23" s="35" t="s">
        <v>377</v>
      </c>
      <c r="AC23" s="35">
        <f>VLOOKUP(A23,Raceinfo!$A$1:$D$15,4,0)</f>
        <v>5</v>
      </c>
      <c r="AD23">
        <v>4</v>
      </c>
      <c r="AE23">
        <v>47</v>
      </c>
      <c r="AF23">
        <v>10</v>
      </c>
      <c r="AG23">
        <v>11</v>
      </c>
      <c r="AH23">
        <v>8</v>
      </c>
      <c r="AL23" t="s">
        <v>18</v>
      </c>
      <c r="AM23" t="s">
        <v>1475</v>
      </c>
      <c r="AN23" s="126">
        <f>表格2[[#This Row],[今次負磅]]/表格2[[#This Row],[排位體重]]*100%</f>
        <v>0.11443210930828351</v>
      </c>
      <c r="AO23" t="str">
        <f t="shared" si="2"/>
        <v/>
      </c>
    </row>
    <row r="24" spans="1:45" x14ac:dyDescent="0.25">
      <c r="A24" s="17" t="s">
        <v>1</v>
      </c>
      <c r="B24" s="20" t="s">
        <v>31</v>
      </c>
      <c r="C24" s="20"/>
      <c r="D24" s="20"/>
      <c r="E24" s="12" t="s">
        <v>29</v>
      </c>
      <c r="F24" s="122"/>
      <c r="G24" s="33" t="str">
        <f>VLOOKUP(AF24, method!$A$1:$B$15, 2, 0)</f>
        <v>留後</v>
      </c>
      <c r="H24">
        <v>9</v>
      </c>
      <c r="I24" t="str">
        <f t="shared" si="0"/>
        <v/>
      </c>
      <c r="J24">
        <f>COUNTIF($B$2:B24,B24)</f>
        <v>6</v>
      </c>
      <c r="K24" t="str">
        <f t="shared" ca="1" si="1"/>
        <v/>
      </c>
      <c r="L24" t="s">
        <v>427</v>
      </c>
      <c r="M24" s="39" t="s">
        <v>369</v>
      </c>
      <c r="N24" s="42">
        <v>1200</v>
      </c>
      <c r="O24">
        <v>1</v>
      </c>
      <c r="P24">
        <v>10.18</v>
      </c>
      <c r="Q24">
        <v>7</v>
      </c>
      <c r="R24">
        <v>13</v>
      </c>
      <c r="S24" s="47" t="s">
        <v>32</v>
      </c>
      <c r="T24" s="59" t="s">
        <v>111</v>
      </c>
      <c r="U24" s="20" t="s">
        <v>33</v>
      </c>
      <c r="V24">
        <v>134</v>
      </c>
      <c r="W24">
        <v>126</v>
      </c>
      <c r="X24">
        <v>1165</v>
      </c>
      <c r="Z24">
        <v>20</v>
      </c>
      <c r="AA24" s="37" t="s">
        <v>408</v>
      </c>
      <c r="AB24" s="35" t="s">
        <v>377</v>
      </c>
      <c r="AC24" s="35">
        <f>VLOOKUP(A24,Raceinfo!$A$1:$D$15,4,0)</f>
        <v>5</v>
      </c>
      <c r="AD24">
        <v>4</v>
      </c>
      <c r="AE24">
        <v>49</v>
      </c>
      <c r="AF24">
        <v>13</v>
      </c>
      <c r="AG24">
        <v>12</v>
      </c>
      <c r="AH24">
        <v>9</v>
      </c>
      <c r="AL24" t="s">
        <v>18</v>
      </c>
      <c r="AM24" t="s">
        <v>1475</v>
      </c>
      <c r="AN24" s="126">
        <f>表格2[[#This Row],[今次負磅]]/表格2[[#This Row],[排位體重]]*100%</f>
        <v>0.11502145922746781</v>
      </c>
      <c r="AO24" t="str">
        <f t="shared" si="2"/>
        <v/>
      </c>
    </row>
    <row r="25" spans="1:45" x14ac:dyDescent="0.25">
      <c r="A25" s="17" t="s">
        <v>1</v>
      </c>
      <c r="B25" s="20" t="s">
        <v>31</v>
      </c>
      <c r="C25" s="20"/>
      <c r="D25" s="20"/>
      <c r="E25" s="12" t="s">
        <v>29</v>
      </c>
      <c r="F25" s="122"/>
      <c r="G25" s="31" t="str">
        <f>VLOOKUP(AF25, method!$A$1:$B$15, 2, 0)</f>
        <v>中後</v>
      </c>
      <c r="H25">
        <v>5</v>
      </c>
      <c r="I25" t="str">
        <f t="shared" si="0"/>
        <v/>
      </c>
      <c r="J25">
        <f>COUNTIF($B$2:B25,B25)</f>
        <v>7</v>
      </c>
      <c r="K25" t="str">
        <f t="shared" ca="1" si="1"/>
        <v/>
      </c>
      <c r="L25" t="s">
        <v>386</v>
      </c>
      <c r="M25" s="39" t="s">
        <v>384</v>
      </c>
      <c r="N25" s="42">
        <v>1200</v>
      </c>
      <c r="O25">
        <v>1</v>
      </c>
      <c r="P25">
        <v>9.52</v>
      </c>
      <c r="Q25">
        <v>7</v>
      </c>
      <c r="R25">
        <v>13</v>
      </c>
      <c r="S25" s="47" t="s">
        <v>32</v>
      </c>
      <c r="T25" s="66" t="s">
        <v>356</v>
      </c>
      <c r="U25" s="20" t="s">
        <v>33</v>
      </c>
      <c r="V25">
        <v>134</v>
      </c>
      <c r="W25">
        <v>125</v>
      </c>
      <c r="X25">
        <v>1161</v>
      </c>
      <c r="Z25">
        <v>7.7</v>
      </c>
      <c r="AA25" s="37" t="s">
        <v>428</v>
      </c>
      <c r="AB25" s="35" t="s">
        <v>370</v>
      </c>
      <c r="AC25" s="35">
        <f>VLOOKUP(A25,Raceinfo!$A$1:$D$15,4,0)</f>
        <v>5</v>
      </c>
      <c r="AD25">
        <v>4</v>
      </c>
      <c r="AE25">
        <v>50</v>
      </c>
      <c r="AF25">
        <v>9</v>
      </c>
      <c r="AG25">
        <v>7</v>
      </c>
      <c r="AH25">
        <v>5</v>
      </c>
      <c r="AL25" t="s">
        <v>18</v>
      </c>
      <c r="AM25" t="s">
        <v>1475</v>
      </c>
      <c r="AN25" s="126">
        <f>表格2[[#This Row],[今次負磅]]/表格2[[#This Row],[排位體重]]*100%</f>
        <v>0.11541774332472007</v>
      </c>
      <c r="AO25" t="str">
        <f t="shared" si="2"/>
        <v/>
      </c>
    </row>
    <row r="26" spans="1:45" x14ac:dyDescent="0.25">
      <c r="A26" s="17" t="s">
        <v>1</v>
      </c>
      <c r="B26" s="20" t="s">
        <v>31</v>
      </c>
      <c r="C26" s="20"/>
      <c r="D26" s="20"/>
      <c r="E26" s="12" t="s">
        <v>29</v>
      </c>
      <c r="F26" s="122"/>
      <c r="G26" s="33" t="str">
        <f>VLOOKUP(AF26, method!$A$1:$B$15, 2, 0)</f>
        <v>留後</v>
      </c>
      <c r="H26">
        <v>6</v>
      </c>
      <c r="I26" t="str">
        <f t="shared" si="0"/>
        <v/>
      </c>
      <c r="J26">
        <f>COUNTIF($B$2:B26,B26)</f>
        <v>8</v>
      </c>
      <c r="K26" t="str">
        <f t="shared" ca="1" si="1"/>
        <v/>
      </c>
      <c r="L26" t="s">
        <v>429</v>
      </c>
      <c r="M26" s="39" t="s">
        <v>430</v>
      </c>
      <c r="N26" s="42">
        <v>1200</v>
      </c>
      <c r="O26">
        <v>1</v>
      </c>
      <c r="P26">
        <v>10.3</v>
      </c>
      <c r="Q26">
        <v>7</v>
      </c>
      <c r="R26">
        <v>9</v>
      </c>
      <c r="S26" s="47" t="s">
        <v>32</v>
      </c>
      <c r="T26" s="66" t="s">
        <v>356</v>
      </c>
      <c r="U26" s="20" t="s">
        <v>33</v>
      </c>
      <c r="V26">
        <v>134</v>
      </c>
      <c r="W26">
        <v>127</v>
      </c>
      <c r="X26">
        <v>1164</v>
      </c>
      <c r="Z26">
        <v>2.9</v>
      </c>
      <c r="AA26" s="37">
        <v>3</v>
      </c>
      <c r="AB26" s="35" t="s">
        <v>377</v>
      </c>
      <c r="AC26" s="35">
        <f>VLOOKUP(A26,Raceinfo!$A$1:$D$15,4,0)</f>
        <v>5</v>
      </c>
      <c r="AD26">
        <v>4</v>
      </c>
      <c r="AE26">
        <v>50</v>
      </c>
      <c r="AF26">
        <v>12</v>
      </c>
      <c r="AG26">
        <v>10</v>
      </c>
      <c r="AH26">
        <v>6</v>
      </c>
      <c r="AL26" t="s">
        <v>18</v>
      </c>
      <c r="AM26" t="s">
        <v>1475</v>
      </c>
      <c r="AN26" s="126">
        <f>表格2[[#This Row],[今次負磅]]/表格2[[#This Row],[排位體重]]*100%</f>
        <v>0.11512027491408934</v>
      </c>
      <c r="AO26" t="str">
        <f t="shared" si="2"/>
        <v/>
      </c>
    </row>
    <row r="27" spans="1:45" x14ac:dyDescent="0.25">
      <c r="A27" s="17" t="s">
        <v>1</v>
      </c>
      <c r="B27" s="20" t="s">
        <v>31</v>
      </c>
      <c r="C27" s="20"/>
      <c r="D27" s="20"/>
      <c r="E27" s="12" t="s">
        <v>29</v>
      </c>
      <c r="F27" s="122"/>
      <c r="G27" s="33" t="str">
        <f>VLOOKUP(AF27, method!$A$1:$B$15, 2, 0)</f>
        <v>留後</v>
      </c>
      <c r="H27">
        <v>5</v>
      </c>
      <c r="I27" t="str">
        <f t="shared" si="0"/>
        <v/>
      </c>
      <c r="J27">
        <f>COUNTIF($B$2:B27,B27)</f>
        <v>9</v>
      </c>
      <c r="K27" t="str">
        <f t="shared" ca="1" si="1"/>
        <v/>
      </c>
      <c r="L27" t="s">
        <v>431</v>
      </c>
      <c r="M27" s="39" t="s">
        <v>390</v>
      </c>
      <c r="N27">
        <v>1400</v>
      </c>
      <c r="O27">
        <v>1</v>
      </c>
      <c r="P27">
        <v>21.95</v>
      </c>
      <c r="Q27">
        <v>7</v>
      </c>
      <c r="R27">
        <v>4</v>
      </c>
      <c r="S27" s="47" t="s">
        <v>32</v>
      </c>
      <c r="T27" s="62" t="s">
        <v>154</v>
      </c>
      <c r="U27" s="20" t="s">
        <v>33</v>
      </c>
      <c r="V27">
        <v>134</v>
      </c>
      <c r="W27">
        <v>126</v>
      </c>
      <c r="X27">
        <v>1179</v>
      </c>
      <c r="Z27">
        <v>3.9</v>
      </c>
      <c r="AA27" s="37">
        <v>3</v>
      </c>
      <c r="AB27" s="35" t="s">
        <v>377</v>
      </c>
      <c r="AC27" s="35">
        <f>VLOOKUP(A27,Raceinfo!$A$1:$D$15,4,0)</f>
        <v>5</v>
      </c>
      <c r="AD27">
        <v>4</v>
      </c>
      <c r="AE27">
        <v>50</v>
      </c>
      <c r="AF27">
        <v>13</v>
      </c>
      <c r="AG27">
        <v>10</v>
      </c>
      <c r="AH27">
        <v>9</v>
      </c>
      <c r="AI27">
        <v>5</v>
      </c>
      <c r="AL27" t="s">
        <v>18</v>
      </c>
      <c r="AM27" t="s">
        <v>1475</v>
      </c>
      <c r="AN27" s="126">
        <f>表格2[[#This Row],[今次負磅]]/表格2[[#This Row],[排位體重]]*100%</f>
        <v>0.11365564037319763</v>
      </c>
      <c r="AO27" t="str">
        <f t="shared" si="2"/>
        <v/>
      </c>
    </row>
    <row r="28" spans="1:45" x14ac:dyDescent="0.25">
      <c r="A28" s="17" t="s">
        <v>1</v>
      </c>
      <c r="B28" s="20" t="s">
        <v>31</v>
      </c>
      <c r="C28" s="20" t="s">
        <v>1410</v>
      </c>
      <c r="D28" s="20"/>
      <c r="E28" s="12" t="s">
        <v>29</v>
      </c>
      <c r="F28" s="18" t="s">
        <v>1407</v>
      </c>
      <c r="G28" s="33" t="str">
        <f>VLOOKUP(AF28, method!$A$1:$B$15, 2, 0)</f>
        <v>留後</v>
      </c>
      <c r="H28" s="15">
        <v>2</v>
      </c>
      <c r="I28" s="15" t="str">
        <f t="shared" si="0"/>
        <v/>
      </c>
      <c r="J28" s="15">
        <f>COUNTIF($B$2:B28,B28)</f>
        <v>10</v>
      </c>
      <c r="K28" s="15" t="str">
        <f t="shared" ca="1" si="1"/>
        <v/>
      </c>
      <c r="L28" t="s">
        <v>409</v>
      </c>
      <c r="M28" s="39" t="s">
        <v>369</v>
      </c>
      <c r="N28" s="42">
        <v>1200</v>
      </c>
      <c r="O28">
        <v>1</v>
      </c>
      <c r="P28" s="127">
        <v>8.77</v>
      </c>
      <c r="Q28">
        <v>7</v>
      </c>
      <c r="R28">
        <v>6</v>
      </c>
      <c r="S28" s="47" t="s">
        <v>32</v>
      </c>
      <c r="T28" s="62" t="s">
        <v>154</v>
      </c>
      <c r="U28" s="20" t="s">
        <v>33</v>
      </c>
      <c r="V28">
        <v>134</v>
      </c>
      <c r="W28">
        <v>122</v>
      </c>
      <c r="X28">
        <v>1155</v>
      </c>
      <c r="Z28">
        <v>9.8000000000000007</v>
      </c>
      <c r="AA28" s="38" t="s">
        <v>432</v>
      </c>
      <c r="AB28" s="35" t="s">
        <v>370</v>
      </c>
      <c r="AC28" s="35">
        <f>VLOOKUP(A28,Raceinfo!$A$1:$D$15,4,0)</f>
        <v>5</v>
      </c>
      <c r="AD28">
        <v>4</v>
      </c>
      <c r="AE28">
        <v>48</v>
      </c>
      <c r="AF28">
        <v>11</v>
      </c>
      <c r="AG28">
        <v>8</v>
      </c>
      <c r="AH28">
        <v>2</v>
      </c>
      <c r="AL28" t="s">
        <v>18</v>
      </c>
      <c r="AM28" t="s">
        <v>1475</v>
      </c>
      <c r="AN28" s="126">
        <f>表格2[[#This Row],[今次負磅]]/表格2[[#This Row],[排位體重]]*100%</f>
        <v>0.11601731601731602</v>
      </c>
      <c r="AO28" t="str">
        <f t="shared" si="2"/>
        <v/>
      </c>
    </row>
    <row r="29" spans="1:45" x14ac:dyDescent="0.25">
      <c r="A29" s="17" t="s">
        <v>1</v>
      </c>
      <c r="B29" s="20" t="s">
        <v>31</v>
      </c>
      <c r="C29" s="20" t="s">
        <v>1410</v>
      </c>
      <c r="D29" s="20"/>
      <c r="E29" s="12" t="s">
        <v>29</v>
      </c>
      <c r="F29" s="18" t="s">
        <v>1407</v>
      </c>
      <c r="G29" s="31" t="str">
        <f>VLOOKUP(AF29, method!$A$1:$B$15, 2, 0)</f>
        <v>中後</v>
      </c>
      <c r="H29" s="15">
        <v>1</v>
      </c>
      <c r="I29" s="15" t="str">
        <f t="shared" si="0"/>
        <v/>
      </c>
      <c r="J29" s="15">
        <f>COUNTIF($B$2:B29,B29)</f>
        <v>11</v>
      </c>
      <c r="K29" s="15" t="str">
        <f t="shared" ca="1" si="1"/>
        <v/>
      </c>
      <c r="L29" t="s">
        <v>433</v>
      </c>
      <c r="M29" s="39" t="s">
        <v>384</v>
      </c>
      <c r="N29" s="42">
        <v>1200</v>
      </c>
      <c r="O29">
        <v>1</v>
      </c>
      <c r="P29" s="127">
        <v>9.2899999999999991</v>
      </c>
      <c r="Q29">
        <v>7</v>
      </c>
      <c r="R29">
        <v>7</v>
      </c>
      <c r="S29" s="47" t="s">
        <v>32</v>
      </c>
      <c r="T29" s="62" t="s">
        <v>154</v>
      </c>
      <c r="U29" s="20" t="s">
        <v>33</v>
      </c>
      <c r="V29">
        <v>134</v>
      </c>
      <c r="W29">
        <v>118</v>
      </c>
      <c r="X29">
        <v>1160</v>
      </c>
      <c r="Z29">
        <v>8.8000000000000007</v>
      </c>
      <c r="AA29" s="38" t="s">
        <v>434</v>
      </c>
      <c r="AB29" s="35" t="s">
        <v>370</v>
      </c>
      <c r="AC29" s="35">
        <f>VLOOKUP(A29,Raceinfo!$A$1:$D$15,4,0)</f>
        <v>5</v>
      </c>
      <c r="AD29">
        <v>4</v>
      </c>
      <c r="AE29">
        <v>42</v>
      </c>
      <c r="AF29">
        <v>9</v>
      </c>
      <c r="AG29">
        <v>10</v>
      </c>
      <c r="AH29">
        <v>1</v>
      </c>
      <c r="AL29" t="s">
        <v>18</v>
      </c>
      <c r="AM29" t="s">
        <v>1475</v>
      </c>
      <c r="AN29" s="126">
        <f>表格2[[#This Row],[今次負磅]]/表格2[[#This Row],[排位體重]]*100%</f>
        <v>0.11551724137931034</v>
      </c>
      <c r="AO29" t="str">
        <f t="shared" si="2"/>
        <v/>
      </c>
    </row>
    <row r="30" spans="1:45" x14ac:dyDescent="0.25">
      <c r="A30" s="17" t="s">
        <v>1</v>
      </c>
      <c r="B30" s="20" t="s">
        <v>31</v>
      </c>
      <c r="C30" s="20"/>
      <c r="D30" s="20"/>
      <c r="E30" s="12" t="s">
        <v>29</v>
      </c>
      <c r="F30" s="122"/>
      <c r="G30" s="33" t="str">
        <f>VLOOKUP(AF30, method!$A$1:$B$15, 2, 0)</f>
        <v>留後</v>
      </c>
      <c r="H30">
        <v>6</v>
      </c>
      <c r="I30" t="str">
        <f t="shared" si="0"/>
        <v/>
      </c>
      <c r="J30">
        <f>COUNTIF($B$2:B30,B30)</f>
        <v>12</v>
      </c>
      <c r="K30" t="str">
        <f t="shared" ca="1" si="1"/>
        <v/>
      </c>
      <c r="L30" t="s">
        <v>435</v>
      </c>
      <c r="M30" s="39" t="s">
        <v>394</v>
      </c>
      <c r="N30" s="42">
        <v>1200</v>
      </c>
      <c r="O30">
        <v>1</v>
      </c>
      <c r="P30">
        <v>9.39</v>
      </c>
      <c r="Q30">
        <v>7</v>
      </c>
      <c r="R30">
        <v>11</v>
      </c>
      <c r="S30" s="47" t="s">
        <v>32</v>
      </c>
      <c r="T30" s="62" t="s">
        <v>154</v>
      </c>
      <c r="U30" s="20" t="s">
        <v>33</v>
      </c>
      <c r="V30">
        <v>134</v>
      </c>
      <c r="W30">
        <v>122</v>
      </c>
      <c r="X30">
        <v>1149</v>
      </c>
      <c r="Z30">
        <v>6.4</v>
      </c>
      <c r="AA30" s="37" t="s">
        <v>436</v>
      </c>
      <c r="AB30" s="35" t="s">
        <v>370</v>
      </c>
      <c r="AC30" s="35">
        <f>VLOOKUP(A30,Raceinfo!$A$1:$D$15,4,0)</f>
        <v>5</v>
      </c>
      <c r="AD30">
        <v>4</v>
      </c>
      <c r="AE30">
        <v>42</v>
      </c>
      <c r="AF30">
        <v>13</v>
      </c>
      <c r="AG30">
        <v>11</v>
      </c>
      <c r="AH30">
        <v>6</v>
      </c>
      <c r="AL30" t="s">
        <v>18</v>
      </c>
      <c r="AM30" t="s">
        <v>1475</v>
      </c>
      <c r="AN30" s="126">
        <f>表格2[[#This Row],[今次負磅]]/表格2[[#This Row],[排位體重]]*100%</f>
        <v>0.11662315056570931</v>
      </c>
      <c r="AO30" t="str">
        <f t="shared" si="2"/>
        <v/>
      </c>
    </row>
    <row r="31" spans="1:45" x14ac:dyDescent="0.25">
      <c r="A31" s="17" t="s">
        <v>1</v>
      </c>
      <c r="B31" s="20" t="s">
        <v>31</v>
      </c>
      <c r="C31" s="20"/>
      <c r="D31" s="20"/>
      <c r="E31" s="12" t="s">
        <v>29</v>
      </c>
      <c r="F31" s="122"/>
      <c r="G31" s="30" t="str">
        <f>VLOOKUP(AF31, method!$A$1:$B$15, 2, 0)</f>
        <v>放頭</v>
      </c>
      <c r="H31">
        <v>9</v>
      </c>
      <c r="I31" t="str">
        <f t="shared" si="0"/>
        <v/>
      </c>
      <c r="J31">
        <f>COUNTIF($B$2:B31,B31)</f>
        <v>13</v>
      </c>
      <c r="K31" t="str">
        <f t="shared" ca="1" si="1"/>
        <v/>
      </c>
      <c r="L31" t="s">
        <v>437</v>
      </c>
      <c r="M31" s="39" t="s">
        <v>369</v>
      </c>
      <c r="N31">
        <v>1400</v>
      </c>
      <c r="O31">
        <v>1</v>
      </c>
      <c r="P31">
        <v>22.62</v>
      </c>
      <c r="Q31">
        <v>7</v>
      </c>
      <c r="R31">
        <v>9</v>
      </c>
      <c r="S31" s="47" t="s">
        <v>32</v>
      </c>
      <c r="T31" s="62" t="s">
        <v>154</v>
      </c>
      <c r="U31" s="20" t="s">
        <v>33</v>
      </c>
      <c r="V31">
        <v>134</v>
      </c>
      <c r="W31">
        <v>120</v>
      </c>
      <c r="X31">
        <v>1169</v>
      </c>
      <c r="Z31">
        <v>12</v>
      </c>
      <c r="AA31" s="37">
        <v>8</v>
      </c>
      <c r="AB31" s="35" t="s">
        <v>377</v>
      </c>
      <c r="AC31" s="35">
        <f>VLOOKUP(A31,Raceinfo!$A$1:$D$15,4,0)</f>
        <v>5</v>
      </c>
      <c r="AD31">
        <v>4</v>
      </c>
      <c r="AE31">
        <v>46</v>
      </c>
      <c r="AF31">
        <v>3</v>
      </c>
      <c r="AG31">
        <v>4</v>
      </c>
      <c r="AH31">
        <v>5</v>
      </c>
      <c r="AI31">
        <v>9</v>
      </c>
      <c r="AL31" t="s">
        <v>18</v>
      </c>
      <c r="AM31" t="s">
        <v>1475</v>
      </c>
      <c r="AN31" s="126">
        <f>表格2[[#This Row],[今次負磅]]/表格2[[#This Row],[排位體重]]*100%</f>
        <v>0.1146278870829769</v>
      </c>
      <c r="AO31" t="str">
        <f t="shared" si="2"/>
        <v/>
      </c>
    </row>
    <row r="32" spans="1:45" x14ac:dyDescent="0.25">
      <c r="A32" s="17" t="s">
        <v>1</v>
      </c>
      <c r="B32" s="20" t="s">
        <v>31</v>
      </c>
      <c r="C32" s="20"/>
      <c r="D32" s="20"/>
      <c r="E32" s="12" t="s">
        <v>29</v>
      </c>
      <c r="F32" s="122"/>
      <c r="G32" s="31" t="str">
        <f>VLOOKUP(AF32, method!$A$1:$B$15, 2, 0)</f>
        <v>中後</v>
      </c>
      <c r="H32" s="15">
        <v>3</v>
      </c>
      <c r="I32" s="15" t="str">
        <f t="shared" si="0"/>
        <v/>
      </c>
      <c r="J32" s="15">
        <f>COUNTIF($B$2:B32,B32)</f>
        <v>14</v>
      </c>
      <c r="K32" s="15" t="str">
        <f t="shared" ca="1" si="1"/>
        <v/>
      </c>
      <c r="L32" t="s">
        <v>438</v>
      </c>
      <c r="M32" s="39" t="s">
        <v>369</v>
      </c>
      <c r="N32">
        <v>1400</v>
      </c>
      <c r="O32">
        <v>1</v>
      </c>
      <c r="P32">
        <v>21.75</v>
      </c>
      <c r="Q32">
        <v>7</v>
      </c>
      <c r="R32">
        <v>5</v>
      </c>
      <c r="S32" s="47" t="s">
        <v>32</v>
      </c>
      <c r="T32" s="62" t="s">
        <v>154</v>
      </c>
      <c r="U32" s="20" t="s">
        <v>33</v>
      </c>
      <c r="V32">
        <v>134</v>
      </c>
      <c r="W32">
        <v>122</v>
      </c>
      <c r="X32">
        <v>1162</v>
      </c>
      <c r="Z32">
        <v>23</v>
      </c>
      <c r="AA32" s="37" t="s">
        <v>423</v>
      </c>
      <c r="AB32" s="35" t="s">
        <v>377</v>
      </c>
      <c r="AC32" s="35">
        <f>VLOOKUP(A32,Raceinfo!$A$1:$D$15,4,0)</f>
        <v>5</v>
      </c>
      <c r="AD32">
        <v>4</v>
      </c>
      <c r="AE32">
        <v>47</v>
      </c>
      <c r="AF32">
        <v>10</v>
      </c>
      <c r="AG32">
        <v>9</v>
      </c>
      <c r="AH32">
        <v>9</v>
      </c>
      <c r="AI32">
        <v>3</v>
      </c>
      <c r="AL32" t="s">
        <v>181</v>
      </c>
      <c r="AM32" t="s">
        <v>1489</v>
      </c>
      <c r="AN32" s="126">
        <f>表格2[[#This Row],[今次負磅]]/表格2[[#This Row],[排位體重]]*100%</f>
        <v>0.11531841652323579</v>
      </c>
      <c r="AO32" t="str">
        <f t="shared" si="2"/>
        <v/>
      </c>
    </row>
    <row r="33" spans="1:46" x14ac:dyDescent="0.25">
      <c r="A33" s="17" t="s">
        <v>1</v>
      </c>
      <c r="B33" s="20" t="s">
        <v>31</v>
      </c>
      <c r="C33" s="20"/>
      <c r="D33" s="20"/>
      <c r="E33" s="12" t="s">
        <v>29</v>
      </c>
      <c r="F33" s="122"/>
      <c r="G33" s="32" t="str">
        <f>VLOOKUP(AF33, method!$A$1:$B$15, 2, 0)</f>
        <v>中前</v>
      </c>
      <c r="H33">
        <v>7</v>
      </c>
      <c r="I33" t="str">
        <f t="shared" si="0"/>
        <v/>
      </c>
      <c r="J33">
        <f>COUNTIF($B$2:B33,B33)</f>
        <v>15</v>
      </c>
      <c r="K33" t="str">
        <f t="shared" ca="1" si="1"/>
        <v/>
      </c>
      <c r="L33" t="s">
        <v>439</v>
      </c>
      <c r="M33" s="39" t="s">
        <v>413</v>
      </c>
      <c r="N33" s="42">
        <v>1200</v>
      </c>
      <c r="O33">
        <v>1</v>
      </c>
      <c r="P33">
        <v>9.77</v>
      </c>
      <c r="Q33">
        <v>7</v>
      </c>
      <c r="R33">
        <v>8</v>
      </c>
      <c r="S33" s="47" t="s">
        <v>32</v>
      </c>
      <c r="T33" s="53" t="s">
        <v>60</v>
      </c>
      <c r="U33" s="20" t="s">
        <v>33</v>
      </c>
      <c r="V33">
        <v>134</v>
      </c>
      <c r="W33">
        <v>124</v>
      </c>
      <c r="X33">
        <v>1146</v>
      </c>
      <c r="Z33">
        <v>16</v>
      </c>
      <c r="AA33" s="37" t="s">
        <v>440</v>
      </c>
      <c r="AB33" s="35" t="s">
        <v>377</v>
      </c>
      <c r="AC33" s="35">
        <f>VLOOKUP(A33,Raceinfo!$A$1:$D$15,4,0)</f>
        <v>5</v>
      </c>
      <c r="AD33">
        <v>4</v>
      </c>
      <c r="AE33">
        <v>49</v>
      </c>
      <c r="AF33">
        <v>7</v>
      </c>
      <c r="AG33">
        <v>5</v>
      </c>
      <c r="AH33">
        <v>7</v>
      </c>
      <c r="AL33" t="s">
        <v>385</v>
      </c>
      <c r="AM33" t="s">
        <v>1405</v>
      </c>
      <c r="AN33" s="126">
        <f>表格2[[#This Row],[今次負磅]]/表格2[[#This Row],[排位體重]]*100%</f>
        <v>0.1169284467713787</v>
      </c>
      <c r="AO33" t="str">
        <f t="shared" si="2"/>
        <v/>
      </c>
    </row>
    <row r="34" spans="1:46" x14ac:dyDescent="0.25">
      <c r="A34" s="17" t="s">
        <v>1</v>
      </c>
      <c r="B34" s="20" t="s">
        <v>31</v>
      </c>
      <c r="C34" s="20"/>
      <c r="D34" s="20"/>
      <c r="E34" s="12" t="s">
        <v>29</v>
      </c>
      <c r="F34" s="122"/>
      <c r="G34" s="33" t="str">
        <f>VLOOKUP(AF34, method!$A$1:$B$15, 2, 0)</f>
        <v>留後</v>
      </c>
      <c r="H34">
        <v>8</v>
      </c>
      <c r="I34" t="str">
        <f t="shared" si="0"/>
        <v/>
      </c>
      <c r="J34">
        <f>COUNTIF($B$2:B34,B34)</f>
        <v>16</v>
      </c>
      <c r="K34" t="str">
        <f t="shared" ca="1" si="1"/>
        <v/>
      </c>
      <c r="L34" t="s">
        <v>441</v>
      </c>
      <c r="M34" s="39" t="s">
        <v>413</v>
      </c>
      <c r="N34">
        <v>1400</v>
      </c>
      <c r="O34">
        <v>1</v>
      </c>
      <c r="P34">
        <v>22.49</v>
      </c>
      <c r="Q34">
        <v>7</v>
      </c>
      <c r="R34">
        <v>14</v>
      </c>
      <c r="S34" s="47" t="s">
        <v>32</v>
      </c>
      <c r="T34" s="67" t="s">
        <v>442</v>
      </c>
      <c r="U34" s="20" t="s">
        <v>33</v>
      </c>
      <c r="V34">
        <v>134</v>
      </c>
      <c r="W34">
        <v>127</v>
      </c>
      <c r="X34">
        <v>1150</v>
      </c>
      <c r="Z34">
        <v>13</v>
      </c>
      <c r="AA34" s="37" t="s">
        <v>428</v>
      </c>
      <c r="AB34" s="35" t="s">
        <v>370</v>
      </c>
      <c r="AC34" s="35">
        <f>VLOOKUP(A34,Raceinfo!$A$1:$D$15,4,0)</f>
        <v>5</v>
      </c>
      <c r="AD34">
        <v>4</v>
      </c>
      <c r="AE34">
        <v>51</v>
      </c>
      <c r="AF34">
        <v>12</v>
      </c>
      <c r="AG34">
        <v>11</v>
      </c>
      <c r="AH34">
        <v>9</v>
      </c>
      <c r="AI34">
        <v>8</v>
      </c>
      <c r="AL34" t="s">
        <v>385</v>
      </c>
      <c r="AM34" t="s">
        <v>1405</v>
      </c>
      <c r="AN34" s="126">
        <f>表格2[[#This Row],[今次負磅]]/表格2[[#This Row],[排位體重]]*100%</f>
        <v>0.11652173913043479</v>
      </c>
      <c r="AO34" t="str">
        <f t="shared" si="2"/>
        <v/>
      </c>
    </row>
    <row r="35" spans="1:46" x14ac:dyDescent="0.25">
      <c r="A35" s="17" t="s">
        <v>1</v>
      </c>
      <c r="B35" s="20" t="s">
        <v>31</v>
      </c>
      <c r="C35" s="20"/>
      <c r="D35" s="20"/>
      <c r="E35" s="12" t="s">
        <v>29</v>
      </c>
      <c r="F35" s="122"/>
      <c r="G35" s="33" t="str">
        <f>VLOOKUP(AF35, method!$A$1:$B$15, 2, 0)</f>
        <v>留後</v>
      </c>
      <c r="H35">
        <v>7</v>
      </c>
      <c r="I35" t="str">
        <f t="shared" si="0"/>
        <v/>
      </c>
      <c r="J35">
        <f>COUNTIF($B$2:B35,B35)</f>
        <v>17</v>
      </c>
      <c r="K35" t="str">
        <f t="shared" ca="1" si="1"/>
        <v/>
      </c>
      <c r="L35" t="s">
        <v>443</v>
      </c>
      <c r="M35" s="39" t="s">
        <v>390</v>
      </c>
      <c r="N35" s="42">
        <v>1200</v>
      </c>
      <c r="O35">
        <v>1</v>
      </c>
      <c r="P35">
        <v>10.6</v>
      </c>
      <c r="Q35">
        <v>7</v>
      </c>
      <c r="R35">
        <v>11</v>
      </c>
      <c r="S35" s="47" t="s">
        <v>32</v>
      </c>
      <c r="T35" s="67" t="s">
        <v>442</v>
      </c>
      <c r="U35" s="20" t="s">
        <v>33</v>
      </c>
      <c r="V35">
        <v>134</v>
      </c>
      <c r="W35">
        <v>130</v>
      </c>
      <c r="X35">
        <v>1130</v>
      </c>
      <c r="Z35">
        <v>143</v>
      </c>
      <c r="AA35" s="37" t="s">
        <v>428</v>
      </c>
      <c r="AB35" s="35" t="s">
        <v>377</v>
      </c>
      <c r="AC35" s="35">
        <f>VLOOKUP(A35,Raceinfo!$A$1:$D$15,4,0)</f>
        <v>5</v>
      </c>
      <c r="AD35">
        <v>4</v>
      </c>
      <c r="AE35">
        <v>52</v>
      </c>
      <c r="AF35">
        <v>13</v>
      </c>
      <c r="AG35">
        <v>13</v>
      </c>
      <c r="AH35">
        <v>7</v>
      </c>
      <c r="AL35" t="s">
        <v>385</v>
      </c>
      <c r="AM35" t="s">
        <v>1405</v>
      </c>
      <c r="AN35" s="126">
        <f>表格2[[#This Row],[今次負磅]]/表格2[[#This Row],[排位體重]]*100%</f>
        <v>0.11858407079646018</v>
      </c>
      <c r="AO35" t="str">
        <f t="shared" si="2"/>
        <v/>
      </c>
    </row>
    <row r="36" spans="1:46" x14ac:dyDescent="0.25">
      <c r="A36" s="17" t="s">
        <v>1</v>
      </c>
      <c r="B36" s="20" t="s">
        <v>31</v>
      </c>
      <c r="C36" s="20"/>
      <c r="D36" s="20"/>
      <c r="E36" s="12" t="s">
        <v>29</v>
      </c>
      <c r="F36" s="122"/>
      <c r="G36" s="33" t="str">
        <f>VLOOKUP(AF36, method!$A$1:$B$15, 2, 0)</f>
        <v>留後</v>
      </c>
      <c r="H36">
        <v>8</v>
      </c>
      <c r="I36" t="str">
        <f t="shared" si="0"/>
        <v/>
      </c>
      <c r="J36">
        <f>COUNTIF($B$2:B36,B36)</f>
        <v>18</v>
      </c>
      <c r="K36" t="str">
        <f t="shared" ca="1" si="1"/>
        <v/>
      </c>
      <c r="L36" t="s">
        <v>444</v>
      </c>
      <c r="M36" s="39" t="s">
        <v>430</v>
      </c>
      <c r="N36">
        <v>1000</v>
      </c>
      <c r="O36">
        <v>0</v>
      </c>
      <c r="P36">
        <v>57.57</v>
      </c>
      <c r="Q36">
        <v>7</v>
      </c>
      <c r="R36">
        <v>9</v>
      </c>
      <c r="S36" s="47" t="s">
        <v>32</v>
      </c>
      <c r="T36" s="67" t="s">
        <v>442</v>
      </c>
      <c r="U36" s="20" t="s">
        <v>33</v>
      </c>
      <c r="V36">
        <v>134</v>
      </c>
      <c r="W36">
        <v>124</v>
      </c>
      <c r="X36">
        <v>1158</v>
      </c>
      <c r="Z36">
        <v>41</v>
      </c>
      <c r="AA36" s="37" t="s">
        <v>382</v>
      </c>
      <c r="AB36" s="35" t="s">
        <v>377</v>
      </c>
      <c r="AC36" s="35">
        <f>VLOOKUP(A36,Raceinfo!$A$1:$D$15,4,0)</f>
        <v>5</v>
      </c>
      <c r="AD36">
        <v>4</v>
      </c>
      <c r="AE36">
        <v>52</v>
      </c>
      <c r="AF36">
        <v>13</v>
      </c>
      <c r="AG36">
        <v>13</v>
      </c>
      <c r="AH36">
        <v>8</v>
      </c>
      <c r="AL36" t="s">
        <v>385</v>
      </c>
      <c r="AM36" t="s">
        <v>1405</v>
      </c>
      <c r="AN36" s="126">
        <f>表格2[[#This Row],[今次負磅]]/表格2[[#This Row],[排位體重]]*100%</f>
        <v>0.1157167530224525</v>
      </c>
      <c r="AO36" t="str">
        <f t="shared" si="2"/>
        <v/>
      </c>
    </row>
    <row r="37" spans="1:46" x14ac:dyDescent="0.25">
      <c r="A37" s="17" t="s">
        <v>1</v>
      </c>
      <c r="B37" s="21" t="s">
        <v>36</v>
      </c>
      <c r="C37" s="21" t="s">
        <v>1410</v>
      </c>
      <c r="D37" s="21"/>
      <c r="E37" s="124" t="s">
        <v>1413</v>
      </c>
      <c r="F37" s="122"/>
      <c r="G37" s="32" t="str">
        <f>VLOOKUP(AF37, method!$A$1:$B$15, 2, 0)</f>
        <v>中前</v>
      </c>
      <c r="H37">
        <v>5</v>
      </c>
      <c r="I37" t="str">
        <f t="shared" si="0"/>
        <v>忠</v>
      </c>
      <c r="J37">
        <f>COUNTIF($B$2:B37,B37)</f>
        <v>1</v>
      </c>
      <c r="K37" t="str">
        <f t="shared" ca="1" si="1"/>
        <v/>
      </c>
      <c r="L37" t="s">
        <v>368</v>
      </c>
      <c r="M37" s="39" t="s">
        <v>369</v>
      </c>
      <c r="N37" s="42">
        <v>1200</v>
      </c>
      <c r="O37">
        <v>1</v>
      </c>
      <c r="P37" s="127">
        <v>9.3000000000000007</v>
      </c>
      <c r="Q37">
        <v>8</v>
      </c>
      <c r="R37">
        <v>2</v>
      </c>
      <c r="S37" s="48" t="s">
        <v>37</v>
      </c>
      <c r="T37" s="48" t="s">
        <v>37</v>
      </c>
      <c r="U37" s="21" t="s">
        <v>38</v>
      </c>
      <c r="V37">
        <v>132</v>
      </c>
      <c r="W37">
        <v>116</v>
      </c>
      <c r="X37">
        <v>1066</v>
      </c>
      <c r="Z37">
        <v>18</v>
      </c>
      <c r="AA37" s="38">
        <v>2</v>
      </c>
      <c r="AB37" s="35" t="s">
        <v>370</v>
      </c>
      <c r="AC37" s="35">
        <f>VLOOKUP(A37,Raceinfo!$A$1:$D$15,4,0)</f>
        <v>5</v>
      </c>
      <c r="AD37">
        <v>4</v>
      </c>
      <c r="AE37">
        <v>40</v>
      </c>
      <c r="AF37">
        <v>6</v>
      </c>
      <c r="AG37">
        <v>6</v>
      </c>
      <c r="AH37">
        <v>5</v>
      </c>
      <c r="AL37" t="s">
        <v>39</v>
      </c>
      <c r="AM37" t="s">
        <v>1469</v>
      </c>
      <c r="AN37" s="126">
        <f>表格2[[#This Row],[今次負磅]]/表格2[[#This Row],[排位體重]]*100%</f>
        <v>0.12382739212007504</v>
      </c>
      <c r="AO37" t="str">
        <f t="shared" si="2"/>
        <v/>
      </c>
      <c r="AS37" t="s">
        <v>1421</v>
      </c>
      <c r="AT37" t="s">
        <v>1505</v>
      </c>
    </row>
    <row r="38" spans="1:46" x14ac:dyDescent="0.25">
      <c r="A38" s="17" t="s">
        <v>1</v>
      </c>
      <c r="B38" s="21" t="s">
        <v>36</v>
      </c>
      <c r="C38" s="21"/>
      <c r="D38" s="21"/>
      <c r="E38" s="124" t="s">
        <v>1413</v>
      </c>
      <c r="F38" s="122"/>
      <c r="G38" s="32" t="str">
        <f>VLOOKUP(AF38, method!$A$1:$B$15, 2, 0)</f>
        <v>中前</v>
      </c>
      <c r="H38">
        <v>5</v>
      </c>
      <c r="I38" t="str">
        <f t="shared" si="0"/>
        <v>忠</v>
      </c>
      <c r="J38">
        <f>COUNTIF($B$2:B38,B38)</f>
        <v>2</v>
      </c>
      <c r="K38" t="str">
        <f t="shared" ca="1" si="1"/>
        <v/>
      </c>
      <c r="L38" t="s">
        <v>445</v>
      </c>
      <c r="M38" s="40" t="s">
        <v>446</v>
      </c>
      <c r="N38" s="42">
        <v>1200</v>
      </c>
      <c r="O38">
        <v>1</v>
      </c>
      <c r="P38">
        <v>9.7100000000000009</v>
      </c>
      <c r="Q38">
        <v>8</v>
      </c>
      <c r="R38">
        <v>2</v>
      </c>
      <c r="S38" s="48" t="s">
        <v>37</v>
      </c>
      <c r="T38" s="61" t="s">
        <v>128</v>
      </c>
      <c r="U38" s="21" t="s">
        <v>38</v>
      </c>
      <c r="V38">
        <v>132</v>
      </c>
      <c r="W38">
        <v>117</v>
      </c>
      <c r="X38">
        <v>1064</v>
      </c>
      <c r="Z38">
        <v>9.3000000000000007</v>
      </c>
      <c r="AA38" s="38" t="s">
        <v>447</v>
      </c>
      <c r="AB38" s="35" t="s">
        <v>377</v>
      </c>
      <c r="AC38" s="35">
        <f>VLOOKUP(A38,Raceinfo!$A$1:$D$15,4,0)</f>
        <v>5</v>
      </c>
      <c r="AD38">
        <v>4</v>
      </c>
      <c r="AE38">
        <v>41</v>
      </c>
      <c r="AF38">
        <v>4</v>
      </c>
      <c r="AG38">
        <v>6</v>
      </c>
      <c r="AH38">
        <v>5</v>
      </c>
      <c r="AL38" t="s">
        <v>39</v>
      </c>
      <c r="AM38" t="s">
        <v>1469</v>
      </c>
      <c r="AN38" s="126">
        <f>表格2[[#This Row],[今次負磅]]/表格2[[#This Row],[排位體重]]*100%</f>
        <v>0.12406015037593984</v>
      </c>
      <c r="AO38" t="str">
        <f t="shared" si="2"/>
        <v/>
      </c>
      <c r="AS38" t="s">
        <v>1421</v>
      </c>
    </row>
    <row r="39" spans="1:46" x14ac:dyDescent="0.25">
      <c r="A39" s="17" t="s">
        <v>1</v>
      </c>
      <c r="B39" s="21" t="s">
        <v>36</v>
      </c>
      <c r="C39" s="21"/>
      <c r="D39" s="21"/>
      <c r="E39" s="124" t="s">
        <v>1413</v>
      </c>
      <c r="F39" s="122"/>
      <c r="G39" s="32" t="str">
        <f>VLOOKUP(AF39, method!$A$1:$B$15, 2, 0)</f>
        <v>中前</v>
      </c>
      <c r="H39">
        <v>5</v>
      </c>
      <c r="I39" t="str">
        <f t="shared" si="0"/>
        <v>忠</v>
      </c>
      <c r="J39">
        <f>COUNTIF($B$2:B39,B39)</f>
        <v>3</v>
      </c>
      <c r="K39" t="str">
        <f t="shared" ca="1" si="1"/>
        <v/>
      </c>
      <c r="L39" t="s">
        <v>422</v>
      </c>
      <c r="M39" s="39" t="s">
        <v>369</v>
      </c>
      <c r="N39" s="42">
        <v>1200</v>
      </c>
      <c r="O39">
        <v>1</v>
      </c>
      <c r="P39">
        <v>9.67</v>
      </c>
      <c r="Q39">
        <v>8</v>
      </c>
      <c r="R39">
        <v>2</v>
      </c>
      <c r="S39" s="48" t="s">
        <v>37</v>
      </c>
      <c r="T39" s="61" t="s">
        <v>128</v>
      </c>
      <c r="U39" s="21" t="s">
        <v>38</v>
      </c>
      <c r="V39">
        <v>132</v>
      </c>
      <c r="W39">
        <v>119</v>
      </c>
      <c r="X39">
        <v>1058</v>
      </c>
      <c r="Z39">
        <v>137</v>
      </c>
      <c r="AA39" s="38">
        <v>2</v>
      </c>
      <c r="AB39" s="35" t="s">
        <v>370</v>
      </c>
      <c r="AC39" s="35">
        <f>VLOOKUP(A39,Raceinfo!$A$1:$D$15,4,0)</f>
        <v>5</v>
      </c>
      <c r="AD39">
        <v>4</v>
      </c>
      <c r="AE39">
        <v>42</v>
      </c>
      <c r="AF39">
        <v>6</v>
      </c>
      <c r="AG39">
        <v>6</v>
      </c>
      <c r="AH39">
        <v>5</v>
      </c>
      <c r="AL39" t="s">
        <v>284</v>
      </c>
      <c r="AM39" t="s">
        <v>1496</v>
      </c>
      <c r="AN39" s="126">
        <f>表格2[[#This Row],[今次負磅]]/表格2[[#This Row],[排位體重]]*100%</f>
        <v>0.12476370510396975</v>
      </c>
      <c r="AO39" t="str">
        <f t="shared" si="2"/>
        <v/>
      </c>
      <c r="AS39" t="s">
        <v>1421</v>
      </c>
    </row>
    <row r="40" spans="1:46" x14ac:dyDescent="0.25">
      <c r="A40" s="17" t="s">
        <v>1</v>
      </c>
      <c r="B40" s="21" t="s">
        <v>36</v>
      </c>
      <c r="C40" s="21"/>
      <c r="D40" s="21"/>
      <c r="E40" s="12" t="s">
        <v>29</v>
      </c>
      <c r="F40" s="122"/>
      <c r="G40" s="31" t="str">
        <f>VLOOKUP(AF40, method!$A$1:$B$15, 2, 0)</f>
        <v>中後</v>
      </c>
      <c r="H40">
        <v>14</v>
      </c>
      <c r="I40" t="str">
        <f t="shared" si="0"/>
        <v>忠</v>
      </c>
      <c r="J40">
        <f>COUNTIF($B$2:B40,B40)</f>
        <v>4</v>
      </c>
      <c r="K40" t="str">
        <f t="shared" ca="1" si="1"/>
        <v/>
      </c>
      <c r="L40" t="s">
        <v>448</v>
      </c>
      <c r="M40" s="41" t="s">
        <v>400</v>
      </c>
      <c r="N40">
        <v>1650</v>
      </c>
      <c r="O40">
        <v>1</v>
      </c>
      <c r="P40">
        <v>40.17</v>
      </c>
      <c r="Q40">
        <v>8</v>
      </c>
      <c r="R40">
        <v>12</v>
      </c>
      <c r="S40" s="48" t="s">
        <v>37</v>
      </c>
      <c r="T40" s="61" t="s">
        <v>128</v>
      </c>
      <c r="U40" s="21" t="s">
        <v>38</v>
      </c>
      <c r="V40">
        <v>132</v>
      </c>
      <c r="W40">
        <v>119</v>
      </c>
      <c r="X40">
        <v>1044</v>
      </c>
      <c r="Z40">
        <v>234</v>
      </c>
      <c r="AA40" s="37" t="s">
        <v>449</v>
      </c>
      <c r="AB40" s="35" t="s">
        <v>377</v>
      </c>
      <c r="AC40" s="35">
        <f>VLOOKUP(A40,Raceinfo!$A$1:$D$15,4,0)</f>
        <v>5</v>
      </c>
      <c r="AD40">
        <v>4</v>
      </c>
      <c r="AE40">
        <v>44</v>
      </c>
      <c r="AF40">
        <v>9</v>
      </c>
      <c r="AG40">
        <v>10</v>
      </c>
      <c r="AH40">
        <v>14</v>
      </c>
      <c r="AI40">
        <v>14</v>
      </c>
      <c r="AL40" t="s">
        <v>450</v>
      </c>
      <c r="AM40" t="s">
        <v>1531</v>
      </c>
      <c r="AN40" s="126">
        <f>表格2[[#This Row],[今次負磅]]/表格2[[#This Row],[排位體重]]*100%</f>
        <v>0.12643678160919541</v>
      </c>
      <c r="AO40" t="str">
        <f t="shared" si="2"/>
        <v/>
      </c>
      <c r="AS40" t="s">
        <v>1421</v>
      </c>
    </row>
    <row r="41" spans="1:46" x14ac:dyDescent="0.25">
      <c r="A41" s="17" t="s">
        <v>1</v>
      </c>
      <c r="B41" s="21" t="s">
        <v>36</v>
      </c>
      <c r="C41" s="21"/>
      <c r="D41" s="21"/>
      <c r="E41" s="124" t="s">
        <v>1413</v>
      </c>
      <c r="F41" s="122"/>
      <c r="G41" s="31" t="str">
        <f>VLOOKUP(AF41, method!$A$1:$B$15, 2, 0)</f>
        <v>中後</v>
      </c>
      <c r="H41">
        <v>7</v>
      </c>
      <c r="I41" t="str">
        <f t="shared" si="0"/>
        <v>忠</v>
      </c>
      <c r="J41">
        <f>COUNTIF($B$2:B41,B41)</f>
        <v>5</v>
      </c>
      <c r="K41" t="str">
        <f t="shared" ca="1" si="1"/>
        <v/>
      </c>
      <c r="L41" t="s">
        <v>451</v>
      </c>
      <c r="M41" s="41" t="s">
        <v>400</v>
      </c>
      <c r="N41" s="42">
        <v>1200</v>
      </c>
      <c r="O41">
        <v>1</v>
      </c>
      <c r="P41">
        <v>9.65</v>
      </c>
      <c r="Q41">
        <v>8</v>
      </c>
      <c r="R41">
        <v>2</v>
      </c>
      <c r="S41" s="48" t="s">
        <v>37</v>
      </c>
      <c r="T41" s="55" t="s">
        <v>69</v>
      </c>
      <c r="U41" s="21" t="s">
        <v>38</v>
      </c>
      <c r="V41">
        <v>132</v>
      </c>
      <c r="W41">
        <v>122</v>
      </c>
      <c r="X41">
        <v>1054</v>
      </c>
      <c r="Z41">
        <v>218</v>
      </c>
      <c r="AA41" s="37">
        <v>6</v>
      </c>
      <c r="AB41" s="35" t="s">
        <v>377</v>
      </c>
      <c r="AC41" s="35">
        <f>VLOOKUP(A41,Raceinfo!$A$1:$D$15,4,0)</f>
        <v>5</v>
      </c>
      <c r="AD41">
        <v>4</v>
      </c>
      <c r="AE41">
        <v>46</v>
      </c>
      <c r="AF41">
        <v>8</v>
      </c>
      <c r="AG41">
        <v>7</v>
      </c>
      <c r="AH41">
        <v>7</v>
      </c>
      <c r="AL41" t="s">
        <v>452</v>
      </c>
      <c r="AM41" t="s">
        <v>1532</v>
      </c>
      <c r="AN41" s="126">
        <f>表格2[[#This Row],[今次負磅]]/表格2[[#This Row],[排位體重]]*100%</f>
        <v>0.1252371916508539</v>
      </c>
      <c r="AO41" t="str">
        <f t="shared" si="2"/>
        <v/>
      </c>
      <c r="AS41" t="s">
        <v>1421</v>
      </c>
    </row>
    <row r="42" spans="1:46" x14ac:dyDescent="0.25">
      <c r="A42" s="17" t="s">
        <v>1</v>
      </c>
      <c r="B42" s="21" t="s">
        <v>36</v>
      </c>
      <c r="C42" s="21"/>
      <c r="D42" s="21"/>
      <c r="E42" s="124" t="s">
        <v>1413</v>
      </c>
      <c r="F42" s="122"/>
      <c r="G42" s="31" t="str">
        <f>VLOOKUP(AF42, method!$A$1:$B$15, 2, 0)</f>
        <v>中後</v>
      </c>
      <c r="H42">
        <v>10</v>
      </c>
      <c r="I42" t="str">
        <f t="shared" si="0"/>
        <v>忠</v>
      </c>
      <c r="J42">
        <f>COUNTIF($B$2:B42,B42)</f>
        <v>6</v>
      </c>
      <c r="K42" t="str">
        <f t="shared" ca="1" si="1"/>
        <v/>
      </c>
      <c r="L42" t="s">
        <v>453</v>
      </c>
      <c r="M42" s="40" t="s">
        <v>398</v>
      </c>
      <c r="N42" s="42">
        <v>1200</v>
      </c>
      <c r="O42">
        <v>1</v>
      </c>
      <c r="P42">
        <v>10.68</v>
      </c>
      <c r="Q42">
        <v>8</v>
      </c>
      <c r="R42">
        <v>4</v>
      </c>
      <c r="S42" s="48" t="s">
        <v>37</v>
      </c>
      <c r="T42" s="55" t="s">
        <v>69</v>
      </c>
      <c r="U42" s="21" t="s">
        <v>38</v>
      </c>
      <c r="V42">
        <v>132</v>
      </c>
      <c r="W42">
        <v>123</v>
      </c>
      <c r="X42">
        <v>1071</v>
      </c>
      <c r="Z42">
        <v>137</v>
      </c>
      <c r="AA42" s="37" t="s">
        <v>408</v>
      </c>
      <c r="AB42" s="35" t="s">
        <v>377</v>
      </c>
      <c r="AC42" s="35">
        <f>VLOOKUP(A42,Raceinfo!$A$1:$D$15,4,0)</f>
        <v>5</v>
      </c>
      <c r="AD42">
        <v>4</v>
      </c>
      <c r="AE42">
        <v>48</v>
      </c>
      <c r="AF42">
        <v>9</v>
      </c>
      <c r="AG42">
        <v>9</v>
      </c>
      <c r="AH42">
        <v>10</v>
      </c>
      <c r="AL42" t="s">
        <v>103</v>
      </c>
      <c r="AM42" t="s">
        <v>1478</v>
      </c>
      <c r="AN42" s="126">
        <f>表格2[[#This Row],[今次負磅]]/表格2[[#This Row],[排位體重]]*100%</f>
        <v>0.12324929971988796</v>
      </c>
      <c r="AO42" t="str">
        <f t="shared" si="2"/>
        <v/>
      </c>
      <c r="AS42" t="s">
        <v>1421</v>
      </c>
    </row>
    <row r="43" spans="1:46" x14ac:dyDescent="0.25">
      <c r="A43" s="17" t="s">
        <v>1</v>
      </c>
      <c r="B43" s="21" t="s">
        <v>36</v>
      </c>
      <c r="C43" s="21"/>
      <c r="D43" s="21"/>
      <c r="E43" s="124" t="s">
        <v>1413</v>
      </c>
      <c r="F43" s="122"/>
      <c r="G43" s="33" t="str">
        <f>VLOOKUP(AF43, method!$A$1:$B$15, 2, 0)</f>
        <v>留後</v>
      </c>
      <c r="H43">
        <v>14</v>
      </c>
      <c r="I43" t="str">
        <f t="shared" si="0"/>
        <v>忠</v>
      </c>
      <c r="J43">
        <f>COUNTIF($B$2:B43,B43)</f>
        <v>7</v>
      </c>
      <c r="K43" t="str">
        <f t="shared" ca="1" si="1"/>
        <v/>
      </c>
      <c r="L43" t="s">
        <v>454</v>
      </c>
      <c r="M43" s="41" t="s">
        <v>400</v>
      </c>
      <c r="N43">
        <v>1650</v>
      </c>
      <c r="O43">
        <v>1</v>
      </c>
      <c r="P43">
        <v>40.98</v>
      </c>
      <c r="Q43">
        <v>8</v>
      </c>
      <c r="R43">
        <v>3</v>
      </c>
      <c r="S43" s="48" t="s">
        <v>37</v>
      </c>
      <c r="T43" s="55" t="s">
        <v>69</v>
      </c>
      <c r="U43" s="21" t="s">
        <v>38</v>
      </c>
      <c r="V43">
        <v>132</v>
      </c>
      <c r="W43">
        <v>125</v>
      </c>
      <c r="X43">
        <v>1080</v>
      </c>
      <c r="Z43">
        <v>212</v>
      </c>
      <c r="AA43" s="37" t="s">
        <v>455</v>
      </c>
      <c r="AB43" s="35" t="s">
        <v>377</v>
      </c>
      <c r="AC43" s="35">
        <f>VLOOKUP(A43,Raceinfo!$A$1:$D$15,4,0)</f>
        <v>5</v>
      </c>
      <c r="AD43">
        <v>4</v>
      </c>
      <c r="AE43">
        <v>50</v>
      </c>
      <c r="AF43">
        <v>11</v>
      </c>
      <c r="AG43">
        <v>11</v>
      </c>
      <c r="AH43">
        <v>10</v>
      </c>
      <c r="AI43">
        <v>14</v>
      </c>
      <c r="AL43" t="s">
        <v>103</v>
      </c>
      <c r="AM43" t="s">
        <v>1478</v>
      </c>
      <c r="AN43" s="126">
        <f>表格2[[#This Row],[今次負磅]]/表格2[[#This Row],[排位體重]]*100%</f>
        <v>0.12222222222222222</v>
      </c>
      <c r="AO43" t="str">
        <f t="shared" si="2"/>
        <v/>
      </c>
      <c r="AS43" t="s">
        <v>1421</v>
      </c>
    </row>
    <row r="44" spans="1:46" x14ac:dyDescent="0.25">
      <c r="A44" s="17" t="s">
        <v>1</v>
      </c>
      <c r="B44" s="21" t="s">
        <v>36</v>
      </c>
      <c r="C44" s="21"/>
      <c r="D44" s="21"/>
      <c r="E44" s="124" t="s">
        <v>1413</v>
      </c>
      <c r="F44" s="122"/>
      <c r="G44" s="31" t="str">
        <f>VLOOKUP(AF44, method!$A$1:$B$15, 2, 0)</f>
        <v>中後</v>
      </c>
      <c r="H44">
        <v>9</v>
      </c>
      <c r="I44" t="str">
        <f t="shared" si="0"/>
        <v>忠</v>
      </c>
      <c r="J44">
        <f>COUNTIF($B$2:B44,B44)</f>
        <v>8</v>
      </c>
      <c r="K44" t="str">
        <f t="shared" ca="1" si="1"/>
        <v/>
      </c>
      <c r="L44" t="s">
        <v>456</v>
      </c>
      <c r="M44" s="41" t="s">
        <v>400</v>
      </c>
      <c r="N44" s="42">
        <v>1200</v>
      </c>
      <c r="O44">
        <v>1</v>
      </c>
      <c r="P44">
        <v>9.8000000000000007</v>
      </c>
      <c r="Q44">
        <v>8</v>
      </c>
      <c r="R44">
        <v>4</v>
      </c>
      <c r="S44" s="48" t="s">
        <v>37</v>
      </c>
      <c r="T44" s="55" t="s">
        <v>69</v>
      </c>
      <c r="U44" s="21" t="s">
        <v>38</v>
      </c>
      <c r="V44">
        <v>132</v>
      </c>
      <c r="W44">
        <v>127</v>
      </c>
      <c r="X44">
        <v>1081</v>
      </c>
      <c r="Z44">
        <v>110</v>
      </c>
      <c r="AA44" s="37">
        <v>6</v>
      </c>
      <c r="AB44" s="35" t="s">
        <v>377</v>
      </c>
      <c r="AC44" s="35">
        <f>VLOOKUP(A44,Raceinfo!$A$1:$D$15,4,0)</f>
        <v>5</v>
      </c>
      <c r="AD44">
        <v>4</v>
      </c>
      <c r="AE44">
        <v>52</v>
      </c>
      <c r="AF44">
        <v>8</v>
      </c>
      <c r="AG44">
        <v>8</v>
      </c>
      <c r="AH44">
        <v>9</v>
      </c>
      <c r="AL44" t="s">
        <v>103</v>
      </c>
      <c r="AM44" t="s">
        <v>1478</v>
      </c>
      <c r="AN44" s="126">
        <f>表格2[[#This Row],[今次負磅]]/表格2[[#This Row],[排位體重]]*100%</f>
        <v>0.12210915818686402</v>
      </c>
      <c r="AO44" t="str">
        <f t="shared" si="2"/>
        <v/>
      </c>
      <c r="AS44" t="s">
        <v>1421</v>
      </c>
    </row>
    <row r="45" spans="1:46" x14ac:dyDescent="0.25">
      <c r="A45" s="17" t="s">
        <v>1</v>
      </c>
      <c r="B45" s="21" t="s">
        <v>36</v>
      </c>
      <c r="C45" s="21"/>
      <c r="D45" s="21"/>
      <c r="E45" s="124" t="s">
        <v>1413</v>
      </c>
      <c r="F45" s="122"/>
      <c r="G45" s="31" t="str">
        <f>VLOOKUP(AF45, method!$A$1:$B$15, 2, 0)</f>
        <v>中後</v>
      </c>
      <c r="H45">
        <v>9</v>
      </c>
      <c r="I45" t="str">
        <f t="shared" si="0"/>
        <v>忠</v>
      </c>
      <c r="J45">
        <f>COUNTIF($B$2:B45,B45)</f>
        <v>9</v>
      </c>
      <c r="K45" t="str">
        <f t="shared" ca="1" si="1"/>
        <v/>
      </c>
      <c r="L45" t="s">
        <v>403</v>
      </c>
      <c r="M45" s="41" t="s">
        <v>400</v>
      </c>
      <c r="N45">
        <v>1650</v>
      </c>
      <c r="O45">
        <v>1</v>
      </c>
      <c r="P45">
        <v>40.65</v>
      </c>
      <c r="Q45">
        <v>8</v>
      </c>
      <c r="R45">
        <v>3</v>
      </c>
      <c r="S45" s="48" t="s">
        <v>37</v>
      </c>
      <c r="T45" s="55" t="s">
        <v>69</v>
      </c>
      <c r="U45" s="21" t="s">
        <v>38</v>
      </c>
      <c r="V45">
        <v>132</v>
      </c>
      <c r="W45">
        <v>128</v>
      </c>
      <c r="X45">
        <v>1078</v>
      </c>
      <c r="Z45">
        <v>83</v>
      </c>
      <c r="AA45" s="37">
        <v>7</v>
      </c>
      <c r="AB45" s="35" t="s">
        <v>377</v>
      </c>
      <c r="AC45" s="35">
        <f>VLOOKUP(A45,Raceinfo!$A$1:$D$15,4,0)</f>
        <v>5</v>
      </c>
      <c r="AD45">
        <v>4</v>
      </c>
      <c r="AE45">
        <v>52</v>
      </c>
      <c r="AF45">
        <v>8</v>
      </c>
      <c r="AG45">
        <v>7</v>
      </c>
      <c r="AH45">
        <v>6</v>
      </c>
      <c r="AI45">
        <v>9</v>
      </c>
      <c r="AL45" t="s">
        <v>457</v>
      </c>
      <c r="AM45" t="s">
        <v>1533</v>
      </c>
      <c r="AN45" s="126">
        <f>表格2[[#This Row],[今次負磅]]/表格2[[#This Row],[排位體重]]*100%</f>
        <v>0.12244897959183673</v>
      </c>
      <c r="AO45" t="str">
        <f t="shared" si="2"/>
        <v/>
      </c>
      <c r="AS45" t="s">
        <v>1421</v>
      </c>
    </row>
    <row r="46" spans="1:46" x14ac:dyDescent="0.25">
      <c r="A46" s="17" t="s">
        <v>1</v>
      </c>
      <c r="B46" s="22" t="s">
        <v>41</v>
      </c>
      <c r="C46" s="22"/>
      <c r="D46" s="22"/>
      <c r="E46" s="125" t="s">
        <v>1399</v>
      </c>
      <c r="F46" s="122"/>
      <c r="G46" s="30" t="str">
        <f>VLOOKUP(AF46, method!$A$1:$B$15, 2, 0)</f>
        <v>放頭</v>
      </c>
      <c r="H46" s="15">
        <v>3</v>
      </c>
      <c r="I46" s="15" t="str">
        <f t="shared" si="0"/>
        <v>忠</v>
      </c>
      <c r="J46" s="15">
        <f>COUNTIF($B$2:B46,B46)</f>
        <v>1</v>
      </c>
      <c r="K46" s="15" t="str">
        <f t="shared" ca="1" si="1"/>
        <v/>
      </c>
      <c r="L46" t="s">
        <v>458</v>
      </c>
      <c r="M46" s="39" t="s">
        <v>430</v>
      </c>
      <c r="N46" s="42">
        <v>1200</v>
      </c>
      <c r="O46">
        <v>1</v>
      </c>
      <c r="P46">
        <v>10.130000000000001</v>
      </c>
      <c r="Q46">
        <v>12</v>
      </c>
      <c r="R46">
        <v>1</v>
      </c>
      <c r="S46" s="49" t="s">
        <v>349</v>
      </c>
      <c r="T46" s="68" t="s">
        <v>348</v>
      </c>
      <c r="U46" s="22" t="s">
        <v>43</v>
      </c>
      <c r="V46">
        <v>129</v>
      </c>
      <c r="W46">
        <v>132</v>
      </c>
      <c r="X46">
        <v>1256</v>
      </c>
      <c r="Z46">
        <v>1.8</v>
      </c>
      <c r="AA46" s="38" t="s">
        <v>461</v>
      </c>
      <c r="AB46" s="36" t="s">
        <v>459</v>
      </c>
      <c r="AC46" s="36">
        <f>VLOOKUP(A46,Raceinfo!$A$1:$D$15,4,0)</f>
        <v>5</v>
      </c>
      <c r="AD46">
        <v>5</v>
      </c>
      <c r="AE46">
        <v>37</v>
      </c>
      <c r="AF46">
        <v>1</v>
      </c>
      <c r="AG46">
        <v>1</v>
      </c>
      <c r="AH46">
        <v>3</v>
      </c>
      <c r="AL46" t="s">
        <v>385</v>
      </c>
      <c r="AM46" t="s">
        <v>1405</v>
      </c>
      <c r="AN46" s="126">
        <f>表格2[[#This Row],[今次負磅]]/表格2[[#This Row],[排位體重]]*100%</f>
        <v>0.10270700636942676</v>
      </c>
      <c r="AO46" t="str">
        <f t="shared" si="2"/>
        <v/>
      </c>
    </row>
    <row r="47" spans="1:46" x14ac:dyDescent="0.25">
      <c r="A47" s="17" t="s">
        <v>1</v>
      </c>
      <c r="B47" s="22" t="s">
        <v>41</v>
      </c>
      <c r="C47" s="22" t="s">
        <v>1410</v>
      </c>
      <c r="D47" s="22"/>
      <c r="E47" s="124" t="s">
        <v>1413</v>
      </c>
      <c r="F47" s="28" t="s">
        <v>1408</v>
      </c>
      <c r="G47" s="30" t="str">
        <f>VLOOKUP(AF47, method!$A$1:$B$15, 2, 0)</f>
        <v>放頭</v>
      </c>
      <c r="H47" s="15">
        <v>1</v>
      </c>
      <c r="I47" s="15" t="str">
        <f t="shared" si="0"/>
        <v>忠</v>
      </c>
      <c r="J47" s="15">
        <f>COUNTIF($B$2:B47,B47)</f>
        <v>2</v>
      </c>
      <c r="K47" s="15" t="str">
        <f t="shared" ca="1" si="1"/>
        <v/>
      </c>
      <c r="L47" t="s">
        <v>393</v>
      </c>
      <c r="M47" s="39" t="s">
        <v>394</v>
      </c>
      <c r="N47" s="42">
        <v>1200</v>
      </c>
      <c r="O47">
        <v>1</v>
      </c>
      <c r="P47" s="127">
        <v>8.94</v>
      </c>
      <c r="Q47">
        <v>12</v>
      </c>
      <c r="R47">
        <v>1</v>
      </c>
      <c r="S47" s="49" t="s">
        <v>349</v>
      </c>
      <c r="T47" s="68" t="s">
        <v>348</v>
      </c>
      <c r="U47" s="22" t="s">
        <v>43</v>
      </c>
      <c r="V47">
        <v>129</v>
      </c>
      <c r="W47">
        <v>124</v>
      </c>
      <c r="X47">
        <v>1259</v>
      </c>
      <c r="Z47">
        <v>2.9</v>
      </c>
      <c r="AA47" s="38">
        <v>2</v>
      </c>
      <c r="AB47" s="35" t="s">
        <v>377</v>
      </c>
      <c r="AC47" s="35">
        <f>VLOOKUP(A47,Raceinfo!$A$1:$D$15,4,0)</f>
        <v>5</v>
      </c>
      <c r="AD47">
        <v>5</v>
      </c>
      <c r="AE47">
        <v>29</v>
      </c>
      <c r="AF47">
        <v>1</v>
      </c>
      <c r="AG47">
        <v>1</v>
      </c>
      <c r="AH47">
        <v>1</v>
      </c>
      <c r="AL47" t="s">
        <v>385</v>
      </c>
      <c r="AM47" t="s">
        <v>1405</v>
      </c>
      <c r="AN47" s="126">
        <f>表格2[[#This Row],[今次負磅]]/表格2[[#This Row],[排位體重]]*100%</f>
        <v>0.10246227164416204</v>
      </c>
      <c r="AO47" t="str">
        <f t="shared" si="2"/>
        <v/>
      </c>
    </row>
    <row r="48" spans="1:46" x14ac:dyDescent="0.25">
      <c r="A48" s="17" t="s">
        <v>1</v>
      </c>
      <c r="B48" s="22" t="s">
        <v>41</v>
      </c>
      <c r="C48" s="22"/>
      <c r="D48" s="22"/>
      <c r="E48" s="124" t="s">
        <v>1413</v>
      </c>
      <c r="F48" s="122"/>
      <c r="G48" s="30" t="str">
        <f>VLOOKUP(AF48, method!$A$1:$B$15, 2, 0)</f>
        <v>放頭</v>
      </c>
      <c r="H48" s="15">
        <v>3</v>
      </c>
      <c r="I48" s="15" t="str">
        <f t="shared" si="0"/>
        <v>忠</v>
      </c>
      <c r="J48" s="15">
        <f>COUNTIF($B$2:B48,B48)</f>
        <v>3</v>
      </c>
      <c r="K48" s="15" t="str">
        <f t="shared" ca="1" si="1"/>
        <v/>
      </c>
      <c r="L48" t="s">
        <v>462</v>
      </c>
      <c r="M48" s="39" t="s">
        <v>430</v>
      </c>
      <c r="N48" s="42">
        <v>1200</v>
      </c>
      <c r="O48">
        <v>1</v>
      </c>
      <c r="P48">
        <v>9.7799999999999994</v>
      </c>
      <c r="Q48">
        <v>12</v>
      </c>
      <c r="R48">
        <v>4</v>
      </c>
      <c r="S48" s="49" t="s">
        <v>349</v>
      </c>
      <c r="T48" s="63" t="s">
        <v>191</v>
      </c>
      <c r="U48" s="22" t="s">
        <v>43</v>
      </c>
      <c r="V48">
        <v>129</v>
      </c>
      <c r="W48">
        <v>120</v>
      </c>
      <c r="X48">
        <v>1251</v>
      </c>
      <c r="Z48">
        <v>4.3</v>
      </c>
      <c r="AA48" s="38" t="s">
        <v>463</v>
      </c>
      <c r="AB48" s="36" t="s">
        <v>459</v>
      </c>
      <c r="AC48" s="36">
        <f>VLOOKUP(A48,Raceinfo!$A$1:$D$15,4,0)</f>
        <v>5</v>
      </c>
      <c r="AD48">
        <v>5</v>
      </c>
      <c r="AE48">
        <v>29</v>
      </c>
      <c r="AF48">
        <v>3</v>
      </c>
      <c r="AG48">
        <v>2</v>
      </c>
      <c r="AH48">
        <v>3</v>
      </c>
      <c r="AL48" t="s">
        <v>464</v>
      </c>
      <c r="AM48" t="s">
        <v>1534</v>
      </c>
      <c r="AN48" s="126">
        <f>表格2[[#This Row],[今次負磅]]/表格2[[#This Row],[排位體重]]*100%</f>
        <v>0.10311750599520383</v>
      </c>
      <c r="AO48" t="str">
        <f t="shared" si="2"/>
        <v/>
      </c>
    </row>
    <row r="49" spans="1:41" x14ac:dyDescent="0.25">
      <c r="A49" s="17" t="s">
        <v>1</v>
      </c>
      <c r="B49" s="22" t="s">
        <v>41</v>
      </c>
      <c r="C49" s="22"/>
      <c r="D49" s="22"/>
      <c r="E49" s="12" t="s">
        <v>29</v>
      </c>
      <c r="F49" s="122"/>
      <c r="G49" s="30" t="str">
        <f>VLOOKUP(AF49, method!$A$1:$B$15, 2, 0)</f>
        <v>放頭</v>
      </c>
      <c r="H49">
        <v>7</v>
      </c>
      <c r="I49" t="str">
        <f t="shared" si="0"/>
        <v>忠</v>
      </c>
      <c r="J49">
        <f>COUNTIF($B$2:B49,B49)</f>
        <v>4</v>
      </c>
      <c r="K49" t="str">
        <f t="shared" ca="1" si="1"/>
        <v/>
      </c>
      <c r="L49" t="s">
        <v>465</v>
      </c>
      <c r="M49" s="39" t="s">
        <v>413</v>
      </c>
      <c r="N49">
        <v>1400</v>
      </c>
      <c r="O49">
        <v>1</v>
      </c>
      <c r="P49">
        <v>23.66</v>
      </c>
      <c r="Q49">
        <v>12</v>
      </c>
      <c r="R49">
        <v>12</v>
      </c>
      <c r="S49" s="49" t="s">
        <v>349</v>
      </c>
      <c r="T49" s="68" t="s">
        <v>348</v>
      </c>
      <c r="U49" s="22" t="s">
        <v>43</v>
      </c>
      <c r="V49">
        <v>129</v>
      </c>
      <c r="W49">
        <v>125</v>
      </c>
      <c r="X49">
        <v>1260</v>
      </c>
      <c r="Z49">
        <v>7.4</v>
      </c>
      <c r="AA49" s="37">
        <v>3</v>
      </c>
      <c r="AB49" s="36" t="s">
        <v>459</v>
      </c>
      <c r="AC49" s="36">
        <f>VLOOKUP(A49,Raceinfo!$A$1:$D$15,4,0)</f>
        <v>5</v>
      </c>
      <c r="AD49">
        <v>5</v>
      </c>
      <c r="AE49">
        <v>31</v>
      </c>
      <c r="AF49">
        <v>1</v>
      </c>
      <c r="AG49">
        <v>1</v>
      </c>
      <c r="AH49">
        <v>1</v>
      </c>
      <c r="AI49">
        <v>7</v>
      </c>
      <c r="AL49" t="s">
        <v>39</v>
      </c>
      <c r="AM49" t="s">
        <v>1469</v>
      </c>
      <c r="AN49" s="126">
        <f>表格2[[#This Row],[今次負磅]]/表格2[[#This Row],[排位體重]]*100%</f>
        <v>0.10238095238095238</v>
      </c>
      <c r="AO49" t="str">
        <f t="shared" si="2"/>
        <v/>
      </c>
    </row>
    <row r="50" spans="1:41" x14ac:dyDescent="0.25">
      <c r="A50" s="17" t="s">
        <v>1</v>
      </c>
      <c r="B50" s="22" t="s">
        <v>41</v>
      </c>
      <c r="C50" s="22"/>
      <c r="D50" s="22"/>
      <c r="E50" s="125" t="s">
        <v>1399</v>
      </c>
      <c r="F50" s="122"/>
      <c r="G50" s="32" t="str">
        <f>VLOOKUP(AF50, method!$A$1:$B$15, 2, 0)</f>
        <v>中前</v>
      </c>
      <c r="H50">
        <v>4</v>
      </c>
      <c r="I50" t="str">
        <f t="shared" si="0"/>
        <v>忠</v>
      </c>
      <c r="J50">
        <f>COUNTIF($B$2:B50,B50)</f>
        <v>5</v>
      </c>
      <c r="K50" t="str">
        <f t="shared" ca="1" si="1"/>
        <v/>
      </c>
      <c r="L50" t="s">
        <v>466</v>
      </c>
      <c r="M50" s="40" t="s">
        <v>426</v>
      </c>
      <c r="N50">
        <v>1650</v>
      </c>
      <c r="O50">
        <v>1</v>
      </c>
      <c r="P50">
        <v>40.32</v>
      </c>
      <c r="Q50">
        <v>12</v>
      </c>
      <c r="R50">
        <v>2</v>
      </c>
      <c r="S50" s="49" t="s">
        <v>349</v>
      </c>
      <c r="T50" s="68" t="s">
        <v>348</v>
      </c>
      <c r="U50" s="22" t="s">
        <v>43</v>
      </c>
      <c r="V50">
        <v>129</v>
      </c>
      <c r="W50">
        <v>128</v>
      </c>
      <c r="X50">
        <v>1242</v>
      </c>
      <c r="Z50">
        <v>3.7</v>
      </c>
      <c r="AA50" s="37" t="s">
        <v>467</v>
      </c>
      <c r="AB50" s="35" t="s">
        <v>370</v>
      </c>
      <c r="AC50" s="35">
        <f>VLOOKUP(A50,Raceinfo!$A$1:$D$15,4,0)</f>
        <v>5</v>
      </c>
      <c r="AD50">
        <v>5</v>
      </c>
      <c r="AE50">
        <v>32</v>
      </c>
      <c r="AF50">
        <v>5</v>
      </c>
      <c r="AG50">
        <v>5</v>
      </c>
      <c r="AH50">
        <v>5</v>
      </c>
      <c r="AI50">
        <v>4</v>
      </c>
      <c r="AL50" t="s">
        <v>39</v>
      </c>
      <c r="AM50" t="s">
        <v>1469</v>
      </c>
      <c r="AN50" s="126">
        <f>表格2[[#This Row],[今次負磅]]/表格2[[#This Row],[排位體重]]*100%</f>
        <v>0.10386473429951691</v>
      </c>
      <c r="AO50" t="str">
        <f t="shared" si="2"/>
        <v/>
      </c>
    </row>
    <row r="51" spans="1:41" x14ac:dyDescent="0.25">
      <c r="A51" s="17" t="s">
        <v>1</v>
      </c>
      <c r="B51" s="22" t="s">
        <v>41</v>
      </c>
      <c r="C51" s="22"/>
      <c r="D51" s="22"/>
      <c r="E51" s="11" t="s">
        <v>1414</v>
      </c>
      <c r="F51" s="122"/>
      <c r="G51" s="30" t="str">
        <f>VLOOKUP(AF51, method!$A$1:$B$15, 2, 0)</f>
        <v>放頭</v>
      </c>
      <c r="H51" s="15">
        <v>3</v>
      </c>
      <c r="I51" s="15" t="str">
        <f t="shared" si="0"/>
        <v>忠</v>
      </c>
      <c r="J51" s="15">
        <f>COUNTIF($B$2:B51,B51)</f>
        <v>6</v>
      </c>
      <c r="K51" s="15" t="str">
        <f t="shared" ca="1" si="1"/>
        <v/>
      </c>
      <c r="L51" t="s">
        <v>451</v>
      </c>
      <c r="M51" s="41" t="s">
        <v>400</v>
      </c>
      <c r="N51">
        <v>1650</v>
      </c>
      <c r="O51">
        <v>1</v>
      </c>
      <c r="P51">
        <v>39.270000000000003</v>
      </c>
      <c r="Q51">
        <v>12</v>
      </c>
      <c r="R51">
        <v>9</v>
      </c>
      <c r="S51" s="49" t="s">
        <v>349</v>
      </c>
      <c r="T51" s="52" t="s">
        <v>56</v>
      </c>
      <c r="U51" s="22" t="s">
        <v>43</v>
      </c>
      <c r="V51">
        <v>129</v>
      </c>
      <c r="W51">
        <v>127</v>
      </c>
      <c r="X51">
        <v>1264</v>
      </c>
      <c r="Z51">
        <v>81</v>
      </c>
      <c r="AA51" s="38" t="s">
        <v>468</v>
      </c>
      <c r="AB51" s="35" t="s">
        <v>377</v>
      </c>
      <c r="AC51" s="35">
        <f>VLOOKUP(A51,Raceinfo!$A$1:$D$15,4,0)</f>
        <v>5</v>
      </c>
      <c r="AD51">
        <v>5</v>
      </c>
      <c r="AE51">
        <v>32</v>
      </c>
      <c r="AF51">
        <v>1</v>
      </c>
      <c r="AG51">
        <v>2</v>
      </c>
      <c r="AH51">
        <v>2</v>
      </c>
      <c r="AI51">
        <v>3</v>
      </c>
      <c r="AL51" t="s">
        <v>39</v>
      </c>
      <c r="AM51" t="s">
        <v>1469</v>
      </c>
      <c r="AN51" s="126">
        <f>表格2[[#This Row],[今次負磅]]/表格2[[#This Row],[排位體重]]*100%</f>
        <v>0.10205696202531646</v>
      </c>
      <c r="AO51" t="str">
        <f t="shared" si="2"/>
        <v/>
      </c>
    </row>
    <row r="52" spans="1:41" x14ac:dyDescent="0.25">
      <c r="A52" s="17" t="s">
        <v>1</v>
      </c>
      <c r="B52" s="22" t="s">
        <v>41</v>
      </c>
      <c r="C52" s="22"/>
      <c r="D52" s="22"/>
      <c r="E52" s="124" t="s">
        <v>1413</v>
      </c>
      <c r="F52" s="122"/>
      <c r="G52" s="33" t="str">
        <f>VLOOKUP(AF52, method!$A$1:$B$15, 2, 0)</f>
        <v>留後</v>
      </c>
      <c r="H52">
        <v>9</v>
      </c>
      <c r="I52" t="str">
        <f t="shared" si="0"/>
        <v>忠</v>
      </c>
      <c r="J52">
        <f>COUNTIF($B$2:B52,B52)</f>
        <v>7</v>
      </c>
      <c r="K52" t="str">
        <f t="shared" ca="1" si="1"/>
        <v/>
      </c>
      <c r="L52" t="s">
        <v>469</v>
      </c>
      <c r="M52" s="39" t="s">
        <v>430</v>
      </c>
      <c r="N52" s="42">
        <v>1200</v>
      </c>
      <c r="O52">
        <v>1</v>
      </c>
      <c r="P52">
        <v>10.14</v>
      </c>
      <c r="Q52">
        <v>12</v>
      </c>
      <c r="R52">
        <v>8</v>
      </c>
      <c r="S52" s="49" t="s">
        <v>349</v>
      </c>
      <c r="T52" s="53" t="s">
        <v>60</v>
      </c>
      <c r="U52" s="22" t="s">
        <v>43</v>
      </c>
      <c r="V52">
        <v>129</v>
      </c>
      <c r="W52">
        <v>125</v>
      </c>
      <c r="X52">
        <v>1261</v>
      </c>
      <c r="Z52">
        <v>15</v>
      </c>
      <c r="AA52" s="37" t="s">
        <v>416</v>
      </c>
      <c r="AB52" s="35" t="s">
        <v>370</v>
      </c>
      <c r="AC52" s="35">
        <f>VLOOKUP(A52,Raceinfo!$A$1:$D$15,4,0)</f>
        <v>5</v>
      </c>
      <c r="AD52">
        <v>5</v>
      </c>
      <c r="AE52">
        <v>32</v>
      </c>
      <c r="AF52">
        <v>11</v>
      </c>
      <c r="AG52">
        <v>12</v>
      </c>
      <c r="AH52">
        <v>9</v>
      </c>
      <c r="AL52" t="s">
        <v>39</v>
      </c>
      <c r="AM52" t="s">
        <v>1469</v>
      </c>
      <c r="AN52" s="126">
        <f>表格2[[#This Row],[今次負磅]]/表格2[[#This Row],[排位體重]]*100%</f>
        <v>0.10229976209357652</v>
      </c>
      <c r="AO52" t="str">
        <f t="shared" si="2"/>
        <v/>
      </c>
    </row>
    <row r="53" spans="1:41" x14ac:dyDescent="0.25">
      <c r="A53" s="17" t="s">
        <v>1</v>
      </c>
      <c r="B53" s="22" t="s">
        <v>41</v>
      </c>
      <c r="C53" s="22"/>
      <c r="D53" s="22"/>
      <c r="E53" s="124" t="s">
        <v>1413</v>
      </c>
      <c r="F53" s="18" t="s">
        <v>1407</v>
      </c>
      <c r="G53" s="31" t="str">
        <f>VLOOKUP(AF53, method!$A$1:$B$15, 2, 0)</f>
        <v>中後</v>
      </c>
      <c r="H53" s="15">
        <v>1</v>
      </c>
      <c r="I53" s="15" t="str">
        <f t="shared" si="0"/>
        <v>忠</v>
      </c>
      <c r="J53" s="15">
        <f>COUNTIF($B$2:B53,B53)</f>
        <v>8</v>
      </c>
      <c r="K53" s="15" t="str">
        <f t="shared" ca="1" si="1"/>
        <v/>
      </c>
      <c r="L53" t="s">
        <v>453</v>
      </c>
      <c r="M53" s="40" t="s">
        <v>398</v>
      </c>
      <c r="N53" s="42">
        <v>1200</v>
      </c>
      <c r="O53">
        <v>1</v>
      </c>
      <c r="P53">
        <v>9.9700000000000006</v>
      </c>
      <c r="Q53">
        <v>12</v>
      </c>
      <c r="R53">
        <v>3</v>
      </c>
      <c r="S53" s="49" t="s">
        <v>349</v>
      </c>
      <c r="T53" s="53" t="s">
        <v>60</v>
      </c>
      <c r="U53" s="22" t="s">
        <v>43</v>
      </c>
      <c r="V53">
        <v>129</v>
      </c>
      <c r="W53">
        <v>121</v>
      </c>
      <c r="X53">
        <v>1243</v>
      </c>
      <c r="Z53">
        <v>6.3</v>
      </c>
      <c r="AA53" s="38" t="s">
        <v>470</v>
      </c>
      <c r="AB53" s="36" t="s">
        <v>459</v>
      </c>
      <c r="AC53" s="36">
        <f>VLOOKUP(A53,Raceinfo!$A$1:$D$15,4,0)</f>
        <v>5</v>
      </c>
      <c r="AD53">
        <v>5</v>
      </c>
      <c r="AE53">
        <v>26</v>
      </c>
      <c r="AF53">
        <v>9</v>
      </c>
      <c r="AG53">
        <v>8</v>
      </c>
      <c r="AH53">
        <v>1</v>
      </c>
      <c r="AL53" t="s">
        <v>39</v>
      </c>
      <c r="AM53" t="s">
        <v>1469</v>
      </c>
      <c r="AN53" s="126">
        <f>表格2[[#This Row],[今次負磅]]/表格2[[#This Row],[排位體重]]*100%</f>
        <v>0.10378117457763475</v>
      </c>
      <c r="AO53" t="str">
        <f t="shared" si="2"/>
        <v/>
      </c>
    </row>
    <row r="54" spans="1:41" x14ac:dyDescent="0.25">
      <c r="A54" s="17" t="s">
        <v>1</v>
      </c>
      <c r="B54" s="22" t="s">
        <v>41</v>
      </c>
      <c r="C54" s="22"/>
      <c r="D54" s="22"/>
      <c r="E54" s="12" t="s">
        <v>29</v>
      </c>
      <c r="F54" s="122"/>
      <c r="G54" s="31" t="str">
        <f>VLOOKUP(AF54, method!$A$1:$B$15, 2, 0)</f>
        <v>中後</v>
      </c>
      <c r="H54">
        <v>9</v>
      </c>
      <c r="I54" t="str">
        <f t="shared" si="0"/>
        <v>忠</v>
      </c>
      <c r="J54">
        <f>COUNTIF($B$2:B54,B54)</f>
        <v>9</v>
      </c>
      <c r="K54" t="str">
        <f t="shared" ca="1" si="1"/>
        <v/>
      </c>
      <c r="L54" t="s">
        <v>456</v>
      </c>
      <c r="M54" s="41" t="s">
        <v>400</v>
      </c>
      <c r="N54">
        <v>1650</v>
      </c>
      <c r="O54">
        <v>1</v>
      </c>
      <c r="P54">
        <v>39.880000000000003</v>
      </c>
      <c r="Q54">
        <v>12</v>
      </c>
      <c r="R54">
        <v>10</v>
      </c>
      <c r="S54" s="49" t="s">
        <v>349</v>
      </c>
      <c r="T54" s="45" t="s">
        <v>22</v>
      </c>
      <c r="U54" s="22" t="s">
        <v>43</v>
      </c>
      <c r="V54">
        <v>129</v>
      </c>
      <c r="W54">
        <v>124</v>
      </c>
      <c r="X54">
        <v>1254</v>
      </c>
      <c r="Z54">
        <v>23</v>
      </c>
      <c r="AA54" s="37" t="s">
        <v>471</v>
      </c>
      <c r="AB54" s="35" t="s">
        <v>377</v>
      </c>
      <c r="AC54" s="35">
        <f>VLOOKUP(A54,Raceinfo!$A$1:$D$15,4,0)</f>
        <v>5</v>
      </c>
      <c r="AD54">
        <v>5</v>
      </c>
      <c r="AE54">
        <v>28</v>
      </c>
      <c r="AF54">
        <v>9</v>
      </c>
      <c r="AG54">
        <v>9</v>
      </c>
      <c r="AH54">
        <v>7</v>
      </c>
      <c r="AI54">
        <v>9</v>
      </c>
      <c r="AL54" t="s">
        <v>472</v>
      </c>
      <c r="AM54" t="s">
        <v>1535</v>
      </c>
      <c r="AN54" s="126">
        <f>表格2[[#This Row],[今次負磅]]/表格2[[#This Row],[排位體重]]*100%</f>
        <v>0.10287081339712918</v>
      </c>
      <c r="AO54" t="str">
        <f t="shared" si="2"/>
        <v/>
      </c>
    </row>
    <row r="55" spans="1:41" x14ac:dyDescent="0.25">
      <c r="A55" s="17" t="s">
        <v>1</v>
      </c>
      <c r="B55" s="22" t="s">
        <v>41</v>
      </c>
      <c r="C55" s="22"/>
      <c r="D55" s="22"/>
      <c r="E55" s="124" t="s">
        <v>1413</v>
      </c>
      <c r="F55" s="122"/>
      <c r="G55" s="30" t="str">
        <f>VLOOKUP(AF55, method!$A$1:$B$15, 2, 0)</f>
        <v>放頭</v>
      </c>
      <c r="H55">
        <v>6</v>
      </c>
      <c r="I55" t="str">
        <f t="shared" si="0"/>
        <v>忠</v>
      </c>
      <c r="J55">
        <f>COUNTIF($B$2:B55,B55)</f>
        <v>10</v>
      </c>
      <c r="K55" t="str">
        <f t="shared" ca="1" si="1"/>
        <v/>
      </c>
      <c r="L55" t="s">
        <v>429</v>
      </c>
      <c r="M55" s="39" t="s">
        <v>430</v>
      </c>
      <c r="N55">
        <v>1400</v>
      </c>
      <c r="O55">
        <v>1</v>
      </c>
      <c r="P55">
        <v>22.98</v>
      </c>
      <c r="Q55">
        <v>12</v>
      </c>
      <c r="R55">
        <v>4</v>
      </c>
      <c r="S55" s="49" t="s">
        <v>349</v>
      </c>
      <c r="T55" s="53" t="s">
        <v>60</v>
      </c>
      <c r="U55" s="22" t="s">
        <v>43</v>
      </c>
      <c r="V55">
        <v>129</v>
      </c>
      <c r="W55">
        <v>125</v>
      </c>
      <c r="X55">
        <v>1251</v>
      </c>
      <c r="Z55">
        <v>11</v>
      </c>
      <c r="AA55" s="37" t="s">
        <v>473</v>
      </c>
      <c r="AB55" s="35" t="s">
        <v>377</v>
      </c>
      <c r="AC55" s="35">
        <f>VLOOKUP(A55,Raceinfo!$A$1:$D$15,4,0)</f>
        <v>5</v>
      </c>
      <c r="AD55">
        <v>5</v>
      </c>
      <c r="AE55">
        <v>30</v>
      </c>
      <c r="AF55">
        <v>1</v>
      </c>
      <c r="AG55">
        <v>1</v>
      </c>
      <c r="AH55">
        <v>1</v>
      </c>
      <c r="AI55">
        <v>6</v>
      </c>
      <c r="AL55" t="s">
        <v>474</v>
      </c>
      <c r="AM55" t="s">
        <v>1536</v>
      </c>
      <c r="AN55" s="126">
        <f>表格2[[#This Row],[今次負磅]]/表格2[[#This Row],[排位體重]]*100%</f>
        <v>0.10311750599520383</v>
      </c>
      <c r="AO55" t="str">
        <f t="shared" si="2"/>
        <v/>
      </c>
    </row>
    <row r="56" spans="1:41" x14ac:dyDescent="0.25">
      <c r="A56" s="17" t="s">
        <v>1</v>
      </c>
      <c r="B56" s="22" t="s">
        <v>41</v>
      </c>
      <c r="C56" s="22"/>
      <c r="D56" s="22"/>
      <c r="E56" s="125" t="s">
        <v>1399</v>
      </c>
      <c r="F56" s="122"/>
      <c r="G56" s="30" t="str">
        <f>VLOOKUP(AF56, method!$A$1:$B$15, 2, 0)</f>
        <v>放頭</v>
      </c>
      <c r="H56">
        <v>7</v>
      </c>
      <c r="I56" t="str">
        <f t="shared" si="0"/>
        <v>忠</v>
      </c>
      <c r="J56">
        <f>COUNTIF($B$2:B56,B56)</f>
        <v>11</v>
      </c>
      <c r="K56" t="str">
        <f t="shared" ca="1" si="1"/>
        <v/>
      </c>
      <c r="L56" t="s">
        <v>475</v>
      </c>
      <c r="M56" s="40" t="s">
        <v>398</v>
      </c>
      <c r="N56">
        <v>1650</v>
      </c>
      <c r="O56">
        <v>1</v>
      </c>
      <c r="P56">
        <v>40.71</v>
      </c>
      <c r="Q56">
        <v>12</v>
      </c>
      <c r="R56">
        <v>1</v>
      </c>
      <c r="S56" s="49" t="s">
        <v>349</v>
      </c>
      <c r="T56" s="65" t="s">
        <v>406</v>
      </c>
      <c r="U56" s="22" t="s">
        <v>43</v>
      </c>
      <c r="V56">
        <v>129</v>
      </c>
      <c r="W56">
        <v>127</v>
      </c>
      <c r="X56">
        <v>1263</v>
      </c>
      <c r="Z56">
        <v>17</v>
      </c>
      <c r="AA56" s="37" t="s">
        <v>428</v>
      </c>
      <c r="AB56" s="35" t="s">
        <v>370</v>
      </c>
      <c r="AC56" s="35">
        <f>VLOOKUP(A56,Raceinfo!$A$1:$D$15,4,0)</f>
        <v>5</v>
      </c>
      <c r="AD56">
        <v>5</v>
      </c>
      <c r="AE56">
        <v>32</v>
      </c>
      <c r="AF56">
        <v>1</v>
      </c>
      <c r="AG56">
        <v>1</v>
      </c>
      <c r="AH56">
        <v>1</v>
      </c>
      <c r="AI56">
        <v>7</v>
      </c>
      <c r="AL56" t="s">
        <v>474</v>
      </c>
      <c r="AM56" t="s">
        <v>1536</v>
      </c>
      <c r="AN56" s="126">
        <f>表格2[[#This Row],[今次負磅]]/表格2[[#This Row],[排位體重]]*100%</f>
        <v>0.10213776722090261</v>
      </c>
      <c r="AO56" t="str">
        <f t="shared" si="2"/>
        <v/>
      </c>
    </row>
    <row r="57" spans="1:41" x14ac:dyDescent="0.25">
      <c r="A57" s="17" t="s">
        <v>1</v>
      </c>
      <c r="B57" s="22" t="s">
        <v>41</v>
      </c>
      <c r="C57" s="22"/>
      <c r="D57" s="22"/>
      <c r="E57" s="125" t="s">
        <v>1399</v>
      </c>
      <c r="F57" s="122"/>
      <c r="G57" s="30" t="str">
        <f>VLOOKUP(AF57, method!$A$1:$B$15, 2, 0)</f>
        <v>放頭</v>
      </c>
      <c r="H57">
        <v>8</v>
      </c>
      <c r="I57" t="str">
        <f t="shared" si="0"/>
        <v>忠</v>
      </c>
      <c r="J57">
        <f>COUNTIF($B$2:B57,B57)</f>
        <v>12</v>
      </c>
      <c r="K57" t="str">
        <f t="shared" ca="1" si="1"/>
        <v/>
      </c>
      <c r="L57" t="s">
        <v>476</v>
      </c>
      <c r="M57" s="40" t="s">
        <v>376</v>
      </c>
      <c r="N57">
        <v>1650</v>
      </c>
      <c r="O57">
        <v>1</v>
      </c>
      <c r="P57">
        <v>40.43</v>
      </c>
      <c r="Q57">
        <v>12</v>
      </c>
      <c r="R57">
        <v>4</v>
      </c>
      <c r="S57" s="49" t="s">
        <v>349</v>
      </c>
      <c r="T57" s="61" t="s">
        <v>128</v>
      </c>
      <c r="U57" s="22" t="s">
        <v>43</v>
      </c>
      <c r="V57">
        <v>129</v>
      </c>
      <c r="W57">
        <v>129</v>
      </c>
      <c r="X57">
        <v>1251</v>
      </c>
      <c r="Z57">
        <v>20</v>
      </c>
      <c r="AA57" s="37" t="s">
        <v>440</v>
      </c>
      <c r="AB57" s="35" t="s">
        <v>377</v>
      </c>
      <c r="AC57" s="35">
        <f>VLOOKUP(A57,Raceinfo!$A$1:$D$15,4,0)</f>
        <v>5</v>
      </c>
      <c r="AD57">
        <v>5</v>
      </c>
      <c r="AE57">
        <v>34</v>
      </c>
      <c r="AF57">
        <v>2</v>
      </c>
      <c r="AG57">
        <v>2</v>
      </c>
      <c r="AH57">
        <v>2</v>
      </c>
      <c r="AI57">
        <v>8</v>
      </c>
      <c r="AL57" t="s">
        <v>477</v>
      </c>
      <c r="AM57" t="s">
        <v>1537</v>
      </c>
      <c r="AN57" s="126">
        <f>表格2[[#This Row],[今次負磅]]/表格2[[#This Row],[排位體重]]*100%</f>
        <v>0.10311750599520383</v>
      </c>
      <c r="AO57" t="str">
        <f t="shared" si="2"/>
        <v/>
      </c>
    </row>
    <row r="58" spans="1:41" x14ac:dyDescent="0.25">
      <c r="A58" s="17" t="s">
        <v>1</v>
      </c>
      <c r="B58" s="22" t="s">
        <v>41</v>
      </c>
      <c r="C58" s="22"/>
      <c r="D58" s="22"/>
      <c r="E58" s="125" t="s">
        <v>1399</v>
      </c>
      <c r="F58" s="122"/>
      <c r="G58" s="32" t="str">
        <f>VLOOKUP(AF58, method!$A$1:$B$15, 2, 0)</f>
        <v>中前</v>
      </c>
      <c r="H58">
        <v>14</v>
      </c>
      <c r="I58" t="str">
        <f t="shared" si="0"/>
        <v>忠</v>
      </c>
      <c r="J58">
        <f>COUNTIF($B$2:B58,B58)</f>
        <v>13</v>
      </c>
      <c r="K58" t="str">
        <f t="shared" ca="1" si="1"/>
        <v/>
      </c>
      <c r="L58" t="s">
        <v>478</v>
      </c>
      <c r="M58" s="39" t="s">
        <v>430</v>
      </c>
      <c r="N58">
        <v>1400</v>
      </c>
      <c r="O58">
        <v>1</v>
      </c>
      <c r="P58">
        <v>24.13</v>
      </c>
      <c r="Q58">
        <v>12</v>
      </c>
      <c r="R58">
        <v>8</v>
      </c>
      <c r="S58" s="49" t="s">
        <v>349</v>
      </c>
      <c r="T58" s="53" t="s">
        <v>60</v>
      </c>
      <c r="U58" s="22" t="s">
        <v>43</v>
      </c>
      <c r="V58">
        <v>129</v>
      </c>
      <c r="W58">
        <v>131</v>
      </c>
      <c r="X58">
        <v>1272</v>
      </c>
      <c r="Z58">
        <v>30</v>
      </c>
      <c r="AA58" s="37">
        <v>15</v>
      </c>
      <c r="AB58" s="35" t="s">
        <v>370</v>
      </c>
      <c r="AC58" s="35">
        <f>VLOOKUP(A58,Raceinfo!$A$1:$D$15,4,0)</f>
        <v>5</v>
      </c>
      <c r="AD58">
        <v>5</v>
      </c>
      <c r="AE58">
        <v>36</v>
      </c>
      <c r="AF58">
        <v>4</v>
      </c>
      <c r="AG58">
        <v>7</v>
      </c>
      <c r="AH58">
        <v>6</v>
      </c>
      <c r="AI58">
        <v>14</v>
      </c>
      <c r="AL58" t="s">
        <v>479</v>
      </c>
      <c r="AM58" t="s">
        <v>1538</v>
      </c>
      <c r="AN58" s="126">
        <f>表格2[[#This Row],[今次負磅]]/表格2[[#This Row],[排位體重]]*100%</f>
        <v>0.10141509433962265</v>
      </c>
      <c r="AO58" t="str">
        <f t="shared" si="2"/>
        <v/>
      </c>
    </row>
    <row r="59" spans="1:41" x14ac:dyDescent="0.25">
      <c r="A59" s="17" t="s">
        <v>1</v>
      </c>
      <c r="B59" s="22" t="s">
        <v>41</v>
      </c>
      <c r="C59" s="22"/>
      <c r="D59" s="22"/>
      <c r="E59" s="125" t="s">
        <v>1399</v>
      </c>
      <c r="F59" s="122"/>
      <c r="G59" s="32" t="str">
        <f>VLOOKUP(AF59, method!$A$1:$B$15, 2, 0)</f>
        <v>中前</v>
      </c>
      <c r="H59">
        <v>11</v>
      </c>
      <c r="I59" t="str">
        <f t="shared" si="0"/>
        <v>忠</v>
      </c>
      <c r="J59">
        <f>COUNTIF($B$2:B59,B59)</f>
        <v>14</v>
      </c>
      <c r="K59" t="str">
        <f t="shared" ca="1" si="1"/>
        <v/>
      </c>
      <c r="L59" t="s">
        <v>480</v>
      </c>
      <c r="M59" s="41" t="s">
        <v>400</v>
      </c>
      <c r="N59">
        <v>1650</v>
      </c>
      <c r="O59">
        <v>1</v>
      </c>
      <c r="P59">
        <v>42.5</v>
      </c>
      <c r="Q59">
        <v>12</v>
      </c>
      <c r="R59">
        <v>2</v>
      </c>
      <c r="S59" s="49" t="s">
        <v>349</v>
      </c>
      <c r="T59" s="49" t="s">
        <v>349</v>
      </c>
      <c r="U59" s="22" t="s">
        <v>43</v>
      </c>
      <c r="V59">
        <v>129</v>
      </c>
      <c r="W59">
        <v>127</v>
      </c>
      <c r="X59">
        <v>1272</v>
      </c>
      <c r="Z59">
        <v>20</v>
      </c>
      <c r="AA59" s="37">
        <v>16</v>
      </c>
      <c r="AB59" s="35" t="s">
        <v>377</v>
      </c>
      <c r="AC59" s="35">
        <f>VLOOKUP(A59,Raceinfo!$A$1:$D$15,4,0)</f>
        <v>5</v>
      </c>
      <c r="AD59">
        <v>5</v>
      </c>
      <c r="AE59">
        <v>37</v>
      </c>
      <c r="AF59">
        <v>5</v>
      </c>
      <c r="AG59">
        <v>6</v>
      </c>
      <c r="AH59">
        <v>6</v>
      </c>
      <c r="AI59">
        <v>11</v>
      </c>
      <c r="AL59" t="s">
        <v>201</v>
      </c>
      <c r="AM59" t="s">
        <v>1485</v>
      </c>
      <c r="AN59" s="126">
        <f>表格2[[#This Row],[今次負磅]]/表格2[[#This Row],[排位體重]]*100%</f>
        <v>0.10141509433962265</v>
      </c>
      <c r="AO59" t="str">
        <f t="shared" si="2"/>
        <v/>
      </c>
    </row>
    <row r="60" spans="1:41" x14ac:dyDescent="0.25">
      <c r="A60" s="17" t="s">
        <v>1</v>
      </c>
      <c r="B60" s="22" t="s">
        <v>41</v>
      </c>
      <c r="C60" s="22"/>
      <c r="D60" s="22"/>
      <c r="E60" s="125" t="s">
        <v>1399</v>
      </c>
      <c r="F60" s="122"/>
      <c r="G60" s="30" t="str">
        <f>VLOOKUP(AF60, method!$A$1:$B$15, 2, 0)</f>
        <v>放頭</v>
      </c>
      <c r="H60">
        <v>13</v>
      </c>
      <c r="I60" t="str">
        <f t="shared" si="0"/>
        <v>忠</v>
      </c>
      <c r="J60">
        <f>COUNTIF($B$2:B60,B60)</f>
        <v>15</v>
      </c>
      <c r="K60" t="str">
        <f t="shared" ca="1" si="1"/>
        <v/>
      </c>
      <c r="L60" t="s">
        <v>435</v>
      </c>
      <c r="M60" s="39" t="s">
        <v>394</v>
      </c>
      <c r="N60">
        <v>1400</v>
      </c>
      <c r="O60">
        <v>1</v>
      </c>
      <c r="P60">
        <v>22.68</v>
      </c>
      <c r="Q60">
        <v>12</v>
      </c>
      <c r="R60">
        <v>8</v>
      </c>
      <c r="S60" s="49" t="s">
        <v>349</v>
      </c>
      <c r="T60" s="49" t="s">
        <v>349</v>
      </c>
      <c r="U60" s="22" t="s">
        <v>43</v>
      </c>
      <c r="V60">
        <v>129</v>
      </c>
      <c r="W60">
        <v>127</v>
      </c>
      <c r="X60">
        <v>1262</v>
      </c>
      <c r="Z60">
        <v>6.6</v>
      </c>
      <c r="AA60" s="37">
        <v>8</v>
      </c>
      <c r="AB60" s="35" t="s">
        <v>370</v>
      </c>
      <c r="AC60" s="35">
        <f>VLOOKUP(A60,Raceinfo!$A$1:$D$15,4,0)</f>
        <v>5</v>
      </c>
      <c r="AD60">
        <v>5</v>
      </c>
      <c r="AE60">
        <v>37</v>
      </c>
      <c r="AF60">
        <v>3</v>
      </c>
      <c r="AG60">
        <v>2</v>
      </c>
      <c r="AH60">
        <v>1</v>
      </c>
      <c r="AI60">
        <v>13</v>
      </c>
      <c r="AL60" t="s">
        <v>201</v>
      </c>
      <c r="AM60" t="s">
        <v>1485</v>
      </c>
      <c r="AN60" s="126">
        <f>表格2[[#This Row],[今次負磅]]/表格2[[#This Row],[排位體重]]*100%</f>
        <v>0.10221870047543581</v>
      </c>
      <c r="AO60" t="str">
        <f t="shared" si="2"/>
        <v/>
      </c>
    </row>
    <row r="61" spans="1:41" x14ac:dyDescent="0.25">
      <c r="A61" s="17" t="s">
        <v>1</v>
      </c>
      <c r="B61" s="22" t="s">
        <v>41</v>
      </c>
      <c r="C61" s="22"/>
      <c r="D61" s="22"/>
      <c r="E61" s="124" t="s">
        <v>1413</v>
      </c>
      <c r="F61" s="28" t="s">
        <v>1408</v>
      </c>
      <c r="G61" s="30" t="str">
        <f>VLOOKUP(AF61, method!$A$1:$B$15, 2, 0)</f>
        <v>放頭</v>
      </c>
      <c r="H61" s="15">
        <v>2</v>
      </c>
      <c r="I61" s="15" t="str">
        <f t="shared" si="0"/>
        <v>忠</v>
      </c>
      <c r="J61" s="15">
        <f>COUNTIF($B$2:B61,B61)</f>
        <v>16</v>
      </c>
      <c r="K61" s="15" t="str">
        <f t="shared" ca="1" si="1"/>
        <v/>
      </c>
      <c r="L61" t="s">
        <v>481</v>
      </c>
      <c r="M61" s="39" t="s">
        <v>369</v>
      </c>
      <c r="N61">
        <v>1400</v>
      </c>
      <c r="O61">
        <v>1</v>
      </c>
      <c r="P61">
        <v>21.82</v>
      </c>
      <c r="Q61">
        <v>12</v>
      </c>
      <c r="R61">
        <v>3</v>
      </c>
      <c r="S61" s="49" t="s">
        <v>349</v>
      </c>
      <c r="T61" s="49" t="s">
        <v>349</v>
      </c>
      <c r="U61" s="22" t="s">
        <v>43</v>
      </c>
      <c r="V61">
        <v>129</v>
      </c>
      <c r="W61">
        <v>125</v>
      </c>
      <c r="X61">
        <v>1248</v>
      </c>
      <c r="Z61">
        <v>6.4</v>
      </c>
      <c r="AA61" s="38" t="s">
        <v>463</v>
      </c>
      <c r="AB61" s="35" t="s">
        <v>370</v>
      </c>
      <c r="AC61" s="35">
        <f>VLOOKUP(A61,Raceinfo!$A$1:$D$15,4,0)</f>
        <v>5</v>
      </c>
      <c r="AD61">
        <v>5</v>
      </c>
      <c r="AE61">
        <v>35</v>
      </c>
      <c r="AF61">
        <v>1</v>
      </c>
      <c r="AG61">
        <v>3</v>
      </c>
      <c r="AH61">
        <v>3</v>
      </c>
      <c r="AI61">
        <v>2</v>
      </c>
      <c r="AL61" t="s">
        <v>201</v>
      </c>
      <c r="AM61" t="s">
        <v>1485</v>
      </c>
      <c r="AN61" s="126">
        <f>表格2[[#This Row],[今次負磅]]/表格2[[#This Row],[排位體重]]*100%</f>
        <v>0.10336538461538461</v>
      </c>
      <c r="AO61" t="str">
        <f t="shared" si="2"/>
        <v/>
      </c>
    </row>
    <row r="62" spans="1:41" x14ac:dyDescent="0.25">
      <c r="A62" s="17" t="s">
        <v>1</v>
      </c>
      <c r="B62" s="22" t="s">
        <v>41</v>
      </c>
      <c r="C62" s="22"/>
      <c r="D62" s="22"/>
      <c r="E62" s="11" t="s">
        <v>1414</v>
      </c>
      <c r="F62" s="122"/>
      <c r="G62" s="30" t="str">
        <f>VLOOKUP(AF62, method!$A$1:$B$15, 2, 0)</f>
        <v>放頭</v>
      </c>
      <c r="H62">
        <v>9</v>
      </c>
      <c r="I62" t="str">
        <f t="shared" si="0"/>
        <v>忠</v>
      </c>
      <c r="J62">
        <f>COUNTIF($B$2:B62,B62)</f>
        <v>17</v>
      </c>
      <c r="K62" t="str">
        <f t="shared" ca="1" si="1"/>
        <v/>
      </c>
      <c r="L62" t="s">
        <v>482</v>
      </c>
      <c r="M62" s="40" t="s">
        <v>398</v>
      </c>
      <c r="N62">
        <v>1650</v>
      </c>
      <c r="O62">
        <v>1</v>
      </c>
      <c r="P62">
        <v>40.9</v>
      </c>
      <c r="Q62">
        <v>12</v>
      </c>
      <c r="R62">
        <v>11</v>
      </c>
      <c r="S62" s="49" t="s">
        <v>349</v>
      </c>
      <c r="T62" s="53" t="s">
        <v>60</v>
      </c>
      <c r="U62" s="22" t="s">
        <v>43</v>
      </c>
      <c r="V62">
        <v>129</v>
      </c>
      <c r="W62">
        <v>130</v>
      </c>
      <c r="X62">
        <v>1248</v>
      </c>
      <c r="Z62">
        <v>3.2</v>
      </c>
      <c r="AA62" s="37">
        <v>5</v>
      </c>
      <c r="AB62" s="35" t="s">
        <v>370</v>
      </c>
      <c r="AC62" s="35">
        <f>VLOOKUP(A62,Raceinfo!$A$1:$D$15,4,0)</f>
        <v>5</v>
      </c>
      <c r="AD62">
        <v>5</v>
      </c>
      <c r="AE62">
        <v>35</v>
      </c>
      <c r="AF62">
        <v>1</v>
      </c>
      <c r="AG62">
        <v>1</v>
      </c>
      <c r="AH62">
        <v>1</v>
      </c>
      <c r="AI62">
        <v>9</v>
      </c>
      <c r="AL62" t="s">
        <v>201</v>
      </c>
      <c r="AM62" t="s">
        <v>1485</v>
      </c>
      <c r="AN62" s="126">
        <f>表格2[[#This Row],[今次負磅]]/表格2[[#This Row],[排位體重]]*100%</f>
        <v>0.10336538461538461</v>
      </c>
      <c r="AO62" t="str">
        <f t="shared" si="2"/>
        <v/>
      </c>
    </row>
    <row r="63" spans="1:41" x14ac:dyDescent="0.25">
      <c r="A63" s="17" t="s">
        <v>1</v>
      </c>
      <c r="B63" s="22" t="s">
        <v>41</v>
      </c>
      <c r="C63" s="22"/>
      <c r="D63" s="22"/>
      <c r="E63" s="125" t="s">
        <v>1399</v>
      </c>
      <c r="F63" s="122"/>
      <c r="G63" s="30" t="str">
        <f>VLOOKUP(AF63, method!$A$1:$B$15, 2, 0)</f>
        <v>放頭</v>
      </c>
      <c r="H63">
        <v>4</v>
      </c>
      <c r="I63" t="str">
        <f t="shared" si="0"/>
        <v>忠</v>
      </c>
      <c r="J63">
        <f>COUNTIF($B$2:B63,B63)</f>
        <v>18</v>
      </c>
      <c r="K63" t="str">
        <f t="shared" ca="1" si="1"/>
        <v/>
      </c>
      <c r="L63" t="s">
        <v>483</v>
      </c>
      <c r="M63" s="40" t="s">
        <v>398</v>
      </c>
      <c r="N63">
        <v>1800</v>
      </c>
      <c r="O63">
        <v>1</v>
      </c>
      <c r="P63">
        <v>50.26</v>
      </c>
      <c r="Q63">
        <v>12</v>
      </c>
      <c r="R63">
        <v>2</v>
      </c>
      <c r="S63" s="49" t="s">
        <v>349</v>
      </c>
      <c r="T63" s="53" t="s">
        <v>60</v>
      </c>
      <c r="U63" s="22" t="s">
        <v>43</v>
      </c>
      <c r="V63">
        <v>129</v>
      </c>
      <c r="W63">
        <v>130</v>
      </c>
      <c r="X63">
        <v>1250</v>
      </c>
      <c r="Z63">
        <v>3.3</v>
      </c>
      <c r="AA63" s="37" t="s">
        <v>467</v>
      </c>
      <c r="AB63" s="35" t="s">
        <v>377</v>
      </c>
      <c r="AC63" s="35">
        <f>VLOOKUP(A63,Raceinfo!$A$1:$D$15,4,0)</f>
        <v>5</v>
      </c>
      <c r="AD63">
        <v>5</v>
      </c>
      <c r="AE63">
        <v>35</v>
      </c>
      <c r="AF63">
        <v>1</v>
      </c>
      <c r="AG63">
        <v>1</v>
      </c>
      <c r="AH63">
        <v>1</v>
      </c>
      <c r="AI63">
        <v>1</v>
      </c>
      <c r="AJ63">
        <v>4</v>
      </c>
      <c r="AL63" t="s">
        <v>201</v>
      </c>
      <c r="AM63" t="s">
        <v>1485</v>
      </c>
      <c r="AN63" s="126">
        <f>表格2[[#This Row],[今次負磅]]/表格2[[#This Row],[排位體重]]*100%</f>
        <v>0.1032</v>
      </c>
      <c r="AO63" t="str">
        <f t="shared" si="2"/>
        <v/>
      </c>
    </row>
    <row r="64" spans="1:41" x14ac:dyDescent="0.25">
      <c r="A64" s="17" t="s">
        <v>1</v>
      </c>
      <c r="B64" s="22" t="s">
        <v>41</v>
      </c>
      <c r="C64" s="22"/>
      <c r="D64" s="22"/>
      <c r="E64" s="124" t="s">
        <v>1413</v>
      </c>
      <c r="F64" s="28" t="s">
        <v>1408</v>
      </c>
      <c r="G64" s="30" t="str">
        <f>VLOOKUP(AF64, method!$A$1:$B$15, 2, 0)</f>
        <v>放頭</v>
      </c>
      <c r="H64" s="15">
        <v>1</v>
      </c>
      <c r="I64" s="15" t="str">
        <f t="shared" si="0"/>
        <v>忠</v>
      </c>
      <c r="J64" s="15">
        <f>COUNTIF($B$2:B64,B64)</f>
        <v>19</v>
      </c>
      <c r="K64" s="15" t="str">
        <f t="shared" ca="1" si="1"/>
        <v/>
      </c>
      <c r="L64" t="s">
        <v>484</v>
      </c>
      <c r="M64" s="40" t="s">
        <v>376</v>
      </c>
      <c r="N64">
        <v>1650</v>
      </c>
      <c r="O64">
        <v>1</v>
      </c>
      <c r="P64">
        <v>39.58</v>
      </c>
      <c r="Q64">
        <v>12</v>
      </c>
      <c r="R64">
        <v>7</v>
      </c>
      <c r="S64" s="49" t="s">
        <v>349</v>
      </c>
      <c r="T64" s="53" t="s">
        <v>60</v>
      </c>
      <c r="U64" s="22" t="s">
        <v>43</v>
      </c>
      <c r="V64">
        <v>129</v>
      </c>
      <c r="W64">
        <v>124</v>
      </c>
      <c r="X64">
        <v>1246</v>
      </c>
      <c r="Z64">
        <v>4</v>
      </c>
      <c r="AA64" s="38" t="s">
        <v>468</v>
      </c>
      <c r="AB64" s="35" t="s">
        <v>370</v>
      </c>
      <c r="AC64" s="35">
        <f>VLOOKUP(A64,Raceinfo!$A$1:$D$15,4,0)</f>
        <v>5</v>
      </c>
      <c r="AD64">
        <v>5</v>
      </c>
      <c r="AE64">
        <v>29</v>
      </c>
      <c r="AF64">
        <v>1</v>
      </c>
      <c r="AG64">
        <v>1</v>
      </c>
      <c r="AH64">
        <v>1</v>
      </c>
      <c r="AI64">
        <v>1</v>
      </c>
      <c r="AL64" t="s">
        <v>201</v>
      </c>
      <c r="AM64" t="s">
        <v>1485</v>
      </c>
      <c r="AN64" s="126">
        <f>表格2[[#This Row],[今次負磅]]/表格2[[#This Row],[排位體重]]*100%</f>
        <v>0.10353130016051364</v>
      </c>
      <c r="AO64" t="str">
        <f t="shared" si="2"/>
        <v/>
      </c>
    </row>
    <row r="65" spans="1:46" x14ac:dyDescent="0.25">
      <c r="A65" s="17" t="s">
        <v>1</v>
      </c>
      <c r="B65" s="22" t="s">
        <v>41</v>
      </c>
      <c r="C65" s="22"/>
      <c r="D65" s="22"/>
      <c r="E65" s="12" t="s">
        <v>29</v>
      </c>
      <c r="F65" s="122"/>
      <c r="G65" s="30" t="str">
        <f>VLOOKUP(AF65, method!$A$1:$B$15, 2, 0)</f>
        <v>放頭</v>
      </c>
      <c r="H65" s="15">
        <v>3</v>
      </c>
      <c r="I65" s="15" t="str">
        <f t="shared" si="0"/>
        <v>忠</v>
      </c>
      <c r="J65" s="15">
        <f>COUNTIF($B$2:B65,B65)</f>
        <v>20</v>
      </c>
      <c r="K65" s="15" t="str">
        <f t="shared" ca="1" si="1"/>
        <v/>
      </c>
      <c r="L65" t="s">
        <v>485</v>
      </c>
      <c r="M65" s="40" t="s">
        <v>426</v>
      </c>
      <c r="N65">
        <v>1650</v>
      </c>
      <c r="O65">
        <v>1</v>
      </c>
      <c r="P65">
        <v>40.1</v>
      </c>
      <c r="Q65">
        <v>12</v>
      </c>
      <c r="R65">
        <v>11</v>
      </c>
      <c r="S65" s="49" t="s">
        <v>349</v>
      </c>
      <c r="T65" s="53" t="s">
        <v>60</v>
      </c>
      <c r="U65" s="22" t="s">
        <v>43</v>
      </c>
      <c r="V65">
        <v>129</v>
      </c>
      <c r="W65">
        <v>125</v>
      </c>
      <c r="X65">
        <v>1233</v>
      </c>
      <c r="Z65">
        <v>5.9</v>
      </c>
      <c r="AA65" s="38">
        <v>2</v>
      </c>
      <c r="AB65" s="35" t="s">
        <v>370</v>
      </c>
      <c r="AC65" s="35">
        <f>VLOOKUP(A65,Raceinfo!$A$1:$D$15,4,0)</f>
        <v>5</v>
      </c>
      <c r="AD65">
        <v>5</v>
      </c>
      <c r="AE65">
        <v>30</v>
      </c>
      <c r="AF65">
        <v>1</v>
      </c>
      <c r="AG65">
        <v>1</v>
      </c>
      <c r="AH65">
        <v>1</v>
      </c>
      <c r="AI65">
        <v>3</v>
      </c>
      <c r="AL65" t="s">
        <v>311</v>
      </c>
      <c r="AM65" t="s">
        <v>1501</v>
      </c>
      <c r="AN65" s="126">
        <f>表格2[[#This Row],[今次負磅]]/表格2[[#This Row],[排位體重]]*100%</f>
        <v>0.10462287104622871</v>
      </c>
      <c r="AO65" t="str">
        <f t="shared" si="2"/>
        <v/>
      </c>
    </row>
    <row r="66" spans="1:46" x14ac:dyDescent="0.25">
      <c r="A66" s="17" t="s">
        <v>1</v>
      </c>
      <c r="B66" s="22" t="s">
        <v>41</v>
      </c>
      <c r="C66" s="22"/>
      <c r="D66" s="22"/>
      <c r="E66" s="125" t="s">
        <v>1399</v>
      </c>
      <c r="F66" s="122"/>
      <c r="G66" s="31" t="str">
        <f>VLOOKUP(AF66, method!$A$1:$B$15, 2, 0)</f>
        <v>中後</v>
      </c>
      <c r="H66">
        <v>7</v>
      </c>
      <c r="I66" t="str">
        <f t="shared" ref="I66:I129" si="3">IF(COUNTIFS($B:$B,B66,$J:$J,"&lt;="&amp;5,$H:$H,"&lt;="&amp;5)&gt;=3,"忠","")</f>
        <v>忠</v>
      </c>
      <c r="J66">
        <f>COUNTIF($B$2:B66,B66)</f>
        <v>21</v>
      </c>
      <c r="K66" t="str">
        <f t="shared" ref="K66:K129" ca="1" si="4">IF(AND(J66&lt;=5,COUNTIF($B:$B,$B66)&gt;=5),IF(COUNTA(_xlfn.UNIQUE(OFFSET($U$1,MATCH($B66,$B:$B,0)-1,0,5,1)))&gt;1,"倉",""),"")</f>
        <v/>
      </c>
      <c r="L66" t="s">
        <v>486</v>
      </c>
      <c r="M66" s="41" t="s">
        <v>400</v>
      </c>
      <c r="N66" s="42">
        <v>1200</v>
      </c>
      <c r="O66">
        <v>1</v>
      </c>
      <c r="P66">
        <v>12.8</v>
      </c>
      <c r="Q66">
        <v>12</v>
      </c>
      <c r="R66">
        <v>7</v>
      </c>
      <c r="S66" s="49" t="s">
        <v>349</v>
      </c>
      <c r="T66" s="51" t="s">
        <v>52</v>
      </c>
      <c r="U66" s="22" t="s">
        <v>43</v>
      </c>
      <c r="V66">
        <v>129</v>
      </c>
      <c r="W66">
        <v>127</v>
      </c>
      <c r="X66">
        <v>1240</v>
      </c>
      <c r="Z66">
        <v>6.4</v>
      </c>
      <c r="AA66" s="37" t="s">
        <v>414</v>
      </c>
      <c r="AB66" s="36" t="s">
        <v>487</v>
      </c>
      <c r="AC66" s="36">
        <f>VLOOKUP(A66,Raceinfo!$A$1:$D$15,4,0)</f>
        <v>5</v>
      </c>
      <c r="AD66">
        <v>5</v>
      </c>
      <c r="AE66">
        <v>32</v>
      </c>
      <c r="AF66">
        <v>8</v>
      </c>
      <c r="AG66">
        <v>6</v>
      </c>
      <c r="AH66">
        <v>7</v>
      </c>
      <c r="AL66" t="s">
        <v>488</v>
      </c>
      <c r="AM66" t="s">
        <v>1539</v>
      </c>
      <c r="AN66" s="126">
        <f>表格2[[#This Row],[今次負磅]]/表格2[[#This Row],[排位體重]]*100%</f>
        <v>0.10403225806451613</v>
      </c>
      <c r="AO66" t="str">
        <f t="shared" ref="AO66:AO129" si="5">IF(AN66&gt;0.1285,"H","")</f>
        <v/>
      </c>
    </row>
    <row r="67" spans="1:46" x14ac:dyDescent="0.25">
      <c r="A67" s="17" t="s">
        <v>1</v>
      </c>
      <c r="B67" s="22" t="s">
        <v>41</v>
      </c>
      <c r="C67" s="22"/>
      <c r="D67" s="22"/>
      <c r="E67" s="125" t="s">
        <v>1399</v>
      </c>
      <c r="F67" s="122"/>
      <c r="G67" s="32" t="str">
        <f>VLOOKUP(AF67, method!$A$1:$B$15, 2, 0)</f>
        <v>中前</v>
      </c>
      <c r="H67">
        <v>5</v>
      </c>
      <c r="I67" t="str">
        <f t="shared" si="3"/>
        <v>忠</v>
      </c>
      <c r="J67">
        <f>COUNTIF($B$2:B67,B67)</f>
        <v>22</v>
      </c>
      <c r="K67" t="str">
        <f t="shared" ca="1" si="4"/>
        <v/>
      </c>
      <c r="L67" t="s">
        <v>490</v>
      </c>
      <c r="M67" s="41" t="s">
        <v>400</v>
      </c>
      <c r="N67">
        <v>1650</v>
      </c>
      <c r="O67">
        <v>1</v>
      </c>
      <c r="P67">
        <v>39.619999999999997</v>
      </c>
      <c r="Q67">
        <v>12</v>
      </c>
      <c r="R67">
        <v>3</v>
      </c>
      <c r="S67" s="49" t="s">
        <v>349</v>
      </c>
      <c r="T67" s="50" t="s">
        <v>46</v>
      </c>
      <c r="U67" s="22" t="s">
        <v>43</v>
      </c>
      <c r="V67">
        <v>129</v>
      </c>
      <c r="W67">
        <v>130</v>
      </c>
      <c r="X67">
        <v>1250</v>
      </c>
      <c r="Z67">
        <v>5.7</v>
      </c>
      <c r="AA67" s="37">
        <v>4</v>
      </c>
      <c r="AB67" s="35" t="s">
        <v>377</v>
      </c>
      <c r="AC67" s="35">
        <f>VLOOKUP(A67,Raceinfo!$A$1:$D$15,4,0)</f>
        <v>5</v>
      </c>
      <c r="AD67">
        <v>5</v>
      </c>
      <c r="AE67">
        <v>34</v>
      </c>
      <c r="AF67">
        <v>4</v>
      </c>
      <c r="AG67">
        <v>4</v>
      </c>
      <c r="AH67">
        <v>4</v>
      </c>
      <c r="AI67">
        <v>5</v>
      </c>
      <c r="AL67" t="s">
        <v>491</v>
      </c>
      <c r="AM67" t="s">
        <v>1540</v>
      </c>
      <c r="AN67" s="126">
        <f>表格2[[#This Row],[今次負磅]]/表格2[[#This Row],[排位體重]]*100%</f>
        <v>0.1032</v>
      </c>
      <c r="AO67" t="str">
        <f t="shared" si="5"/>
        <v/>
      </c>
    </row>
    <row r="68" spans="1:46" x14ac:dyDescent="0.25">
      <c r="A68" s="17" t="s">
        <v>1</v>
      </c>
      <c r="B68" s="22" t="s">
        <v>41</v>
      </c>
      <c r="C68" s="22"/>
      <c r="D68" s="22"/>
      <c r="E68" s="125" t="s">
        <v>1399</v>
      </c>
      <c r="F68" s="122"/>
      <c r="G68" s="32" t="str">
        <f>VLOOKUP(AF68, method!$A$1:$B$15, 2, 0)</f>
        <v>中前</v>
      </c>
      <c r="H68">
        <v>4</v>
      </c>
      <c r="I68" t="str">
        <f t="shared" si="3"/>
        <v>忠</v>
      </c>
      <c r="J68">
        <f>COUNTIF($B$2:B68,B68)</f>
        <v>23</v>
      </c>
      <c r="K68" t="str">
        <f t="shared" ca="1" si="4"/>
        <v/>
      </c>
      <c r="L68" t="s">
        <v>492</v>
      </c>
      <c r="M68" s="40" t="s">
        <v>398</v>
      </c>
      <c r="N68" s="42">
        <v>1200</v>
      </c>
      <c r="O68">
        <v>1</v>
      </c>
      <c r="P68">
        <v>10.61</v>
      </c>
      <c r="Q68">
        <v>12</v>
      </c>
      <c r="R68">
        <v>4</v>
      </c>
      <c r="S68" s="49" t="s">
        <v>349</v>
      </c>
      <c r="T68" s="50" t="s">
        <v>46</v>
      </c>
      <c r="U68" s="22" t="s">
        <v>43</v>
      </c>
      <c r="V68">
        <v>129</v>
      </c>
      <c r="W68">
        <v>131</v>
      </c>
      <c r="X68">
        <v>1243</v>
      </c>
      <c r="Z68">
        <v>5.7</v>
      </c>
      <c r="AA68" s="38">
        <v>2</v>
      </c>
      <c r="AB68" s="36" t="s">
        <v>459</v>
      </c>
      <c r="AC68" s="36">
        <f>VLOOKUP(A68,Raceinfo!$A$1:$D$15,4,0)</f>
        <v>5</v>
      </c>
      <c r="AD68">
        <v>5</v>
      </c>
      <c r="AE68">
        <v>36</v>
      </c>
      <c r="AF68">
        <v>5</v>
      </c>
      <c r="AG68">
        <v>6</v>
      </c>
      <c r="AH68">
        <v>4</v>
      </c>
      <c r="AL68" t="s">
        <v>29</v>
      </c>
      <c r="AM68" t="s">
        <v>1472</v>
      </c>
      <c r="AN68" s="126">
        <f>表格2[[#This Row],[今次負磅]]/表格2[[#This Row],[排位體重]]*100%</f>
        <v>0.10378117457763475</v>
      </c>
      <c r="AO68" t="str">
        <f t="shared" si="5"/>
        <v/>
      </c>
    </row>
    <row r="69" spans="1:46" x14ac:dyDescent="0.25">
      <c r="A69" s="17" t="s">
        <v>1</v>
      </c>
      <c r="B69" s="22" t="s">
        <v>41</v>
      </c>
      <c r="C69" s="22"/>
      <c r="D69" s="22"/>
      <c r="E69" s="125" t="s">
        <v>1399</v>
      </c>
      <c r="F69" s="122"/>
      <c r="G69" s="32" t="str">
        <f>VLOOKUP(AF69, method!$A$1:$B$15, 2, 0)</f>
        <v>中前</v>
      </c>
      <c r="H69" s="15">
        <v>3</v>
      </c>
      <c r="I69" s="15" t="str">
        <f t="shared" si="3"/>
        <v>忠</v>
      </c>
      <c r="J69" s="15">
        <f>COUNTIF($B$2:B69,B69)</f>
        <v>24</v>
      </c>
      <c r="K69" s="15" t="str">
        <f t="shared" ca="1" si="4"/>
        <v/>
      </c>
      <c r="L69" t="s">
        <v>493</v>
      </c>
      <c r="M69" s="40" t="s">
        <v>426</v>
      </c>
      <c r="N69" s="42">
        <v>1200</v>
      </c>
      <c r="O69">
        <v>1</v>
      </c>
      <c r="P69">
        <v>10.28</v>
      </c>
      <c r="Q69">
        <v>12</v>
      </c>
      <c r="R69">
        <v>3</v>
      </c>
      <c r="S69" s="49" t="s">
        <v>349</v>
      </c>
      <c r="T69" s="51" t="s">
        <v>52</v>
      </c>
      <c r="U69" s="22" t="s">
        <v>43</v>
      </c>
      <c r="V69">
        <v>129</v>
      </c>
      <c r="W69">
        <v>132</v>
      </c>
      <c r="X69">
        <v>1246</v>
      </c>
      <c r="Z69">
        <v>3.9</v>
      </c>
      <c r="AA69" s="38">
        <v>1</v>
      </c>
      <c r="AB69" s="35" t="s">
        <v>377</v>
      </c>
      <c r="AC69" s="35">
        <f>VLOOKUP(A69,Raceinfo!$A$1:$D$15,4,0)</f>
        <v>5</v>
      </c>
      <c r="AD69">
        <v>5</v>
      </c>
      <c r="AE69">
        <v>36</v>
      </c>
      <c r="AF69">
        <v>4</v>
      </c>
      <c r="AG69">
        <v>3</v>
      </c>
      <c r="AH69">
        <v>3</v>
      </c>
      <c r="AL69" t="s">
        <v>29</v>
      </c>
      <c r="AM69" t="s">
        <v>1472</v>
      </c>
      <c r="AN69" s="126">
        <f>表格2[[#This Row],[今次負磅]]/表格2[[#This Row],[排位體重]]*100%</f>
        <v>0.10353130016051364</v>
      </c>
      <c r="AO69" t="str">
        <f t="shared" si="5"/>
        <v/>
      </c>
    </row>
    <row r="70" spans="1:46" x14ac:dyDescent="0.25">
      <c r="A70" s="17" t="s">
        <v>1</v>
      </c>
      <c r="B70" s="22" t="s">
        <v>41</v>
      </c>
      <c r="C70" s="22"/>
      <c r="D70" s="22"/>
      <c r="E70" s="11" t="s">
        <v>1414</v>
      </c>
      <c r="F70" s="122"/>
      <c r="G70" s="30" t="str">
        <f>VLOOKUP(AF70, method!$A$1:$B$15, 2, 0)</f>
        <v>放頭</v>
      </c>
      <c r="H70">
        <v>4</v>
      </c>
      <c r="I70" t="str">
        <f t="shared" si="3"/>
        <v>忠</v>
      </c>
      <c r="J70">
        <f>COUNTIF($B$2:B70,B70)</f>
        <v>25</v>
      </c>
      <c r="K70" t="str">
        <f t="shared" ca="1" si="4"/>
        <v/>
      </c>
      <c r="L70" t="s">
        <v>494</v>
      </c>
      <c r="M70" s="39" t="s">
        <v>369</v>
      </c>
      <c r="N70">
        <v>1400</v>
      </c>
      <c r="O70">
        <v>1</v>
      </c>
      <c r="P70">
        <v>22.82</v>
      </c>
      <c r="Q70">
        <v>12</v>
      </c>
      <c r="R70">
        <v>9</v>
      </c>
      <c r="S70" s="49" t="s">
        <v>349</v>
      </c>
      <c r="T70" s="54" t="s">
        <v>64</v>
      </c>
      <c r="U70" s="22" t="s">
        <v>43</v>
      </c>
      <c r="V70">
        <v>129</v>
      </c>
      <c r="W70">
        <v>127</v>
      </c>
      <c r="X70">
        <v>1243</v>
      </c>
      <c r="Z70">
        <v>11</v>
      </c>
      <c r="AA70" s="38" t="s">
        <v>447</v>
      </c>
      <c r="AB70" s="35" t="s">
        <v>370</v>
      </c>
      <c r="AC70" s="35">
        <f>VLOOKUP(A70,Raceinfo!$A$1:$D$15,4,0)</f>
        <v>5</v>
      </c>
      <c r="AD70">
        <v>5</v>
      </c>
      <c r="AE70">
        <v>37</v>
      </c>
      <c r="AF70">
        <v>2</v>
      </c>
      <c r="AG70">
        <v>3</v>
      </c>
      <c r="AH70">
        <v>1</v>
      </c>
      <c r="AI70">
        <v>4</v>
      </c>
      <c r="AL70" t="s">
        <v>29</v>
      </c>
      <c r="AM70" t="s">
        <v>1472</v>
      </c>
      <c r="AN70" s="126">
        <f>表格2[[#This Row],[今次負磅]]/表格2[[#This Row],[排位體重]]*100%</f>
        <v>0.10378117457763475</v>
      </c>
      <c r="AO70" t="str">
        <f t="shared" si="5"/>
        <v/>
      </c>
    </row>
    <row r="71" spans="1:46" x14ac:dyDescent="0.25">
      <c r="A71" s="17" t="s">
        <v>1</v>
      </c>
      <c r="B71" s="22" t="s">
        <v>41</v>
      </c>
      <c r="C71" s="22"/>
      <c r="D71" s="22"/>
      <c r="E71" s="125" t="s">
        <v>1399</v>
      </c>
      <c r="F71" s="122"/>
      <c r="G71" s="32" t="str">
        <f>VLOOKUP(AF71, method!$A$1:$B$15, 2, 0)</f>
        <v>中前</v>
      </c>
      <c r="H71">
        <v>4</v>
      </c>
      <c r="I71" t="str">
        <f t="shared" si="3"/>
        <v>忠</v>
      </c>
      <c r="J71">
        <f>COUNTIF($B$2:B71,B71)</f>
        <v>26</v>
      </c>
      <c r="K71" t="str">
        <f t="shared" ca="1" si="4"/>
        <v/>
      </c>
      <c r="L71" t="s">
        <v>495</v>
      </c>
      <c r="M71" s="39" t="s">
        <v>384</v>
      </c>
      <c r="N71">
        <v>1400</v>
      </c>
      <c r="O71">
        <v>1</v>
      </c>
      <c r="P71">
        <v>22.29</v>
      </c>
      <c r="Q71">
        <v>12</v>
      </c>
      <c r="R71">
        <v>1</v>
      </c>
      <c r="S71" s="49" t="s">
        <v>349</v>
      </c>
      <c r="T71" s="54" t="s">
        <v>64</v>
      </c>
      <c r="U71" s="22" t="s">
        <v>43</v>
      </c>
      <c r="V71">
        <v>129</v>
      </c>
      <c r="W71">
        <v>129</v>
      </c>
      <c r="X71">
        <v>1243</v>
      </c>
      <c r="Z71">
        <v>26</v>
      </c>
      <c r="AA71" s="38" t="s">
        <v>447</v>
      </c>
      <c r="AB71" s="35" t="s">
        <v>370</v>
      </c>
      <c r="AC71" s="35">
        <f>VLOOKUP(A71,Raceinfo!$A$1:$D$15,4,0)</f>
        <v>5</v>
      </c>
      <c r="AD71">
        <v>5</v>
      </c>
      <c r="AE71">
        <v>38</v>
      </c>
      <c r="AF71">
        <v>5</v>
      </c>
      <c r="AG71">
        <v>5</v>
      </c>
      <c r="AH71">
        <v>6</v>
      </c>
      <c r="AI71">
        <v>4</v>
      </c>
      <c r="AL71" t="s">
        <v>29</v>
      </c>
      <c r="AM71" t="s">
        <v>1472</v>
      </c>
      <c r="AN71" s="126">
        <f>表格2[[#This Row],[今次負磅]]/表格2[[#This Row],[排位體重]]*100%</f>
        <v>0.10378117457763475</v>
      </c>
      <c r="AO71" t="str">
        <f t="shared" si="5"/>
        <v/>
      </c>
    </row>
    <row r="72" spans="1:46" x14ac:dyDescent="0.25">
      <c r="A72" s="17" t="s">
        <v>1</v>
      </c>
      <c r="B72" s="22" t="s">
        <v>41</v>
      </c>
      <c r="C72" s="22"/>
      <c r="D72" s="22"/>
      <c r="E72" s="125" t="s">
        <v>1399</v>
      </c>
      <c r="F72" s="122"/>
      <c r="G72" s="30" t="str">
        <f>VLOOKUP(AF72, method!$A$1:$B$15, 2, 0)</f>
        <v>放頭</v>
      </c>
      <c r="H72">
        <v>11</v>
      </c>
      <c r="I72" t="str">
        <f t="shared" si="3"/>
        <v>忠</v>
      </c>
      <c r="J72">
        <f>COUNTIF($B$2:B72,B72)</f>
        <v>27</v>
      </c>
      <c r="K72" t="str">
        <f t="shared" ca="1" si="4"/>
        <v/>
      </c>
      <c r="L72" t="s">
        <v>496</v>
      </c>
      <c r="M72" s="39" t="s">
        <v>369</v>
      </c>
      <c r="N72">
        <v>1600</v>
      </c>
      <c r="O72">
        <v>1</v>
      </c>
      <c r="P72">
        <v>36.729999999999997</v>
      </c>
      <c r="Q72">
        <v>12</v>
      </c>
      <c r="R72">
        <v>2</v>
      </c>
      <c r="S72" s="49" t="s">
        <v>349</v>
      </c>
      <c r="T72" s="49" t="s">
        <v>349</v>
      </c>
      <c r="U72" s="22" t="s">
        <v>43</v>
      </c>
      <c r="V72">
        <v>129</v>
      </c>
      <c r="W72">
        <v>128</v>
      </c>
      <c r="X72">
        <v>1242</v>
      </c>
      <c r="Z72">
        <v>30</v>
      </c>
      <c r="AA72" s="37" t="s">
        <v>387</v>
      </c>
      <c r="AB72" s="36" t="s">
        <v>459</v>
      </c>
      <c r="AC72" s="36">
        <f>VLOOKUP(A72,Raceinfo!$A$1:$D$15,4,0)</f>
        <v>5</v>
      </c>
      <c r="AD72">
        <v>5</v>
      </c>
      <c r="AE72">
        <v>40</v>
      </c>
      <c r="AF72">
        <v>1</v>
      </c>
      <c r="AG72">
        <v>1</v>
      </c>
      <c r="AH72">
        <v>1</v>
      </c>
      <c r="AI72">
        <v>11</v>
      </c>
      <c r="AL72" t="s">
        <v>29</v>
      </c>
      <c r="AM72" t="s">
        <v>1472</v>
      </c>
      <c r="AN72" s="126">
        <f>表格2[[#This Row],[今次負磅]]/表格2[[#This Row],[排位體重]]*100%</f>
        <v>0.10386473429951691</v>
      </c>
      <c r="AO72" t="str">
        <f t="shared" si="5"/>
        <v/>
      </c>
    </row>
    <row r="73" spans="1:46" x14ac:dyDescent="0.25">
      <c r="A73" s="17" t="s">
        <v>1</v>
      </c>
      <c r="B73" s="23" t="s">
        <v>45</v>
      </c>
      <c r="C73" s="23"/>
      <c r="D73" s="23"/>
      <c r="E73" s="12" t="s">
        <v>29</v>
      </c>
      <c r="F73" s="122"/>
      <c r="G73" s="32" t="str">
        <f>VLOOKUP(AF73, method!$A$1:$B$15, 2, 0)</f>
        <v>中前</v>
      </c>
      <c r="H73">
        <v>13</v>
      </c>
      <c r="I73" t="str">
        <f t="shared" si="3"/>
        <v/>
      </c>
      <c r="J73">
        <f>COUNTIF($B$2:B73,B73)</f>
        <v>1</v>
      </c>
      <c r="K73" t="str">
        <f t="shared" ca="1" si="4"/>
        <v/>
      </c>
      <c r="L73" t="s">
        <v>368</v>
      </c>
      <c r="M73" s="39" t="s">
        <v>369</v>
      </c>
      <c r="N73" s="42">
        <v>1200</v>
      </c>
      <c r="O73">
        <v>1</v>
      </c>
      <c r="P73">
        <v>10.48</v>
      </c>
      <c r="Q73">
        <v>2</v>
      </c>
      <c r="R73">
        <v>2</v>
      </c>
      <c r="S73" s="50" t="s">
        <v>46</v>
      </c>
      <c r="T73" s="60" t="s">
        <v>125</v>
      </c>
      <c r="U73" s="23" t="s">
        <v>47</v>
      </c>
      <c r="V73">
        <v>131</v>
      </c>
      <c r="W73">
        <v>117</v>
      </c>
      <c r="X73">
        <v>1056</v>
      </c>
      <c r="Z73">
        <v>10</v>
      </c>
      <c r="AA73" s="37" t="s">
        <v>497</v>
      </c>
      <c r="AB73" s="35" t="s">
        <v>370</v>
      </c>
      <c r="AC73" s="35">
        <f>VLOOKUP(A73,Raceinfo!$A$1:$D$15,4,0)</f>
        <v>5</v>
      </c>
      <c r="AD73">
        <v>4</v>
      </c>
      <c r="AE73">
        <v>42</v>
      </c>
      <c r="AF73">
        <v>7</v>
      </c>
      <c r="AG73">
        <v>7</v>
      </c>
      <c r="AH73">
        <v>13</v>
      </c>
      <c r="AL73" t="s">
        <v>498</v>
      </c>
      <c r="AM73" t="s">
        <v>1541</v>
      </c>
      <c r="AN73" s="126">
        <f>表格2[[#This Row],[今次負磅]]/表格2[[#This Row],[排位體重]]*100%</f>
        <v>0.1240530303030303</v>
      </c>
      <c r="AO73" t="str">
        <f t="shared" si="5"/>
        <v/>
      </c>
      <c r="AS73" t="s">
        <v>1421</v>
      </c>
      <c r="AT73" t="s">
        <v>1505</v>
      </c>
    </row>
    <row r="74" spans="1:46" x14ac:dyDescent="0.25">
      <c r="A74" s="17" t="s">
        <v>1</v>
      </c>
      <c r="B74" s="23" t="s">
        <v>45</v>
      </c>
      <c r="C74" s="23"/>
      <c r="D74" s="23"/>
      <c r="E74" s="12" t="s">
        <v>29</v>
      </c>
      <c r="F74" s="122"/>
      <c r="G74" s="30" t="str">
        <f>VLOOKUP(AF74, method!$A$1:$B$15, 2, 0)</f>
        <v>放頭</v>
      </c>
      <c r="H74">
        <v>6</v>
      </c>
      <c r="I74" t="str">
        <f t="shared" si="3"/>
        <v/>
      </c>
      <c r="J74">
        <f>COUNTIF($B$2:B74,B74)</f>
        <v>2</v>
      </c>
      <c r="K74" t="str">
        <f t="shared" ca="1" si="4"/>
        <v/>
      </c>
      <c r="L74" t="s">
        <v>383</v>
      </c>
      <c r="M74" s="39" t="s">
        <v>384</v>
      </c>
      <c r="N74">
        <v>1400</v>
      </c>
      <c r="O74">
        <v>1</v>
      </c>
      <c r="P74">
        <v>22.3</v>
      </c>
      <c r="Q74">
        <v>2</v>
      </c>
      <c r="R74">
        <v>1</v>
      </c>
      <c r="S74" s="50" t="s">
        <v>46</v>
      </c>
      <c r="T74" s="51" t="s">
        <v>52</v>
      </c>
      <c r="U74" s="23" t="s">
        <v>47</v>
      </c>
      <c r="V74">
        <v>131</v>
      </c>
      <c r="W74">
        <v>121</v>
      </c>
      <c r="X74">
        <v>1068</v>
      </c>
      <c r="Z74">
        <v>8.9</v>
      </c>
      <c r="AA74" s="37" t="s">
        <v>414</v>
      </c>
      <c r="AB74" s="35" t="s">
        <v>370</v>
      </c>
      <c r="AC74" s="35">
        <f>VLOOKUP(A74,Raceinfo!$A$1:$D$15,4,0)</f>
        <v>5</v>
      </c>
      <c r="AD74">
        <v>4</v>
      </c>
      <c r="AE74">
        <v>44</v>
      </c>
      <c r="AF74">
        <v>2</v>
      </c>
      <c r="AG74">
        <v>3</v>
      </c>
      <c r="AH74">
        <v>2</v>
      </c>
      <c r="AI74">
        <v>6</v>
      </c>
      <c r="AL74" t="s">
        <v>308</v>
      </c>
      <c r="AM74" t="s">
        <v>1497</v>
      </c>
      <c r="AN74" s="126">
        <f>表格2[[#This Row],[今次負磅]]/表格2[[#This Row],[排位體重]]*100%</f>
        <v>0.12265917602996254</v>
      </c>
      <c r="AO74" t="str">
        <f t="shared" si="5"/>
        <v/>
      </c>
      <c r="AS74" t="s">
        <v>1421</v>
      </c>
    </row>
    <row r="75" spans="1:46" x14ac:dyDescent="0.25">
      <c r="A75" s="17" t="s">
        <v>1</v>
      </c>
      <c r="B75" s="23" t="s">
        <v>45</v>
      </c>
      <c r="C75" s="23"/>
      <c r="D75" s="23"/>
      <c r="E75" s="12" t="s">
        <v>29</v>
      </c>
      <c r="F75" s="122"/>
      <c r="G75" s="30" t="str">
        <f>VLOOKUP(AF75, method!$A$1:$B$15, 2, 0)</f>
        <v>放頭</v>
      </c>
      <c r="H75">
        <v>4</v>
      </c>
      <c r="I75" t="str">
        <f t="shared" si="3"/>
        <v/>
      </c>
      <c r="J75">
        <f>COUNTIF($B$2:B75,B75)</f>
        <v>3</v>
      </c>
      <c r="K75" t="str">
        <f t="shared" ca="1" si="4"/>
        <v/>
      </c>
      <c r="L75" t="s">
        <v>469</v>
      </c>
      <c r="M75" s="39" t="s">
        <v>430</v>
      </c>
      <c r="N75" s="42">
        <v>1200</v>
      </c>
      <c r="O75">
        <v>1</v>
      </c>
      <c r="P75">
        <v>9.76</v>
      </c>
      <c r="Q75">
        <v>2</v>
      </c>
      <c r="R75">
        <v>5</v>
      </c>
      <c r="S75" s="50" t="s">
        <v>46</v>
      </c>
      <c r="T75" s="60" t="s">
        <v>125</v>
      </c>
      <c r="U75" s="23" t="s">
        <v>47</v>
      </c>
      <c r="V75">
        <v>131</v>
      </c>
      <c r="W75">
        <v>122</v>
      </c>
      <c r="X75">
        <v>1064</v>
      </c>
      <c r="Z75">
        <v>11</v>
      </c>
      <c r="AA75" s="38">
        <v>2</v>
      </c>
      <c r="AB75" s="35" t="s">
        <v>370</v>
      </c>
      <c r="AC75" s="35">
        <f>VLOOKUP(A75,Raceinfo!$A$1:$D$15,4,0)</f>
        <v>5</v>
      </c>
      <c r="AD75">
        <v>4</v>
      </c>
      <c r="AE75">
        <v>45</v>
      </c>
      <c r="AF75">
        <v>1</v>
      </c>
      <c r="AG75">
        <v>1</v>
      </c>
      <c r="AH75">
        <v>4</v>
      </c>
      <c r="AL75" t="s">
        <v>308</v>
      </c>
      <c r="AM75" t="s">
        <v>1497</v>
      </c>
      <c r="AN75" s="126">
        <f>表格2[[#This Row],[今次負磅]]/表格2[[#This Row],[排位體重]]*100%</f>
        <v>0.1231203007518797</v>
      </c>
      <c r="AO75" t="str">
        <f t="shared" si="5"/>
        <v/>
      </c>
      <c r="AS75" t="s">
        <v>1421</v>
      </c>
    </row>
    <row r="76" spans="1:46" x14ac:dyDescent="0.25">
      <c r="A76" s="17" t="s">
        <v>1</v>
      </c>
      <c r="B76" s="23" t="s">
        <v>45</v>
      </c>
      <c r="C76" s="23"/>
      <c r="D76" s="23"/>
      <c r="E76" s="12" t="s">
        <v>29</v>
      </c>
      <c r="F76" s="122"/>
      <c r="G76" s="33" t="str">
        <f>VLOOKUP(AF76, method!$A$1:$B$15, 2, 0)</f>
        <v>留後</v>
      </c>
      <c r="H76">
        <v>6</v>
      </c>
      <c r="I76" t="str">
        <f t="shared" si="3"/>
        <v/>
      </c>
      <c r="J76">
        <f>COUNTIF($B$2:B76,B76)</f>
        <v>4</v>
      </c>
      <c r="K76" t="str">
        <f t="shared" ca="1" si="4"/>
        <v/>
      </c>
      <c r="L76" t="s">
        <v>427</v>
      </c>
      <c r="M76" s="39" t="s">
        <v>369</v>
      </c>
      <c r="N76" s="42">
        <v>1200</v>
      </c>
      <c r="O76">
        <v>1</v>
      </c>
      <c r="P76">
        <v>10.52</v>
      </c>
      <c r="Q76">
        <v>2</v>
      </c>
      <c r="R76">
        <v>9</v>
      </c>
      <c r="S76" s="50" t="s">
        <v>46</v>
      </c>
      <c r="T76" s="51" t="s">
        <v>52</v>
      </c>
      <c r="U76" s="23" t="s">
        <v>47</v>
      </c>
      <c r="V76">
        <v>131</v>
      </c>
      <c r="W76">
        <v>123</v>
      </c>
      <c r="X76">
        <v>1076</v>
      </c>
      <c r="Z76">
        <v>20</v>
      </c>
      <c r="AA76" s="37" t="s">
        <v>473</v>
      </c>
      <c r="AB76" s="35" t="s">
        <v>377</v>
      </c>
      <c r="AC76" s="35">
        <f>VLOOKUP(A76,Raceinfo!$A$1:$D$15,4,0)</f>
        <v>5</v>
      </c>
      <c r="AD76">
        <v>4</v>
      </c>
      <c r="AE76">
        <v>47</v>
      </c>
      <c r="AF76">
        <v>13</v>
      </c>
      <c r="AG76">
        <v>14</v>
      </c>
      <c r="AH76">
        <v>6</v>
      </c>
      <c r="AL76" t="s">
        <v>308</v>
      </c>
      <c r="AM76" t="s">
        <v>1497</v>
      </c>
      <c r="AN76" s="126">
        <f>表格2[[#This Row],[今次負磅]]/表格2[[#This Row],[排位體重]]*100%</f>
        <v>0.12174721189591078</v>
      </c>
      <c r="AO76" t="str">
        <f t="shared" si="5"/>
        <v/>
      </c>
      <c r="AS76" t="s">
        <v>1421</v>
      </c>
    </row>
    <row r="77" spans="1:46" x14ac:dyDescent="0.25">
      <c r="A77" s="17" t="s">
        <v>1</v>
      </c>
      <c r="B77" s="23" t="s">
        <v>45</v>
      </c>
      <c r="C77" s="23"/>
      <c r="D77" s="23"/>
      <c r="E77" s="11" t="s">
        <v>1414</v>
      </c>
      <c r="F77" s="122"/>
      <c r="G77" s="30" t="str">
        <f>VLOOKUP(AF77, method!$A$1:$B$15, 2, 0)</f>
        <v>放頭</v>
      </c>
      <c r="H77">
        <v>7</v>
      </c>
      <c r="I77" t="str">
        <f t="shared" si="3"/>
        <v/>
      </c>
      <c r="J77">
        <f>COUNTIF($B$2:B77,B77)</f>
        <v>5</v>
      </c>
      <c r="K77" t="str">
        <f t="shared" ca="1" si="4"/>
        <v/>
      </c>
      <c r="L77" t="s">
        <v>500</v>
      </c>
      <c r="M77" s="39" t="s">
        <v>413</v>
      </c>
      <c r="N77" s="42">
        <v>1200</v>
      </c>
      <c r="O77">
        <v>1</v>
      </c>
      <c r="P77">
        <v>9.81</v>
      </c>
      <c r="Q77">
        <v>2</v>
      </c>
      <c r="R77">
        <v>5</v>
      </c>
      <c r="S77" s="50" t="s">
        <v>46</v>
      </c>
      <c r="T77" s="50" t="s">
        <v>46</v>
      </c>
      <c r="U77" s="23" t="s">
        <v>47</v>
      </c>
      <c r="V77">
        <v>131</v>
      </c>
      <c r="W77">
        <v>128</v>
      </c>
      <c r="X77">
        <v>1080</v>
      </c>
      <c r="Z77">
        <v>26</v>
      </c>
      <c r="AA77" s="37" t="s">
        <v>436</v>
      </c>
      <c r="AB77" s="35" t="s">
        <v>377</v>
      </c>
      <c r="AC77" s="35">
        <f>VLOOKUP(A77,Raceinfo!$A$1:$D$15,4,0)</f>
        <v>5</v>
      </c>
      <c r="AD77">
        <v>4</v>
      </c>
      <c r="AE77">
        <v>49</v>
      </c>
      <c r="AF77">
        <v>3</v>
      </c>
      <c r="AG77">
        <v>3</v>
      </c>
      <c r="AH77">
        <v>7</v>
      </c>
      <c r="AL77" t="s">
        <v>308</v>
      </c>
      <c r="AM77" t="s">
        <v>1497</v>
      </c>
      <c r="AN77" s="126">
        <f>表格2[[#This Row],[今次負磅]]/表格2[[#This Row],[排位體重]]*100%</f>
        <v>0.12129629629629629</v>
      </c>
      <c r="AO77" t="str">
        <f t="shared" si="5"/>
        <v/>
      </c>
      <c r="AS77" t="s">
        <v>1421</v>
      </c>
    </row>
    <row r="78" spans="1:46" x14ac:dyDescent="0.25">
      <c r="A78" s="17" t="s">
        <v>1</v>
      </c>
      <c r="B78" s="23" t="s">
        <v>45</v>
      </c>
      <c r="C78" s="23"/>
      <c r="D78" s="23"/>
      <c r="E78" s="12" t="s">
        <v>29</v>
      </c>
      <c r="F78" s="122"/>
      <c r="G78" s="30" t="str">
        <f>VLOOKUP(AF78, method!$A$1:$B$15, 2, 0)</f>
        <v>放頭</v>
      </c>
      <c r="H78">
        <v>4</v>
      </c>
      <c r="I78" t="str">
        <f t="shared" si="3"/>
        <v/>
      </c>
      <c r="J78">
        <f>COUNTIF($B$2:B78,B78)</f>
        <v>6</v>
      </c>
      <c r="K78" t="str">
        <f t="shared" ca="1" si="4"/>
        <v/>
      </c>
      <c r="L78" t="s">
        <v>456</v>
      </c>
      <c r="M78" s="41" t="s">
        <v>400</v>
      </c>
      <c r="N78" s="42">
        <v>1200</v>
      </c>
      <c r="O78">
        <v>1</v>
      </c>
      <c r="P78">
        <v>9.25</v>
      </c>
      <c r="Q78">
        <v>2</v>
      </c>
      <c r="R78">
        <v>12</v>
      </c>
      <c r="S78" s="50" t="s">
        <v>46</v>
      </c>
      <c r="T78" s="69" t="s">
        <v>358</v>
      </c>
      <c r="U78" s="23" t="s">
        <v>47</v>
      </c>
      <c r="V78">
        <v>131</v>
      </c>
      <c r="W78">
        <v>125</v>
      </c>
      <c r="X78">
        <v>1073</v>
      </c>
      <c r="Z78">
        <v>14</v>
      </c>
      <c r="AA78" s="37" t="s">
        <v>436</v>
      </c>
      <c r="AB78" s="35" t="s">
        <v>377</v>
      </c>
      <c r="AC78" s="35">
        <f>VLOOKUP(A78,Raceinfo!$A$1:$D$15,4,0)</f>
        <v>5</v>
      </c>
      <c r="AD78">
        <v>4</v>
      </c>
      <c r="AE78">
        <v>50</v>
      </c>
      <c r="AF78">
        <v>1</v>
      </c>
      <c r="AG78">
        <v>1</v>
      </c>
      <c r="AH78">
        <v>4</v>
      </c>
      <c r="AL78" t="s">
        <v>308</v>
      </c>
      <c r="AM78" t="s">
        <v>1497</v>
      </c>
      <c r="AN78" s="126">
        <f>表格2[[#This Row],[今次負磅]]/表格2[[#This Row],[排位體重]]*100%</f>
        <v>0.12208760484622554</v>
      </c>
      <c r="AO78" t="str">
        <f t="shared" si="5"/>
        <v/>
      </c>
      <c r="AS78" t="s">
        <v>1421</v>
      </c>
    </row>
    <row r="79" spans="1:46" x14ac:dyDescent="0.25">
      <c r="A79" s="17" t="s">
        <v>1</v>
      </c>
      <c r="B79" s="23" t="s">
        <v>45</v>
      </c>
      <c r="C79" s="23"/>
      <c r="D79" s="23"/>
      <c r="E79" s="12" t="s">
        <v>29</v>
      </c>
      <c r="F79" s="122"/>
      <c r="G79" s="32" t="str">
        <f>VLOOKUP(AF79, method!$A$1:$B$15, 2, 0)</f>
        <v>中前</v>
      </c>
      <c r="H79" s="15">
        <v>3</v>
      </c>
      <c r="I79" s="15" t="str">
        <f t="shared" si="3"/>
        <v/>
      </c>
      <c r="J79" s="15">
        <f>COUNTIF($B$2:B79,B79)</f>
        <v>7</v>
      </c>
      <c r="K79" s="15" t="str">
        <f t="shared" ca="1" si="4"/>
        <v/>
      </c>
      <c r="L79" t="s">
        <v>501</v>
      </c>
      <c r="M79" s="41" t="s">
        <v>400</v>
      </c>
      <c r="N79" s="42">
        <v>1200</v>
      </c>
      <c r="O79">
        <v>1</v>
      </c>
      <c r="P79">
        <v>8.9499999999999993</v>
      </c>
      <c r="Q79">
        <v>2</v>
      </c>
      <c r="R79">
        <v>8</v>
      </c>
      <c r="S79" s="50" t="s">
        <v>46</v>
      </c>
      <c r="T79" s="69" t="s">
        <v>358</v>
      </c>
      <c r="U79" s="23" t="s">
        <v>47</v>
      </c>
      <c r="V79">
        <v>131</v>
      </c>
      <c r="W79">
        <v>125</v>
      </c>
      <c r="X79">
        <v>1083</v>
      </c>
      <c r="Z79">
        <v>54</v>
      </c>
      <c r="AA79" s="38" t="s">
        <v>470</v>
      </c>
      <c r="AB79" s="35" t="s">
        <v>377</v>
      </c>
      <c r="AC79" s="35">
        <f>VLOOKUP(A79,Raceinfo!$A$1:$D$15,4,0)</f>
        <v>5</v>
      </c>
      <c r="AD79">
        <v>4</v>
      </c>
      <c r="AE79">
        <v>50</v>
      </c>
      <c r="AF79">
        <v>4</v>
      </c>
      <c r="AG79">
        <v>4</v>
      </c>
      <c r="AH79">
        <v>3</v>
      </c>
      <c r="AL79" t="s">
        <v>502</v>
      </c>
      <c r="AM79" t="s">
        <v>1542</v>
      </c>
      <c r="AN79" s="126">
        <f>表格2[[#This Row],[今次負磅]]/表格2[[#This Row],[排位體重]]*100%</f>
        <v>0.12096029547553093</v>
      </c>
      <c r="AO79" t="str">
        <f t="shared" si="5"/>
        <v/>
      </c>
      <c r="AS79" t="s">
        <v>1421</v>
      </c>
    </row>
    <row r="80" spans="1:46" x14ac:dyDescent="0.25">
      <c r="A80" s="17" t="s">
        <v>1</v>
      </c>
      <c r="B80" s="23" t="s">
        <v>45</v>
      </c>
      <c r="C80" s="23"/>
      <c r="D80" s="23"/>
      <c r="E80" s="12" t="s">
        <v>29</v>
      </c>
      <c r="F80" s="122"/>
      <c r="G80" s="32" t="str">
        <f>VLOOKUP(AF80, method!$A$1:$B$15, 2, 0)</f>
        <v>中前</v>
      </c>
      <c r="H80">
        <v>12</v>
      </c>
      <c r="I80" t="str">
        <f t="shared" si="3"/>
        <v/>
      </c>
      <c r="J80">
        <f>COUNTIF($B$2:B80,B80)</f>
        <v>8</v>
      </c>
      <c r="K80" t="str">
        <f t="shared" ca="1" si="4"/>
        <v/>
      </c>
      <c r="L80" t="s">
        <v>429</v>
      </c>
      <c r="M80" s="39" t="s">
        <v>430</v>
      </c>
      <c r="N80">
        <v>1000</v>
      </c>
      <c r="O80">
        <v>0</v>
      </c>
      <c r="P80">
        <v>58.34</v>
      </c>
      <c r="Q80">
        <v>2</v>
      </c>
      <c r="R80">
        <v>3</v>
      </c>
      <c r="S80" s="50" t="s">
        <v>46</v>
      </c>
      <c r="T80" s="48" t="s">
        <v>37</v>
      </c>
      <c r="U80" s="23" t="s">
        <v>47</v>
      </c>
      <c r="V80">
        <v>131</v>
      </c>
      <c r="W80">
        <v>127</v>
      </c>
      <c r="X80">
        <v>1080</v>
      </c>
      <c r="Z80">
        <v>38</v>
      </c>
      <c r="AA80" s="37" t="s">
        <v>421</v>
      </c>
      <c r="AB80" s="35" t="s">
        <v>377</v>
      </c>
      <c r="AC80" s="35">
        <f>VLOOKUP(A80,Raceinfo!$A$1:$D$15,4,0)</f>
        <v>5</v>
      </c>
      <c r="AD80">
        <v>4</v>
      </c>
      <c r="AE80">
        <v>52</v>
      </c>
      <c r="AF80">
        <v>4</v>
      </c>
      <c r="AG80">
        <v>6</v>
      </c>
      <c r="AH80">
        <v>12</v>
      </c>
      <c r="AL80" t="s">
        <v>94</v>
      </c>
      <c r="AM80" t="s">
        <v>1480</v>
      </c>
      <c r="AN80" s="126">
        <f>表格2[[#This Row],[今次負磅]]/表格2[[#This Row],[排位體重]]*100%</f>
        <v>0.12129629629629629</v>
      </c>
      <c r="AO80" t="str">
        <f t="shared" si="5"/>
        <v/>
      </c>
      <c r="AS80" t="s">
        <v>1421</v>
      </c>
    </row>
    <row r="81" spans="1:45" x14ac:dyDescent="0.25">
      <c r="A81" s="17" t="s">
        <v>1</v>
      </c>
      <c r="B81" s="23" t="s">
        <v>45</v>
      </c>
      <c r="C81" s="23"/>
      <c r="D81" s="23"/>
      <c r="E81" s="12" t="s">
        <v>29</v>
      </c>
      <c r="F81" s="122"/>
      <c r="G81" s="30" t="str">
        <f>VLOOKUP(AF81, method!$A$1:$B$15, 2, 0)</f>
        <v>放頭</v>
      </c>
      <c r="H81">
        <v>5</v>
      </c>
      <c r="I81" t="str">
        <f t="shared" si="3"/>
        <v/>
      </c>
      <c r="J81">
        <f>COUNTIF($B$2:B81,B81)</f>
        <v>9</v>
      </c>
      <c r="K81" t="str">
        <f t="shared" ca="1" si="4"/>
        <v/>
      </c>
      <c r="L81" t="s">
        <v>503</v>
      </c>
      <c r="M81" s="39" t="s">
        <v>430</v>
      </c>
      <c r="N81">
        <v>1000</v>
      </c>
      <c r="O81">
        <v>0</v>
      </c>
      <c r="P81">
        <v>58.52</v>
      </c>
      <c r="Q81">
        <v>2</v>
      </c>
      <c r="R81">
        <v>5</v>
      </c>
      <c r="S81" s="50" t="s">
        <v>46</v>
      </c>
      <c r="T81" s="50" t="s">
        <v>46</v>
      </c>
      <c r="U81" s="23" t="s">
        <v>47</v>
      </c>
      <c r="V81">
        <v>131</v>
      </c>
      <c r="W81">
        <v>127</v>
      </c>
      <c r="X81">
        <v>1080</v>
      </c>
      <c r="Z81">
        <v>44</v>
      </c>
      <c r="AA81" s="37" t="s">
        <v>410</v>
      </c>
      <c r="AB81" s="35" t="s">
        <v>377</v>
      </c>
      <c r="AC81" s="35">
        <f>VLOOKUP(A81,Raceinfo!$A$1:$D$15,4,0)</f>
        <v>5</v>
      </c>
      <c r="AD81">
        <v>4</v>
      </c>
      <c r="AE81">
        <v>52</v>
      </c>
      <c r="AF81">
        <v>2</v>
      </c>
      <c r="AG81">
        <v>3</v>
      </c>
      <c r="AH81">
        <v>5</v>
      </c>
      <c r="AL81" t="s">
        <v>181</v>
      </c>
      <c r="AM81" t="s">
        <v>1489</v>
      </c>
      <c r="AN81" s="126">
        <f>表格2[[#This Row],[今次負磅]]/表格2[[#This Row],[排位體重]]*100%</f>
        <v>0.12129629629629629</v>
      </c>
      <c r="AO81" t="str">
        <f t="shared" si="5"/>
        <v/>
      </c>
      <c r="AS81" t="s">
        <v>1421</v>
      </c>
    </row>
    <row r="82" spans="1:45" x14ac:dyDescent="0.25">
      <c r="A82" s="17" t="s">
        <v>1</v>
      </c>
      <c r="B82" s="24" t="s">
        <v>51</v>
      </c>
      <c r="C82" s="24"/>
      <c r="D82" s="24"/>
      <c r="E82" s="11" t="s">
        <v>1414</v>
      </c>
      <c r="F82" s="122"/>
      <c r="G82" s="32" t="str">
        <f>VLOOKUP(AF82, method!$A$1:$B$15, 2, 0)</f>
        <v>中前</v>
      </c>
      <c r="H82">
        <v>10</v>
      </c>
      <c r="I82" t="str">
        <f t="shared" si="3"/>
        <v/>
      </c>
      <c r="J82">
        <f>COUNTIF($B$2:B82,B82)</f>
        <v>1</v>
      </c>
      <c r="K82" t="str">
        <f t="shared" ca="1" si="4"/>
        <v/>
      </c>
      <c r="L82" t="s">
        <v>458</v>
      </c>
      <c r="M82" s="39" t="s">
        <v>430</v>
      </c>
      <c r="N82" s="42">
        <v>1200</v>
      </c>
      <c r="O82">
        <v>1</v>
      </c>
      <c r="P82">
        <v>10.98</v>
      </c>
      <c r="Q82">
        <v>10</v>
      </c>
      <c r="R82">
        <v>9</v>
      </c>
      <c r="S82" s="51" t="s">
        <v>52</v>
      </c>
      <c r="T82" s="62" t="s">
        <v>154</v>
      </c>
      <c r="U82" s="24" t="s">
        <v>53</v>
      </c>
      <c r="V82">
        <v>129</v>
      </c>
      <c r="W82">
        <v>133</v>
      </c>
      <c r="X82">
        <v>1116</v>
      </c>
      <c r="Z82">
        <v>29</v>
      </c>
      <c r="AA82" s="37" t="s">
        <v>416</v>
      </c>
      <c r="AB82" s="36" t="s">
        <v>459</v>
      </c>
      <c r="AC82" s="36">
        <f>VLOOKUP(A82,Raceinfo!$A$1:$D$15,4,0)</f>
        <v>5</v>
      </c>
      <c r="AD82">
        <v>5</v>
      </c>
      <c r="AE82">
        <v>38</v>
      </c>
      <c r="AF82">
        <v>6</v>
      </c>
      <c r="AG82">
        <v>7</v>
      </c>
      <c r="AH82">
        <v>10</v>
      </c>
      <c r="AL82" t="s">
        <v>34</v>
      </c>
      <c r="AM82" t="s">
        <v>1470</v>
      </c>
      <c r="AN82" s="126">
        <f>表格2[[#This Row],[今次負磅]]/表格2[[#This Row],[排位體重]]*100%</f>
        <v>0.11559139784946236</v>
      </c>
      <c r="AO82" t="str">
        <f t="shared" si="5"/>
        <v/>
      </c>
    </row>
    <row r="83" spans="1:45" x14ac:dyDescent="0.25">
      <c r="A83" s="17" t="s">
        <v>1</v>
      </c>
      <c r="B83" s="24" t="s">
        <v>51</v>
      </c>
      <c r="C83" s="24"/>
      <c r="D83" s="24"/>
      <c r="E83" s="124" t="s">
        <v>1413</v>
      </c>
      <c r="F83" s="122"/>
      <c r="G83" s="32" t="str">
        <f>VLOOKUP(AF83, method!$A$1:$B$15, 2, 0)</f>
        <v>中前</v>
      </c>
      <c r="H83">
        <v>6</v>
      </c>
      <c r="I83" t="str">
        <f t="shared" si="3"/>
        <v/>
      </c>
      <c r="J83">
        <f>COUNTIF($B$2:B83,B83)</f>
        <v>2</v>
      </c>
      <c r="K83" t="str">
        <f t="shared" ca="1" si="4"/>
        <v/>
      </c>
      <c r="L83" t="s">
        <v>504</v>
      </c>
      <c r="M83" s="39" t="s">
        <v>369</v>
      </c>
      <c r="N83" s="42">
        <v>1200</v>
      </c>
      <c r="O83">
        <v>1</v>
      </c>
      <c r="P83">
        <v>9.77</v>
      </c>
      <c r="Q83">
        <v>10</v>
      </c>
      <c r="R83">
        <v>2</v>
      </c>
      <c r="S83" s="51" t="s">
        <v>52</v>
      </c>
      <c r="T83" s="57" t="s">
        <v>77</v>
      </c>
      <c r="U83" s="24" t="s">
        <v>53</v>
      </c>
      <c r="V83">
        <v>129</v>
      </c>
      <c r="W83">
        <v>115</v>
      </c>
      <c r="X83">
        <v>1125</v>
      </c>
      <c r="Z83">
        <v>109</v>
      </c>
      <c r="AA83" s="37" t="s">
        <v>473</v>
      </c>
      <c r="AB83" s="35" t="s">
        <v>377</v>
      </c>
      <c r="AC83" s="35">
        <f>VLOOKUP(A83,Raceinfo!$A$1:$D$15,4,0)</f>
        <v>5</v>
      </c>
      <c r="AD83">
        <v>4</v>
      </c>
      <c r="AE83">
        <v>40</v>
      </c>
      <c r="AF83">
        <v>7</v>
      </c>
      <c r="AG83">
        <v>5</v>
      </c>
      <c r="AH83">
        <v>6</v>
      </c>
      <c r="AL83" t="s">
        <v>34</v>
      </c>
      <c r="AM83" t="s">
        <v>1470</v>
      </c>
      <c r="AN83" s="126">
        <f>表格2[[#This Row],[今次負磅]]/表格2[[#This Row],[排位體重]]*100%</f>
        <v>0.11466666666666667</v>
      </c>
      <c r="AO83" t="str">
        <f t="shared" si="5"/>
        <v/>
      </c>
    </row>
    <row r="84" spans="1:45" x14ac:dyDescent="0.25">
      <c r="A84" s="17" t="s">
        <v>1</v>
      </c>
      <c r="B84" s="24" t="s">
        <v>51</v>
      </c>
      <c r="C84" s="24"/>
      <c r="D84" s="24"/>
      <c r="E84" s="12" t="s">
        <v>29</v>
      </c>
      <c r="F84" s="122"/>
      <c r="G84" s="33" t="str">
        <f>VLOOKUP(AF84, method!$A$1:$B$15, 2, 0)</f>
        <v>留後</v>
      </c>
      <c r="H84">
        <v>14</v>
      </c>
      <c r="I84" t="str">
        <f t="shared" si="3"/>
        <v/>
      </c>
      <c r="J84">
        <f>COUNTIF($B$2:B84,B84)</f>
        <v>3</v>
      </c>
      <c r="K84" t="str">
        <f t="shared" ca="1" si="4"/>
        <v/>
      </c>
      <c r="L84" t="s">
        <v>422</v>
      </c>
      <c r="M84" s="39" t="s">
        <v>369</v>
      </c>
      <c r="N84" s="42">
        <v>1200</v>
      </c>
      <c r="O84">
        <v>1</v>
      </c>
      <c r="P84">
        <v>11.31</v>
      </c>
      <c r="Q84">
        <v>10</v>
      </c>
      <c r="R84">
        <v>13</v>
      </c>
      <c r="S84" s="51" t="s">
        <v>52</v>
      </c>
      <c r="T84" s="54" t="s">
        <v>64</v>
      </c>
      <c r="U84" s="24" t="s">
        <v>53</v>
      </c>
      <c r="V84">
        <v>129</v>
      </c>
      <c r="W84">
        <v>119</v>
      </c>
      <c r="X84">
        <v>1113</v>
      </c>
      <c r="Z84">
        <v>80</v>
      </c>
      <c r="AA84" s="37" t="s">
        <v>449</v>
      </c>
      <c r="AB84" s="35" t="s">
        <v>370</v>
      </c>
      <c r="AC84" s="35">
        <f>VLOOKUP(A84,Raceinfo!$A$1:$D$15,4,0)</f>
        <v>5</v>
      </c>
      <c r="AD84">
        <v>4</v>
      </c>
      <c r="AE84">
        <v>42</v>
      </c>
      <c r="AF84">
        <v>13</v>
      </c>
      <c r="AG84">
        <v>14</v>
      </c>
      <c r="AH84">
        <v>14</v>
      </c>
      <c r="AL84" t="s">
        <v>34</v>
      </c>
      <c r="AM84" t="s">
        <v>1470</v>
      </c>
      <c r="AN84" s="126">
        <f>表格2[[#This Row],[今次負磅]]/表格2[[#This Row],[排位體重]]*100%</f>
        <v>0.11590296495956873</v>
      </c>
      <c r="AO84" t="str">
        <f t="shared" si="5"/>
        <v/>
      </c>
    </row>
    <row r="85" spans="1:45" x14ac:dyDescent="0.25">
      <c r="A85" s="17" t="s">
        <v>1</v>
      </c>
      <c r="B85" s="24" t="s">
        <v>51</v>
      </c>
      <c r="C85" s="24"/>
      <c r="D85" s="24"/>
      <c r="E85" s="12" t="s">
        <v>29</v>
      </c>
      <c r="F85" s="122"/>
      <c r="G85" s="31" t="str">
        <f>VLOOKUP(AF85, method!$A$1:$B$15, 2, 0)</f>
        <v>中後</v>
      </c>
      <c r="H85">
        <v>12</v>
      </c>
      <c r="I85" t="str">
        <f t="shared" si="3"/>
        <v/>
      </c>
      <c r="J85">
        <f>COUNTIF($B$2:B85,B85)</f>
        <v>4</v>
      </c>
      <c r="K85" t="str">
        <f t="shared" ca="1" si="4"/>
        <v/>
      </c>
      <c r="L85" t="s">
        <v>505</v>
      </c>
      <c r="M85" s="39" t="s">
        <v>430</v>
      </c>
      <c r="N85" s="42">
        <v>1200</v>
      </c>
      <c r="O85">
        <v>1</v>
      </c>
      <c r="P85">
        <v>11.35</v>
      </c>
      <c r="Q85">
        <v>10</v>
      </c>
      <c r="R85">
        <v>7</v>
      </c>
      <c r="S85" s="51" t="s">
        <v>52</v>
      </c>
      <c r="T85" s="57" t="s">
        <v>77</v>
      </c>
      <c r="U85" s="24" t="s">
        <v>53</v>
      </c>
      <c r="V85">
        <v>129</v>
      </c>
      <c r="W85">
        <v>119</v>
      </c>
      <c r="X85">
        <v>1111</v>
      </c>
      <c r="Z85">
        <v>48</v>
      </c>
      <c r="AA85" s="37">
        <v>11</v>
      </c>
      <c r="AB85" s="35" t="s">
        <v>370</v>
      </c>
      <c r="AC85" s="35">
        <f>VLOOKUP(A85,Raceinfo!$A$1:$D$15,4,0)</f>
        <v>5</v>
      </c>
      <c r="AD85">
        <v>4</v>
      </c>
      <c r="AE85">
        <v>44</v>
      </c>
      <c r="AF85">
        <v>8</v>
      </c>
      <c r="AG85">
        <v>10</v>
      </c>
      <c r="AH85">
        <v>12</v>
      </c>
      <c r="AL85" t="s">
        <v>34</v>
      </c>
      <c r="AM85" t="s">
        <v>1470</v>
      </c>
      <c r="AN85" s="126">
        <f>表格2[[#This Row],[今次負磅]]/表格2[[#This Row],[排位體重]]*100%</f>
        <v>0.11611161116111611</v>
      </c>
      <c r="AO85" t="str">
        <f t="shared" si="5"/>
        <v/>
      </c>
    </row>
    <row r="86" spans="1:45" x14ac:dyDescent="0.25">
      <c r="A86" s="17" t="s">
        <v>1</v>
      </c>
      <c r="B86" s="24" t="s">
        <v>51</v>
      </c>
      <c r="C86" s="24"/>
      <c r="D86" s="24"/>
      <c r="E86" s="12" t="s">
        <v>29</v>
      </c>
      <c r="F86" s="122"/>
      <c r="G86" s="33" t="str">
        <f>VLOOKUP(AF86, method!$A$1:$B$15, 2, 0)</f>
        <v>留後</v>
      </c>
      <c r="H86">
        <v>12</v>
      </c>
      <c r="I86" t="str">
        <f t="shared" si="3"/>
        <v/>
      </c>
      <c r="J86">
        <f>COUNTIF($B$2:B86,B86)</f>
        <v>5</v>
      </c>
      <c r="K86" t="str">
        <f t="shared" ca="1" si="4"/>
        <v/>
      </c>
      <c r="L86" t="s">
        <v>403</v>
      </c>
      <c r="M86" s="39" t="s">
        <v>384</v>
      </c>
      <c r="N86" s="42">
        <v>1200</v>
      </c>
      <c r="O86">
        <v>1</v>
      </c>
      <c r="P86">
        <v>10.38</v>
      </c>
      <c r="Q86">
        <v>10</v>
      </c>
      <c r="R86">
        <v>14</v>
      </c>
      <c r="S86" s="51" t="s">
        <v>52</v>
      </c>
      <c r="T86" s="63" t="s">
        <v>191</v>
      </c>
      <c r="U86" s="24" t="s">
        <v>53</v>
      </c>
      <c r="V86">
        <v>129</v>
      </c>
      <c r="W86">
        <v>121</v>
      </c>
      <c r="X86">
        <v>1102</v>
      </c>
      <c r="Z86">
        <v>60</v>
      </c>
      <c r="AA86" s="37" t="s">
        <v>419</v>
      </c>
      <c r="AB86" s="35" t="s">
        <v>377</v>
      </c>
      <c r="AC86" s="35">
        <f>VLOOKUP(A86,Raceinfo!$A$1:$D$15,4,0)</f>
        <v>5</v>
      </c>
      <c r="AD86">
        <v>4</v>
      </c>
      <c r="AE86">
        <v>46</v>
      </c>
      <c r="AF86">
        <v>14</v>
      </c>
      <c r="AG86">
        <v>14</v>
      </c>
      <c r="AH86">
        <v>12</v>
      </c>
      <c r="AL86" t="s">
        <v>34</v>
      </c>
      <c r="AM86" t="s">
        <v>1470</v>
      </c>
      <c r="AN86" s="126">
        <f>表格2[[#This Row],[今次負磅]]/表格2[[#This Row],[排位體重]]*100%</f>
        <v>0.11705989110707804</v>
      </c>
      <c r="AO86" t="str">
        <f t="shared" si="5"/>
        <v/>
      </c>
    </row>
    <row r="87" spans="1:45" x14ac:dyDescent="0.25">
      <c r="A87" s="17" t="s">
        <v>1</v>
      </c>
      <c r="B87" s="24" t="s">
        <v>51</v>
      </c>
      <c r="C87" s="24"/>
      <c r="D87" s="24"/>
      <c r="E87" s="124" t="s">
        <v>1413</v>
      </c>
      <c r="F87" s="122"/>
      <c r="G87" s="32" t="str">
        <f>VLOOKUP(AF87, method!$A$1:$B$15, 2, 0)</f>
        <v>中前</v>
      </c>
      <c r="H87">
        <v>8</v>
      </c>
      <c r="I87" t="str">
        <f t="shared" si="3"/>
        <v/>
      </c>
      <c r="J87">
        <f>COUNTIF($B$2:B87,B87)</f>
        <v>6</v>
      </c>
      <c r="K87" t="str">
        <f t="shared" ca="1" si="4"/>
        <v/>
      </c>
      <c r="L87" t="s">
        <v>431</v>
      </c>
      <c r="M87" s="39" t="s">
        <v>390</v>
      </c>
      <c r="N87" s="42">
        <v>1200</v>
      </c>
      <c r="O87">
        <v>1</v>
      </c>
      <c r="P87">
        <v>9.7799999999999994</v>
      </c>
      <c r="Q87">
        <v>10</v>
      </c>
      <c r="R87">
        <v>6</v>
      </c>
      <c r="S87" s="51" t="s">
        <v>52</v>
      </c>
      <c r="T87" s="57" t="s">
        <v>77</v>
      </c>
      <c r="U87" s="24" t="s">
        <v>53</v>
      </c>
      <c r="V87">
        <v>129</v>
      </c>
      <c r="W87">
        <v>123</v>
      </c>
      <c r="X87">
        <v>1100</v>
      </c>
      <c r="Z87">
        <v>23</v>
      </c>
      <c r="AA87" s="37">
        <v>4</v>
      </c>
      <c r="AB87" s="35" t="s">
        <v>377</v>
      </c>
      <c r="AC87" s="35">
        <f>VLOOKUP(A87,Raceinfo!$A$1:$D$15,4,0)</f>
        <v>5</v>
      </c>
      <c r="AD87">
        <v>4</v>
      </c>
      <c r="AE87">
        <v>48</v>
      </c>
      <c r="AF87">
        <v>7</v>
      </c>
      <c r="AG87">
        <v>7</v>
      </c>
      <c r="AH87">
        <v>8</v>
      </c>
      <c r="AL87" t="s">
        <v>506</v>
      </c>
      <c r="AM87" t="s">
        <v>1543</v>
      </c>
      <c r="AN87" s="126">
        <f>表格2[[#This Row],[今次負磅]]/表格2[[#This Row],[排位體重]]*100%</f>
        <v>0.11727272727272728</v>
      </c>
      <c r="AO87" t="str">
        <f t="shared" si="5"/>
        <v/>
      </c>
    </row>
    <row r="88" spans="1:45" x14ac:dyDescent="0.25">
      <c r="A88" s="17" t="s">
        <v>1</v>
      </c>
      <c r="B88" s="24" t="s">
        <v>51</v>
      </c>
      <c r="C88" s="24"/>
      <c r="D88" s="24"/>
      <c r="E88" s="12" t="s">
        <v>29</v>
      </c>
      <c r="F88" s="122"/>
      <c r="G88" s="33" t="str">
        <f>VLOOKUP(AF88, method!$A$1:$B$15, 2, 0)</f>
        <v>留後</v>
      </c>
      <c r="H88">
        <v>13</v>
      </c>
      <c r="I88" t="str">
        <f t="shared" si="3"/>
        <v/>
      </c>
      <c r="J88">
        <f>COUNTIF($B$2:B88,B88)</f>
        <v>7</v>
      </c>
      <c r="K88" t="str">
        <f t="shared" ca="1" si="4"/>
        <v/>
      </c>
      <c r="L88" t="s">
        <v>409</v>
      </c>
      <c r="M88" s="39" t="s">
        <v>369</v>
      </c>
      <c r="N88">
        <v>1400</v>
      </c>
      <c r="O88">
        <v>1</v>
      </c>
      <c r="P88">
        <v>22.47</v>
      </c>
      <c r="Q88">
        <v>10</v>
      </c>
      <c r="R88">
        <v>11</v>
      </c>
      <c r="S88" s="51" t="s">
        <v>52</v>
      </c>
      <c r="T88" s="51" t="s">
        <v>52</v>
      </c>
      <c r="U88" s="24" t="s">
        <v>53</v>
      </c>
      <c r="V88">
        <v>129</v>
      </c>
      <c r="W88">
        <v>124</v>
      </c>
      <c r="X88">
        <v>1119</v>
      </c>
      <c r="Z88">
        <v>66</v>
      </c>
      <c r="AA88" s="37">
        <v>8</v>
      </c>
      <c r="AB88" s="35" t="s">
        <v>370</v>
      </c>
      <c r="AC88" s="35">
        <f>VLOOKUP(A88,Raceinfo!$A$1:$D$15,4,0)</f>
        <v>5</v>
      </c>
      <c r="AD88">
        <v>4</v>
      </c>
      <c r="AE88">
        <v>49</v>
      </c>
      <c r="AF88">
        <v>13</v>
      </c>
      <c r="AG88">
        <v>14</v>
      </c>
      <c r="AH88">
        <v>14</v>
      </c>
      <c r="AI88">
        <v>13</v>
      </c>
      <c r="AL88" t="s">
        <v>39</v>
      </c>
      <c r="AM88" t="s">
        <v>1469</v>
      </c>
      <c r="AN88" s="126">
        <f>表格2[[#This Row],[今次負磅]]/表格2[[#This Row],[排位體重]]*100%</f>
        <v>0.11528150134048257</v>
      </c>
      <c r="AO88" t="str">
        <f t="shared" si="5"/>
        <v/>
      </c>
    </row>
    <row r="89" spans="1:45" x14ac:dyDescent="0.25">
      <c r="A89" s="17" t="s">
        <v>1</v>
      </c>
      <c r="B89" s="24" t="s">
        <v>51</v>
      </c>
      <c r="C89" s="24"/>
      <c r="D89" s="24"/>
      <c r="E89" s="12" t="s">
        <v>29</v>
      </c>
      <c r="F89" s="122"/>
      <c r="G89" s="31" t="str">
        <f>VLOOKUP(AF89, method!$A$1:$B$15, 2, 0)</f>
        <v>中後</v>
      </c>
      <c r="H89">
        <v>9</v>
      </c>
      <c r="I89" t="str">
        <f t="shared" si="3"/>
        <v/>
      </c>
      <c r="J89">
        <f>COUNTIF($B$2:B89,B89)</f>
        <v>8</v>
      </c>
      <c r="K89" t="str">
        <f t="shared" ca="1" si="4"/>
        <v/>
      </c>
      <c r="L89" t="s">
        <v>433</v>
      </c>
      <c r="M89" s="39" t="s">
        <v>384</v>
      </c>
      <c r="N89" s="42">
        <v>1200</v>
      </c>
      <c r="O89">
        <v>1</v>
      </c>
      <c r="P89">
        <v>9.7899999999999991</v>
      </c>
      <c r="Q89">
        <v>10</v>
      </c>
      <c r="R89">
        <v>13</v>
      </c>
      <c r="S89" s="51" t="s">
        <v>52</v>
      </c>
      <c r="T89" s="47" t="s">
        <v>32</v>
      </c>
      <c r="U89" s="24" t="s">
        <v>53</v>
      </c>
      <c r="V89">
        <v>129</v>
      </c>
      <c r="W89">
        <v>125</v>
      </c>
      <c r="X89">
        <v>1122</v>
      </c>
      <c r="Z89">
        <v>16</v>
      </c>
      <c r="AA89" s="37">
        <v>3</v>
      </c>
      <c r="AB89" s="35" t="s">
        <v>370</v>
      </c>
      <c r="AC89" s="35">
        <f>VLOOKUP(A89,Raceinfo!$A$1:$D$15,4,0)</f>
        <v>5</v>
      </c>
      <c r="AD89">
        <v>4</v>
      </c>
      <c r="AE89">
        <v>49</v>
      </c>
      <c r="AF89">
        <v>10</v>
      </c>
      <c r="AG89">
        <v>8</v>
      </c>
      <c r="AH89">
        <v>9</v>
      </c>
      <c r="AL89" t="s">
        <v>507</v>
      </c>
      <c r="AM89" t="s">
        <v>1544</v>
      </c>
      <c r="AN89" s="126">
        <f>表格2[[#This Row],[今次負磅]]/表格2[[#This Row],[排位體重]]*100%</f>
        <v>0.11497326203208556</v>
      </c>
      <c r="AO89" t="str">
        <f t="shared" si="5"/>
        <v/>
      </c>
    </row>
    <row r="90" spans="1:45" x14ac:dyDescent="0.25">
      <c r="A90" s="17" t="s">
        <v>1</v>
      </c>
      <c r="B90" s="24" t="s">
        <v>51</v>
      </c>
      <c r="C90" s="24"/>
      <c r="D90" s="24"/>
      <c r="E90" s="125" t="s">
        <v>1399</v>
      </c>
      <c r="F90" s="122"/>
      <c r="G90" s="32" t="str">
        <f>VLOOKUP(AF90, method!$A$1:$B$15, 2, 0)</f>
        <v>中前</v>
      </c>
      <c r="H90">
        <v>4</v>
      </c>
      <c r="I90" t="str">
        <f t="shared" si="3"/>
        <v/>
      </c>
      <c r="J90">
        <f>COUNTIF($B$2:B90,B90)</f>
        <v>9</v>
      </c>
      <c r="K90" t="str">
        <f t="shared" ca="1" si="4"/>
        <v/>
      </c>
      <c r="L90" t="s">
        <v>435</v>
      </c>
      <c r="M90" s="39" t="s">
        <v>394</v>
      </c>
      <c r="N90" s="42">
        <v>1200</v>
      </c>
      <c r="O90">
        <v>1</v>
      </c>
      <c r="P90">
        <v>9.33</v>
      </c>
      <c r="Q90">
        <v>10</v>
      </c>
      <c r="R90">
        <v>2</v>
      </c>
      <c r="S90" s="51" t="s">
        <v>52</v>
      </c>
      <c r="T90" s="47" t="s">
        <v>32</v>
      </c>
      <c r="U90" s="24" t="s">
        <v>53</v>
      </c>
      <c r="V90">
        <v>129</v>
      </c>
      <c r="W90">
        <v>129</v>
      </c>
      <c r="X90">
        <v>1107</v>
      </c>
      <c r="Z90">
        <v>2.5</v>
      </c>
      <c r="AA90" s="38" t="s">
        <v>447</v>
      </c>
      <c r="AB90" s="35" t="s">
        <v>370</v>
      </c>
      <c r="AC90" s="35">
        <f>VLOOKUP(A90,Raceinfo!$A$1:$D$15,4,0)</f>
        <v>5</v>
      </c>
      <c r="AD90">
        <v>4</v>
      </c>
      <c r="AE90">
        <v>49</v>
      </c>
      <c r="AF90">
        <v>5</v>
      </c>
      <c r="AG90">
        <v>4</v>
      </c>
      <c r="AH90">
        <v>4</v>
      </c>
      <c r="AL90" t="s">
        <v>34</v>
      </c>
      <c r="AM90" t="s">
        <v>1470</v>
      </c>
      <c r="AN90" s="126">
        <f>表格2[[#This Row],[今次負磅]]/表格2[[#This Row],[排位體重]]*100%</f>
        <v>0.11653116531165311</v>
      </c>
      <c r="AO90" t="str">
        <f t="shared" si="5"/>
        <v/>
      </c>
    </row>
    <row r="91" spans="1:45" x14ac:dyDescent="0.25">
      <c r="A91" s="17" t="s">
        <v>1</v>
      </c>
      <c r="B91" s="24" t="s">
        <v>51</v>
      </c>
      <c r="C91" s="24"/>
      <c r="D91" s="24"/>
      <c r="E91" s="12" t="s">
        <v>29</v>
      </c>
      <c r="F91" s="18" t="s">
        <v>1407</v>
      </c>
      <c r="G91" s="31" t="str">
        <f>VLOOKUP(AF91, method!$A$1:$B$15, 2, 0)</f>
        <v>中後</v>
      </c>
      <c r="H91" s="15">
        <v>1</v>
      </c>
      <c r="I91" s="15" t="str">
        <f t="shared" si="3"/>
        <v/>
      </c>
      <c r="J91" s="15">
        <f>COUNTIF($B$2:B91,B91)</f>
        <v>10</v>
      </c>
      <c r="K91" s="15" t="str">
        <f t="shared" ca="1" si="4"/>
        <v/>
      </c>
      <c r="L91" t="s">
        <v>508</v>
      </c>
      <c r="M91" s="39" t="s">
        <v>369</v>
      </c>
      <c r="N91" s="42">
        <v>1200</v>
      </c>
      <c r="O91">
        <v>1</v>
      </c>
      <c r="P91">
        <v>9.52</v>
      </c>
      <c r="Q91">
        <v>10</v>
      </c>
      <c r="R91">
        <v>12</v>
      </c>
      <c r="S91" s="51" t="s">
        <v>52</v>
      </c>
      <c r="T91" s="47" t="s">
        <v>32</v>
      </c>
      <c r="U91" s="24" t="s">
        <v>53</v>
      </c>
      <c r="V91">
        <v>129</v>
      </c>
      <c r="W91">
        <v>121</v>
      </c>
      <c r="X91">
        <v>1100</v>
      </c>
      <c r="Z91">
        <v>5.5</v>
      </c>
      <c r="AA91" s="38" t="s">
        <v>461</v>
      </c>
      <c r="AB91" s="36" t="s">
        <v>459</v>
      </c>
      <c r="AC91" s="36">
        <f>VLOOKUP(A91,Raceinfo!$A$1:$D$15,4,0)</f>
        <v>5</v>
      </c>
      <c r="AD91">
        <v>4</v>
      </c>
      <c r="AE91">
        <v>43</v>
      </c>
      <c r="AF91">
        <v>10</v>
      </c>
      <c r="AG91">
        <v>8</v>
      </c>
      <c r="AH91">
        <v>1</v>
      </c>
      <c r="AL91" t="s">
        <v>34</v>
      </c>
      <c r="AM91" t="s">
        <v>1470</v>
      </c>
      <c r="AN91" s="126">
        <f>表格2[[#This Row],[今次負磅]]/表格2[[#This Row],[排位體重]]*100%</f>
        <v>0.11727272727272728</v>
      </c>
      <c r="AO91" t="str">
        <f t="shared" si="5"/>
        <v/>
      </c>
    </row>
    <row r="92" spans="1:45" x14ac:dyDescent="0.25">
      <c r="A92" s="17" t="s">
        <v>1</v>
      </c>
      <c r="B92" s="24" t="s">
        <v>51</v>
      </c>
      <c r="C92" s="24"/>
      <c r="D92" s="24"/>
      <c r="E92" s="12" t="s">
        <v>29</v>
      </c>
      <c r="F92" s="122"/>
      <c r="G92" s="31" t="str">
        <f>VLOOKUP(AF92, method!$A$1:$B$15, 2, 0)</f>
        <v>中後</v>
      </c>
      <c r="H92" s="15">
        <v>3</v>
      </c>
      <c r="I92" s="15" t="str">
        <f t="shared" si="3"/>
        <v/>
      </c>
      <c r="J92" s="15">
        <f>COUNTIF($B$2:B92,B92)</f>
        <v>11</v>
      </c>
      <c r="K92" s="15" t="str">
        <f t="shared" ca="1" si="4"/>
        <v/>
      </c>
      <c r="L92" t="s">
        <v>509</v>
      </c>
      <c r="M92" s="39" t="s">
        <v>430</v>
      </c>
      <c r="N92" s="42">
        <v>1200</v>
      </c>
      <c r="O92">
        <v>1</v>
      </c>
      <c r="P92">
        <v>9.7200000000000006</v>
      </c>
      <c r="Q92">
        <v>10</v>
      </c>
      <c r="R92">
        <v>7</v>
      </c>
      <c r="S92" s="51" t="s">
        <v>52</v>
      </c>
      <c r="T92" s="70" t="s">
        <v>510</v>
      </c>
      <c r="U92" s="24" t="s">
        <v>53</v>
      </c>
      <c r="V92">
        <v>129</v>
      </c>
      <c r="W92">
        <v>120</v>
      </c>
      <c r="X92">
        <v>1091</v>
      </c>
      <c r="Z92">
        <v>26</v>
      </c>
      <c r="AA92" s="38" t="s">
        <v>511</v>
      </c>
      <c r="AB92" s="35" t="s">
        <v>370</v>
      </c>
      <c r="AC92" s="35">
        <f>VLOOKUP(A92,Raceinfo!$A$1:$D$15,4,0)</f>
        <v>5</v>
      </c>
      <c r="AD92">
        <v>4</v>
      </c>
      <c r="AE92">
        <v>45</v>
      </c>
      <c r="AF92">
        <v>8</v>
      </c>
      <c r="AG92">
        <v>8</v>
      </c>
      <c r="AH92">
        <v>3</v>
      </c>
      <c r="AL92" t="s">
        <v>94</v>
      </c>
      <c r="AM92" t="s">
        <v>1480</v>
      </c>
      <c r="AN92" s="126">
        <f>表格2[[#This Row],[今次負磅]]/表格2[[#This Row],[排位體重]]*100%</f>
        <v>0.11824014665444546</v>
      </c>
      <c r="AO92" t="str">
        <f t="shared" si="5"/>
        <v/>
      </c>
    </row>
    <row r="93" spans="1:45" x14ac:dyDescent="0.25">
      <c r="A93" s="17" t="s">
        <v>1</v>
      </c>
      <c r="B93" s="24" t="s">
        <v>51</v>
      </c>
      <c r="C93" s="24"/>
      <c r="D93" s="24"/>
      <c r="E93" s="124" t="s">
        <v>1413</v>
      </c>
      <c r="F93" s="122"/>
      <c r="G93" s="33" t="str">
        <f>VLOOKUP(AF93, method!$A$1:$B$15, 2, 0)</f>
        <v>留後</v>
      </c>
      <c r="H93">
        <v>10</v>
      </c>
      <c r="I93" t="str">
        <f t="shared" si="3"/>
        <v/>
      </c>
      <c r="J93">
        <f>COUNTIF($B$2:B93,B93)</f>
        <v>12</v>
      </c>
      <c r="K93" t="str">
        <f t="shared" ca="1" si="4"/>
        <v/>
      </c>
      <c r="L93" t="s">
        <v>512</v>
      </c>
      <c r="M93" s="39" t="s">
        <v>430</v>
      </c>
      <c r="N93">
        <v>1400</v>
      </c>
      <c r="O93">
        <v>1</v>
      </c>
      <c r="P93">
        <v>22.3</v>
      </c>
      <c r="Q93">
        <v>10</v>
      </c>
      <c r="R93">
        <v>2</v>
      </c>
      <c r="S93" s="51" t="s">
        <v>52</v>
      </c>
      <c r="T93" s="70" t="s">
        <v>510</v>
      </c>
      <c r="U93" s="24" t="s">
        <v>53</v>
      </c>
      <c r="V93">
        <v>129</v>
      </c>
      <c r="W93">
        <v>122</v>
      </c>
      <c r="X93">
        <v>1078</v>
      </c>
      <c r="Z93">
        <v>14</v>
      </c>
      <c r="AA93" s="37" t="s">
        <v>440</v>
      </c>
      <c r="AB93" s="35" t="s">
        <v>377</v>
      </c>
      <c r="AC93" s="35">
        <f>VLOOKUP(A93,Raceinfo!$A$1:$D$15,4,0)</f>
        <v>5</v>
      </c>
      <c r="AD93">
        <v>4</v>
      </c>
      <c r="AE93">
        <v>47</v>
      </c>
      <c r="AF93">
        <v>11</v>
      </c>
      <c r="AG93">
        <v>7</v>
      </c>
      <c r="AH93">
        <v>7</v>
      </c>
      <c r="AI93">
        <v>10</v>
      </c>
      <c r="AL93" t="s">
        <v>18</v>
      </c>
      <c r="AM93" t="s">
        <v>1475</v>
      </c>
      <c r="AN93" s="126">
        <f>表格2[[#This Row],[今次負磅]]/表格2[[#This Row],[排位體重]]*100%</f>
        <v>0.11966604823747681</v>
      </c>
      <c r="AO93" t="str">
        <f t="shared" si="5"/>
        <v/>
      </c>
    </row>
    <row r="94" spans="1:45" x14ac:dyDescent="0.25">
      <c r="A94" s="17" t="s">
        <v>1</v>
      </c>
      <c r="B94" s="24" t="s">
        <v>51</v>
      </c>
      <c r="C94" s="24"/>
      <c r="D94" s="24"/>
      <c r="E94" s="12" t="s">
        <v>29</v>
      </c>
      <c r="F94" s="122"/>
      <c r="G94" s="31" t="str">
        <f>VLOOKUP(AF94, method!$A$1:$B$15, 2, 0)</f>
        <v>中後</v>
      </c>
      <c r="H94">
        <v>6</v>
      </c>
      <c r="I94" t="str">
        <f t="shared" si="3"/>
        <v/>
      </c>
      <c r="J94">
        <f>COUNTIF($B$2:B94,B94)</f>
        <v>13</v>
      </c>
      <c r="K94" t="str">
        <f t="shared" ca="1" si="4"/>
        <v/>
      </c>
      <c r="L94" t="s">
        <v>513</v>
      </c>
      <c r="M94" s="39" t="s">
        <v>430</v>
      </c>
      <c r="N94" s="42">
        <v>1200</v>
      </c>
      <c r="O94">
        <v>1</v>
      </c>
      <c r="P94">
        <v>9.48</v>
      </c>
      <c r="Q94">
        <v>10</v>
      </c>
      <c r="R94">
        <v>12</v>
      </c>
      <c r="S94" s="51" t="s">
        <v>52</v>
      </c>
      <c r="T94" s="70" t="s">
        <v>510</v>
      </c>
      <c r="U94" s="24" t="s">
        <v>53</v>
      </c>
      <c r="V94">
        <v>129</v>
      </c>
      <c r="W94">
        <v>123</v>
      </c>
      <c r="X94">
        <v>1086</v>
      </c>
      <c r="Z94">
        <v>64</v>
      </c>
      <c r="AA94" s="37">
        <v>3</v>
      </c>
      <c r="AB94" s="35" t="s">
        <v>370</v>
      </c>
      <c r="AC94" s="35">
        <f>VLOOKUP(A94,Raceinfo!$A$1:$D$15,4,0)</f>
        <v>5</v>
      </c>
      <c r="AD94">
        <v>4</v>
      </c>
      <c r="AE94">
        <v>49</v>
      </c>
      <c r="AF94">
        <v>9</v>
      </c>
      <c r="AG94">
        <v>12</v>
      </c>
      <c r="AH94">
        <v>6</v>
      </c>
      <c r="AL94" t="s">
        <v>514</v>
      </c>
      <c r="AM94" t="s">
        <v>1545</v>
      </c>
      <c r="AN94" s="126">
        <f>表格2[[#This Row],[今次負磅]]/表格2[[#This Row],[排位體重]]*100%</f>
        <v>0.11878453038674033</v>
      </c>
      <c r="AO94" t="str">
        <f t="shared" si="5"/>
        <v/>
      </c>
    </row>
    <row r="95" spans="1:45" x14ac:dyDescent="0.25">
      <c r="A95" s="17" t="s">
        <v>1</v>
      </c>
      <c r="B95" s="24" t="s">
        <v>51</v>
      </c>
      <c r="C95" s="24"/>
      <c r="D95" s="24"/>
      <c r="E95" s="11" t="s">
        <v>1414</v>
      </c>
      <c r="F95" s="122"/>
      <c r="G95" s="31" t="str">
        <f>VLOOKUP(AF95, method!$A$1:$B$15, 2, 0)</f>
        <v>中後</v>
      </c>
      <c r="H95">
        <v>11</v>
      </c>
      <c r="I95" t="str">
        <f t="shared" si="3"/>
        <v/>
      </c>
      <c r="J95">
        <f>COUNTIF($B$2:B95,B95)</f>
        <v>14</v>
      </c>
      <c r="K95" t="str">
        <f t="shared" ca="1" si="4"/>
        <v/>
      </c>
      <c r="L95" t="s">
        <v>483</v>
      </c>
      <c r="M95" s="40" t="s">
        <v>398</v>
      </c>
      <c r="N95" s="42">
        <v>1200</v>
      </c>
      <c r="O95">
        <v>1</v>
      </c>
      <c r="P95">
        <v>10.58</v>
      </c>
      <c r="Q95">
        <v>10</v>
      </c>
      <c r="R95">
        <v>10</v>
      </c>
      <c r="S95" s="51" t="s">
        <v>52</v>
      </c>
      <c r="T95" s="70" t="s">
        <v>510</v>
      </c>
      <c r="U95" s="24" t="s">
        <v>53</v>
      </c>
      <c r="V95">
        <v>129</v>
      </c>
      <c r="W95">
        <v>127</v>
      </c>
      <c r="X95">
        <v>1095</v>
      </c>
      <c r="Z95">
        <v>56</v>
      </c>
      <c r="AA95" s="37">
        <v>5</v>
      </c>
      <c r="AB95" s="35" t="s">
        <v>377</v>
      </c>
      <c r="AC95" s="35">
        <f>VLOOKUP(A95,Raceinfo!$A$1:$D$15,4,0)</f>
        <v>5</v>
      </c>
      <c r="AD95">
        <v>4</v>
      </c>
      <c r="AE95">
        <v>51</v>
      </c>
      <c r="AF95">
        <v>10</v>
      </c>
      <c r="AG95">
        <v>10</v>
      </c>
      <c r="AH95">
        <v>11</v>
      </c>
      <c r="AL95" t="s">
        <v>39</v>
      </c>
      <c r="AM95" t="s">
        <v>1469</v>
      </c>
      <c r="AN95" s="126">
        <f>表格2[[#This Row],[今次負磅]]/表格2[[#This Row],[排位體重]]*100%</f>
        <v>0.11780821917808219</v>
      </c>
      <c r="AO95" t="str">
        <f t="shared" si="5"/>
        <v/>
      </c>
    </row>
    <row r="96" spans="1:45" x14ac:dyDescent="0.25">
      <c r="A96" s="17" t="s">
        <v>1</v>
      </c>
      <c r="B96" s="24" t="s">
        <v>51</v>
      </c>
      <c r="C96" s="24"/>
      <c r="D96" s="24"/>
      <c r="E96" s="125" t="s">
        <v>1399</v>
      </c>
      <c r="F96" s="122"/>
      <c r="G96" s="32" t="str">
        <f>VLOOKUP(AF96, method!$A$1:$B$15, 2, 0)</f>
        <v>中前</v>
      </c>
      <c r="H96">
        <v>10</v>
      </c>
      <c r="I96" t="str">
        <f t="shared" si="3"/>
        <v/>
      </c>
      <c r="J96">
        <f>COUNTIF($B$2:B96,B96)</f>
        <v>15</v>
      </c>
      <c r="K96" t="str">
        <f t="shared" ca="1" si="4"/>
        <v/>
      </c>
      <c r="L96" t="s">
        <v>515</v>
      </c>
      <c r="M96" s="40" t="s">
        <v>446</v>
      </c>
      <c r="N96" s="42">
        <v>1200</v>
      </c>
      <c r="O96">
        <v>1</v>
      </c>
      <c r="P96">
        <v>10.29</v>
      </c>
      <c r="Q96">
        <v>10</v>
      </c>
      <c r="R96">
        <v>5</v>
      </c>
      <c r="S96" s="51" t="s">
        <v>52</v>
      </c>
      <c r="T96" s="70" t="s">
        <v>510</v>
      </c>
      <c r="U96" s="24" t="s">
        <v>53</v>
      </c>
      <c r="V96">
        <v>129</v>
      </c>
      <c r="W96">
        <v>129</v>
      </c>
      <c r="X96">
        <v>1088</v>
      </c>
      <c r="Z96">
        <v>14</v>
      </c>
      <c r="AA96" s="37">
        <v>4</v>
      </c>
      <c r="AB96" s="35" t="s">
        <v>370</v>
      </c>
      <c r="AC96" s="35">
        <f>VLOOKUP(A96,Raceinfo!$A$1:$D$15,4,0)</f>
        <v>5</v>
      </c>
      <c r="AD96">
        <v>4</v>
      </c>
      <c r="AE96">
        <v>52</v>
      </c>
      <c r="AF96">
        <v>7</v>
      </c>
      <c r="AG96">
        <v>7</v>
      </c>
      <c r="AH96">
        <v>10</v>
      </c>
      <c r="AL96" t="s">
        <v>98</v>
      </c>
      <c r="AM96" t="s">
        <v>1479</v>
      </c>
      <c r="AN96" s="126">
        <f>表格2[[#This Row],[今次負磅]]/表格2[[#This Row],[排位體重]]*100%</f>
        <v>0.11856617647058823</v>
      </c>
      <c r="AO96" t="str">
        <f t="shared" si="5"/>
        <v/>
      </c>
    </row>
    <row r="97" spans="1:45" x14ac:dyDescent="0.25">
      <c r="A97" s="17" t="s">
        <v>1</v>
      </c>
      <c r="B97" s="24" t="s">
        <v>51</v>
      </c>
      <c r="C97" s="24"/>
      <c r="D97" s="24"/>
      <c r="E97" s="11" t="s">
        <v>1414</v>
      </c>
      <c r="F97" s="122"/>
      <c r="G97" s="32" t="str">
        <f>VLOOKUP(AF97, method!$A$1:$B$15, 2, 0)</f>
        <v>中前</v>
      </c>
      <c r="H97">
        <v>5</v>
      </c>
      <c r="I97" t="str">
        <f t="shared" si="3"/>
        <v/>
      </c>
      <c r="J97">
        <f>COUNTIF($B$2:B97,B97)</f>
        <v>16</v>
      </c>
      <c r="K97" t="str">
        <f t="shared" ca="1" si="4"/>
        <v/>
      </c>
      <c r="L97" t="s">
        <v>516</v>
      </c>
      <c r="M97" s="39" t="s">
        <v>430</v>
      </c>
      <c r="N97" s="42">
        <v>1200</v>
      </c>
      <c r="O97">
        <v>1</v>
      </c>
      <c r="P97">
        <v>10.4</v>
      </c>
      <c r="Q97">
        <v>10</v>
      </c>
      <c r="R97">
        <v>10</v>
      </c>
      <c r="S97" s="51" t="s">
        <v>52</v>
      </c>
      <c r="T97" s="70" t="s">
        <v>510</v>
      </c>
      <c r="U97" s="24" t="s">
        <v>53</v>
      </c>
      <c r="V97">
        <v>129</v>
      </c>
      <c r="W97">
        <v>128</v>
      </c>
      <c r="X97">
        <v>1080</v>
      </c>
      <c r="Z97">
        <v>8.1</v>
      </c>
      <c r="AA97" s="38" t="s">
        <v>517</v>
      </c>
      <c r="AB97" s="35" t="s">
        <v>377</v>
      </c>
      <c r="AC97" s="35">
        <f>VLOOKUP(A97,Raceinfo!$A$1:$D$15,4,0)</f>
        <v>5</v>
      </c>
      <c r="AD97">
        <v>4</v>
      </c>
      <c r="AE97">
        <v>52</v>
      </c>
      <c r="AF97">
        <v>6</v>
      </c>
      <c r="AG97">
        <v>7</v>
      </c>
      <c r="AH97">
        <v>5</v>
      </c>
      <c r="AL97" t="s">
        <v>18</v>
      </c>
      <c r="AM97" t="s">
        <v>1475</v>
      </c>
      <c r="AN97" s="126">
        <f>表格2[[#This Row],[今次負磅]]/表格2[[#This Row],[排位體重]]*100%</f>
        <v>0.11944444444444445</v>
      </c>
      <c r="AO97" t="str">
        <f t="shared" si="5"/>
        <v/>
      </c>
    </row>
    <row r="98" spans="1:45" x14ac:dyDescent="0.25">
      <c r="A98" s="17" t="s">
        <v>1</v>
      </c>
      <c r="B98" s="24" t="s">
        <v>51</v>
      </c>
      <c r="C98" s="24" t="s">
        <v>1410</v>
      </c>
      <c r="D98" s="24"/>
      <c r="E98" s="125" t="s">
        <v>1399</v>
      </c>
      <c r="F98" s="122"/>
      <c r="G98" s="32" t="str">
        <f>VLOOKUP(AF98, method!$A$1:$B$15, 2, 0)</f>
        <v>中前</v>
      </c>
      <c r="H98" s="15">
        <v>3</v>
      </c>
      <c r="I98" s="15" t="str">
        <f t="shared" si="3"/>
        <v/>
      </c>
      <c r="J98" s="15">
        <f>COUNTIF($B$2:B98,B98)</f>
        <v>17</v>
      </c>
      <c r="K98" s="15" t="str">
        <f t="shared" ca="1" si="4"/>
        <v/>
      </c>
      <c r="L98" t="s">
        <v>518</v>
      </c>
      <c r="M98" s="39" t="s">
        <v>384</v>
      </c>
      <c r="N98" s="42">
        <v>1200</v>
      </c>
      <c r="O98">
        <v>1</v>
      </c>
      <c r="P98" s="127">
        <v>9.19</v>
      </c>
      <c r="Q98">
        <v>10</v>
      </c>
      <c r="R98">
        <v>3</v>
      </c>
      <c r="S98" s="51" t="s">
        <v>52</v>
      </c>
      <c r="T98" s="70" t="s">
        <v>510</v>
      </c>
      <c r="U98" s="24" t="s">
        <v>53</v>
      </c>
      <c r="V98">
        <v>129</v>
      </c>
      <c r="W98">
        <v>128</v>
      </c>
      <c r="X98">
        <v>1077</v>
      </c>
      <c r="Z98">
        <v>93</v>
      </c>
      <c r="AA98" s="38" t="s">
        <v>463</v>
      </c>
      <c r="AB98" s="35" t="s">
        <v>377</v>
      </c>
      <c r="AC98" s="35">
        <f>VLOOKUP(A98,Raceinfo!$A$1:$D$15,4,0)</f>
        <v>5</v>
      </c>
      <c r="AD98">
        <v>4</v>
      </c>
      <c r="AE98">
        <v>52</v>
      </c>
      <c r="AF98">
        <v>6</v>
      </c>
      <c r="AG98">
        <v>5</v>
      </c>
      <c r="AH98">
        <v>3</v>
      </c>
      <c r="AL98" t="s">
        <v>181</v>
      </c>
      <c r="AM98" t="s">
        <v>1489</v>
      </c>
      <c r="AN98" s="126">
        <f>表格2[[#This Row],[今次負磅]]/表格2[[#This Row],[排位體重]]*100%</f>
        <v>0.11977715877437325</v>
      </c>
      <c r="AO98" t="str">
        <f t="shared" si="5"/>
        <v/>
      </c>
    </row>
    <row r="99" spans="1:45" x14ac:dyDescent="0.25">
      <c r="A99" s="17" t="s">
        <v>1</v>
      </c>
      <c r="B99" s="25" t="s">
        <v>55</v>
      </c>
      <c r="C99" s="25"/>
      <c r="D99" s="25"/>
      <c r="E99" s="11" t="s">
        <v>1414</v>
      </c>
      <c r="F99" s="122"/>
      <c r="G99" s="33" t="str">
        <f>VLOOKUP(AF99, method!$A$1:$B$15, 2, 0)</f>
        <v>留後</v>
      </c>
      <c r="H99">
        <v>10</v>
      </c>
      <c r="I99" t="str">
        <f t="shared" si="3"/>
        <v/>
      </c>
      <c r="J99">
        <f>COUNTIF($B$2:B99,B99)</f>
        <v>1</v>
      </c>
      <c r="K99" t="str">
        <f t="shared" ca="1" si="4"/>
        <v/>
      </c>
      <c r="L99" t="s">
        <v>519</v>
      </c>
      <c r="M99" s="40" t="s">
        <v>398</v>
      </c>
      <c r="N99">
        <v>1650</v>
      </c>
      <c r="O99">
        <v>1</v>
      </c>
      <c r="P99">
        <v>41.86</v>
      </c>
      <c r="Q99">
        <v>6</v>
      </c>
      <c r="R99">
        <v>10</v>
      </c>
      <c r="S99" s="52" t="s">
        <v>56</v>
      </c>
      <c r="T99" s="71" t="s">
        <v>350</v>
      </c>
      <c r="U99" s="25" t="s">
        <v>57</v>
      </c>
      <c r="V99">
        <v>127</v>
      </c>
      <c r="W99">
        <v>135</v>
      </c>
      <c r="X99">
        <v>1136</v>
      </c>
      <c r="Z99">
        <v>70</v>
      </c>
      <c r="AA99" s="37" t="s">
        <v>520</v>
      </c>
      <c r="AB99" s="35" t="s">
        <v>377</v>
      </c>
      <c r="AC99" s="35">
        <f>VLOOKUP(A99,Raceinfo!$A$1:$D$15,4,0)</f>
        <v>5</v>
      </c>
      <c r="AD99">
        <v>5</v>
      </c>
      <c r="AE99">
        <v>40</v>
      </c>
      <c r="AF99">
        <v>12</v>
      </c>
      <c r="AG99">
        <v>12</v>
      </c>
      <c r="AH99">
        <v>12</v>
      </c>
      <c r="AI99">
        <v>10</v>
      </c>
      <c r="AL99" t="s">
        <v>521</v>
      </c>
      <c r="AM99" t="s">
        <v>1546</v>
      </c>
      <c r="AN99" s="126">
        <f>表格2[[#This Row],[今次負磅]]/表格2[[#This Row],[排位體重]]*100%</f>
        <v>0.11179577464788733</v>
      </c>
      <c r="AO99" t="str">
        <f t="shared" si="5"/>
        <v/>
      </c>
      <c r="AQ99" t="s">
        <v>1419</v>
      </c>
      <c r="AS99" t="s">
        <v>1421</v>
      </c>
    </row>
    <row r="100" spans="1:45" x14ac:dyDescent="0.25">
      <c r="A100" s="17" t="s">
        <v>1</v>
      </c>
      <c r="B100" s="25" t="s">
        <v>55</v>
      </c>
      <c r="C100" s="25"/>
      <c r="D100" s="25"/>
      <c r="E100" s="12" t="s">
        <v>29</v>
      </c>
      <c r="F100" s="122"/>
      <c r="G100" s="33" t="str">
        <f>VLOOKUP(AF100, method!$A$1:$B$15, 2, 0)</f>
        <v>留後</v>
      </c>
      <c r="H100">
        <v>10</v>
      </c>
      <c r="I100" t="str">
        <f t="shared" si="3"/>
        <v/>
      </c>
      <c r="J100">
        <f>COUNTIF($B$2:B100,B100)</f>
        <v>2</v>
      </c>
      <c r="K100" t="str">
        <f t="shared" ca="1" si="4"/>
        <v/>
      </c>
      <c r="L100" t="s">
        <v>522</v>
      </c>
      <c r="M100" s="39" t="s">
        <v>394</v>
      </c>
      <c r="N100" s="42">
        <v>1200</v>
      </c>
      <c r="O100">
        <v>1</v>
      </c>
      <c r="P100">
        <v>9.8699999999999992</v>
      </c>
      <c r="Q100">
        <v>6</v>
      </c>
      <c r="R100">
        <v>11</v>
      </c>
      <c r="S100" s="52" t="s">
        <v>56</v>
      </c>
      <c r="T100" s="46" t="s">
        <v>351</v>
      </c>
      <c r="U100" s="25" t="s">
        <v>57</v>
      </c>
      <c r="V100">
        <v>127</v>
      </c>
      <c r="W100">
        <v>112</v>
      </c>
      <c r="X100">
        <v>1108</v>
      </c>
      <c r="Z100">
        <v>192</v>
      </c>
      <c r="AA100" s="37" t="s">
        <v>416</v>
      </c>
      <c r="AB100" s="35" t="s">
        <v>377</v>
      </c>
      <c r="AC100" s="35">
        <f>VLOOKUP(A100,Raceinfo!$A$1:$D$15,4,0)</f>
        <v>5</v>
      </c>
      <c r="AD100">
        <v>4</v>
      </c>
      <c r="AE100">
        <v>43</v>
      </c>
      <c r="AF100">
        <v>13</v>
      </c>
      <c r="AG100">
        <v>13</v>
      </c>
      <c r="AH100">
        <v>10</v>
      </c>
      <c r="AL100" t="s">
        <v>523</v>
      </c>
      <c r="AM100" t="s">
        <v>1547</v>
      </c>
      <c r="AN100" s="126">
        <f>表格2[[#This Row],[今次負磅]]/表格2[[#This Row],[排位體重]]*100%</f>
        <v>0.11462093862815885</v>
      </c>
      <c r="AO100" t="str">
        <f t="shared" si="5"/>
        <v/>
      </c>
      <c r="AQ100" t="s">
        <v>1419</v>
      </c>
      <c r="AS100" t="s">
        <v>1421</v>
      </c>
    </row>
    <row r="101" spans="1:45" x14ac:dyDescent="0.25">
      <c r="A101" s="17" t="s">
        <v>1</v>
      </c>
      <c r="B101" s="25" t="s">
        <v>55</v>
      </c>
      <c r="C101" s="25"/>
      <c r="D101" s="25"/>
      <c r="E101" s="12" t="s">
        <v>29</v>
      </c>
      <c r="F101" s="122"/>
      <c r="G101" s="31" t="str">
        <f>VLOOKUP(AF101, method!$A$1:$B$15, 2, 0)</f>
        <v>中後</v>
      </c>
      <c r="H101">
        <v>12</v>
      </c>
      <c r="I101" t="str">
        <f t="shared" si="3"/>
        <v/>
      </c>
      <c r="J101">
        <f>COUNTIF($B$2:B101,B101)</f>
        <v>3</v>
      </c>
      <c r="K101" t="str">
        <f t="shared" ca="1" si="4"/>
        <v/>
      </c>
      <c r="L101" t="s">
        <v>465</v>
      </c>
      <c r="M101" s="39" t="s">
        <v>413</v>
      </c>
      <c r="N101" s="42">
        <v>1200</v>
      </c>
      <c r="O101">
        <v>1</v>
      </c>
      <c r="P101">
        <v>12.75</v>
      </c>
      <c r="Q101">
        <v>6</v>
      </c>
      <c r="R101">
        <v>6</v>
      </c>
      <c r="S101" s="52" t="s">
        <v>56</v>
      </c>
      <c r="T101" s="72" t="s">
        <v>354</v>
      </c>
      <c r="U101" s="25" t="s">
        <v>57</v>
      </c>
      <c r="V101">
        <v>127</v>
      </c>
      <c r="W101">
        <v>120</v>
      </c>
      <c r="X101">
        <v>1108</v>
      </c>
      <c r="Z101">
        <v>192</v>
      </c>
      <c r="AA101" s="37" t="s">
        <v>524</v>
      </c>
      <c r="AB101" s="36" t="s">
        <v>459</v>
      </c>
      <c r="AC101" s="36">
        <f>VLOOKUP(A101,Raceinfo!$A$1:$D$15,4,0)</f>
        <v>5</v>
      </c>
      <c r="AD101">
        <v>4</v>
      </c>
      <c r="AE101">
        <v>46</v>
      </c>
      <c r="AF101">
        <v>9</v>
      </c>
      <c r="AG101">
        <v>11</v>
      </c>
      <c r="AH101">
        <v>12</v>
      </c>
      <c r="AL101" t="s">
        <v>29</v>
      </c>
      <c r="AM101" t="s">
        <v>1472</v>
      </c>
      <c r="AN101" s="126">
        <f>表格2[[#This Row],[今次負磅]]/表格2[[#This Row],[排位體重]]*100%</f>
        <v>0.11462093862815885</v>
      </c>
      <c r="AO101" t="str">
        <f t="shared" si="5"/>
        <v/>
      </c>
      <c r="AQ101" t="s">
        <v>1419</v>
      </c>
      <c r="AS101" t="s">
        <v>1421</v>
      </c>
    </row>
    <row r="102" spans="1:45" x14ac:dyDescent="0.25">
      <c r="A102" s="17" t="s">
        <v>1</v>
      </c>
      <c r="B102" s="25" t="s">
        <v>55</v>
      </c>
      <c r="C102" s="25"/>
      <c r="D102" s="25"/>
      <c r="E102" s="12" t="s">
        <v>29</v>
      </c>
      <c r="F102" s="122"/>
      <c r="G102" s="33" t="str">
        <f>VLOOKUP(AF102, method!$A$1:$B$15, 2, 0)</f>
        <v>留後</v>
      </c>
      <c r="H102">
        <v>14</v>
      </c>
      <c r="I102" t="str">
        <f t="shared" si="3"/>
        <v/>
      </c>
      <c r="J102">
        <f>COUNTIF($B$2:B102,B102)</f>
        <v>4</v>
      </c>
      <c r="K102" t="str">
        <f t="shared" ca="1" si="4"/>
        <v/>
      </c>
      <c r="L102" t="s">
        <v>448</v>
      </c>
      <c r="M102" s="39" t="s">
        <v>430</v>
      </c>
      <c r="N102">
        <v>1000</v>
      </c>
      <c r="O102">
        <v>0</v>
      </c>
      <c r="P102">
        <v>57.41</v>
      </c>
      <c r="Q102">
        <v>6</v>
      </c>
      <c r="R102">
        <v>6</v>
      </c>
      <c r="S102" s="52" t="s">
        <v>56</v>
      </c>
      <c r="T102" s="71" t="s">
        <v>350</v>
      </c>
      <c r="U102" s="25" t="s">
        <v>57</v>
      </c>
      <c r="V102">
        <v>127</v>
      </c>
      <c r="W102">
        <v>123</v>
      </c>
      <c r="X102">
        <v>1090</v>
      </c>
      <c r="Z102">
        <v>280</v>
      </c>
      <c r="AA102" s="37" t="s">
        <v>525</v>
      </c>
      <c r="AB102" s="35" t="s">
        <v>370</v>
      </c>
      <c r="AC102" s="35">
        <f>VLOOKUP(A102,Raceinfo!$A$1:$D$15,4,0)</f>
        <v>5</v>
      </c>
      <c r="AD102">
        <v>4</v>
      </c>
      <c r="AE102">
        <v>48</v>
      </c>
      <c r="AF102">
        <v>14</v>
      </c>
      <c r="AG102">
        <v>14</v>
      </c>
      <c r="AH102">
        <v>14</v>
      </c>
      <c r="AL102" t="s">
        <v>106</v>
      </c>
      <c r="AM102" t="s">
        <v>1477</v>
      </c>
      <c r="AN102" s="126">
        <f>表格2[[#This Row],[今次負磅]]/表格2[[#This Row],[排位體重]]*100%</f>
        <v>0.11651376146788991</v>
      </c>
      <c r="AO102" t="str">
        <f t="shared" si="5"/>
        <v/>
      </c>
      <c r="AQ102" t="s">
        <v>1419</v>
      </c>
      <c r="AS102" t="s">
        <v>1421</v>
      </c>
    </row>
    <row r="103" spans="1:45" x14ac:dyDescent="0.25">
      <c r="A103" s="17" t="s">
        <v>1</v>
      </c>
      <c r="B103" s="25" t="s">
        <v>55</v>
      </c>
      <c r="C103" s="25"/>
      <c r="D103" s="25"/>
      <c r="E103" s="12" t="s">
        <v>29</v>
      </c>
      <c r="F103" s="122"/>
      <c r="G103" s="31" t="str">
        <f>VLOOKUP(AF103, method!$A$1:$B$15, 2, 0)</f>
        <v>中後</v>
      </c>
      <c r="H103">
        <v>12</v>
      </c>
      <c r="I103" t="str">
        <f t="shared" si="3"/>
        <v/>
      </c>
      <c r="J103">
        <f>COUNTIF($B$2:B103,B103)</f>
        <v>5</v>
      </c>
      <c r="K103" t="str">
        <f t="shared" ca="1" si="4"/>
        <v/>
      </c>
      <c r="L103" t="s">
        <v>509</v>
      </c>
      <c r="M103" s="39" t="s">
        <v>430</v>
      </c>
      <c r="N103" s="42">
        <v>1200</v>
      </c>
      <c r="O103">
        <v>1</v>
      </c>
      <c r="P103">
        <v>12.13</v>
      </c>
      <c r="Q103">
        <v>6</v>
      </c>
      <c r="R103">
        <v>8</v>
      </c>
      <c r="S103" s="52" t="s">
        <v>56</v>
      </c>
      <c r="T103" s="72" t="s">
        <v>354</v>
      </c>
      <c r="U103" s="25" t="s">
        <v>57</v>
      </c>
      <c r="V103">
        <v>127</v>
      </c>
      <c r="W103">
        <v>119</v>
      </c>
      <c r="X103">
        <v>1075</v>
      </c>
      <c r="Z103">
        <v>160</v>
      </c>
      <c r="AA103" s="37" t="s">
        <v>379</v>
      </c>
      <c r="AB103" s="35" t="s">
        <v>370</v>
      </c>
      <c r="AC103" s="35">
        <f>VLOOKUP(A103,Raceinfo!$A$1:$D$15,4,0)</f>
        <v>5</v>
      </c>
      <c r="AD103" t="s">
        <v>526</v>
      </c>
      <c r="AE103" t="s">
        <v>385</v>
      </c>
      <c r="AF103">
        <v>9</v>
      </c>
      <c r="AG103">
        <v>10</v>
      </c>
      <c r="AH103">
        <v>12</v>
      </c>
      <c r="AL103" t="s">
        <v>385</v>
      </c>
      <c r="AM103" t="s">
        <v>1405</v>
      </c>
      <c r="AN103" s="126">
        <f>表格2[[#This Row],[今次負磅]]/表格2[[#This Row],[排位體重]]*100%</f>
        <v>0.11813953488372093</v>
      </c>
      <c r="AO103" t="str">
        <f t="shared" si="5"/>
        <v/>
      </c>
      <c r="AQ103" t="s">
        <v>1419</v>
      </c>
      <c r="AS103" t="s">
        <v>1421</v>
      </c>
    </row>
    <row r="104" spans="1:45" x14ac:dyDescent="0.25">
      <c r="A104" s="17" t="s">
        <v>1</v>
      </c>
      <c r="B104" s="25" t="s">
        <v>55</v>
      </c>
      <c r="C104" s="25"/>
      <c r="D104" s="25"/>
      <c r="E104" s="12" t="s">
        <v>29</v>
      </c>
      <c r="F104" s="122"/>
      <c r="G104" s="31" t="str">
        <f>VLOOKUP(AF104, method!$A$1:$B$15, 2, 0)</f>
        <v>中後</v>
      </c>
      <c r="H104">
        <v>13</v>
      </c>
      <c r="I104" t="str">
        <f t="shared" si="3"/>
        <v/>
      </c>
      <c r="J104">
        <f>COUNTIF($B$2:B104,B104)</f>
        <v>6</v>
      </c>
      <c r="K104" t="str">
        <f t="shared" ca="1" si="4"/>
        <v/>
      </c>
      <c r="L104" t="s">
        <v>512</v>
      </c>
      <c r="M104" s="39" t="s">
        <v>430</v>
      </c>
      <c r="N104">
        <v>1000</v>
      </c>
      <c r="O104">
        <v>0</v>
      </c>
      <c r="P104">
        <v>57.71</v>
      </c>
      <c r="Q104">
        <v>6</v>
      </c>
      <c r="R104">
        <v>7</v>
      </c>
      <c r="S104" s="52" t="s">
        <v>56</v>
      </c>
      <c r="T104" s="61" t="s">
        <v>128</v>
      </c>
      <c r="U104" s="25" t="s">
        <v>57</v>
      </c>
      <c r="V104">
        <v>127</v>
      </c>
      <c r="W104">
        <v>121</v>
      </c>
      <c r="X104">
        <v>1081</v>
      </c>
      <c r="Z104">
        <v>67</v>
      </c>
      <c r="AA104" s="37" t="s">
        <v>527</v>
      </c>
      <c r="AB104" s="35" t="s">
        <v>377</v>
      </c>
      <c r="AC104" s="35">
        <f>VLOOKUP(A104,Raceinfo!$A$1:$D$15,4,0)</f>
        <v>5</v>
      </c>
      <c r="AD104" t="s">
        <v>526</v>
      </c>
      <c r="AE104" t="s">
        <v>385</v>
      </c>
      <c r="AF104">
        <v>10</v>
      </c>
      <c r="AG104">
        <v>12</v>
      </c>
      <c r="AH104">
        <v>13</v>
      </c>
      <c r="AL104" t="s">
        <v>385</v>
      </c>
      <c r="AM104" t="s">
        <v>1405</v>
      </c>
      <c r="AN104" s="126">
        <f>表格2[[#This Row],[今次負磅]]/表格2[[#This Row],[排位體重]]*100%</f>
        <v>0.11748381128584644</v>
      </c>
      <c r="AO104" t="str">
        <f t="shared" si="5"/>
        <v/>
      </c>
      <c r="AQ104" t="s">
        <v>1419</v>
      </c>
      <c r="AS104" t="s">
        <v>1421</v>
      </c>
    </row>
    <row r="105" spans="1:45" x14ac:dyDescent="0.25">
      <c r="A105" s="17" t="s">
        <v>1</v>
      </c>
      <c r="B105" s="26" t="s">
        <v>59</v>
      </c>
      <c r="C105" s="26"/>
      <c r="D105" s="26"/>
      <c r="E105" s="125" t="s">
        <v>1399</v>
      </c>
      <c r="F105" s="122"/>
      <c r="G105" s="32" t="str">
        <f>VLOOKUP(AF105, method!$A$1:$B$15, 2, 0)</f>
        <v>中前</v>
      </c>
      <c r="H105">
        <v>9</v>
      </c>
      <c r="I105" t="str">
        <f t="shared" si="3"/>
        <v/>
      </c>
      <c r="J105">
        <f>COUNTIF($B$2:B105,B105)</f>
        <v>1</v>
      </c>
      <c r="K105" t="str">
        <f t="shared" ca="1" si="4"/>
        <v>倉</v>
      </c>
      <c r="L105" t="s">
        <v>393</v>
      </c>
      <c r="M105" s="39" t="s">
        <v>394</v>
      </c>
      <c r="N105" s="42">
        <v>1200</v>
      </c>
      <c r="O105">
        <v>1</v>
      </c>
      <c r="P105">
        <v>10.1</v>
      </c>
      <c r="Q105">
        <v>13</v>
      </c>
      <c r="R105">
        <v>9</v>
      </c>
      <c r="S105" s="53" t="s">
        <v>60</v>
      </c>
      <c r="T105" s="52" t="s">
        <v>56</v>
      </c>
      <c r="U105" s="26" t="s">
        <v>61</v>
      </c>
      <c r="V105">
        <v>127</v>
      </c>
      <c r="W105">
        <v>132</v>
      </c>
      <c r="X105">
        <v>1113</v>
      </c>
      <c r="Z105">
        <v>23</v>
      </c>
      <c r="AA105" s="37" t="s">
        <v>408</v>
      </c>
      <c r="AB105" s="35" t="s">
        <v>377</v>
      </c>
      <c r="AC105" s="35">
        <f>VLOOKUP(A105,Raceinfo!$A$1:$D$15,4,0)</f>
        <v>5</v>
      </c>
      <c r="AD105">
        <v>5</v>
      </c>
      <c r="AE105">
        <v>37</v>
      </c>
      <c r="AF105">
        <v>6</v>
      </c>
      <c r="AG105">
        <v>6</v>
      </c>
      <c r="AH105">
        <v>9</v>
      </c>
      <c r="AL105" t="s">
        <v>385</v>
      </c>
      <c r="AM105" t="s">
        <v>1405</v>
      </c>
      <c r="AN105" s="126">
        <f>表格2[[#This Row],[今次負磅]]/表格2[[#This Row],[排位體重]]*100%</f>
        <v>0.11410601976639713</v>
      </c>
      <c r="AO105" t="str">
        <f t="shared" si="5"/>
        <v/>
      </c>
      <c r="AS105" t="s">
        <v>1421</v>
      </c>
    </row>
    <row r="106" spans="1:45" x14ac:dyDescent="0.25">
      <c r="A106" s="17" t="s">
        <v>1</v>
      </c>
      <c r="B106" s="26" t="s">
        <v>59</v>
      </c>
      <c r="C106" s="26"/>
      <c r="D106" s="26"/>
      <c r="E106" s="125" t="s">
        <v>1399</v>
      </c>
      <c r="F106" s="122"/>
      <c r="G106" s="32" t="str">
        <f>VLOOKUP(AF106, method!$A$1:$B$15, 2, 0)</f>
        <v>中前</v>
      </c>
      <c r="H106">
        <v>4</v>
      </c>
      <c r="I106" t="str">
        <f t="shared" si="3"/>
        <v/>
      </c>
      <c r="J106">
        <f>COUNTIF($B$2:B106,B106)</f>
        <v>2</v>
      </c>
      <c r="K106" t="str">
        <f t="shared" ca="1" si="4"/>
        <v>倉</v>
      </c>
      <c r="L106" t="s">
        <v>397</v>
      </c>
      <c r="M106" s="40" t="s">
        <v>398</v>
      </c>
      <c r="N106" s="42">
        <v>1200</v>
      </c>
      <c r="O106">
        <v>1</v>
      </c>
      <c r="P106">
        <v>10.8</v>
      </c>
      <c r="Q106">
        <v>13</v>
      </c>
      <c r="R106">
        <v>1</v>
      </c>
      <c r="S106" s="53" t="s">
        <v>60</v>
      </c>
      <c r="T106" s="59" t="s">
        <v>111</v>
      </c>
      <c r="U106" s="26" t="s">
        <v>61</v>
      </c>
      <c r="V106">
        <v>127</v>
      </c>
      <c r="W106">
        <v>132</v>
      </c>
      <c r="X106">
        <v>1111</v>
      </c>
      <c r="Z106">
        <v>5.5</v>
      </c>
      <c r="AA106" s="38" t="s">
        <v>470</v>
      </c>
      <c r="AB106" s="35" t="s">
        <v>370</v>
      </c>
      <c r="AC106" s="35">
        <f>VLOOKUP(A106,Raceinfo!$A$1:$D$15,4,0)</f>
        <v>5</v>
      </c>
      <c r="AD106">
        <v>5</v>
      </c>
      <c r="AE106">
        <v>37</v>
      </c>
      <c r="AF106">
        <v>4</v>
      </c>
      <c r="AG106">
        <v>3</v>
      </c>
      <c r="AH106">
        <v>4</v>
      </c>
      <c r="AL106" t="s">
        <v>528</v>
      </c>
      <c r="AM106" t="s">
        <v>1548</v>
      </c>
      <c r="AN106" s="126">
        <f>表格2[[#This Row],[今次負磅]]/表格2[[#This Row],[排位體重]]*100%</f>
        <v>0.11431143114311432</v>
      </c>
      <c r="AO106" t="str">
        <f t="shared" si="5"/>
        <v/>
      </c>
      <c r="AS106" t="s">
        <v>1421</v>
      </c>
    </row>
    <row r="107" spans="1:45" x14ac:dyDescent="0.25">
      <c r="A107" s="17" t="s">
        <v>1</v>
      </c>
      <c r="B107" s="26" t="s">
        <v>59</v>
      </c>
      <c r="C107" s="26"/>
      <c r="D107" s="26"/>
      <c r="E107" s="125" t="s">
        <v>1399</v>
      </c>
      <c r="F107" s="122"/>
      <c r="G107" s="30" t="str">
        <f>VLOOKUP(AF107, method!$A$1:$B$15, 2, 0)</f>
        <v>放頭</v>
      </c>
      <c r="H107">
        <v>12</v>
      </c>
      <c r="I107" t="str">
        <f t="shared" si="3"/>
        <v/>
      </c>
      <c r="J107">
        <f>COUNTIF($B$2:B107,B107)</f>
        <v>3</v>
      </c>
      <c r="K107" t="str">
        <f t="shared" ca="1" si="4"/>
        <v>倉</v>
      </c>
      <c r="L107" t="s">
        <v>448</v>
      </c>
      <c r="M107" s="41" t="s">
        <v>400</v>
      </c>
      <c r="N107" s="42">
        <v>1200</v>
      </c>
      <c r="O107">
        <v>1</v>
      </c>
      <c r="P107">
        <v>10.64</v>
      </c>
      <c r="Q107">
        <v>13</v>
      </c>
      <c r="R107">
        <v>5</v>
      </c>
      <c r="S107" s="53" t="s">
        <v>60</v>
      </c>
      <c r="T107" s="71" t="s">
        <v>350</v>
      </c>
      <c r="U107" s="27" t="s">
        <v>135</v>
      </c>
      <c r="V107">
        <v>127</v>
      </c>
      <c r="W107">
        <v>135</v>
      </c>
      <c r="X107">
        <v>1103</v>
      </c>
      <c r="Z107">
        <v>25</v>
      </c>
      <c r="AA107" s="37" t="s">
        <v>529</v>
      </c>
      <c r="AB107" s="35" t="s">
        <v>377</v>
      </c>
      <c r="AC107" s="35">
        <f>VLOOKUP(A107,Raceinfo!$A$1:$D$15,4,0)</f>
        <v>5</v>
      </c>
      <c r="AD107">
        <v>5</v>
      </c>
      <c r="AE107">
        <v>39</v>
      </c>
      <c r="AF107">
        <v>3</v>
      </c>
      <c r="AG107">
        <v>3</v>
      </c>
      <c r="AH107">
        <v>12</v>
      </c>
      <c r="AL107" t="s">
        <v>223</v>
      </c>
      <c r="AM107" t="s">
        <v>1490</v>
      </c>
      <c r="AN107" s="126">
        <f>表格2[[#This Row],[今次負磅]]/表格2[[#This Row],[排位體重]]*100%</f>
        <v>0.11514052583862194</v>
      </c>
      <c r="AO107" t="str">
        <f t="shared" si="5"/>
        <v/>
      </c>
      <c r="AS107" t="s">
        <v>1421</v>
      </c>
    </row>
    <row r="108" spans="1:45" x14ac:dyDescent="0.25">
      <c r="A108" s="17" t="s">
        <v>1</v>
      </c>
      <c r="B108" s="26" t="s">
        <v>59</v>
      </c>
      <c r="C108" s="26"/>
      <c r="D108" s="26"/>
      <c r="E108" s="12" t="s">
        <v>29</v>
      </c>
      <c r="F108" s="122"/>
      <c r="G108" s="32" t="str">
        <f>VLOOKUP(AF108, method!$A$1:$B$15, 2, 0)</f>
        <v>中前</v>
      </c>
      <c r="H108">
        <v>7</v>
      </c>
      <c r="I108" t="str">
        <f t="shared" si="3"/>
        <v/>
      </c>
      <c r="J108">
        <f>COUNTIF($B$2:B108,B108)</f>
        <v>4</v>
      </c>
      <c r="K108" t="str">
        <f t="shared" ca="1" si="4"/>
        <v>倉</v>
      </c>
      <c r="L108" t="s">
        <v>383</v>
      </c>
      <c r="M108" s="39" t="s">
        <v>384</v>
      </c>
      <c r="N108" s="42">
        <v>1200</v>
      </c>
      <c r="O108">
        <v>1</v>
      </c>
      <c r="P108">
        <v>9.52</v>
      </c>
      <c r="Q108">
        <v>13</v>
      </c>
      <c r="R108">
        <v>12</v>
      </c>
      <c r="S108" s="53" t="s">
        <v>60</v>
      </c>
      <c r="T108" s="71" t="s">
        <v>350</v>
      </c>
      <c r="U108" s="27" t="s">
        <v>135</v>
      </c>
      <c r="V108">
        <v>127</v>
      </c>
      <c r="W108">
        <v>119</v>
      </c>
      <c r="X108">
        <v>1104</v>
      </c>
      <c r="Z108">
        <v>37</v>
      </c>
      <c r="AA108" s="37" t="s">
        <v>428</v>
      </c>
      <c r="AB108" s="35" t="s">
        <v>370</v>
      </c>
      <c r="AC108" s="35">
        <f>VLOOKUP(A108,Raceinfo!$A$1:$D$15,4,0)</f>
        <v>5</v>
      </c>
      <c r="AD108">
        <v>4</v>
      </c>
      <c r="AE108">
        <v>41</v>
      </c>
      <c r="AF108">
        <v>4</v>
      </c>
      <c r="AG108">
        <v>4</v>
      </c>
      <c r="AH108">
        <v>7</v>
      </c>
      <c r="AL108" t="s">
        <v>223</v>
      </c>
      <c r="AM108" t="s">
        <v>1490</v>
      </c>
      <c r="AN108" s="126">
        <f>表格2[[#This Row],[今次負磅]]/表格2[[#This Row],[排位體重]]*100%</f>
        <v>0.11503623188405797</v>
      </c>
      <c r="AO108" t="str">
        <f t="shared" si="5"/>
        <v/>
      </c>
      <c r="AS108" t="s">
        <v>1421</v>
      </c>
    </row>
    <row r="109" spans="1:45" x14ac:dyDescent="0.25">
      <c r="A109" s="17" t="s">
        <v>1</v>
      </c>
      <c r="B109" s="26" t="s">
        <v>59</v>
      </c>
      <c r="C109" s="26"/>
      <c r="D109" s="26"/>
      <c r="E109" s="12" t="s">
        <v>29</v>
      </c>
      <c r="F109" s="122"/>
      <c r="G109" s="33" t="str">
        <f>VLOOKUP(AF109, method!$A$1:$B$15, 2, 0)</f>
        <v>留後</v>
      </c>
      <c r="H109">
        <v>9</v>
      </c>
      <c r="I109" t="str">
        <f t="shared" si="3"/>
        <v/>
      </c>
      <c r="J109">
        <f>COUNTIF($B$2:B109,B109)</f>
        <v>5</v>
      </c>
      <c r="K109" t="str">
        <f t="shared" ca="1" si="4"/>
        <v>倉</v>
      </c>
      <c r="L109" t="s">
        <v>418</v>
      </c>
      <c r="M109" s="39" t="s">
        <v>384</v>
      </c>
      <c r="N109" s="42">
        <v>1200</v>
      </c>
      <c r="O109">
        <v>1</v>
      </c>
      <c r="P109">
        <v>9.76</v>
      </c>
      <c r="Q109">
        <v>13</v>
      </c>
      <c r="R109">
        <v>10</v>
      </c>
      <c r="S109" s="53" t="s">
        <v>60</v>
      </c>
      <c r="T109" s="71" t="s">
        <v>350</v>
      </c>
      <c r="U109" s="27" t="s">
        <v>135</v>
      </c>
      <c r="V109">
        <v>127</v>
      </c>
      <c r="W109">
        <v>120</v>
      </c>
      <c r="X109">
        <v>1110</v>
      </c>
      <c r="Z109">
        <v>56</v>
      </c>
      <c r="AA109" s="37">
        <v>4</v>
      </c>
      <c r="AB109" s="35" t="s">
        <v>377</v>
      </c>
      <c r="AC109" s="35">
        <f>VLOOKUP(A109,Raceinfo!$A$1:$D$15,4,0)</f>
        <v>5</v>
      </c>
      <c r="AD109">
        <v>4</v>
      </c>
      <c r="AE109">
        <v>43</v>
      </c>
      <c r="AF109">
        <v>11</v>
      </c>
      <c r="AG109">
        <v>8</v>
      </c>
      <c r="AH109">
        <v>9</v>
      </c>
      <c r="AL109" t="s">
        <v>530</v>
      </c>
      <c r="AM109" t="s">
        <v>1549</v>
      </c>
      <c r="AN109" s="126">
        <f>表格2[[#This Row],[今次負磅]]/表格2[[#This Row],[排位體重]]*100%</f>
        <v>0.11441441441441441</v>
      </c>
      <c r="AO109" t="str">
        <f t="shared" si="5"/>
        <v/>
      </c>
      <c r="AS109" t="s">
        <v>1421</v>
      </c>
    </row>
    <row r="110" spans="1:45" x14ac:dyDescent="0.25">
      <c r="A110" s="17" t="s">
        <v>1</v>
      </c>
      <c r="B110" s="26" t="s">
        <v>59</v>
      </c>
      <c r="C110" s="26"/>
      <c r="D110" s="26"/>
      <c r="E110" s="125" t="s">
        <v>1399</v>
      </c>
      <c r="F110" s="122"/>
      <c r="G110" s="31" t="str">
        <f>VLOOKUP(AF110, method!$A$1:$B$15, 2, 0)</f>
        <v>中後</v>
      </c>
      <c r="H110">
        <v>10</v>
      </c>
      <c r="I110" t="str">
        <f t="shared" si="3"/>
        <v/>
      </c>
      <c r="J110">
        <f>COUNTIF($B$2:B110,B110)</f>
        <v>6</v>
      </c>
      <c r="K110" t="str">
        <f t="shared" ca="1" si="4"/>
        <v/>
      </c>
      <c r="L110" t="s">
        <v>500</v>
      </c>
      <c r="M110" s="39" t="s">
        <v>413</v>
      </c>
      <c r="N110" s="42">
        <v>1200</v>
      </c>
      <c r="O110">
        <v>1</v>
      </c>
      <c r="P110">
        <v>9.8699999999999992</v>
      </c>
      <c r="Q110">
        <v>13</v>
      </c>
      <c r="R110">
        <v>8</v>
      </c>
      <c r="S110" s="53" t="s">
        <v>60</v>
      </c>
      <c r="T110" s="71" t="s">
        <v>350</v>
      </c>
      <c r="U110" s="27" t="s">
        <v>135</v>
      </c>
      <c r="V110">
        <v>127</v>
      </c>
      <c r="W110">
        <v>124</v>
      </c>
      <c r="X110">
        <v>1106</v>
      </c>
      <c r="Z110">
        <v>52</v>
      </c>
      <c r="AA110" s="37" t="s">
        <v>531</v>
      </c>
      <c r="AB110" s="35" t="s">
        <v>377</v>
      </c>
      <c r="AC110" s="35">
        <f>VLOOKUP(A110,Raceinfo!$A$1:$D$15,4,0)</f>
        <v>5</v>
      </c>
      <c r="AD110">
        <v>4</v>
      </c>
      <c r="AE110">
        <v>45</v>
      </c>
      <c r="AF110">
        <v>10</v>
      </c>
      <c r="AG110">
        <v>11</v>
      </c>
      <c r="AH110">
        <v>10</v>
      </c>
      <c r="AL110" t="s">
        <v>532</v>
      </c>
      <c r="AM110" t="s">
        <v>1550</v>
      </c>
      <c r="AN110" s="126">
        <f>表格2[[#This Row],[今次負磅]]/表格2[[#This Row],[排位體重]]*100%</f>
        <v>0.11482820976491863</v>
      </c>
      <c r="AO110" t="str">
        <f t="shared" si="5"/>
        <v/>
      </c>
      <c r="AS110" t="s">
        <v>1421</v>
      </c>
    </row>
    <row r="111" spans="1:45" x14ac:dyDescent="0.25">
      <c r="A111" s="17" t="s">
        <v>1</v>
      </c>
      <c r="B111" s="26" t="s">
        <v>59</v>
      </c>
      <c r="C111" s="26"/>
      <c r="D111" s="26"/>
      <c r="E111" s="124" t="s">
        <v>1413</v>
      </c>
      <c r="F111" s="122"/>
      <c r="G111" s="32" t="str">
        <f>VLOOKUP(AF111, method!$A$1:$B$15, 2, 0)</f>
        <v>中前</v>
      </c>
      <c r="H111">
        <v>10</v>
      </c>
      <c r="I111" t="str">
        <f t="shared" si="3"/>
        <v/>
      </c>
      <c r="J111">
        <f>COUNTIF($B$2:B111,B111)</f>
        <v>7</v>
      </c>
      <c r="K111" t="str">
        <f t="shared" ca="1" si="4"/>
        <v/>
      </c>
      <c r="L111" t="s">
        <v>533</v>
      </c>
      <c r="M111" s="40" t="s">
        <v>376</v>
      </c>
      <c r="N111" s="42">
        <v>1200</v>
      </c>
      <c r="O111">
        <v>1</v>
      </c>
      <c r="P111">
        <v>10.94</v>
      </c>
      <c r="Q111">
        <v>13</v>
      </c>
      <c r="R111">
        <v>7</v>
      </c>
      <c r="S111" s="53" t="s">
        <v>60</v>
      </c>
      <c r="T111" s="53" t="s">
        <v>60</v>
      </c>
      <c r="U111" s="27" t="s">
        <v>135</v>
      </c>
      <c r="V111">
        <v>127</v>
      </c>
      <c r="W111">
        <v>122</v>
      </c>
      <c r="X111">
        <v>1113</v>
      </c>
      <c r="Z111">
        <v>23</v>
      </c>
      <c r="AA111" s="37" t="s">
        <v>534</v>
      </c>
      <c r="AB111" s="35" t="s">
        <v>370</v>
      </c>
      <c r="AC111" s="35">
        <f>VLOOKUP(A111,Raceinfo!$A$1:$D$15,4,0)</f>
        <v>5</v>
      </c>
      <c r="AD111">
        <v>4</v>
      </c>
      <c r="AE111">
        <v>47</v>
      </c>
      <c r="AF111">
        <v>5</v>
      </c>
      <c r="AG111">
        <v>5</v>
      </c>
      <c r="AH111">
        <v>10</v>
      </c>
      <c r="AL111" t="s">
        <v>223</v>
      </c>
      <c r="AM111" t="s">
        <v>1490</v>
      </c>
      <c r="AN111" s="126">
        <f>表格2[[#This Row],[今次負磅]]/表格2[[#This Row],[排位體重]]*100%</f>
        <v>0.11410601976639713</v>
      </c>
      <c r="AO111" t="str">
        <f t="shared" si="5"/>
        <v/>
      </c>
      <c r="AS111" t="s">
        <v>1421</v>
      </c>
    </row>
    <row r="112" spans="1:45" x14ac:dyDescent="0.25">
      <c r="A112" s="17" t="s">
        <v>1</v>
      </c>
      <c r="B112" s="26" t="s">
        <v>59</v>
      </c>
      <c r="C112" s="26"/>
      <c r="D112" s="26"/>
      <c r="E112" s="125" t="s">
        <v>1399</v>
      </c>
      <c r="F112" s="122"/>
      <c r="G112" s="32" t="str">
        <f>VLOOKUP(AF112, method!$A$1:$B$15, 2, 0)</f>
        <v>中前</v>
      </c>
      <c r="H112">
        <v>11</v>
      </c>
      <c r="I112" t="str">
        <f t="shared" si="3"/>
        <v/>
      </c>
      <c r="J112">
        <f>COUNTIF($B$2:B112,B112)</f>
        <v>8</v>
      </c>
      <c r="K112" t="str">
        <f t="shared" ca="1" si="4"/>
        <v/>
      </c>
      <c r="L112" t="s">
        <v>513</v>
      </c>
      <c r="M112" s="39" t="s">
        <v>430</v>
      </c>
      <c r="N112" s="42">
        <v>1200</v>
      </c>
      <c r="O112">
        <v>1</v>
      </c>
      <c r="P112">
        <v>10.130000000000001</v>
      </c>
      <c r="Q112">
        <v>13</v>
      </c>
      <c r="R112">
        <v>3</v>
      </c>
      <c r="S112" s="53" t="s">
        <v>60</v>
      </c>
      <c r="T112" s="59" t="s">
        <v>111</v>
      </c>
      <c r="U112" s="27" t="s">
        <v>135</v>
      </c>
      <c r="V112">
        <v>127</v>
      </c>
      <c r="W112">
        <v>124</v>
      </c>
      <c r="X112">
        <v>1100</v>
      </c>
      <c r="Z112">
        <v>13</v>
      </c>
      <c r="AA112" s="37">
        <v>7</v>
      </c>
      <c r="AB112" s="35" t="s">
        <v>370</v>
      </c>
      <c r="AC112" s="35">
        <f>VLOOKUP(A112,Raceinfo!$A$1:$D$15,4,0)</f>
        <v>5</v>
      </c>
      <c r="AD112">
        <v>4</v>
      </c>
      <c r="AE112">
        <v>50</v>
      </c>
      <c r="AF112">
        <v>5</v>
      </c>
      <c r="AG112">
        <v>6</v>
      </c>
      <c r="AH112">
        <v>11</v>
      </c>
      <c r="AL112" t="s">
        <v>535</v>
      </c>
      <c r="AM112" t="s">
        <v>1551</v>
      </c>
      <c r="AN112" s="126">
        <f>表格2[[#This Row],[今次負磅]]/表格2[[#This Row],[排位體重]]*100%</f>
        <v>0.11545454545454545</v>
      </c>
      <c r="AO112" t="str">
        <f t="shared" si="5"/>
        <v/>
      </c>
      <c r="AS112" t="s">
        <v>1421</v>
      </c>
    </row>
    <row r="113" spans="1:45" x14ac:dyDescent="0.25">
      <c r="A113" s="17" t="s">
        <v>1</v>
      </c>
      <c r="B113" s="26" t="s">
        <v>59</v>
      </c>
      <c r="C113" s="26"/>
      <c r="D113" s="26"/>
      <c r="E113" s="11" t="s">
        <v>1414</v>
      </c>
      <c r="F113" s="122"/>
      <c r="G113" s="33" t="str">
        <f>VLOOKUP(AF113, method!$A$1:$B$15, 2, 0)</f>
        <v>留後</v>
      </c>
      <c r="H113">
        <v>11</v>
      </c>
      <c r="I113" t="str">
        <f t="shared" si="3"/>
        <v/>
      </c>
      <c r="J113">
        <f>COUNTIF($B$2:B113,B113)</f>
        <v>9</v>
      </c>
      <c r="K113" t="str">
        <f t="shared" ca="1" si="4"/>
        <v/>
      </c>
      <c r="L113" t="s">
        <v>536</v>
      </c>
      <c r="M113" s="39" t="s">
        <v>369</v>
      </c>
      <c r="N113" s="42">
        <v>1200</v>
      </c>
      <c r="O113">
        <v>1</v>
      </c>
      <c r="P113">
        <v>10.34</v>
      </c>
      <c r="Q113">
        <v>13</v>
      </c>
      <c r="R113">
        <v>12</v>
      </c>
      <c r="S113" s="53" t="s">
        <v>60</v>
      </c>
      <c r="T113" s="50" t="s">
        <v>46</v>
      </c>
      <c r="U113" s="27" t="s">
        <v>135</v>
      </c>
      <c r="V113">
        <v>127</v>
      </c>
      <c r="W113">
        <v>127</v>
      </c>
      <c r="X113">
        <v>1094</v>
      </c>
      <c r="Z113">
        <v>14</v>
      </c>
      <c r="AA113" s="37" t="s">
        <v>529</v>
      </c>
      <c r="AB113" s="35" t="s">
        <v>377</v>
      </c>
      <c r="AC113" s="35">
        <f>VLOOKUP(A113,Raceinfo!$A$1:$D$15,4,0)</f>
        <v>5</v>
      </c>
      <c r="AD113">
        <v>4</v>
      </c>
      <c r="AE113">
        <v>52</v>
      </c>
      <c r="AF113">
        <v>14</v>
      </c>
      <c r="AG113">
        <v>14</v>
      </c>
      <c r="AH113">
        <v>11</v>
      </c>
      <c r="AL113" t="s">
        <v>24</v>
      </c>
      <c r="AM113" t="s">
        <v>1474</v>
      </c>
      <c r="AN113" s="126">
        <f>表格2[[#This Row],[今次負磅]]/表格2[[#This Row],[排位體重]]*100%</f>
        <v>0.11608775137111517</v>
      </c>
      <c r="AO113" t="str">
        <f t="shared" si="5"/>
        <v/>
      </c>
      <c r="AS113" t="s">
        <v>1421</v>
      </c>
    </row>
    <row r="114" spans="1:45" x14ac:dyDescent="0.25">
      <c r="A114" s="17" t="s">
        <v>1</v>
      </c>
      <c r="B114" s="26" t="s">
        <v>59</v>
      </c>
      <c r="C114" s="26"/>
      <c r="D114" s="26"/>
      <c r="E114" s="11" t="s">
        <v>1414</v>
      </c>
      <c r="F114" s="122"/>
      <c r="G114" s="33" t="str">
        <f>VLOOKUP(AF114, method!$A$1:$B$15, 2, 0)</f>
        <v>留後</v>
      </c>
      <c r="H114">
        <v>6</v>
      </c>
      <c r="I114" t="str">
        <f t="shared" si="3"/>
        <v/>
      </c>
      <c r="J114">
        <f>COUNTIF($B$2:B114,B114)</f>
        <v>10</v>
      </c>
      <c r="K114" t="str">
        <f t="shared" ca="1" si="4"/>
        <v/>
      </c>
      <c r="L114" t="s">
        <v>537</v>
      </c>
      <c r="M114" s="39" t="s">
        <v>384</v>
      </c>
      <c r="N114" s="42">
        <v>1200</v>
      </c>
      <c r="O114">
        <v>1</v>
      </c>
      <c r="P114">
        <v>9.94</v>
      </c>
      <c r="Q114">
        <v>13</v>
      </c>
      <c r="R114">
        <v>11</v>
      </c>
      <c r="S114" s="53" t="s">
        <v>60</v>
      </c>
      <c r="T114" s="50" t="s">
        <v>46</v>
      </c>
      <c r="U114" s="27" t="s">
        <v>135</v>
      </c>
      <c r="V114">
        <v>127</v>
      </c>
      <c r="W114">
        <v>127</v>
      </c>
      <c r="X114">
        <v>1096</v>
      </c>
      <c r="Z114">
        <v>46</v>
      </c>
      <c r="AA114" s="37" t="s">
        <v>428</v>
      </c>
      <c r="AB114" s="35" t="s">
        <v>377</v>
      </c>
      <c r="AC114" s="35">
        <f>VLOOKUP(A114,Raceinfo!$A$1:$D$15,4,0)</f>
        <v>5</v>
      </c>
      <c r="AD114">
        <v>4</v>
      </c>
      <c r="AE114">
        <v>52</v>
      </c>
      <c r="AF114">
        <v>12</v>
      </c>
      <c r="AG114">
        <v>11</v>
      </c>
      <c r="AH114">
        <v>6</v>
      </c>
      <c r="AL114" t="s">
        <v>411</v>
      </c>
      <c r="AM114" t="s">
        <v>1530</v>
      </c>
      <c r="AN114" s="126">
        <f>表格2[[#This Row],[今次負磅]]/表格2[[#This Row],[排位體重]]*100%</f>
        <v>0.11587591240875912</v>
      </c>
      <c r="AO114" t="str">
        <f t="shared" si="5"/>
        <v/>
      </c>
      <c r="AS114" t="s">
        <v>1421</v>
      </c>
    </row>
    <row r="115" spans="1:45" x14ac:dyDescent="0.25">
      <c r="A115" s="17" t="s">
        <v>1</v>
      </c>
      <c r="B115" s="27" t="s">
        <v>63</v>
      </c>
      <c r="C115" s="27"/>
      <c r="D115" s="27"/>
      <c r="E115" s="11" t="s">
        <v>1414</v>
      </c>
      <c r="F115" s="122"/>
      <c r="G115" s="33" t="str">
        <f>VLOOKUP(AF115, method!$A$1:$B$15, 2, 0)</f>
        <v>留後</v>
      </c>
      <c r="H115">
        <v>11</v>
      </c>
      <c r="I115" t="str">
        <f t="shared" si="3"/>
        <v>忠</v>
      </c>
      <c r="J115">
        <f>COUNTIF($B$2:B115,B115)</f>
        <v>1</v>
      </c>
      <c r="K115" t="str">
        <f t="shared" ca="1" si="4"/>
        <v/>
      </c>
      <c r="L115" t="s">
        <v>504</v>
      </c>
      <c r="M115" s="39" t="s">
        <v>369</v>
      </c>
      <c r="N115">
        <v>1400</v>
      </c>
      <c r="O115">
        <v>1</v>
      </c>
      <c r="P115">
        <v>23.48</v>
      </c>
      <c r="Q115">
        <v>3</v>
      </c>
      <c r="R115">
        <v>9</v>
      </c>
      <c r="S115" s="54" t="s">
        <v>64</v>
      </c>
      <c r="T115" s="63" t="s">
        <v>191</v>
      </c>
      <c r="U115" s="28" t="s">
        <v>65</v>
      </c>
      <c r="V115">
        <v>125</v>
      </c>
      <c r="W115">
        <v>131</v>
      </c>
      <c r="X115">
        <v>1143</v>
      </c>
      <c r="Z115">
        <v>18</v>
      </c>
      <c r="AA115" s="37" t="s">
        <v>382</v>
      </c>
      <c r="AB115" s="35" t="s">
        <v>377</v>
      </c>
      <c r="AC115" s="35">
        <f>VLOOKUP(A115,Raceinfo!$A$1:$D$15,4,0)</f>
        <v>5</v>
      </c>
      <c r="AD115">
        <v>5</v>
      </c>
      <c r="AE115">
        <v>36</v>
      </c>
      <c r="AF115">
        <v>11</v>
      </c>
      <c r="AG115">
        <v>12</v>
      </c>
      <c r="AH115">
        <v>13</v>
      </c>
      <c r="AI115">
        <v>11</v>
      </c>
      <c r="AL115" t="s">
        <v>66</v>
      </c>
      <c r="AM115" t="s">
        <v>1468</v>
      </c>
      <c r="AN115" s="126">
        <f>表格2[[#This Row],[今次負磅]]/表格2[[#This Row],[排位體重]]*100%</f>
        <v>0.10936132983377078</v>
      </c>
      <c r="AO115" t="str">
        <f t="shared" si="5"/>
        <v/>
      </c>
      <c r="AQ115" t="s">
        <v>1419</v>
      </c>
      <c r="AS115" t="s">
        <v>1421</v>
      </c>
    </row>
    <row r="116" spans="1:45" x14ac:dyDescent="0.25">
      <c r="A116" s="17" t="s">
        <v>1</v>
      </c>
      <c r="B116" s="27" t="s">
        <v>63</v>
      </c>
      <c r="C116" s="27"/>
      <c r="D116" s="27"/>
      <c r="E116" s="11" t="s">
        <v>1414</v>
      </c>
      <c r="F116" s="122"/>
      <c r="G116" s="32" t="str">
        <f>VLOOKUP(AF116, method!$A$1:$B$15, 2, 0)</f>
        <v>中前</v>
      </c>
      <c r="H116">
        <v>6</v>
      </c>
      <c r="I116" t="str">
        <f t="shared" si="3"/>
        <v>忠</v>
      </c>
      <c r="J116">
        <f>COUNTIF($B$2:B116,B116)</f>
        <v>2</v>
      </c>
      <c r="K116" t="str">
        <f t="shared" ca="1" si="4"/>
        <v/>
      </c>
      <c r="L116" t="s">
        <v>417</v>
      </c>
      <c r="M116" s="39" t="s">
        <v>394</v>
      </c>
      <c r="N116">
        <v>1400</v>
      </c>
      <c r="O116">
        <v>1</v>
      </c>
      <c r="P116">
        <v>23.3</v>
      </c>
      <c r="Q116">
        <v>3</v>
      </c>
      <c r="R116">
        <v>2</v>
      </c>
      <c r="S116" s="54" t="s">
        <v>64</v>
      </c>
      <c r="T116" s="63" t="s">
        <v>191</v>
      </c>
      <c r="U116" s="28" t="s">
        <v>65</v>
      </c>
      <c r="V116">
        <v>125</v>
      </c>
      <c r="W116">
        <v>132</v>
      </c>
      <c r="X116">
        <v>1125</v>
      </c>
      <c r="Z116">
        <v>3.6</v>
      </c>
      <c r="AA116" s="37" t="s">
        <v>531</v>
      </c>
      <c r="AB116" s="35" t="s">
        <v>377</v>
      </c>
      <c r="AC116" s="35">
        <f>VLOOKUP(A116,Raceinfo!$A$1:$D$15,4,0)</f>
        <v>5</v>
      </c>
      <c r="AD116">
        <v>5</v>
      </c>
      <c r="AE116">
        <v>36</v>
      </c>
      <c r="AF116">
        <v>6</v>
      </c>
      <c r="AG116">
        <v>6</v>
      </c>
      <c r="AH116">
        <v>6</v>
      </c>
      <c r="AI116">
        <v>6</v>
      </c>
      <c r="AL116" t="s">
        <v>66</v>
      </c>
      <c r="AM116" t="s">
        <v>1468</v>
      </c>
      <c r="AN116" s="126">
        <f>表格2[[#This Row],[今次負磅]]/表格2[[#This Row],[排位體重]]*100%</f>
        <v>0.1111111111111111</v>
      </c>
      <c r="AO116" t="str">
        <f t="shared" si="5"/>
        <v/>
      </c>
      <c r="AQ116" t="s">
        <v>1419</v>
      </c>
      <c r="AS116" t="s">
        <v>1421</v>
      </c>
    </row>
    <row r="117" spans="1:45" x14ac:dyDescent="0.25">
      <c r="A117" s="17" t="s">
        <v>1</v>
      </c>
      <c r="B117" s="27" t="s">
        <v>63</v>
      </c>
      <c r="C117" s="27"/>
      <c r="D117" s="27"/>
      <c r="E117" s="11" t="s">
        <v>1414</v>
      </c>
      <c r="F117" s="28" t="s">
        <v>1408</v>
      </c>
      <c r="G117" s="30" t="str">
        <f>VLOOKUP(AF117, method!$A$1:$B$15, 2, 0)</f>
        <v>放頭</v>
      </c>
      <c r="H117" s="15">
        <v>2</v>
      </c>
      <c r="I117" s="15" t="str">
        <f t="shared" si="3"/>
        <v>忠</v>
      </c>
      <c r="J117" s="15">
        <f>COUNTIF($B$2:B117,B117)</f>
        <v>3</v>
      </c>
      <c r="K117" s="15" t="str">
        <f t="shared" ca="1" si="4"/>
        <v/>
      </c>
      <c r="L117" t="s">
        <v>538</v>
      </c>
      <c r="M117" s="39" t="s">
        <v>413</v>
      </c>
      <c r="N117">
        <v>1400</v>
      </c>
      <c r="O117">
        <v>1</v>
      </c>
      <c r="P117">
        <v>22.52</v>
      </c>
      <c r="Q117">
        <v>3</v>
      </c>
      <c r="R117">
        <v>12</v>
      </c>
      <c r="S117" s="54" t="s">
        <v>64</v>
      </c>
      <c r="T117" s="63" t="s">
        <v>191</v>
      </c>
      <c r="U117" s="28" t="s">
        <v>65</v>
      </c>
      <c r="V117">
        <v>125</v>
      </c>
      <c r="W117">
        <v>129</v>
      </c>
      <c r="X117">
        <v>1146</v>
      </c>
      <c r="Z117">
        <v>10</v>
      </c>
      <c r="AA117" s="38" t="s">
        <v>434</v>
      </c>
      <c r="AB117" s="35" t="s">
        <v>377</v>
      </c>
      <c r="AC117" s="35">
        <f>VLOOKUP(A117,Raceinfo!$A$1:$D$15,4,0)</f>
        <v>5</v>
      </c>
      <c r="AD117">
        <v>5</v>
      </c>
      <c r="AE117">
        <v>34</v>
      </c>
      <c r="AF117">
        <v>2</v>
      </c>
      <c r="AG117">
        <v>2</v>
      </c>
      <c r="AH117">
        <v>2</v>
      </c>
      <c r="AI117">
        <v>2</v>
      </c>
      <c r="AL117" t="s">
        <v>66</v>
      </c>
      <c r="AM117" t="s">
        <v>1468</v>
      </c>
      <c r="AN117" s="126">
        <f>表格2[[#This Row],[今次負磅]]/表格2[[#This Row],[排位體重]]*100%</f>
        <v>0.10907504363001745</v>
      </c>
      <c r="AO117" t="str">
        <f t="shared" si="5"/>
        <v/>
      </c>
      <c r="AQ117" t="s">
        <v>1419</v>
      </c>
      <c r="AS117" t="s">
        <v>1421</v>
      </c>
    </row>
    <row r="118" spans="1:45" x14ac:dyDescent="0.25">
      <c r="A118" s="17" t="s">
        <v>1</v>
      </c>
      <c r="B118" s="27" t="s">
        <v>63</v>
      </c>
      <c r="C118" s="27"/>
      <c r="D118" s="27"/>
      <c r="E118" s="11" t="s">
        <v>1414</v>
      </c>
      <c r="F118" s="23" t="s">
        <v>1409</v>
      </c>
      <c r="G118" s="32" t="str">
        <f>VLOOKUP(AF118, method!$A$1:$B$15, 2, 0)</f>
        <v>中前</v>
      </c>
      <c r="H118" s="15">
        <v>2</v>
      </c>
      <c r="I118" s="15" t="str">
        <f t="shared" si="3"/>
        <v>忠</v>
      </c>
      <c r="J118" s="15">
        <f>COUNTIF($B$2:B118,B118)</f>
        <v>4</v>
      </c>
      <c r="K118" s="15" t="str">
        <f t="shared" ca="1" si="4"/>
        <v/>
      </c>
      <c r="L118" t="s">
        <v>469</v>
      </c>
      <c r="M118" s="39" t="s">
        <v>430</v>
      </c>
      <c r="N118" s="42">
        <v>1200</v>
      </c>
      <c r="O118">
        <v>1</v>
      </c>
      <c r="P118">
        <v>9.3800000000000008</v>
      </c>
      <c r="Q118">
        <v>3</v>
      </c>
      <c r="R118">
        <v>2</v>
      </c>
      <c r="S118" s="54" t="s">
        <v>64</v>
      </c>
      <c r="T118" s="63" t="s">
        <v>191</v>
      </c>
      <c r="U118" s="28" t="s">
        <v>65</v>
      </c>
      <c r="V118">
        <v>125</v>
      </c>
      <c r="W118">
        <v>127</v>
      </c>
      <c r="X118">
        <v>1149</v>
      </c>
      <c r="Z118">
        <v>4</v>
      </c>
      <c r="AA118" s="38">
        <v>1</v>
      </c>
      <c r="AB118" s="35" t="s">
        <v>370</v>
      </c>
      <c r="AC118" s="35">
        <f>VLOOKUP(A118,Raceinfo!$A$1:$D$15,4,0)</f>
        <v>5</v>
      </c>
      <c r="AD118">
        <v>5</v>
      </c>
      <c r="AE118">
        <v>34</v>
      </c>
      <c r="AF118">
        <v>6</v>
      </c>
      <c r="AG118">
        <v>5</v>
      </c>
      <c r="AH118">
        <v>2</v>
      </c>
      <c r="AL118" t="s">
        <v>66</v>
      </c>
      <c r="AM118" t="s">
        <v>1468</v>
      </c>
      <c r="AN118" s="126">
        <f>表格2[[#This Row],[今次負磅]]/表格2[[#This Row],[排位體重]]*100%</f>
        <v>0.10879025239338555</v>
      </c>
      <c r="AO118" t="str">
        <f t="shared" si="5"/>
        <v/>
      </c>
      <c r="AQ118" t="s">
        <v>1419</v>
      </c>
      <c r="AS118" t="s">
        <v>1421</v>
      </c>
    </row>
    <row r="119" spans="1:45" x14ac:dyDescent="0.25">
      <c r="A119" s="17" t="s">
        <v>1</v>
      </c>
      <c r="B119" s="27" t="s">
        <v>63</v>
      </c>
      <c r="C119" s="27"/>
      <c r="D119" s="27"/>
      <c r="E119" s="11" t="s">
        <v>1414</v>
      </c>
      <c r="F119" s="122"/>
      <c r="G119" s="33" t="str">
        <f>VLOOKUP(AF119, method!$A$1:$B$15, 2, 0)</f>
        <v>留後</v>
      </c>
      <c r="H119">
        <v>4</v>
      </c>
      <c r="I119" t="str">
        <f t="shared" si="3"/>
        <v>忠</v>
      </c>
      <c r="J119">
        <f>COUNTIF($B$2:B119,B119)</f>
        <v>5</v>
      </c>
      <c r="K119" t="str">
        <f t="shared" ca="1" si="4"/>
        <v/>
      </c>
      <c r="L119" t="s">
        <v>427</v>
      </c>
      <c r="M119" s="39" t="s">
        <v>369</v>
      </c>
      <c r="N119" s="42">
        <v>1200</v>
      </c>
      <c r="O119">
        <v>1</v>
      </c>
      <c r="P119">
        <v>10.199999999999999</v>
      </c>
      <c r="Q119">
        <v>3</v>
      </c>
      <c r="R119">
        <v>13</v>
      </c>
      <c r="S119" s="54" t="s">
        <v>64</v>
      </c>
      <c r="T119" s="63" t="s">
        <v>191</v>
      </c>
      <c r="U119" s="28" t="s">
        <v>65</v>
      </c>
      <c r="V119">
        <v>125</v>
      </c>
      <c r="W119">
        <v>130</v>
      </c>
      <c r="X119">
        <v>1135</v>
      </c>
      <c r="Z119">
        <v>9.6999999999999993</v>
      </c>
      <c r="AA119" s="38">
        <v>1</v>
      </c>
      <c r="AB119" s="35" t="s">
        <v>377</v>
      </c>
      <c r="AC119" s="35">
        <f>VLOOKUP(A119,Raceinfo!$A$1:$D$15,4,0)</f>
        <v>5</v>
      </c>
      <c r="AD119">
        <v>5</v>
      </c>
      <c r="AE119">
        <v>34</v>
      </c>
      <c r="AF119">
        <v>12</v>
      </c>
      <c r="AG119">
        <v>12</v>
      </c>
      <c r="AH119">
        <v>4</v>
      </c>
      <c r="AL119" t="s">
        <v>539</v>
      </c>
      <c r="AM119" t="s">
        <v>1552</v>
      </c>
      <c r="AN119" s="126">
        <f>表格2[[#This Row],[今次負磅]]/表格2[[#This Row],[排位體重]]*100%</f>
        <v>0.11013215859030837</v>
      </c>
      <c r="AO119" t="str">
        <f t="shared" si="5"/>
        <v/>
      </c>
      <c r="AQ119" t="s">
        <v>1419</v>
      </c>
      <c r="AS119" t="s">
        <v>1421</v>
      </c>
    </row>
    <row r="120" spans="1:45" x14ac:dyDescent="0.25">
      <c r="A120" s="17" t="s">
        <v>1</v>
      </c>
      <c r="B120" s="27" t="s">
        <v>63</v>
      </c>
      <c r="C120" s="27"/>
      <c r="D120" s="27"/>
      <c r="E120" s="11" t="s">
        <v>1414</v>
      </c>
      <c r="F120" s="122"/>
      <c r="G120" s="32" t="str">
        <f>VLOOKUP(AF120, method!$A$1:$B$15, 2, 0)</f>
        <v>中前</v>
      </c>
      <c r="H120">
        <v>5</v>
      </c>
      <c r="I120" t="str">
        <f t="shared" si="3"/>
        <v>忠</v>
      </c>
      <c r="J120">
        <f>COUNTIF($B$2:B120,B120)</f>
        <v>6</v>
      </c>
      <c r="K120" t="str">
        <f t="shared" ca="1" si="4"/>
        <v/>
      </c>
      <c r="L120" t="s">
        <v>540</v>
      </c>
      <c r="M120" s="41" t="s">
        <v>400</v>
      </c>
      <c r="N120" s="42">
        <v>1200</v>
      </c>
      <c r="O120">
        <v>1</v>
      </c>
      <c r="P120">
        <v>9.6300000000000008</v>
      </c>
      <c r="Q120">
        <v>3</v>
      </c>
      <c r="R120">
        <v>8</v>
      </c>
      <c r="S120" s="54" t="s">
        <v>64</v>
      </c>
      <c r="T120" s="50" t="s">
        <v>46</v>
      </c>
      <c r="U120" s="24" t="s">
        <v>53</v>
      </c>
      <c r="V120">
        <v>125</v>
      </c>
      <c r="W120">
        <v>131</v>
      </c>
      <c r="X120">
        <v>1178</v>
      </c>
      <c r="Z120">
        <v>25</v>
      </c>
      <c r="AA120" s="38" t="s">
        <v>447</v>
      </c>
      <c r="AB120" s="35" t="s">
        <v>377</v>
      </c>
      <c r="AC120" s="35">
        <f>VLOOKUP(A120,Raceinfo!$A$1:$D$15,4,0)</f>
        <v>5</v>
      </c>
      <c r="AD120">
        <v>5</v>
      </c>
      <c r="AE120">
        <v>36</v>
      </c>
      <c r="AF120">
        <v>7</v>
      </c>
      <c r="AG120">
        <v>7</v>
      </c>
      <c r="AH120">
        <v>5</v>
      </c>
      <c r="AL120" t="s">
        <v>39</v>
      </c>
      <c r="AM120" t="s">
        <v>1469</v>
      </c>
      <c r="AN120" s="126">
        <f>表格2[[#This Row],[今次負磅]]/表格2[[#This Row],[排位體重]]*100%</f>
        <v>0.10611205432937182</v>
      </c>
      <c r="AO120" t="str">
        <f t="shared" si="5"/>
        <v/>
      </c>
      <c r="AQ120" t="s">
        <v>1419</v>
      </c>
      <c r="AS120" t="s">
        <v>1421</v>
      </c>
    </row>
    <row r="121" spans="1:45" x14ac:dyDescent="0.25">
      <c r="A121" s="17" t="s">
        <v>1</v>
      </c>
      <c r="B121" s="27" t="s">
        <v>63</v>
      </c>
      <c r="C121" s="27"/>
      <c r="D121" s="27"/>
      <c r="E121" s="11" t="s">
        <v>1414</v>
      </c>
      <c r="F121" s="122"/>
      <c r="G121" s="33" t="str">
        <f>VLOOKUP(AF121, method!$A$1:$B$15, 2, 0)</f>
        <v>留後</v>
      </c>
      <c r="H121">
        <v>6</v>
      </c>
      <c r="I121" t="str">
        <f t="shared" si="3"/>
        <v>忠</v>
      </c>
      <c r="J121">
        <f>COUNTIF($B$2:B121,B121)</f>
        <v>7</v>
      </c>
      <c r="K121" t="str">
        <f t="shared" ca="1" si="4"/>
        <v/>
      </c>
      <c r="L121" t="s">
        <v>541</v>
      </c>
      <c r="M121" s="41" t="s">
        <v>400</v>
      </c>
      <c r="N121">
        <v>1650</v>
      </c>
      <c r="O121">
        <v>1</v>
      </c>
      <c r="P121">
        <v>42.9</v>
      </c>
      <c r="Q121">
        <v>3</v>
      </c>
      <c r="R121">
        <v>8</v>
      </c>
      <c r="S121" s="54" t="s">
        <v>64</v>
      </c>
      <c r="T121" s="50" t="s">
        <v>46</v>
      </c>
      <c r="U121" s="24" t="s">
        <v>53</v>
      </c>
      <c r="V121">
        <v>125</v>
      </c>
      <c r="W121">
        <v>133</v>
      </c>
      <c r="X121">
        <v>1180</v>
      </c>
      <c r="Z121">
        <v>25</v>
      </c>
      <c r="AA121" s="37" t="s">
        <v>428</v>
      </c>
      <c r="AB121" s="35" t="s">
        <v>377</v>
      </c>
      <c r="AC121" s="35">
        <f>VLOOKUP(A121,Raceinfo!$A$1:$D$15,4,0)</f>
        <v>5</v>
      </c>
      <c r="AD121">
        <v>5</v>
      </c>
      <c r="AE121">
        <v>38</v>
      </c>
      <c r="AF121">
        <v>11</v>
      </c>
      <c r="AG121">
        <v>10</v>
      </c>
      <c r="AH121">
        <v>10</v>
      </c>
      <c r="AI121">
        <v>6</v>
      </c>
      <c r="AL121" t="s">
        <v>39</v>
      </c>
      <c r="AM121" t="s">
        <v>1469</v>
      </c>
      <c r="AN121" s="126">
        <f>表格2[[#This Row],[今次負磅]]/表格2[[#This Row],[排位體重]]*100%</f>
        <v>0.1059322033898305</v>
      </c>
      <c r="AO121" t="str">
        <f t="shared" si="5"/>
        <v/>
      </c>
      <c r="AQ121" t="s">
        <v>1419</v>
      </c>
      <c r="AS121" t="s">
        <v>1421</v>
      </c>
    </row>
    <row r="122" spans="1:45" x14ac:dyDescent="0.25">
      <c r="A122" s="17" t="s">
        <v>1</v>
      </c>
      <c r="B122" s="27" t="s">
        <v>63</v>
      </c>
      <c r="C122" s="27"/>
      <c r="D122" s="27"/>
      <c r="E122" s="11" t="s">
        <v>1414</v>
      </c>
      <c r="F122" s="122"/>
      <c r="G122" s="31" t="str">
        <f>VLOOKUP(AF122, method!$A$1:$B$15, 2, 0)</f>
        <v>中後</v>
      </c>
      <c r="H122">
        <v>6</v>
      </c>
      <c r="I122" t="str">
        <f t="shared" si="3"/>
        <v>忠</v>
      </c>
      <c r="J122">
        <f>COUNTIF($B$2:B122,B122)</f>
        <v>8</v>
      </c>
      <c r="K122" t="str">
        <f t="shared" ca="1" si="4"/>
        <v/>
      </c>
      <c r="L122" t="s">
        <v>542</v>
      </c>
      <c r="M122" s="41" t="s">
        <v>400</v>
      </c>
      <c r="N122" s="42">
        <v>1200</v>
      </c>
      <c r="O122">
        <v>1</v>
      </c>
      <c r="P122">
        <v>9.98</v>
      </c>
      <c r="Q122">
        <v>3</v>
      </c>
      <c r="R122">
        <v>4</v>
      </c>
      <c r="S122" s="54" t="s">
        <v>64</v>
      </c>
      <c r="T122" s="47" t="s">
        <v>32</v>
      </c>
      <c r="U122" s="24" t="s">
        <v>53</v>
      </c>
      <c r="V122">
        <v>125</v>
      </c>
      <c r="W122">
        <v>135</v>
      </c>
      <c r="X122">
        <v>1175</v>
      </c>
      <c r="Z122">
        <v>8.5</v>
      </c>
      <c r="AA122" s="37">
        <v>5</v>
      </c>
      <c r="AB122" s="36" t="s">
        <v>487</v>
      </c>
      <c r="AC122" s="36">
        <f>VLOOKUP(A122,Raceinfo!$A$1:$D$15,4,0)</f>
        <v>5</v>
      </c>
      <c r="AD122">
        <v>5</v>
      </c>
      <c r="AE122">
        <v>40</v>
      </c>
      <c r="AF122">
        <v>9</v>
      </c>
      <c r="AG122">
        <v>9</v>
      </c>
      <c r="AH122">
        <v>6</v>
      </c>
      <c r="AL122" t="s">
        <v>39</v>
      </c>
      <c r="AM122" t="s">
        <v>1469</v>
      </c>
      <c r="AN122" s="126">
        <f>表格2[[#This Row],[今次負磅]]/表格2[[#This Row],[排位體重]]*100%</f>
        <v>0.10638297872340426</v>
      </c>
      <c r="AO122" t="str">
        <f t="shared" si="5"/>
        <v/>
      </c>
      <c r="AQ122" t="s">
        <v>1419</v>
      </c>
      <c r="AS122" t="s">
        <v>1421</v>
      </c>
    </row>
    <row r="123" spans="1:45" x14ac:dyDescent="0.25">
      <c r="A123" s="17" t="s">
        <v>1</v>
      </c>
      <c r="B123" s="27" t="s">
        <v>63</v>
      </c>
      <c r="C123" s="27"/>
      <c r="D123" s="27"/>
      <c r="E123" s="12" t="s">
        <v>29</v>
      </c>
      <c r="F123" s="122"/>
      <c r="G123" s="31" t="str">
        <f>VLOOKUP(AF123, method!$A$1:$B$15, 2, 0)</f>
        <v>中後</v>
      </c>
      <c r="H123">
        <v>6</v>
      </c>
      <c r="I123" t="str">
        <f t="shared" si="3"/>
        <v>忠</v>
      </c>
      <c r="J123">
        <f>COUNTIF($B$2:B123,B123)</f>
        <v>9</v>
      </c>
      <c r="K123" t="str">
        <f t="shared" ca="1" si="4"/>
        <v/>
      </c>
      <c r="L123" t="s">
        <v>509</v>
      </c>
      <c r="M123" s="41" t="s">
        <v>400</v>
      </c>
      <c r="N123" s="42">
        <v>1200</v>
      </c>
      <c r="O123">
        <v>1</v>
      </c>
      <c r="P123">
        <v>9.83</v>
      </c>
      <c r="Q123">
        <v>3</v>
      </c>
      <c r="R123">
        <v>3</v>
      </c>
      <c r="S123" s="54" t="s">
        <v>64</v>
      </c>
      <c r="T123" s="62" t="s">
        <v>154</v>
      </c>
      <c r="U123" s="24" t="s">
        <v>53</v>
      </c>
      <c r="V123">
        <v>125</v>
      </c>
      <c r="W123">
        <v>117</v>
      </c>
      <c r="X123">
        <v>1163</v>
      </c>
      <c r="Z123">
        <v>8.1999999999999993</v>
      </c>
      <c r="AA123" s="37" t="s">
        <v>416</v>
      </c>
      <c r="AB123" s="35" t="s">
        <v>377</v>
      </c>
      <c r="AC123" s="35">
        <f>VLOOKUP(A123,Raceinfo!$A$1:$D$15,4,0)</f>
        <v>5</v>
      </c>
      <c r="AD123">
        <v>4</v>
      </c>
      <c r="AE123">
        <v>42</v>
      </c>
      <c r="AF123">
        <v>9</v>
      </c>
      <c r="AG123">
        <v>7</v>
      </c>
      <c r="AH123">
        <v>6</v>
      </c>
      <c r="AL123" t="s">
        <v>39</v>
      </c>
      <c r="AM123" t="s">
        <v>1469</v>
      </c>
      <c r="AN123" s="126">
        <f>表格2[[#This Row],[今次負磅]]/表格2[[#This Row],[排位體重]]*100%</f>
        <v>0.10748065348237318</v>
      </c>
      <c r="AO123" t="str">
        <f t="shared" si="5"/>
        <v/>
      </c>
      <c r="AQ123" t="s">
        <v>1419</v>
      </c>
      <c r="AS123" t="s">
        <v>1421</v>
      </c>
    </row>
    <row r="124" spans="1:45" x14ac:dyDescent="0.25">
      <c r="A124" s="17" t="s">
        <v>1</v>
      </c>
      <c r="B124" s="27" t="s">
        <v>63</v>
      </c>
      <c r="C124" s="27"/>
      <c r="D124" s="27"/>
      <c r="E124" s="12" t="s">
        <v>29</v>
      </c>
      <c r="F124" s="18" t="s">
        <v>1407</v>
      </c>
      <c r="G124" s="33" t="str">
        <f>VLOOKUP(AF124, method!$A$1:$B$15, 2, 0)</f>
        <v>留後</v>
      </c>
      <c r="H124" s="15">
        <v>2</v>
      </c>
      <c r="I124" s="15" t="str">
        <f t="shared" si="3"/>
        <v>忠</v>
      </c>
      <c r="J124" s="15">
        <f>COUNTIF($B$2:B124,B124)</f>
        <v>10</v>
      </c>
      <c r="K124" s="15" t="str">
        <f t="shared" ca="1" si="4"/>
        <v/>
      </c>
      <c r="L124" t="s">
        <v>512</v>
      </c>
      <c r="M124" s="41" t="s">
        <v>400</v>
      </c>
      <c r="N124" s="42">
        <v>1200</v>
      </c>
      <c r="O124">
        <v>1</v>
      </c>
      <c r="P124">
        <v>9.9</v>
      </c>
      <c r="Q124">
        <v>3</v>
      </c>
      <c r="R124">
        <v>10</v>
      </c>
      <c r="S124" s="54" t="s">
        <v>64</v>
      </c>
      <c r="T124" s="62" t="s">
        <v>154</v>
      </c>
      <c r="U124" s="24" t="s">
        <v>53</v>
      </c>
      <c r="V124">
        <v>125</v>
      </c>
      <c r="W124">
        <v>117</v>
      </c>
      <c r="X124">
        <v>1170</v>
      </c>
      <c r="Z124">
        <v>77</v>
      </c>
      <c r="AA124" s="38" t="s">
        <v>511</v>
      </c>
      <c r="AB124" s="36" t="s">
        <v>543</v>
      </c>
      <c r="AC124" s="36">
        <f>VLOOKUP(A124,Raceinfo!$A$1:$D$15,4,0)</f>
        <v>5</v>
      </c>
      <c r="AD124">
        <v>4</v>
      </c>
      <c r="AE124">
        <v>42</v>
      </c>
      <c r="AF124">
        <v>11</v>
      </c>
      <c r="AG124">
        <v>11</v>
      </c>
      <c r="AH124">
        <v>2</v>
      </c>
      <c r="AL124" t="s">
        <v>39</v>
      </c>
      <c r="AM124" t="s">
        <v>1469</v>
      </c>
      <c r="AN124" s="126">
        <f>表格2[[#This Row],[今次負磅]]/表格2[[#This Row],[排位體重]]*100%</f>
        <v>0.10683760683760683</v>
      </c>
      <c r="AO124" t="str">
        <f t="shared" si="5"/>
        <v/>
      </c>
      <c r="AQ124" t="s">
        <v>1419</v>
      </c>
      <c r="AS124" t="s">
        <v>1421</v>
      </c>
    </row>
    <row r="125" spans="1:45" x14ac:dyDescent="0.25">
      <c r="A125" s="17" t="s">
        <v>1</v>
      </c>
      <c r="B125" s="27" t="s">
        <v>63</v>
      </c>
      <c r="C125" s="27"/>
      <c r="D125" s="27"/>
      <c r="E125" s="12" t="s">
        <v>29</v>
      </c>
      <c r="F125" s="122"/>
      <c r="G125" s="32" t="str">
        <f>VLOOKUP(AF125, method!$A$1:$B$15, 2, 0)</f>
        <v>中前</v>
      </c>
      <c r="H125">
        <v>9</v>
      </c>
      <c r="I125" t="str">
        <f t="shared" si="3"/>
        <v>忠</v>
      </c>
      <c r="J125">
        <f>COUNTIF($B$2:B125,B125)</f>
        <v>11</v>
      </c>
      <c r="K125" t="str">
        <f t="shared" ca="1" si="4"/>
        <v/>
      </c>
      <c r="L125" t="s">
        <v>544</v>
      </c>
      <c r="M125" s="39" t="s">
        <v>369</v>
      </c>
      <c r="N125">
        <v>1400</v>
      </c>
      <c r="O125">
        <v>1</v>
      </c>
      <c r="P125">
        <v>22.86</v>
      </c>
      <c r="Q125">
        <v>3</v>
      </c>
      <c r="R125">
        <v>3</v>
      </c>
      <c r="S125" s="54" t="s">
        <v>64</v>
      </c>
      <c r="T125" s="57" t="s">
        <v>77</v>
      </c>
      <c r="U125" s="24" t="s">
        <v>53</v>
      </c>
      <c r="V125">
        <v>125</v>
      </c>
      <c r="W125">
        <v>117</v>
      </c>
      <c r="X125">
        <v>1150</v>
      </c>
      <c r="Z125">
        <v>33</v>
      </c>
      <c r="AA125" s="37" t="s">
        <v>467</v>
      </c>
      <c r="AB125" s="35" t="s">
        <v>377</v>
      </c>
      <c r="AC125" s="35">
        <f>VLOOKUP(A125,Raceinfo!$A$1:$D$15,4,0)</f>
        <v>5</v>
      </c>
      <c r="AD125">
        <v>4</v>
      </c>
      <c r="AE125">
        <v>42</v>
      </c>
      <c r="AF125">
        <v>4</v>
      </c>
      <c r="AG125">
        <v>4</v>
      </c>
      <c r="AH125">
        <v>3</v>
      </c>
      <c r="AI125">
        <v>9</v>
      </c>
      <c r="AL125" t="s">
        <v>39</v>
      </c>
      <c r="AM125" t="s">
        <v>1469</v>
      </c>
      <c r="AN125" s="126">
        <f>表格2[[#This Row],[今次負磅]]/表格2[[#This Row],[排位體重]]*100%</f>
        <v>0.10869565217391304</v>
      </c>
      <c r="AO125" t="str">
        <f t="shared" si="5"/>
        <v/>
      </c>
      <c r="AQ125" t="s">
        <v>1419</v>
      </c>
      <c r="AS125" t="s">
        <v>1421</v>
      </c>
    </row>
    <row r="126" spans="1:45" x14ac:dyDescent="0.25">
      <c r="A126" s="17" t="s">
        <v>1</v>
      </c>
      <c r="B126" s="27" t="s">
        <v>63</v>
      </c>
      <c r="C126" s="27"/>
      <c r="D126" s="27"/>
      <c r="E126" s="12" t="s">
        <v>29</v>
      </c>
      <c r="F126" s="122"/>
      <c r="G126" s="33" t="str">
        <f>VLOOKUP(AF126, method!$A$1:$B$15, 2, 0)</f>
        <v>留後</v>
      </c>
      <c r="H126">
        <v>10</v>
      </c>
      <c r="I126" t="str">
        <f t="shared" si="3"/>
        <v>忠</v>
      </c>
      <c r="J126">
        <f>COUNTIF($B$2:B126,B126)</f>
        <v>12</v>
      </c>
      <c r="K126" t="str">
        <f t="shared" ca="1" si="4"/>
        <v/>
      </c>
      <c r="L126" t="s">
        <v>545</v>
      </c>
      <c r="M126" s="39" t="s">
        <v>413</v>
      </c>
      <c r="N126">
        <v>1400</v>
      </c>
      <c r="O126">
        <v>1</v>
      </c>
      <c r="P126">
        <v>23.51</v>
      </c>
      <c r="Q126">
        <v>3</v>
      </c>
      <c r="R126">
        <v>13</v>
      </c>
      <c r="S126" s="54" t="s">
        <v>64</v>
      </c>
      <c r="T126" s="48" t="s">
        <v>37</v>
      </c>
      <c r="U126" s="24" t="s">
        <v>53</v>
      </c>
      <c r="V126">
        <v>125</v>
      </c>
      <c r="W126">
        <v>119</v>
      </c>
      <c r="X126">
        <v>1154</v>
      </c>
      <c r="Z126">
        <v>39</v>
      </c>
      <c r="AA126" s="37" t="s">
        <v>525</v>
      </c>
      <c r="AB126" s="35" t="s">
        <v>377</v>
      </c>
      <c r="AC126" s="35">
        <f>VLOOKUP(A126,Raceinfo!$A$1:$D$15,4,0)</f>
        <v>5</v>
      </c>
      <c r="AD126">
        <v>4</v>
      </c>
      <c r="AE126">
        <v>44</v>
      </c>
      <c r="AF126">
        <v>11</v>
      </c>
      <c r="AG126">
        <v>12</v>
      </c>
      <c r="AH126">
        <v>12</v>
      </c>
      <c r="AI126">
        <v>10</v>
      </c>
      <c r="AL126" t="s">
        <v>479</v>
      </c>
      <c r="AM126" t="s">
        <v>1538</v>
      </c>
      <c r="AN126" s="126">
        <f>表格2[[#This Row],[今次負磅]]/表格2[[#This Row],[排位體重]]*100%</f>
        <v>0.10831889081455806</v>
      </c>
      <c r="AO126" t="str">
        <f t="shared" si="5"/>
        <v/>
      </c>
      <c r="AQ126" t="s">
        <v>1419</v>
      </c>
      <c r="AS126" t="s">
        <v>1421</v>
      </c>
    </row>
    <row r="127" spans="1:45" x14ac:dyDescent="0.25">
      <c r="A127" s="17" t="s">
        <v>1</v>
      </c>
      <c r="B127" s="27" t="s">
        <v>63</v>
      </c>
      <c r="C127" s="27"/>
      <c r="D127" s="27"/>
      <c r="E127" s="12" t="s">
        <v>29</v>
      </c>
      <c r="F127" s="122"/>
      <c r="G127" s="32" t="str">
        <f>VLOOKUP(AF127, method!$A$1:$B$15, 2, 0)</f>
        <v>中前</v>
      </c>
      <c r="H127">
        <v>10</v>
      </c>
      <c r="I127" t="str">
        <f t="shared" si="3"/>
        <v>忠</v>
      </c>
      <c r="J127">
        <f>COUNTIF($B$2:B127,B127)</f>
        <v>13</v>
      </c>
      <c r="K127" t="str">
        <f t="shared" ca="1" si="4"/>
        <v/>
      </c>
      <c r="L127" t="s">
        <v>546</v>
      </c>
      <c r="M127" s="39" t="s">
        <v>430</v>
      </c>
      <c r="N127">
        <v>1600</v>
      </c>
      <c r="O127">
        <v>1</v>
      </c>
      <c r="P127">
        <v>35.24</v>
      </c>
      <c r="Q127">
        <v>3</v>
      </c>
      <c r="R127">
        <v>5</v>
      </c>
      <c r="S127" s="54" t="s">
        <v>64</v>
      </c>
      <c r="T127" s="60" t="s">
        <v>125</v>
      </c>
      <c r="U127" s="24" t="s">
        <v>53</v>
      </c>
      <c r="V127">
        <v>125</v>
      </c>
      <c r="W127">
        <v>120</v>
      </c>
      <c r="X127">
        <v>1138</v>
      </c>
      <c r="Z127">
        <v>29</v>
      </c>
      <c r="AA127" s="37" t="s">
        <v>410</v>
      </c>
      <c r="AB127" s="35" t="s">
        <v>377</v>
      </c>
      <c r="AC127" s="35">
        <f>VLOOKUP(A127,Raceinfo!$A$1:$D$15,4,0)</f>
        <v>5</v>
      </c>
      <c r="AD127">
        <v>4</v>
      </c>
      <c r="AE127">
        <v>46</v>
      </c>
      <c r="AF127">
        <v>5</v>
      </c>
      <c r="AG127">
        <v>6</v>
      </c>
      <c r="AH127">
        <v>6</v>
      </c>
      <c r="AI127">
        <v>10</v>
      </c>
      <c r="AL127" t="s">
        <v>201</v>
      </c>
      <c r="AM127" t="s">
        <v>1485</v>
      </c>
      <c r="AN127" s="126">
        <f>表格2[[#This Row],[今次負磅]]/表格2[[#This Row],[排位體重]]*100%</f>
        <v>0.10984182776801406</v>
      </c>
      <c r="AO127" t="str">
        <f t="shared" si="5"/>
        <v/>
      </c>
      <c r="AQ127" t="s">
        <v>1419</v>
      </c>
      <c r="AS127" t="s">
        <v>1421</v>
      </c>
    </row>
    <row r="128" spans="1:45" x14ac:dyDescent="0.25">
      <c r="A128" s="17" t="s">
        <v>1</v>
      </c>
      <c r="B128" s="27" t="s">
        <v>63</v>
      </c>
      <c r="C128" s="27"/>
      <c r="D128" s="27"/>
      <c r="E128" s="11" t="s">
        <v>1414</v>
      </c>
      <c r="F128" s="122"/>
      <c r="G128" s="33" t="str">
        <f>VLOOKUP(AF128, method!$A$1:$B$15, 2, 0)</f>
        <v>留後</v>
      </c>
      <c r="H128">
        <v>11</v>
      </c>
      <c r="I128" t="str">
        <f t="shared" si="3"/>
        <v>忠</v>
      </c>
      <c r="J128">
        <f>COUNTIF($B$2:B128,B128)</f>
        <v>14</v>
      </c>
      <c r="K128" t="str">
        <f t="shared" ca="1" si="4"/>
        <v/>
      </c>
      <c r="L128" t="s">
        <v>547</v>
      </c>
      <c r="M128" s="39" t="s">
        <v>390</v>
      </c>
      <c r="N128">
        <v>1400</v>
      </c>
      <c r="O128">
        <v>1</v>
      </c>
      <c r="P128">
        <v>22.57</v>
      </c>
      <c r="Q128">
        <v>3</v>
      </c>
      <c r="R128">
        <v>14</v>
      </c>
      <c r="S128" s="54" t="s">
        <v>64</v>
      </c>
      <c r="T128" s="48" t="s">
        <v>37</v>
      </c>
      <c r="U128" s="24" t="s">
        <v>53</v>
      </c>
      <c r="V128">
        <v>125</v>
      </c>
      <c r="W128">
        <v>124</v>
      </c>
      <c r="X128">
        <v>1147</v>
      </c>
      <c r="Z128">
        <v>27</v>
      </c>
      <c r="AA128" s="37">
        <v>6</v>
      </c>
      <c r="AB128" s="35" t="s">
        <v>377</v>
      </c>
      <c r="AC128" s="35">
        <f>VLOOKUP(A128,Raceinfo!$A$1:$D$15,4,0)</f>
        <v>5</v>
      </c>
      <c r="AD128">
        <v>4</v>
      </c>
      <c r="AE128">
        <v>48</v>
      </c>
      <c r="AF128">
        <v>14</v>
      </c>
      <c r="AG128">
        <v>13</v>
      </c>
      <c r="AH128">
        <v>12</v>
      </c>
      <c r="AI128">
        <v>11</v>
      </c>
      <c r="AL128" t="s">
        <v>311</v>
      </c>
      <c r="AM128" t="s">
        <v>1501</v>
      </c>
      <c r="AN128" s="126">
        <f>表格2[[#This Row],[今次負磅]]/表格2[[#This Row],[排位體重]]*100%</f>
        <v>0.10897994768962511</v>
      </c>
      <c r="AO128" t="str">
        <f t="shared" si="5"/>
        <v/>
      </c>
      <c r="AQ128" t="s">
        <v>1419</v>
      </c>
      <c r="AS128" t="s">
        <v>1421</v>
      </c>
    </row>
    <row r="129" spans="1:45" x14ac:dyDescent="0.25">
      <c r="A129" s="17" t="s">
        <v>1</v>
      </c>
      <c r="B129" s="27" t="s">
        <v>63</v>
      </c>
      <c r="C129" s="27"/>
      <c r="D129" s="27"/>
      <c r="E129" s="11" t="s">
        <v>1414</v>
      </c>
      <c r="F129" s="122"/>
      <c r="G129" s="33" t="str">
        <f>VLOOKUP(AF129, method!$A$1:$B$15, 2, 0)</f>
        <v>留後</v>
      </c>
      <c r="H129">
        <v>7</v>
      </c>
      <c r="I129" t="str">
        <f t="shared" si="3"/>
        <v>忠</v>
      </c>
      <c r="J129">
        <f>COUNTIF($B$2:B129,B129)</f>
        <v>15</v>
      </c>
      <c r="K129" t="str">
        <f t="shared" ca="1" si="4"/>
        <v/>
      </c>
      <c r="L129" t="s">
        <v>548</v>
      </c>
      <c r="M129" s="39" t="s">
        <v>390</v>
      </c>
      <c r="N129">
        <v>1400</v>
      </c>
      <c r="O129">
        <v>1</v>
      </c>
      <c r="P129">
        <v>22.77</v>
      </c>
      <c r="Q129">
        <v>3</v>
      </c>
      <c r="R129">
        <v>11</v>
      </c>
      <c r="S129" s="54" t="s">
        <v>64</v>
      </c>
      <c r="T129" s="45" t="s">
        <v>22</v>
      </c>
      <c r="U129" s="24" t="s">
        <v>53</v>
      </c>
      <c r="V129">
        <v>125</v>
      </c>
      <c r="W129">
        <v>124</v>
      </c>
      <c r="X129">
        <v>1140</v>
      </c>
      <c r="Z129">
        <v>8.8000000000000007</v>
      </c>
      <c r="AA129" s="37">
        <v>5</v>
      </c>
      <c r="AB129" s="35" t="s">
        <v>370</v>
      </c>
      <c r="AC129" s="35">
        <f>VLOOKUP(A129,Raceinfo!$A$1:$D$15,4,0)</f>
        <v>5</v>
      </c>
      <c r="AD129">
        <v>4</v>
      </c>
      <c r="AE129">
        <v>48</v>
      </c>
      <c r="AF129">
        <v>11</v>
      </c>
      <c r="AG129">
        <v>11</v>
      </c>
      <c r="AH129">
        <v>10</v>
      </c>
      <c r="AI129">
        <v>7</v>
      </c>
      <c r="AL129" t="s">
        <v>39</v>
      </c>
      <c r="AM129" t="s">
        <v>1469</v>
      </c>
      <c r="AN129" s="126">
        <f>表格2[[#This Row],[今次負磅]]/表格2[[#This Row],[排位體重]]*100%</f>
        <v>0.10964912280701754</v>
      </c>
      <c r="AO129" t="str">
        <f t="shared" si="5"/>
        <v/>
      </c>
      <c r="AQ129" t="s">
        <v>1419</v>
      </c>
      <c r="AS129" t="s">
        <v>1421</v>
      </c>
    </row>
    <row r="130" spans="1:45" x14ac:dyDescent="0.25">
      <c r="A130" s="17" t="s">
        <v>1</v>
      </c>
      <c r="B130" s="27" t="s">
        <v>63</v>
      </c>
      <c r="C130" s="27"/>
      <c r="D130" s="27"/>
      <c r="E130" s="11" t="s">
        <v>1414</v>
      </c>
      <c r="F130" s="18" t="s">
        <v>1407</v>
      </c>
      <c r="G130" s="31" t="str">
        <f>VLOOKUP(AF130, method!$A$1:$B$15, 2, 0)</f>
        <v>中後</v>
      </c>
      <c r="H130" s="15">
        <v>2</v>
      </c>
      <c r="I130" s="15" t="str">
        <f t="shared" ref="I130:I193" si="6">IF(COUNTIFS($B:$B,B130,$J:$J,"&lt;="&amp;5,$H:$H,"&lt;="&amp;5)&gt;=3,"忠","")</f>
        <v>忠</v>
      </c>
      <c r="J130" s="15">
        <f>COUNTIF($B$2:B130,B130)</f>
        <v>16</v>
      </c>
      <c r="K130" s="15" t="str">
        <f t="shared" ref="K130:K193" ca="1" si="7">IF(AND(J130&lt;=5,COUNTIF($B:$B,$B130)&gt;=5),IF(COUNTA(_xlfn.UNIQUE(OFFSET($U$1,MATCH($B130,$B:$B,0)-1,0,5,1)))&gt;1,"倉",""),"")</f>
        <v/>
      </c>
      <c r="L130" t="s">
        <v>549</v>
      </c>
      <c r="M130" s="39" t="s">
        <v>413</v>
      </c>
      <c r="N130" s="42">
        <v>1200</v>
      </c>
      <c r="O130">
        <v>1</v>
      </c>
      <c r="P130">
        <v>10.11</v>
      </c>
      <c r="Q130">
        <v>3</v>
      </c>
      <c r="R130">
        <v>8</v>
      </c>
      <c r="S130" s="54" t="s">
        <v>64</v>
      </c>
      <c r="T130" s="45" t="s">
        <v>22</v>
      </c>
      <c r="U130" s="24" t="s">
        <v>53</v>
      </c>
      <c r="V130">
        <v>125</v>
      </c>
      <c r="W130">
        <v>126</v>
      </c>
      <c r="X130">
        <v>1149</v>
      </c>
      <c r="Z130">
        <v>5.9</v>
      </c>
      <c r="AA130" s="38" t="s">
        <v>550</v>
      </c>
      <c r="AB130" s="35" t="s">
        <v>377</v>
      </c>
      <c r="AC130" s="35">
        <f>VLOOKUP(A130,Raceinfo!$A$1:$D$15,4,0)</f>
        <v>5</v>
      </c>
      <c r="AD130">
        <v>4</v>
      </c>
      <c r="AE130">
        <v>47</v>
      </c>
      <c r="AF130">
        <v>9</v>
      </c>
      <c r="AG130">
        <v>8</v>
      </c>
      <c r="AH130">
        <v>2</v>
      </c>
      <c r="AL130" t="s">
        <v>39</v>
      </c>
      <c r="AM130" t="s">
        <v>1469</v>
      </c>
      <c r="AN130" s="126">
        <f>表格2[[#This Row],[今次負磅]]/表格2[[#This Row],[排位體重]]*100%</f>
        <v>0.10879025239338555</v>
      </c>
      <c r="AO130" t="str">
        <f t="shared" ref="AO130:AO193" si="8">IF(AN130&gt;0.1285,"H","")</f>
        <v/>
      </c>
      <c r="AQ130" t="s">
        <v>1419</v>
      </c>
      <c r="AS130" t="s">
        <v>1421</v>
      </c>
    </row>
    <row r="131" spans="1:45" x14ac:dyDescent="0.25">
      <c r="A131" s="17" t="s">
        <v>1</v>
      </c>
      <c r="B131" s="28" t="s">
        <v>68</v>
      </c>
      <c r="C131" s="28"/>
      <c r="D131" s="28"/>
      <c r="E131" s="11" t="s">
        <v>1414</v>
      </c>
      <c r="F131" s="122"/>
      <c r="G131" s="32" t="str">
        <f>VLOOKUP(AF131, method!$A$1:$B$15, 2, 0)</f>
        <v>中前</v>
      </c>
      <c r="H131">
        <v>12</v>
      </c>
      <c r="I131" t="str">
        <f t="shared" si="6"/>
        <v/>
      </c>
      <c r="J131">
        <f>COUNTIF($B$2:B131,B131)</f>
        <v>1</v>
      </c>
      <c r="K131" t="str">
        <f t="shared" ca="1" si="7"/>
        <v/>
      </c>
      <c r="L131" t="s">
        <v>458</v>
      </c>
      <c r="M131" s="41" t="s">
        <v>400</v>
      </c>
      <c r="N131" s="42">
        <v>1200</v>
      </c>
      <c r="O131">
        <v>1</v>
      </c>
      <c r="P131">
        <v>11.52</v>
      </c>
      <c r="Q131">
        <v>4</v>
      </c>
      <c r="R131">
        <v>12</v>
      </c>
      <c r="S131" s="55" t="s">
        <v>69</v>
      </c>
      <c r="T131" s="53" t="s">
        <v>60</v>
      </c>
      <c r="U131" s="17" t="s">
        <v>90</v>
      </c>
      <c r="V131">
        <v>123</v>
      </c>
      <c r="W131">
        <v>130</v>
      </c>
      <c r="X131">
        <v>1084</v>
      </c>
      <c r="Z131">
        <v>24</v>
      </c>
      <c r="AA131" s="37" t="s">
        <v>551</v>
      </c>
      <c r="AB131" s="36" t="s">
        <v>543</v>
      </c>
      <c r="AC131" s="36">
        <f>VLOOKUP(A131,Raceinfo!$A$1:$D$15,4,0)</f>
        <v>5</v>
      </c>
      <c r="AD131">
        <v>5</v>
      </c>
      <c r="AE131">
        <v>35</v>
      </c>
      <c r="AF131">
        <v>6</v>
      </c>
      <c r="AG131">
        <v>9</v>
      </c>
      <c r="AH131">
        <v>12</v>
      </c>
      <c r="AL131" t="s">
        <v>29</v>
      </c>
      <c r="AM131" t="s">
        <v>1472</v>
      </c>
      <c r="AN131" s="126">
        <f>表格2[[#This Row],[今次負磅]]/表格2[[#This Row],[排位體重]]*100%</f>
        <v>0.11346863468634687</v>
      </c>
      <c r="AO131" t="str">
        <f t="shared" si="8"/>
        <v/>
      </c>
      <c r="AQ131" t="s">
        <v>1419</v>
      </c>
    </row>
    <row r="132" spans="1:45" x14ac:dyDescent="0.25">
      <c r="A132" s="17" t="s">
        <v>1</v>
      </c>
      <c r="B132" s="28" t="s">
        <v>68</v>
      </c>
      <c r="C132" s="28"/>
      <c r="D132" s="28"/>
      <c r="E132" s="11" t="s">
        <v>1414</v>
      </c>
      <c r="F132" s="122"/>
      <c r="G132" s="30" t="str">
        <f>VLOOKUP(AF132, method!$A$1:$B$15, 2, 0)</f>
        <v>放頭</v>
      </c>
      <c r="H132">
        <v>7</v>
      </c>
      <c r="I132" t="str">
        <f t="shared" si="6"/>
        <v/>
      </c>
      <c r="J132">
        <f>COUNTIF($B$2:B132,B132)</f>
        <v>2</v>
      </c>
      <c r="K132" t="str">
        <f t="shared" ca="1" si="7"/>
        <v/>
      </c>
      <c r="L132" t="s">
        <v>552</v>
      </c>
      <c r="M132" s="40" t="s">
        <v>426</v>
      </c>
      <c r="N132" s="42">
        <v>1200</v>
      </c>
      <c r="O132">
        <v>1</v>
      </c>
      <c r="P132">
        <v>10.4</v>
      </c>
      <c r="Q132">
        <v>4</v>
      </c>
      <c r="R132">
        <v>7</v>
      </c>
      <c r="S132" s="55" t="s">
        <v>69</v>
      </c>
      <c r="T132" s="53" t="s">
        <v>60</v>
      </c>
      <c r="U132" s="17" t="s">
        <v>90</v>
      </c>
      <c r="V132">
        <v>123</v>
      </c>
      <c r="W132">
        <v>132</v>
      </c>
      <c r="X132">
        <v>1078</v>
      </c>
      <c r="Z132">
        <v>26</v>
      </c>
      <c r="AA132" s="37" t="s">
        <v>423</v>
      </c>
      <c r="AB132" s="35" t="s">
        <v>370</v>
      </c>
      <c r="AC132" s="35">
        <f>VLOOKUP(A132,Raceinfo!$A$1:$D$15,4,0)</f>
        <v>5</v>
      </c>
      <c r="AD132">
        <v>5</v>
      </c>
      <c r="AE132">
        <v>37</v>
      </c>
      <c r="AF132">
        <v>2</v>
      </c>
      <c r="AG132">
        <v>2</v>
      </c>
      <c r="AH132">
        <v>7</v>
      </c>
      <c r="AL132" t="s">
        <v>29</v>
      </c>
      <c r="AM132" t="s">
        <v>1472</v>
      </c>
      <c r="AN132" s="126">
        <f>表格2[[#This Row],[今次負磅]]/表格2[[#This Row],[排位體重]]*100%</f>
        <v>0.11410018552875696</v>
      </c>
      <c r="AO132" t="str">
        <f t="shared" si="8"/>
        <v/>
      </c>
      <c r="AQ132" t="s">
        <v>1419</v>
      </c>
    </row>
    <row r="133" spans="1:45" x14ac:dyDescent="0.25">
      <c r="A133" s="17" t="s">
        <v>1</v>
      </c>
      <c r="B133" s="28" t="s">
        <v>68</v>
      </c>
      <c r="C133" s="28"/>
      <c r="D133" s="28"/>
      <c r="E133" s="11" t="s">
        <v>1414</v>
      </c>
      <c r="F133" s="122"/>
      <c r="G133" s="32" t="str">
        <f>VLOOKUP(AF133, method!$A$1:$B$15, 2, 0)</f>
        <v>中前</v>
      </c>
      <c r="H133">
        <v>13</v>
      </c>
      <c r="I133" t="str">
        <f t="shared" si="6"/>
        <v/>
      </c>
      <c r="J133">
        <f>COUNTIF($B$2:B133,B133)</f>
        <v>3</v>
      </c>
      <c r="K133" t="str">
        <f t="shared" ca="1" si="7"/>
        <v/>
      </c>
      <c r="L133" t="s">
        <v>417</v>
      </c>
      <c r="M133" s="39" t="s">
        <v>394</v>
      </c>
      <c r="N133" s="42">
        <v>1200</v>
      </c>
      <c r="O133">
        <v>1</v>
      </c>
      <c r="P133">
        <v>12.6</v>
      </c>
      <c r="Q133">
        <v>4</v>
      </c>
      <c r="R133">
        <v>6</v>
      </c>
      <c r="S133" s="55" t="s">
        <v>69</v>
      </c>
      <c r="T133" s="53" t="s">
        <v>60</v>
      </c>
      <c r="U133" s="17" t="s">
        <v>90</v>
      </c>
      <c r="V133">
        <v>123</v>
      </c>
      <c r="W133">
        <v>135</v>
      </c>
      <c r="X133">
        <v>1074</v>
      </c>
      <c r="Z133">
        <v>66</v>
      </c>
      <c r="AA133" s="37" t="s">
        <v>455</v>
      </c>
      <c r="AB133" s="35" t="s">
        <v>377</v>
      </c>
      <c r="AC133" s="35">
        <f>VLOOKUP(A133,Raceinfo!$A$1:$D$15,4,0)</f>
        <v>5</v>
      </c>
      <c r="AD133">
        <v>5</v>
      </c>
      <c r="AE133">
        <v>40</v>
      </c>
      <c r="AF133">
        <v>5</v>
      </c>
      <c r="AG133">
        <v>9</v>
      </c>
      <c r="AH133">
        <v>13</v>
      </c>
      <c r="AL133" t="s">
        <v>29</v>
      </c>
      <c r="AM133" t="s">
        <v>1472</v>
      </c>
      <c r="AN133" s="126">
        <f>表格2[[#This Row],[今次負磅]]/表格2[[#This Row],[排位體重]]*100%</f>
        <v>0.11452513966480447</v>
      </c>
      <c r="AO133" t="str">
        <f t="shared" si="8"/>
        <v/>
      </c>
      <c r="AQ133" t="s">
        <v>1419</v>
      </c>
    </row>
    <row r="134" spans="1:45" x14ac:dyDescent="0.25">
      <c r="A134" s="17" t="s">
        <v>1</v>
      </c>
      <c r="B134" s="28" t="s">
        <v>68</v>
      </c>
      <c r="C134" s="28"/>
      <c r="D134" s="28"/>
      <c r="E134" s="12" t="s">
        <v>29</v>
      </c>
      <c r="F134" s="122"/>
      <c r="G134" s="30" t="str">
        <f>VLOOKUP(AF134, method!$A$1:$B$15, 2, 0)</f>
        <v>放頭</v>
      </c>
      <c r="H134">
        <v>12</v>
      </c>
      <c r="I134" t="str">
        <f t="shared" si="6"/>
        <v/>
      </c>
      <c r="J134">
        <f>COUNTIF($B$2:B134,B134)</f>
        <v>4</v>
      </c>
      <c r="K134" t="str">
        <f t="shared" ca="1" si="7"/>
        <v/>
      </c>
      <c r="L134" t="s">
        <v>553</v>
      </c>
      <c r="M134" s="40" t="s">
        <v>426</v>
      </c>
      <c r="N134" s="42">
        <v>1200</v>
      </c>
      <c r="O134">
        <v>1</v>
      </c>
      <c r="P134">
        <v>12.4</v>
      </c>
      <c r="Q134">
        <v>4</v>
      </c>
      <c r="R134">
        <v>4</v>
      </c>
      <c r="S134" s="55" t="s">
        <v>69</v>
      </c>
      <c r="T134" s="48" t="s">
        <v>37</v>
      </c>
      <c r="U134" s="17" t="s">
        <v>90</v>
      </c>
      <c r="V134">
        <v>123</v>
      </c>
      <c r="W134">
        <v>117</v>
      </c>
      <c r="X134">
        <v>1095</v>
      </c>
      <c r="Z134">
        <v>10</v>
      </c>
      <c r="AA134" s="37">
        <v>14</v>
      </c>
      <c r="AB134" s="35" t="s">
        <v>377</v>
      </c>
      <c r="AC134" s="35">
        <f>VLOOKUP(A134,Raceinfo!$A$1:$D$15,4,0)</f>
        <v>5</v>
      </c>
      <c r="AD134">
        <v>4</v>
      </c>
      <c r="AE134">
        <v>42</v>
      </c>
      <c r="AF134">
        <v>2</v>
      </c>
      <c r="AG134">
        <v>6</v>
      </c>
      <c r="AH134">
        <v>12</v>
      </c>
      <c r="AL134" t="s">
        <v>29</v>
      </c>
      <c r="AM134" t="s">
        <v>1472</v>
      </c>
      <c r="AN134" s="126">
        <f>表格2[[#This Row],[今次負磅]]/表格2[[#This Row],[排位體重]]*100%</f>
        <v>0.11232876712328767</v>
      </c>
      <c r="AO134" t="str">
        <f t="shared" si="8"/>
        <v/>
      </c>
      <c r="AQ134" t="s">
        <v>1419</v>
      </c>
    </row>
    <row r="135" spans="1:45" x14ac:dyDescent="0.25">
      <c r="A135" s="17" t="s">
        <v>1</v>
      </c>
      <c r="B135" s="28" t="s">
        <v>68</v>
      </c>
      <c r="C135" s="28"/>
      <c r="D135" s="28"/>
      <c r="E135" s="11" t="s">
        <v>1414</v>
      </c>
      <c r="F135" s="122"/>
      <c r="G135" s="30" t="str">
        <f>VLOOKUP(AF135, method!$A$1:$B$15, 2, 0)</f>
        <v>放頭</v>
      </c>
      <c r="H135">
        <v>11</v>
      </c>
      <c r="I135" t="str">
        <f t="shared" si="6"/>
        <v/>
      </c>
      <c r="J135">
        <f>COUNTIF($B$2:B135,B135)</f>
        <v>5</v>
      </c>
      <c r="K135" t="str">
        <f t="shared" ca="1" si="7"/>
        <v/>
      </c>
      <c r="L135" t="s">
        <v>554</v>
      </c>
      <c r="M135" s="40" t="s">
        <v>446</v>
      </c>
      <c r="N135" s="42">
        <v>1200</v>
      </c>
      <c r="O135">
        <v>1</v>
      </c>
      <c r="P135">
        <v>10.42</v>
      </c>
      <c r="Q135">
        <v>4</v>
      </c>
      <c r="R135">
        <v>2</v>
      </c>
      <c r="S135" s="55" t="s">
        <v>69</v>
      </c>
      <c r="T135" s="65" t="s">
        <v>406</v>
      </c>
      <c r="U135" s="17" t="s">
        <v>90</v>
      </c>
      <c r="V135">
        <v>123</v>
      </c>
      <c r="W135">
        <v>123</v>
      </c>
      <c r="X135">
        <v>1095</v>
      </c>
      <c r="Z135">
        <v>13</v>
      </c>
      <c r="AA135" s="37" t="s">
        <v>414</v>
      </c>
      <c r="AB135" s="35" t="s">
        <v>370</v>
      </c>
      <c r="AC135" s="35">
        <f>VLOOKUP(A135,Raceinfo!$A$1:$D$15,4,0)</f>
        <v>5</v>
      </c>
      <c r="AD135">
        <v>4</v>
      </c>
      <c r="AE135">
        <v>44</v>
      </c>
      <c r="AF135">
        <v>2</v>
      </c>
      <c r="AG135">
        <v>1</v>
      </c>
      <c r="AH135">
        <v>11</v>
      </c>
      <c r="AL135" t="s">
        <v>29</v>
      </c>
      <c r="AM135" t="s">
        <v>1472</v>
      </c>
      <c r="AN135" s="126">
        <f>表格2[[#This Row],[今次負磅]]/表格2[[#This Row],[排位體重]]*100%</f>
        <v>0.11232876712328767</v>
      </c>
      <c r="AO135" t="str">
        <f t="shared" si="8"/>
        <v/>
      </c>
      <c r="AQ135" t="s">
        <v>1419</v>
      </c>
    </row>
    <row r="136" spans="1:45" x14ac:dyDescent="0.25">
      <c r="A136" s="17" t="s">
        <v>1</v>
      </c>
      <c r="B136" s="28" t="s">
        <v>68</v>
      </c>
      <c r="C136" s="28"/>
      <c r="D136" s="28"/>
      <c r="E136" s="11" t="s">
        <v>1414</v>
      </c>
      <c r="F136" s="122"/>
      <c r="G136" s="30" t="str">
        <f>VLOOKUP(AF136, method!$A$1:$B$15, 2, 0)</f>
        <v>放頭</v>
      </c>
      <c r="H136">
        <v>10</v>
      </c>
      <c r="I136" t="str">
        <f t="shared" si="6"/>
        <v/>
      </c>
      <c r="J136">
        <f>COUNTIF($B$2:B136,B136)</f>
        <v>6</v>
      </c>
      <c r="K136" t="str">
        <f t="shared" ca="1" si="7"/>
        <v/>
      </c>
      <c r="L136" t="s">
        <v>420</v>
      </c>
      <c r="M136" s="39" t="s">
        <v>369</v>
      </c>
      <c r="N136">
        <v>1400</v>
      </c>
      <c r="O136">
        <v>1</v>
      </c>
      <c r="P136">
        <v>22.93</v>
      </c>
      <c r="Q136">
        <v>4</v>
      </c>
      <c r="R136">
        <v>11</v>
      </c>
      <c r="S136" s="55" t="s">
        <v>69</v>
      </c>
      <c r="T136" s="65" t="s">
        <v>406</v>
      </c>
      <c r="U136" s="17" t="s">
        <v>90</v>
      </c>
      <c r="V136">
        <v>123</v>
      </c>
      <c r="W136">
        <v>121</v>
      </c>
      <c r="X136">
        <v>1093</v>
      </c>
      <c r="Z136">
        <v>65</v>
      </c>
      <c r="AA136" s="37" t="s">
        <v>423</v>
      </c>
      <c r="AB136" s="35" t="s">
        <v>370</v>
      </c>
      <c r="AC136" s="35">
        <f>VLOOKUP(A136,Raceinfo!$A$1:$D$15,4,0)</f>
        <v>5</v>
      </c>
      <c r="AD136">
        <v>4</v>
      </c>
      <c r="AE136">
        <v>46</v>
      </c>
      <c r="AF136">
        <v>1</v>
      </c>
      <c r="AG136">
        <v>1</v>
      </c>
      <c r="AH136">
        <v>1</v>
      </c>
      <c r="AI136">
        <v>10</v>
      </c>
      <c r="AL136" t="s">
        <v>29</v>
      </c>
      <c r="AM136" t="s">
        <v>1472</v>
      </c>
      <c r="AN136" s="126">
        <f>表格2[[#This Row],[今次負磅]]/表格2[[#This Row],[排位體重]]*100%</f>
        <v>0.11253430924062215</v>
      </c>
      <c r="AO136" t="str">
        <f t="shared" si="8"/>
        <v/>
      </c>
      <c r="AQ136" t="s">
        <v>1419</v>
      </c>
    </row>
    <row r="137" spans="1:45" x14ac:dyDescent="0.25">
      <c r="A137" s="17" t="s">
        <v>1</v>
      </c>
      <c r="B137" s="28" t="s">
        <v>68</v>
      </c>
      <c r="C137" s="28"/>
      <c r="D137" s="28"/>
      <c r="E137" s="11" t="s">
        <v>1414</v>
      </c>
      <c r="F137" s="122"/>
      <c r="G137" s="30" t="str">
        <f>VLOOKUP(AF137, method!$A$1:$B$15, 2, 0)</f>
        <v>放頭</v>
      </c>
      <c r="H137">
        <v>10</v>
      </c>
      <c r="I137" t="str">
        <f t="shared" si="6"/>
        <v/>
      </c>
      <c r="J137">
        <f>COUNTIF($B$2:B137,B137)</f>
        <v>7</v>
      </c>
      <c r="K137" t="str">
        <f t="shared" ca="1" si="7"/>
        <v/>
      </c>
      <c r="L137" t="s">
        <v>555</v>
      </c>
      <c r="M137" s="41" t="s">
        <v>400</v>
      </c>
      <c r="N137" s="42">
        <v>1200</v>
      </c>
      <c r="O137">
        <v>1</v>
      </c>
      <c r="P137">
        <v>11.15</v>
      </c>
      <c r="Q137">
        <v>4</v>
      </c>
      <c r="R137">
        <v>2</v>
      </c>
      <c r="S137" s="55" t="s">
        <v>69</v>
      </c>
      <c r="T137" s="48" t="s">
        <v>37</v>
      </c>
      <c r="U137" s="17" t="s">
        <v>90</v>
      </c>
      <c r="V137">
        <v>123</v>
      </c>
      <c r="W137">
        <v>125</v>
      </c>
      <c r="X137">
        <v>1096</v>
      </c>
      <c r="Z137">
        <v>12</v>
      </c>
      <c r="AA137" s="37" t="s">
        <v>556</v>
      </c>
      <c r="AB137" s="35" t="s">
        <v>377</v>
      </c>
      <c r="AC137" s="35">
        <f>VLOOKUP(A137,Raceinfo!$A$1:$D$15,4,0)</f>
        <v>5</v>
      </c>
      <c r="AD137">
        <v>4</v>
      </c>
      <c r="AE137">
        <v>48</v>
      </c>
      <c r="AF137">
        <v>1</v>
      </c>
      <c r="AG137">
        <v>1</v>
      </c>
      <c r="AH137">
        <v>10</v>
      </c>
      <c r="AL137" t="s">
        <v>29</v>
      </c>
      <c r="AM137" t="s">
        <v>1472</v>
      </c>
      <c r="AN137" s="126">
        <f>表格2[[#This Row],[今次負磅]]/表格2[[#This Row],[排位體重]]*100%</f>
        <v>0.11222627737226278</v>
      </c>
      <c r="AO137" t="str">
        <f t="shared" si="8"/>
        <v/>
      </c>
      <c r="AQ137" t="s">
        <v>1419</v>
      </c>
    </row>
    <row r="138" spans="1:45" x14ac:dyDescent="0.25">
      <c r="A138" s="17" t="s">
        <v>1</v>
      </c>
      <c r="B138" s="28" t="s">
        <v>68</v>
      </c>
      <c r="C138" s="28"/>
      <c r="D138" s="28"/>
      <c r="E138" s="11" t="s">
        <v>1414</v>
      </c>
      <c r="F138" s="122"/>
      <c r="G138" s="32" t="str">
        <f>VLOOKUP(AF138, method!$A$1:$B$15, 2, 0)</f>
        <v>中前</v>
      </c>
      <c r="H138">
        <v>9</v>
      </c>
      <c r="I138" t="str">
        <f t="shared" si="6"/>
        <v/>
      </c>
      <c r="J138">
        <f>COUNTIF($B$2:B138,B138)</f>
        <v>8</v>
      </c>
      <c r="K138" t="str">
        <f t="shared" ca="1" si="7"/>
        <v/>
      </c>
      <c r="L138" t="s">
        <v>541</v>
      </c>
      <c r="M138" s="41" t="s">
        <v>400</v>
      </c>
      <c r="N138" s="42">
        <v>1200</v>
      </c>
      <c r="O138">
        <v>1</v>
      </c>
      <c r="P138">
        <v>11.51</v>
      </c>
      <c r="Q138">
        <v>4</v>
      </c>
      <c r="R138">
        <v>3</v>
      </c>
      <c r="S138" s="55" t="s">
        <v>69</v>
      </c>
      <c r="T138" s="48" t="s">
        <v>37</v>
      </c>
      <c r="U138" s="17" t="s">
        <v>90</v>
      </c>
      <c r="V138">
        <v>123</v>
      </c>
      <c r="W138">
        <v>124</v>
      </c>
      <c r="X138">
        <v>1087</v>
      </c>
      <c r="Z138">
        <v>13</v>
      </c>
      <c r="AA138" s="37">
        <v>5</v>
      </c>
      <c r="AB138" s="35" t="s">
        <v>377</v>
      </c>
      <c r="AC138" s="35">
        <f>VLOOKUP(A138,Raceinfo!$A$1:$D$15,4,0)</f>
        <v>5</v>
      </c>
      <c r="AD138">
        <v>4</v>
      </c>
      <c r="AE138">
        <v>49</v>
      </c>
      <c r="AF138">
        <v>4</v>
      </c>
      <c r="AG138">
        <v>4</v>
      </c>
      <c r="AH138">
        <v>9</v>
      </c>
      <c r="AL138" t="s">
        <v>29</v>
      </c>
      <c r="AM138" t="s">
        <v>1472</v>
      </c>
      <c r="AN138" s="126">
        <f>表格2[[#This Row],[今次負磅]]/表格2[[#This Row],[排位體重]]*100%</f>
        <v>0.11315547378104876</v>
      </c>
      <c r="AO138" t="str">
        <f t="shared" si="8"/>
        <v/>
      </c>
      <c r="AQ138" t="s">
        <v>1419</v>
      </c>
    </row>
    <row r="139" spans="1:45" x14ac:dyDescent="0.25">
      <c r="A139" s="17" t="s">
        <v>1</v>
      </c>
      <c r="B139" s="28" t="s">
        <v>68</v>
      </c>
      <c r="C139" s="28"/>
      <c r="D139" s="28"/>
      <c r="E139" s="11" t="s">
        <v>1414</v>
      </c>
      <c r="F139" s="122"/>
      <c r="G139" s="30" t="str">
        <f>VLOOKUP(AF139, method!$A$1:$B$15, 2, 0)</f>
        <v>放頭</v>
      </c>
      <c r="H139">
        <v>10</v>
      </c>
      <c r="I139" t="str">
        <f t="shared" si="6"/>
        <v/>
      </c>
      <c r="J139">
        <f>COUNTIF($B$2:B139,B139)</f>
        <v>9</v>
      </c>
      <c r="K139" t="str">
        <f t="shared" ca="1" si="7"/>
        <v/>
      </c>
      <c r="L139" t="s">
        <v>557</v>
      </c>
      <c r="M139" s="41" t="s">
        <v>400</v>
      </c>
      <c r="N139" s="42">
        <v>1200</v>
      </c>
      <c r="O139">
        <v>1</v>
      </c>
      <c r="P139">
        <v>11.22</v>
      </c>
      <c r="Q139">
        <v>4</v>
      </c>
      <c r="R139">
        <v>1</v>
      </c>
      <c r="S139" s="55" t="s">
        <v>69</v>
      </c>
      <c r="T139" s="60" t="s">
        <v>125</v>
      </c>
      <c r="U139" s="17" t="s">
        <v>90</v>
      </c>
      <c r="V139">
        <v>123</v>
      </c>
      <c r="W139">
        <v>129</v>
      </c>
      <c r="X139">
        <v>1086</v>
      </c>
      <c r="Z139">
        <v>8.1</v>
      </c>
      <c r="AA139" s="37" t="s">
        <v>387</v>
      </c>
      <c r="AB139" s="36" t="s">
        <v>487</v>
      </c>
      <c r="AC139" s="36">
        <f>VLOOKUP(A139,Raceinfo!$A$1:$D$15,4,0)</f>
        <v>5</v>
      </c>
      <c r="AD139">
        <v>4</v>
      </c>
      <c r="AE139">
        <v>49</v>
      </c>
      <c r="AF139">
        <v>3</v>
      </c>
      <c r="AG139">
        <v>4</v>
      </c>
      <c r="AH139">
        <v>10</v>
      </c>
      <c r="AL139" t="s">
        <v>29</v>
      </c>
      <c r="AM139" t="s">
        <v>1472</v>
      </c>
      <c r="AN139" s="126">
        <f>表格2[[#This Row],[今次負磅]]/表格2[[#This Row],[排位體重]]*100%</f>
        <v>0.1132596685082873</v>
      </c>
      <c r="AO139" t="str">
        <f t="shared" si="8"/>
        <v/>
      </c>
      <c r="AQ139" t="s">
        <v>1419</v>
      </c>
    </row>
    <row r="140" spans="1:45" x14ac:dyDescent="0.25">
      <c r="A140" s="17" t="s">
        <v>1</v>
      </c>
      <c r="B140" s="28" t="s">
        <v>68</v>
      </c>
      <c r="C140" s="28"/>
      <c r="D140" s="28"/>
      <c r="E140" s="11" t="s">
        <v>1414</v>
      </c>
      <c r="F140" s="122"/>
      <c r="G140" s="30" t="str">
        <f>VLOOKUP(AF140, method!$A$1:$B$15, 2, 0)</f>
        <v>放頭</v>
      </c>
      <c r="H140">
        <v>8</v>
      </c>
      <c r="I140" t="str">
        <f t="shared" si="6"/>
        <v/>
      </c>
      <c r="J140">
        <f>COUNTIF($B$2:B140,B140)</f>
        <v>10</v>
      </c>
      <c r="K140" t="str">
        <f t="shared" ca="1" si="7"/>
        <v/>
      </c>
      <c r="L140" t="s">
        <v>435</v>
      </c>
      <c r="M140" s="41" t="s">
        <v>400</v>
      </c>
      <c r="N140" s="42">
        <v>1200</v>
      </c>
      <c r="O140">
        <v>1</v>
      </c>
      <c r="P140">
        <v>10.48</v>
      </c>
      <c r="Q140">
        <v>4</v>
      </c>
      <c r="R140">
        <v>6</v>
      </c>
      <c r="S140" s="55" t="s">
        <v>69</v>
      </c>
      <c r="T140" s="48" t="s">
        <v>37</v>
      </c>
      <c r="U140" s="17" t="s">
        <v>90</v>
      </c>
      <c r="V140">
        <v>123</v>
      </c>
      <c r="W140">
        <v>126</v>
      </c>
      <c r="X140">
        <v>1074</v>
      </c>
      <c r="Z140">
        <v>4.3</v>
      </c>
      <c r="AA140" s="37">
        <v>6</v>
      </c>
      <c r="AB140" s="35" t="s">
        <v>377</v>
      </c>
      <c r="AC140" s="35">
        <f>VLOOKUP(A140,Raceinfo!$A$1:$D$15,4,0)</f>
        <v>5</v>
      </c>
      <c r="AD140">
        <v>4</v>
      </c>
      <c r="AE140">
        <v>49</v>
      </c>
      <c r="AF140">
        <v>3</v>
      </c>
      <c r="AG140">
        <v>2</v>
      </c>
      <c r="AH140">
        <v>8</v>
      </c>
      <c r="AL140" t="s">
        <v>29</v>
      </c>
      <c r="AM140" t="s">
        <v>1472</v>
      </c>
      <c r="AN140" s="126">
        <f>表格2[[#This Row],[今次負磅]]/表格2[[#This Row],[排位體重]]*100%</f>
        <v>0.11452513966480447</v>
      </c>
      <c r="AO140" t="str">
        <f t="shared" si="8"/>
        <v/>
      </c>
      <c r="AQ140" t="s">
        <v>1419</v>
      </c>
    </row>
    <row r="141" spans="1:45" x14ac:dyDescent="0.25">
      <c r="A141" s="17" t="s">
        <v>1</v>
      </c>
      <c r="B141" s="28" t="s">
        <v>68</v>
      </c>
      <c r="C141" s="28"/>
      <c r="D141" s="28"/>
      <c r="E141" s="11" t="s">
        <v>1414</v>
      </c>
      <c r="F141" s="28" t="s">
        <v>1408</v>
      </c>
      <c r="G141" s="30" t="str">
        <f>VLOOKUP(AF141, method!$A$1:$B$15, 2, 0)</f>
        <v>放頭</v>
      </c>
      <c r="H141" s="15">
        <v>1</v>
      </c>
      <c r="I141" s="15" t="str">
        <f t="shared" si="6"/>
        <v/>
      </c>
      <c r="J141" s="15">
        <f>COUNTIF($B$2:B141,B141)</f>
        <v>11</v>
      </c>
      <c r="K141" s="15" t="str">
        <f t="shared" ca="1" si="7"/>
        <v/>
      </c>
      <c r="L141" t="s">
        <v>509</v>
      </c>
      <c r="M141" s="41" t="s">
        <v>400</v>
      </c>
      <c r="N141" s="42">
        <v>1200</v>
      </c>
      <c r="O141">
        <v>1</v>
      </c>
      <c r="P141">
        <v>9.3800000000000008</v>
      </c>
      <c r="Q141">
        <v>4</v>
      </c>
      <c r="R141">
        <v>1</v>
      </c>
      <c r="S141" s="55" t="s">
        <v>69</v>
      </c>
      <c r="T141" s="48" t="s">
        <v>37</v>
      </c>
      <c r="U141" s="17" t="s">
        <v>90</v>
      </c>
      <c r="V141">
        <v>123</v>
      </c>
      <c r="W141">
        <v>134</v>
      </c>
      <c r="X141">
        <v>1078</v>
      </c>
      <c r="Z141">
        <v>2.2999999999999998</v>
      </c>
      <c r="AA141" s="37" t="s">
        <v>428</v>
      </c>
      <c r="AB141" s="35" t="s">
        <v>377</v>
      </c>
      <c r="AC141" s="35">
        <f>VLOOKUP(A141,Raceinfo!$A$1:$D$15,4,0)</f>
        <v>5</v>
      </c>
      <c r="AD141">
        <v>5</v>
      </c>
      <c r="AE141">
        <v>40</v>
      </c>
      <c r="AF141">
        <v>1</v>
      </c>
      <c r="AG141">
        <v>1</v>
      </c>
      <c r="AH141">
        <v>1</v>
      </c>
      <c r="AL141" t="s">
        <v>29</v>
      </c>
      <c r="AM141" t="s">
        <v>1472</v>
      </c>
      <c r="AN141" s="126">
        <f>表格2[[#This Row],[今次負磅]]/表格2[[#This Row],[排位體重]]*100%</f>
        <v>0.11410018552875696</v>
      </c>
      <c r="AO141" t="str">
        <f t="shared" si="8"/>
        <v/>
      </c>
      <c r="AQ141" t="s">
        <v>1419</v>
      </c>
    </row>
    <row r="142" spans="1:45" x14ac:dyDescent="0.25">
      <c r="A142" s="17" t="s">
        <v>1</v>
      </c>
      <c r="B142" s="28" t="s">
        <v>68</v>
      </c>
      <c r="C142" s="28"/>
      <c r="D142" s="28"/>
      <c r="E142" s="11" t="s">
        <v>1414</v>
      </c>
      <c r="F142" s="122"/>
      <c r="G142" s="32" t="str">
        <f>VLOOKUP(AF142, method!$A$1:$B$15, 2, 0)</f>
        <v>中前</v>
      </c>
      <c r="H142" s="15">
        <v>3</v>
      </c>
      <c r="I142" s="15" t="str">
        <f t="shared" si="6"/>
        <v/>
      </c>
      <c r="J142" s="15">
        <f>COUNTIF($B$2:B142,B142)</f>
        <v>12</v>
      </c>
      <c r="K142" s="15" t="str">
        <f t="shared" ca="1" si="7"/>
        <v/>
      </c>
      <c r="L142" t="s">
        <v>483</v>
      </c>
      <c r="M142" s="40" t="s">
        <v>398</v>
      </c>
      <c r="N142" s="42">
        <v>1200</v>
      </c>
      <c r="O142">
        <v>1</v>
      </c>
      <c r="P142">
        <v>10.3</v>
      </c>
      <c r="Q142">
        <v>4</v>
      </c>
      <c r="R142">
        <v>4</v>
      </c>
      <c r="S142" s="55" t="s">
        <v>69</v>
      </c>
      <c r="T142" s="48" t="s">
        <v>37</v>
      </c>
      <c r="U142" s="17" t="s">
        <v>90</v>
      </c>
      <c r="V142">
        <v>123</v>
      </c>
      <c r="W142">
        <v>135</v>
      </c>
      <c r="X142">
        <v>1074</v>
      </c>
      <c r="Z142">
        <v>2.8</v>
      </c>
      <c r="AA142" s="38">
        <v>1</v>
      </c>
      <c r="AB142" s="35" t="s">
        <v>377</v>
      </c>
      <c r="AC142" s="35">
        <f>VLOOKUP(A142,Raceinfo!$A$1:$D$15,4,0)</f>
        <v>5</v>
      </c>
      <c r="AD142">
        <v>5</v>
      </c>
      <c r="AE142">
        <v>40</v>
      </c>
      <c r="AF142">
        <v>6</v>
      </c>
      <c r="AG142">
        <v>6</v>
      </c>
      <c r="AH142">
        <v>3</v>
      </c>
      <c r="AL142" t="s">
        <v>29</v>
      </c>
      <c r="AM142" t="s">
        <v>1472</v>
      </c>
      <c r="AN142" s="126">
        <f>表格2[[#This Row],[今次負磅]]/表格2[[#This Row],[排位體重]]*100%</f>
        <v>0.11452513966480447</v>
      </c>
      <c r="AO142" t="str">
        <f t="shared" si="8"/>
        <v/>
      </c>
      <c r="AQ142" t="s">
        <v>1419</v>
      </c>
    </row>
    <row r="143" spans="1:45" x14ac:dyDescent="0.25">
      <c r="A143" s="17" t="s">
        <v>1</v>
      </c>
      <c r="B143" s="28" t="s">
        <v>68</v>
      </c>
      <c r="C143" s="28"/>
      <c r="D143" s="28"/>
      <c r="E143" s="12" t="s">
        <v>29</v>
      </c>
      <c r="F143" s="122"/>
      <c r="G143" s="32" t="str">
        <f>VLOOKUP(AF143, method!$A$1:$B$15, 2, 0)</f>
        <v>中前</v>
      </c>
      <c r="H143" s="15">
        <v>3</v>
      </c>
      <c r="I143" s="15" t="str">
        <f t="shared" si="6"/>
        <v/>
      </c>
      <c r="J143" s="15">
        <f>COUNTIF($B$2:B143,B143)</f>
        <v>13</v>
      </c>
      <c r="K143" s="15" t="str">
        <f t="shared" ca="1" si="7"/>
        <v/>
      </c>
      <c r="L143" t="s">
        <v>558</v>
      </c>
      <c r="M143" s="41" t="s">
        <v>400</v>
      </c>
      <c r="N143" s="42">
        <v>1200</v>
      </c>
      <c r="O143">
        <v>1</v>
      </c>
      <c r="P143">
        <v>8.74</v>
      </c>
      <c r="Q143">
        <v>4</v>
      </c>
      <c r="R143">
        <v>2</v>
      </c>
      <c r="S143" s="55" t="s">
        <v>69</v>
      </c>
      <c r="T143" s="48" t="s">
        <v>37</v>
      </c>
      <c r="U143" s="17" t="s">
        <v>90</v>
      </c>
      <c r="V143">
        <v>123</v>
      </c>
      <c r="W143">
        <v>116</v>
      </c>
      <c r="X143">
        <v>1066</v>
      </c>
      <c r="Z143">
        <v>5.5</v>
      </c>
      <c r="AA143" s="37">
        <v>3</v>
      </c>
      <c r="AB143" s="35" t="s">
        <v>377</v>
      </c>
      <c r="AC143" s="35">
        <f>VLOOKUP(A143,Raceinfo!$A$1:$D$15,4,0)</f>
        <v>5</v>
      </c>
      <c r="AD143">
        <v>4</v>
      </c>
      <c r="AE143">
        <v>40</v>
      </c>
      <c r="AF143">
        <v>5</v>
      </c>
      <c r="AG143">
        <v>4</v>
      </c>
      <c r="AH143">
        <v>3</v>
      </c>
      <c r="AL143" t="s">
        <v>29</v>
      </c>
      <c r="AM143" t="s">
        <v>1472</v>
      </c>
      <c r="AN143" s="126">
        <f>表格2[[#This Row],[今次負磅]]/表格2[[#This Row],[排位體重]]*100%</f>
        <v>0.11538461538461539</v>
      </c>
      <c r="AO143" t="str">
        <f t="shared" si="8"/>
        <v/>
      </c>
      <c r="AQ143" t="s">
        <v>1419</v>
      </c>
    </row>
    <row r="144" spans="1:45" x14ac:dyDescent="0.25">
      <c r="A144" s="17" t="s">
        <v>1</v>
      </c>
      <c r="B144" s="28" t="s">
        <v>68</v>
      </c>
      <c r="C144" s="28"/>
      <c r="D144" s="28"/>
      <c r="E144" s="12" t="s">
        <v>29</v>
      </c>
      <c r="F144" s="122"/>
      <c r="G144" s="31" t="str">
        <f>VLOOKUP(AF144, method!$A$1:$B$15, 2, 0)</f>
        <v>中後</v>
      </c>
      <c r="H144">
        <v>11</v>
      </c>
      <c r="I144" t="str">
        <f t="shared" si="6"/>
        <v/>
      </c>
      <c r="J144">
        <f>COUNTIF($B$2:B144,B144)</f>
        <v>14</v>
      </c>
      <c r="K144" t="str">
        <f t="shared" ca="1" si="7"/>
        <v/>
      </c>
      <c r="L144" t="s">
        <v>559</v>
      </c>
      <c r="M144" s="40" t="s">
        <v>446</v>
      </c>
      <c r="N144" s="42">
        <v>1200</v>
      </c>
      <c r="O144">
        <v>1</v>
      </c>
      <c r="P144">
        <v>10.37</v>
      </c>
      <c r="Q144">
        <v>4</v>
      </c>
      <c r="R144">
        <v>12</v>
      </c>
      <c r="S144" s="55" t="s">
        <v>69</v>
      </c>
      <c r="T144" s="54" t="s">
        <v>64</v>
      </c>
      <c r="U144" s="17" t="s">
        <v>90</v>
      </c>
      <c r="V144">
        <v>123</v>
      </c>
      <c r="W144">
        <v>116</v>
      </c>
      <c r="X144">
        <v>1074</v>
      </c>
      <c r="Z144">
        <v>11</v>
      </c>
      <c r="AA144" s="37" t="s">
        <v>428</v>
      </c>
      <c r="AB144" s="35" t="s">
        <v>377</v>
      </c>
      <c r="AC144" s="35">
        <f>VLOOKUP(A144,Raceinfo!$A$1:$D$15,4,0)</f>
        <v>5</v>
      </c>
      <c r="AD144">
        <v>4</v>
      </c>
      <c r="AE144">
        <v>40</v>
      </c>
      <c r="AF144">
        <v>10</v>
      </c>
      <c r="AG144">
        <v>11</v>
      </c>
      <c r="AH144">
        <v>11</v>
      </c>
      <c r="AL144" t="s">
        <v>29</v>
      </c>
      <c r="AM144" t="s">
        <v>1472</v>
      </c>
      <c r="AN144" s="126">
        <f>表格2[[#This Row],[今次負磅]]/表格2[[#This Row],[排位體重]]*100%</f>
        <v>0.11452513966480447</v>
      </c>
      <c r="AO144" t="str">
        <f t="shared" si="8"/>
        <v/>
      </c>
      <c r="AQ144" t="s">
        <v>1419</v>
      </c>
    </row>
    <row r="145" spans="1:45" x14ac:dyDescent="0.25">
      <c r="A145" s="17" t="s">
        <v>1</v>
      </c>
      <c r="B145" s="28" t="s">
        <v>68</v>
      </c>
      <c r="C145" s="28"/>
      <c r="D145" s="28"/>
      <c r="E145" s="12" t="s">
        <v>29</v>
      </c>
      <c r="F145" s="23" t="s">
        <v>1409</v>
      </c>
      <c r="G145" s="32" t="str">
        <f>VLOOKUP(AF145, method!$A$1:$B$15, 2, 0)</f>
        <v>中前</v>
      </c>
      <c r="H145" s="15">
        <v>2</v>
      </c>
      <c r="I145" s="15" t="str">
        <f t="shared" si="6"/>
        <v/>
      </c>
      <c r="J145" s="15">
        <f>COUNTIF($B$2:B145,B145)</f>
        <v>15</v>
      </c>
      <c r="K145" s="15" t="str">
        <f t="shared" ca="1" si="7"/>
        <v/>
      </c>
      <c r="L145" t="s">
        <v>486</v>
      </c>
      <c r="M145" s="41" t="s">
        <v>400</v>
      </c>
      <c r="N145" s="42">
        <v>1200</v>
      </c>
      <c r="O145">
        <v>1</v>
      </c>
      <c r="P145">
        <v>10.98</v>
      </c>
      <c r="Q145">
        <v>4</v>
      </c>
      <c r="R145">
        <v>2</v>
      </c>
      <c r="S145" s="55" t="s">
        <v>69</v>
      </c>
      <c r="T145" s="48" t="s">
        <v>37</v>
      </c>
      <c r="U145" s="17" t="s">
        <v>90</v>
      </c>
      <c r="V145">
        <v>123</v>
      </c>
      <c r="W145">
        <v>118</v>
      </c>
      <c r="X145">
        <v>1086</v>
      </c>
      <c r="Z145">
        <v>6.2</v>
      </c>
      <c r="AA145" s="38" t="s">
        <v>511</v>
      </c>
      <c r="AB145" s="36" t="s">
        <v>487</v>
      </c>
      <c r="AC145" s="36">
        <f>VLOOKUP(A145,Raceinfo!$A$1:$D$15,4,0)</f>
        <v>5</v>
      </c>
      <c r="AD145">
        <v>4</v>
      </c>
      <c r="AE145">
        <v>40</v>
      </c>
      <c r="AF145">
        <v>5</v>
      </c>
      <c r="AG145">
        <v>5</v>
      </c>
      <c r="AH145">
        <v>2</v>
      </c>
      <c r="AL145" t="s">
        <v>29</v>
      </c>
      <c r="AM145" t="s">
        <v>1472</v>
      </c>
      <c r="AN145" s="126">
        <f>表格2[[#This Row],[今次負磅]]/表格2[[#This Row],[排位體重]]*100%</f>
        <v>0.1132596685082873</v>
      </c>
      <c r="AO145" t="str">
        <f t="shared" si="8"/>
        <v/>
      </c>
      <c r="AQ145" t="s">
        <v>1419</v>
      </c>
    </row>
    <row r="146" spans="1:45" x14ac:dyDescent="0.25">
      <c r="A146" s="17" t="s">
        <v>1</v>
      </c>
      <c r="B146" s="28" t="s">
        <v>68</v>
      </c>
      <c r="C146" s="28"/>
      <c r="D146" s="28"/>
      <c r="E146" s="12" t="s">
        <v>29</v>
      </c>
      <c r="F146" s="122"/>
      <c r="G146" s="31" t="str">
        <f>VLOOKUP(AF146, method!$A$1:$B$15, 2, 0)</f>
        <v>中後</v>
      </c>
      <c r="H146">
        <v>9</v>
      </c>
      <c r="I146" t="str">
        <f t="shared" si="6"/>
        <v/>
      </c>
      <c r="J146">
        <f>COUNTIF($B$2:B146,B146)</f>
        <v>16</v>
      </c>
      <c r="K146" t="str">
        <f t="shared" ca="1" si="7"/>
        <v/>
      </c>
      <c r="L146" t="s">
        <v>560</v>
      </c>
      <c r="M146" s="40" t="s">
        <v>426</v>
      </c>
      <c r="N146" s="42">
        <v>1200</v>
      </c>
      <c r="O146">
        <v>1</v>
      </c>
      <c r="P146">
        <v>10.58</v>
      </c>
      <c r="Q146">
        <v>4</v>
      </c>
      <c r="R146">
        <v>3</v>
      </c>
      <c r="S146" s="55" t="s">
        <v>69</v>
      </c>
      <c r="T146" s="60" t="s">
        <v>125</v>
      </c>
      <c r="U146" s="17" t="s">
        <v>90</v>
      </c>
      <c r="V146">
        <v>123</v>
      </c>
      <c r="W146">
        <v>119</v>
      </c>
      <c r="X146">
        <v>1090</v>
      </c>
      <c r="Z146">
        <v>11</v>
      </c>
      <c r="AA146" s="37" t="s">
        <v>436</v>
      </c>
      <c r="AB146" s="35" t="s">
        <v>377</v>
      </c>
      <c r="AC146" s="35">
        <f>VLOOKUP(A146,Raceinfo!$A$1:$D$15,4,0)</f>
        <v>5</v>
      </c>
      <c r="AD146">
        <v>4</v>
      </c>
      <c r="AE146">
        <v>42</v>
      </c>
      <c r="AF146">
        <v>8</v>
      </c>
      <c r="AG146">
        <v>9</v>
      </c>
      <c r="AH146">
        <v>9</v>
      </c>
      <c r="AL146" t="s">
        <v>29</v>
      </c>
      <c r="AM146" t="s">
        <v>1472</v>
      </c>
      <c r="AN146" s="126">
        <f>表格2[[#This Row],[今次負磅]]/表格2[[#This Row],[排位體重]]*100%</f>
        <v>0.11284403669724771</v>
      </c>
      <c r="AO146" t="str">
        <f t="shared" si="8"/>
        <v/>
      </c>
      <c r="AQ146" t="s">
        <v>1419</v>
      </c>
    </row>
    <row r="147" spans="1:45" x14ac:dyDescent="0.25">
      <c r="A147" s="17" t="s">
        <v>1</v>
      </c>
      <c r="B147" s="28" t="s">
        <v>68</v>
      </c>
      <c r="C147" s="28"/>
      <c r="D147" s="28"/>
      <c r="E147" s="11" t="s">
        <v>1414</v>
      </c>
      <c r="F147" s="122"/>
      <c r="G147" s="32" t="str">
        <f>VLOOKUP(AF147, method!$A$1:$B$15, 2, 0)</f>
        <v>中前</v>
      </c>
      <c r="H147">
        <v>5</v>
      </c>
      <c r="I147" t="str">
        <f t="shared" si="6"/>
        <v/>
      </c>
      <c r="J147">
        <f>COUNTIF($B$2:B147,B147)</f>
        <v>17</v>
      </c>
      <c r="K147" t="str">
        <f t="shared" ca="1" si="7"/>
        <v/>
      </c>
      <c r="L147" t="s">
        <v>561</v>
      </c>
      <c r="M147" s="40" t="s">
        <v>446</v>
      </c>
      <c r="N147" s="42">
        <v>1200</v>
      </c>
      <c r="O147">
        <v>1</v>
      </c>
      <c r="P147">
        <v>10.99</v>
      </c>
      <c r="Q147">
        <v>4</v>
      </c>
      <c r="R147">
        <v>4</v>
      </c>
      <c r="S147" s="55" t="s">
        <v>69</v>
      </c>
      <c r="T147" s="73" t="s">
        <v>562</v>
      </c>
      <c r="U147" s="17" t="s">
        <v>90</v>
      </c>
      <c r="V147">
        <v>123</v>
      </c>
      <c r="W147">
        <v>120</v>
      </c>
      <c r="X147">
        <v>1085</v>
      </c>
      <c r="Z147">
        <v>7.1</v>
      </c>
      <c r="AA147" s="37" t="s">
        <v>423</v>
      </c>
      <c r="AB147" s="35" t="s">
        <v>377</v>
      </c>
      <c r="AC147" s="35">
        <f>VLOOKUP(A147,Raceinfo!$A$1:$D$15,4,0)</f>
        <v>5</v>
      </c>
      <c r="AD147">
        <v>4</v>
      </c>
      <c r="AE147">
        <v>44</v>
      </c>
      <c r="AF147">
        <v>4</v>
      </c>
      <c r="AG147">
        <v>5</v>
      </c>
      <c r="AH147">
        <v>5</v>
      </c>
      <c r="AL147" t="s">
        <v>29</v>
      </c>
      <c r="AM147" t="s">
        <v>1472</v>
      </c>
      <c r="AN147" s="126">
        <f>表格2[[#This Row],[今次負磅]]/表格2[[#This Row],[排位體重]]*100%</f>
        <v>0.11336405529953918</v>
      </c>
      <c r="AO147" t="str">
        <f t="shared" si="8"/>
        <v/>
      </c>
      <c r="AQ147" t="s">
        <v>1419</v>
      </c>
    </row>
    <row r="148" spans="1:45" x14ac:dyDescent="0.25">
      <c r="A148" s="17" t="s">
        <v>1</v>
      </c>
      <c r="B148" s="28" t="s">
        <v>68</v>
      </c>
      <c r="C148" s="28"/>
      <c r="D148" s="28"/>
      <c r="E148" s="11" t="s">
        <v>1414</v>
      </c>
      <c r="F148" s="122"/>
      <c r="G148" s="32" t="str">
        <f>VLOOKUP(AF148, method!$A$1:$B$15, 2, 0)</f>
        <v>中前</v>
      </c>
      <c r="H148">
        <v>4</v>
      </c>
      <c r="I148" t="str">
        <f t="shared" si="6"/>
        <v/>
      </c>
      <c r="J148">
        <f>COUNTIF($B$2:B148,B148)</f>
        <v>18</v>
      </c>
      <c r="K148" t="str">
        <f t="shared" ca="1" si="7"/>
        <v/>
      </c>
      <c r="L148" t="s">
        <v>563</v>
      </c>
      <c r="M148" s="40" t="s">
        <v>446</v>
      </c>
      <c r="N148" s="42">
        <v>1200</v>
      </c>
      <c r="O148">
        <v>1</v>
      </c>
      <c r="P148">
        <v>10.17</v>
      </c>
      <c r="Q148">
        <v>4</v>
      </c>
      <c r="R148">
        <v>3</v>
      </c>
      <c r="S148" s="55" t="s">
        <v>69</v>
      </c>
      <c r="T148" s="45" t="s">
        <v>22</v>
      </c>
      <c r="U148" s="17" t="s">
        <v>90</v>
      </c>
      <c r="V148">
        <v>123</v>
      </c>
      <c r="W148">
        <v>120</v>
      </c>
      <c r="X148">
        <v>1078</v>
      </c>
      <c r="Z148">
        <v>4.0999999999999996</v>
      </c>
      <c r="AA148" s="38">
        <v>1</v>
      </c>
      <c r="AB148" s="35" t="s">
        <v>377</v>
      </c>
      <c r="AC148" s="35">
        <f>VLOOKUP(A148,Raceinfo!$A$1:$D$15,4,0)</f>
        <v>5</v>
      </c>
      <c r="AD148">
        <v>4</v>
      </c>
      <c r="AE148">
        <v>44</v>
      </c>
      <c r="AF148">
        <v>7</v>
      </c>
      <c r="AG148">
        <v>7</v>
      </c>
      <c r="AH148">
        <v>4</v>
      </c>
      <c r="AL148" t="s">
        <v>29</v>
      </c>
      <c r="AM148" t="s">
        <v>1472</v>
      </c>
      <c r="AN148" s="126">
        <f>表格2[[#This Row],[今次負磅]]/表格2[[#This Row],[排位體重]]*100%</f>
        <v>0.11410018552875696</v>
      </c>
      <c r="AO148" t="str">
        <f t="shared" si="8"/>
        <v/>
      </c>
      <c r="AQ148" t="s">
        <v>1419</v>
      </c>
    </row>
    <row r="149" spans="1:45" x14ac:dyDescent="0.25">
      <c r="A149" s="17" t="s">
        <v>1</v>
      </c>
      <c r="B149" s="28" t="s">
        <v>68</v>
      </c>
      <c r="C149" s="28"/>
      <c r="D149" s="28"/>
      <c r="E149" s="11" t="s">
        <v>1414</v>
      </c>
      <c r="F149" s="122"/>
      <c r="G149" s="30" t="str">
        <f>VLOOKUP(AF149, method!$A$1:$B$15, 2, 0)</f>
        <v>放頭</v>
      </c>
      <c r="H149">
        <v>9</v>
      </c>
      <c r="I149" t="str">
        <f t="shared" si="6"/>
        <v/>
      </c>
      <c r="J149">
        <f>COUNTIF($B$2:B149,B149)</f>
        <v>19</v>
      </c>
      <c r="K149" t="str">
        <f t="shared" ca="1" si="7"/>
        <v/>
      </c>
      <c r="L149" t="s">
        <v>564</v>
      </c>
      <c r="M149" s="40" t="s">
        <v>398</v>
      </c>
      <c r="N149" s="42">
        <v>1200</v>
      </c>
      <c r="O149">
        <v>1</v>
      </c>
      <c r="P149">
        <v>11.22</v>
      </c>
      <c r="Q149">
        <v>4</v>
      </c>
      <c r="R149">
        <v>6</v>
      </c>
      <c r="S149" s="55" t="s">
        <v>69</v>
      </c>
      <c r="T149" s="47" t="s">
        <v>32</v>
      </c>
      <c r="U149" s="17" t="s">
        <v>90</v>
      </c>
      <c r="V149">
        <v>123</v>
      </c>
      <c r="W149">
        <v>122</v>
      </c>
      <c r="X149">
        <v>1070</v>
      </c>
      <c r="Z149">
        <v>3.1</v>
      </c>
      <c r="AA149" s="37" t="s">
        <v>471</v>
      </c>
      <c r="AB149" s="35" t="s">
        <v>377</v>
      </c>
      <c r="AC149" s="35">
        <f>VLOOKUP(A149,Raceinfo!$A$1:$D$15,4,0)</f>
        <v>5</v>
      </c>
      <c r="AD149">
        <v>4</v>
      </c>
      <c r="AE149">
        <v>44</v>
      </c>
      <c r="AF149">
        <v>3</v>
      </c>
      <c r="AG149">
        <v>4</v>
      </c>
      <c r="AH149">
        <v>9</v>
      </c>
      <c r="AL149" t="s">
        <v>29</v>
      </c>
      <c r="AM149" t="s">
        <v>1472</v>
      </c>
      <c r="AN149" s="126">
        <f>表格2[[#This Row],[今次負磅]]/表格2[[#This Row],[排位體重]]*100%</f>
        <v>0.11495327102803739</v>
      </c>
      <c r="AO149" t="str">
        <f t="shared" si="8"/>
        <v/>
      </c>
      <c r="AQ149" t="s">
        <v>1419</v>
      </c>
    </row>
    <row r="150" spans="1:45" x14ac:dyDescent="0.25">
      <c r="A150" s="17" t="s">
        <v>1</v>
      </c>
      <c r="B150" s="28" t="s">
        <v>68</v>
      </c>
      <c r="C150" s="28"/>
      <c r="D150" s="28"/>
      <c r="E150" s="12" t="s">
        <v>29</v>
      </c>
      <c r="F150" s="23" t="s">
        <v>1409</v>
      </c>
      <c r="G150" s="32" t="str">
        <f>VLOOKUP(AF150, method!$A$1:$B$15, 2, 0)</f>
        <v>中前</v>
      </c>
      <c r="H150" s="15">
        <v>2</v>
      </c>
      <c r="I150" s="15" t="str">
        <f t="shared" si="6"/>
        <v/>
      </c>
      <c r="J150" s="15">
        <f>COUNTIF($B$2:B150,B150)</f>
        <v>20</v>
      </c>
      <c r="K150" s="15" t="str">
        <f t="shared" ca="1" si="7"/>
        <v/>
      </c>
      <c r="L150" t="s">
        <v>565</v>
      </c>
      <c r="M150" s="40" t="s">
        <v>376</v>
      </c>
      <c r="N150" s="42">
        <v>1200</v>
      </c>
      <c r="O150">
        <v>1</v>
      </c>
      <c r="P150">
        <v>10.31</v>
      </c>
      <c r="Q150">
        <v>4</v>
      </c>
      <c r="R150">
        <v>10</v>
      </c>
      <c r="S150" s="55" t="s">
        <v>69</v>
      </c>
      <c r="T150" s="45" t="s">
        <v>22</v>
      </c>
      <c r="U150" s="17" t="s">
        <v>90</v>
      </c>
      <c r="V150">
        <v>123</v>
      </c>
      <c r="W150">
        <v>119</v>
      </c>
      <c r="X150">
        <v>1068</v>
      </c>
      <c r="Z150">
        <v>18</v>
      </c>
      <c r="AA150" s="38" t="s">
        <v>468</v>
      </c>
      <c r="AB150" s="35" t="s">
        <v>377</v>
      </c>
      <c r="AC150" s="35">
        <f>VLOOKUP(A150,Raceinfo!$A$1:$D$15,4,0)</f>
        <v>5</v>
      </c>
      <c r="AD150">
        <v>4</v>
      </c>
      <c r="AE150">
        <v>43</v>
      </c>
      <c r="AF150">
        <v>7</v>
      </c>
      <c r="AG150">
        <v>5</v>
      </c>
      <c r="AH150">
        <v>2</v>
      </c>
      <c r="AL150" t="s">
        <v>106</v>
      </c>
      <c r="AM150" t="s">
        <v>1477</v>
      </c>
      <c r="AN150" s="126">
        <f>表格2[[#This Row],[今次負磅]]/表格2[[#This Row],[排位體重]]*100%</f>
        <v>0.1151685393258427</v>
      </c>
      <c r="AO150" t="str">
        <f t="shared" si="8"/>
        <v/>
      </c>
      <c r="AQ150" t="s">
        <v>1419</v>
      </c>
    </row>
    <row r="151" spans="1:45" x14ac:dyDescent="0.25">
      <c r="A151" s="17" t="s">
        <v>1</v>
      </c>
      <c r="B151" s="28" t="s">
        <v>68</v>
      </c>
      <c r="C151" s="28"/>
      <c r="D151" s="28"/>
      <c r="E151" s="12" t="s">
        <v>29</v>
      </c>
      <c r="F151" s="122"/>
      <c r="G151" s="32" t="str">
        <f>VLOOKUP(AF151, method!$A$1:$B$15, 2, 0)</f>
        <v>中前</v>
      </c>
      <c r="H151">
        <v>4</v>
      </c>
      <c r="I151" t="str">
        <f t="shared" si="6"/>
        <v/>
      </c>
      <c r="J151">
        <f>COUNTIF($B$2:B151,B151)</f>
        <v>21</v>
      </c>
      <c r="K151" t="str">
        <f t="shared" ca="1" si="7"/>
        <v/>
      </c>
      <c r="L151" t="s">
        <v>566</v>
      </c>
      <c r="M151" s="40" t="s">
        <v>426</v>
      </c>
      <c r="N151" s="42">
        <v>1200</v>
      </c>
      <c r="O151">
        <v>1</v>
      </c>
      <c r="P151">
        <v>10.15</v>
      </c>
      <c r="Q151">
        <v>4</v>
      </c>
      <c r="R151">
        <v>6</v>
      </c>
      <c r="S151" s="55" t="s">
        <v>69</v>
      </c>
      <c r="T151" s="48" t="s">
        <v>37</v>
      </c>
      <c r="U151" s="17" t="s">
        <v>90</v>
      </c>
      <c r="V151">
        <v>123</v>
      </c>
      <c r="W151">
        <v>119</v>
      </c>
      <c r="X151">
        <v>1074</v>
      </c>
      <c r="Z151">
        <v>12</v>
      </c>
      <c r="AA151" s="37" t="s">
        <v>423</v>
      </c>
      <c r="AB151" s="35" t="s">
        <v>377</v>
      </c>
      <c r="AC151" s="35">
        <f>VLOOKUP(A151,Raceinfo!$A$1:$D$15,4,0)</f>
        <v>5</v>
      </c>
      <c r="AD151">
        <v>4</v>
      </c>
      <c r="AE151">
        <v>44</v>
      </c>
      <c r="AF151">
        <v>5</v>
      </c>
      <c r="AG151">
        <v>6</v>
      </c>
      <c r="AH151">
        <v>4</v>
      </c>
      <c r="AL151" t="s">
        <v>385</v>
      </c>
      <c r="AM151" t="s">
        <v>1405</v>
      </c>
      <c r="AN151" s="126">
        <f>表格2[[#This Row],[今次負磅]]/表格2[[#This Row],[排位體重]]*100%</f>
        <v>0.11452513966480447</v>
      </c>
      <c r="AO151" t="str">
        <f t="shared" si="8"/>
        <v/>
      </c>
      <c r="AQ151" t="s">
        <v>1419</v>
      </c>
    </row>
    <row r="152" spans="1:45" x14ac:dyDescent="0.25">
      <c r="A152" s="17" t="s">
        <v>1</v>
      </c>
      <c r="B152" s="17" t="s">
        <v>72</v>
      </c>
      <c r="C152" s="17"/>
      <c r="D152" s="17"/>
      <c r="E152" s="11" t="s">
        <v>1414</v>
      </c>
      <c r="F152" s="122"/>
      <c r="G152" s="33" t="str">
        <f>VLOOKUP(AF152, method!$A$1:$B$15, 2, 0)</f>
        <v>留後</v>
      </c>
      <c r="H152">
        <v>12</v>
      </c>
      <c r="I152" t="str">
        <f t="shared" si="6"/>
        <v/>
      </c>
      <c r="J152">
        <f>COUNTIF($B$2:B152,B152)</f>
        <v>1</v>
      </c>
      <c r="K152" t="str">
        <f t="shared" ca="1" si="7"/>
        <v/>
      </c>
      <c r="L152" t="s">
        <v>393</v>
      </c>
      <c r="M152" s="39" t="s">
        <v>394</v>
      </c>
      <c r="N152" s="42">
        <v>1200</v>
      </c>
      <c r="O152">
        <v>1</v>
      </c>
      <c r="P152">
        <v>10.93</v>
      </c>
      <c r="Q152">
        <v>5</v>
      </c>
      <c r="R152">
        <v>13</v>
      </c>
      <c r="S152" s="56" t="s">
        <v>352</v>
      </c>
      <c r="T152" s="44" t="s">
        <v>347</v>
      </c>
      <c r="U152" s="18" t="s">
        <v>74</v>
      </c>
      <c r="V152">
        <v>112</v>
      </c>
      <c r="W152">
        <v>129</v>
      </c>
      <c r="X152">
        <v>1064</v>
      </c>
      <c r="Z152">
        <v>42</v>
      </c>
      <c r="AA152" s="37" t="s">
        <v>402</v>
      </c>
      <c r="AB152" s="35" t="s">
        <v>377</v>
      </c>
      <c r="AC152" s="35">
        <f>VLOOKUP(A152,Raceinfo!$A$1:$D$15,4,0)</f>
        <v>5</v>
      </c>
      <c r="AD152">
        <v>5</v>
      </c>
      <c r="AE152">
        <v>36</v>
      </c>
      <c r="AF152">
        <v>11</v>
      </c>
      <c r="AG152">
        <v>14</v>
      </c>
      <c r="AH152">
        <v>12</v>
      </c>
      <c r="AL152" t="s">
        <v>39</v>
      </c>
      <c r="AM152" t="s">
        <v>1469</v>
      </c>
      <c r="AN152" s="126">
        <f>表格2[[#This Row],[今次負磅]]/表格2[[#This Row],[排位體重]]*100%</f>
        <v>0.10526315789473684</v>
      </c>
      <c r="AO152" t="str">
        <f t="shared" si="8"/>
        <v/>
      </c>
      <c r="AQ152" t="s">
        <v>1419</v>
      </c>
      <c r="AS152" t="s">
        <v>1421</v>
      </c>
    </row>
    <row r="153" spans="1:45" x14ac:dyDescent="0.25">
      <c r="A153" s="17" t="s">
        <v>1</v>
      </c>
      <c r="B153" s="17" t="s">
        <v>72</v>
      </c>
      <c r="C153" s="17"/>
      <c r="D153" s="17"/>
      <c r="E153" s="11" t="s">
        <v>1414</v>
      </c>
      <c r="F153" s="122"/>
      <c r="G153" s="33" t="str">
        <f>VLOOKUP(AF153, method!$A$1:$B$15, 2, 0)</f>
        <v>留後</v>
      </c>
      <c r="H153">
        <v>14</v>
      </c>
      <c r="I153" t="str">
        <f t="shared" si="6"/>
        <v/>
      </c>
      <c r="J153">
        <f>COUNTIF($B$2:B153,B153)</f>
        <v>2</v>
      </c>
      <c r="K153" t="str">
        <f t="shared" ca="1" si="7"/>
        <v/>
      </c>
      <c r="L153" t="s">
        <v>417</v>
      </c>
      <c r="M153" s="39" t="s">
        <v>394</v>
      </c>
      <c r="N153" s="42">
        <v>1200</v>
      </c>
      <c r="O153">
        <v>1</v>
      </c>
      <c r="P153">
        <v>12.14</v>
      </c>
      <c r="Q153">
        <v>5</v>
      </c>
      <c r="R153">
        <v>10</v>
      </c>
      <c r="S153" s="56" t="s">
        <v>352</v>
      </c>
      <c r="T153" s="60" t="s">
        <v>125</v>
      </c>
      <c r="U153" s="18" t="s">
        <v>74</v>
      </c>
      <c r="V153">
        <v>112</v>
      </c>
      <c r="W153">
        <v>133</v>
      </c>
      <c r="X153">
        <v>1071</v>
      </c>
      <c r="Z153">
        <v>20</v>
      </c>
      <c r="AA153" s="37" t="s">
        <v>567</v>
      </c>
      <c r="AB153" s="35" t="s">
        <v>377</v>
      </c>
      <c r="AC153" s="35">
        <f>VLOOKUP(A153,Raceinfo!$A$1:$D$15,4,0)</f>
        <v>5</v>
      </c>
      <c r="AD153">
        <v>5</v>
      </c>
      <c r="AE153">
        <v>38</v>
      </c>
      <c r="AF153">
        <v>12</v>
      </c>
      <c r="AG153">
        <v>13</v>
      </c>
      <c r="AH153">
        <v>14</v>
      </c>
      <c r="AL153" t="s">
        <v>39</v>
      </c>
      <c r="AM153" t="s">
        <v>1469</v>
      </c>
      <c r="AN153" s="126">
        <f>表格2[[#This Row],[今次負磅]]/表格2[[#This Row],[排位體重]]*100%</f>
        <v>0.10457516339869281</v>
      </c>
      <c r="AO153" t="str">
        <f t="shared" si="8"/>
        <v/>
      </c>
      <c r="AQ153" t="s">
        <v>1419</v>
      </c>
      <c r="AS153" t="s">
        <v>1421</v>
      </c>
    </row>
    <row r="154" spans="1:45" x14ac:dyDescent="0.25">
      <c r="A154" s="17" t="s">
        <v>1</v>
      </c>
      <c r="B154" s="17" t="s">
        <v>72</v>
      </c>
      <c r="C154" s="17"/>
      <c r="D154" s="17"/>
      <c r="E154" s="11" t="s">
        <v>1414</v>
      </c>
      <c r="F154" s="122"/>
      <c r="G154" s="32" t="str">
        <f>VLOOKUP(AF154, method!$A$1:$B$15, 2, 0)</f>
        <v>中前</v>
      </c>
      <c r="H154">
        <v>10</v>
      </c>
      <c r="I154" t="str">
        <f t="shared" si="6"/>
        <v/>
      </c>
      <c r="J154">
        <f>COUNTIF($B$2:B154,B154)</f>
        <v>3</v>
      </c>
      <c r="K154" t="str">
        <f t="shared" ca="1" si="7"/>
        <v/>
      </c>
      <c r="L154" t="s">
        <v>538</v>
      </c>
      <c r="M154" s="39" t="s">
        <v>413</v>
      </c>
      <c r="N154">
        <v>1400</v>
      </c>
      <c r="O154">
        <v>1</v>
      </c>
      <c r="P154">
        <v>23.44</v>
      </c>
      <c r="Q154">
        <v>5</v>
      </c>
      <c r="R154">
        <v>6</v>
      </c>
      <c r="S154" s="56" t="s">
        <v>352</v>
      </c>
      <c r="T154" s="46" t="s">
        <v>351</v>
      </c>
      <c r="U154" s="18" t="s">
        <v>74</v>
      </c>
      <c r="V154">
        <v>112</v>
      </c>
      <c r="W154">
        <v>128</v>
      </c>
      <c r="X154">
        <v>1063</v>
      </c>
      <c r="Z154">
        <v>8</v>
      </c>
      <c r="AA154" s="37" t="s">
        <v>416</v>
      </c>
      <c r="AB154" s="35" t="s">
        <v>377</v>
      </c>
      <c r="AC154" s="35">
        <f>VLOOKUP(A154,Raceinfo!$A$1:$D$15,4,0)</f>
        <v>5</v>
      </c>
      <c r="AD154">
        <v>5</v>
      </c>
      <c r="AE154">
        <v>40</v>
      </c>
      <c r="AF154">
        <v>6</v>
      </c>
      <c r="AG154">
        <v>7</v>
      </c>
      <c r="AH154">
        <v>8</v>
      </c>
      <c r="AI154">
        <v>10</v>
      </c>
      <c r="AL154" t="s">
        <v>39</v>
      </c>
      <c r="AM154" t="s">
        <v>1469</v>
      </c>
      <c r="AN154" s="126">
        <f>表格2[[#This Row],[今次負磅]]/表格2[[#This Row],[排位體重]]*100%</f>
        <v>0.10536218250235184</v>
      </c>
      <c r="AO154" t="str">
        <f t="shared" si="8"/>
        <v/>
      </c>
      <c r="AQ154" t="s">
        <v>1419</v>
      </c>
      <c r="AS154" t="s">
        <v>1421</v>
      </c>
    </row>
    <row r="155" spans="1:45" x14ac:dyDescent="0.25">
      <c r="A155" s="17" t="s">
        <v>1</v>
      </c>
      <c r="B155" s="17" t="s">
        <v>72</v>
      </c>
      <c r="C155" s="17" t="s">
        <v>1410</v>
      </c>
      <c r="D155" s="17" t="s">
        <v>593</v>
      </c>
      <c r="E155" s="11" t="s">
        <v>1414</v>
      </c>
      <c r="F155" s="122"/>
      <c r="G155" s="32" t="str">
        <f>VLOOKUP(AF155, method!$A$1:$B$15, 2, 0)</f>
        <v>中前</v>
      </c>
      <c r="H155">
        <v>5</v>
      </c>
      <c r="I155" t="str">
        <f t="shared" si="6"/>
        <v/>
      </c>
      <c r="J155">
        <f>COUNTIF($B$2:B155,B155)</f>
        <v>4</v>
      </c>
      <c r="K155" t="str">
        <f t="shared" ca="1" si="7"/>
        <v/>
      </c>
      <c r="L155" t="s">
        <v>568</v>
      </c>
      <c r="M155" s="39" t="s">
        <v>369</v>
      </c>
      <c r="N155" s="42">
        <v>1200</v>
      </c>
      <c r="O155">
        <v>1</v>
      </c>
      <c r="P155" s="127">
        <v>8.81</v>
      </c>
      <c r="Q155">
        <v>5</v>
      </c>
      <c r="R155">
        <v>5</v>
      </c>
      <c r="S155" s="56" t="s">
        <v>352</v>
      </c>
      <c r="T155" s="60" t="s">
        <v>125</v>
      </c>
      <c r="U155" s="18" t="s">
        <v>74</v>
      </c>
      <c r="V155">
        <v>112</v>
      </c>
      <c r="W155">
        <v>117</v>
      </c>
      <c r="X155">
        <v>1078</v>
      </c>
      <c r="Z155">
        <v>38</v>
      </c>
      <c r="AA155" s="38">
        <v>2</v>
      </c>
      <c r="AB155" s="35" t="s">
        <v>370</v>
      </c>
      <c r="AC155" s="35">
        <f>VLOOKUP(A155,Raceinfo!$A$1:$D$15,4,0)</f>
        <v>5</v>
      </c>
      <c r="AD155">
        <v>4</v>
      </c>
      <c r="AE155">
        <v>40</v>
      </c>
      <c r="AF155">
        <v>6</v>
      </c>
      <c r="AG155">
        <v>7</v>
      </c>
      <c r="AH155">
        <v>5</v>
      </c>
      <c r="AL155" t="s">
        <v>39</v>
      </c>
      <c r="AM155" t="s">
        <v>1469</v>
      </c>
      <c r="AN155" s="126">
        <f>表格2[[#This Row],[今次負磅]]/表格2[[#This Row],[排位體重]]*100%</f>
        <v>0.1038961038961039</v>
      </c>
      <c r="AO155" t="str">
        <f t="shared" si="8"/>
        <v/>
      </c>
      <c r="AQ155" t="s">
        <v>1419</v>
      </c>
      <c r="AS155" t="s">
        <v>1421</v>
      </c>
    </row>
    <row r="156" spans="1:45" x14ac:dyDescent="0.25">
      <c r="A156" s="17" t="s">
        <v>1</v>
      </c>
      <c r="B156" s="17" t="s">
        <v>72</v>
      </c>
      <c r="C156" s="17"/>
      <c r="D156" s="17"/>
      <c r="E156" s="11" t="s">
        <v>1414</v>
      </c>
      <c r="F156" s="122"/>
      <c r="G156" s="31" t="str">
        <f>VLOOKUP(AF156, method!$A$1:$B$15, 2, 0)</f>
        <v>中後</v>
      </c>
      <c r="H156">
        <v>5</v>
      </c>
      <c r="I156" t="str">
        <f t="shared" si="6"/>
        <v/>
      </c>
      <c r="J156">
        <f>COUNTIF($B$2:B156,B156)</f>
        <v>5</v>
      </c>
      <c r="K156" t="str">
        <f t="shared" ca="1" si="7"/>
        <v/>
      </c>
      <c r="L156" t="s">
        <v>569</v>
      </c>
      <c r="M156" s="39" t="s">
        <v>390</v>
      </c>
      <c r="N156" s="42">
        <v>1200</v>
      </c>
      <c r="O156">
        <v>1</v>
      </c>
      <c r="P156">
        <v>9.9600000000000009</v>
      </c>
      <c r="Q156">
        <v>5</v>
      </c>
      <c r="R156">
        <v>8</v>
      </c>
      <c r="S156" s="56" t="s">
        <v>352</v>
      </c>
      <c r="T156" s="60" t="s">
        <v>125</v>
      </c>
      <c r="U156" s="18" t="s">
        <v>74</v>
      </c>
      <c r="V156">
        <v>112</v>
      </c>
      <c r="W156">
        <v>117</v>
      </c>
      <c r="X156">
        <v>1070</v>
      </c>
      <c r="Z156">
        <v>69</v>
      </c>
      <c r="AA156" s="38">
        <v>1</v>
      </c>
      <c r="AB156" s="35" t="s">
        <v>377</v>
      </c>
      <c r="AC156" s="35">
        <f>VLOOKUP(A156,Raceinfo!$A$1:$D$15,4,0)</f>
        <v>5</v>
      </c>
      <c r="AD156">
        <v>4</v>
      </c>
      <c r="AE156">
        <v>41</v>
      </c>
      <c r="AF156">
        <v>8</v>
      </c>
      <c r="AG156">
        <v>10</v>
      </c>
      <c r="AH156">
        <v>5</v>
      </c>
      <c r="AL156" t="s">
        <v>39</v>
      </c>
      <c r="AM156" t="s">
        <v>1469</v>
      </c>
      <c r="AN156" s="126">
        <f>表格2[[#This Row],[今次負磅]]/表格2[[#This Row],[排位體重]]*100%</f>
        <v>0.10467289719626169</v>
      </c>
      <c r="AO156" t="str">
        <f t="shared" si="8"/>
        <v/>
      </c>
      <c r="AQ156" t="s">
        <v>1419</v>
      </c>
      <c r="AS156" t="s">
        <v>1421</v>
      </c>
    </row>
    <row r="157" spans="1:45" x14ac:dyDescent="0.25">
      <c r="A157" s="17" t="s">
        <v>1</v>
      </c>
      <c r="B157" s="17" t="s">
        <v>72</v>
      </c>
      <c r="C157" s="17"/>
      <c r="D157" s="17"/>
      <c r="E157" s="11" t="s">
        <v>1414</v>
      </c>
      <c r="F157" s="122"/>
      <c r="G157" s="32" t="str">
        <f>VLOOKUP(AF157, method!$A$1:$B$15, 2, 0)</f>
        <v>中前</v>
      </c>
      <c r="H157">
        <v>11</v>
      </c>
      <c r="I157" t="str">
        <f t="shared" si="6"/>
        <v/>
      </c>
      <c r="J157">
        <f>COUNTIF($B$2:B157,B157)</f>
        <v>6</v>
      </c>
      <c r="K157" t="str">
        <f t="shared" ca="1" si="7"/>
        <v/>
      </c>
      <c r="L157" t="s">
        <v>386</v>
      </c>
      <c r="M157" s="39" t="s">
        <v>384</v>
      </c>
      <c r="N157" s="42">
        <v>1200</v>
      </c>
      <c r="O157">
        <v>1</v>
      </c>
      <c r="P157">
        <v>9.81</v>
      </c>
      <c r="Q157">
        <v>5</v>
      </c>
      <c r="R157">
        <v>11</v>
      </c>
      <c r="S157" s="56" t="s">
        <v>352</v>
      </c>
      <c r="T157" s="60" t="s">
        <v>125</v>
      </c>
      <c r="U157" s="18" t="s">
        <v>74</v>
      </c>
      <c r="V157">
        <v>112</v>
      </c>
      <c r="W157">
        <v>119</v>
      </c>
      <c r="X157">
        <v>1075</v>
      </c>
      <c r="Z157">
        <v>76</v>
      </c>
      <c r="AA157" s="37" t="s">
        <v>473</v>
      </c>
      <c r="AB157" s="35" t="s">
        <v>370</v>
      </c>
      <c r="AC157" s="35">
        <f>VLOOKUP(A157,Raceinfo!$A$1:$D$15,4,0)</f>
        <v>5</v>
      </c>
      <c r="AD157">
        <v>4</v>
      </c>
      <c r="AE157">
        <v>44</v>
      </c>
      <c r="AF157">
        <v>7</v>
      </c>
      <c r="AG157">
        <v>9</v>
      </c>
      <c r="AH157">
        <v>11</v>
      </c>
      <c r="AL157" t="s">
        <v>39</v>
      </c>
      <c r="AM157" t="s">
        <v>1469</v>
      </c>
      <c r="AN157" s="126">
        <f>表格2[[#This Row],[今次負磅]]/表格2[[#This Row],[排位體重]]*100%</f>
        <v>0.10418604651162791</v>
      </c>
      <c r="AO157" t="str">
        <f t="shared" si="8"/>
        <v/>
      </c>
      <c r="AQ157" t="s">
        <v>1419</v>
      </c>
      <c r="AS157" t="s">
        <v>1421</v>
      </c>
    </row>
    <row r="158" spans="1:45" x14ac:dyDescent="0.25">
      <c r="A158" s="17" t="s">
        <v>1</v>
      </c>
      <c r="B158" s="17" t="s">
        <v>72</v>
      </c>
      <c r="C158" s="17"/>
      <c r="D158" s="17"/>
      <c r="E158" s="11" t="s">
        <v>1414</v>
      </c>
      <c r="F158" s="122"/>
      <c r="G158" s="33" t="str">
        <f>VLOOKUP(AF158, method!$A$1:$B$15, 2, 0)</f>
        <v>留後</v>
      </c>
      <c r="H158">
        <v>12</v>
      </c>
      <c r="I158" t="str">
        <f t="shared" si="6"/>
        <v/>
      </c>
      <c r="J158">
        <f>COUNTIF($B$2:B158,B158)</f>
        <v>7</v>
      </c>
      <c r="K158" t="str">
        <f t="shared" ca="1" si="7"/>
        <v/>
      </c>
      <c r="L158" t="s">
        <v>389</v>
      </c>
      <c r="M158" s="39" t="s">
        <v>390</v>
      </c>
      <c r="N158" s="42">
        <v>1200</v>
      </c>
      <c r="O158">
        <v>1</v>
      </c>
      <c r="P158">
        <v>10.35</v>
      </c>
      <c r="Q158">
        <v>5</v>
      </c>
      <c r="R158">
        <v>12</v>
      </c>
      <c r="S158" s="56" t="s">
        <v>352</v>
      </c>
      <c r="T158" s="60" t="s">
        <v>125</v>
      </c>
      <c r="U158" s="18" t="s">
        <v>74</v>
      </c>
      <c r="V158">
        <v>112</v>
      </c>
      <c r="W158">
        <v>123</v>
      </c>
      <c r="X158">
        <v>1069</v>
      </c>
      <c r="Z158">
        <v>21</v>
      </c>
      <c r="AA158" s="37" t="s">
        <v>570</v>
      </c>
      <c r="AB158" s="35" t="s">
        <v>377</v>
      </c>
      <c r="AC158" s="35">
        <f>VLOOKUP(A158,Raceinfo!$A$1:$D$15,4,0)</f>
        <v>5</v>
      </c>
      <c r="AD158">
        <v>4</v>
      </c>
      <c r="AE158">
        <v>47</v>
      </c>
      <c r="AF158">
        <v>13</v>
      </c>
      <c r="AG158">
        <v>14</v>
      </c>
      <c r="AH158">
        <v>12</v>
      </c>
      <c r="AL158" t="s">
        <v>39</v>
      </c>
      <c r="AM158" t="s">
        <v>1469</v>
      </c>
      <c r="AN158" s="126">
        <f>表格2[[#This Row],[今次負磅]]/表格2[[#This Row],[排位體重]]*100%</f>
        <v>0.10477081384471469</v>
      </c>
      <c r="AO158" t="str">
        <f t="shared" si="8"/>
        <v/>
      </c>
      <c r="AQ158" t="s">
        <v>1419</v>
      </c>
      <c r="AS158" t="s">
        <v>1421</v>
      </c>
    </row>
    <row r="159" spans="1:45" x14ac:dyDescent="0.25">
      <c r="A159" s="17" t="s">
        <v>1</v>
      </c>
      <c r="B159" s="17" t="s">
        <v>72</v>
      </c>
      <c r="C159" s="17"/>
      <c r="D159" s="17"/>
      <c r="E159" s="11" t="s">
        <v>1414</v>
      </c>
      <c r="F159" s="122"/>
      <c r="G159" s="31" t="str">
        <f>VLOOKUP(AF159, method!$A$1:$B$15, 2, 0)</f>
        <v>中後</v>
      </c>
      <c r="H159">
        <v>14</v>
      </c>
      <c r="I159" t="str">
        <f t="shared" si="6"/>
        <v/>
      </c>
      <c r="J159">
        <f>COUNTIF($B$2:B159,B159)</f>
        <v>8</v>
      </c>
      <c r="K159" t="str">
        <f t="shared" ca="1" si="7"/>
        <v/>
      </c>
      <c r="L159" t="s">
        <v>540</v>
      </c>
      <c r="M159" s="39" t="s">
        <v>430</v>
      </c>
      <c r="N159">
        <v>1400</v>
      </c>
      <c r="O159">
        <v>1</v>
      </c>
      <c r="P159">
        <v>28.53</v>
      </c>
      <c r="Q159">
        <v>5</v>
      </c>
      <c r="R159">
        <v>10</v>
      </c>
      <c r="S159" s="56" t="s">
        <v>352</v>
      </c>
      <c r="T159" s="74" t="s">
        <v>357</v>
      </c>
      <c r="U159" s="18" t="s">
        <v>74</v>
      </c>
      <c r="V159">
        <v>112</v>
      </c>
      <c r="W159">
        <v>125</v>
      </c>
      <c r="X159">
        <v>1068</v>
      </c>
      <c r="Z159">
        <v>13</v>
      </c>
      <c r="AA159" s="37" t="s">
        <v>571</v>
      </c>
      <c r="AB159" s="35" t="s">
        <v>377</v>
      </c>
      <c r="AC159" s="35">
        <f>VLOOKUP(A159,Raceinfo!$A$1:$D$15,4,0)</f>
        <v>5</v>
      </c>
      <c r="AD159">
        <v>4</v>
      </c>
      <c r="AE159">
        <v>50</v>
      </c>
      <c r="AF159">
        <v>8</v>
      </c>
      <c r="AG159">
        <v>8</v>
      </c>
      <c r="AH159">
        <v>14</v>
      </c>
      <c r="AI159">
        <v>14</v>
      </c>
      <c r="AL159" t="s">
        <v>39</v>
      </c>
      <c r="AM159" t="s">
        <v>1469</v>
      </c>
      <c r="AN159" s="126">
        <f>表格2[[#This Row],[今次負磅]]/表格2[[#This Row],[排位體重]]*100%</f>
        <v>0.10486891385767791</v>
      </c>
      <c r="AO159" t="str">
        <f t="shared" si="8"/>
        <v/>
      </c>
      <c r="AQ159" t="s">
        <v>1419</v>
      </c>
      <c r="AS159" t="s">
        <v>1421</v>
      </c>
    </row>
    <row r="160" spans="1:45" x14ac:dyDescent="0.25">
      <c r="A160" s="17" t="s">
        <v>1</v>
      </c>
      <c r="B160" s="17" t="s">
        <v>72</v>
      </c>
      <c r="C160" s="17"/>
      <c r="D160" s="17"/>
      <c r="E160" s="11" t="s">
        <v>1414</v>
      </c>
      <c r="F160" s="122"/>
      <c r="G160" s="32" t="str">
        <f>VLOOKUP(AF160, method!$A$1:$B$15, 2, 0)</f>
        <v>中前</v>
      </c>
      <c r="H160">
        <v>11</v>
      </c>
      <c r="I160" t="str">
        <f t="shared" si="6"/>
        <v/>
      </c>
      <c r="J160">
        <f>COUNTIF($B$2:B160,B160)</f>
        <v>9</v>
      </c>
      <c r="K160" t="str">
        <f t="shared" ca="1" si="7"/>
        <v/>
      </c>
      <c r="L160" t="s">
        <v>572</v>
      </c>
      <c r="M160" s="40" t="s">
        <v>398</v>
      </c>
      <c r="N160" s="42">
        <v>1200</v>
      </c>
      <c r="O160">
        <v>1</v>
      </c>
      <c r="P160">
        <v>12.36</v>
      </c>
      <c r="Q160">
        <v>5</v>
      </c>
      <c r="R160">
        <v>9</v>
      </c>
      <c r="S160" s="56" t="s">
        <v>352</v>
      </c>
      <c r="T160" s="53" t="s">
        <v>60</v>
      </c>
      <c r="U160" s="18" t="s">
        <v>74</v>
      </c>
      <c r="V160">
        <v>112</v>
      </c>
      <c r="W160">
        <v>126</v>
      </c>
      <c r="X160">
        <v>1073</v>
      </c>
      <c r="Z160">
        <v>19</v>
      </c>
      <c r="AA160" s="37" t="s">
        <v>573</v>
      </c>
      <c r="AB160" s="35" t="s">
        <v>370</v>
      </c>
      <c r="AC160" s="35">
        <f>VLOOKUP(A160,Raceinfo!$A$1:$D$15,4,0)</f>
        <v>5</v>
      </c>
      <c r="AD160">
        <v>4</v>
      </c>
      <c r="AE160">
        <v>50</v>
      </c>
      <c r="AF160">
        <v>6</v>
      </c>
      <c r="AG160">
        <v>9</v>
      </c>
      <c r="AH160">
        <v>11</v>
      </c>
      <c r="AL160" t="s">
        <v>39</v>
      </c>
      <c r="AM160" t="s">
        <v>1469</v>
      </c>
      <c r="AN160" s="126">
        <f>表格2[[#This Row],[今次負磅]]/表格2[[#This Row],[排位體重]]*100%</f>
        <v>0.10438024231127679</v>
      </c>
      <c r="AO160" t="str">
        <f t="shared" si="8"/>
        <v/>
      </c>
      <c r="AQ160" t="s">
        <v>1419</v>
      </c>
      <c r="AS160" t="s">
        <v>1421</v>
      </c>
    </row>
    <row r="161" spans="1:45" x14ac:dyDescent="0.25">
      <c r="A161" s="17" t="s">
        <v>1</v>
      </c>
      <c r="B161" s="17" t="s">
        <v>72</v>
      </c>
      <c r="C161" s="17"/>
      <c r="D161" s="17"/>
      <c r="E161" s="11" t="s">
        <v>1414</v>
      </c>
      <c r="F161" s="122"/>
      <c r="G161" s="31" t="str">
        <f>VLOOKUP(AF161, method!$A$1:$B$15, 2, 0)</f>
        <v>中後</v>
      </c>
      <c r="H161">
        <v>6</v>
      </c>
      <c r="I161" t="str">
        <f t="shared" si="6"/>
        <v/>
      </c>
      <c r="J161">
        <f>COUNTIF($B$2:B161,B161)</f>
        <v>10</v>
      </c>
      <c r="K161" t="str">
        <f t="shared" ca="1" si="7"/>
        <v/>
      </c>
      <c r="L161" t="s">
        <v>557</v>
      </c>
      <c r="M161" s="39" t="s">
        <v>413</v>
      </c>
      <c r="N161" s="42">
        <v>1200</v>
      </c>
      <c r="O161">
        <v>1</v>
      </c>
      <c r="P161">
        <v>9.59</v>
      </c>
      <c r="Q161">
        <v>5</v>
      </c>
      <c r="R161">
        <v>2</v>
      </c>
      <c r="S161" s="56" t="s">
        <v>352</v>
      </c>
      <c r="T161" s="75" t="s">
        <v>346</v>
      </c>
      <c r="U161" s="18" t="s">
        <v>74</v>
      </c>
      <c r="V161">
        <v>112</v>
      </c>
      <c r="W161">
        <v>125</v>
      </c>
      <c r="X161">
        <v>1070</v>
      </c>
      <c r="Z161">
        <v>2.7</v>
      </c>
      <c r="AA161" s="38" t="s">
        <v>511</v>
      </c>
      <c r="AB161" s="35" t="s">
        <v>377</v>
      </c>
      <c r="AC161" s="35">
        <f>VLOOKUP(A161,Raceinfo!$A$1:$D$15,4,0)</f>
        <v>5</v>
      </c>
      <c r="AD161">
        <v>4</v>
      </c>
      <c r="AE161">
        <v>51</v>
      </c>
      <c r="AF161">
        <v>8</v>
      </c>
      <c r="AG161">
        <v>8</v>
      </c>
      <c r="AH161">
        <v>6</v>
      </c>
      <c r="AL161" t="s">
        <v>98</v>
      </c>
      <c r="AM161" t="s">
        <v>1479</v>
      </c>
      <c r="AN161" s="126">
        <f>表格2[[#This Row],[今次負磅]]/表格2[[#This Row],[排位體重]]*100%</f>
        <v>0.10467289719626169</v>
      </c>
      <c r="AO161" t="str">
        <f t="shared" si="8"/>
        <v/>
      </c>
      <c r="AQ161" t="s">
        <v>1419</v>
      </c>
      <c r="AS161" t="s">
        <v>1421</v>
      </c>
    </row>
    <row r="162" spans="1:45" x14ac:dyDescent="0.25">
      <c r="A162" s="17" t="s">
        <v>1</v>
      </c>
      <c r="B162" s="17" t="s">
        <v>72</v>
      </c>
      <c r="C162" s="17"/>
      <c r="D162" s="17"/>
      <c r="E162" s="11" t="s">
        <v>1414</v>
      </c>
      <c r="F162" s="122"/>
      <c r="G162" s="30" t="str">
        <f>VLOOKUP(AF162, method!$A$1:$B$15, 2, 0)</f>
        <v>放頭</v>
      </c>
      <c r="H162">
        <v>7</v>
      </c>
      <c r="I162" t="str">
        <f t="shared" si="6"/>
        <v/>
      </c>
      <c r="J162">
        <f>COUNTIF($B$2:B162,B162)</f>
        <v>11</v>
      </c>
      <c r="K162" t="str">
        <f t="shared" ca="1" si="7"/>
        <v/>
      </c>
      <c r="L162" t="s">
        <v>435</v>
      </c>
      <c r="M162" s="39" t="s">
        <v>394</v>
      </c>
      <c r="N162" s="42">
        <v>1200</v>
      </c>
      <c r="O162">
        <v>1</v>
      </c>
      <c r="P162">
        <v>9.8000000000000007</v>
      </c>
      <c r="Q162">
        <v>5</v>
      </c>
      <c r="R162">
        <v>10</v>
      </c>
      <c r="S162" s="56" t="s">
        <v>352</v>
      </c>
      <c r="T162" s="52" t="s">
        <v>56</v>
      </c>
      <c r="U162" s="18" t="s">
        <v>74</v>
      </c>
      <c r="V162">
        <v>112</v>
      </c>
      <c r="W162">
        <v>131</v>
      </c>
      <c r="X162">
        <v>1072</v>
      </c>
      <c r="Z162">
        <v>10</v>
      </c>
      <c r="AA162" s="37" t="s">
        <v>440</v>
      </c>
      <c r="AB162" s="35" t="s">
        <v>370</v>
      </c>
      <c r="AC162" s="35">
        <f>VLOOKUP(A162,Raceinfo!$A$1:$D$15,4,0)</f>
        <v>5</v>
      </c>
      <c r="AD162">
        <v>4</v>
      </c>
      <c r="AE162">
        <v>52</v>
      </c>
      <c r="AF162">
        <v>2</v>
      </c>
      <c r="AG162">
        <v>3</v>
      </c>
      <c r="AH162">
        <v>7</v>
      </c>
      <c r="AL162" t="s">
        <v>18</v>
      </c>
      <c r="AM162" t="s">
        <v>1475</v>
      </c>
      <c r="AN162" s="126">
        <f>表格2[[#This Row],[今次負磅]]/表格2[[#This Row],[排位體重]]*100%</f>
        <v>0.1044776119402985</v>
      </c>
      <c r="AO162" t="str">
        <f t="shared" si="8"/>
        <v/>
      </c>
      <c r="AQ162" t="s">
        <v>1419</v>
      </c>
      <c r="AS162" t="s">
        <v>1421</v>
      </c>
    </row>
    <row r="163" spans="1:45" x14ac:dyDescent="0.25">
      <c r="A163" s="17" t="s">
        <v>1</v>
      </c>
      <c r="B163" s="17" t="s">
        <v>72</v>
      </c>
      <c r="C163" s="17" t="s">
        <v>1410</v>
      </c>
      <c r="D163" s="17"/>
      <c r="E163" s="11" t="s">
        <v>1414</v>
      </c>
      <c r="F163" s="122"/>
      <c r="G163" s="32" t="str">
        <f>VLOOKUP(AF163, method!$A$1:$B$15, 2, 0)</f>
        <v>中前</v>
      </c>
      <c r="H163">
        <v>4</v>
      </c>
      <c r="I163" t="str">
        <f t="shared" si="6"/>
        <v/>
      </c>
      <c r="J163">
        <f>COUNTIF($B$2:B163,B163)</f>
        <v>12</v>
      </c>
      <c r="K163" t="str">
        <f t="shared" ca="1" si="7"/>
        <v/>
      </c>
      <c r="L163" t="s">
        <v>508</v>
      </c>
      <c r="M163" s="39" t="s">
        <v>369</v>
      </c>
      <c r="N163" s="42">
        <v>1200</v>
      </c>
      <c r="O163">
        <v>1</v>
      </c>
      <c r="P163" s="127">
        <v>9</v>
      </c>
      <c r="Q163">
        <v>5</v>
      </c>
      <c r="R163">
        <v>10</v>
      </c>
      <c r="S163" s="56" t="s">
        <v>352</v>
      </c>
      <c r="T163" s="52" t="s">
        <v>56</v>
      </c>
      <c r="U163" s="18" t="s">
        <v>74</v>
      </c>
      <c r="V163">
        <v>112</v>
      </c>
      <c r="W163">
        <v>129</v>
      </c>
      <c r="X163">
        <v>1082</v>
      </c>
      <c r="Z163">
        <v>149</v>
      </c>
      <c r="AA163" s="38">
        <v>2</v>
      </c>
      <c r="AB163" s="35" t="s">
        <v>377</v>
      </c>
      <c r="AC163" s="35">
        <f>VLOOKUP(A163,Raceinfo!$A$1:$D$15,4,0)</f>
        <v>5</v>
      </c>
      <c r="AD163">
        <v>4</v>
      </c>
      <c r="AE163">
        <v>52</v>
      </c>
      <c r="AF163">
        <v>5</v>
      </c>
      <c r="AG163">
        <v>5</v>
      </c>
      <c r="AH163">
        <v>4</v>
      </c>
      <c r="AL163" t="s">
        <v>181</v>
      </c>
      <c r="AM163" t="s">
        <v>1489</v>
      </c>
      <c r="AN163" s="126">
        <f>表格2[[#This Row],[今次負磅]]/表格2[[#This Row],[排位體重]]*100%</f>
        <v>0.10351201478743069</v>
      </c>
      <c r="AO163" t="str">
        <f t="shared" si="8"/>
        <v/>
      </c>
      <c r="AQ163" t="s">
        <v>1419</v>
      </c>
      <c r="AS163" t="s">
        <v>1421</v>
      </c>
    </row>
    <row r="164" spans="1:45" x14ac:dyDescent="0.25">
      <c r="A164" s="17" t="s">
        <v>1</v>
      </c>
      <c r="B164" s="18" t="s">
        <v>76</v>
      </c>
      <c r="C164" s="18"/>
      <c r="D164" s="18"/>
      <c r="E164" s="11" t="s">
        <v>1414</v>
      </c>
      <c r="F164" s="122"/>
      <c r="G164" s="31" t="str">
        <f>VLOOKUP(AF164, method!$A$1:$B$15, 2, 0)</f>
        <v>中後</v>
      </c>
      <c r="H164">
        <v>11</v>
      </c>
      <c r="I164" t="str">
        <f t="shared" si="6"/>
        <v/>
      </c>
      <c r="J164">
        <f>COUNTIF($B$2:B164,B164)</f>
        <v>1</v>
      </c>
      <c r="K164" t="str">
        <f t="shared" ca="1" si="7"/>
        <v/>
      </c>
      <c r="L164" t="s">
        <v>458</v>
      </c>
      <c r="M164" s="39" t="s">
        <v>430</v>
      </c>
      <c r="N164" s="42">
        <v>1200</v>
      </c>
      <c r="O164">
        <v>1</v>
      </c>
      <c r="P164">
        <v>11.56</v>
      </c>
      <c r="Q164">
        <v>11</v>
      </c>
      <c r="R164">
        <v>11</v>
      </c>
      <c r="S164" s="57" t="s">
        <v>77</v>
      </c>
      <c r="T164" s="55" t="s">
        <v>69</v>
      </c>
      <c r="U164" s="19" t="s">
        <v>78</v>
      </c>
      <c r="V164">
        <v>120</v>
      </c>
      <c r="W164">
        <v>127</v>
      </c>
      <c r="X164">
        <v>1162</v>
      </c>
      <c r="Z164">
        <v>68</v>
      </c>
      <c r="AA164" s="37" t="s">
        <v>421</v>
      </c>
      <c r="AB164" s="36" t="s">
        <v>459</v>
      </c>
      <c r="AC164" s="36">
        <f>VLOOKUP(A164,Raceinfo!$A$1:$D$15,4,0)</f>
        <v>5</v>
      </c>
      <c r="AD164">
        <v>5</v>
      </c>
      <c r="AE164">
        <v>32</v>
      </c>
      <c r="AF164">
        <v>9</v>
      </c>
      <c r="AG164">
        <v>10</v>
      </c>
      <c r="AH164">
        <v>11</v>
      </c>
      <c r="AL164" t="s">
        <v>464</v>
      </c>
      <c r="AM164" t="s">
        <v>1534</v>
      </c>
      <c r="AN164" s="126">
        <f>表格2[[#This Row],[今次負磅]]/表格2[[#This Row],[排位體重]]*100%</f>
        <v>0.10327022375215146</v>
      </c>
      <c r="AO164" t="str">
        <f t="shared" si="8"/>
        <v/>
      </c>
      <c r="AQ164" t="s">
        <v>1419</v>
      </c>
      <c r="AS164" t="s">
        <v>1421</v>
      </c>
    </row>
    <row r="165" spans="1:45" x14ac:dyDescent="0.25">
      <c r="A165" s="17" t="s">
        <v>1</v>
      </c>
      <c r="B165" s="18" t="s">
        <v>76</v>
      </c>
      <c r="C165" s="18"/>
      <c r="D165" s="18"/>
      <c r="E165" s="11" t="s">
        <v>1414</v>
      </c>
      <c r="F165" s="122"/>
      <c r="G165" s="33" t="str">
        <f>VLOOKUP(AF165, method!$A$1:$B$15, 2, 0)</f>
        <v>留後</v>
      </c>
      <c r="H165" t="s">
        <v>574</v>
      </c>
      <c r="I165" t="str">
        <f t="shared" si="6"/>
        <v/>
      </c>
      <c r="J165">
        <f>COUNTIF($B$2:B165,B165)</f>
        <v>2</v>
      </c>
      <c r="K165" t="str">
        <f t="shared" ca="1" si="7"/>
        <v/>
      </c>
      <c r="L165" t="s">
        <v>465</v>
      </c>
      <c r="M165" s="39" t="s">
        <v>413</v>
      </c>
      <c r="N165">
        <v>1400</v>
      </c>
      <c r="O165" t="s">
        <v>385</v>
      </c>
      <c r="P165" t="s">
        <v>1305</v>
      </c>
      <c r="Q165">
        <v>11</v>
      </c>
      <c r="R165">
        <v>11</v>
      </c>
      <c r="S165" s="57" t="s">
        <v>77</v>
      </c>
      <c r="T165" s="61" t="s">
        <v>128</v>
      </c>
      <c r="U165" s="19" t="s">
        <v>78</v>
      </c>
      <c r="V165">
        <v>120</v>
      </c>
      <c r="W165">
        <v>126</v>
      </c>
      <c r="X165">
        <v>1149</v>
      </c>
      <c r="Z165">
        <v>58</v>
      </c>
      <c r="AA165" s="37" t="s">
        <v>575</v>
      </c>
      <c r="AB165" s="36" t="s">
        <v>459</v>
      </c>
      <c r="AC165" s="36">
        <f>VLOOKUP(A165,Raceinfo!$A$1:$D$15,4,0)</f>
        <v>5</v>
      </c>
      <c r="AD165">
        <v>5</v>
      </c>
      <c r="AE165">
        <v>32</v>
      </c>
      <c r="AF165">
        <v>11</v>
      </c>
      <c r="AL165" t="s">
        <v>98</v>
      </c>
      <c r="AM165" t="s">
        <v>1479</v>
      </c>
      <c r="AN165" s="126">
        <f>表格2[[#This Row],[今次負磅]]/表格2[[#This Row],[排位體重]]*100%</f>
        <v>0.10443864229765012</v>
      </c>
      <c r="AO165" t="str">
        <f t="shared" si="8"/>
        <v/>
      </c>
      <c r="AQ165" t="s">
        <v>1419</v>
      </c>
      <c r="AS165" t="s">
        <v>1421</v>
      </c>
    </row>
    <row r="166" spans="1:45" x14ac:dyDescent="0.25">
      <c r="A166" s="17" t="s">
        <v>1</v>
      </c>
      <c r="B166" s="18" t="s">
        <v>76</v>
      </c>
      <c r="C166" s="18"/>
      <c r="D166" s="18"/>
      <c r="E166" s="125" t="s">
        <v>1399</v>
      </c>
      <c r="F166" s="122"/>
      <c r="G166" s="32" t="str">
        <f>VLOOKUP(AF166, method!$A$1:$B$15, 2, 0)</f>
        <v>中前</v>
      </c>
      <c r="H166">
        <v>8</v>
      </c>
      <c r="I166" t="str">
        <f t="shared" si="6"/>
        <v/>
      </c>
      <c r="J166">
        <f>COUNTIF($B$2:B166,B166)</f>
        <v>3</v>
      </c>
      <c r="K166" t="str">
        <f t="shared" ca="1" si="7"/>
        <v/>
      </c>
      <c r="L166" t="s">
        <v>466</v>
      </c>
      <c r="M166" s="40" t="s">
        <v>426</v>
      </c>
      <c r="N166">
        <v>1650</v>
      </c>
      <c r="O166">
        <v>1</v>
      </c>
      <c r="P166">
        <v>40.840000000000003</v>
      </c>
      <c r="Q166">
        <v>11</v>
      </c>
      <c r="R166">
        <v>5</v>
      </c>
      <c r="S166" s="57" t="s">
        <v>77</v>
      </c>
      <c r="T166" s="51" t="s">
        <v>52</v>
      </c>
      <c r="U166" s="19" t="s">
        <v>78</v>
      </c>
      <c r="V166">
        <v>120</v>
      </c>
      <c r="W166">
        <v>130</v>
      </c>
      <c r="X166">
        <v>1149</v>
      </c>
      <c r="Z166">
        <v>26</v>
      </c>
      <c r="AA166" s="37" t="s">
        <v>570</v>
      </c>
      <c r="AB166" s="35" t="s">
        <v>370</v>
      </c>
      <c r="AC166" s="35">
        <f>VLOOKUP(A166,Raceinfo!$A$1:$D$15,4,0)</f>
        <v>5</v>
      </c>
      <c r="AD166">
        <v>5</v>
      </c>
      <c r="AE166">
        <v>34</v>
      </c>
      <c r="AF166">
        <v>7</v>
      </c>
      <c r="AG166">
        <v>7</v>
      </c>
      <c r="AH166">
        <v>7</v>
      </c>
      <c r="AI166">
        <v>8</v>
      </c>
      <c r="AL166" t="s">
        <v>18</v>
      </c>
      <c r="AM166" t="s">
        <v>1475</v>
      </c>
      <c r="AN166" s="126">
        <f>表格2[[#This Row],[今次負磅]]/表格2[[#This Row],[排位體重]]*100%</f>
        <v>0.10443864229765012</v>
      </c>
      <c r="AO166" t="str">
        <f t="shared" si="8"/>
        <v/>
      </c>
      <c r="AQ166" t="s">
        <v>1419</v>
      </c>
      <c r="AS166" t="s">
        <v>1421</v>
      </c>
    </row>
    <row r="167" spans="1:45" x14ac:dyDescent="0.25">
      <c r="A167" s="17" t="s">
        <v>1</v>
      </c>
      <c r="B167" s="18" t="s">
        <v>76</v>
      </c>
      <c r="C167" s="18"/>
      <c r="D167" s="18"/>
      <c r="E167" s="125" t="s">
        <v>1399</v>
      </c>
      <c r="F167" s="122"/>
      <c r="G167" s="32" t="str">
        <f>VLOOKUP(AF167, method!$A$1:$B$15, 2, 0)</f>
        <v>中前</v>
      </c>
      <c r="H167">
        <v>9</v>
      </c>
      <c r="I167" t="str">
        <f t="shared" si="6"/>
        <v/>
      </c>
      <c r="J167">
        <f>COUNTIF($B$2:B167,B167)</f>
        <v>4</v>
      </c>
      <c r="K167" t="str">
        <f t="shared" ca="1" si="7"/>
        <v/>
      </c>
      <c r="L167" t="s">
        <v>499</v>
      </c>
      <c r="M167" s="40" t="s">
        <v>446</v>
      </c>
      <c r="N167" s="42">
        <v>1200</v>
      </c>
      <c r="O167">
        <v>1</v>
      </c>
      <c r="P167">
        <v>9.92</v>
      </c>
      <c r="Q167">
        <v>11</v>
      </c>
      <c r="R167">
        <v>4</v>
      </c>
      <c r="S167" s="57" t="s">
        <v>77</v>
      </c>
      <c r="T167" s="51" t="s">
        <v>52</v>
      </c>
      <c r="U167" s="19" t="s">
        <v>78</v>
      </c>
      <c r="V167">
        <v>120</v>
      </c>
      <c r="W167">
        <v>128</v>
      </c>
      <c r="X167">
        <v>1145</v>
      </c>
      <c r="Z167">
        <v>44</v>
      </c>
      <c r="AA167" s="37" t="s">
        <v>436</v>
      </c>
      <c r="AB167" s="35" t="s">
        <v>377</v>
      </c>
      <c r="AC167" s="35">
        <f>VLOOKUP(A167,Raceinfo!$A$1:$D$15,4,0)</f>
        <v>5</v>
      </c>
      <c r="AD167">
        <v>5</v>
      </c>
      <c r="AE167">
        <v>36</v>
      </c>
      <c r="AF167">
        <v>5</v>
      </c>
      <c r="AG167">
        <v>5</v>
      </c>
      <c r="AH167">
        <v>9</v>
      </c>
      <c r="AL167" t="s">
        <v>113</v>
      </c>
      <c r="AM167" t="s">
        <v>1476</v>
      </c>
      <c r="AN167" s="126">
        <f>表格2[[#This Row],[今次負磅]]/表格2[[#This Row],[排位體重]]*100%</f>
        <v>0.10480349344978165</v>
      </c>
      <c r="AO167" t="str">
        <f t="shared" si="8"/>
        <v/>
      </c>
      <c r="AQ167" t="s">
        <v>1419</v>
      </c>
      <c r="AS167" t="s">
        <v>1421</v>
      </c>
    </row>
    <row r="168" spans="1:45" x14ac:dyDescent="0.25">
      <c r="A168" s="17" t="s">
        <v>1</v>
      </c>
      <c r="B168" s="18" t="s">
        <v>76</v>
      </c>
      <c r="C168" s="18"/>
      <c r="D168" s="18"/>
      <c r="E168" s="11" t="s">
        <v>1414</v>
      </c>
      <c r="F168" s="122"/>
      <c r="G168" s="33" t="str">
        <f>VLOOKUP(AF168, method!$A$1:$B$15, 2, 0)</f>
        <v>留後</v>
      </c>
      <c r="H168">
        <v>10</v>
      </c>
      <c r="I168" t="str">
        <f t="shared" si="6"/>
        <v/>
      </c>
      <c r="J168">
        <f>COUNTIF($B$2:B168,B168)</f>
        <v>5</v>
      </c>
      <c r="K168" t="str">
        <f t="shared" ca="1" si="7"/>
        <v/>
      </c>
      <c r="L168" t="s">
        <v>469</v>
      </c>
      <c r="M168" s="39" t="s">
        <v>430</v>
      </c>
      <c r="N168" s="42">
        <v>1200</v>
      </c>
      <c r="O168">
        <v>1</v>
      </c>
      <c r="P168">
        <v>10.15</v>
      </c>
      <c r="Q168">
        <v>11</v>
      </c>
      <c r="R168">
        <v>12</v>
      </c>
      <c r="S168" s="57" t="s">
        <v>77</v>
      </c>
      <c r="T168" s="51" t="s">
        <v>52</v>
      </c>
      <c r="U168" s="19" t="s">
        <v>78</v>
      </c>
      <c r="V168">
        <v>120</v>
      </c>
      <c r="W168">
        <v>131</v>
      </c>
      <c r="X168">
        <v>1151</v>
      </c>
      <c r="Z168">
        <v>26</v>
      </c>
      <c r="AA168" s="37" t="s">
        <v>416</v>
      </c>
      <c r="AB168" s="35" t="s">
        <v>370</v>
      </c>
      <c r="AC168" s="35">
        <f>VLOOKUP(A168,Raceinfo!$A$1:$D$15,4,0)</f>
        <v>5</v>
      </c>
      <c r="AD168">
        <v>5</v>
      </c>
      <c r="AE168">
        <v>38</v>
      </c>
      <c r="AF168">
        <v>12</v>
      </c>
      <c r="AG168">
        <v>10</v>
      </c>
      <c r="AH168">
        <v>10</v>
      </c>
      <c r="AL168" t="s">
        <v>34</v>
      </c>
      <c r="AM168" t="s">
        <v>1470</v>
      </c>
      <c r="AN168" s="126">
        <f>表格2[[#This Row],[今次負磅]]/表格2[[#This Row],[排位體重]]*100%</f>
        <v>0.10425716768027801</v>
      </c>
      <c r="AO168" t="str">
        <f t="shared" si="8"/>
        <v/>
      </c>
      <c r="AQ168" t="s">
        <v>1419</v>
      </c>
      <c r="AS168" t="s">
        <v>1421</v>
      </c>
    </row>
    <row r="169" spans="1:45" x14ac:dyDescent="0.25">
      <c r="A169" s="17" t="s">
        <v>1</v>
      </c>
      <c r="B169" s="18" t="s">
        <v>76</v>
      </c>
      <c r="C169" s="18"/>
      <c r="D169" s="18"/>
      <c r="E169" s="125" t="s">
        <v>1399</v>
      </c>
      <c r="F169" s="122"/>
      <c r="G169" s="33" t="str">
        <f>VLOOKUP(AF169, method!$A$1:$B$15, 2, 0)</f>
        <v>留後</v>
      </c>
      <c r="H169">
        <v>5</v>
      </c>
      <c r="I169" t="str">
        <f t="shared" si="6"/>
        <v/>
      </c>
      <c r="J169">
        <f>COUNTIF($B$2:B169,B169)</f>
        <v>6</v>
      </c>
      <c r="K169" t="str">
        <f t="shared" ca="1" si="7"/>
        <v/>
      </c>
      <c r="L169" t="s">
        <v>427</v>
      </c>
      <c r="M169" s="39" t="s">
        <v>369</v>
      </c>
      <c r="N169" s="42">
        <v>1200</v>
      </c>
      <c r="O169">
        <v>1</v>
      </c>
      <c r="P169">
        <v>10.15</v>
      </c>
      <c r="Q169">
        <v>11</v>
      </c>
      <c r="R169">
        <v>5</v>
      </c>
      <c r="S169" s="57" t="s">
        <v>77</v>
      </c>
      <c r="T169" s="51" t="s">
        <v>52</v>
      </c>
      <c r="U169" s="19" t="s">
        <v>78</v>
      </c>
      <c r="V169">
        <v>120</v>
      </c>
      <c r="W169">
        <v>135</v>
      </c>
      <c r="X169">
        <v>1134</v>
      </c>
      <c r="Z169">
        <v>30</v>
      </c>
      <c r="AA169" s="38" t="s">
        <v>511</v>
      </c>
      <c r="AB169" s="35" t="s">
        <v>377</v>
      </c>
      <c r="AC169" s="35">
        <f>VLOOKUP(A169,Raceinfo!$A$1:$D$15,4,0)</f>
        <v>5</v>
      </c>
      <c r="AD169">
        <v>5</v>
      </c>
      <c r="AE169">
        <v>39</v>
      </c>
      <c r="AF169">
        <v>11</v>
      </c>
      <c r="AG169">
        <v>9</v>
      </c>
      <c r="AH169">
        <v>5</v>
      </c>
      <c r="AL169" t="s">
        <v>94</v>
      </c>
      <c r="AM169" t="s">
        <v>1480</v>
      </c>
      <c r="AN169" s="126">
        <f>表格2[[#This Row],[今次負磅]]/表格2[[#This Row],[排位體重]]*100%</f>
        <v>0.10582010582010581</v>
      </c>
      <c r="AO169" t="str">
        <f t="shared" si="8"/>
        <v/>
      </c>
      <c r="AQ169" t="s">
        <v>1419</v>
      </c>
      <c r="AS169" t="s">
        <v>1421</v>
      </c>
    </row>
    <row r="170" spans="1:45" x14ac:dyDescent="0.25">
      <c r="A170" s="17" t="s">
        <v>1</v>
      </c>
      <c r="B170" s="18" t="s">
        <v>76</v>
      </c>
      <c r="C170" s="18"/>
      <c r="D170" s="18"/>
      <c r="E170" s="125" t="s">
        <v>1399</v>
      </c>
      <c r="F170" s="122"/>
      <c r="G170" s="31" t="str">
        <f>VLOOKUP(AF170, method!$A$1:$B$15, 2, 0)</f>
        <v>中後</v>
      </c>
      <c r="H170">
        <v>10</v>
      </c>
      <c r="I170" t="str">
        <f t="shared" si="6"/>
        <v/>
      </c>
      <c r="J170">
        <f>COUNTIF($B$2:B170,B170)</f>
        <v>7</v>
      </c>
      <c r="K170" t="str">
        <f t="shared" ca="1" si="7"/>
        <v/>
      </c>
      <c r="L170" t="s">
        <v>389</v>
      </c>
      <c r="M170" s="39" t="s">
        <v>390</v>
      </c>
      <c r="N170" s="42">
        <v>1200</v>
      </c>
      <c r="O170">
        <v>1</v>
      </c>
      <c r="P170">
        <v>10.16</v>
      </c>
      <c r="Q170">
        <v>11</v>
      </c>
      <c r="R170">
        <v>3</v>
      </c>
      <c r="S170" s="57" t="s">
        <v>77</v>
      </c>
      <c r="T170" s="62" t="s">
        <v>154</v>
      </c>
      <c r="U170" s="19" t="s">
        <v>78</v>
      </c>
      <c r="V170">
        <v>120</v>
      </c>
      <c r="W170">
        <v>117</v>
      </c>
      <c r="X170">
        <v>1150</v>
      </c>
      <c r="Z170">
        <v>20</v>
      </c>
      <c r="AA170" s="37" t="s">
        <v>382</v>
      </c>
      <c r="AB170" s="35" t="s">
        <v>377</v>
      </c>
      <c r="AC170" s="35">
        <f>VLOOKUP(A170,Raceinfo!$A$1:$D$15,4,0)</f>
        <v>5</v>
      </c>
      <c r="AD170">
        <v>4</v>
      </c>
      <c r="AE170">
        <v>41</v>
      </c>
      <c r="AF170">
        <v>9</v>
      </c>
      <c r="AG170">
        <v>10</v>
      </c>
      <c r="AH170">
        <v>10</v>
      </c>
      <c r="AL170" t="s">
        <v>18</v>
      </c>
      <c r="AM170" t="s">
        <v>1475</v>
      </c>
      <c r="AN170" s="126">
        <f>表格2[[#This Row],[今次負磅]]/表格2[[#This Row],[排位體重]]*100%</f>
        <v>0.10434782608695652</v>
      </c>
      <c r="AO170" t="str">
        <f t="shared" si="8"/>
        <v/>
      </c>
      <c r="AQ170" t="s">
        <v>1419</v>
      </c>
      <c r="AS170" t="s">
        <v>1421</v>
      </c>
    </row>
    <row r="171" spans="1:45" x14ac:dyDescent="0.25">
      <c r="A171" s="17" t="s">
        <v>1</v>
      </c>
      <c r="B171" s="18" t="s">
        <v>76</v>
      </c>
      <c r="C171" s="18"/>
      <c r="D171" s="18"/>
      <c r="E171" s="11" t="s">
        <v>1414</v>
      </c>
      <c r="F171" s="122"/>
      <c r="G171" s="32" t="str">
        <f>VLOOKUP(AF171, method!$A$1:$B$15, 2, 0)</f>
        <v>中前</v>
      </c>
      <c r="H171">
        <v>14</v>
      </c>
      <c r="I171" t="str">
        <f t="shared" si="6"/>
        <v/>
      </c>
      <c r="J171">
        <f>COUNTIF($B$2:B171,B171)</f>
        <v>8</v>
      </c>
      <c r="K171" t="str">
        <f t="shared" ca="1" si="7"/>
        <v/>
      </c>
      <c r="L171" t="s">
        <v>431</v>
      </c>
      <c r="M171" s="39" t="s">
        <v>390</v>
      </c>
      <c r="N171">
        <v>1400</v>
      </c>
      <c r="O171">
        <v>1</v>
      </c>
      <c r="P171">
        <v>23.87</v>
      </c>
      <c r="Q171">
        <v>11</v>
      </c>
      <c r="R171">
        <v>8</v>
      </c>
      <c r="S171" s="57" t="s">
        <v>77</v>
      </c>
      <c r="T171" s="44" t="s">
        <v>347</v>
      </c>
      <c r="U171" s="19" t="s">
        <v>78</v>
      </c>
      <c r="V171">
        <v>120</v>
      </c>
      <c r="W171">
        <v>117</v>
      </c>
      <c r="X171">
        <v>1142</v>
      </c>
      <c r="Z171">
        <v>29</v>
      </c>
      <c r="AA171" s="37">
        <v>15</v>
      </c>
      <c r="AB171" s="35" t="s">
        <v>377</v>
      </c>
      <c r="AC171" s="35">
        <f>VLOOKUP(A171,Raceinfo!$A$1:$D$15,4,0)</f>
        <v>5</v>
      </c>
      <c r="AD171">
        <v>4</v>
      </c>
      <c r="AE171">
        <v>43</v>
      </c>
      <c r="AF171">
        <v>4</v>
      </c>
      <c r="AG171">
        <v>5</v>
      </c>
      <c r="AH171">
        <v>8</v>
      </c>
      <c r="AI171">
        <v>14</v>
      </c>
      <c r="AL171" t="s">
        <v>18</v>
      </c>
      <c r="AM171" t="s">
        <v>1475</v>
      </c>
      <c r="AN171" s="126">
        <f>表格2[[#This Row],[今次負磅]]/表格2[[#This Row],[排位體重]]*100%</f>
        <v>0.10507880910683012</v>
      </c>
      <c r="AO171" t="str">
        <f t="shared" si="8"/>
        <v/>
      </c>
      <c r="AQ171" t="s">
        <v>1419</v>
      </c>
      <c r="AS171" t="s">
        <v>1421</v>
      </c>
    </row>
    <row r="172" spans="1:45" x14ac:dyDescent="0.25">
      <c r="A172" s="17" t="s">
        <v>1</v>
      </c>
      <c r="B172" s="18" t="s">
        <v>76</v>
      </c>
      <c r="C172" s="18"/>
      <c r="D172" s="18"/>
      <c r="E172" s="125" t="s">
        <v>1399</v>
      </c>
      <c r="F172" s="122"/>
      <c r="G172" s="32" t="str">
        <f>VLOOKUP(AF172, method!$A$1:$B$15, 2, 0)</f>
        <v>中前</v>
      </c>
      <c r="H172">
        <v>4</v>
      </c>
      <c r="I172" t="str">
        <f t="shared" si="6"/>
        <v/>
      </c>
      <c r="J172">
        <f>COUNTIF($B$2:B172,B172)</f>
        <v>9</v>
      </c>
      <c r="K172" t="str">
        <f t="shared" ca="1" si="7"/>
        <v/>
      </c>
      <c r="L172" t="s">
        <v>409</v>
      </c>
      <c r="M172" s="39" t="s">
        <v>369</v>
      </c>
      <c r="N172" s="42">
        <v>1200</v>
      </c>
      <c r="O172">
        <v>1</v>
      </c>
      <c r="P172">
        <v>9.32</v>
      </c>
      <c r="Q172">
        <v>11</v>
      </c>
      <c r="R172">
        <v>2</v>
      </c>
      <c r="S172" s="57" t="s">
        <v>77</v>
      </c>
      <c r="T172" s="44" t="s">
        <v>347</v>
      </c>
      <c r="U172" s="19" t="s">
        <v>78</v>
      </c>
      <c r="V172">
        <v>120</v>
      </c>
      <c r="W172">
        <v>118</v>
      </c>
      <c r="X172">
        <v>1142</v>
      </c>
      <c r="Z172">
        <v>29</v>
      </c>
      <c r="AA172" s="37">
        <v>3</v>
      </c>
      <c r="AB172" s="35" t="s">
        <v>370</v>
      </c>
      <c r="AC172" s="35">
        <f>VLOOKUP(A172,Raceinfo!$A$1:$D$15,4,0)</f>
        <v>5</v>
      </c>
      <c r="AD172" t="s">
        <v>404</v>
      </c>
      <c r="AE172">
        <v>45</v>
      </c>
      <c r="AF172">
        <v>7</v>
      </c>
      <c r="AG172">
        <v>7</v>
      </c>
      <c r="AH172">
        <v>4</v>
      </c>
      <c r="AL172" t="s">
        <v>18</v>
      </c>
      <c r="AM172" t="s">
        <v>1475</v>
      </c>
      <c r="AN172" s="126">
        <f>表格2[[#This Row],[今次負磅]]/表格2[[#This Row],[排位體重]]*100%</f>
        <v>0.10507880910683012</v>
      </c>
      <c r="AO172" t="str">
        <f t="shared" si="8"/>
        <v/>
      </c>
      <c r="AQ172" t="s">
        <v>1419</v>
      </c>
      <c r="AS172" t="s">
        <v>1421</v>
      </c>
    </row>
    <row r="173" spans="1:45" x14ac:dyDescent="0.25">
      <c r="A173" s="17" t="s">
        <v>1</v>
      </c>
      <c r="B173" s="18" t="s">
        <v>76</v>
      </c>
      <c r="C173" s="18"/>
      <c r="D173" s="18"/>
      <c r="E173" s="125" t="s">
        <v>1399</v>
      </c>
      <c r="F173" s="122"/>
      <c r="G173" s="31" t="str">
        <f>VLOOKUP(AF173, method!$A$1:$B$15, 2, 0)</f>
        <v>中後</v>
      </c>
      <c r="H173">
        <v>5</v>
      </c>
      <c r="I173" t="str">
        <f t="shared" si="6"/>
        <v/>
      </c>
      <c r="J173">
        <f>COUNTIF($B$2:B173,B173)</f>
        <v>10</v>
      </c>
      <c r="K173" t="str">
        <f t="shared" ca="1" si="7"/>
        <v/>
      </c>
      <c r="L173" t="s">
        <v>576</v>
      </c>
      <c r="M173" s="39" t="s">
        <v>413</v>
      </c>
      <c r="N173" s="42">
        <v>1200</v>
      </c>
      <c r="O173">
        <v>1</v>
      </c>
      <c r="P173">
        <v>10.62</v>
      </c>
      <c r="Q173">
        <v>11</v>
      </c>
      <c r="R173">
        <v>3</v>
      </c>
      <c r="S173" s="57" t="s">
        <v>77</v>
      </c>
      <c r="T173" s="44" t="s">
        <v>347</v>
      </c>
      <c r="U173" s="19" t="s">
        <v>78</v>
      </c>
      <c r="V173">
        <v>120</v>
      </c>
      <c r="W173">
        <v>118</v>
      </c>
      <c r="X173">
        <v>1141</v>
      </c>
      <c r="Z173">
        <v>50</v>
      </c>
      <c r="AA173" s="37" t="s">
        <v>428</v>
      </c>
      <c r="AB173" s="36" t="s">
        <v>577</v>
      </c>
      <c r="AC173" s="36">
        <f>VLOOKUP(A173,Raceinfo!$A$1:$D$15,4,0)</f>
        <v>5</v>
      </c>
      <c r="AD173" t="s">
        <v>404</v>
      </c>
      <c r="AE173">
        <v>46</v>
      </c>
      <c r="AF173">
        <v>8</v>
      </c>
      <c r="AG173">
        <v>6</v>
      </c>
      <c r="AH173">
        <v>5</v>
      </c>
      <c r="AL173" t="s">
        <v>18</v>
      </c>
      <c r="AM173" t="s">
        <v>1475</v>
      </c>
      <c r="AN173" s="126">
        <f>表格2[[#This Row],[今次負磅]]/表格2[[#This Row],[排位體重]]*100%</f>
        <v>0.10517090271691498</v>
      </c>
      <c r="AO173" t="str">
        <f t="shared" si="8"/>
        <v/>
      </c>
      <c r="AQ173" t="s">
        <v>1419</v>
      </c>
      <c r="AS173" t="s">
        <v>1421</v>
      </c>
    </row>
    <row r="174" spans="1:45" x14ac:dyDescent="0.25">
      <c r="A174" s="17" t="s">
        <v>1</v>
      </c>
      <c r="B174" s="18" t="s">
        <v>76</v>
      </c>
      <c r="C174" s="18"/>
      <c r="D174" s="18"/>
      <c r="E174" s="11" t="s">
        <v>1414</v>
      </c>
      <c r="F174" s="122"/>
      <c r="G174" s="33" t="str">
        <f>VLOOKUP(AF174, method!$A$1:$B$15, 2, 0)</f>
        <v>留後</v>
      </c>
      <c r="H174">
        <v>10</v>
      </c>
      <c r="I174" t="str">
        <f t="shared" si="6"/>
        <v/>
      </c>
      <c r="J174">
        <f>COUNTIF($B$2:B174,B174)</f>
        <v>11</v>
      </c>
      <c r="K174" t="str">
        <f t="shared" ca="1" si="7"/>
        <v/>
      </c>
      <c r="L174" t="s">
        <v>509</v>
      </c>
      <c r="M174" s="39" t="s">
        <v>430</v>
      </c>
      <c r="N174" s="42">
        <v>1200</v>
      </c>
      <c r="O174">
        <v>1</v>
      </c>
      <c r="P174">
        <v>10.46</v>
      </c>
      <c r="Q174">
        <v>11</v>
      </c>
      <c r="R174">
        <v>10</v>
      </c>
      <c r="S174" s="57" t="s">
        <v>77</v>
      </c>
      <c r="T174" s="75" t="s">
        <v>346</v>
      </c>
      <c r="U174" s="19" t="s">
        <v>78</v>
      </c>
      <c r="V174">
        <v>120</v>
      </c>
      <c r="W174">
        <v>124</v>
      </c>
      <c r="X174">
        <v>1138</v>
      </c>
      <c r="Z174">
        <v>65</v>
      </c>
      <c r="AA174" s="37" t="s">
        <v>473</v>
      </c>
      <c r="AB174" s="35" t="s">
        <v>370</v>
      </c>
      <c r="AC174" s="35">
        <f>VLOOKUP(A174,Raceinfo!$A$1:$D$15,4,0)</f>
        <v>5</v>
      </c>
      <c r="AD174" t="s">
        <v>526</v>
      </c>
      <c r="AE174" t="s">
        <v>385</v>
      </c>
      <c r="AF174">
        <v>11</v>
      </c>
      <c r="AG174">
        <v>11</v>
      </c>
      <c r="AH174">
        <v>10</v>
      </c>
      <c r="AL174" t="s">
        <v>18</v>
      </c>
      <c r="AM174" t="s">
        <v>1475</v>
      </c>
      <c r="AN174" s="126">
        <f>表格2[[#This Row],[今次負磅]]/表格2[[#This Row],[排位體重]]*100%</f>
        <v>0.1054481546572935</v>
      </c>
      <c r="AO174" t="str">
        <f t="shared" si="8"/>
        <v/>
      </c>
      <c r="AQ174" t="s">
        <v>1419</v>
      </c>
      <c r="AS174" t="s">
        <v>1421</v>
      </c>
    </row>
    <row r="175" spans="1:45" x14ac:dyDescent="0.25">
      <c r="A175" s="17" t="s">
        <v>1</v>
      </c>
      <c r="B175" s="18" t="s">
        <v>76</v>
      </c>
      <c r="C175" s="18"/>
      <c r="D175" s="18"/>
      <c r="E175" s="11" t="s">
        <v>1414</v>
      </c>
      <c r="F175" s="122"/>
      <c r="G175" s="31" t="str">
        <f>VLOOKUP(AF175, method!$A$1:$B$15, 2, 0)</f>
        <v>中後</v>
      </c>
      <c r="H175">
        <v>6</v>
      </c>
      <c r="I175" t="str">
        <f t="shared" si="6"/>
        <v/>
      </c>
      <c r="J175">
        <f>COUNTIF($B$2:B175,B175)</f>
        <v>12</v>
      </c>
      <c r="K175" t="str">
        <f t="shared" ca="1" si="7"/>
        <v/>
      </c>
      <c r="L175" t="s">
        <v>512</v>
      </c>
      <c r="M175" s="39" t="s">
        <v>430</v>
      </c>
      <c r="N175">
        <v>1000</v>
      </c>
      <c r="O175">
        <v>0</v>
      </c>
      <c r="P175">
        <v>56.65</v>
      </c>
      <c r="Q175">
        <v>11</v>
      </c>
      <c r="R175">
        <v>13</v>
      </c>
      <c r="S175" s="57" t="s">
        <v>77</v>
      </c>
      <c r="T175" s="62" t="s">
        <v>154</v>
      </c>
      <c r="U175" s="19" t="s">
        <v>78</v>
      </c>
      <c r="V175">
        <v>120</v>
      </c>
      <c r="W175">
        <v>126</v>
      </c>
      <c r="X175">
        <v>1142</v>
      </c>
      <c r="Z175">
        <v>93</v>
      </c>
      <c r="AA175" s="37">
        <v>5</v>
      </c>
      <c r="AB175" s="35" t="s">
        <v>377</v>
      </c>
      <c r="AC175" s="35">
        <f>VLOOKUP(A175,Raceinfo!$A$1:$D$15,4,0)</f>
        <v>5</v>
      </c>
      <c r="AD175" t="s">
        <v>526</v>
      </c>
      <c r="AE175" t="s">
        <v>385</v>
      </c>
      <c r="AF175">
        <v>8</v>
      </c>
      <c r="AG175">
        <v>8</v>
      </c>
      <c r="AH175">
        <v>6</v>
      </c>
      <c r="AL175" t="s">
        <v>18</v>
      </c>
      <c r="AM175" t="s">
        <v>1475</v>
      </c>
      <c r="AN175" s="126">
        <f>表格2[[#This Row],[今次負磅]]/表格2[[#This Row],[排位體重]]*100%</f>
        <v>0.10507880910683012</v>
      </c>
      <c r="AO175" t="str">
        <f t="shared" si="8"/>
        <v/>
      </c>
      <c r="AQ175" t="s">
        <v>1419</v>
      </c>
      <c r="AS175" t="s">
        <v>1421</v>
      </c>
    </row>
    <row r="176" spans="1:45" x14ac:dyDescent="0.25">
      <c r="A176" s="17" t="s">
        <v>1</v>
      </c>
      <c r="B176" s="18" t="s">
        <v>76</v>
      </c>
      <c r="C176" s="18"/>
      <c r="D176" s="18"/>
      <c r="E176" s="11" t="s">
        <v>1414</v>
      </c>
      <c r="F176" s="122"/>
      <c r="G176" s="31" t="str">
        <f>VLOOKUP(AF176, method!$A$1:$B$15, 2, 0)</f>
        <v>中後</v>
      </c>
      <c r="H176">
        <v>10</v>
      </c>
      <c r="I176" t="str">
        <f t="shared" si="6"/>
        <v/>
      </c>
      <c r="J176">
        <f>COUNTIF($B$2:B176,B176)</f>
        <v>13</v>
      </c>
      <c r="K176" t="str">
        <f t="shared" ca="1" si="7"/>
        <v/>
      </c>
      <c r="L176" t="s">
        <v>438</v>
      </c>
      <c r="M176" s="39" t="s">
        <v>369</v>
      </c>
      <c r="N176" s="42">
        <v>1200</v>
      </c>
      <c r="O176">
        <v>1</v>
      </c>
      <c r="P176">
        <v>10.85</v>
      </c>
      <c r="Q176">
        <v>11</v>
      </c>
      <c r="R176">
        <v>8</v>
      </c>
      <c r="S176" s="57" t="s">
        <v>77</v>
      </c>
      <c r="T176" s="62" t="s">
        <v>154</v>
      </c>
      <c r="U176" s="19" t="s">
        <v>78</v>
      </c>
      <c r="V176">
        <v>120</v>
      </c>
      <c r="W176">
        <v>126</v>
      </c>
      <c r="X176">
        <v>1146</v>
      </c>
      <c r="Z176">
        <v>75</v>
      </c>
      <c r="AA176" s="37" t="s">
        <v>428</v>
      </c>
      <c r="AB176" s="35" t="s">
        <v>377</v>
      </c>
      <c r="AC176" s="35">
        <f>VLOOKUP(A176,Raceinfo!$A$1:$D$15,4,0)</f>
        <v>5</v>
      </c>
      <c r="AD176" t="s">
        <v>526</v>
      </c>
      <c r="AE176" t="s">
        <v>385</v>
      </c>
      <c r="AF176">
        <v>10</v>
      </c>
      <c r="AG176">
        <v>9</v>
      </c>
      <c r="AH176">
        <v>10</v>
      </c>
      <c r="AL176" t="s">
        <v>181</v>
      </c>
      <c r="AM176" t="s">
        <v>1489</v>
      </c>
      <c r="AN176" s="126">
        <f>表格2[[#This Row],[今次負磅]]/表格2[[#This Row],[排位體重]]*100%</f>
        <v>0.10471204188481675</v>
      </c>
      <c r="AO176" t="str">
        <f t="shared" si="8"/>
        <v/>
      </c>
      <c r="AQ176" t="s">
        <v>1419</v>
      </c>
      <c r="AS176" t="s">
        <v>1421</v>
      </c>
    </row>
    <row r="177" spans="1:45" x14ac:dyDescent="0.25">
      <c r="A177" s="17" t="s">
        <v>1</v>
      </c>
      <c r="B177" s="18" t="s">
        <v>76</v>
      </c>
      <c r="C177" s="18"/>
      <c r="D177" s="18"/>
      <c r="E177" s="11" t="s">
        <v>1414</v>
      </c>
      <c r="F177" s="122"/>
      <c r="G177" s="32" t="str">
        <f>VLOOKUP(AF177, method!$A$1:$B$15, 2, 0)</f>
        <v>中前</v>
      </c>
      <c r="H177">
        <v>6</v>
      </c>
      <c r="I177" t="str">
        <f t="shared" si="6"/>
        <v/>
      </c>
      <c r="J177">
        <f>COUNTIF($B$2:B177,B177)</f>
        <v>14</v>
      </c>
      <c r="K177" t="str">
        <f t="shared" ca="1" si="7"/>
        <v/>
      </c>
      <c r="L177" t="s">
        <v>578</v>
      </c>
      <c r="M177" s="39" t="s">
        <v>394</v>
      </c>
      <c r="N177">
        <v>1000</v>
      </c>
      <c r="O177">
        <v>0</v>
      </c>
      <c r="P177">
        <v>58.17</v>
      </c>
      <c r="Q177">
        <v>11</v>
      </c>
      <c r="R177">
        <v>8</v>
      </c>
      <c r="S177" s="57" t="s">
        <v>77</v>
      </c>
      <c r="T177" s="60" t="s">
        <v>125</v>
      </c>
      <c r="U177" s="19" t="s">
        <v>78</v>
      </c>
      <c r="V177">
        <v>120</v>
      </c>
      <c r="W177">
        <v>126</v>
      </c>
      <c r="X177">
        <v>1137</v>
      </c>
      <c r="Z177">
        <v>28</v>
      </c>
      <c r="AA177" s="37" t="s">
        <v>570</v>
      </c>
      <c r="AB177" s="35" t="s">
        <v>370</v>
      </c>
      <c r="AC177" s="35">
        <f>VLOOKUP(A177,Raceinfo!$A$1:$D$15,4,0)</f>
        <v>5</v>
      </c>
      <c r="AD177" t="s">
        <v>526</v>
      </c>
      <c r="AE177" t="s">
        <v>385</v>
      </c>
      <c r="AF177">
        <v>5</v>
      </c>
      <c r="AG177">
        <v>5</v>
      </c>
      <c r="AH177">
        <v>6</v>
      </c>
      <c r="AL177" t="s">
        <v>385</v>
      </c>
      <c r="AM177" t="s">
        <v>1405</v>
      </c>
      <c r="AN177" s="126">
        <f>表格2[[#This Row],[今次負磅]]/表格2[[#This Row],[排位體重]]*100%</f>
        <v>0.10554089709762533</v>
      </c>
      <c r="AO177" t="str">
        <f t="shared" si="8"/>
        <v/>
      </c>
      <c r="AQ177" t="s">
        <v>1419</v>
      </c>
      <c r="AS177" t="s">
        <v>1421</v>
      </c>
    </row>
    <row r="178" spans="1:45" x14ac:dyDescent="0.25">
      <c r="A178" s="17" t="s">
        <v>1</v>
      </c>
      <c r="B178" s="18" t="s">
        <v>76</v>
      </c>
      <c r="C178" s="18"/>
      <c r="D178" s="18"/>
      <c r="E178" s="125" t="s">
        <v>1399</v>
      </c>
      <c r="F178" s="122"/>
      <c r="G178" s="32" t="str">
        <f>VLOOKUP(AF178, method!$A$1:$B$15, 2, 0)</f>
        <v>中前</v>
      </c>
      <c r="H178">
        <v>5</v>
      </c>
      <c r="I178" t="str">
        <f t="shared" si="6"/>
        <v/>
      </c>
      <c r="J178">
        <f>COUNTIF($B$2:B178,B178)</f>
        <v>15</v>
      </c>
      <c r="K178" t="str">
        <f t="shared" ca="1" si="7"/>
        <v/>
      </c>
      <c r="L178" t="s">
        <v>439</v>
      </c>
      <c r="M178" s="39" t="s">
        <v>413</v>
      </c>
      <c r="N178">
        <v>1000</v>
      </c>
      <c r="O178">
        <v>0</v>
      </c>
      <c r="P178">
        <v>57.75</v>
      </c>
      <c r="Q178">
        <v>11</v>
      </c>
      <c r="R178">
        <v>4</v>
      </c>
      <c r="S178" s="57" t="s">
        <v>77</v>
      </c>
      <c r="T178" s="60" t="s">
        <v>125</v>
      </c>
      <c r="U178" s="19" t="s">
        <v>78</v>
      </c>
      <c r="V178">
        <v>120</v>
      </c>
      <c r="W178">
        <v>126</v>
      </c>
      <c r="X178">
        <v>1140</v>
      </c>
      <c r="Z178">
        <v>35</v>
      </c>
      <c r="AA178" s="37" t="s">
        <v>408</v>
      </c>
      <c r="AB178" s="35" t="s">
        <v>377</v>
      </c>
      <c r="AC178" s="35">
        <f>VLOOKUP(A178,Raceinfo!$A$1:$D$15,4,0)</f>
        <v>5</v>
      </c>
      <c r="AD178" t="s">
        <v>526</v>
      </c>
      <c r="AE178" t="s">
        <v>385</v>
      </c>
      <c r="AF178">
        <v>5</v>
      </c>
      <c r="AG178">
        <v>6</v>
      </c>
      <c r="AH178">
        <v>5</v>
      </c>
      <c r="AL178" t="s">
        <v>385</v>
      </c>
      <c r="AM178" t="s">
        <v>1405</v>
      </c>
      <c r="AN178" s="126">
        <f>表格2[[#This Row],[今次負磅]]/表格2[[#This Row],[排位體重]]*100%</f>
        <v>0.10526315789473684</v>
      </c>
      <c r="AO178" t="str">
        <f t="shared" si="8"/>
        <v/>
      </c>
      <c r="AQ178" t="s">
        <v>1419</v>
      </c>
      <c r="AS178" t="s">
        <v>1421</v>
      </c>
    </row>
    <row r="179" spans="1:45" x14ac:dyDescent="0.25">
      <c r="A179" s="17" t="s">
        <v>1</v>
      </c>
      <c r="B179" s="19" t="s">
        <v>1329</v>
      </c>
      <c r="C179" s="19"/>
      <c r="D179" s="19"/>
      <c r="E179" s="124" t="s">
        <v>1413</v>
      </c>
      <c r="F179" s="23" t="s">
        <v>1409</v>
      </c>
      <c r="G179" s="32" t="str">
        <f>VLOOKUP(AF179, method!$A$1:$B$15, 2, 0)</f>
        <v>中前</v>
      </c>
      <c r="H179" s="15">
        <v>1</v>
      </c>
      <c r="I179" s="15" t="str">
        <f t="shared" si="6"/>
        <v/>
      </c>
      <c r="J179" s="15">
        <f>COUNTIF($B$2:B179,B179)</f>
        <v>1</v>
      </c>
      <c r="K179" s="15" t="str">
        <f t="shared" ca="1" si="7"/>
        <v/>
      </c>
      <c r="L179" t="s">
        <v>458</v>
      </c>
      <c r="M179" s="39" t="s">
        <v>430</v>
      </c>
      <c r="N179" s="42">
        <v>1200</v>
      </c>
      <c r="O179">
        <v>1</v>
      </c>
      <c r="P179">
        <v>10.6</v>
      </c>
      <c r="Q179" t="e">
        <v>#N/A</v>
      </c>
      <c r="R179">
        <v>4</v>
      </c>
      <c r="S179" s="58" t="e">
        <v>#N/A</v>
      </c>
      <c r="T179" s="76" t="s">
        <v>355</v>
      </c>
      <c r="U179" s="20" t="s">
        <v>165</v>
      </c>
      <c r="V179" t="e">
        <v>#N/A</v>
      </c>
      <c r="W179">
        <v>125</v>
      </c>
      <c r="X179">
        <v>1169</v>
      </c>
      <c r="Z179">
        <v>21</v>
      </c>
      <c r="AA179" s="38" t="s">
        <v>579</v>
      </c>
      <c r="AB179" s="36" t="s">
        <v>459</v>
      </c>
      <c r="AC179" s="36">
        <f>VLOOKUP(A179,Raceinfo!$A$1:$D$15,4,0)</f>
        <v>5</v>
      </c>
      <c r="AD179">
        <v>5</v>
      </c>
      <c r="AE179">
        <v>30</v>
      </c>
      <c r="AF179">
        <v>7</v>
      </c>
      <c r="AG179">
        <v>6</v>
      </c>
      <c r="AH179">
        <v>1</v>
      </c>
      <c r="AL179" t="s">
        <v>39</v>
      </c>
      <c r="AM179" t="s">
        <v>1469</v>
      </c>
      <c r="AN179" s="126" t="e">
        <f>表格2[[#This Row],[今次負磅]]/表格2[[#This Row],[排位體重]]*100%</f>
        <v>#N/A</v>
      </c>
      <c r="AO179" t="e">
        <f t="shared" si="8"/>
        <v>#N/A</v>
      </c>
    </row>
    <row r="180" spans="1:45" x14ac:dyDescent="0.25">
      <c r="A180" s="17" t="s">
        <v>1</v>
      </c>
      <c r="B180" s="19" t="s">
        <v>1329</v>
      </c>
      <c r="C180" s="19"/>
      <c r="D180" s="19"/>
      <c r="E180" s="124" t="s">
        <v>1413</v>
      </c>
      <c r="F180" s="122"/>
      <c r="G180" s="31" t="str">
        <f>VLOOKUP(AF180, method!$A$1:$B$15, 2, 0)</f>
        <v>中後</v>
      </c>
      <c r="H180">
        <v>8</v>
      </c>
      <c r="I180" t="str">
        <f t="shared" si="6"/>
        <v/>
      </c>
      <c r="J180">
        <f>COUNTIF($B$2:B180,B180)</f>
        <v>2</v>
      </c>
      <c r="K180" t="str">
        <f t="shared" ca="1" si="7"/>
        <v/>
      </c>
      <c r="L180" t="s">
        <v>415</v>
      </c>
      <c r="M180" s="39" t="s">
        <v>413</v>
      </c>
      <c r="N180">
        <v>1400</v>
      </c>
      <c r="O180">
        <v>1</v>
      </c>
      <c r="P180">
        <v>22.82</v>
      </c>
      <c r="Q180" t="e">
        <v>#N/A</v>
      </c>
      <c r="R180">
        <v>6</v>
      </c>
      <c r="S180" s="58" t="e">
        <v>#N/A</v>
      </c>
      <c r="T180" s="57" t="s">
        <v>77</v>
      </c>
      <c r="U180" s="20" t="s">
        <v>165</v>
      </c>
      <c r="V180" t="e">
        <v>#N/A</v>
      </c>
      <c r="W180">
        <v>126</v>
      </c>
      <c r="X180">
        <v>1158</v>
      </c>
      <c r="Z180">
        <v>51</v>
      </c>
      <c r="AA180" s="37">
        <v>3</v>
      </c>
      <c r="AB180" s="35" t="s">
        <v>377</v>
      </c>
      <c r="AC180" s="35">
        <f>VLOOKUP(A180,Raceinfo!$A$1:$D$15,4,0)</f>
        <v>5</v>
      </c>
      <c r="AD180">
        <v>5</v>
      </c>
      <c r="AE180">
        <v>32</v>
      </c>
      <c r="AF180">
        <v>9</v>
      </c>
      <c r="AG180">
        <v>9</v>
      </c>
      <c r="AH180">
        <v>10</v>
      </c>
      <c r="AI180">
        <v>8</v>
      </c>
      <c r="AL180" t="s">
        <v>39</v>
      </c>
      <c r="AM180" t="s">
        <v>1469</v>
      </c>
      <c r="AN180" s="126" t="e">
        <f>表格2[[#This Row],[今次負磅]]/表格2[[#This Row],[排位體重]]*100%</f>
        <v>#N/A</v>
      </c>
      <c r="AO180" t="e">
        <f t="shared" si="8"/>
        <v>#N/A</v>
      </c>
    </row>
    <row r="181" spans="1:45" x14ac:dyDescent="0.25">
      <c r="A181" s="17" t="s">
        <v>1</v>
      </c>
      <c r="B181" s="19" t="s">
        <v>1329</v>
      </c>
      <c r="C181" s="19"/>
      <c r="D181" s="19"/>
      <c r="E181" s="124" t="s">
        <v>1413</v>
      </c>
      <c r="F181" s="122"/>
      <c r="G181" s="30" t="str">
        <f>VLOOKUP(AF181, method!$A$1:$B$15, 2, 0)</f>
        <v>放頭</v>
      </c>
      <c r="H181">
        <v>11</v>
      </c>
      <c r="I181" t="str">
        <f t="shared" si="6"/>
        <v/>
      </c>
      <c r="J181">
        <f>COUNTIF($B$2:B181,B181)</f>
        <v>3</v>
      </c>
      <c r="K181" t="str">
        <f t="shared" ca="1" si="7"/>
        <v/>
      </c>
      <c r="L181" t="s">
        <v>580</v>
      </c>
      <c r="M181" s="40" t="s">
        <v>446</v>
      </c>
      <c r="N181">
        <v>1650</v>
      </c>
      <c r="O181">
        <v>1</v>
      </c>
      <c r="P181">
        <v>40.840000000000003</v>
      </c>
      <c r="Q181" t="e">
        <v>#N/A</v>
      </c>
      <c r="R181">
        <v>10</v>
      </c>
      <c r="S181" s="58" t="e">
        <v>#N/A</v>
      </c>
      <c r="T181" s="71" t="s">
        <v>350</v>
      </c>
      <c r="U181" s="20" t="s">
        <v>165</v>
      </c>
      <c r="V181" t="e">
        <v>#N/A</v>
      </c>
      <c r="W181">
        <v>131</v>
      </c>
      <c r="X181">
        <v>1160</v>
      </c>
      <c r="Z181">
        <v>49</v>
      </c>
      <c r="AA181" s="37" t="s">
        <v>414</v>
      </c>
      <c r="AB181" s="35" t="s">
        <v>370</v>
      </c>
      <c r="AC181" s="35">
        <f>VLOOKUP(A181,Raceinfo!$A$1:$D$15,4,0)</f>
        <v>5</v>
      </c>
      <c r="AD181">
        <v>5</v>
      </c>
      <c r="AE181">
        <v>34</v>
      </c>
      <c r="AF181">
        <v>1</v>
      </c>
      <c r="AG181">
        <v>3</v>
      </c>
      <c r="AH181">
        <v>4</v>
      </c>
      <c r="AI181">
        <v>11</v>
      </c>
      <c r="AL181" t="s">
        <v>39</v>
      </c>
      <c r="AM181" t="s">
        <v>1469</v>
      </c>
      <c r="AN181" s="126" t="e">
        <f>表格2[[#This Row],[今次負磅]]/表格2[[#This Row],[排位體重]]*100%</f>
        <v>#N/A</v>
      </c>
      <c r="AO181" t="e">
        <f t="shared" si="8"/>
        <v>#N/A</v>
      </c>
    </row>
    <row r="182" spans="1:45" x14ac:dyDescent="0.25">
      <c r="A182" s="17" t="s">
        <v>1</v>
      </c>
      <c r="B182" s="19" t="s">
        <v>1329</v>
      </c>
      <c r="C182" s="19"/>
      <c r="D182" s="19"/>
      <c r="E182" s="124" t="s">
        <v>1413</v>
      </c>
      <c r="F182" s="122"/>
      <c r="G182" s="31" t="str">
        <f>VLOOKUP(AF182, method!$A$1:$B$15, 2, 0)</f>
        <v>中後</v>
      </c>
      <c r="H182">
        <v>5</v>
      </c>
      <c r="I182" t="str">
        <f t="shared" si="6"/>
        <v/>
      </c>
      <c r="J182">
        <f>COUNTIF($B$2:B182,B182)</f>
        <v>4</v>
      </c>
      <c r="K182" t="str">
        <f t="shared" ca="1" si="7"/>
        <v/>
      </c>
      <c r="L182" t="s">
        <v>466</v>
      </c>
      <c r="M182" s="40" t="s">
        <v>426</v>
      </c>
      <c r="N182">
        <v>1650</v>
      </c>
      <c r="O182">
        <v>1</v>
      </c>
      <c r="P182">
        <v>40.4</v>
      </c>
      <c r="Q182" t="e">
        <v>#N/A</v>
      </c>
      <c r="R182">
        <v>7</v>
      </c>
      <c r="S182" s="58" t="e">
        <v>#N/A</v>
      </c>
      <c r="T182" s="71" t="s">
        <v>350</v>
      </c>
      <c r="U182" s="20" t="s">
        <v>165</v>
      </c>
      <c r="V182" t="e">
        <v>#N/A</v>
      </c>
      <c r="W182">
        <v>132</v>
      </c>
      <c r="X182">
        <v>1139</v>
      </c>
      <c r="Z182">
        <v>28</v>
      </c>
      <c r="AA182" s="37" t="s">
        <v>410</v>
      </c>
      <c r="AB182" s="35" t="s">
        <v>370</v>
      </c>
      <c r="AC182" s="35">
        <f>VLOOKUP(A182,Raceinfo!$A$1:$D$15,4,0)</f>
        <v>5</v>
      </c>
      <c r="AD182">
        <v>5</v>
      </c>
      <c r="AE182">
        <v>36</v>
      </c>
      <c r="AF182">
        <v>10</v>
      </c>
      <c r="AG182">
        <v>10</v>
      </c>
      <c r="AH182">
        <v>10</v>
      </c>
      <c r="AI182">
        <v>5</v>
      </c>
      <c r="AL182" t="s">
        <v>39</v>
      </c>
      <c r="AM182" t="s">
        <v>1469</v>
      </c>
      <c r="AN182" s="126" t="e">
        <f>表格2[[#This Row],[今次負磅]]/表格2[[#This Row],[排位體重]]*100%</f>
        <v>#N/A</v>
      </c>
      <c r="AO182" t="e">
        <f t="shared" si="8"/>
        <v>#N/A</v>
      </c>
    </row>
    <row r="183" spans="1:45" x14ac:dyDescent="0.25">
      <c r="A183" s="17" t="s">
        <v>1</v>
      </c>
      <c r="B183" s="19" t="s">
        <v>1329</v>
      </c>
      <c r="C183" s="19"/>
      <c r="D183" s="19"/>
      <c r="E183" s="124" t="s">
        <v>1413</v>
      </c>
      <c r="F183" s="122"/>
      <c r="G183" s="32" t="str">
        <f>VLOOKUP(AF183, method!$A$1:$B$15, 2, 0)</f>
        <v>中前</v>
      </c>
      <c r="H183">
        <v>11</v>
      </c>
      <c r="I183" t="str">
        <f t="shared" si="6"/>
        <v/>
      </c>
      <c r="J183">
        <f>COUNTIF($B$2:B183,B183)</f>
        <v>5</v>
      </c>
      <c r="K183" t="str">
        <f t="shared" ca="1" si="7"/>
        <v/>
      </c>
      <c r="L183" t="s">
        <v>424</v>
      </c>
      <c r="M183" s="39" t="s">
        <v>390</v>
      </c>
      <c r="N183" s="42">
        <v>1200</v>
      </c>
      <c r="O183">
        <v>1</v>
      </c>
      <c r="P183">
        <v>10.37</v>
      </c>
      <c r="Q183" t="e">
        <v>#N/A</v>
      </c>
      <c r="R183">
        <v>4</v>
      </c>
      <c r="S183" s="58" t="e">
        <v>#N/A</v>
      </c>
      <c r="T183" s="62" t="s">
        <v>154</v>
      </c>
      <c r="U183" s="20" t="s">
        <v>165</v>
      </c>
      <c r="V183" t="e">
        <v>#N/A</v>
      </c>
      <c r="W183">
        <v>133</v>
      </c>
      <c r="X183">
        <v>1144</v>
      </c>
      <c r="Z183">
        <v>21</v>
      </c>
      <c r="AA183" s="37" t="s">
        <v>416</v>
      </c>
      <c r="AB183" s="35" t="s">
        <v>377</v>
      </c>
      <c r="AC183" s="35">
        <f>VLOOKUP(A183,Raceinfo!$A$1:$D$15,4,0)</f>
        <v>5</v>
      </c>
      <c r="AD183">
        <v>5</v>
      </c>
      <c r="AE183">
        <v>38</v>
      </c>
      <c r="AF183">
        <v>4</v>
      </c>
      <c r="AG183">
        <v>3</v>
      </c>
      <c r="AH183">
        <v>11</v>
      </c>
      <c r="AL183" t="s">
        <v>39</v>
      </c>
      <c r="AM183" t="s">
        <v>1469</v>
      </c>
      <c r="AN183" s="126" t="e">
        <f>表格2[[#This Row],[今次負磅]]/表格2[[#This Row],[排位體重]]*100%</f>
        <v>#N/A</v>
      </c>
      <c r="AO183" t="e">
        <f t="shared" si="8"/>
        <v>#N/A</v>
      </c>
    </row>
    <row r="184" spans="1:45" x14ac:dyDescent="0.25">
      <c r="A184" s="17" t="s">
        <v>1</v>
      </c>
      <c r="B184" s="19" t="s">
        <v>1329</v>
      </c>
      <c r="C184" s="19"/>
      <c r="D184" s="19"/>
      <c r="E184" s="124" t="s">
        <v>1413</v>
      </c>
      <c r="F184" s="122"/>
      <c r="G184" s="33" t="str">
        <f>VLOOKUP(AF184, method!$A$1:$B$15, 2, 0)</f>
        <v>留後</v>
      </c>
      <c r="H184">
        <v>9</v>
      </c>
      <c r="I184" t="str">
        <f t="shared" si="6"/>
        <v/>
      </c>
      <c r="J184">
        <f>COUNTIF($B$2:B184,B184)</f>
        <v>6</v>
      </c>
      <c r="K184" t="str">
        <f t="shared" ca="1" si="7"/>
        <v/>
      </c>
      <c r="L184" t="s">
        <v>581</v>
      </c>
      <c r="M184" s="40" t="s">
        <v>446</v>
      </c>
      <c r="N184" s="42">
        <v>1200</v>
      </c>
      <c r="O184">
        <v>1</v>
      </c>
      <c r="P184">
        <v>10.41</v>
      </c>
      <c r="Q184" t="e">
        <v>#N/A</v>
      </c>
      <c r="R184">
        <v>11</v>
      </c>
      <c r="S184" s="58" t="e">
        <v>#N/A</v>
      </c>
      <c r="T184" s="62" t="s">
        <v>154</v>
      </c>
      <c r="U184" s="20" t="s">
        <v>165</v>
      </c>
      <c r="V184" t="e">
        <v>#N/A</v>
      </c>
      <c r="W184">
        <v>116</v>
      </c>
      <c r="X184">
        <v>1138</v>
      </c>
      <c r="Z184">
        <v>66</v>
      </c>
      <c r="AA184" s="37">
        <v>6</v>
      </c>
      <c r="AB184" s="35" t="s">
        <v>370</v>
      </c>
      <c r="AC184" s="35">
        <f>VLOOKUP(A184,Raceinfo!$A$1:$D$15,4,0)</f>
        <v>5</v>
      </c>
      <c r="AD184">
        <v>4</v>
      </c>
      <c r="AE184">
        <v>40</v>
      </c>
      <c r="AF184">
        <v>11</v>
      </c>
      <c r="AG184">
        <v>11</v>
      </c>
      <c r="AH184">
        <v>9</v>
      </c>
      <c r="AL184" t="s">
        <v>39</v>
      </c>
      <c r="AM184" t="s">
        <v>1469</v>
      </c>
      <c r="AN184" s="126" t="e">
        <f>表格2[[#This Row],[今次負磅]]/表格2[[#This Row],[排位體重]]*100%</f>
        <v>#N/A</v>
      </c>
      <c r="AO184" t="e">
        <f t="shared" si="8"/>
        <v>#N/A</v>
      </c>
    </row>
    <row r="185" spans="1:45" x14ac:dyDescent="0.25">
      <c r="A185" s="17" t="s">
        <v>1</v>
      </c>
      <c r="B185" s="19" t="s">
        <v>1329</v>
      </c>
      <c r="C185" s="19"/>
      <c r="D185" s="19"/>
      <c r="E185" s="124" t="s">
        <v>1413</v>
      </c>
      <c r="F185" s="122"/>
      <c r="G185" s="32" t="str">
        <f>VLOOKUP(AF185, method!$A$1:$B$15, 2, 0)</f>
        <v>中前</v>
      </c>
      <c r="H185">
        <v>14</v>
      </c>
      <c r="I185" t="str">
        <f t="shared" si="6"/>
        <v/>
      </c>
      <c r="J185">
        <f>COUNTIF($B$2:B185,B185)</f>
        <v>7</v>
      </c>
      <c r="K185" t="str">
        <f t="shared" ca="1" si="7"/>
        <v/>
      </c>
      <c r="L185" t="s">
        <v>418</v>
      </c>
      <c r="M185" s="39" t="s">
        <v>384</v>
      </c>
      <c r="N185" s="42">
        <v>1200</v>
      </c>
      <c r="O185">
        <v>1</v>
      </c>
      <c r="P185">
        <v>11.25</v>
      </c>
      <c r="Q185" t="e">
        <v>#N/A</v>
      </c>
      <c r="R185">
        <v>14</v>
      </c>
      <c r="S185" s="58" t="e">
        <v>#N/A</v>
      </c>
      <c r="T185" s="59" t="s">
        <v>111</v>
      </c>
      <c r="U185" s="20" t="s">
        <v>165</v>
      </c>
      <c r="V185" t="e">
        <v>#N/A</v>
      </c>
      <c r="W185">
        <v>119</v>
      </c>
      <c r="X185">
        <v>1139</v>
      </c>
      <c r="Z185">
        <v>64</v>
      </c>
      <c r="AA185" s="37" t="s">
        <v>582</v>
      </c>
      <c r="AB185" s="35" t="s">
        <v>377</v>
      </c>
      <c r="AC185" s="35">
        <f>VLOOKUP(A185,Raceinfo!$A$1:$D$15,4,0)</f>
        <v>5</v>
      </c>
      <c r="AD185">
        <v>4</v>
      </c>
      <c r="AE185">
        <v>42</v>
      </c>
      <c r="AF185">
        <v>6</v>
      </c>
      <c r="AG185">
        <v>11</v>
      </c>
      <c r="AH185">
        <v>14</v>
      </c>
      <c r="AL185" t="s">
        <v>39</v>
      </c>
      <c r="AM185" t="s">
        <v>1469</v>
      </c>
      <c r="AN185" s="126" t="e">
        <f>表格2[[#This Row],[今次負磅]]/表格2[[#This Row],[排位體重]]*100%</f>
        <v>#N/A</v>
      </c>
      <c r="AO185" t="e">
        <f t="shared" si="8"/>
        <v>#N/A</v>
      </c>
    </row>
    <row r="186" spans="1:45" x14ac:dyDescent="0.25">
      <c r="A186" s="17" t="s">
        <v>1</v>
      </c>
      <c r="B186" s="19" t="s">
        <v>1329</v>
      </c>
      <c r="C186" s="19"/>
      <c r="D186" s="19"/>
      <c r="E186" s="124" t="s">
        <v>1413</v>
      </c>
      <c r="F186" s="122"/>
      <c r="G186" s="32" t="str">
        <f>VLOOKUP(AF186, method!$A$1:$B$15, 2, 0)</f>
        <v>中前</v>
      </c>
      <c r="H186">
        <v>11</v>
      </c>
      <c r="I186" t="str">
        <f t="shared" si="6"/>
        <v/>
      </c>
      <c r="J186">
        <f>COUNTIF($B$2:B186,B186)</f>
        <v>8</v>
      </c>
      <c r="K186" t="str">
        <f t="shared" ca="1" si="7"/>
        <v/>
      </c>
      <c r="L186" t="s">
        <v>454</v>
      </c>
      <c r="M186" s="39" t="s">
        <v>430</v>
      </c>
      <c r="N186" s="42">
        <v>1200</v>
      </c>
      <c r="O186">
        <v>1</v>
      </c>
      <c r="P186">
        <v>10.35</v>
      </c>
      <c r="Q186" t="e">
        <v>#N/A</v>
      </c>
      <c r="R186">
        <v>4</v>
      </c>
      <c r="S186" s="58" t="e">
        <v>#N/A</v>
      </c>
      <c r="T186" s="57" t="s">
        <v>77</v>
      </c>
      <c r="U186" s="20" t="s">
        <v>165</v>
      </c>
      <c r="V186" t="e">
        <v>#N/A</v>
      </c>
      <c r="W186">
        <v>120</v>
      </c>
      <c r="X186">
        <v>1168</v>
      </c>
      <c r="Z186">
        <v>19</v>
      </c>
      <c r="AA186" s="37" t="s">
        <v>414</v>
      </c>
      <c r="AB186" s="35" t="s">
        <v>370</v>
      </c>
      <c r="AC186" s="35">
        <f>VLOOKUP(A186,Raceinfo!$A$1:$D$15,4,0)</f>
        <v>5</v>
      </c>
      <c r="AD186">
        <v>4</v>
      </c>
      <c r="AE186">
        <v>44</v>
      </c>
      <c r="AF186">
        <v>6</v>
      </c>
      <c r="AG186">
        <v>7</v>
      </c>
      <c r="AH186">
        <v>11</v>
      </c>
      <c r="AL186" t="s">
        <v>39</v>
      </c>
      <c r="AM186" t="s">
        <v>1469</v>
      </c>
      <c r="AN186" s="126" t="e">
        <f>表格2[[#This Row],[今次負磅]]/表格2[[#This Row],[排位體重]]*100%</f>
        <v>#N/A</v>
      </c>
      <c r="AO186" t="e">
        <f t="shared" si="8"/>
        <v>#N/A</v>
      </c>
    </row>
    <row r="187" spans="1:45" x14ac:dyDescent="0.25">
      <c r="A187" s="17" t="s">
        <v>1</v>
      </c>
      <c r="B187" s="19" t="s">
        <v>1329</v>
      </c>
      <c r="C187" s="19"/>
      <c r="D187" s="19"/>
      <c r="E187" s="124" t="s">
        <v>1413</v>
      </c>
      <c r="F187" s="122"/>
      <c r="G187" s="33" t="str">
        <f>VLOOKUP(AF187, method!$A$1:$B$15, 2, 0)</f>
        <v>留後</v>
      </c>
      <c r="H187">
        <v>6</v>
      </c>
      <c r="I187" t="str">
        <f t="shared" si="6"/>
        <v/>
      </c>
      <c r="J187">
        <f>COUNTIF($B$2:B187,B187)</f>
        <v>9</v>
      </c>
      <c r="K187" t="str">
        <f t="shared" ca="1" si="7"/>
        <v/>
      </c>
      <c r="L187" t="s">
        <v>386</v>
      </c>
      <c r="M187" s="39" t="s">
        <v>384</v>
      </c>
      <c r="N187" s="42">
        <v>1200</v>
      </c>
      <c r="O187">
        <v>1</v>
      </c>
      <c r="P187">
        <v>9.59</v>
      </c>
      <c r="Q187" t="e">
        <v>#N/A</v>
      </c>
      <c r="R187">
        <v>6</v>
      </c>
      <c r="S187" s="58" t="e">
        <v>#N/A</v>
      </c>
      <c r="T187" s="62" t="s">
        <v>154</v>
      </c>
      <c r="U187" s="20" t="s">
        <v>165</v>
      </c>
      <c r="V187" t="e">
        <v>#N/A</v>
      </c>
      <c r="W187">
        <v>121</v>
      </c>
      <c r="X187">
        <v>1159</v>
      </c>
      <c r="Z187">
        <v>15</v>
      </c>
      <c r="AA187" s="37" t="s">
        <v>423</v>
      </c>
      <c r="AB187" s="35" t="s">
        <v>370</v>
      </c>
      <c r="AC187" s="35">
        <f>VLOOKUP(A187,Raceinfo!$A$1:$D$15,4,0)</f>
        <v>5</v>
      </c>
      <c r="AD187">
        <v>4</v>
      </c>
      <c r="AE187">
        <v>46</v>
      </c>
      <c r="AF187">
        <v>11</v>
      </c>
      <c r="AG187">
        <v>11</v>
      </c>
      <c r="AH187">
        <v>6</v>
      </c>
      <c r="AL187" t="s">
        <v>39</v>
      </c>
      <c r="AM187" t="s">
        <v>1469</v>
      </c>
      <c r="AN187" s="126" t="e">
        <f>表格2[[#This Row],[今次負磅]]/表格2[[#This Row],[排位體重]]*100%</f>
        <v>#N/A</v>
      </c>
      <c r="AO187" t="e">
        <f t="shared" si="8"/>
        <v>#N/A</v>
      </c>
    </row>
    <row r="188" spans="1:45" x14ac:dyDescent="0.25">
      <c r="A188" s="17" t="s">
        <v>1</v>
      </c>
      <c r="B188" s="19" t="s">
        <v>1329</v>
      </c>
      <c r="C188" s="19"/>
      <c r="D188" s="19"/>
      <c r="E188" s="124" t="s">
        <v>1413</v>
      </c>
      <c r="F188" s="122"/>
      <c r="G188" s="32" t="str">
        <f>VLOOKUP(AF188, method!$A$1:$B$15, 2, 0)</f>
        <v>中前</v>
      </c>
      <c r="H188">
        <v>11</v>
      </c>
      <c r="I188" t="str">
        <f t="shared" si="6"/>
        <v/>
      </c>
      <c r="J188">
        <f>COUNTIF($B$2:B188,B188)</f>
        <v>10</v>
      </c>
      <c r="K188" t="str">
        <f t="shared" ca="1" si="7"/>
        <v/>
      </c>
      <c r="L188" t="s">
        <v>576</v>
      </c>
      <c r="M188" s="39" t="s">
        <v>413</v>
      </c>
      <c r="N188" s="42">
        <v>1200</v>
      </c>
      <c r="O188">
        <v>1</v>
      </c>
      <c r="P188">
        <v>11.38</v>
      </c>
      <c r="Q188" t="e">
        <v>#N/A</v>
      </c>
      <c r="R188">
        <v>5</v>
      </c>
      <c r="S188" s="58" t="e">
        <v>#N/A</v>
      </c>
      <c r="T188" s="51" t="s">
        <v>52</v>
      </c>
      <c r="U188" s="20" t="s">
        <v>165</v>
      </c>
      <c r="V188" t="e">
        <v>#N/A</v>
      </c>
      <c r="W188">
        <v>123</v>
      </c>
      <c r="X188">
        <v>1136</v>
      </c>
      <c r="Z188">
        <v>5.6</v>
      </c>
      <c r="AA188" s="37">
        <v>8</v>
      </c>
      <c r="AB188" s="36" t="s">
        <v>577</v>
      </c>
      <c r="AC188" s="36">
        <f>VLOOKUP(A188,Raceinfo!$A$1:$D$15,4,0)</f>
        <v>5</v>
      </c>
      <c r="AD188">
        <v>4</v>
      </c>
      <c r="AE188">
        <v>47</v>
      </c>
      <c r="AF188">
        <v>7</v>
      </c>
      <c r="AG188">
        <v>7</v>
      </c>
      <c r="AH188">
        <v>11</v>
      </c>
      <c r="AL188" t="s">
        <v>39</v>
      </c>
      <c r="AM188" t="s">
        <v>1469</v>
      </c>
      <c r="AN188" s="126" t="e">
        <f>表格2[[#This Row],[今次負磅]]/表格2[[#This Row],[排位體重]]*100%</f>
        <v>#N/A</v>
      </c>
      <c r="AO188" t="e">
        <f t="shared" si="8"/>
        <v>#N/A</v>
      </c>
    </row>
    <row r="189" spans="1:45" x14ac:dyDescent="0.25">
      <c r="A189" s="17" t="s">
        <v>1</v>
      </c>
      <c r="B189" s="19" t="s">
        <v>1329</v>
      </c>
      <c r="C189" s="19"/>
      <c r="D189" s="19"/>
      <c r="E189" s="124" t="s">
        <v>1413</v>
      </c>
      <c r="F189" s="122"/>
      <c r="G189" s="32" t="str">
        <f>VLOOKUP(AF189, method!$A$1:$B$15, 2, 0)</f>
        <v>中前</v>
      </c>
      <c r="H189" s="15">
        <v>3</v>
      </c>
      <c r="I189" s="15" t="str">
        <f t="shared" si="6"/>
        <v/>
      </c>
      <c r="J189" s="15">
        <f>COUNTIF($B$2:B189,B189)</f>
        <v>11</v>
      </c>
      <c r="K189" s="15" t="str">
        <f t="shared" ca="1" si="7"/>
        <v/>
      </c>
      <c r="L189" t="s">
        <v>508</v>
      </c>
      <c r="M189" s="39" t="s">
        <v>369</v>
      </c>
      <c r="N189" s="42">
        <v>1200</v>
      </c>
      <c r="O189">
        <v>1</v>
      </c>
      <c r="P189">
        <v>9.68</v>
      </c>
      <c r="Q189" t="e">
        <v>#N/A</v>
      </c>
      <c r="R189">
        <v>7</v>
      </c>
      <c r="S189" s="58" t="e">
        <v>#N/A</v>
      </c>
      <c r="T189" s="61" t="s">
        <v>128</v>
      </c>
      <c r="U189" s="20" t="s">
        <v>165</v>
      </c>
      <c r="V189" t="e">
        <v>#N/A</v>
      </c>
      <c r="W189">
        <v>125</v>
      </c>
      <c r="X189">
        <v>1135</v>
      </c>
      <c r="Z189">
        <v>12</v>
      </c>
      <c r="AA189" s="38">
        <v>1</v>
      </c>
      <c r="AB189" s="36" t="s">
        <v>459</v>
      </c>
      <c r="AC189" s="36">
        <f>VLOOKUP(A189,Raceinfo!$A$1:$D$15,4,0)</f>
        <v>5</v>
      </c>
      <c r="AD189">
        <v>4</v>
      </c>
      <c r="AE189">
        <v>47</v>
      </c>
      <c r="AF189">
        <v>6</v>
      </c>
      <c r="AG189">
        <v>6</v>
      </c>
      <c r="AH189">
        <v>3</v>
      </c>
      <c r="AL189" t="s">
        <v>39</v>
      </c>
      <c r="AM189" t="s">
        <v>1469</v>
      </c>
      <c r="AN189" s="126" t="e">
        <f>表格2[[#This Row],[今次負磅]]/表格2[[#This Row],[排位體重]]*100%</f>
        <v>#N/A</v>
      </c>
      <c r="AO189" t="e">
        <f t="shared" si="8"/>
        <v>#N/A</v>
      </c>
    </row>
    <row r="190" spans="1:45" x14ac:dyDescent="0.25">
      <c r="A190" s="17" t="s">
        <v>1</v>
      </c>
      <c r="B190" s="19" t="s">
        <v>1329</v>
      </c>
      <c r="C190" s="19"/>
      <c r="D190" s="19"/>
      <c r="E190" s="124" t="s">
        <v>1413</v>
      </c>
      <c r="F190" s="122"/>
      <c r="G190" s="31" t="str">
        <f>VLOOKUP(AF190, method!$A$1:$B$15, 2, 0)</f>
        <v>中後</v>
      </c>
      <c r="H190">
        <v>7</v>
      </c>
      <c r="I190" t="str">
        <f t="shared" si="6"/>
        <v/>
      </c>
      <c r="J190">
        <f>COUNTIF($B$2:B190,B190)</f>
        <v>12</v>
      </c>
      <c r="K190" t="str">
        <f t="shared" ca="1" si="7"/>
        <v/>
      </c>
      <c r="L190" t="s">
        <v>481</v>
      </c>
      <c r="M190" s="39" t="s">
        <v>369</v>
      </c>
      <c r="N190" s="42">
        <v>1200</v>
      </c>
      <c r="O190">
        <v>1</v>
      </c>
      <c r="P190">
        <v>9.6</v>
      </c>
      <c r="Q190" t="e">
        <v>#N/A</v>
      </c>
      <c r="R190">
        <v>2</v>
      </c>
      <c r="S190" s="58" t="e">
        <v>#N/A</v>
      </c>
      <c r="T190" s="48" t="s">
        <v>37</v>
      </c>
      <c r="U190" s="20" t="s">
        <v>165</v>
      </c>
      <c r="V190" t="e">
        <v>#N/A</v>
      </c>
      <c r="W190">
        <v>125</v>
      </c>
      <c r="X190">
        <v>1124</v>
      </c>
      <c r="Z190">
        <v>3.4</v>
      </c>
      <c r="AA190" s="38" t="s">
        <v>517</v>
      </c>
      <c r="AB190" s="35" t="s">
        <v>370</v>
      </c>
      <c r="AC190" s="35">
        <f>VLOOKUP(A190,Raceinfo!$A$1:$D$15,4,0)</f>
        <v>5</v>
      </c>
      <c r="AD190">
        <v>4</v>
      </c>
      <c r="AE190">
        <v>48</v>
      </c>
      <c r="AF190">
        <v>8</v>
      </c>
      <c r="AG190">
        <v>7</v>
      </c>
      <c r="AH190">
        <v>7</v>
      </c>
      <c r="AL190" t="s">
        <v>98</v>
      </c>
      <c r="AM190" t="s">
        <v>1479</v>
      </c>
      <c r="AN190" s="126" t="e">
        <f>表格2[[#This Row],[今次負磅]]/表格2[[#This Row],[排位體重]]*100%</f>
        <v>#N/A</v>
      </c>
      <c r="AO190" t="e">
        <f t="shared" si="8"/>
        <v>#N/A</v>
      </c>
    </row>
    <row r="191" spans="1:45" x14ac:dyDescent="0.25">
      <c r="A191" s="17" t="s">
        <v>1</v>
      </c>
      <c r="B191" s="19" t="s">
        <v>1329</v>
      </c>
      <c r="C191" s="19"/>
      <c r="D191" s="19"/>
      <c r="E191" s="124" t="s">
        <v>1413</v>
      </c>
      <c r="F191" s="23" t="s">
        <v>1409</v>
      </c>
      <c r="G191" s="32" t="str">
        <f>VLOOKUP(AF191, method!$A$1:$B$15, 2, 0)</f>
        <v>中前</v>
      </c>
      <c r="H191" s="15">
        <v>2</v>
      </c>
      <c r="I191" s="15" t="str">
        <f t="shared" si="6"/>
        <v/>
      </c>
      <c r="J191" s="15">
        <f>COUNTIF($B$2:B191,B191)</f>
        <v>13</v>
      </c>
      <c r="K191" s="15" t="str">
        <f t="shared" ca="1" si="7"/>
        <v/>
      </c>
      <c r="L191" t="s">
        <v>583</v>
      </c>
      <c r="M191" s="39" t="s">
        <v>394</v>
      </c>
      <c r="N191" s="42">
        <v>1200</v>
      </c>
      <c r="O191">
        <v>1</v>
      </c>
      <c r="P191">
        <v>9.8000000000000007</v>
      </c>
      <c r="Q191" t="e">
        <v>#N/A</v>
      </c>
      <c r="R191">
        <v>2</v>
      </c>
      <c r="S191" s="58" t="e">
        <v>#N/A</v>
      </c>
      <c r="T191" s="51" t="s">
        <v>52</v>
      </c>
      <c r="U191" s="20" t="s">
        <v>165</v>
      </c>
      <c r="V191" t="e">
        <v>#N/A</v>
      </c>
      <c r="W191">
        <v>122</v>
      </c>
      <c r="X191">
        <v>1133</v>
      </c>
      <c r="Z191">
        <v>6.1</v>
      </c>
      <c r="AA191" s="38" t="s">
        <v>463</v>
      </c>
      <c r="AB191" s="35" t="s">
        <v>377</v>
      </c>
      <c r="AC191" s="35">
        <f>VLOOKUP(A191,Raceinfo!$A$1:$D$15,4,0)</f>
        <v>5</v>
      </c>
      <c r="AD191">
        <v>4</v>
      </c>
      <c r="AE191">
        <v>47</v>
      </c>
      <c r="AF191">
        <v>6</v>
      </c>
      <c r="AG191">
        <v>6</v>
      </c>
      <c r="AH191">
        <v>2</v>
      </c>
      <c r="AL191" t="s">
        <v>181</v>
      </c>
      <c r="AM191" t="s">
        <v>1489</v>
      </c>
      <c r="AN191" s="126" t="e">
        <f>表格2[[#This Row],[今次負磅]]/表格2[[#This Row],[排位體重]]*100%</f>
        <v>#N/A</v>
      </c>
      <c r="AO191" t="e">
        <f t="shared" si="8"/>
        <v>#N/A</v>
      </c>
    </row>
    <row r="192" spans="1:45" x14ac:dyDescent="0.25">
      <c r="A192" s="17" t="s">
        <v>1</v>
      </c>
      <c r="B192" s="19" t="s">
        <v>1329</v>
      </c>
      <c r="C192" s="19"/>
      <c r="D192" s="19"/>
      <c r="E192" s="124" t="s">
        <v>1413</v>
      </c>
      <c r="F192" s="122"/>
      <c r="G192" s="32" t="str">
        <f>VLOOKUP(AF192, method!$A$1:$B$15, 2, 0)</f>
        <v>中前</v>
      </c>
      <c r="H192">
        <v>12</v>
      </c>
      <c r="I192" t="str">
        <f t="shared" si="6"/>
        <v/>
      </c>
      <c r="J192">
        <f>COUNTIF($B$2:B192,B192)</f>
        <v>14</v>
      </c>
      <c r="K192" t="str">
        <f t="shared" ca="1" si="7"/>
        <v/>
      </c>
      <c r="L192" t="s">
        <v>512</v>
      </c>
      <c r="M192" s="39" t="s">
        <v>430</v>
      </c>
      <c r="N192">
        <v>1400</v>
      </c>
      <c r="O192">
        <v>1</v>
      </c>
      <c r="P192">
        <v>23.21</v>
      </c>
      <c r="Q192" t="e">
        <v>#N/A</v>
      </c>
      <c r="R192">
        <v>13</v>
      </c>
      <c r="S192" s="58" t="e">
        <v>#N/A</v>
      </c>
      <c r="T192" s="57" t="s">
        <v>77</v>
      </c>
      <c r="U192" s="20" t="s">
        <v>165</v>
      </c>
      <c r="V192" t="e">
        <v>#N/A</v>
      </c>
      <c r="W192">
        <v>124</v>
      </c>
      <c r="X192">
        <v>1139</v>
      </c>
      <c r="Z192">
        <v>20</v>
      </c>
      <c r="AA192" s="37" t="s">
        <v>421</v>
      </c>
      <c r="AB192" s="35" t="s">
        <v>377</v>
      </c>
      <c r="AC192" s="35">
        <f>VLOOKUP(A192,Raceinfo!$A$1:$D$15,4,0)</f>
        <v>5</v>
      </c>
      <c r="AD192">
        <v>4</v>
      </c>
      <c r="AE192">
        <v>49</v>
      </c>
      <c r="AF192">
        <v>6</v>
      </c>
      <c r="AG192">
        <v>5</v>
      </c>
      <c r="AH192">
        <v>6</v>
      </c>
      <c r="AI192">
        <v>12</v>
      </c>
      <c r="AL192" t="s">
        <v>584</v>
      </c>
      <c r="AM192" t="s">
        <v>1553</v>
      </c>
      <c r="AN192" s="126" t="e">
        <f>表格2[[#This Row],[今次負磅]]/表格2[[#This Row],[排位體重]]*100%</f>
        <v>#N/A</v>
      </c>
      <c r="AO192" t="e">
        <f t="shared" si="8"/>
        <v>#N/A</v>
      </c>
    </row>
    <row r="193" spans="1:41" x14ac:dyDescent="0.25">
      <c r="A193" s="17" t="s">
        <v>1</v>
      </c>
      <c r="B193" s="19" t="s">
        <v>1329</v>
      </c>
      <c r="C193" s="19"/>
      <c r="D193" s="19"/>
      <c r="E193" s="124" t="s">
        <v>1413</v>
      </c>
      <c r="F193" s="122"/>
      <c r="G193" s="33" t="str">
        <f>VLOOKUP(AF193, method!$A$1:$B$15, 2, 0)</f>
        <v>留後</v>
      </c>
      <c r="H193">
        <v>6</v>
      </c>
      <c r="I193" t="str">
        <f t="shared" si="6"/>
        <v/>
      </c>
      <c r="J193">
        <f>COUNTIF($B$2:B193,B193)</f>
        <v>15</v>
      </c>
      <c r="K193" t="str">
        <f t="shared" ca="1" si="7"/>
        <v/>
      </c>
      <c r="L193" t="s">
        <v>585</v>
      </c>
      <c r="M193" s="40" t="s">
        <v>446</v>
      </c>
      <c r="N193" s="42">
        <v>1200</v>
      </c>
      <c r="O193">
        <v>1</v>
      </c>
      <c r="P193">
        <v>10.29</v>
      </c>
      <c r="Q193" t="e">
        <v>#N/A</v>
      </c>
      <c r="R193">
        <v>11</v>
      </c>
      <c r="S193" s="58" t="e">
        <v>#N/A</v>
      </c>
      <c r="T193" s="77" t="s">
        <v>586</v>
      </c>
      <c r="U193" s="20" t="s">
        <v>165</v>
      </c>
      <c r="V193" t="e">
        <v>#N/A</v>
      </c>
      <c r="W193">
        <v>127</v>
      </c>
      <c r="X193">
        <v>1136</v>
      </c>
      <c r="Z193">
        <v>20</v>
      </c>
      <c r="AA193" s="37" t="s">
        <v>428</v>
      </c>
      <c r="AB193" s="35" t="s">
        <v>370</v>
      </c>
      <c r="AC193" s="35">
        <f>VLOOKUP(A193,Raceinfo!$A$1:$D$15,4,0)</f>
        <v>5</v>
      </c>
      <c r="AD193">
        <v>4</v>
      </c>
      <c r="AE193">
        <v>51</v>
      </c>
      <c r="AF193">
        <v>11</v>
      </c>
      <c r="AG193">
        <v>12</v>
      </c>
      <c r="AH193">
        <v>6</v>
      </c>
      <c r="AL193" t="s">
        <v>587</v>
      </c>
      <c r="AM193" t="s">
        <v>1554</v>
      </c>
      <c r="AN193" s="126" t="e">
        <f>表格2[[#This Row],[今次負磅]]/表格2[[#This Row],[排位體重]]*100%</f>
        <v>#N/A</v>
      </c>
      <c r="AO193" t="e">
        <f t="shared" si="8"/>
        <v>#N/A</v>
      </c>
    </row>
    <row r="194" spans="1:41" x14ac:dyDescent="0.25">
      <c r="A194" s="17" t="s">
        <v>1</v>
      </c>
      <c r="B194" s="19" t="s">
        <v>1329</v>
      </c>
      <c r="C194" s="19"/>
      <c r="D194" s="19"/>
      <c r="E194" s="124" t="s">
        <v>1413</v>
      </c>
      <c r="F194" s="122"/>
      <c r="G194" s="32" t="str">
        <f>VLOOKUP(AF194, method!$A$1:$B$15, 2, 0)</f>
        <v>中前</v>
      </c>
      <c r="H194">
        <v>12</v>
      </c>
      <c r="I194" t="str">
        <f t="shared" ref="I194:I257" si="9">IF(COUNTIFS($B:$B,B194,$J:$J,"&lt;="&amp;5,$H:$H,"&lt;="&amp;5)&gt;=3,"忠","")</f>
        <v/>
      </c>
      <c r="J194">
        <f>COUNTIF($B$2:B194,B194)</f>
        <v>16</v>
      </c>
      <c r="K194" t="str">
        <f t="shared" ref="K194:K257" ca="1" si="10">IF(AND(J194&lt;=5,COUNTIF($B:$B,$B194)&gt;=5),IF(COUNTA(_xlfn.UNIQUE(OFFSET($U$1,MATCH($B194,$B:$B,0)-1,0,5,1)))&gt;1,"倉",""),"")</f>
        <v/>
      </c>
      <c r="L194" t="s">
        <v>588</v>
      </c>
      <c r="M194" s="39" t="s">
        <v>369</v>
      </c>
      <c r="N194">
        <v>1400</v>
      </c>
      <c r="O194">
        <v>1</v>
      </c>
      <c r="P194">
        <v>22.66</v>
      </c>
      <c r="Q194" t="e">
        <v>#N/A</v>
      </c>
      <c r="R194">
        <v>5</v>
      </c>
      <c r="S194" s="58" t="e">
        <v>#N/A</v>
      </c>
      <c r="T194" s="51" t="s">
        <v>52</v>
      </c>
      <c r="U194" s="20" t="s">
        <v>165</v>
      </c>
      <c r="V194" t="e">
        <v>#N/A</v>
      </c>
      <c r="W194">
        <v>127</v>
      </c>
      <c r="X194">
        <v>1135</v>
      </c>
      <c r="Z194">
        <v>5</v>
      </c>
      <c r="AA194" s="37" t="s">
        <v>471</v>
      </c>
      <c r="AB194" s="35" t="s">
        <v>377</v>
      </c>
      <c r="AC194" s="35">
        <f>VLOOKUP(A194,Raceinfo!$A$1:$D$15,4,0)</f>
        <v>5</v>
      </c>
      <c r="AD194">
        <v>4</v>
      </c>
      <c r="AE194">
        <v>52</v>
      </c>
      <c r="AF194">
        <v>5</v>
      </c>
      <c r="AG194">
        <v>4</v>
      </c>
      <c r="AH194">
        <v>6</v>
      </c>
      <c r="AI194">
        <v>12</v>
      </c>
      <c r="AL194" t="s">
        <v>587</v>
      </c>
      <c r="AM194" t="s">
        <v>1554</v>
      </c>
      <c r="AN194" s="126" t="e">
        <f>表格2[[#This Row],[今次負磅]]/表格2[[#This Row],[排位體重]]*100%</f>
        <v>#N/A</v>
      </c>
      <c r="AO194" t="e">
        <f t="shared" ref="AO194:AO257" si="11">IF(AN194&gt;0.1285,"H","")</f>
        <v>#N/A</v>
      </c>
    </row>
    <row r="195" spans="1:41" x14ac:dyDescent="0.25">
      <c r="A195" s="17" t="s">
        <v>1</v>
      </c>
      <c r="B195" s="19" t="s">
        <v>1329</v>
      </c>
      <c r="C195" s="19"/>
      <c r="D195" s="19"/>
      <c r="E195" s="124" t="s">
        <v>1413</v>
      </c>
      <c r="F195" s="122"/>
      <c r="G195" s="32" t="str">
        <f>VLOOKUP(AF195, method!$A$1:$B$15, 2, 0)</f>
        <v>中前</v>
      </c>
      <c r="H195" s="15">
        <v>3</v>
      </c>
      <c r="I195" s="15" t="str">
        <f t="shared" si="9"/>
        <v/>
      </c>
      <c r="J195" s="15">
        <f>COUNTIF($B$2:B195,B195)</f>
        <v>17</v>
      </c>
      <c r="K195" s="15" t="str">
        <f t="shared" ca="1" si="10"/>
        <v/>
      </c>
      <c r="L195" t="s">
        <v>545</v>
      </c>
      <c r="M195" s="39" t="s">
        <v>413</v>
      </c>
      <c r="N195">
        <v>1400</v>
      </c>
      <c r="O195">
        <v>1</v>
      </c>
      <c r="P195">
        <v>22.42</v>
      </c>
      <c r="Q195" t="e">
        <v>#N/A</v>
      </c>
      <c r="R195">
        <v>3</v>
      </c>
      <c r="S195" s="58" t="e">
        <v>#N/A</v>
      </c>
      <c r="T195" s="51" t="s">
        <v>52</v>
      </c>
      <c r="U195" s="20" t="s">
        <v>165</v>
      </c>
      <c r="V195" t="e">
        <v>#N/A</v>
      </c>
      <c r="W195">
        <v>127</v>
      </c>
      <c r="X195">
        <v>1148</v>
      </c>
      <c r="Z195">
        <v>12</v>
      </c>
      <c r="AA195" s="38" t="s">
        <v>550</v>
      </c>
      <c r="AB195" s="35" t="s">
        <v>377</v>
      </c>
      <c r="AC195" s="35">
        <f>VLOOKUP(A195,Raceinfo!$A$1:$D$15,4,0)</f>
        <v>5</v>
      </c>
      <c r="AD195">
        <v>4</v>
      </c>
      <c r="AE195">
        <v>52</v>
      </c>
      <c r="AF195">
        <v>7</v>
      </c>
      <c r="AG195">
        <v>8</v>
      </c>
      <c r="AH195">
        <v>9</v>
      </c>
      <c r="AI195">
        <v>3</v>
      </c>
      <c r="AL195" t="s">
        <v>589</v>
      </c>
      <c r="AM195" t="s">
        <v>1555</v>
      </c>
      <c r="AN195" s="126" t="e">
        <f>表格2[[#This Row],[今次負磅]]/表格2[[#This Row],[排位體重]]*100%</f>
        <v>#N/A</v>
      </c>
      <c r="AO195" t="e">
        <f t="shared" si="11"/>
        <v>#N/A</v>
      </c>
    </row>
    <row r="196" spans="1:41" x14ac:dyDescent="0.25">
      <c r="A196" s="17" t="s">
        <v>1</v>
      </c>
      <c r="B196" s="20" t="s">
        <v>1330</v>
      </c>
      <c r="C196" s="20"/>
      <c r="D196" s="20"/>
      <c r="E196" s="124" t="s">
        <v>1413</v>
      </c>
      <c r="F196" s="23" t="s">
        <v>1409</v>
      </c>
      <c r="G196" s="32" t="str">
        <f>VLOOKUP(AF196, method!$A$1:$B$15, 2, 0)</f>
        <v>中前</v>
      </c>
      <c r="H196" s="15">
        <v>1</v>
      </c>
      <c r="I196" s="15" t="str">
        <f t="shared" si="9"/>
        <v>忠</v>
      </c>
      <c r="J196" s="15">
        <f>COUNTIF($B$2:B196,B196)</f>
        <v>1</v>
      </c>
      <c r="K196" s="15" t="str">
        <f t="shared" ca="1" si="10"/>
        <v/>
      </c>
      <c r="L196" t="s">
        <v>368</v>
      </c>
      <c r="M196" s="39" t="s">
        <v>369</v>
      </c>
      <c r="N196">
        <v>1400</v>
      </c>
      <c r="O196">
        <v>1</v>
      </c>
      <c r="P196">
        <v>21.91</v>
      </c>
      <c r="Q196" t="e">
        <v>#N/A</v>
      </c>
      <c r="R196">
        <v>6</v>
      </c>
      <c r="S196" s="58" t="e">
        <v>#N/A</v>
      </c>
      <c r="T196" s="47" t="s">
        <v>32</v>
      </c>
      <c r="U196" s="21" t="s">
        <v>85</v>
      </c>
      <c r="V196" t="e">
        <v>#N/A</v>
      </c>
      <c r="W196">
        <v>128</v>
      </c>
      <c r="X196">
        <v>1091</v>
      </c>
      <c r="Z196">
        <v>2.8</v>
      </c>
      <c r="AA196" s="38" t="s">
        <v>434</v>
      </c>
      <c r="AB196" s="35" t="s">
        <v>370</v>
      </c>
      <c r="AC196" s="35">
        <f>VLOOKUP(A196,Raceinfo!$A$1:$D$15,4,0)</f>
        <v>5</v>
      </c>
      <c r="AD196">
        <v>5</v>
      </c>
      <c r="AE196">
        <v>33</v>
      </c>
      <c r="AF196">
        <v>5</v>
      </c>
      <c r="AG196">
        <v>4</v>
      </c>
      <c r="AH196">
        <v>7</v>
      </c>
      <c r="AI196">
        <v>1</v>
      </c>
      <c r="AL196" t="s">
        <v>385</v>
      </c>
      <c r="AM196" t="s">
        <v>1405</v>
      </c>
      <c r="AN196" s="126" t="e">
        <f>表格2[[#This Row],[今次負磅]]/表格2[[#This Row],[排位體重]]*100%</f>
        <v>#N/A</v>
      </c>
      <c r="AO196" t="e">
        <f t="shared" si="11"/>
        <v>#N/A</v>
      </c>
    </row>
    <row r="197" spans="1:41" x14ac:dyDescent="0.25">
      <c r="A197" s="17" t="s">
        <v>1</v>
      </c>
      <c r="B197" s="20" t="s">
        <v>1330</v>
      </c>
      <c r="C197" s="20"/>
      <c r="D197" s="20"/>
      <c r="E197" s="124" t="s">
        <v>1413</v>
      </c>
      <c r="F197" s="23" t="s">
        <v>1409</v>
      </c>
      <c r="G197" s="32" t="str">
        <f>VLOOKUP(AF197, method!$A$1:$B$15, 2, 0)</f>
        <v>中前</v>
      </c>
      <c r="H197" s="15">
        <v>2</v>
      </c>
      <c r="I197" s="15" t="str">
        <f t="shared" si="9"/>
        <v>忠</v>
      </c>
      <c r="J197" s="15">
        <f>COUNTIF($B$2:B197,B197)</f>
        <v>2</v>
      </c>
      <c r="K197" s="15" t="str">
        <f t="shared" ca="1" si="10"/>
        <v/>
      </c>
      <c r="L197" t="s">
        <v>504</v>
      </c>
      <c r="M197" s="39" t="s">
        <v>369</v>
      </c>
      <c r="N197">
        <v>1400</v>
      </c>
      <c r="O197">
        <v>1</v>
      </c>
      <c r="P197">
        <v>22.47</v>
      </c>
      <c r="Q197" t="e">
        <v>#N/A</v>
      </c>
      <c r="R197">
        <v>10</v>
      </c>
      <c r="S197" s="58" t="e">
        <v>#N/A</v>
      </c>
      <c r="T197" s="47" t="s">
        <v>32</v>
      </c>
      <c r="U197" s="21" t="s">
        <v>85</v>
      </c>
      <c r="V197" t="e">
        <v>#N/A</v>
      </c>
      <c r="W197">
        <v>127</v>
      </c>
      <c r="X197">
        <v>1093</v>
      </c>
      <c r="Z197">
        <v>4</v>
      </c>
      <c r="AA197" s="38" t="s">
        <v>434</v>
      </c>
      <c r="AB197" s="35" t="s">
        <v>377</v>
      </c>
      <c r="AC197" s="35">
        <f>VLOOKUP(A197,Raceinfo!$A$1:$D$15,4,0)</f>
        <v>5</v>
      </c>
      <c r="AD197">
        <v>5</v>
      </c>
      <c r="AE197">
        <v>32</v>
      </c>
      <c r="AF197">
        <v>5</v>
      </c>
      <c r="AG197">
        <v>6</v>
      </c>
      <c r="AH197">
        <v>7</v>
      </c>
      <c r="AI197">
        <v>2</v>
      </c>
      <c r="AL197" t="s">
        <v>385</v>
      </c>
      <c r="AM197" t="s">
        <v>1405</v>
      </c>
      <c r="AN197" s="126" t="e">
        <f>表格2[[#This Row],[今次負磅]]/表格2[[#This Row],[排位體重]]*100%</f>
        <v>#N/A</v>
      </c>
      <c r="AO197" t="e">
        <f t="shared" si="11"/>
        <v>#N/A</v>
      </c>
    </row>
    <row r="198" spans="1:41" x14ac:dyDescent="0.25">
      <c r="A198" s="17" t="s">
        <v>1</v>
      </c>
      <c r="B198" s="20" t="s">
        <v>1330</v>
      </c>
      <c r="C198" s="20"/>
      <c r="D198" s="20"/>
      <c r="E198" s="124" t="s">
        <v>1413</v>
      </c>
      <c r="F198" s="122"/>
      <c r="G198" s="31" t="str">
        <f>VLOOKUP(AF198, method!$A$1:$B$15, 2, 0)</f>
        <v>中後</v>
      </c>
      <c r="H198" s="15">
        <v>3</v>
      </c>
      <c r="I198" s="15" t="str">
        <f t="shared" si="9"/>
        <v>忠</v>
      </c>
      <c r="J198" s="15">
        <f>COUNTIF($B$2:B198,B198)</f>
        <v>3</v>
      </c>
      <c r="K198" s="15" t="str">
        <f t="shared" ca="1" si="10"/>
        <v/>
      </c>
      <c r="L198" t="s">
        <v>415</v>
      </c>
      <c r="M198" s="39" t="s">
        <v>413</v>
      </c>
      <c r="N198">
        <v>1400</v>
      </c>
      <c r="O198">
        <v>1</v>
      </c>
      <c r="P198">
        <v>22.4</v>
      </c>
      <c r="Q198" t="e">
        <v>#N/A</v>
      </c>
      <c r="R198">
        <v>4</v>
      </c>
      <c r="S198" s="58" t="e">
        <v>#N/A</v>
      </c>
      <c r="T198" s="62" t="s">
        <v>154</v>
      </c>
      <c r="U198" s="21" t="s">
        <v>85</v>
      </c>
      <c r="V198" t="e">
        <v>#N/A</v>
      </c>
      <c r="W198">
        <v>126</v>
      </c>
      <c r="X198">
        <v>1095</v>
      </c>
      <c r="Z198">
        <v>6.6</v>
      </c>
      <c r="AA198" s="38" t="s">
        <v>461</v>
      </c>
      <c r="AB198" s="35" t="s">
        <v>377</v>
      </c>
      <c r="AC198" s="35">
        <f>VLOOKUP(A198,Raceinfo!$A$1:$D$15,4,0)</f>
        <v>5</v>
      </c>
      <c r="AD198">
        <v>5</v>
      </c>
      <c r="AE198">
        <v>32</v>
      </c>
      <c r="AF198">
        <v>8</v>
      </c>
      <c r="AG198">
        <v>7</v>
      </c>
      <c r="AH198">
        <v>8</v>
      </c>
      <c r="AI198">
        <v>3</v>
      </c>
      <c r="AL198" t="s">
        <v>385</v>
      </c>
      <c r="AM198" t="s">
        <v>1405</v>
      </c>
      <c r="AN198" s="126" t="e">
        <f>表格2[[#This Row],[今次負磅]]/表格2[[#This Row],[排位體重]]*100%</f>
        <v>#N/A</v>
      </c>
      <c r="AO198" t="e">
        <f t="shared" si="11"/>
        <v>#N/A</v>
      </c>
    </row>
    <row r="199" spans="1:41" x14ac:dyDescent="0.25">
      <c r="A199" s="17" t="s">
        <v>1</v>
      </c>
      <c r="B199" s="20" t="s">
        <v>1330</v>
      </c>
      <c r="C199" s="20"/>
      <c r="D199" s="20"/>
      <c r="E199" s="124" t="s">
        <v>1413</v>
      </c>
      <c r="F199" s="18" t="s">
        <v>1407</v>
      </c>
      <c r="G199" s="31" t="str">
        <f>VLOOKUP(AF199, method!$A$1:$B$15, 2, 0)</f>
        <v>中後</v>
      </c>
      <c r="H199" s="15">
        <v>2</v>
      </c>
      <c r="I199" s="15" t="str">
        <f t="shared" si="9"/>
        <v>忠</v>
      </c>
      <c r="J199" s="15">
        <f>COUNTIF($B$2:B199,B199)</f>
        <v>4</v>
      </c>
      <c r="K199" s="15" t="str">
        <f t="shared" ca="1" si="10"/>
        <v/>
      </c>
      <c r="L199" t="s">
        <v>590</v>
      </c>
      <c r="M199" s="39" t="s">
        <v>430</v>
      </c>
      <c r="N199" s="42">
        <v>1200</v>
      </c>
      <c r="O199">
        <v>1</v>
      </c>
      <c r="P199">
        <v>10.95</v>
      </c>
      <c r="Q199" t="e">
        <v>#N/A</v>
      </c>
      <c r="R199">
        <v>5</v>
      </c>
      <c r="S199" s="58" t="e">
        <v>#N/A</v>
      </c>
      <c r="T199" s="62" t="s">
        <v>154</v>
      </c>
      <c r="U199" s="21" t="s">
        <v>85</v>
      </c>
      <c r="V199" t="e">
        <v>#N/A</v>
      </c>
      <c r="W199">
        <v>123</v>
      </c>
      <c r="X199">
        <v>1083</v>
      </c>
      <c r="Z199">
        <v>14</v>
      </c>
      <c r="AA199" s="38">
        <v>2</v>
      </c>
      <c r="AB199" s="36" t="s">
        <v>459</v>
      </c>
      <c r="AC199" s="36">
        <f>VLOOKUP(A199,Raceinfo!$A$1:$D$15,4,0)</f>
        <v>5</v>
      </c>
      <c r="AD199">
        <v>5</v>
      </c>
      <c r="AE199">
        <v>32</v>
      </c>
      <c r="AF199">
        <v>10</v>
      </c>
      <c r="AG199">
        <v>11</v>
      </c>
      <c r="AH199">
        <v>2</v>
      </c>
      <c r="AL199" t="s">
        <v>385</v>
      </c>
      <c r="AM199" t="s">
        <v>1405</v>
      </c>
      <c r="AN199" s="126" t="e">
        <f>表格2[[#This Row],[今次負磅]]/表格2[[#This Row],[排位體重]]*100%</f>
        <v>#N/A</v>
      </c>
      <c r="AO199" t="e">
        <f t="shared" si="11"/>
        <v>#N/A</v>
      </c>
    </row>
    <row r="200" spans="1:41" x14ac:dyDescent="0.25">
      <c r="A200" s="17" t="s">
        <v>1</v>
      </c>
      <c r="B200" s="20" t="s">
        <v>1330</v>
      </c>
      <c r="C200" s="20"/>
      <c r="D200" s="20"/>
      <c r="E200" s="124" t="s">
        <v>1413</v>
      </c>
      <c r="F200" s="122"/>
      <c r="G200" s="33" t="str">
        <f>VLOOKUP(AF200, method!$A$1:$B$15, 2, 0)</f>
        <v>留後</v>
      </c>
      <c r="H200">
        <v>9</v>
      </c>
      <c r="I200" t="str">
        <f t="shared" si="9"/>
        <v>忠</v>
      </c>
      <c r="J200">
        <f>COUNTIF($B$2:B200,B200)</f>
        <v>5</v>
      </c>
      <c r="K200" t="str">
        <f t="shared" ca="1" si="10"/>
        <v/>
      </c>
      <c r="L200" t="s">
        <v>580</v>
      </c>
      <c r="M200" s="40" t="s">
        <v>446</v>
      </c>
      <c r="N200">
        <v>1650</v>
      </c>
      <c r="O200">
        <v>1</v>
      </c>
      <c r="P200">
        <v>40.770000000000003</v>
      </c>
      <c r="Q200" t="e">
        <v>#N/A</v>
      </c>
      <c r="R200">
        <v>9</v>
      </c>
      <c r="S200" s="58" t="e">
        <v>#N/A</v>
      </c>
      <c r="T200" s="60" t="s">
        <v>125</v>
      </c>
      <c r="U200" s="21" t="s">
        <v>85</v>
      </c>
      <c r="V200" t="e">
        <v>#N/A</v>
      </c>
      <c r="W200">
        <v>129</v>
      </c>
      <c r="X200">
        <v>1087</v>
      </c>
      <c r="Z200">
        <v>7.7</v>
      </c>
      <c r="AA200" s="37" t="s">
        <v>416</v>
      </c>
      <c r="AB200" s="35" t="s">
        <v>370</v>
      </c>
      <c r="AC200" s="35">
        <f>VLOOKUP(A200,Raceinfo!$A$1:$D$15,4,0)</f>
        <v>5</v>
      </c>
      <c r="AD200">
        <v>5</v>
      </c>
      <c r="AE200">
        <v>32</v>
      </c>
      <c r="AF200">
        <v>12</v>
      </c>
      <c r="AG200">
        <v>11</v>
      </c>
      <c r="AH200">
        <v>12</v>
      </c>
      <c r="AI200">
        <v>9</v>
      </c>
      <c r="AL200" t="s">
        <v>385</v>
      </c>
      <c r="AM200" t="s">
        <v>1405</v>
      </c>
      <c r="AN200" s="126" t="e">
        <f>表格2[[#This Row],[今次負磅]]/表格2[[#This Row],[排位體重]]*100%</f>
        <v>#N/A</v>
      </c>
      <c r="AO200" t="e">
        <f t="shared" si="11"/>
        <v>#N/A</v>
      </c>
    </row>
    <row r="201" spans="1:41" x14ac:dyDescent="0.25">
      <c r="A201" s="17" t="s">
        <v>1</v>
      </c>
      <c r="B201" s="20" t="s">
        <v>1330</v>
      </c>
      <c r="C201" s="20"/>
      <c r="D201" s="20"/>
      <c r="E201" s="124" t="s">
        <v>1413</v>
      </c>
      <c r="F201" s="28" t="s">
        <v>1408</v>
      </c>
      <c r="G201" s="30" t="str">
        <f>VLOOKUP(AF201, method!$A$1:$B$15, 2, 0)</f>
        <v>放頭</v>
      </c>
      <c r="H201" s="15">
        <v>2</v>
      </c>
      <c r="I201" s="15" t="str">
        <f t="shared" si="9"/>
        <v>忠</v>
      </c>
      <c r="J201" s="15">
        <f>COUNTIF($B$2:B201,B201)</f>
        <v>6</v>
      </c>
      <c r="K201" s="15" t="str">
        <f t="shared" ca="1" si="10"/>
        <v/>
      </c>
      <c r="L201" t="s">
        <v>591</v>
      </c>
      <c r="M201" s="40" t="s">
        <v>376</v>
      </c>
      <c r="N201">
        <v>1650</v>
      </c>
      <c r="O201">
        <v>1</v>
      </c>
      <c r="P201">
        <v>40.39</v>
      </c>
      <c r="Q201" t="e">
        <v>#N/A</v>
      </c>
      <c r="R201">
        <v>6</v>
      </c>
      <c r="S201" s="58" t="e">
        <v>#N/A</v>
      </c>
      <c r="T201" s="60" t="s">
        <v>125</v>
      </c>
      <c r="U201" s="21" t="s">
        <v>85</v>
      </c>
      <c r="V201" t="e">
        <v>#N/A</v>
      </c>
      <c r="W201">
        <v>127</v>
      </c>
      <c r="X201">
        <v>1098</v>
      </c>
      <c r="Z201">
        <v>11</v>
      </c>
      <c r="AA201" s="38" t="s">
        <v>434</v>
      </c>
      <c r="AB201" s="35" t="s">
        <v>377</v>
      </c>
      <c r="AC201" s="35">
        <f>VLOOKUP(A201,Raceinfo!$A$1:$D$15,4,0)</f>
        <v>5</v>
      </c>
      <c r="AD201">
        <v>5</v>
      </c>
      <c r="AE201">
        <v>30</v>
      </c>
      <c r="AF201">
        <v>2</v>
      </c>
      <c r="AG201">
        <v>2</v>
      </c>
      <c r="AH201">
        <v>3</v>
      </c>
      <c r="AI201">
        <v>2</v>
      </c>
      <c r="AL201" t="s">
        <v>385</v>
      </c>
      <c r="AM201" t="s">
        <v>1405</v>
      </c>
      <c r="AN201" s="126" t="e">
        <f>表格2[[#This Row],[今次負磅]]/表格2[[#This Row],[排位體重]]*100%</f>
        <v>#N/A</v>
      </c>
      <c r="AO201" t="e">
        <f t="shared" si="11"/>
        <v>#N/A</v>
      </c>
    </row>
    <row r="202" spans="1:41" x14ac:dyDescent="0.25">
      <c r="A202" s="17" t="s">
        <v>1</v>
      </c>
      <c r="B202" s="20" t="s">
        <v>1330</v>
      </c>
      <c r="C202" s="20"/>
      <c r="D202" s="20"/>
      <c r="E202" s="124" t="s">
        <v>1413</v>
      </c>
      <c r="F202" s="122"/>
      <c r="G202" s="31" t="str">
        <f>VLOOKUP(AF202, method!$A$1:$B$15, 2, 0)</f>
        <v>中後</v>
      </c>
      <c r="H202">
        <v>4</v>
      </c>
      <c r="I202" t="str">
        <f t="shared" si="9"/>
        <v>忠</v>
      </c>
      <c r="J202">
        <f>COUNTIF($B$2:B202,B202)</f>
        <v>7</v>
      </c>
      <c r="K202" t="str">
        <f t="shared" ca="1" si="10"/>
        <v/>
      </c>
      <c r="L202" t="s">
        <v>451</v>
      </c>
      <c r="M202" s="41" t="s">
        <v>400</v>
      </c>
      <c r="N202" s="42">
        <v>1200</v>
      </c>
      <c r="O202">
        <v>1</v>
      </c>
      <c r="P202">
        <v>9.49</v>
      </c>
      <c r="Q202" t="e">
        <v>#N/A</v>
      </c>
      <c r="R202">
        <v>9</v>
      </c>
      <c r="S202" s="58" t="e">
        <v>#N/A</v>
      </c>
      <c r="T202" s="56" t="s">
        <v>352</v>
      </c>
      <c r="U202" s="21" t="s">
        <v>85</v>
      </c>
      <c r="V202" t="e">
        <v>#N/A</v>
      </c>
      <c r="W202">
        <v>117</v>
      </c>
      <c r="X202">
        <v>1100</v>
      </c>
      <c r="Z202">
        <v>8.9</v>
      </c>
      <c r="AA202" s="37" t="s">
        <v>423</v>
      </c>
      <c r="AB202" s="35" t="s">
        <v>377</v>
      </c>
      <c r="AC202" s="35">
        <f>VLOOKUP(A202,Raceinfo!$A$1:$D$15,4,0)</f>
        <v>5</v>
      </c>
      <c r="AD202">
        <v>5</v>
      </c>
      <c r="AE202">
        <v>31</v>
      </c>
      <c r="AF202">
        <v>8</v>
      </c>
      <c r="AG202">
        <v>7</v>
      </c>
      <c r="AH202">
        <v>4</v>
      </c>
      <c r="AL202" t="s">
        <v>592</v>
      </c>
      <c r="AM202" t="s">
        <v>1556</v>
      </c>
      <c r="AN202" s="126" t="e">
        <f>表格2[[#This Row],[今次負磅]]/表格2[[#This Row],[排位體重]]*100%</f>
        <v>#N/A</v>
      </c>
      <c r="AO202" t="e">
        <f t="shared" si="11"/>
        <v>#N/A</v>
      </c>
    </row>
    <row r="203" spans="1:41" x14ac:dyDescent="0.25">
      <c r="A203" s="17" t="s">
        <v>1</v>
      </c>
      <c r="B203" s="20" t="s">
        <v>1330</v>
      </c>
      <c r="C203" s="20"/>
      <c r="D203" s="20"/>
      <c r="E203" s="124" t="s">
        <v>1413</v>
      </c>
      <c r="F203" s="122"/>
      <c r="G203" s="31" t="str">
        <f>VLOOKUP(AF203, method!$A$1:$B$15, 2, 0)</f>
        <v>中後</v>
      </c>
      <c r="H203">
        <v>8</v>
      </c>
      <c r="I203" t="str">
        <f t="shared" si="9"/>
        <v>忠</v>
      </c>
      <c r="J203">
        <f>COUNTIF($B$2:B203,B203)</f>
        <v>8</v>
      </c>
      <c r="K203" t="str">
        <f t="shared" ca="1" si="10"/>
        <v/>
      </c>
      <c r="L203" t="s">
        <v>540</v>
      </c>
      <c r="M203" s="41" t="s">
        <v>400</v>
      </c>
      <c r="N203" s="42">
        <v>1200</v>
      </c>
      <c r="O203">
        <v>1</v>
      </c>
      <c r="P203">
        <v>9.75</v>
      </c>
      <c r="Q203" t="e">
        <v>#N/A</v>
      </c>
      <c r="R203">
        <v>11</v>
      </c>
      <c r="S203" s="58" t="e">
        <v>#N/A</v>
      </c>
      <c r="T203" s="47" t="s">
        <v>32</v>
      </c>
      <c r="U203" s="22" t="s">
        <v>70</v>
      </c>
      <c r="V203" t="e">
        <v>#N/A</v>
      </c>
      <c r="W203">
        <v>126</v>
      </c>
      <c r="X203">
        <v>1102</v>
      </c>
      <c r="Z203">
        <v>7.7</v>
      </c>
      <c r="AA203" s="37">
        <v>3</v>
      </c>
      <c r="AB203" s="35" t="s">
        <v>377</v>
      </c>
      <c r="AC203" s="35">
        <f>VLOOKUP(A203,Raceinfo!$A$1:$D$15,4,0)</f>
        <v>5</v>
      </c>
      <c r="AD203">
        <v>5</v>
      </c>
      <c r="AE203">
        <v>31</v>
      </c>
      <c r="AF203">
        <v>10</v>
      </c>
      <c r="AG203">
        <v>11</v>
      </c>
      <c r="AH203">
        <v>8</v>
      </c>
      <c r="AL203" t="s">
        <v>593</v>
      </c>
      <c r="AM203" t="s">
        <v>1557</v>
      </c>
      <c r="AN203" s="126" t="e">
        <f>表格2[[#This Row],[今次負磅]]/表格2[[#This Row],[排位體重]]*100%</f>
        <v>#N/A</v>
      </c>
      <c r="AO203" t="e">
        <f t="shared" si="11"/>
        <v>#N/A</v>
      </c>
    </row>
    <row r="204" spans="1:41" x14ac:dyDescent="0.25">
      <c r="A204" s="17" t="s">
        <v>1</v>
      </c>
      <c r="B204" s="20" t="s">
        <v>1330</v>
      </c>
      <c r="C204" s="20"/>
      <c r="D204" s="20"/>
      <c r="E204" s="124" t="s">
        <v>1413</v>
      </c>
      <c r="F204" s="122"/>
      <c r="G204" s="31" t="str">
        <f>VLOOKUP(AF204, method!$A$1:$B$15, 2, 0)</f>
        <v>中後</v>
      </c>
      <c r="H204">
        <v>5</v>
      </c>
      <c r="I204" t="str">
        <f t="shared" si="9"/>
        <v>忠</v>
      </c>
      <c r="J204">
        <f>COUNTIF($B$2:B204,B204)</f>
        <v>9</v>
      </c>
      <c r="K204" t="str">
        <f t="shared" ca="1" si="10"/>
        <v/>
      </c>
      <c r="L204" t="s">
        <v>475</v>
      </c>
      <c r="M204" s="40" t="s">
        <v>398</v>
      </c>
      <c r="N204" s="42">
        <v>1200</v>
      </c>
      <c r="O204">
        <v>1</v>
      </c>
      <c r="P204">
        <v>10.51</v>
      </c>
      <c r="Q204" t="e">
        <v>#N/A</v>
      </c>
      <c r="R204">
        <v>10</v>
      </c>
      <c r="S204" s="58" t="e">
        <v>#N/A</v>
      </c>
      <c r="T204" s="60" t="s">
        <v>125</v>
      </c>
      <c r="U204" s="22" t="s">
        <v>70</v>
      </c>
      <c r="V204" t="e">
        <v>#N/A</v>
      </c>
      <c r="W204">
        <v>128</v>
      </c>
      <c r="X204">
        <v>1109</v>
      </c>
      <c r="Z204">
        <v>9.6</v>
      </c>
      <c r="AA204" s="38">
        <v>2</v>
      </c>
      <c r="AB204" s="35" t="s">
        <v>370</v>
      </c>
      <c r="AC204" s="35">
        <f>VLOOKUP(A204,Raceinfo!$A$1:$D$15,4,0)</f>
        <v>5</v>
      </c>
      <c r="AD204">
        <v>5</v>
      </c>
      <c r="AE204">
        <v>31</v>
      </c>
      <c r="AF204">
        <v>10</v>
      </c>
      <c r="AG204">
        <v>9</v>
      </c>
      <c r="AH204">
        <v>5</v>
      </c>
      <c r="AL204" t="s">
        <v>593</v>
      </c>
      <c r="AM204" t="s">
        <v>1557</v>
      </c>
      <c r="AN204" s="126" t="e">
        <f>表格2[[#This Row],[今次負磅]]/表格2[[#This Row],[排位體重]]*100%</f>
        <v>#N/A</v>
      </c>
      <c r="AO204" t="e">
        <f t="shared" si="11"/>
        <v>#N/A</v>
      </c>
    </row>
    <row r="205" spans="1:41" x14ac:dyDescent="0.25">
      <c r="A205" s="17" t="s">
        <v>1</v>
      </c>
      <c r="B205" s="20" t="s">
        <v>1330</v>
      </c>
      <c r="C205" s="20"/>
      <c r="D205" s="20"/>
      <c r="E205" s="124" t="s">
        <v>1413</v>
      </c>
      <c r="F205" s="23" t="s">
        <v>1409</v>
      </c>
      <c r="G205" s="31" t="str">
        <f>VLOOKUP(AF205, method!$A$1:$B$15, 2, 0)</f>
        <v>中後</v>
      </c>
      <c r="H205" s="15">
        <v>1</v>
      </c>
      <c r="I205" s="15" t="str">
        <f t="shared" si="9"/>
        <v>忠</v>
      </c>
      <c r="J205" s="15">
        <f>COUNTIF($B$2:B205,B205)</f>
        <v>10</v>
      </c>
      <c r="K205" s="15" t="str">
        <f t="shared" ca="1" si="10"/>
        <v/>
      </c>
      <c r="L205" t="s">
        <v>476</v>
      </c>
      <c r="M205" s="40" t="s">
        <v>376</v>
      </c>
      <c r="N205" s="42">
        <v>1200</v>
      </c>
      <c r="O205">
        <v>1</v>
      </c>
      <c r="P205">
        <v>9.68</v>
      </c>
      <c r="Q205" t="e">
        <v>#N/A</v>
      </c>
      <c r="R205">
        <v>2</v>
      </c>
      <c r="S205" s="58" t="e">
        <v>#N/A</v>
      </c>
      <c r="T205" s="60" t="s">
        <v>125</v>
      </c>
      <c r="U205" s="22" t="s">
        <v>70</v>
      </c>
      <c r="V205" t="e">
        <v>#N/A</v>
      </c>
      <c r="W205">
        <v>121</v>
      </c>
      <c r="X205">
        <v>1109</v>
      </c>
      <c r="Z205">
        <v>7.8</v>
      </c>
      <c r="AA205" s="38" t="s">
        <v>434</v>
      </c>
      <c r="AB205" s="35" t="s">
        <v>377</v>
      </c>
      <c r="AC205" s="35">
        <f>VLOOKUP(A205,Raceinfo!$A$1:$D$15,4,0)</f>
        <v>5</v>
      </c>
      <c r="AD205">
        <v>5</v>
      </c>
      <c r="AE205">
        <v>26</v>
      </c>
      <c r="AF205">
        <v>8</v>
      </c>
      <c r="AG205">
        <v>6</v>
      </c>
      <c r="AH205">
        <v>1</v>
      </c>
      <c r="AL205" t="s">
        <v>593</v>
      </c>
      <c r="AM205" t="s">
        <v>1557</v>
      </c>
      <c r="AN205" s="126" t="e">
        <f>表格2[[#This Row],[今次負磅]]/表格2[[#This Row],[排位體重]]*100%</f>
        <v>#N/A</v>
      </c>
      <c r="AO205" t="e">
        <f t="shared" si="11"/>
        <v>#N/A</v>
      </c>
    </row>
    <row r="206" spans="1:41" x14ac:dyDescent="0.25">
      <c r="A206" s="17" t="s">
        <v>1</v>
      </c>
      <c r="B206" s="20" t="s">
        <v>1330</v>
      </c>
      <c r="C206" s="20"/>
      <c r="D206" s="20"/>
      <c r="E206" s="124" t="s">
        <v>1413</v>
      </c>
      <c r="F206" s="122"/>
      <c r="G206" s="33" t="str">
        <f>VLOOKUP(AF206, method!$A$1:$B$15, 2, 0)</f>
        <v>留後</v>
      </c>
      <c r="H206" s="15">
        <v>3</v>
      </c>
      <c r="I206" s="15" t="str">
        <f t="shared" si="9"/>
        <v>忠</v>
      </c>
      <c r="J206" s="15">
        <f>COUNTIF($B$2:B206,B206)</f>
        <v>11</v>
      </c>
      <c r="K206" s="15" t="str">
        <f t="shared" ca="1" si="10"/>
        <v/>
      </c>
      <c r="L206" t="s">
        <v>541</v>
      </c>
      <c r="M206" s="41" t="s">
        <v>400</v>
      </c>
      <c r="N206" s="42">
        <v>1200</v>
      </c>
      <c r="O206">
        <v>1</v>
      </c>
      <c r="P206">
        <v>10.9</v>
      </c>
      <c r="Q206" t="e">
        <v>#N/A</v>
      </c>
      <c r="R206">
        <v>3</v>
      </c>
      <c r="S206" s="58" t="e">
        <v>#N/A</v>
      </c>
      <c r="T206" s="60" t="s">
        <v>125</v>
      </c>
      <c r="U206" s="22" t="s">
        <v>70</v>
      </c>
      <c r="V206" t="e">
        <v>#N/A</v>
      </c>
      <c r="W206">
        <v>120</v>
      </c>
      <c r="X206">
        <v>1094</v>
      </c>
      <c r="Z206">
        <v>3.8</v>
      </c>
      <c r="AA206" s="38" t="s">
        <v>463</v>
      </c>
      <c r="AB206" s="35" t="s">
        <v>377</v>
      </c>
      <c r="AC206" s="35">
        <f>VLOOKUP(A206,Raceinfo!$A$1:$D$15,4,0)</f>
        <v>5</v>
      </c>
      <c r="AD206">
        <v>5</v>
      </c>
      <c r="AE206">
        <v>26</v>
      </c>
      <c r="AF206">
        <v>12</v>
      </c>
      <c r="AG206">
        <v>12</v>
      </c>
      <c r="AH206">
        <v>3</v>
      </c>
      <c r="AL206" t="s">
        <v>593</v>
      </c>
      <c r="AM206" t="s">
        <v>1557</v>
      </c>
      <c r="AN206" s="126" t="e">
        <f>表格2[[#This Row],[今次負磅]]/表格2[[#This Row],[排位體重]]*100%</f>
        <v>#N/A</v>
      </c>
      <c r="AO206" t="e">
        <f t="shared" si="11"/>
        <v>#N/A</v>
      </c>
    </row>
    <row r="207" spans="1:41" x14ac:dyDescent="0.25">
      <c r="A207" s="17" t="s">
        <v>1</v>
      </c>
      <c r="B207" s="20" t="s">
        <v>1330</v>
      </c>
      <c r="C207" s="20"/>
      <c r="D207" s="20"/>
      <c r="E207" s="124" t="s">
        <v>1413</v>
      </c>
      <c r="F207" s="23" t="s">
        <v>1409</v>
      </c>
      <c r="G207" s="32" t="str">
        <f>VLOOKUP(AF207, method!$A$1:$B$15, 2, 0)</f>
        <v>中前</v>
      </c>
      <c r="H207" s="15">
        <v>2</v>
      </c>
      <c r="I207" s="15" t="str">
        <f t="shared" si="9"/>
        <v>忠</v>
      </c>
      <c r="J207" s="15">
        <f>COUNTIF($B$2:B207,B207)</f>
        <v>12</v>
      </c>
      <c r="K207" s="15" t="str">
        <f t="shared" ca="1" si="10"/>
        <v/>
      </c>
      <c r="L207" t="s">
        <v>542</v>
      </c>
      <c r="M207" s="41" t="s">
        <v>400</v>
      </c>
      <c r="N207" s="42">
        <v>1200</v>
      </c>
      <c r="O207">
        <v>1</v>
      </c>
      <c r="P207">
        <v>9.26</v>
      </c>
      <c r="Q207" t="e">
        <v>#N/A</v>
      </c>
      <c r="R207">
        <v>10</v>
      </c>
      <c r="S207" s="58" t="e">
        <v>#N/A</v>
      </c>
      <c r="T207" s="60" t="s">
        <v>125</v>
      </c>
      <c r="U207" s="22" t="s">
        <v>70</v>
      </c>
      <c r="V207" t="e">
        <v>#N/A</v>
      </c>
      <c r="W207">
        <v>120</v>
      </c>
      <c r="X207">
        <v>1088</v>
      </c>
      <c r="Z207">
        <v>18</v>
      </c>
      <c r="AA207" s="38" t="s">
        <v>470</v>
      </c>
      <c r="AB207" s="36" t="s">
        <v>487</v>
      </c>
      <c r="AC207" s="36">
        <f>VLOOKUP(A207,Raceinfo!$A$1:$D$15,4,0)</f>
        <v>5</v>
      </c>
      <c r="AD207">
        <v>5</v>
      </c>
      <c r="AE207">
        <v>25</v>
      </c>
      <c r="AF207">
        <v>7</v>
      </c>
      <c r="AG207">
        <v>8</v>
      </c>
      <c r="AH207">
        <v>2</v>
      </c>
      <c r="AL207" t="s">
        <v>593</v>
      </c>
      <c r="AM207" t="s">
        <v>1557</v>
      </c>
      <c r="AN207" s="126" t="e">
        <f>表格2[[#This Row],[今次負磅]]/表格2[[#This Row],[排位體重]]*100%</f>
        <v>#N/A</v>
      </c>
      <c r="AO207" t="e">
        <f t="shared" si="11"/>
        <v>#N/A</v>
      </c>
    </row>
    <row r="208" spans="1:41" x14ac:dyDescent="0.25">
      <c r="A208" s="17" t="s">
        <v>1</v>
      </c>
      <c r="B208" s="20" t="s">
        <v>1330</v>
      </c>
      <c r="C208" s="20"/>
      <c r="D208" s="20"/>
      <c r="E208" s="124" t="s">
        <v>1413</v>
      </c>
      <c r="F208" s="23" t="s">
        <v>1409</v>
      </c>
      <c r="G208" s="32" t="str">
        <f>VLOOKUP(AF208, method!$A$1:$B$15, 2, 0)</f>
        <v>中前</v>
      </c>
      <c r="H208" s="15">
        <v>2</v>
      </c>
      <c r="I208" s="15" t="str">
        <f t="shared" si="9"/>
        <v>忠</v>
      </c>
      <c r="J208" s="15">
        <f>COUNTIF($B$2:B208,B208)</f>
        <v>13</v>
      </c>
      <c r="K208" s="15" t="str">
        <f t="shared" ca="1" si="10"/>
        <v/>
      </c>
      <c r="L208" t="s">
        <v>509</v>
      </c>
      <c r="M208" s="41" t="s">
        <v>400</v>
      </c>
      <c r="N208" s="42">
        <v>1200</v>
      </c>
      <c r="O208">
        <v>1</v>
      </c>
      <c r="P208">
        <v>9.93</v>
      </c>
      <c r="Q208" t="e">
        <v>#N/A</v>
      </c>
      <c r="R208">
        <v>6</v>
      </c>
      <c r="S208" s="58" t="e">
        <v>#N/A</v>
      </c>
      <c r="T208" s="60" t="s">
        <v>125</v>
      </c>
      <c r="U208" s="22" t="s">
        <v>70</v>
      </c>
      <c r="V208" t="e">
        <v>#N/A</v>
      </c>
      <c r="W208">
        <v>121</v>
      </c>
      <c r="X208">
        <v>1086</v>
      </c>
      <c r="Z208">
        <v>12</v>
      </c>
      <c r="AA208" s="37" t="s">
        <v>428</v>
      </c>
      <c r="AB208" s="35" t="s">
        <v>377</v>
      </c>
      <c r="AC208" s="35">
        <f>VLOOKUP(A208,Raceinfo!$A$1:$D$15,4,0)</f>
        <v>5</v>
      </c>
      <c r="AD208">
        <v>5</v>
      </c>
      <c r="AE208">
        <v>27</v>
      </c>
      <c r="AF208">
        <v>4</v>
      </c>
      <c r="AG208">
        <v>5</v>
      </c>
      <c r="AH208">
        <v>2</v>
      </c>
      <c r="AL208" t="s">
        <v>593</v>
      </c>
      <c r="AM208" t="s">
        <v>1557</v>
      </c>
      <c r="AN208" s="126" t="e">
        <f>表格2[[#This Row],[今次負磅]]/表格2[[#This Row],[排位體重]]*100%</f>
        <v>#N/A</v>
      </c>
      <c r="AO208" t="e">
        <f t="shared" si="11"/>
        <v>#N/A</v>
      </c>
    </row>
    <row r="209" spans="1:46" x14ac:dyDescent="0.25">
      <c r="A209" s="17" t="s">
        <v>1</v>
      </c>
      <c r="B209" s="20" t="s">
        <v>1330</v>
      </c>
      <c r="C209" s="20"/>
      <c r="D209" s="20"/>
      <c r="E209" s="124" t="s">
        <v>1413</v>
      </c>
      <c r="F209" s="122"/>
      <c r="G209" s="32" t="str">
        <f>VLOOKUP(AF209, method!$A$1:$B$15, 2, 0)</f>
        <v>中前</v>
      </c>
      <c r="H209" s="15">
        <v>3</v>
      </c>
      <c r="I209" s="15" t="str">
        <f t="shared" si="9"/>
        <v>忠</v>
      </c>
      <c r="J209" s="15">
        <f>COUNTIF($B$2:B209,B209)</f>
        <v>14</v>
      </c>
      <c r="K209" s="15" t="str">
        <f t="shared" ca="1" si="10"/>
        <v/>
      </c>
      <c r="L209" t="s">
        <v>513</v>
      </c>
      <c r="M209" s="41" t="s">
        <v>400</v>
      </c>
      <c r="N209" s="42">
        <v>1200</v>
      </c>
      <c r="O209">
        <v>1</v>
      </c>
      <c r="P209">
        <v>9.93</v>
      </c>
      <c r="Q209" t="e">
        <v>#N/A</v>
      </c>
      <c r="R209">
        <v>4</v>
      </c>
      <c r="S209" s="58" t="e">
        <v>#N/A</v>
      </c>
      <c r="T209" s="60" t="s">
        <v>125</v>
      </c>
      <c r="U209" s="22" t="s">
        <v>70</v>
      </c>
      <c r="V209" t="e">
        <v>#N/A</v>
      </c>
      <c r="W209">
        <v>123</v>
      </c>
      <c r="X209">
        <v>1088</v>
      </c>
      <c r="Z209">
        <v>35</v>
      </c>
      <c r="AA209" s="37" t="s">
        <v>428</v>
      </c>
      <c r="AB209" s="35" t="s">
        <v>377</v>
      </c>
      <c r="AC209" s="35">
        <f>VLOOKUP(A209,Raceinfo!$A$1:$D$15,4,0)</f>
        <v>5</v>
      </c>
      <c r="AD209">
        <v>5</v>
      </c>
      <c r="AE209">
        <v>28</v>
      </c>
      <c r="AF209">
        <v>7</v>
      </c>
      <c r="AG209">
        <v>6</v>
      </c>
      <c r="AH209">
        <v>3</v>
      </c>
      <c r="AL209" t="s">
        <v>594</v>
      </c>
      <c r="AM209" t="s">
        <v>1558</v>
      </c>
      <c r="AN209" s="126" t="e">
        <f>表格2[[#This Row],[今次負磅]]/表格2[[#This Row],[排位體重]]*100%</f>
        <v>#N/A</v>
      </c>
      <c r="AO209" t="e">
        <f t="shared" si="11"/>
        <v>#N/A</v>
      </c>
    </row>
    <row r="210" spans="1:46" x14ac:dyDescent="0.25">
      <c r="A210" s="17" t="s">
        <v>1</v>
      </c>
      <c r="B210" s="20" t="s">
        <v>1330</v>
      </c>
      <c r="C210" s="20"/>
      <c r="D210" s="20"/>
      <c r="E210" s="124" t="s">
        <v>1413</v>
      </c>
      <c r="F210" s="122"/>
      <c r="G210" s="32" t="str">
        <f>VLOOKUP(AF210, method!$A$1:$B$15, 2, 0)</f>
        <v>中前</v>
      </c>
      <c r="H210">
        <v>13</v>
      </c>
      <c r="I210" t="str">
        <f t="shared" si="9"/>
        <v>忠</v>
      </c>
      <c r="J210">
        <f>COUNTIF($B$2:B210,B210)</f>
        <v>15</v>
      </c>
      <c r="K210" t="str">
        <f t="shared" ca="1" si="10"/>
        <v/>
      </c>
      <c r="L210" t="s">
        <v>595</v>
      </c>
      <c r="M210" s="39" t="s">
        <v>390</v>
      </c>
      <c r="N210">
        <v>1400</v>
      </c>
      <c r="O210">
        <v>1</v>
      </c>
      <c r="P210">
        <v>23.13</v>
      </c>
      <c r="Q210" t="e">
        <v>#N/A</v>
      </c>
      <c r="R210">
        <v>12</v>
      </c>
      <c r="S210" s="58" t="e">
        <v>#N/A</v>
      </c>
      <c r="T210" s="57" t="s">
        <v>77</v>
      </c>
      <c r="U210" s="22" t="s">
        <v>70</v>
      </c>
      <c r="V210" t="e">
        <v>#N/A</v>
      </c>
      <c r="W210">
        <v>128</v>
      </c>
      <c r="X210">
        <v>1065</v>
      </c>
      <c r="Z210">
        <v>83</v>
      </c>
      <c r="AA210" s="37" t="s">
        <v>382</v>
      </c>
      <c r="AB210" s="35" t="s">
        <v>377</v>
      </c>
      <c r="AC210" s="35">
        <f>VLOOKUP(A210,Raceinfo!$A$1:$D$15,4,0)</f>
        <v>5</v>
      </c>
      <c r="AD210">
        <v>5</v>
      </c>
      <c r="AE210">
        <v>31</v>
      </c>
      <c r="AF210">
        <v>7</v>
      </c>
      <c r="AG210">
        <v>5</v>
      </c>
      <c r="AH210">
        <v>6</v>
      </c>
      <c r="AI210">
        <v>13</v>
      </c>
      <c r="AL210" t="s">
        <v>596</v>
      </c>
      <c r="AM210" t="s">
        <v>1559</v>
      </c>
      <c r="AN210" s="126" t="e">
        <f>表格2[[#This Row],[今次負磅]]/表格2[[#This Row],[排位體重]]*100%</f>
        <v>#N/A</v>
      </c>
      <c r="AO210" t="e">
        <f t="shared" si="11"/>
        <v>#N/A</v>
      </c>
    </row>
    <row r="211" spans="1:46" x14ac:dyDescent="0.25">
      <c r="A211" s="17" t="s">
        <v>1</v>
      </c>
      <c r="B211" s="20" t="s">
        <v>1330</v>
      </c>
      <c r="C211" s="20"/>
      <c r="D211" s="20"/>
      <c r="E211" s="124" t="s">
        <v>1413</v>
      </c>
      <c r="F211" s="122"/>
      <c r="G211" s="33" t="str">
        <f>VLOOKUP(AF211, method!$A$1:$B$15, 2, 0)</f>
        <v>留後</v>
      </c>
      <c r="H211">
        <v>10</v>
      </c>
      <c r="I211" t="str">
        <f t="shared" si="9"/>
        <v>忠</v>
      </c>
      <c r="J211">
        <f>COUNTIF($B$2:B211,B211)</f>
        <v>16</v>
      </c>
      <c r="K211" t="str">
        <f t="shared" ca="1" si="10"/>
        <v/>
      </c>
      <c r="L211" t="s">
        <v>597</v>
      </c>
      <c r="M211" s="39" t="s">
        <v>430</v>
      </c>
      <c r="N211" s="42">
        <v>1200</v>
      </c>
      <c r="O211">
        <v>1</v>
      </c>
      <c r="P211">
        <v>10.41</v>
      </c>
      <c r="Q211" t="e">
        <v>#N/A</v>
      </c>
      <c r="R211">
        <v>11</v>
      </c>
      <c r="S211" s="58" t="e">
        <v>#N/A</v>
      </c>
      <c r="T211" s="57" t="s">
        <v>77</v>
      </c>
      <c r="U211" s="22" t="s">
        <v>70</v>
      </c>
      <c r="V211" t="e">
        <v>#N/A</v>
      </c>
      <c r="W211">
        <v>128</v>
      </c>
      <c r="X211">
        <v>1069</v>
      </c>
      <c r="Z211">
        <v>56</v>
      </c>
      <c r="AA211" s="37">
        <v>7</v>
      </c>
      <c r="AB211" s="35" t="s">
        <v>370</v>
      </c>
      <c r="AC211" s="35">
        <f>VLOOKUP(A211,Raceinfo!$A$1:$D$15,4,0)</f>
        <v>5</v>
      </c>
      <c r="AD211">
        <v>5</v>
      </c>
      <c r="AE211">
        <v>33</v>
      </c>
      <c r="AF211">
        <v>12</v>
      </c>
      <c r="AG211">
        <v>12</v>
      </c>
      <c r="AH211">
        <v>10</v>
      </c>
      <c r="AL211" t="s">
        <v>294</v>
      </c>
      <c r="AM211" t="s">
        <v>1499</v>
      </c>
      <c r="AN211" s="126" t="e">
        <f>表格2[[#This Row],[今次負磅]]/表格2[[#This Row],[排位體重]]*100%</f>
        <v>#N/A</v>
      </c>
      <c r="AO211" t="e">
        <f t="shared" si="11"/>
        <v>#N/A</v>
      </c>
    </row>
    <row r="212" spans="1:46" x14ac:dyDescent="0.25">
      <c r="A212" s="17" t="s">
        <v>1</v>
      </c>
      <c r="B212" s="20" t="s">
        <v>1330</v>
      </c>
      <c r="C212" s="20"/>
      <c r="D212" s="20"/>
      <c r="E212" s="124" t="s">
        <v>1413</v>
      </c>
      <c r="F212" s="122"/>
      <c r="G212" s="32" t="str">
        <f>VLOOKUP(AF212, method!$A$1:$B$15, 2, 0)</f>
        <v>中前</v>
      </c>
      <c r="H212">
        <v>11</v>
      </c>
      <c r="I212" t="str">
        <f t="shared" si="9"/>
        <v>忠</v>
      </c>
      <c r="J212">
        <f>COUNTIF($B$2:B212,B212)</f>
        <v>17</v>
      </c>
      <c r="K212" t="str">
        <f t="shared" ca="1" si="10"/>
        <v/>
      </c>
      <c r="L212" t="s">
        <v>598</v>
      </c>
      <c r="M212" s="40" t="s">
        <v>426</v>
      </c>
      <c r="N212" s="42">
        <v>1200</v>
      </c>
      <c r="O212">
        <v>1</v>
      </c>
      <c r="P212">
        <v>10.64</v>
      </c>
      <c r="Q212" t="e">
        <v>#N/A</v>
      </c>
      <c r="R212">
        <v>1</v>
      </c>
      <c r="S212" s="58" t="e">
        <v>#N/A</v>
      </c>
      <c r="T212" s="78" t="s">
        <v>599</v>
      </c>
      <c r="U212" s="22" t="s">
        <v>70</v>
      </c>
      <c r="V212" t="e">
        <v>#N/A</v>
      </c>
      <c r="W212">
        <v>131</v>
      </c>
      <c r="X212">
        <v>1086</v>
      </c>
      <c r="Z212">
        <v>11</v>
      </c>
      <c r="AA212" s="37" t="s">
        <v>467</v>
      </c>
      <c r="AB212" s="35" t="s">
        <v>377</v>
      </c>
      <c r="AC212" s="35">
        <f>VLOOKUP(A212,Raceinfo!$A$1:$D$15,4,0)</f>
        <v>5</v>
      </c>
      <c r="AD212">
        <v>5</v>
      </c>
      <c r="AE212">
        <v>35</v>
      </c>
      <c r="AF212">
        <v>6</v>
      </c>
      <c r="AG212">
        <v>9</v>
      </c>
      <c r="AH212">
        <v>11</v>
      </c>
      <c r="AL212" t="s">
        <v>294</v>
      </c>
      <c r="AM212" t="s">
        <v>1499</v>
      </c>
      <c r="AN212" s="126" t="e">
        <f>表格2[[#This Row],[今次負磅]]/表格2[[#This Row],[排位體重]]*100%</f>
        <v>#N/A</v>
      </c>
      <c r="AO212" t="e">
        <f t="shared" si="11"/>
        <v>#N/A</v>
      </c>
    </row>
    <row r="213" spans="1:46" x14ac:dyDescent="0.25">
      <c r="A213" s="17" t="s">
        <v>1</v>
      </c>
      <c r="B213" s="20" t="s">
        <v>1330</v>
      </c>
      <c r="C213" s="20"/>
      <c r="D213" s="20"/>
      <c r="E213" s="124" t="s">
        <v>1413</v>
      </c>
      <c r="F213" s="122"/>
      <c r="G213" s="32" t="str">
        <f>VLOOKUP(AF213, method!$A$1:$B$15, 2, 0)</f>
        <v>中前</v>
      </c>
      <c r="H213">
        <v>4</v>
      </c>
      <c r="I213" t="str">
        <f t="shared" si="9"/>
        <v>忠</v>
      </c>
      <c r="J213">
        <f>COUNTIF($B$2:B213,B213)</f>
        <v>18</v>
      </c>
      <c r="K213" t="str">
        <f t="shared" ca="1" si="10"/>
        <v/>
      </c>
      <c r="L213" t="s">
        <v>486</v>
      </c>
      <c r="M213" s="41" t="s">
        <v>400</v>
      </c>
      <c r="N213" s="42">
        <v>1200</v>
      </c>
      <c r="O213">
        <v>1</v>
      </c>
      <c r="P213">
        <v>11.66</v>
      </c>
      <c r="Q213" t="e">
        <v>#N/A</v>
      </c>
      <c r="R213">
        <v>6</v>
      </c>
      <c r="S213" s="58" t="e">
        <v>#N/A</v>
      </c>
      <c r="T213" s="60" t="s">
        <v>125</v>
      </c>
      <c r="U213" s="22" t="s">
        <v>70</v>
      </c>
      <c r="V213" t="e">
        <v>#N/A</v>
      </c>
      <c r="W213">
        <v>132</v>
      </c>
      <c r="X213">
        <v>1090</v>
      </c>
      <c r="Z213">
        <v>50</v>
      </c>
      <c r="AA213" s="37" t="s">
        <v>428</v>
      </c>
      <c r="AB213" s="36" t="s">
        <v>487</v>
      </c>
      <c r="AC213" s="36">
        <f>VLOOKUP(A213,Raceinfo!$A$1:$D$15,4,0)</f>
        <v>5</v>
      </c>
      <c r="AD213">
        <v>5</v>
      </c>
      <c r="AE213">
        <v>37</v>
      </c>
      <c r="AF213">
        <v>6</v>
      </c>
      <c r="AG213">
        <v>7</v>
      </c>
      <c r="AH213">
        <v>4</v>
      </c>
      <c r="AL213" t="s">
        <v>600</v>
      </c>
      <c r="AM213" t="s">
        <v>1560</v>
      </c>
      <c r="AN213" s="126" t="e">
        <f>表格2[[#This Row],[今次負磅]]/表格2[[#This Row],[排位體重]]*100%</f>
        <v>#N/A</v>
      </c>
      <c r="AO213" t="e">
        <f t="shared" si="11"/>
        <v>#N/A</v>
      </c>
    </row>
    <row r="214" spans="1:46" x14ac:dyDescent="0.25">
      <c r="A214" s="17" t="s">
        <v>1</v>
      </c>
      <c r="B214" s="20" t="s">
        <v>1330</v>
      </c>
      <c r="C214" s="20"/>
      <c r="D214" s="20"/>
      <c r="E214" s="124" t="s">
        <v>1413</v>
      </c>
      <c r="F214" s="122"/>
      <c r="G214" s="33" t="str">
        <f>VLOOKUP(AF214, method!$A$1:$B$15, 2, 0)</f>
        <v>留後</v>
      </c>
      <c r="H214">
        <v>11</v>
      </c>
      <c r="I214" t="str">
        <f t="shared" si="9"/>
        <v>忠</v>
      </c>
      <c r="J214">
        <f>COUNTIF($B$2:B214,B214)</f>
        <v>19</v>
      </c>
      <c r="K214" t="str">
        <f t="shared" ca="1" si="10"/>
        <v/>
      </c>
      <c r="L214" t="s">
        <v>601</v>
      </c>
      <c r="M214" s="41" t="s">
        <v>400</v>
      </c>
      <c r="N214" s="42">
        <v>1200</v>
      </c>
      <c r="O214">
        <v>1</v>
      </c>
      <c r="P214">
        <v>10.85</v>
      </c>
      <c r="Q214" t="e">
        <v>#N/A</v>
      </c>
      <c r="R214">
        <v>7</v>
      </c>
      <c r="S214" s="58" t="e">
        <v>#N/A</v>
      </c>
      <c r="T214" s="44" t="s">
        <v>347</v>
      </c>
      <c r="U214" s="22" t="s">
        <v>70</v>
      </c>
      <c r="V214" t="e">
        <v>#N/A</v>
      </c>
      <c r="W214">
        <v>132</v>
      </c>
      <c r="X214">
        <v>1077</v>
      </c>
      <c r="Z214">
        <v>40</v>
      </c>
      <c r="AA214" s="37" t="s">
        <v>382</v>
      </c>
      <c r="AB214" s="35" t="s">
        <v>377</v>
      </c>
      <c r="AC214" s="35">
        <f>VLOOKUP(A214,Raceinfo!$A$1:$D$15,4,0)</f>
        <v>5</v>
      </c>
      <c r="AD214">
        <v>5</v>
      </c>
      <c r="AE214">
        <v>40</v>
      </c>
      <c r="AF214">
        <v>12</v>
      </c>
      <c r="AG214">
        <v>12</v>
      </c>
      <c r="AH214">
        <v>11</v>
      </c>
      <c r="AL214" t="s">
        <v>491</v>
      </c>
      <c r="AM214" t="s">
        <v>1540</v>
      </c>
      <c r="AN214" s="126" t="e">
        <f>表格2[[#This Row],[今次負磅]]/表格2[[#This Row],[排位體重]]*100%</f>
        <v>#N/A</v>
      </c>
      <c r="AO214" t="e">
        <f t="shared" si="11"/>
        <v>#N/A</v>
      </c>
    </row>
    <row r="215" spans="1:46" x14ac:dyDescent="0.25">
      <c r="A215" s="17" t="s">
        <v>1</v>
      </c>
      <c r="B215" s="20" t="s">
        <v>1330</v>
      </c>
      <c r="C215" s="20"/>
      <c r="D215" s="20"/>
      <c r="E215" s="124" t="s">
        <v>1413</v>
      </c>
      <c r="F215" s="122"/>
      <c r="G215" s="33" t="str">
        <f>VLOOKUP(AF215, method!$A$1:$B$15, 2, 0)</f>
        <v>留後</v>
      </c>
      <c r="H215">
        <v>12</v>
      </c>
      <c r="I215" t="str">
        <f t="shared" si="9"/>
        <v>忠</v>
      </c>
      <c r="J215">
        <f>COUNTIF($B$2:B215,B215)</f>
        <v>20</v>
      </c>
      <c r="K215" t="str">
        <f t="shared" ca="1" si="10"/>
        <v/>
      </c>
      <c r="L215" t="s">
        <v>602</v>
      </c>
      <c r="M215" s="39" t="s">
        <v>413</v>
      </c>
      <c r="N215">
        <v>1000</v>
      </c>
      <c r="O215">
        <v>0</v>
      </c>
      <c r="P215">
        <v>58.3</v>
      </c>
      <c r="Q215" t="e">
        <v>#N/A</v>
      </c>
      <c r="R215">
        <v>14</v>
      </c>
      <c r="S215" s="58" t="e">
        <v>#N/A</v>
      </c>
      <c r="T215" s="67" t="s">
        <v>442</v>
      </c>
      <c r="U215" s="22" t="s">
        <v>70</v>
      </c>
      <c r="V215" t="e">
        <v>#N/A</v>
      </c>
      <c r="W215">
        <v>118</v>
      </c>
      <c r="X215">
        <v>1090</v>
      </c>
      <c r="Z215">
        <v>91</v>
      </c>
      <c r="AA215" s="37" t="s">
        <v>570</v>
      </c>
      <c r="AB215" s="35" t="s">
        <v>377</v>
      </c>
      <c r="AC215" s="35">
        <f>VLOOKUP(A215,Raceinfo!$A$1:$D$15,4,0)</f>
        <v>5</v>
      </c>
      <c r="AD215">
        <v>4</v>
      </c>
      <c r="AE215">
        <v>42</v>
      </c>
      <c r="AF215">
        <v>14</v>
      </c>
      <c r="AG215">
        <v>14</v>
      </c>
      <c r="AH215">
        <v>12</v>
      </c>
      <c r="AL215" t="s">
        <v>603</v>
      </c>
      <c r="AM215" t="s">
        <v>1561</v>
      </c>
      <c r="AN215" s="126" t="e">
        <f>表格2[[#This Row],[今次負磅]]/表格2[[#This Row],[排位體重]]*100%</f>
        <v>#N/A</v>
      </c>
      <c r="AO215" t="e">
        <f t="shared" si="11"/>
        <v>#N/A</v>
      </c>
    </row>
    <row r="216" spans="1:46" x14ac:dyDescent="0.25">
      <c r="A216" s="17" t="s">
        <v>1</v>
      </c>
      <c r="B216" s="20" t="s">
        <v>1330</v>
      </c>
      <c r="C216" s="20"/>
      <c r="D216" s="20"/>
      <c r="E216" s="124" t="s">
        <v>1413</v>
      </c>
      <c r="F216" s="122"/>
      <c r="G216" s="31" t="str">
        <f>VLOOKUP(AF216, method!$A$1:$B$15, 2, 0)</f>
        <v>中後</v>
      </c>
      <c r="H216">
        <v>14</v>
      </c>
      <c r="I216" t="str">
        <f t="shared" si="9"/>
        <v>忠</v>
      </c>
      <c r="J216">
        <f>COUNTIF($B$2:B216,B216)</f>
        <v>21</v>
      </c>
      <c r="K216" t="str">
        <f t="shared" ca="1" si="10"/>
        <v/>
      </c>
      <c r="L216" t="s">
        <v>548</v>
      </c>
      <c r="M216" s="39" t="s">
        <v>390</v>
      </c>
      <c r="N216" s="42">
        <v>1200</v>
      </c>
      <c r="O216">
        <v>1</v>
      </c>
      <c r="P216">
        <v>10.97</v>
      </c>
      <c r="Q216" t="e">
        <v>#N/A</v>
      </c>
      <c r="R216">
        <v>2</v>
      </c>
      <c r="S216" s="58" t="e">
        <v>#N/A</v>
      </c>
      <c r="T216" s="48" t="s">
        <v>37</v>
      </c>
      <c r="U216" s="22" t="s">
        <v>70</v>
      </c>
      <c r="V216" t="e">
        <v>#N/A</v>
      </c>
      <c r="W216">
        <v>120</v>
      </c>
      <c r="X216">
        <v>1096</v>
      </c>
      <c r="Z216">
        <v>47</v>
      </c>
      <c r="AA216" s="37" t="s">
        <v>527</v>
      </c>
      <c r="AB216" s="35" t="s">
        <v>370</v>
      </c>
      <c r="AC216" s="35">
        <f>VLOOKUP(A216,Raceinfo!$A$1:$D$15,4,0)</f>
        <v>5</v>
      </c>
      <c r="AD216">
        <v>4</v>
      </c>
      <c r="AE216">
        <v>44</v>
      </c>
      <c r="AF216">
        <v>9</v>
      </c>
      <c r="AG216">
        <v>11</v>
      </c>
      <c r="AH216">
        <v>14</v>
      </c>
      <c r="AL216" t="s">
        <v>604</v>
      </c>
      <c r="AM216" t="s">
        <v>1562</v>
      </c>
      <c r="AN216" s="126" t="e">
        <f>表格2[[#This Row],[今次負磅]]/表格2[[#This Row],[排位體重]]*100%</f>
        <v>#N/A</v>
      </c>
      <c r="AO216" t="e">
        <f t="shared" si="11"/>
        <v>#N/A</v>
      </c>
    </row>
    <row r="217" spans="1:46" x14ac:dyDescent="0.25">
      <c r="A217" s="17" t="s">
        <v>1</v>
      </c>
      <c r="B217" s="20" t="s">
        <v>1330</v>
      </c>
      <c r="C217" s="20"/>
      <c r="D217" s="20"/>
      <c r="E217" s="124" t="s">
        <v>1413</v>
      </c>
      <c r="F217" s="122"/>
      <c r="G217" s="33" t="str">
        <f>VLOOKUP(AF217, method!$A$1:$B$15, 2, 0)</f>
        <v>留後</v>
      </c>
      <c r="H217">
        <v>12</v>
      </c>
      <c r="I217" t="str">
        <f t="shared" si="9"/>
        <v>忠</v>
      </c>
      <c r="J217">
        <f>COUNTIF($B$2:B217,B217)</f>
        <v>22</v>
      </c>
      <c r="K217" t="str">
        <f t="shared" ca="1" si="10"/>
        <v/>
      </c>
      <c r="L217" t="s">
        <v>605</v>
      </c>
      <c r="M217" s="40" t="s">
        <v>398</v>
      </c>
      <c r="N217" s="42">
        <v>1200</v>
      </c>
      <c r="O217">
        <v>1</v>
      </c>
      <c r="P217">
        <v>11.35</v>
      </c>
      <c r="Q217" t="e">
        <v>#N/A</v>
      </c>
      <c r="R217">
        <v>8</v>
      </c>
      <c r="S217" s="58" t="e">
        <v>#N/A</v>
      </c>
      <c r="T217" s="51" t="s">
        <v>52</v>
      </c>
      <c r="U217" s="22" t="s">
        <v>70</v>
      </c>
      <c r="V217" t="e">
        <v>#N/A</v>
      </c>
      <c r="W217">
        <v>121</v>
      </c>
      <c r="X217">
        <v>1096</v>
      </c>
      <c r="Z217">
        <v>25</v>
      </c>
      <c r="AA217" s="37" t="s">
        <v>525</v>
      </c>
      <c r="AB217" s="35" t="s">
        <v>377</v>
      </c>
      <c r="AC217" s="35">
        <f>VLOOKUP(A217,Raceinfo!$A$1:$D$15,4,0)</f>
        <v>5</v>
      </c>
      <c r="AD217">
        <v>4</v>
      </c>
      <c r="AE217">
        <v>46</v>
      </c>
      <c r="AF217">
        <v>11</v>
      </c>
      <c r="AG217">
        <v>11</v>
      </c>
      <c r="AH217">
        <v>12</v>
      </c>
      <c r="AL217" t="s">
        <v>606</v>
      </c>
      <c r="AM217" t="s">
        <v>1563</v>
      </c>
      <c r="AN217" s="126" t="e">
        <f>表格2[[#This Row],[今次負磅]]/表格2[[#This Row],[排位體重]]*100%</f>
        <v>#N/A</v>
      </c>
      <c r="AO217" t="e">
        <f t="shared" si="11"/>
        <v>#N/A</v>
      </c>
    </row>
    <row r="218" spans="1:46" x14ac:dyDescent="0.25">
      <c r="A218" s="18" t="s">
        <v>81</v>
      </c>
      <c r="B218" s="21" t="s">
        <v>82</v>
      </c>
      <c r="C218" s="21"/>
      <c r="D218" s="21"/>
      <c r="E218" s="12" t="s">
        <v>29</v>
      </c>
      <c r="F218" s="122"/>
      <c r="G218" s="30" t="str">
        <f>VLOOKUP(AF218, method!$A$1:$B$15, 2, 0)</f>
        <v>放頭</v>
      </c>
      <c r="H218">
        <v>4</v>
      </c>
      <c r="I218" t="str">
        <f t="shared" si="9"/>
        <v>忠</v>
      </c>
      <c r="J218">
        <f>COUNTIF($B$2:B218,B218)</f>
        <v>1</v>
      </c>
      <c r="K218" t="str">
        <f t="shared" ca="1" si="10"/>
        <v>倉</v>
      </c>
      <c r="L218" t="s">
        <v>415</v>
      </c>
      <c r="M218" s="39" t="s">
        <v>413</v>
      </c>
      <c r="N218" s="42">
        <v>1000</v>
      </c>
      <c r="O218">
        <v>0</v>
      </c>
      <c r="P218">
        <v>56.9</v>
      </c>
      <c r="Q218">
        <v>2</v>
      </c>
      <c r="R218">
        <v>12</v>
      </c>
      <c r="S218" s="47" t="s">
        <v>32</v>
      </c>
      <c r="T218" s="60" t="s">
        <v>125</v>
      </c>
      <c r="U218" s="23" t="s">
        <v>47</v>
      </c>
      <c r="V218">
        <v>135</v>
      </c>
      <c r="W218">
        <v>121</v>
      </c>
      <c r="X218">
        <v>1116</v>
      </c>
      <c r="Z218">
        <v>4.0999999999999996</v>
      </c>
      <c r="AA218" s="38" t="s">
        <v>468</v>
      </c>
      <c r="AB218" s="35" t="s">
        <v>377</v>
      </c>
      <c r="AC218" s="35">
        <f>VLOOKUP(A218,Raceinfo!$A$1:$D$15,4,0)</f>
        <v>4</v>
      </c>
      <c r="AD218">
        <v>3</v>
      </c>
      <c r="AE218">
        <v>61</v>
      </c>
      <c r="AF218">
        <v>1</v>
      </c>
      <c r="AG218">
        <v>1</v>
      </c>
      <c r="AH218">
        <v>4</v>
      </c>
      <c r="AL218" t="s">
        <v>18</v>
      </c>
      <c r="AM218" t="s">
        <v>1475</v>
      </c>
      <c r="AN218" s="126">
        <f>表格2[[#This Row],[今次負磅]]/表格2[[#This Row],[排位體重]]*100%</f>
        <v>0.12096774193548387</v>
      </c>
      <c r="AO218" t="str">
        <f t="shared" si="11"/>
        <v/>
      </c>
      <c r="AT218" t="s">
        <v>1505</v>
      </c>
    </row>
    <row r="219" spans="1:46" x14ac:dyDescent="0.25">
      <c r="A219" s="18" t="s">
        <v>81</v>
      </c>
      <c r="B219" s="21" t="s">
        <v>82</v>
      </c>
      <c r="C219" s="21"/>
      <c r="D219" s="21"/>
      <c r="E219" s="12" t="s">
        <v>29</v>
      </c>
      <c r="F219" s="122"/>
      <c r="G219" s="32" t="str">
        <f>VLOOKUP(AF219, method!$A$1:$B$15, 2, 0)</f>
        <v>中前</v>
      </c>
      <c r="H219">
        <v>4</v>
      </c>
      <c r="I219" t="str">
        <f t="shared" si="9"/>
        <v>忠</v>
      </c>
      <c r="J219">
        <f>COUNTIF($B$2:B219,B219)</f>
        <v>2</v>
      </c>
      <c r="K219" t="str">
        <f t="shared" ca="1" si="10"/>
        <v>倉</v>
      </c>
      <c r="L219" t="s">
        <v>465</v>
      </c>
      <c r="M219" s="39" t="s">
        <v>413</v>
      </c>
      <c r="N219" s="42">
        <v>1000</v>
      </c>
      <c r="O219">
        <v>0</v>
      </c>
      <c r="P219">
        <v>57.17</v>
      </c>
      <c r="Q219">
        <v>2</v>
      </c>
      <c r="R219">
        <v>7</v>
      </c>
      <c r="S219" s="47" t="s">
        <v>32</v>
      </c>
      <c r="T219" s="44" t="s">
        <v>347</v>
      </c>
      <c r="U219" s="23" t="s">
        <v>47</v>
      </c>
      <c r="V219">
        <v>135</v>
      </c>
      <c r="W219">
        <v>117</v>
      </c>
      <c r="X219">
        <v>1121</v>
      </c>
      <c r="Z219">
        <v>9.8000000000000007</v>
      </c>
      <c r="AA219" s="38">
        <v>1</v>
      </c>
      <c r="AB219" s="36" t="s">
        <v>459</v>
      </c>
      <c r="AC219" s="36">
        <f>VLOOKUP(A219,Raceinfo!$A$1:$D$15,4,0)</f>
        <v>4</v>
      </c>
      <c r="AD219">
        <v>3</v>
      </c>
      <c r="AE219">
        <v>61</v>
      </c>
      <c r="AF219">
        <v>4</v>
      </c>
      <c r="AG219">
        <v>4</v>
      </c>
      <c r="AH219">
        <v>4</v>
      </c>
      <c r="AL219" t="s">
        <v>18</v>
      </c>
      <c r="AM219" t="s">
        <v>1475</v>
      </c>
      <c r="AN219" s="126">
        <f>表格2[[#This Row],[今次負磅]]/表格2[[#This Row],[排位體重]]*100%</f>
        <v>0.12042818911685994</v>
      </c>
      <c r="AO219" t="str">
        <f t="shared" si="11"/>
        <v/>
      </c>
    </row>
    <row r="220" spans="1:46" x14ac:dyDescent="0.25">
      <c r="A220" s="18" t="s">
        <v>81</v>
      </c>
      <c r="B220" s="21" t="s">
        <v>82</v>
      </c>
      <c r="C220" s="21"/>
      <c r="D220" s="21"/>
      <c r="E220" s="12" t="s">
        <v>29</v>
      </c>
      <c r="F220" s="122"/>
      <c r="G220" s="30" t="str">
        <f>VLOOKUP(AF220, method!$A$1:$B$15, 2, 0)</f>
        <v>放頭</v>
      </c>
      <c r="H220">
        <v>11</v>
      </c>
      <c r="I220" t="str">
        <f t="shared" si="9"/>
        <v>忠</v>
      </c>
      <c r="J220">
        <f>COUNTIF($B$2:B220,B220)</f>
        <v>3</v>
      </c>
      <c r="K220" t="str">
        <f t="shared" ca="1" si="10"/>
        <v>倉</v>
      </c>
      <c r="L220" t="s">
        <v>555</v>
      </c>
      <c r="M220" s="39" t="s">
        <v>413</v>
      </c>
      <c r="N220">
        <v>1200</v>
      </c>
      <c r="O220">
        <v>1</v>
      </c>
      <c r="P220">
        <v>10.5</v>
      </c>
      <c r="Q220">
        <v>2</v>
      </c>
      <c r="R220">
        <v>4</v>
      </c>
      <c r="S220" s="47" t="s">
        <v>32</v>
      </c>
      <c r="T220" s="61" t="s">
        <v>128</v>
      </c>
      <c r="U220" s="20" t="s">
        <v>33</v>
      </c>
      <c r="V220">
        <v>135</v>
      </c>
      <c r="W220">
        <v>120</v>
      </c>
      <c r="X220">
        <v>1121</v>
      </c>
      <c r="Z220">
        <v>7.5</v>
      </c>
      <c r="AA220" s="37">
        <v>6</v>
      </c>
      <c r="AB220" s="35" t="s">
        <v>377</v>
      </c>
      <c r="AC220" s="35">
        <f>VLOOKUP(A220,Raceinfo!$A$1:$D$15,4,0)</f>
        <v>4</v>
      </c>
      <c r="AD220">
        <v>3</v>
      </c>
      <c r="AE220">
        <v>61</v>
      </c>
      <c r="AF220">
        <v>3</v>
      </c>
      <c r="AG220">
        <v>3</v>
      </c>
      <c r="AH220">
        <v>11</v>
      </c>
      <c r="AL220" t="s">
        <v>18</v>
      </c>
      <c r="AM220" t="s">
        <v>1475</v>
      </c>
      <c r="AN220" s="126">
        <f>表格2[[#This Row],[今次負磅]]/表格2[[#This Row],[排位體重]]*100%</f>
        <v>0.12042818911685994</v>
      </c>
      <c r="AO220" t="str">
        <f t="shared" si="11"/>
        <v/>
      </c>
    </row>
    <row r="221" spans="1:46" x14ac:dyDescent="0.25">
      <c r="A221" s="18" t="s">
        <v>81</v>
      </c>
      <c r="B221" s="21" t="s">
        <v>82</v>
      </c>
      <c r="C221" s="21" t="s">
        <v>1410</v>
      </c>
      <c r="D221" s="21"/>
      <c r="E221" s="12" t="s">
        <v>29</v>
      </c>
      <c r="F221" s="122"/>
      <c r="G221" s="30" t="str">
        <f>VLOOKUP(AF221, method!$A$1:$B$15, 2, 0)</f>
        <v>放頭</v>
      </c>
      <c r="H221">
        <v>8</v>
      </c>
      <c r="I221" t="str">
        <f t="shared" si="9"/>
        <v>忠</v>
      </c>
      <c r="J221">
        <f>COUNTIF($B$2:B221,B221)</f>
        <v>4</v>
      </c>
      <c r="K221" t="str">
        <f t="shared" ca="1" si="10"/>
        <v>倉</v>
      </c>
      <c r="L221" t="s">
        <v>435</v>
      </c>
      <c r="M221" s="39" t="s">
        <v>394</v>
      </c>
      <c r="N221" s="42">
        <v>1000</v>
      </c>
      <c r="O221">
        <v>0</v>
      </c>
      <c r="P221" s="127">
        <v>56.28</v>
      </c>
      <c r="Q221">
        <v>2</v>
      </c>
      <c r="R221">
        <v>5</v>
      </c>
      <c r="S221" s="47" t="s">
        <v>32</v>
      </c>
      <c r="T221" s="47" t="s">
        <v>32</v>
      </c>
      <c r="U221" s="20" t="s">
        <v>33</v>
      </c>
      <c r="V221">
        <v>135</v>
      </c>
      <c r="W221">
        <v>120</v>
      </c>
      <c r="X221">
        <v>1121</v>
      </c>
      <c r="Z221">
        <v>1.5</v>
      </c>
      <c r="AA221" s="37">
        <v>6</v>
      </c>
      <c r="AB221" s="35" t="s">
        <v>370</v>
      </c>
      <c r="AC221" s="35">
        <f>VLOOKUP(A221,Raceinfo!$A$1:$D$15,4,0)</f>
        <v>4</v>
      </c>
      <c r="AD221">
        <v>3</v>
      </c>
      <c r="AE221">
        <v>61</v>
      </c>
      <c r="AF221">
        <v>3</v>
      </c>
      <c r="AG221">
        <v>2</v>
      </c>
      <c r="AH221">
        <v>8</v>
      </c>
      <c r="AL221" t="s">
        <v>18</v>
      </c>
      <c r="AM221" t="s">
        <v>1475</v>
      </c>
      <c r="AN221" s="126">
        <f>表格2[[#This Row],[今次負磅]]/表格2[[#This Row],[排位體重]]*100%</f>
        <v>0.12042818911685994</v>
      </c>
      <c r="AO221" t="str">
        <f t="shared" si="11"/>
        <v/>
      </c>
    </row>
    <row r="222" spans="1:46" x14ac:dyDescent="0.25">
      <c r="A222" s="18" t="s">
        <v>81</v>
      </c>
      <c r="B222" s="21" t="s">
        <v>82</v>
      </c>
      <c r="C222" s="21" t="s">
        <v>1410</v>
      </c>
      <c r="D222" s="21"/>
      <c r="E222" s="12" t="s">
        <v>29</v>
      </c>
      <c r="F222" s="28" t="s">
        <v>1408</v>
      </c>
      <c r="G222" s="30" t="str">
        <f>VLOOKUP(AF222, method!$A$1:$B$15, 2, 0)</f>
        <v>放頭</v>
      </c>
      <c r="H222" s="15">
        <v>1</v>
      </c>
      <c r="I222" s="15" t="str">
        <f t="shared" si="9"/>
        <v>忠</v>
      </c>
      <c r="J222" s="15">
        <f>COUNTIF($B$2:B222,B222)</f>
        <v>5</v>
      </c>
      <c r="K222" s="15" t="str">
        <f t="shared" ca="1" si="10"/>
        <v>倉</v>
      </c>
      <c r="L222" t="s">
        <v>437</v>
      </c>
      <c r="M222" s="39" t="s">
        <v>369</v>
      </c>
      <c r="N222" s="42">
        <v>1000</v>
      </c>
      <c r="O222">
        <v>0</v>
      </c>
      <c r="P222" s="127">
        <v>55.81</v>
      </c>
      <c r="Q222">
        <v>2</v>
      </c>
      <c r="R222">
        <v>13</v>
      </c>
      <c r="S222" s="47" t="s">
        <v>32</v>
      </c>
      <c r="T222" s="47" t="s">
        <v>32</v>
      </c>
      <c r="U222" s="20" t="s">
        <v>33</v>
      </c>
      <c r="V222">
        <v>135</v>
      </c>
      <c r="W222">
        <v>129</v>
      </c>
      <c r="X222">
        <v>1122</v>
      </c>
      <c r="Z222">
        <v>1.9</v>
      </c>
      <c r="AA222" s="38">
        <v>2</v>
      </c>
      <c r="AB222" s="35" t="s">
        <v>377</v>
      </c>
      <c r="AC222" s="35">
        <f>VLOOKUP(A222,Raceinfo!$A$1:$D$15,4,0)</f>
        <v>4</v>
      </c>
      <c r="AD222">
        <v>4</v>
      </c>
      <c r="AE222">
        <v>52</v>
      </c>
      <c r="AF222">
        <v>3</v>
      </c>
      <c r="AG222">
        <v>3</v>
      </c>
      <c r="AH222">
        <v>1</v>
      </c>
      <c r="AL222" t="s">
        <v>181</v>
      </c>
      <c r="AM222" t="s">
        <v>1489</v>
      </c>
      <c r="AN222" s="126">
        <f>表格2[[#This Row],[今次負磅]]/表格2[[#This Row],[排位體重]]*100%</f>
        <v>0.12032085561497326</v>
      </c>
      <c r="AO222" t="str">
        <f t="shared" si="11"/>
        <v/>
      </c>
    </row>
    <row r="223" spans="1:46" x14ac:dyDescent="0.25">
      <c r="A223" s="18" t="s">
        <v>81</v>
      </c>
      <c r="B223" s="22" t="s">
        <v>84</v>
      </c>
      <c r="C223" s="22" t="s">
        <v>1410</v>
      </c>
      <c r="D223" s="22"/>
      <c r="E223" s="12" t="s">
        <v>29</v>
      </c>
      <c r="F223" s="23" t="s">
        <v>1409</v>
      </c>
      <c r="G223" s="32" t="str">
        <f>VLOOKUP(AF223, method!$A$1:$B$15, 2, 0)</f>
        <v>中前</v>
      </c>
      <c r="H223" s="15">
        <v>1</v>
      </c>
      <c r="I223" s="15" t="str">
        <f t="shared" si="9"/>
        <v>忠</v>
      </c>
      <c r="J223" s="15">
        <f>COUNTIF($B$2:B223,B223)</f>
        <v>1</v>
      </c>
      <c r="K223" s="15" t="str">
        <f t="shared" ca="1" si="10"/>
        <v/>
      </c>
      <c r="L223" t="s">
        <v>504</v>
      </c>
      <c r="M223" s="39" t="s">
        <v>369</v>
      </c>
      <c r="N223" s="42">
        <v>1000</v>
      </c>
      <c r="O223">
        <v>0</v>
      </c>
      <c r="P223" s="127">
        <v>56.24</v>
      </c>
      <c r="Q223">
        <v>5</v>
      </c>
      <c r="R223">
        <v>2</v>
      </c>
      <c r="S223" s="56" t="s">
        <v>352</v>
      </c>
      <c r="T223" s="56" t="s">
        <v>352</v>
      </c>
      <c r="U223" s="21" t="s">
        <v>85</v>
      </c>
      <c r="V223">
        <v>125</v>
      </c>
      <c r="W223">
        <v>118</v>
      </c>
      <c r="X223">
        <v>1065</v>
      </c>
      <c r="Z223">
        <v>9.1999999999999993</v>
      </c>
      <c r="AA223" s="38" t="s">
        <v>470</v>
      </c>
      <c r="AB223" s="35" t="s">
        <v>377</v>
      </c>
      <c r="AC223" s="35">
        <f>VLOOKUP(A223,Raceinfo!$A$1:$D$15,4,0)</f>
        <v>4</v>
      </c>
      <c r="AD223">
        <v>4</v>
      </c>
      <c r="AE223">
        <v>52</v>
      </c>
      <c r="AF223">
        <v>5</v>
      </c>
      <c r="AG223">
        <v>3</v>
      </c>
      <c r="AH223">
        <v>1</v>
      </c>
      <c r="AL223" t="s">
        <v>18</v>
      </c>
      <c r="AM223" t="s">
        <v>1475</v>
      </c>
      <c r="AN223" s="126">
        <f>表格2[[#This Row],[今次負磅]]/表格2[[#This Row],[排位體重]]*100%</f>
        <v>0.11737089201877934</v>
      </c>
      <c r="AO223" t="str">
        <f t="shared" si="11"/>
        <v/>
      </c>
    </row>
    <row r="224" spans="1:46" x14ac:dyDescent="0.25">
      <c r="A224" s="18" t="s">
        <v>81</v>
      </c>
      <c r="B224" s="22" t="s">
        <v>84</v>
      </c>
      <c r="C224" s="22"/>
      <c r="D224" s="22"/>
      <c r="E224" s="12" t="s">
        <v>29</v>
      </c>
      <c r="F224" s="122"/>
      <c r="G224" s="32" t="str">
        <f>VLOOKUP(AF224, method!$A$1:$B$15, 2, 0)</f>
        <v>中前</v>
      </c>
      <c r="H224">
        <v>4</v>
      </c>
      <c r="I224" t="str">
        <f t="shared" si="9"/>
        <v>忠</v>
      </c>
      <c r="J224">
        <f>COUNTIF($B$2:B224,B224)</f>
        <v>2</v>
      </c>
      <c r="K224" t="str">
        <f t="shared" ca="1" si="10"/>
        <v/>
      </c>
      <c r="L224" t="s">
        <v>465</v>
      </c>
      <c r="M224" s="39" t="s">
        <v>413</v>
      </c>
      <c r="N224" s="42">
        <v>1000</v>
      </c>
      <c r="O224">
        <v>0</v>
      </c>
      <c r="P224">
        <v>57.37</v>
      </c>
      <c r="Q224">
        <v>5</v>
      </c>
      <c r="R224">
        <v>2</v>
      </c>
      <c r="S224" s="56" t="s">
        <v>352</v>
      </c>
      <c r="T224" s="56" t="s">
        <v>352</v>
      </c>
      <c r="U224" s="21" t="s">
        <v>85</v>
      </c>
      <c r="V224">
        <v>125</v>
      </c>
      <c r="W224">
        <v>115</v>
      </c>
      <c r="X224">
        <v>1072</v>
      </c>
      <c r="Z224">
        <v>7.4</v>
      </c>
      <c r="AA224" s="38">
        <v>2</v>
      </c>
      <c r="AB224" s="36" t="s">
        <v>459</v>
      </c>
      <c r="AC224" s="36">
        <f>VLOOKUP(A224,Raceinfo!$A$1:$D$15,4,0)</f>
        <v>4</v>
      </c>
      <c r="AD224">
        <v>4</v>
      </c>
      <c r="AE224">
        <v>52</v>
      </c>
      <c r="AF224">
        <v>5</v>
      </c>
      <c r="AG224">
        <v>7</v>
      </c>
      <c r="AH224">
        <v>4</v>
      </c>
      <c r="AL224" t="s">
        <v>18</v>
      </c>
      <c r="AM224" t="s">
        <v>1475</v>
      </c>
      <c r="AN224" s="126">
        <f>表格2[[#This Row],[今次負磅]]/表格2[[#This Row],[排位體重]]*100%</f>
        <v>0.1166044776119403</v>
      </c>
      <c r="AO224" t="str">
        <f t="shared" si="11"/>
        <v/>
      </c>
    </row>
    <row r="225" spans="1:45" x14ac:dyDescent="0.25">
      <c r="A225" s="18" t="s">
        <v>81</v>
      </c>
      <c r="B225" s="22" t="s">
        <v>84</v>
      </c>
      <c r="C225" s="22" t="s">
        <v>1410</v>
      </c>
      <c r="D225" s="22"/>
      <c r="E225" s="12" t="s">
        <v>29</v>
      </c>
      <c r="F225" s="122"/>
      <c r="G225" s="32" t="str">
        <f>VLOOKUP(AF225, method!$A$1:$B$15, 2, 0)</f>
        <v>中前</v>
      </c>
      <c r="H225" s="15">
        <v>3</v>
      </c>
      <c r="I225" s="15" t="str">
        <f t="shared" si="9"/>
        <v>忠</v>
      </c>
      <c r="J225" s="15">
        <f>COUNTIF($B$2:B225,B225)</f>
        <v>3</v>
      </c>
      <c r="K225" s="15" t="str">
        <f t="shared" ca="1" si="10"/>
        <v/>
      </c>
      <c r="L225" t="s">
        <v>424</v>
      </c>
      <c r="M225" s="39" t="s">
        <v>390</v>
      </c>
      <c r="N225" s="42">
        <v>1000</v>
      </c>
      <c r="O225">
        <v>0</v>
      </c>
      <c r="P225" s="127">
        <v>55.79</v>
      </c>
      <c r="Q225">
        <v>5</v>
      </c>
      <c r="R225">
        <v>13</v>
      </c>
      <c r="S225" s="56" t="s">
        <v>352</v>
      </c>
      <c r="T225" s="56" t="s">
        <v>352</v>
      </c>
      <c r="U225" s="21" t="s">
        <v>85</v>
      </c>
      <c r="V225">
        <v>125</v>
      </c>
      <c r="W225">
        <v>117</v>
      </c>
      <c r="X225">
        <v>1063</v>
      </c>
      <c r="Z225">
        <v>11</v>
      </c>
      <c r="AA225" s="38" t="s">
        <v>447</v>
      </c>
      <c r="AB225" s="35" t="s">
        <v>377</v>
      </c>
      <c r="AC225" s="35">
        <f>VLOOKUP(A225,Raceinfo!$A$1:$D$15,4,0)</f>
        <v>4</v>
      </c>
      <c r="AD225">
        <v>4</v>
      </c>
      <c r="AE225">
        <v>52</v>
      </c>
      <c r="AF225">
        <v>7</v>
      </c>
      <c r="AG225">
        <v>5</v>
      </c>
      <c r="AH225">
        <v>3</v>
      </c>
      <c r="AL225" t="s">
        <v>181</v>
      </c>
      <c r="AM225" t="s">
        <v>1489</v>
      </c>
      <c r="AN225" s="126">
        <f>表格2[[#This Row],[今次負磅]]/表格2[[#This Row],[排位體重]]*100%</f>
        <v>0.11759172154280338</v>
      </c>
      <c r="AO225" t="str">
        <f t="shared" si="11"/>
        <v/>
      </c>
    </row>
    <row r="226" spans="1:45" x14ac:dyDescent="0.25">
      <c r="A226" s="18" t="s">
        <v>81</v>
      </c>
      <c r="B226" s="23" t="s">
        <v>87</v>
      </c>
      <c r="C226" s="23"/>
      <c r="D226" s="23"/>
      <c r="E226" s="125" t="s">
        <v>1399</v>
      </c>
      <c r="F226" s="122"/>
      <c r="G226" s="30" t="str">
        <f>VLOOKUP(AF226, method!$A$1:$B$15, 2, 0)</f>
        <v>放頭</v>
      </c>
      <c r="H226">
        <v>8</v>
      </c>
      <c r="I226" t="str">
        <f t="shared" si="9"/>
        <v/>
      </c>
      <c r="J226">
        <f>COUNTIF($B$2:B226,B226)</f>
        <v>1</v>
      </c>
      <c r="K226" t="str">
        <f t="shared" ca="1" si="10"/>
        <v/>
      </c>
      <c r="L226" t="s">
        <v>458</v>
      </c>
      <c r="M226" s="39" t="s">
        <v>430</v>
      </c>
      <c r="N226">
        <v>1200</v>
      </c>
      <c r="O226">
        <v>1</v>
      </c>
      <c r="P226">
        <v>11</v>
      </c>
      <c r="Q226">
        <v>8</v>
      </c>
      <c r="R226">
        <v>3</v>
      </c>
      <c r="S226" s="48" t="s">
        <v>37</v>
      </c>
      <c r="T226" s="48" t="s">
        <v>37</v>
      </c>
      <c r="U226" s="21" t="s">
        <v>38</v>
      </c>
      <c r="V226">
        <v>134</v>
      </c>
      <c r="W226">
        <v>133</v>
      </c>
      <c r="X226">
        <v>1139</v>
      </c>
      <c r="Z226">
        <v>9.5</v>
      </c>
      <c r="AA226" s="37" t="s">
        <v>416</v>
      </c>
      <c r="AB226" s="36" t="s">
        <v>459</v>
      </c>
      <c r="AC226" s="36">
        <f>VLOOKUP(A226,Raceinfo!$A$1:$D$15,4,0)</f>
        <v>4</v>
      </c>
      <c r="AD226">
        <v>4</v>
      </c>
      <c r="AE226">
        <v>57</v>
      </c>
      <c r="AF226">
        <v>2</v>
      </c>
      <c r="AG226">
        <v>4</v>
      </c>
      <c r="AH226">
        <v>8</v>
      </c>
      <c r="AL226" t="s">
        <v>34</v>
      </c>
      <c r="AM226" t="s">
        <v>1470</v>
      </c>
      <c r="AN226" s="126">
        <f>表格2[[#This Row],[今次負磅]]/表格2[[#This Row],[排位體重]]*100%</f>
        <v>0.11764705882352941</v>
      </c>
      <c r="AO226" t="str">
        <f t="shared" si="11"/>
        <v/>
      </c>
    </row>
    <row r="227" spans="1:45" x14ac:dyDescent="0.25">
      <c r="A227" s="18" t="s">
        <v>81</v>
      </c>
      <c r="B227" s="23" t="s">
        <v>87</v>
      </c>
      <c r="C227" s="23"/>
      <c r="D227" s="23"/>
      <c r="E227" s="11" t="s">
        <v>1414</v>
      </c>
      <c r="F227" s="122"/>
      <c r="G227" s="30" t="str">
        <f>VLOOKUP(AF227, method!$A$1:$B$15, 2, 0)</f>
        <v>放頭</v>
      </c>
      <c r="H227">
        <v>10</v>
      </c>
      <c r="I227" t="str">
        <f t="shared" si="9"/>
        <v/>
      </c>
      <c r="J227">
        <f>COUNTIF($B$2:B227,B227)</f>
        <v>2</v>
      </c>
      <c r="K227" t="str">
        <f t="shared" ca="1" si="10"/>
        <v/>
      </c>
      <c r="L227" t="s">
        <v>522</v>
      </c>
      <c r="M227" s="39" t="s">
        <v>394</v>
      </c>
      <c r="N227" s="42">
        <v>1000</v>
      </c>
      <c r="O227">
        <v>0</v>
      </c>
      <c r="P227">
        <v>57.9</v>
      </c>
      <c r="Q227">
        <v>8</v>
      </c>
      <c r="R227">
        <v>13</v>
      </c>
      <c r="S227" s="48" t="s">
        <v>37</v>
      </c>
      <c r="T227" s="48" t="s">
        <v>37</v>
      </c>
      <c r="U227" s="21" t="s">
        <v>38</v>
      </c>
      <c r="V227">
        <v>134</v>
      </c>
      <c r="W227">
        <v>132</v>
      </c>
      <c r="X227">
        <v>1156</v>
      </c>
      <c r="Z227">
        <v>9.8000000000000007</v>
      </c>
      <c r="AA227" s="37">
        <v>6</v>
      </c>
      <c r="AB227" s="35" t="s">
        <v>377</v>
      </c>
      <c r="AC227" s="35">
        <f>VLOOKUP(A227,Raceinfo!$A$1:$D$15,4,0)</f>
        <v>4</v>
      </c>
      <c r="AD227">
        <v>4</v>
      </c>
      <c r="AE227">
        <v>57</v>
      </c>
      <c r="AF227">
        <v>1</v>
      </c>
      <c r="AG227">
        <v>7</v>
      </c>
      <c r="AH227">
        <v>10</v>
      </c>
      <c r="AL227" t="s">
        <v>34</v>
      </c>
      <c r="AM227" t="s">
        <v>1470</v>
      </c>
      <c r="AN227" s="126">
        <f>表格2[[#This Row],[今次負磅]]/表格2[[#This Row],[排位體重]]*100%</f>
        <v>0.11591695501730104</v>
      </c>
      <c r="AO227" t="str">
        <f t="shared" si="11"/>
        <v/>
      </c>
    </row>
    <row r="228" spans="1:45" x14ac:dyDescent="0.25">
      <c r="A228" s="18" t="s">
        <v>81</v>
      </c>
      <c r="B228" s="23" t="s">
        <v>87</v>
      </c>
      <c r="C228" s="23"/>
      <c r="D228" s="23"/>
      <c r="E228" s="12" t="s">
        <v>29</v>
      </c>
      <c r="F228" s="28" t="s">
        <v>1408</v>
      </c>
      <c r="G228" s="30" t="str">
        <f>VLOOKUP(AF228, method!$A$1:$B$15, 2, 0)</f>
        <v>放頭</v>
      </c>
      <c r="H228" s="15">
        <v>1</v>
      </c>
      <c r="I228" s="15" t="str">
        <f t="shared" si="9"/>
        <v/>
      </c>
      <c r="J228" s="15">
        <f>COUNTIF($B$2:B228,B228)</f>
        <v>3</v>
      </c>
      <c r="K228" s="15" t="str">
        <f t="shared" ca="1" si="10"/>
        <v/>
      </c>
      <c r="L228" t="s">
        <v>465</v>
      </c>
      <c r="M228" s="39" t="s">
        <v>413</v>
      </c>
      <c r="N228" s="42">
        <v>1000</v>
      </c>
      <c r="O228">
        <v>0</v>
      </c>
      <c r="P228">
        <v>57.7</v>
      </c>
      <c r="Q228">
        <v>8</v>
      </c>
      <c r="R228">
        <v>9</v>
      </c>
      <c r="S228" s="48" t="s">
        <v>37</v>
      </c>
      <c r="T228" s="48" t="s">
        <v>37</v>
      </c>
      <c r="U228" s="21" t="s">
        <v>38</v>
      </c>
      <c r="V228">
        <v>134</v>
      </c>
      <c r="W228">
        <v>124</v>
      </c>
      <c r="X228">
        <v>1160</v>
      </c>
      <c r="Z228">
        <v>70</v>
      </c>
      <c r="AA228" s="38" t="s">
        <v>463</v>
      </c>
      <c r="AB228" s="36" t="s">
        <v>459</v>
      </c>
      <c r="AC228" s="36">
        <f>VLOOKUP(A228,Raceinfo!$A$1:$D$15,4,0)</f>
        <v>4</v>
      </c>
      <c r="AD228">
        <v>4</v>
      </c>
      <c r="AE228">
        <v>51</v>
      </c>
      <c r="AF228">
        <v>2</v>
      </c>
      <c r="AG228">
        <v>2</v>
      </c>
      <c r="AH228">
        <v>1</v>
      </c>
      <c r="AL228" t="s">
        <v>94</v>
      </c>
      <c r="AM228" t="s">
        <v>1480</v>
      </c>
      <c r="AN228" s="126">
        <f>表格2[[#This Row],[今次負磅]]/表格2[[#This Row],[排位體重]]*100%</f>
        <v>0.11551724137931034</v>
      </c>
      <c r="AO228" t="str">
        <f t="shared" si="11"/>
        <v/>
      </c>
    </row>
    <row r="229" spans="1:45" x14ac:dyDescent="0.25">
      <c r="A229" s="18" t="s">
        <v>81</v>
      </c>
      <c r="B229" s="23" t="s">
        <v>87</v>
      </c>
      <c r="C229" s="23"/>
      <c r="D229" s="23"/>
      <c r="E229" s="124" t="s">
        <v>1413</v>
      </c>
      <c r="F229" s="122"/>
      <c r="G229" s="32" t="str">
        <f>VLOOKUP(AF229, method!$A$1:$B$15, 2, 0)</f>
        <v>中前</v>
      </c>
      <c r="H229">
        <v>14</v>
      </c>
      <c r="I229" t="str">
        <f t="shared" si="9"/>
        <v/>
      </c>
      <c r="J229">
        <f>COUNTIF($B$2:B229,B229)</f>
        <v>4</v>
      </c>
      <c r="K229" t="str">
        <f t="shared" ca="1" si="10"/>
        <v/>
      </c>
      <c r="L229" t="s">
        <v>417</v>
      </c>
      <c r="M229" s="39" t="s">
        <v>394</v>
      </c>
      <c r="N229">
        <v>1200</v>
      </c>
      <c r="O229">
        <v>1</v>
      </c>
      <c r="P229">
        <v>12.21</v>
      </c>
      <c r="Q229">
        <v>8</v>
      </c>
      <c r="R229">
        <v>3</v>
      </c>
      <c r="S229" s="48" t="s">
        <v>37</v>
      </c>
      <c r="T229" s="48" t="s">
        <v>37</v>
      </c>
      <c r="U229" s="21" t="s">
        <v>38</v>
      </c>
      <c r="V229">
        <v>134</v>
      </c>
      <c r="W229">
        <v>130</v>
      </c>
      <c r="X229">
        <v>1162</v>
      </c>
      <c r="Z229">
        <v>24</v>
      </c>
      <c r="AA229" s="37">
        <v>18</v>
      </c>
      <c r="AB229" s="35" t="s">
        <v>377</v>
      </c>
      <c r="AC229" s="35">
        <f>VLOOKUP(A229,Raceinfo!$A$1:$D$15,4,0)</f>
        <v>4</v>
      </c>
      <c r="AD229">
        <v>4</v>
      </c>
      <c r="AE229">
        <v>52</v>
      </c>
      <c r="AF229">
        <v>7</v>
      </c>
      <c r="AG229">
        <v>9</v>
      </c>
      <c r="AH229">
        <v>14</v>
      </c>
      <c r="AL229" t="s">
        <v>18</v>
      </c>
      <c r="AM229" t="s">
        <v>1475</v>
      </c>
      <c r="AN229" s="126">
        <f>表格2[[#This Row],[今次負磅]]/表格2[[#This Row],[排位體重]]*100%</f>
        <v>0.11531841652323579</v>
      </c>
      <c r="AO229" t="str">
        <f t="shared" si="11"/>
        <v/>
      </c>
    </row>
    <row r="230" spans="1:45" x14ac:dyDescent="0.25">
      <c r="A230" s="18" t="s">
        <v>81</v>
      </c>
      <c r="B230" s="23" t="s">
        <v>87</v>
      </c>
      <c r="C230" s="23" t="s">
        <v>1410</v>
      </c>
      <c r="D230" s="23"/>
      <c r="E230" s="12" t="s">
        <v>29</v>
      </c>
      <c r="F230" s="122"/>
      <c r="G230" s="32" t="str">
        <f>VLOOKUP(AF230, method!$A$1:$B$15, 2, 0)</f>
        <v>中前</v>
      </c>
      <c r="H230">
        <v>5</v>
      </c>
      <c r="I230" t="str">
        <f t="shared" si="9"/>
        <v/>
      </c>
      <c r="J230">
        <f>COUNTIF($B$2:B230,B230)</f>
        <v>5</v>
      </c>
      <c r="K230" t="str">
        <f t="shared" ca="1" si="10"/>
        <v/>
      </c>
      <c r="L230" t="s">
        <v>448</v>
      </c>
      <c r="M230" s="39" t="s">
        <v>430</v>
      </c>
      <c r="N230" s="42">
        <v>1000</v>
      </c>
      <c r="O230">
        <v>0</v>
      </c>
      <c r="P230" s="127">
        <v>56.71</v>
      </c>
      <c r="Q230">
        <v>8</v>
      </c>
      <c r="R230">
        <v>9</v>
      </c>
      <c r="S230" s="48" t="s">
        <v>37</v>
      </c>
      <c r="T230" s="48" t="s">
        <v>37</v>
      </c>
      <c r="U230" s="21" t="s">
        <v>38</v>
      </c>
      <c r="V230">
        <v>134</v>
      </c>
      <c r="W230">
        <v>127</v>
      </c>
      <c r="X230">
        <v>1169</v>
      </c>
      <c r="Z230">
        <v>69</v>
      </c>
      <c r="AA230" s="37" t="s">
        <v>436</v>
      </c>
      <c r="AB230" s="35" t="s">
        <v>370</v>
      </c>
      <c r="AC230" s="35">
        <f>VLOOKUP(A230,Raceinfo!$A$1:$D$15,4,0)</f>
        <v>4</v>
      </c>
      <c r="AD230">
        <v>4</v>
      </c>
      <c r="AE230">
        <v>52</v>
      </c>
      <c r="AF230">
        <v>5</v>
      </c>
      <c r="AG230">
        <v>8</v>
      </c>
      <c r="AH230">
        <v>5</v>
      </c>
      <c r="AL230" t="s">
        <v>181</v>
      </c>
      <c r="AM230" t="s">
        <v>1489</v>
      </c>
      <c r="AN230" s="126">
        <f>表格2[[#This Row],[今次負磅]]/表格2[[#This Row],[排位體重]]*100%</f>
        <v>0.1146278870829769</v>
      </c>
      <c r="AO230" t="str">
        <f t="shared" si="11"/>
        <v/>
      </c>
    </row>
    <row r="231" spans="1:45" x14ac:dyDescent="0.25">
      <c r="A231" s="18" t="s">
        <v>81</v>
      </c>
      <c r="B231" s="24" t="s">
        <v>89</v>
      </c>
      <c r="C231" s="24"/>
      <c r="D231" s="24"/>
      <c r="E231" s="11" t="s">
        <v>1414</v>
      </c>
      <c r="F231" s="122"/>
      <c r="G231" s="32" t="str">
        <f>VLOOKUP(AF231, method!$A$1:$B$15, 2, 0)</f>
        <v>中前</v>
      </c>
      <c r="H231">
        <v>11</v>
      </c>
      <c r="I231" t="str">
        <f t="shared" si="9"/>
        <v/>
      </c>
      <c r="J231">
        <f>COUNTIF($B$2:B231,B231)</f>
        <v>1</v>
      </c>
      <c r="K231" t="str">
        <f t="shared" ca="1" si="10"/>
        <v/>
      </c>
      <c r="L231" t="s">
        <v>458</v>
      </c>
      <c r="M231" s="39" t="s">
        <v>430</v>
      </c>
      <c r="N231">
        <v>1200</v>
      </c>
      <c r="O231">
        <v>1</v>
      </c>
      <c r="P231">
        <v>12.15</v>
      </c>
      <c r="Q231">
        <v>10</v>
      </c>
      <c r="R231">
        <v>10</v>
      </c>
      <c r="S231" s="55" t="s">
        <v>69</v>
      </c>
      <c r="T231" s="55" t="s">
        <v>69</v>
      </c>
      <c r="U231" s="17" t="s">
        <v>90</v>
      </c>
      <c r="V231">
        <v>134</v>
      </c>
      <c r="W231">
        <v>135</v>
      </c>
      <c r="X231">
        <v>1157</v>
      </c>
      <c r="Z231">
        <v>18</v>
      </c>
      <c r="AA231" s="37">
        <v>13</v>
      </c>
      <c r="AB231" s="36" t="s">
        <v>459</v>
      </c>
      <c r="AC231" s="36">
        <f>VLOOKUP(A231,Raceinfo!$A$1:$D$15,4,0)</f>
        <v>4</v>
      </c>
      <c r="AD231">
        <v>4</v>
      </c>
      <c r="AE231">
        <v>59</v>
      </c>
      <c r="AF231">
        <v>5</v>
      </c>
      <c r="AG231">
        <v>6</v>
      </c>
      <c r="AH231">
        <v>11</v>
      </c>
      <c r="AL231" t="s">
        <v>103</v>
      </c>
      <c r="AM231" t="s">
        <v>1478</v>
      </c>
      <c r="AN231" s="126">
        <f>表格2[[#This Row],[今次負磅]]/表格2[[#This Row],[排位體重]]*100%</f>
        <v>0.11581676750216076</v>
      </c>
      <c r="AO231" t="str">
        <f t="shared" si="11"/>
        <v/>
      </c>
    </row>
    <row r="232" spans="1:45" x14ac:dyDescent="0.25">
      <c r="A232" s="18" t="s">
        <v>81</v>
      </c>
      <c r="B232" s="24" t="s">
        <v>89</v>
      </c>
      <c r="C232" s="24" t="s">
        <v>1410</v>
      </c>
      <c r="D232" s="24"/>
      <c r="E232" s="12" t="s">
        <v>29</v>
      </c>
      <c r="F232" s="122"/>
      <c r="G232" s="31" t="str">
        <f>VLOOKUP(AF232, method!$A$1:$B$15, 2, 0)</f>
        <v>中後</v>
      </c>
      <c r="H232">
        <v>9</v>
      </c>
      <c r="I232" t="str">
        <f t="shared" si="9"/>
        <v/>
      </c>
      <c r="J232">
        <f>COUNTIF($B$2:B232,B232)</f>
        <v>2</v>
      </c>
      <c r="K232" t="str">
        <f t="shared" ca="1" si="10"/>
        <v/>
      </c>
      <c r="L232" t="s">
        <v>415</v>
      </c>
      <c r="M232" s="39" t="s">
        <v>413</v>
      </c>
      <c r="N232" s="42">
        <v>1000</v>
      </c>
      <c r="O232">
        <v>0</v>
      </c>
      <c r="P232" s="127">
        <v>56.56</v>
      </c>
      <c r="Q232">
        <v>10</v>
      </c>
      <c r="R232">
        <v>8</v>
      </c>
      <c r="S232" s="55" t="s">
        <v>69</v>
      </c>
      <c r="T232" s="59" t="s">
        <v>111</v>
      </c>
      <c r="U232" s="17" t="s">
        <v>90</v>
      </c>
      <c r="V232">
        <v>134</v>
      </c>
      <c r="W232">
        <v>120</v>
      </c>
      <c r="X232">
        <v>1161</v>
      </c>
      <c r="Z232">
        <v>11</v>
      </c>
      <c r="AA232" s="37" t="s">
        <v>467</v>
      </c>
      <c r="AB232" s="35" t="s">
        <v>377</v>
      </c>
      <c r="AC232" s="35">
        <f>VLOOKUP(A232,Raceinfo!$A$1:$D$15,4,0)</f>
        <v>4</v>
      </c>
      <c r="AD232">
        <v>3</v>
      </c>
      <c r="AE232">
        <v>60</v>
      </c>
      <c r="AF232">
        <v>8</v>
      </c>
      <c r="AG232">
        <v>6</v>
      </c>
      <c r="AH232">
        <v>9</v>
      </c>
      <c r="AL232" t="s">
        <v>103</v>
      </c>
      <c r="AM232" t="s">
        <v>1478</v>
      </c>
      <c r="AN232" s="126">
        <f>表格2[[#This Row],[今次負磅]]/表格2[[#This Row],[排位體重]]*100%</f>
        <v>0.11541774332472007</v>
      </c>
      <c r="AO232" t="str">
        <f t="shared" si="11"/>
        <v/>
      </c>
    </row>
    <row r="233" spans="1:45" x14ac:dyDescent="0.25">
      <c r="A233" s="18" t="s">
        <v>81</v>
      </c>
      <c r="B233" s="24" t="s">
        <v>89</v>
      </c>
      <c r="C233" s="24"/>
      <c r="D233" s="24"/>
      <c r="E233" s="124" t="s">
        <v>1413</v>
      </c>
      <c r="F233" s="122"/>
      <c r="G233" s="31" t="str">
        <f>VLOOKUP(AF233, method!$A$1:$B$15, 2, 0)</f>
        <v>中後</v>
      </c>
      <c r="H233">
        <v>10</v>
      </c>
      <c r="I233" t="str">
        <f t="shared" si="9"/>
        <v/>
      </c>
      <c r="J233">
        <f>COUNTIF($B$2:B233,B233)</f>
        <v>3</v>
      </c>
      <c r="K233" t="str">
        <f t="shared" ca="1" si="10"/>
        <v/>
      </c>
      <c r="L233" t="s">
        <v>590</v>
      </c>
      <c r="M233" s="39" t="s">
        <v>430</v>
      </c>
      <c r="N233" s="42">
        <v>1000</v>
      </c>
      <c r="O233">
        <v>0</v>
      </c>
      <c r="P233">
        <v>57.81</v>
      </c>
      <c r="Q233">
        <v>10</v>
      </c>
      <c r="R233">
        <v>6</v>
      </c>
      <c r="S233" s="55" t="s">
        <v>69</v>
      </c>
      <c r="T233" s="56" t="s">
        <v>352</v>
      </c>
      <c r="U233" s="17" t="s">
        <v>90</v>
      </c>
      <c r="V233">
        <v>134</v>
      </c>
      <c r="W233">
        <v>125</v>
      </c>
      <c r="X233">
        <v>1158</v>
      </c>
      <c r="Z233">
        <v>6.3</v>
      </c>
      <c r="AA233" s="37" t="s">
        <v>373</v>
      </c>
      <c r="AB233" s="36" t="s">
        <v>459</v>
      </c>
      <c r="AC233" s="36">
        <f>VLOOKUP(A233,Raceinfo!$A$1:$D$15,4,0)</f>
        <v>4</v>
      </c>
      <c r="AD233">
        <v>4</v>
      </c>
      <c r="AE233">
        <v>60</v>
      </c>
      <c r="AF233">
        <v>9</v>
      </c>
      <c r="AG233">
        <v>11</v>
      </c>
      <c r="AH233">
        <v>10</v>
      </c>
      <c r="AL233" t="s">
        <v>103</v>
      </c>
      <c r="AM233" t="s">
        <v>1478</v>
      </c>
      <c r="AN233" s="126">
        <f>表格2[[#This Row],[今次負磅]]/表格2[[#This Row],[排位體重]]*100%</f>
        <v>0.1157167530224525</v>
      </c>
      <c r="AO233" t="str">
        <f t="shared" si="11"/>
        <v/>
      </c>
    </row>
    <row r="234" spans="1:45" x14ac:dyDescent="0.25">
      <c r="A234" s="18" t="s">
        <v>81</v>
      </c>
      <c r="B234" s="24" t="s">
        <v>89</v>
      </c>
      <c r="C234" s="24" t="s">
        <v>1410</v>
      </c>
      <c r="D234" s="24" t="s">
        <v>593</v>
      </c>
      <c r="E234" s="11" t="s">
        <v>1414</v>
      </c>
      <c r="F234" s="122"/>
      <c r="G234" s="32" t="str">
        <f>VLOOKUP(AF234, method!$A$1:$B$15, 2, 0)</f>
        <v>中前</v>
      </c>
      <c r="H234" s="15">
        <v>3</v>
      </c>
      <c r="I234" s="15" t="str">
        <f t="shared" si="9"/>
        <v/>
      </c>
      <c r="J234" s="15">
        <f>COUNTIF($B$2:B234,B234)</f>
        <v>4</v>
      </c>
      <c r="K234" s="15" t="str">
        <f t="shared" ca="1" si="10"/>
        <v/>
      </c>
      <c r="L234" t="s">
        <v>448</v>
      </c>
      <c r="M234" s="39" t="s">
        <v>430</v>
      </c>
      <c r="N234" s="42">
        <v>1000</v>
      </c>
      <c r="O234">
        <v>0</v>
      </c>
      <c r="P234" s="127">
        <v>56.52</v>
      </c>
      <c r="Q234">
        <v>10</v>
      </c>
      <c r="R234">
        <v>12</v>
      </c>
      <c r="S234" s="55" t="s">
        <v>69</v>
      </c>
      <c r="T234" s="75" t="s">
        <v>346</v>
      </c>
      <c r="U234" s="17" t="s">
        <v>90</v>
      </c>
      <c r="V234">
        <v>134</v>
      </c>
      <c r="W234">
        <v>133</v>
      </c>
      <c r="X234">
        <v>1171</v>
      </c>
      <c r="Z234">
        <v>3.3</v>
      </c>
      <c r="AA234" s="38" t="s">
        <v>511</v>
      </c>
      <c r="AB234" s="35" t="s">
        <v>370</v>
      </c>
      <c r="AC234" s="35">
        <f>VLOOKUP(A234,Raceinfo!$A$1:$D$15,4,0)</f>
        <v>4</v>
      </c>
      <c r="AD234">
        <v>4</v>
      </c>
      <c r="AE234">
        <v>60</v>
      </c>
      <c r="AF234">
        <v>7</v>
      </c>
      <c r="AG234">
        <v>6</v>
      </c>
      <c r="AH234">
        <v>3</v>
      </c>
      <c r="AL234" t="s">
        <v>607</v>
      </c>
      <c r="AM234" t="s">
        <v>1564</v>
      </c>
      <c r="AN234" s="126">
        <f>表格2[[#This Row],[今次負磅]]/表格2[[#This Row],[排位體重]]*100%</f>
        <v>0.11443210930828351</v>
      </c>
      <c r="AO234" t="str">
        <f t="shared" si="11"/>
        <v/>
      </c>
    </row>
    <row r="235" spans="1:45" x14ac:dyDescent="0.25">
      <c r="A235" s="18" t="s">
        <v>81</v>
      </c>
      <c r="B235" s="24" t="s">
        <v>89</v>
      </c>
      <c r="C235" s="24" t="s">
        <v>1410</v>
      </c>
      <c r="D235" s="24"/>
      <c r="E235" s="125" t="s">
        <v>1399</v>
      </c>
      <c r="F235" s="18" t="s">
        <v>1407</v>
      </c>
      <c r="G235" s="31" t="str">
        <f>VLOOKUP(AF235, method!$A$1:$B$15, 2, 0)</f>
        <v>中後</v>
      </c>
      <c r="H235" s="15">
        <v>2</v>
      </c>
      <c r="I235" s="15" t="str">
        <f t="shared" si="9"/>
        <v/>
      </c>
      <c r="J235" s="15">
        <f>COUNTIF($B$2:B235,B235)</f>
        <v>5</v>
      </c>
      <c r="K235" s="15" t="str">
        <f t="shared" ca="1" si="10"/>
        <v/>
      </c>
      <c r="L235" t="s">
        <v>383</v>
      </c>
      <c r="M235" s="39" t="s">
        <v>384</v>
      </c>
      <c r="N235" s="42">
        <v>1000</v>
      </c>
      <c r="O235">
        <v>0</v>
      </c>
      <c r="P235" s="127">
        <v>56.14</v>
      </c>
      <c r="Q235">
        <v>10</v>
      </c>
      <c r="R235">
        <v>5</v>
      </c>
      <c r="S235" s="55" t="s">
        <v>69</v>
      </c>
      <c r="T235" s="55" t="s">
        <v>69</v>
      </c>
      <c r="U235" s="17" t="s">
        <v>90</v>
      </c>
      <c r="V235">
        <v>134</v>
      </c>
      <c r="W235">
        <v>133</v>
      </c>
      <c r="X235">
        <v>1165</v>
      </c>
      <c r="Z235">
        <v>5.4</v>
      </c>
      <c r="AA235" s="38" t="s">
        <v>470</v>
      </c>
      <c r="AB235" s="35" t="s">
        <v>370</v>
      </c>
      <c r="AC235" s="35">
        <f>VLOOKUP(A235,Raceinfo!$A$1:$D$15,4,0)</f>
        <v>4</v>
      </c>
      <c r="AD235">
        <v>4</v>
      </c>
      <c r="AE235">
        <v>58</v>
      </c>
      <c r="AF235">
        <v>9</v>
      </c>
      <c r="AG235">
        <v>7</v>
      </c>
      <c r="AH235">
        <v>2</v>
      </c>
      <c r="AL235" t="s">
        <v>608</v>
      </c>
      <c r="AM235" t="s">
        <v>1565</v>
      </c>
      <c r="AN235" s="126">
        <f>表格2[[#This Row],[今次負磅]]/表格2[[#This Row],[排位體重]]*100%</f>
        <v>0.11502145922746781</v>
      </c>
      <c r="AO235" t="str">
        <f t="shared" si="11"/>
        <v/>
      </c>
    </row>
    <row r="236" spans="1:45" x14ac:dyDescent="0.25">
      <c r="A236" s="18" t="s">
        <v>81</v>
      </c>
      <c r="B236" s="24" t="s">
        <v>89</v>
      </c>
      <c r="C236" s="24"/>
      <c r="D236" s="24"/>
      <c r="E236" s="124" t="s">
        <v>1413</v>
      </c>
      <c r="F236" s="23" t="s">
        <v>1409</v>
      </c>
      <c r="G236" s="31" t="str">
        <f>VLOOKUP(AF236, method!$A$1:$B$15, 2, 0)</f>
        <v>中後</v>
      </c>
      <c r="H236" s="15">
        <v>1</v>
      </c>
      <c r="I236" s="15" t="str">
        <f t="shared" si="9"/>
        <v/>
      </c>
      <c r="J236" s="15">
        <f>COUNTIF($B$2:B236,B236)</f>
        <v>6</v>
      </c>
      <c r="K236" s="15" t="str">
        <f t="shared" ca="1" si="10"/>
        <v/>
      </c>
      <c r="L236" t="s">
        <v>609</v>
      </c>
      <c r="M236" s="39" t="s">
        <v>413</v>
      </c>
      <c r="N236" s="42">
        <v>1000</v>
      </c>
      <c r="O236">
        <v>0</v>
      </c>
      <c r="P236">
        <v>56.87</v>
      </c>
      <c r="Q236">
        <v>10</v>
      </c>
      <c r="R236">
        <v>4</v>
      </c>
      <c r="S236" s="55" t="s">
        <v>69</v>
      </c>
      <c r="T236" s="55" t="s">
        <v>69</v>
      </c>
      <c r="U236" s="17" t="s">
        <v>90</v>
      </c>
      <c r="V236">
        <v>134</v>
      </c>
      <c r="W236">
        <v>127</v>
      </c>
      <c r="X236">
        <v>1175</v>
      </c>
      <c r="Z236">
        <v>5.2</v>
      </c>
      <c r="AA236" s="38" t="s">
        <v>470</v>
      </c>
      <c r="AB236" s="35" t="s">
        <v>377</v>
      </c>
      <c r="AC236" s="35">
        <f>VLOOKUP(A236,Raceinfo!$A$1:$D$15,4,0)</f>
        <v>4</v>
      </c>
      <c r="AD236">
        <v>4</v>
      </c>
      <c r="AE236">
        <v>52</v>
      </c>
      <c r="AF236">
        <v>8</v>
      </c>
      <c r="AG236">
        <v>6</v>
      </c>
      <c r="AH236">
        <v>1</v>
      </c>
      <c r="AL236" t="s">
        <v>608</v>
      </c>
      <c r="AM236" t="s">
        <v>1565</v>
      </c>
      <c r="AN236" s="126">
        <f>表格2[[#This Row],[今次負磅]]/表格2[[#This Row],[排位體重]]*100%</f>
        <v>0.11404255319148936</v>
      </c>
      <c r="AO236" t="str">
        <f t="shared" si="11"/>
        <v/>
      </c>
    </row>
    <row r="237" spans="1:45" x14ac:dyDescent="0.25">
      <c r="A237" s="18" t="s">
        <v>81</v>
      </c>
      <c r="B237" s="24" t="s">
        <v>89</v>
      </c>
      <c r="C237" s="24" t="s">
        <v>1410</v>
      </c>
      <c r="D237" s="24"/>
      <c r="E237" s="12" t="s">
        <v>29</v>
      </c>
      <c r="F237" s="23" t="s">
        <v>1409</v>
      </c>
      <c r="G237" s="32" t="str">
        <f>VLOOKUP(AF237, method!$A$1:$B$15, 2, 0)</f>
        <v>中前</v>
      </c>
      <c r="H237" s="15">
        <v>2</v>
      </c>
      <c r="I237" s="15" t="str">
        <f t="shared" si="9"/>
        <v/>
      </c>
      <c r="J237" s="15">
        <f>COUNTIF($B$2:B237,B237)</f>
        <v>7</v>
      </c>
      <c r="K237" s="15" t="str">
        <f t="shared" ca="1" si="10"/>
        <v/>
      </c>
      <c r="L237" t="s">
        <v>418</v>
      </c>
      <c r="M237" s="39" t="s">
        <v>384</v>
      </c>
      <c r="N237" s="42">
        <v>1000</v>
      </c>
      <c r="O237">
        <v>0</v>
      </c>
      <c r="P237" s="127">
        <v>56.8</v>
      </c>
      <c r="Q237">
        <v>10</v>
      </c>
      <c r="R237">
        <v>12</v>
      </c>
      <c r="S237" s="55" t="s">
        <v>69</v>
      </c>
      <c r="T237" s="55" t="s">
        <v>69</v>
      </c>
      <c r="U237" s="17" t="s">
        <v>90</v>
      </c>
      <c r="V237">
        <v>134</v>
      </c>
      <c r="W237">
        <v>128</v>
      </c>
      <c r="X237">
        <v>1177</v>
      </c>
      <c r="Z237">
        <v>23</v>
      </c>
      <c r="AA237" s="38">
        <v>2</v>
      </c>
      <c r="AB237" s="35" t="s">
        <v>377</v>
      </c>
      <c r="AC237" s="35">
        <f>VLOOKUP(A237,Raceinfo!$A$1:$D$15,4,0)</f>
        <v>4</v>
      </c>
      <c r="AD237">
        <v>4</v>
      </c>
      <c r="AE237">
        <v>52</v>
      </c>
      <c r="AF237">
        <v>7</v>
      </c>
      <c r="AG237">
        <v>3</v>
      </c>
      <c r="AH237">
        <v>2</v>
      </c>
      <c r="AL237" t="s">
        <v>610</v>
      </c>
      <c r="AM237" t="s">
        <v>1566</v>
      </c>
      <c r="AN237" s="126">
        <f>表格2[[#This Row],[今次負磅]]/表格2[[#This Row],[排位體重]]*100%</f>
        <v>0.11384876805437553</v>
      </c>
      <c r="AO237" t="str">
        <f t="shared" si="11"/>
        <v/>
      </c>
    </row>
    <row r="238" spans="1:45" x14ac:dyDescent="0.25">
      <c r="A238" s="18" t="s">
        <v>81</v>
      </c>
      <c r="B238" s="24" t="s">
        <v>89</v>
      </c>
      <c r="C238" s="24"/>
      <c r="D238" s="24"/>
      <c r="E238" s="124" t="s">
        <v>1413</v>
      </c>
      <c r="F238" s="122"/>
      <c r="G238" s="32" t="str">
        <f>VLOOKUP(AF238, method!$A$1:$B$15, 2, 0)</f>
        <v>中前</v>
      </c>
      <c r="H238">
        <v>10</v>
      </c>
      <c r="I238" t="str">
        <f t="shared" si="9"/>
        <v/>
      </c>
      <c r="J238">
        <f>COUNTIF($B$2:B238,B238)</f>
        <v>8</v>
      </c>
      <c r="K238" t="str">
        <f t="shared" ca="1" si="10"/>
        <v/>
      </c>
      <c r="L238" t="s">
        <v>503</v>
      </c>
      <c r="M238" s="39" t="s">
        <v>430</v>
      </c>
      <c r="N238" s="42">
        <v>1000</v>
      </c>
      <c r="O238">
        <v>0</v>
      </c>
      <c r="P238">
        <v>58.83</v>
      </c>
      <c r="Q238">
        <v>10</v>
      </c>
      <c r="R238">
        <v>1</v>
      </c>
      <c r="S238" s="55" t="s">
        <v>69</v>
      </c>
      <c r="T238" s="55" t="s">
        <v>69</v>
      </c>
      <c r="U238" s="17" t="s">
        <v>90</v>
      </c>
      <c r="V238">
        <v>134</v>
      </c>
      <c r="W238">
        <v>127</v>
      </c>
      <c r="X238">
        <v>1184</v>
      </c>
      <c r="Z238">
        <v>18</v>
      </c>
      <c r="AA238" s="37" t="s">
        <v>408</v>
      </c>
      <c r="AB238" s="35" t="s">
        <v>377</v>
      </c>
      <c r="AC238" s="35">
        <f>VLOOKUP(A238,Raceinfo!$A$1:$D$15,4,0)</f>
        <v>4</v>
      </c>
      <c r="AD238">
        <v>4</v>
      </c>
      <c r="AE238">
        <v>52</v>
      </c>
      <c r="AF238">
        <v>6</v>
      </c>
      <c r="AG238">
        <v>5</v>
      </c>
      <c r="AH238">
        <v>10</v>
      </c>
      <c r="AL238" t="s">
        <v>385</v>
      </c>
      <c r="AM238" t="s">
        <v>1405</v>
      </c>
      <c r="AN238" s="126">
        <f>表格2[[#This Row],[今次負磅]]/表格2[[#This Row],[排位體重]]*100%</f>
        <v>0.11317567567567567</v>
      </c>
      <c r="AO238" t="str">
        <f t="shared" si="11"/>
        <v/>
      </c>
    </row>
    <row r="239" spans="1:45" x14ac:dyDescent="0.25">
      <c r="A239" s="18" t="s">
        <v>81</v>
      </c>
      <c r="B239" s="25" t="s">
        <v>93</v>
      </c>
      <c r="C239" s="25"/>
      <c r="D239" s="25"/>
      <c r="E239" s="11" t="s">
        <v>1414</v>
      </c>
      <c r="F239" s="122"/>
      <c r="G239" s="32" t="str">
        <f>VLOOKUP(AF239, method!$A$1:$B$15, 2, 0)</f>
        <v>中前</v>
      </c>
      <c r="H239">
        <v>7</v>
      </c>
      <c r="I239" t="str">
        <f t="shared" si="9"/>
        <v/>
      </c>
      <c r="J239">
        <f>COUNTIF($B$2:B239,B239)</f>
        <v>1</v>
      </c>
      <c r="K239" t="str">
        <f t="shared" ca="1" si="10"/>
        <v/>
      </c>
      <c r="L239" t="s">
        <v>611</v>
      </c>
      <c r="M239" s="40" t="s">
        <v>426</v>
      </c>
      <c r="N239" s="42">
        <v>1000</v>
      </c>
      <c r="O239">
        <v>0</v>
      </c>
      <c r="P239">
        <v>57.64</v>
      </c>
      <c r="Q239">
        <v>3</v>
      </c>
      <c r="R239">
        <v>4</v>
      </c>
      <c r="S239" s="57" t="s">
        <v>77</v>
      </c>
      <c r="T239" s="55" t="s">
        <v>69</v>
      </c>
      <c r="U239" s="28" t="s">
        <v>65</v>
      </c>
      <c r="V239">
        <v>130</v>
      </c>
      <c r="W239">
        <v>131</v>
      </c>
      <c r="X239">
        <v>990</v>
      </c>
      <c r="Z239">
        <v>34</v>
      </c>
      <c r="AA239" s="37" t="s">
        <v>473</v>
      </c>
      <c r="AB239" s="35" t="s">
        <v>377</v>
      </c>
      <c r="AC239" s="35">
        <f>VLOOKUP(A239,Raceinfo!$A$1:$D$15,4,0)</f>
        <v>4</v>
      </c>
      <c r="AD239">
        <v>4</v>
      </c>
      <c r="AE239">
        <v>57</v>
      </c>
      <c r="AF239">
        <v>6</v>
      </c>
      <c r="AG239">
        <v>6</v>
      </c>
      <c r="AH239">
        <v>7</v>
      </c>
      <c r="AL239" t="s">
        <v>79</v>
      </c>
      <c r="AM239" t="s">
        <v>1473</v>
      </c>
      <c r="AN239" s="126">
        <f>表格2[[#This Row],[今次負磅]]/表格2[[#This Row],[排位體重]]*100%</f>
        <v>0.13131313131313133</v>
      </c>
      <c r="AO239" t="str">
        <f t="shared" si="11"/>
        <v>H</v>
      </c>
      <c r="AQ239" t="s">
        <v>1419</v>
      </c>
      <c r="AS239" t="s">
        <v>1421</v>
      </c>
    </row>
    <row r="240" spans="1:45" x14ac:dyDescent="0.25">
      <c r="A240" s="18" t="s">
        <v>81</v>
      </c>
      <c r="B240" s="25" t="s">
        <v>93</v>
      </c>
      <c r="C240" s="25"/>
      <c r="D240" s="25"/>
      <c r="E240" s="11" t="s">
        <v>1414</v>
      </c>
      <c r="F240" s="122"/>
      <c r="G240" s="32" t="str">
        <f>VLOOKUP(AF240, method!$A$1:$B$15, 2, 0)</f>
        <v>中前</v>
      </c>
      <c r="H240">
        <v>8</v>
      </c>
      <c r="I240" t="str">
        <f t="shared" si="9"/>
        <v/>
      </c>
      <c r="J240">
        <f>COUNTIF($B$2:B240,B240)</f>
        <v>2</v>
      </c>
      <c r="K240" t="str">
        <f t="shared" ca="1" si="10"/>
        <v/>
      </c>
      <c r="L240" t="s">
        <v>552</v>
      </c>
      <c r="M240" s="40" t="s">
        <v>426</v>
      </c>
      <c r="N240">
        <v>1200</v>
      </c>
      <c r="O240">
        <v>1</v>
      </c>
      <c r="P240">
        <v>10.97</v>
      </c>
      <c r="Q240">
        <v>3</v>
      </c>
      <c r="R240">
        <v>4</v>
      </c>
      <c r="S240" s="57" t="s">
        <v>77</v>
      </c>
      <c r="T240" s="48" t="s">
        <v>37</v>
      </c>
      <c r="U240" s="28" t="s">
        <v>65</v>
      </c>
      <c r="V240">
        <v>130</v>
      </c>
      <c r="W240">
        <v>134</v>
      </c>
      <c r="X240">
        <v>1007</v>
      </c>
      <c r="Z240">
        <v>64</v>
      </c>
      <c r="AA240" s="37" t="s">
        <v>612</v>
      </c>
      <c r="AB240" s="35" t="s">
        <v>370</v>
      </c>
      <c r="AC240" s="35">
        <f>VLOOKUP(A240,Raceinfo!$A$1:$D$15,4,0)</f>
        <v>4</v>
      </c>
      <c r="AD240">
        <v>4</v>
      </c>
      <c r="AE240">
        <v>59</v>
      </c>
      <c r="AF240">
        <v>6</v>
      </c>
      <c r="AG240">
        <v>6</v>
      </c>
      <c r="AH240">
        <v>8</v>
      </c>
      <c r="AL240" t="s">
        <v>385</v>
      </c>
      <c r="AM240" t="s">
        <v>1405</v>
      </c>
      <c r="AN240" s="126">
        <f>表格2[[#This Row],[今次負磅]]/表格2[[#This Row],[排位體重]]*100%</f>
        <v>0.12909632571996027</v>
      </c>
      <c r="AO240" t="str">
        <f t="shared" si="11"/>
        <v>H</v>
      </c>
      <c r="AQ240" t="s">
        <v>1419</v>
      </c>
      <c r="AS240" t="s">
        <v>1421</v>
      </c>
    </row>
    <row r="241" spans="1:45" x14ac:dyDescent="0.25">
      <c r="A241" s="18" t="s">
        <v>81</v>
      </c>
      <c r="B241" s="25" t="s">
        <v>93</v>
      </c>
      <c r="C241" s="25"/>
      <c r="D241" s="25"/>
      <c r="E241" s="12" t="s">
        <v>29</v>
      </c>
      <c r="F241" s="122"/>
      <c r="G241" s="32" t="str">
        <f>VLOOKUP(AF241, method!$A$1:$B$15, 2, 0)</f>
        <v>中前</v>
      </c>
      <c r="H241">
        <v>10</v>
      </c>
      <c r="I241" t="str">
        <f t="shared" si="9"/>
        <v/>
      </c>
      <c r="J241">
        <f>COUNTIF($B$2:B241,B241)</f>
        <v>3</v>
      </c>
      <c r="K241" t="str">
        <f t="shared" ca="1" si="10"/>
        <v/>
      </c>
      <c r="L241" t="s">
        <v>613</v>
      </c>
      <c r="M241" s="40" t="s">
        <v>398</v>
      </c>
      <c r="N241">
        <v>1200</v>
      </c>
      <c r="O241">
        <v>1</v>
      </c>
      <c r="P241">
        <v>10.78</v>
      </c>
      <c r="Q241">
        <v>3</v>
      </c>
      <c r="R241">
        <v>1</v>
      </c>
      <c r="S241" s="57" t="s">
        <v>77</v>
      </c>
      <c r="T241" s="46" t="s">
        <v>351</v>
      </c>
      <c r="U241" s="28" t="s">
        <v>65</v>
      </c>
      <c r="V241">
        <v>130</v>
      </c>
      <c r="W241">
        <v>109</v>
      </c>
      <c r="X241">
        <v>1001</v>
      </c>
      <c r="Z241">
        <v>43</v>
      </c>
      <c r="AA241" s="37" t="s">
        <v>473</v>
      </c>
      <c r="AB241" s="35" t="s">
        <v>377</v>
      </c>
      <c r="AC241" s="35">
        <f>VLOOKUP(A241,Raceinfo!$A$1:$D$15,4,0)</f>
        <v>4</v>
      </c>
      <c r="AD241">
        <v>3</v>
      </c>
      <c r="AE241">
        <v>61</v>
      </c>
      <c r="AF241">
        <v>5</v>
      </c>
      <c r="AG241">
        <v>4</v>
      </c>
      <c r="AH241">
        <v>10</v>
      </c>
      <c r="AL241" t="s">
        <v>314</v>
      </c>
      <c r="AM241" t="s">
        <v>1500</v>
      </c>
      <c r="AN241" s="126">
        <f>表格2[[#This Row],[今次負磅]]/表格2[[#This Row],[排位體重]]*100%</f>
        <v>0.12987012987012986</v>
      </c>
      <c r="AO241" t="str">
        <f t="shared" si="11"/>
        <v>H</v>
      </c>
      <c r="AQ241" t="s">
        <v>1419</v>
      </c>
      <c r="AS241" t="s">
        <v>1421</v>
      </c>
    </row>
    <row r="242" spans="1:45" x14ac:dyDescent="0.25">
      <c r="A242" s="18" t="s">
        <v>81</v>
      </c>
      <c r="B242" s="25" t="s">
        <v>93</v>
      </c>
      <c r="C242" s="25"/>
      <c r="D242" s="25"/>
      <c r="E242" s="12" t="s">
        <v>29</v>
      </c>
      <c r="F242" s="122"/>
      <c r="G242" s="32" t="str">
        <f>VLOOKUP(AF242, method!$A$1:$B$15, 2, 0)</f>
        <v>中前</v>
      </c>
      <c r="H242">
        <v>8</v>
      </c>
      <c r="I242" t="str">
        <f t="shared" si="9"/>
        <v/>
      </c>
      <c r="J242">
        <f>COUNTIF($B$2:B242,B242)</f>
        <v>4</v>
      </c>
      <c r="K242" t="str">
        <f t="shared" ca="1" si="10"/>
        <v/>
      </c>
      <c r="L242" t="s">
        <v>425</v>
      </c>
      <c r="M242" s="40" t="s">
        <v>426</v>
      </c>
      <c r="N242" s="42">
        <v>1000</v>
      </c>
      <c r="O242">
        <v>0</v>
      </c>
      <c r="P242">
        <v>57.16</v>
      </c>
      <c r="Q242">
        <v>3</v>
      </c>
      <c r="R242">
        <v>4</v>
      </c>
      <c r="S242" s="57" t="s">
        <v>77</v>
      </c>
      <c r="T242" s="48" t="s">
        <v>37</v>
      </c>
      <c r="U242" s="28" t="s">
        <v>65</v>
      </c>
      <c r="V242">
        <v>130</v>
      </c>
      <c r="W242">
        <v>119</v>
      </c>
      <c r="X242">
        <v>997</v>
      </c>
      <c r="Z242">
        <v>13</v>
      </c>
      <c r="AA242" s="37">
        <v>4</v>
      </c>
      <c r="AB242" s="35" t="s">
        <v>377</v>
      </c>
      <c r="AC242" s="35">
        <f>VLOOKUP(A242,Raceinfo!$A$1:$D$15,4,0)</f>
        <v>4</v>
      </c>
      <c r="AD242">
        <v>3</v>
      </c>
      <c r="AE242">
        <v>63</v>
      </c>
      <c r="AF242">
        <v>6</v>
      </c>
      <c r="AG242">
        <v>5</v>
      </c>
      <c r="AH242">
        <v>8</v>
      </c>
      <c r="AL242" t="s">
        <v>24</v>
      </c>
      <c r="AM242" t="s">
        <v>1474</v>
      </c>
      <c r="AN242" s="126">
        <f>表格2[[#This Row],[今次負磅]]/表格2[[#This Row],[排位體重]]*100%</f>
        <v>0.13039117352056168</v>
      </c>
      <c r="AO242" t="str">
        <f t="shared" si="11"/>
        <v>H</v>
      </c>
      <c r="AQ242" t="s">
        <v>1419</v>
      </c>
      <c r="AS242" t="s">
        <v>1421</v>
      </c>
    </row>
    <row r="243" spans="1:45" x14ac:dyDescent="0.25">
      <c r="A243" s="18" t="s">
        <v>81</v>
      </c>
      <c r="B243" s="25" t="s">
        <v>93</v>
      </c>
      <c r="C243" s="25"/>
      <c r="D243" s="25"/>
      <c r="E243" s="12" t="s">
        <v>29</v>
      </c>
      <c r="F243" s="122"/>
      <c r="G243" s="31" t="str">
        <f>VLOOKUP(AF243, method!$A$1:$B$15, 2, 0)</f>
        <v>中後</v>
      </c>
      <c r="H243">
        <v>8</v>
      </c>
      <c r="I243" t="str">
        <f t="shared" si="9"/>
        <v/>
      </c>
      <c r="J243">
        <f>COUNTIF($B$2:B243,B243)</f>
        <v>5</v>
      </c>
      <c r="K243" t="str">
        <f t="shared" ca="1" si="10"/>
        <v/>
      </c>
      <c r="L243" t="s">
        <v>453</v>
      </c>
      <c r="M243" s="40" t="s">
        <v>398</v>
      </c>
      <c r="N243">
        <v>1200</v>
      </c>
      <c r="O243">
        <v>1</v>
      </c>
      <c r="P243">
        <v>10.49</v>
      </c>
      <c r="Q243">
        <v>3</v>
      </c>
      <c r="R243">
        <v>10</v>
      </c>
      <c r="S243" s="57" t="s">
        <v>77</v>
      </c>
      <c r="T243" s="63" t="s">
        <v>191</v>
      </c>
      <c r="U243" s="28" t="s">
        <v>65</v>
      </c>
      <c r="V243">
        <v>130</v>
      </c>
      <c r="W243">
        <v>124</v>
      </c>
      <c r="X243">
        <v>991</v>
      </c>
      <c r="Z243">
        <v>14</v>
      </c>
      <c r="AA243" s="37" t="s">
        <v>471</v>
      </c>
      <c r="AB243" s="35" t="s">
        <v>377</v>
      </c>
      <c r="AC243" s="35">
        <f>VLOOKUP(A243,Raceinfo!$A$1:$D$15,4,0)</f>
        <v>4</v>
      </c>
      <c r="AD243">
        <v>3</v>
      </c>
      <c r="AE243">
        <v>65</v>
      </c>
      <c r="AF243">
        <v>9</v>
      </c>
      <c r="AG243">
        <v>9</v>
      </c>
      <c r="AH243">
        <v>8</v>
      </c>
      <c r="AL243" t="s">
        <v>411</v>
      </c>
      <c r="AM243" t="s">
        <v>1530</v>
      </c>
      <c r="AN243" s="126">
        <f>表格2[[#This Row],[今次負磅]]/表格2[[#This Row],[排位體重]]*100%</f>
        <v>0.13118062563067609</v>
      </c>
      <c r="AO243" t="str">
        <f t="shared" si="11"/>
        <v>H</v>
      </c>
      <c r="AQ243" t="s">
        <v>1419</v>
      </c>
      <c r="AS243" t="s">
        <v>1421</v>
      </c>
    </row>
    <row r="244" spans="1:45" x14ac:dyDescent="0.25">
      <c r="A244" s="18" t="s">
        <v>81</v>
      </c>
      <c r="B244" s="25" t="s">
        <v>93</v>
      </c>
      <c r="C244" s="25"/>
      <c r="D244" s="25"/>
      <c r="E244" s="12" t="s">
        <v>29</v>
      </c>
      <c r="F244" s="122"/>
      <c r="G244" s="31" t="str">
        <f>VLOOKUP(AF244, method!$A$1:$B$15, 2, 0)</f>
        <v>中後</v>
      </c>
      <c r="H244">
        <v>5</v>
      </c>
      <c r="I244" t="str">
        <f t="shared" si="9"/>
        <v/>
      </c>
      <c r="J244">
        <f>COUNTIF($B$2:B244,B244)</f>
        <v>6</v>
      </c>
      <c r="K244" t="str">
        <f t="shared" ca="1" si="10"/>
        <v/>
      </c>
      <c r="L244" t="s">
        <v>554</v>
      </c>
      <c r="M244" s="40" t="s">
        <v>446</v>
      </c>
      <c r="N244" s="42">
        <v>1000</v>
      </c>
      <c r="O244">
        <v>0</v>
      </c>
      <c r="P244">
        <v>56.66</v>
      </c>
      <c r="Q244">
        <v>3</v>
      </c>
      <c r="R244">
        <v>9</v>
      </c>
      <c r="S244" s="57" t="s">
        <v>77</v>
      </c>
      <c r="T244" s="48" t="s">
        <v>37</v>
      </c>
      <c r="U244" s="28" t="s">
        <v>65</v>
      </c>
      <c r="V244">
        <v>130</v>
      </c>
      <c r="W244">
        <v>121</v>
      </c>
      <c r="X244">
        <v>987</v>
      </c>
      <c r="Z244">
        <v>28</v>
      </c>
      <c r="AA244" s="38" t="s">
        <v>517</v>
      </c>
      <c r="AB244" s="35" t="s">
        <v>370</v>
      </c>
      <c r="AC244" s="35">
        <f>VLOOKUP(A244,Raceinfo!$A$1:$D$15,4,0)</f>
        <v>4</v>
      </c>
      <c r="AD244">
        <v>3</v>
      </c>
      <c r="AE244">
        <v>65</v>
      </c>
      <c r="AF244">
        <v>8</v>
      </c>
      <c r="AG244">
        <v>9</v>
      </c>
      <c r="AH244">
        <v>5</v>
      </c>
      <c r="AL244" t="s">
        <v>614</v>
      </c>
      <c r="AM244" t="s">
        <v>1567</v>
      </c>
      <c r="AN244" s="126">
        <f>表格2[[#This Row],[今次負磅]]/表格2[[#This Row],[排位體重]]*100%</f>
        <v>0.13171225937183384</v>
      </c>
      <c r="AO244" t="str">
        <f t="shared" si="11"/>
        <v>H</v>
      </c>
      <c r="AQ244" t="s">
        <v>1419</v>
      </c>
      <c r="AS244" t="s">
        <v>1421</v>
      </c>
    </row>
    <row r="245" spans="1:45" x14ac:dyDescent="0.25">
      <c r="A245" s="18" t="s">
        <v>81</v>
      </c>
      <c r="B245" s="26" t="s">
        <v>97</v>
      </c>
      <c r="C245" s="26"/>
      <c r="D245" s="26"/>
      <c r="E245" s="125" t="s">
        <v>1399</v>
      </c>
      <c r="F245" s="122"/>
      <c r="G245" s="32" t="str">
        <f>VLOOKUP(AF245, method!$A$1:$B$15, 2, 0)</f>
        <v>中前</v>
      </c>
      <c r="H245">
        <v>10</v>
      </c>
      <c r="I245" t="str">
        <f t="shared" si="9"/>
        <v/>
      </c>
      <c r="J245">
        <f>COUNTIF($B$2:B245,B245)</f>
        <v>1</v>
      </c>
      <c r="K245" t="str">
        <f t="shared" ca="1" si="10"/>
        <v/>
      </c>
      <c r="L245" t="s">
        <v>458</v>
      </c>
      <c r="M245" s="39" t="s">
        <v>430</v>
      </c>
      <c r="N245">
        <v>1200</v>
      </c>
      <c r="O245">
        <v>1</v>
      </c>
      <c r="P245">
        <v>10.41</v>
      </c>
      <c r="Q245">
        <v>9</v>
      </c>
      <c r="R245">
        <v>2</v>
      </c>
      <c r="S245" s="52" t="s">
        <v>56</v>
      </c>
      <c r="T245" s="52" t="s">
        <v>56</v>
      </c>
      <c r="U245" s="20" t="s">
        <v>33</v>
      </c>
      <c r="V245">
        <v>130</v>
      </c>
      <c r="W245">
        <v>132</v>
      </c>
      <c r="X245">
        <v>1122</v>
      </c>
      <c r="Z245">
        <v>8.1</v>
      </c>
      <c r="AA245" s="37" t="s">
        <v>473</v>
      </c>
      <c r="AB245" s="36" t="s">
        <v>459</v>
      </c>
      <c r="AC245" s="36">
        <f>VLOOKUP(A245,Raceinfo!$A$1:$D$15,4,0)</f>
        <v>4</v>
      </c>
      <c r="AD245">
        <v>4</v>
      </c>
      <c r="AE245">
        <v>56</v>
      </c>
      <c r="AF245">
        <v>4</v>
      </c>
      <c r="AG245">
        <v>6</v>
      </c>
      <c r="AH245">
        <v>10</v>
      </c>
      <c r="AL245" t="s">
        <v>18</v>
      </c>
      <c r="AM245" t="s">
        <v>1475</v>
      </c>
      <c r="AN245" s="126">
        <f>表格2[[#This Row],[今次負磅]]/表格2[[#This Row],[排位體重]]*100%</f>
        <v>0.11586452762923351</v>
      </c>
      <c r="AO245" t="str">
        <f t="shared" si="11"/>
        <v/>
      </c>
    </row>
    <row r="246" spans="1:45" x14ac:dyDescent="0.25">
      <c r="A246" s="18" t="s">
        <v>81</v>
      </c>
      <c r="B246" s="26" t="s">
        <v>97</v>
      </c>
      <c r="C246" s="26"/>
      <c r="D246" s="26"/>
      <c r="E246" s="11" t="s">
        <v>1414</v>
      </c>
      <c r="F246" s="122"/>
      <c r="G246" s="33" t="str">
        <f>VLOOKUP(AF246, method!$A$1:$B$15, 2, 0)</f>
        <v>留後</v>
      </c>
      <c r="H246">
        <v>8</v>
      </c>
      <c r="I246" t="str">
        <f t="shared" si="9"/>
        <v/>
      </c>
      <c r="J246">
        <f>COUNTIF($B$2:B246,B246)</f>
        <v>2</v>
      </c>
      <c r="K246" t="str">
        <f t="shared" ca="1" si="10"/>
        <v/>
      </c>
      <c r="L246" t="s">
        <v>462</v>
      </c>
      <c r="M246" s="39" t="s">
        <v>430</v>
      </c>
      <c r="N246">
        <v>1200</v>
      </c>
      <c r="O246">
        <v>1</v>
      </c>
      <c r="P246">
        <v>10.48</v>
      </c>
      <c r="Q246">
        <v>9</v>
      </c>
      <c r="R246">
        <v>11</v>
      </c>
      <c r="S246" s="52" t="s">
        <v>56</v>
      </c>
      <c r="T246" s="52" t="s">
        <v>56</v>
      </c>
      <c r="U246" s="20" t="s">
        <v>33</v>
      </c>
      <c r="V246">
        <v>130</v>
      </c>
      <c r="W246">
        <v>134</v>
      </c>
      <c r="X246">
        <v>1125</v>
      </c>
      <c r="Z246">
        <v>12</v>
      </c>
      <c r="AA246" s="37" t="s">
        <v>382</v>
      </c>
      <c r="AB246" s="36" t="s">
        <v>459</v>
      </c>
      <c r="AC246" s="36">
        <f>VLOOKUP(A246,Raceinfo!$A$1:$D$15,4,0)</f>
        <v>4</v>
      </c>
      <c r="AD246">
        <v>4</v>
      </c>
      <c r="AE246">
        <v>58</v>
      </c>
      <c r="AF246">
        <v>12</v>
      </c>
      <c r="AG246">
        <v>11</v>
      </c>
      <c r="AH246">
        <v>8</v>
      </c>
      <c r="AL246" t="s">
        <v>18</v>
      </c>
      <c r="AM246" t="s">
        <v>1475</v>
      </c>
      <c r="AN246" s="126">
        <f>表格2[[#This Row],[今次負磅]]/表格2[[#This Row],[排位體重]]*100%</f>
        <v>0.11555555555555555</v>
      </c>
      <c r="AO246" t="str">
        <f t="shared" si="11"/>
        <v/>
      </c>
    </row>
    <row r="247" spans="1:45" x14ac:dyDescent="0.25">
      <c r="A247" s="18" t="s">
        <v>81</v>
      </c>
      <c r="B247" s="26" t="s">
        <v>97</v>
      </c>
      <c r="C247" s="26"/>
      <c r="D247" s="26"/>
      <c r="E247" s="125" t="s">
        <v>1399</v>
      </c>
      <c r="F247" s="122"/>
      <c r="G247" s="32" t="str">
        <f>VLOOKUP(AF247, method!$A$1:$B$15, 2, 0)</f>
        <v>中前</v>
      </c>
      <c r="H247">
        <v>4</v>
      </c>
      <c r="I247" t="str">
        <f t="shared" si="9"/>
        <v/>
      </c>
      <c r="J247">
        <f>COUNTIF($B$2:B247,B247)</f>
        <v>3</v>
      </c>
      <c r="K247" t="str">
        <f t="shared" ca="1" si="10"/>
        <v/>
      </c>
      <c r="L247" t="s">
        <v>590</v>
      </c>
      <c r="M247" s="39" t="s">
        <v>430</v>
      </c>
      <c r="N247" s="42">
        <v>1000</v>
      </c>
      <c r="O247">
        <v>0</v>
      </c>
      <c r="P247">
        <v>57.13</v>
      </c>
      <c r="Q247">
        <v>9</v>
      </c>
      <c r="R247">
        <v>4</v>
      </c>
      <c r="S247" s="52" t="s">
        <v>56</v>
      </c>
      <c r="T247" s="52" t="s">
        <v>56</v>
      </c>
      <c r="U247" s="20" t="s">
        <v>33</v>
      </c>
      <c r="V247">
        <v>130</v>
      </c>
      <c r="W247">
        <v>134</v>
      </c>
      <c r="X247">
        <v>1140</v>
      </c>
      <c r="Z247">
        <v>14</v>
      </c>
      <c r="AA247" s="37" t="s">
        <v>440</v>
      </c>
      <c r="AB247" s="36" t="s">
        <v>459</v>
      </c>
      <c r="AC247" s="36">
        <f>VLOOKUP(A247,Raceinfo!$A$1:$D$15,4,0)</f>
        <v>4</v>
      </c>
      <c r="AD247">
        <v>4</v>
      </c>
      <c r="AE247">
        <v>59</v>
      </c>
      <c r="AF247">
        <v>4</v>
      </c>
      <c r="AG247">
        <v>5</v>
      </c>
      <c r="AH247">
        <v>4</v>
      </c>
      <c r="AL247" t="s">
        <v>18</v>
      </c>
      <c r="AM247" t="s">
        <v>1475</v>
      </c>
      <c r="AN247" s="126">
        <f>表格2[[#This Row],[今次負磅]]/表格2[[#This Row],[排位體重]]*100%</f>
        <v>0.11403508771929824</v>
      </c>
      <c r="AO247" t="str">
        <f t="shared" si="11"/>
        <v/>
      </c>
    </row>
    <row r="248" spans="1:45" x14ac:dyDescent="0.25">
      <c r="A248" s="18" t="s">
        <v>81</v>
      </c>
      <c r="B248" s="26" t="s">
        <v>97</v>
      </c>
      <c r="C248" s="26"/>
      <c r="D248" s="26"/>
      <c r="E248" s="125" t="s">
        <v>1399</v>
      </c>
      <c r="F248" s="122"/>
      <c r="G248" s="30" t="str">
        <f>VLOOKUP(AF248, method!$A$1:$B$15, 2, 0)</f>
        <v>放頭</v>
      </c>
      <c r="H248">
        <v>12</v>
      </c>
      <c r="I248" t="str">
        <f t="shared" si="9"/>
        <v/>
      </c>
      <c r="J248">
        <f>COUNTIF($B$2:B248,B248)</f>
        <v>4</v>
      </c>
      <c r="K248" t="str">
        <f t="shared" ca="1" si="10"/>
        <v/>
      </c>
      <c r="L248" t="s">
        <v>418</v>
      </c>
      <c r="M248" s="39" t="s">
        <v>384</v>
      </c>
      <c r="N248">
        <v>1400</v>
      </c>
      <c r="O248">
        <v>1</v>
      </c>
      <c r="P248">
        <v>23.9</v>
      </c>
      <c r="Q248">
        <v>9</v>
      </c>
      <c r="R248">
        <v>1</v>
      </c>
      <c r="S248" s="52" t="s">
        <v>56</v>
      </c>
      <c r="T248" s="45" t="s">
        <v>22</v>
      </c>
      <c r="U248" s="20" t="s">
        <v>33</v>
      </c>
      <c r="V248">
        <v>130</v>
      </c>
      <c r="W248">
        <v>134</v>
      </c>
      <c r="X248">
        <v>1147</v>
      </c>
      <c r="Z248">
        <v>8.8000000000000007</v>
      </c>
      <c r="AA248" s="37" t="s">
        <v>534</v>
      </c>
      <c r="AB248" s="35" t="s">
        <v>377</v>
      </c>
      <c r="AC248" s="35">
        <f>VLOOKUP(A248,Raceinfo!$A$1:$D$15,4,0)</f>
        <v>4</v>
      </c>
      <c r="AD248">
        <v>4</v>
      </c>
      <c r="AE248">
        <v>59</v>
      </c>
      <c r="AF248">
        <v>1</v>
      </c>
      <c r="AG248">
        <v>1</v>
      </c>
      <c r="AH248">
        <v>1</v>
      </c>
      <c r="AI248">
        <v>13</v>
      </c>
      <c r="AL248" t="s">
        <v>18</v>
      </c>
      <c r="AM248" t="s">
        <v>1475</v>
      </c>
      <c r="AN248" s="126">
        <f>表格2[[#This Row],[今次負磅]]/表格2[[#This Row],[排位體重]]*100%</f>
        <v>0.11333914559721012</v>
      </c>
      <c r="AO248" t="str">
        <f t="shared" si="11"/>
        <v/>
      </c>
    </row>
    <row r="249" spans="1:45" x14ac:dyDescent="0.25">
      <c r="A249" s="18" t="s">
        <v>81</v>
      </c>
      <c r="B249" s="26" t="s">
        <v>97</v>
      </c>
      <c r="C249" s="26"/>
      <c r="D249" s="26"/>
      <c r="E249" s="11" t="s">
        <v>1414</v>
      </c>
      <c r="F249" s="122"/>
      <c r="G249" s="32" t="str">
        <f>VLOOKUP(AF249, method!$A$1:$B$15, 2, 0)</f>
        <v>中前</v>
      </c>
      <c r="H249">
        <v>8</v>
      </c>
      <c r="I249" t="str">
        <f t="shared" si="9"/>
        <v/>
      </c>
      <c r="J249">
        <f>COUNTIF($B$2:B249,B249)</f>
        <v>5</v>
      </c>
      <c r="K249" t="str">
        <f t="shared" ca="1" si="10"/>
        <v/>
      </c>
      <c r="L249" t="s">
        <v>615</v>
      </c>
      <c r="M249" s="39" t="s">
        <v>390</v>
      </c>
      <c r="N249">
        <v>1200</v>
      </c>
      <c r="O249">
        <v>1</v>
      </c>
      <c r="P249">
        <v>9.93</v>
      </c>
      <c r="Q249">
        <v>9</v>
      </c>
      <c r="R249">
        <v>7</v>
      </c>
      <c r="S249" s="52" t="s">
        <v>56</v>
      </c>
      <c r="T249" s="45" t="s">
        <v>22</v>
      </c>
      <c r="U249" s="20" t="s">
        <v>33</v>
      </c>
      <c r="V249">
        <v>130</v>
      </c>
      <c r="W249">
        <v>135</v>
      </c>
      <c r="X249">
        <v>1139</v>
      </c>
      <c r="Z249">
        <v>6.7</v>
      </c>
      <c r="AA249" s="37">
        <v>3</v>
      </c>
      <c r="AB249" s="35" t="s">
        <v>377</v>
      </c>
      <c r="AC249" s="35">
        <f>VLOOKUP(A249,Raceinfo!$A$1:$D$15,4,0)</f>
        <v>4</v>
      </c>
      <c r="AD249">
        <v>4</v>
      </c>
      <c r="AE249">
        <v>59</v>
      </c>
      <c r="AF249">
        <v>4</v>
      </c>
      <c r="AG249">
        <v>4</v>
      </c>
      <c r="AH249">
        <v>8</v>
      </c>
      <c r="AL249" t="s">
        <v>18</v>
      </c>
      <c r="AM249" t="s">
        <v>1475</v>
      </c>
      <c r="AN249" s="126">
        <f>表格2[[#This Row],[今次負磅]]/表格2[[#This Row],[排位體重]]*100%</f>
        <v>0.1141352063213345</v>
      </c>
      <c r="AO249" t="str">
        <f t="shared" si="11"/>
        <v/>
      </c>
    </row>
    <row r="250" spans="1:45" x14ac:dyDescent="0.25">
      <c r="A250" s="18" t="s">
        <v>81</v>
      </c>
      <c r="B250" s="26" t="s">
        <v>97</v>
      </c>
      <c r="C250" s="26"/>
      <c r="D250" s="26"/>
      <c r="E250" s="125" t="s">
        <v>1399</v>
      </c>
      <c r="F250" s="28" t="s">
        <v>1408</v>
      </c>
      <c r="G250" s="30" t="str">
        <f>VLOOKUP(AF250, method!$A$1:$B$15, 2, 0)</f>
        <v>放頭</v>
      </c>
      <c r="H250" s="15">
        <v>1</v>
      </c>
      <c r="I250" s="15" t="str">
        <f t="shared" si="9"/>
        <v/>
      </c>
      <c r="J250" s="15">
        <f>COUNTIF($B$2:B250,B250)</f>
        <v>6</v>
      </c>
      <c r="K250" s="15" t="str">
        <f t="shared" ca="1" si="10"/>
        <v/>
      </c>
      <c r="L250" t="s">
        <v>431</v>
      </c>
      <c r="M250" s="39" t="s">
        <v>390</v>
      </c>
      <c r="N250">
        <v>1200</v>
      </c>
      <c r="O250">
        <v>1</v>
      </c>
      <c r="P250">
        <v>9.15</v>
      </c>
      <c r="Q250">
        <v>9</v>
      </c>
      <c r="R250">
        <v>1</v>
      </c>
      <c r="S250" s="52" t="s">
        <v>56</v>
      </c>
      <c r="T250" s="45" t="s">
        <v>22</v>
      </c>
      <c r="U250" s="20" t="s">
        <v>33</v>
      </c>
      <c r="V250">
        <v>130</v>
      </c>
      <c r="W250">
        <v>127</v>
      </c>
      <c r="X250">
        <v>1144</v>
      </c>
      <c r="Z250">
        <v>29</v>
      </c>
      <c r="AA250" s="38" t="s">
        <v>461</v>
      </c>
      <c r="AB250" s="35" t="s">
        <v>377</v>
      </c>
      <c r="AC250" s="35">
        <f>VLOOKUP(A250,Raceinfo!$A$1:$D$15,4,0)</f>
        <v>4</v>
      </c>
      <c r="AD250">
        <v>4</v>
      </c>
      <c r="AE250">
        <v>52</v>
      </c>
      <c r="AF250">
        <v>1</v>
      </c>
      <c r="AG250">
        <v>1</v>
      </c>
      <c r="AH250">
        <v>1</v>
      </c>
      <c r="AL250" t="s">
        <v>181</v>
      </c>
      <c r="AM250" t="s">
        <v>1489</v>
      </c>
      <c r="AN250" s="126">
        <f>表格2[[#This Row],[今次負磅]]/表格2[[#This Row],[排位體重]]*100%</f>
        <v>0.11363636363636363</v>
      </c>
      <c r="AO250" t="str">
        <f t="shared" si="11"/>
        <v/>
      </c>
    </row>
    <row r="251" spans="1:45" x14ac:dyDescent="0.25">
      <c r="A251" s="18" t="s">
        <v>81</v>
      </c>
      <c r="B251" s="27" t="s">
        <v>100</v>
      </c>
      <c r="C251" s="27"/>
      <c r="D251" s="27"/>
      <c r="E251" s="11" t="s">
        <v>1414</v>
      </c>
      <c r="F251" s="122"/>
      <c r="G251" s="30" t="str">
        <f>VLOOKUP(AF251, method!$A$1:$B$15, 2, 0)</f>
        <v>放頭</v>
      </c>
      <c r="H251">
        <v>12</v>
      </c>
      <c r="I251" t="str">
        <f t="shared" si="9"/>
        <v/>
      </c>
      <c r="J251">
        <f>COUNTIF($B$2:B251,B251)</f>
        <v>1</v>
      </c>
      <c r="K251" t="str">
        <f t="shared" ca="1" si="10"/>
        <v/>
      </c>
      <c r="L251" t="s">
        <v>368</v>
      </c>
      <c r="M251" s="39" t="s">
        <v>369</v>
      </c>
      <c r="N251">
        <v>1200</v>
      </c>
      <c r="O251">
        <v>1</v>
      </c>
      <c r="P251">
        <v>9.93</v>
      </c>
      <c r="Q251">
        <v>6</v>
      </c>
      <c r="R251">
        <v>10</v>
      </c>
      <c r="S251" s="49" t="s">
        <v>349</v>
      </c>
      <c r="T251" s="68" t="s">
        <v>348</v>
      </c>
      <c r="U251" s="22" t="s">
        <v>43</v>
      </c>
      <c r="V251">
        <v>126</v>
      </c>
      <c r="W251">
        <v>128</v>
      </c>
      <c r="X251">
        <v>1094</v>
      </c>
      <c r="Z251">
        <v>8.1</v>
      </c>
      <c r="AA251" s="37" t="s">
        <v>529</v>
      </c>
      <c r="AB251" s="35" t="s">
        <v>370</v>
      </c>
      <c r="AC251" s="35">
        <f>VLOOKUP(A251,Raceinfo!$A$1:$D$15,4,0)</f>
        <v>4</v>
      </c>
      <c r="AD251">
        <v>4</v>
      </c>
      <c r="AE251">
        <v>52</v>
      </c>
      <c r="AF251">
        <v>2</v>
      </c>
      <c r="AG251">
        <v>3</v>
      </c>
      <c r="AH251">
        <v>12</v>
      </c>
      <c r="AL251" t="s">
        <v>18</v>
      </c>
      <c r="AM251" t="s">
        <v>1475</v>
      </c>
      <c r="AN251" s="126">
        <f>表格2[[#This Row],[今次負磅]]/表格2[[#This Row],[排位體重]]*100%</f>
        <v>0.11517367458866545</v>
      </c>
      <c r="AO251" t="str">
        <f t="shared" si="11"/>
        <v/>
      </c>
    </row>
    <row r="252" spans="1:45" x14ac:dyDescent="0.25">
      <c r="A252" s="18" t="s">
        <v>81</v>
      </c>
      <c r="B252" s="27" t="s">
        <v>100</v>
      </c>
      <c r="C252" s="27"/>
      <c r="D252" s="27"/>
      <c r="E252" s="12" t="s">
        <v>29</v>
      </c>
      <c r="F252" s="28" t="s">
        <v>1408</v>
      </c>
      <c r="G252" s="30" t="str">
        <f>VLOOKUP(AF252, method!$A$1:$B$15, 2, 0)</f>
        <v>放頭</v>
      </c>
      <c r="H252" s="15">
        <v>1</v>
      </c>
      <c r="I252" s="15" t="str">
        <f t="shared" si="9"/>
        <v/>
      </c>
      <c r="J252" s="15">
        <f>COUNTIF($B$2:B252,B252)</f>
        <v>2</v>
      </c>
      <c r="K252" s="15" t="str">
        <f t="shared" ca="1" si="10"/>
        <v/>
      </c>
      <c r="L252" t="s">
        <v>412</v>
      </c>
      <c r="M252" s="39" t="s">
        <v>413</v>
      </c>
      <c r="N252">
        <v>1200</v>
      </c>
      <c r="O252">
        <v>1</v>
      </c>
      <c r="P252">
        <v>9.57</v>
      </c>
      <c r="Q252">
        <v>6</v>
      </c>
      <c r="R252">
        <v>10</v>
      </c>
      <c r="S252" s="49" t="s">
        <v>349</v>
      </c>
      <c r="T252" s="49" t="s">
        <v>349</v>
      </c>
      <c r="U252" s="22" t="s">
        <v>43</v>
      </c>
      <c r="V252">
        <v>126</v>
      </c>
      <c r="W252">
        <v>118</v>
      </c>
      <c r="X252">
        <v>1099</v>
      </c>
      <c r="Z252">
        <v>11</v>
      </c>
      <c r="AA252" s="38">
        <v>1</v>
      </c>
      <c r="AB252" s="35" t="s">
        <v>370</v>
      </c>
      <c r="AC252" s="35">
        <f>VLOOKUP(A252,Raceinfo!$A$1:$D$15,4,0)</f>
        <v>4</v>
      </c>
      <c r="AD252">
        <v>4</v>
      </c>
      <c r="AE252">
        <v>45</v>
      </c>
      <c r="AF252">
        <v>1</v>
      </c>
      <c r="AG252">
        <v>1</v>
      </c>
      <c r="AH252">
        <v>1</v>
      </c>
      <c r="AL252" t="s">
        <v>18</v>
      </c>
      <c r="AM252" t="s">
        <v>1475</v>
      </c>
      <c r="AN252" s="126">
        <f>表格2[[#This Row],[今次負磅]]/表格2[[#This Row],[排位體重]]*100%</f>
        <v>0.11464968152866242</v>
      </c>
      <c r="AO252" t="str">
        <f t="shared" si="11"/>
        <v/>
      </c>
    </row>
    <row r="253" spans="1:45" x14ac:dyDescent="0.25">
      <c r="A253" s="18" t="s">
        <v>81</v>
      </c>
      <c r="B253" s="27" t="s">
        <v>100</v>
      </c>
      <c r="C253" s="27"/>
      <c r="D253" s="27"/>
      <c r="E253" s="12" t="s">
        <v>29</v>
      </c>
      <c r="F253" s="122"/>
      <c r="G253" s="30" t="str">
        <f>VLOOKUP(AF253, method!$A$1:$B$15, 2, 0)</f>
        <v>放頭</v>
      </c>
      <c r="H253">
        <v>12</v>
      </c>
      <c r="I253" t="str">
        <f t="shared" si="9"/>
        <v/>
      </c>
      <c r="J253">
        <f>COUNTIF($B$2:B253,B253)</f>
        <v>3</v>
      </c>
      <c r="K253" t="str">
        <f t="shared" ca="1" si="10"/>
        <v/>
      </c>
      <c r="L253" t="s">
        <v>445</v>
      </c>
      <c r="M253" s="40" t="s">
        <v>446</v>
      </c>
      <c r="N253">
        <v>1200</v>
      </c>
      <c r="O253">
        <v>1</v>
      </c>
      <c r="P253">
        <v>10.41</v>
      </c>
      <c r="Q253">
        <v>6</v>
      </c>
      <c r="R253">
        <v>12</v>
      </c>
      <c r="S253" s="49" t="s">
        <v>349</v>
      </c>
      <c r="T253" s="68" t="s">
        <v>348</v>
      </c>
      <c r="U253" s="22" t="s">
        <v>43</v>
      </c>
      <c r="V253">
        <v>126</v>
      </c>
      <c r="W253">
        <v>121</v>
      </c>
      <c r="X253">
        <v>1105</v>
      </c>
      <c r="Z253">
        <v>3.3</v>
      </c>
      <c r="AA253" s="37" t="s">
        <v>408</v>
      </c>
      <c r="AB253" s="35" t="s">
        <v>377</v>
      </c>
      <c r="AC253" s="35">
        <f>VLOOKUP(A253,Raceinfo!$A$1:$D$15,4,0)</f>
        <v>4</v>
      </c>
      <c r="AD253">
        <v>4</v>
      </c>
      <c r="AE253">
        <v>45</v>
      </c>
      <c r="AF253">
        <v>2</v>
      </c>
      <c r="AG253">
        <v>2</v>
      </c>
      <c r="AH253">
        <v>12</v>
      </c>
      <c r="AL253" t="s">
        <v>18</v>
      </c>
      <c r="AM253" t="s">
        <v>1475</v>
      </c>
      <c r="AN253" s="126">
        <f>表格2[[#This Row],[今次負磅]]/表格2[[#This Row],[排位體重]]*100%</f>
        <v>0.11402714932126697</v>
      </c>
      <c r="AO253" t="str">
        <f t="shared" si="11"/>
        <v/>
      </c>
    </row>
    <row r="254" spans="1:45" x14ac:dyDescent="0.25">
      <c r="A254" s="18" t="s">
        <v>81</v>
      </c>
      <c r="B254" s="27" t="s">
        <v>100</v>
      </c>
      <c r="C254" s="27"/>
      <c r="D254" s="27"/>
      <c r="E254" s="12" t="s">
        <v>29</v>
      </c>
      <c r="F254" s="28" t="s">
        <v>1408</v>
      </c>
      <c r="G254" s="30" t="str">
        <f>VLOOKUP(AF254, method!$A$1:$B$15, 2, 0)</f>
        <v>放頭</v>
      </c>
      <c r="H254" s="15">
        <v>2</v>
      </c>
      <c r="I254" s="15" t="str">
        <f t="shared" si="9"/>
        <v/>
      </c>
      <c r="J254" s="15">
        <f>COUNTIF($B$2:B254,B254)</f>
        <v>4</v>
      </c>
      <c r="K254" s="15" t="str">
        <f t="shared" ca="1" si="10"/>
        <v/>
      </c>
      <c r="L254" t="s">
        <v>422</v>
      </c>
      <c r="M254" s="39" t="s">
        <v>369</v>
      </c>
      <c r="N254">
        <v>1200</v>
      </c>
      <c r="O254">
        <v>1</v>
      </c>
      <c r="P254">
        <v>9.56</v>
      </c>
      <c r="Q254">
        <v>6</v>
      </c>
      <c r="R254">
        <v>14</v>
      </c>
      <c r="S254" s="49" t="s">
        <v>349</v>
      </c>
      <c r="T254" s="68" t="s">
        <v>348</v>
      </c>
      <c r="U254" s="22" t="s">
        <v>43</v>
      </c>
      <c r="V254">
        <v>126</v>
      </c>
      <c r="W254">
        <v>122</v>
      </c>
      <c r="X254">
        <v>1108</v>
      </c>
      <c r="Z254">
        <v>49</v>
      </c>
      <c r="AA254" s="38" t="s">
        <v>550</v>
      </c>
      <c r="AB254" s="35" t="s">
        <v>370</v>
      </c>
      <c r="AC254" s="35">
        <f>VLOOKUP(A254,Raceinfo!$A$1:$D$15,4,0)</f>
        <v>4</v>
      </c>
      <c r="AD254">
        <v>4</v>
      </c>
      <c r="AE254">
        <v>45</v>
      </c>
      <c r="AF254">
        <v>1</v>
      </c>
      <c r="AG254">
        <v>1</v>
      </c>
      <c r="AH254">
        <v>2</v>
      </c>
      <c r="AL254" t="s">
        <v>18</v>
      </c>
      <c r="AM254" t="s">
        <v>1475</v>
      </c>
      <c r="AN254" s="126">
        <f>表格2[[#This Row],[今次負磅]]/表格2[[#This Row],[排位體重]]*100%</f>
        <v>0.11371841155234658</v>
      </c>
      <c r="AO254" t="str">
        <f t="shared" si="11"/>
        <v/>
      </c>
    </row>
    <row r="255" spans="1:45" x14ac:dyDescent="0.25">
      <c r="A255" s="18" t="s">
        <v>81</v>
      </c>
      <c r="B255" s="27" t="s">
        <v>100</v>
      </c>
      <c r="C255" s="27"/>
      <c r="D255" s="27"/>
      <c r="E255" s="11" t="s">
        <v>1414</v>
      </c>
      <c r="F255" s="122"/>
      <c r="G255" s="32" t="str">
        <f>VLOOKUP(AF255, method!$A$1:$B$15, 2, 0)</f>
        <v>中前</v>
      </c>
      <c r="H255">
        <v>11</v>
      </c>
      <c r="I255" t="str">
        <f t="shared" si="9"/>
        <v/>
      </c>
      <c r="J255">
        <f>COUNTIF($B$2:B255,B255)</f>
        <v>5</v>
      </c>
      <c r="K255" t="str">
        <f t="shared" ca="1" si="10"/>
        <v/>
      </c>
      <c r="L255" t="s">
        <v>399</v>
      </c>
      <c r="M255" s="41" t="s">
        <v>400</v>
      </c>
      <c r="N255">
        <v>1200</v>
      </c>
      <c r="O255">
        <v>1</v>
      </c>
      <c r="P255">
        <v>12.2</v>
      </c>
      <c r="Q255">
        <v>6</v>
      </c>
      <c r="R255">
        <v>9</v>
      </c>
      <c r="S255" s="49" t="s">
        <v>349</v>
      </c>
      <c r="T255" s="68" t="s">
        <v>348</v>
      </c>
      <c r="U255" s="22" t="s">
        <v>43</v>
      </c>
      <c r="V255">
        <v>126</v>
      </c>
      <c r="W255">
        <v>123</v>
      </c>
      <c r="X255">
        <v>1107</v>
      </c>
      <c r="Z255">
        <v>15</v>
      </c>
      <c r="AA255" s="37" t="s">
        <v>520</v>
      </c>
      <c r="AB255" s="35" t="s">
        <v>377</v>
      </c>
      <c r="AC255" s="35">
        <f>VLOOKUP(A255,Raceinfo!$A$1:$D$15,4,0)</f>
        <v>4</v>
      </c>
      <c r="AD255">
        <v>4</v>
      </c>
      <c r="AE255">
        <v>47</v>
      </c>
      <c r="AF255">
        <v>4</v>
      </c>
      <c r="AG255">
        <v>4</v>
      </c>
      <c r="AH255">
        <v>11</v>
      </c>
      <c r="AL255" t="s">
        <v>18</v>
      </c>
      <c r="AM255" t="s">
        <v>1475</v>
      </c>
      <c r="AN255" s="126">
        <f>表格2[[#This Row],[今次負磅]]/表格2[[#This Row],[排位體重]]*100%</f>
        <v>0.11382113821138211</v>
      </c>
      <c r="AO255" t="str">
        <f t="shared" si="11"/>
        <v/>
      </c>
    </row>
    <row r="256" spans="1:45" x14ac:dyDescent="0.25">
      <c r="A256" s="18" t="s">
        <v>81</v>
      </c>
      <c r="B256" s="27" t="s">
        <v>100</v>
      </c>
      <c r="C256" s="27"/>
      <c r="D256" s="27"/>
      <c r="E256" s="11" t="s">
        <v>1414</v>
      </c>
      <c r="F256" s="122"/>
      <c r="G256" s="32" t="str">
        <f>VLOOKUP(AF256, method!$A$1:$B$15, 2, 0)</f>
        <v>中前</v>
      </c>
      <c r="H256">
        <v>7</v>
      </c>
      <c r="I256" t="str">
        <f t="shared" si="9"/>
        <v/>
      </c>
      <c r="J256">
        <f>COUNTIF($B$2:B256,B256)</f>
        <v>6</v>
      </c>
      <c r="K256" t="str">
        <f t="shared" ca="1" si="10"/>
        <v/>
      </c>
      <c r="L256" t="s">
        <v>466</v>
      </c>
      <c r="M256" s="40" t="s">
        <v>426</v>
      </c>
      <c r="N256">
        <v>1200</v>
      </c>
      <c r="O256">
        <v>1</v>
      </c>
      <c r="P256">
        <v>10.43</v>
      </c>
      <c r="Q256">
        <v>6</v>
      </c>
      <c r="R256">
        <v>12</v>
      </c>
      <c r="S256" s="49" t="s">
        <v>349</v>
      </c>
      <c r="T256" s="68" t="s">
        <v>348</v>
      </c>
      <c r="U256" s="22" t="s">
        <v>43</v>
      </c>
      <c r="V256">
        <v>126</v>
      </c>
      <c r="W256">
        <v>125</v>
      </c>
      <c r="X256">
        <v>1119</v>
      </c>
      <c r="Z256">
        <v>17</v>
      </c>
      <c r="AA256" s="37">
        <v>6</v>
      </c>
      <c r="AB256" s="35" t="s">
        <v>370</v>
      </c>
      <c r="AC256" s="35">
        <f>VLOOKUP(A256,Raceinfo!$A$1:$D$15,4,0)</f>
        <v>4</v>
      </c>
      <c r="AD256">
        <v>4</v>
      </c>
      <c r="AE256">
        <v>49</v>
      </c>
      <c r="AF256">
        <v>4</v>
      </c>
      <c r="AG256">
        <v>3</v>
      </c>
      <c r="AH256">
        <v>7</v>
      </c>
      <c r="AL256" t="s">
        <v>18</v>
      </c>
      <c r="AM256" t="s">
        <v>1475</v>
      </c>
      <c r="AN256" s="126">
        <f>表格2[[#This Row],[今次負磅]]/表格2[[#This Row],[排位體重]]*100%</f>
        <v>0.1126005361930295</v>
      </c>
      <c r="AO256" t="str">
        <f t="shared" si="11"/>
        <v/>
      </c>
    </row>
    <row r="257" spans="1:41" x14ac:dyDescent="0.25">
      <c r="A257" s="18" t="s">
        <v>81</v>
      </c>
      <c r="B257" s="27" t="s">
        <v>100</v>
      </c>
      <c r="C257" s="27"/>
      <c r="D257" s="27"/>
      <c r="E257" s="11" t="s">
        <v>1414</v>
      </c>
      <c r="F257" s="122"/>
      <c r="G257" s="31" t="str">
        <f>VLOOKUP(AF257, method!$A$1:$B$15, 2, 0)</f>
        <v>中後</v>
      </c>
      <c r="H257">
        <v>8</v>
      </c>
      <c r="I257" t="str">
        <f t="shared" si="9"/>
        <v/>
      </c>
      <c r="J257">
        <f>COUNTIF($B$2:B257,B257)</f>
        <v>7</v>
      </c>
      <c r="K257" t="str">
        <f t="shared" ca="1" si="10"/>
        <v/>
      </c>
      <c r="L257" t="s">
        <v>425</v>
      </c>
      <c r="M257" s="40" t="s">
        <v>426</v>
      </c>
      <c r="N257">
        <v>1200</v>
      </c>
      <c r="O257">
        <v>1</v>
      </c>
      <c r="P257">
        <v>10.51</v>
      </c>
      <c r="Q257">
        <v>6</v>
      </c>
      <c r="R257">
        <v>7</v>
      </c>
      <c r="S257" s="49" t="s">
        <v>349</v>
      </c>
      <c r="T257" s="69" t="s">
        <v>358</v>
      </c>
      <c r="U257" s="22" t="s">
        <v>43</v>
      </c>
      <c r="V257">
        <v>126</v>
      </c>
      <c r="W257">
        <v>126</v>
      </c>
      <c r="X257">
        <v>1114</v>
      </c>
      <c r="Z257">
        <v>18</v>
      </c>
      <c r="AA257" s="37" t="s">
        <v>410</v>
      </c>
      <c r="AB257" s="35" t="s">
        <v>377</v>
      </c>
      <c r="AC257" s="35">
        <f>VLOOKUP(A257,Raceinfo!$A$1:$D$15,4,0)</f>
        <v>4</v>
      </c>
      <c r="AD257">
        <v>4</v>
      </c>
      <c r="AE257">
        <v>51</v>
      </c>
      <c r="AF257">
        <v>10</v>
      </c>
      <c r="AG257">
        <v>11</v>
      </c>
      <c r="AH257">
        <v>8</v>
      </c>
      <c r="AL257" t="s">
        <v>18</v>
      </c>
      <c r="AM257" t="s">
        <v>1475</v>
      </c>
      <c r="AN257" s="126">
        <f>表格2[[#This Row],[今次負磅]]/表格2[[#This Row],[排位體重]]*100%</f>
        <v>0.11310592459605028</v>
      </c>
      <c r="AO257" t="str">
        <f t="shared" si="11"/>
        <v/>
      </c>
    </row>
    <row r="258" spans="1:41" x14ac:dyDescent="0.25">
      <c r="A258" s="18" t="s">
        <v>81</v>
      </c>
      <c r="B258" s="27" t="s">
        <v>100</v>
      </c>
      <c r="C258" s="27"/>
      <c r="D258" s="27"/>
      <c r="E258" s="12" t="s">
        <v>29</v>
      </c>
      <c r="F258" s="122"/>
      <c r="G258" s="30" t="str">
        <f>VLOOKUP(AF258, method!$A$1:$B$15, 2, 0)</f>
        <v>放頭</v>
      </c>
      <c r="H258">
        <v>9</v>
      </c>
      <c r="I258" t="str">
        <f t="shared" ref="I258:I321" si="12">IF(COUNTIFS($B:$B,B258,$J:$J,"&lt;="&amp;5,$H:$H,"&lt;="&amp;5)&gt;=3,"忠","")</f>
        <v/>
      </c>
      <c r="J258">
        <f>COUNTIF($B$2:B258,B258)</f>
        <v>8</v>
      </c>
      <c r="K258" t="str">
        <f t="shared" ref="K258:K321" ca="1" si="13">IF(AND(J258&lt;=5,COUNTIF($B:$B,$B258)&gt;=5),IF(COUNTA(_xlfn.UNIQUE(OFFSET($U$1,MATCH($B258,$B:$B,0)-1,0,5,1)))&gt;1,"倉",""),"")</f>
        <v/>
      </c>
      <c r="L258" t="s">
        <v>553</v>
      </c>
      <c r="M258" s="40" t="s">
        <v>426</v>
      </c>
      <c r="N258">
        <v>1200</v>
      </c>
      <c r="O258">
        <v>1</v>
      </c>
      <c r="P258">
        <v>10.46</v>
      </c>
      <c r="Q258">
        <v>6</v>
      </c>
      <c r="R258">
        <v>12</v>
      </c>
      <c r="S258" s="49" t="s">
        <v>349</v>
      </c>
      <c r="T258" s="49" t="s">
        <v>349</v>
      </c>
      <c r="U258" s="22" t="s">
        <v>43</v>
      </c>
      <c r="V258">
        <v>126</v>
      </c>
      <c r="W258">
        <v>122</v>
      </c>
      <c r="X258">
        <v>1122</v>
      </c>
      <c r="Z258">
        <v>13</v>
      </c>
      <c r="AA258" s="37" t="s">
        <v>414</v>
      </c>
      <c r="AB258" s="35" t="s">
        <v>377</v>
      </c>
      <c r="AC258" s="35">
        <f>VLOOKUP(A258,Raceinfo!$A$1:$D$15,4,0)</f>
        <v>4</v>
      </c>
      <c r="AD258">
        <v>4</v>
      </c>
      <c r="AE258">
        <v>52</v>
      </c>
      <c r="AF258">
        <v>2</v>
      </c>
      <c r="AG258">
        <v>3</v>
      </c>
      <c r="AH258">
        <v>9</v>
      </c>
      <c r="AL258" t="s">
        <v>18</v>
      </c>
      <c r="AM258" t="s">
        <v>1475</v>
      </c>
      <c r="AN258" s="126">
        <f>表格2[[#This Row],[今次負磅]]/表格2[[#This Row],[排位體重]]*100%</f>
        <v>0.11229946524064172</v>
      </c>
      <c r="AO258" t="str">
        <f t="shared" ref="AO258:AO321" si="14">IF(AN258&gt;0.1285,"H","")</f>
        <v/>
      </c>
    </row>
    <row r="259" spans="1:41" x14ac:dyDescent="0.25">
      <c r="A259" s="18" t="s">
        <v>81</v>
      </c>
      <c r="B259" s="27" t="s">
        <v>100</v>
      </c>
      <c r="C259" s="27"/>
      <c r="D259" s="27"/>
      <c r="E259" s="12" t="s">
        <v>29</v>
      </c>
      <c r="F259" s="122"/>
      <c r="G259" s="30" t="str">
        <f>VLOOKUP(AF259, method!$A$1:$B$15, 2, 0)</f>
        <v>放頭</v>
      </c>
      <c r="H259" s="15">
        <v>3</v>
      </c>
      <c r="I259" s="15" t="str">
        <f t="shared" si="12"/>
        <v/>
      </c>
      <c r="J259" s="15">
        <f>COUNTIF($B$2:B259,B259)</f>
        <v>9</v>
      </c>
      <c r="K259" s="15" t="str">
        <f t="shared" ca="1" si="13"/>
        <v/>
      </c>
      <c r="L259" t="s">
        <v>615</v>
      </c>
      <c r="M259" s="39" t="s">
        <v>390</v>
      </c>
      <c r="N259" s="42">
        <v>1000</v>
      </c>
      <c r="O259">
        <v>0</v>
      </c>
      <c r="P259">
        <v>57.51</v>
      </c>
      <c r="Q259">
        <v>6</v>
      </c>
      <c r="R259">
        <v>10</v>
      </c>
      <c r="S259" s="49" t="s">
        <v>349</v>
      </c>
      <c r="T259" s="49" t="s">
        <v>349</v>
      </c>
      <c r="U259" s="22" t="s">
        <v>43</v>
      </c>
      <c r="V259">
        <v>126</v>
      </c>
      <c r="W259">
        <v>122</v>
      </c>
      <c r="X259">
        <v>1120</v>
      </c>
      <c r="Z259">
        <v>23</v>
      </c>
      <c r="AA259" s="38">
        <v>1</v>
      </c>
      <c r="AB259" s="35" t="s">
        <v>377</v>
      </c>
      <c r="AC259" s="35">
        <f>VLOOKUP(A259,Raceinfo!$A$1:$D$15,4,0)</f>
        <v>4</v>
      </c>
      <c r="AD259">
        <v>4</v>
      </c>
      <c r="AE259">
        <v>52</v>
      </c>
      <c r="AF259">
        <v>2</v>
      </c>
      <c r="AG259">
        <v>2</v>
      </c>
      <c r="AH259">
        <v>3</v>
      </c>
      <c r="AL259" t="s">
        <v>18</v>
      </c>
      <c r="AM259" t="s">
        <v>1475</v>
      </c>
      <c r="AN259" s="126">
        <f>表格2[[#This Row],[今次負磅]]/表格2[[#This Row],[排位體重]]*100%</f>
        <v>0.1125</v>
      </c>
      <c r="AO259" t="str">
        <f t="shared" si="14"/>
        <v/>
      </c>
    </row>
    <row r="260" spans="1:41" x14ac:dyDescent="0.25">
      <c r="A260" s="18" t="s">
        <v>81</v>
      </c>
      <c r="B260" s="27" t="s">
        <v>100</v>
      </c>
      <c r="C260" s="27"/>
      <c r="D260" s="27"/>
      <c r="E260" s="125" t="s">
        <v>1399</v>
      </c>
      <c r="F260" s="122"/>
      <c r="G260" s="30" t="str">
        <f>VLOOKUP(AF260, method!$A$1:$B$15, 2, 0)</f>
        <v>放頭</v>
      </c>
      <c r="H260">
        <v>9</v>
      </c>
      <c r="I260" t="str">
        <f t="shared" si="12"/>
        <v/>
      </c>
      <c r="J260">
        <f>COUNTIF($B$2:B260,B260)</f>
        <v>10</v>
      </c>
      <c r="K260" t="str">
        <f t="shared" ca="1" si="13"/>
        <v/>
      </c>
      <c r="L260" t="s">
        <v>617</v>
      </c>
      <c r="M260" s="40" t="s">
        <v>446</v>
      </c>
      <c r="N260">
        <v>1200</v>
      </c>
      <c r="O260">
        <v>1</v>
      </c>
      <c r="P260">
        <v>10.37</v>
      </c>
      <c r="Q260">
        <v>6</v>
      </c>
      <c r="R260">
        <v>2</v>
      </c>
      <c r="S260" s="49" t="s">
        <v>349</v>
      </c>
      <c r="T260" s="49" t="s">
        <v>349</v>
      </c>
      <c r="U260" s="22" t="s">
        <v>43</v>
      </c>
      <c r="V260">
        <v>126</v>
      </c>
      <c r="W260">
        <v>123</v>
      </c>
      <c r="X260">
        <v>1115</v>
      </c>
      <c r="Z260">
        <v>2.2999999999999998</v>
      </c>
      <c r="AA260" s="37" t="s">
        <v>423</v>
      </c>
      <c r="AB260" s="35" t="s">
        <v>377</v>
      </c>
      <c r="AC260" s="35">
        <f>VLOOKUP(A260,Raceinfo!$A$1:$D$15,4,0)</f>
        <v>4</v>
      </c>
      <c r="AD260">
        <v>4</v>
      </c>
      <c r="AE260">
        <v>52</v>
      </c>
      <c r="AF260">
        <v>1</v>
      </c>
      <c r="AG260">
        <v>1</v>
      </c>
      <c r="AH260">
        <v>9</v>
      </c>
      <c r="AL260" t="s">
        <v>18</v>
      </c>
      <c r="AM260" t="s">
        <v>1475</v>
      </c>
      <c r="AN260" s="126">
        <f>表格2[[#This Row],[今次負磅]]/表格2[[#This Row],[排位體重]]*100%</f>
        <v>0.11300448430493273</v>
      </c>
      <c r="AO260" t="str">
        <f t="shared" si="14"/>
        <v/>
      </c>
    </row>
    <row r="261" spans="1:41" x14ac:dyDescent="0.25">
      <c r="A261" s="18" t="s">
        <v>81</v>
      </c>
      <c r="B261" s="27" t="s">
        <v>100</v>
      </c>
      <c r="C261" s="27"/>
      <c r="D261" s="27"/>
      <c r="E261" s="12" t="s">
        <v>29</v>
      </c>
      <c r="F261" s="122"/>
      <c r="G261" s="30" t="str">
        <f>VLOOKUP(AF261, method!$A$1:$B$15, 2, 0)</f>
        <v>放頭</v>
      </c>
      <c r="H261" s="15">
        <v>3</v>
      </c>
      <c r="I261" s="15" t="str">
        <f t="shared" si="12"/>
        <v/>
      </c>
      <c r="J261" s="15">
        <f>COUNTIF($B$2:B261,B261)</f>
        <v>11</v>
      </c>
      <c r="K261" s="15" t="str">
        <f t="shared" ca="1" si="13"/>
        <v/>
      </c>
      <c r="L261" t="s">
        <v>476</v>
      </c>
      <c r="M261" s="40" t="s">
        <v>376</v>
      </c>
      <c r="N261">
        <v>1200</v>
      </c>
      <c r="O261">
        <v>1</v>
      </c>
      <c r="P261">
        <v>10.8</v>
      </c>
      <c r="Q261">
        <v>6</v>
      </c>
      <c r="R261">
        <v>10</v>
      </c>
      <c r="S261" s="49" t="s">
        <v>349</v>
      </c>
      <c r="T261" s="49" t="s">
        <v>349</v>
      </c>
      <c r="U261" s="22" t="s">
        <v>43</v>
      </c>
      <c r="V261">
        <v>126</v>
      </c>
      <c r="W261">
        <v>121</v>
      </c>
      <c r="X261">
        <v>1114</v>
      </c>
      <c r="Z261">
        <v>9</v>
      </c>
      <c r="AA261" s="38" t="s">
        <v>463</v>
      </c>
      <c r="AB261" s="35" t="s">
        <v>370</v>
      </c>
      <c r="AC261" s="35">
        <f>VLOOKUP(A261,Raceinfo!$A$1:$D$15,4,0)</f>
        <v>4</v>
      </c>
      <c r="AD261">
        <v>4</v>
      </c>
      <c r="AE261">
        <v>51</v>
      </c>
      <c r="AF261">
        <v>1</v>
      </c>
      <c r="AG261">
        <v>1</v>
      </c>
      <c r="AH261">
        <v>3</v>
      </c>
      <c r="AL261" t="s">
        <v>18</v>
      </c>
      <c r="AM261" t="s">
        <v>1475</v>
      </c>
      <c r="AN261" s="126">
        <f>表格2[[#This Row],[今次負磅]]/表格2[[#This Row],[排位體重]]*100%</f>
        <v>0.11310592459605028</v>
      </c>
      <c r="AO261" t="str">
        <f t="shared" si="14"/>
        <v/>
      </c>
    </row>
    <row r="262" spans="1:41" x14ac:dyDescent="0.25">
      <c r="A262" s="18" t="s">
        <v>81</v>
      </c>
      <c r="B262" s="27" t="s">
        <v>100</v>
      </c>
      <c r="C262" s="27"/>
      <c r="D262" s="27"/>
      <c r="E262" s="124" t="s">
        <v>1413</v>
      </c>
      <c r="F262" s="28" t="s">
        <v>1408</v>
      </c>
      <c r="G262" s="30" t="str">
        <f>VLOOKUP(AF262, method!$A$1:$B$15, 2, 0)</f>
        <v>放頭</v>
      </c>
      <c r="H262" s="15">
        <v>1</v>
      </c>
      <c r="I262" s="15" t="str">
        <f t="shared" si="12"/>
        <v/>
      </c>
      <c r="J262" s="15">
        <f>COUNTIF($B$2:B262,B262)</f>
        <v>12</v>
      </c>
      <c r="K262" s="15" t="str">
        <f t="shared" ca="1" si="13"/>
        <v/>
      </c>
      <c r="L262" t="s">
        <v>618</v>
      </c>
      <c r="M262" s="40" t="s">
        <v>426</v>
      </c>
      <c r="N262">
        <v>1200</v>
      </c>
      <c r="O262">
        <v>1</v>
      </c>
      <c r="P262">
        <v>10.4</v>
      </c>
      <c r="Q262">
        <v>6</v>
      </c>
      <c r="R262">
        <v>1</v>
      </c>
      <c r="S262" s="49" t="s">
        <v>349</v>
      </c>
      <c r="T262" s="49" t="s">
        <v>349</v>
      </c>
      <c r="U262" s="22" t="s">
        <v>43</v>
      </c>
      <c r="V262">
        <v>126</v>
      </c>
      <c r="W262">
        <v>118</v>
      </c>
      <c r="X262">
        <v>1101</v>
      </c>
      <c r="Z262">
        <v>1.5</v>
      </c>
      <c r="AA262" s="38" t="s">
        <v>461</v>
      </c>
      <c r="AB262" s="35" t="s">
        <v>377</v>
      </c>
      <c r="AC262" s="35">
        <f>VLOOKUP(A262,Raceinfo!$A$1:$D$15,4,0)</f>
        <v>4</v>
      </c>
      <c r="AD262">
        <v>4</v>
      </c>
      <c r="AE262">
        <v>45</v>
      </c>
      <c r="AF262">
        <v>1</v>
      </c>
      <c r="AG262">
        <v>1</v>
      </c>
      <c r="AH262">
        <v>1</v>
      </c>
      <c r="AL262" t="s">
        <v>18</v>
      </c>
      <c r="AM262" t="s">
        <v>1475</v>
      </c>
      <c r="AN262" s="126">
        <f>表格2[[#This Row],[今次負磅]]/表格2[[#This Row],[排位體重]]*100%</f>
        <v>0.11444141689373297</v>
      </c>
      <c r="AO262" t="str">
        <f t="shared" si="14"/>
        <v/>
      </c>
    </row>
    <row r="263" spans="1:41" x14ac:dyDescent="0.25">
      <c r="A263" s="18" t="s">
        <v>81</v>
      </c>
      <c r="B263" s="27" t="s">
        <v>100</v>
      </c>
      <c r="C263" s="27"/>
      <c r="D263" s="27"/>
      <c r="E263" s="12" t="s">
        <v>29</v>
      </c>
      <c r="F263" s="28" t="s">
        <v>1408</v>
      </c>
      <c r="G263" s="30" t="str">
        <f>VLOOKUP(AF263, method!$A$1:$B$15, 2, 0)</f>
        <v>放頭</v>
      </c>
      <c r="H263" s="15">
        <v>2</v>
      </c>
      <c r="I263" s="15" t="str">
        <f t="shared" si="12"/>
        <v/>
      </c>
      <c r="J263" s="15">
        <f>COUNTIF($B$2:B263,B263)</f>
        <v>13</v>
      </c>
      <c r="K263" s="15" t="str">
        <f t="shared" ca="1" si="13"/>
        <v/>
      </c>
      <c r="L263" t="s">
        <v>619</v>
      </c>
      <c r="M263" s="40" t="s">
        <v>446</v>
      </c>
      <c r="N263">
        <v>1200</v>
      </c>
      <c r="O263">
        <v>1</v>
      </c>
      <c r="P263">
        <v>9.3699999999999992</v>
      </c>
      <c r="Q263">
        <v>6</v>
      </c>
      <c r="R263">
        <v>3</v>
      </c>
      <c r="S263" s="49" t="s">
        <v>349</v>
      </c>
      <c r="T263" s="49" t="s">
        <v>349</v>
      </c>
      <c r="U263" s="22" t="s">
        <v>43</v>
      </c>
      <c r="V263">
        <v>126</v>
      </c>
      <c r="W263">
        <v>117</v>
      </c>
      <c r="X263">
        <v>1114</v>
      </c>
      <c r="Z263">
        <v>8.5</v>
      </c>
      <c r="AA263" s="38" t="s">
        <v>470</v>
      </c>
      <c r="AB263" s="35" t="s">
        <v>370</v>
      </c>
      <c r="AC263" s="35">
        <f>VLOOKUP(A263,Raceinfo!$A$1:$D$15,4,0)</f>
        <v>4</v>
      </c>
      <c r="AD263">
        <v>4</v>
      </c>
      <c r="AE263">
        <v>44</v>
      </c>
      <c r="AF263">
        <v>1</v>
      </c>
      <c r="AG263">
        <v>1</v>
      </c>
      <c r="AH263">
        <v>2</v>
      </c>
      <c r="AL263" t="s">
        <v>18</v>
      </c>
      <c r="AM263" t="s">
        <v>1475</v>
      </c>
      <c r="AN263" s="126">
        <f>表格2[[#This Row],[今次負磅]]/表格2[[#This Row],[排位體重]]*100%</f>
        <v>0.11310592459605028</v>
      </c>
      <c r="AO263" t="str">
        <f t="shared" si="14"/>
        <v/>
      </c>
    </row>
    <row r="264" spans="1:41" x14ac:dyDescent="0.25">
      <c r="A264" s="18" t="s">
        <v>81</v>
      </c>
      <c r="B264" s="27" t="s">
        <v>100</v>
      </c>
      <c r="C264" s="27"/>
      <c r="D264" s="27"/>
      <c r="E264" s="11" t="s">
        <v>1414</v>
      </c>
      <c r="F264" s="28" t="s">
        <v>1408</v>
      </c>
      <c r="G264" s="30" t="str">
        <f>VLOOKUP(AF264, method!$A$1:$B$15, 2, 0)</f>
        <v>放頭</v>
      </c>
      <c r="H264" s="15">
        <v>1</v>
      </c>
      <c r="I264" s="15" t="str">
        <f t="shared" si="12"/>
        <v/>
      </c>
      <c r="J264" s="15">
        <f>COUNTIF($B$2:B264,B264)</f>
        <v>14</v>
      </c>
      <c r="K264" s="15" t="str">
        <f t="shared" ca="1" si="13"/>
        <v/>
      </c>
      <c r="L264" t="s">
        <v>620</v>
      </c>
      <c r="M264" s="40" t="s">
        <v>426</v>
      </c>
      <c r="N264" s="42">
        <v>1000</v>
      </c>
      <c r="O264">
        <v>0</v>
      </c>
      <c r="P264">
        <v>57.8</v>
      </c>
      <c r="Q264">
        <v>6</v>
      </c>
      <c r="R264">
        <v>3</v>
      </c>
      <c r="S264" s="49" t="s">
        <v>349</v>
      </c>
      <c r="T264" s="49" t="s">
        <v>349</v>
      </c>
      <c r="U264" s="22" t="s">
        <v>43</v>
      </c>
      <c r="V264">
        <v>126</v>
      </c>
      <c r="W264">
        <v>128</v>
      </c>
      <c r="X264">
        <v>1097</v>
      </c>
      <c r="Z264">
        <v>4.0999999999999996</v>
      </c>
      <c r="AA264" s="38" t="s">
        <v>470</v>
      </c>
      <c r="AB264" s="35" t="s">
        <v>377</v>
      </c>
      <c r="AC264" s="35">
        <f>VLOOKUP(A264,Raceinfo!$A$1:$D$15,4,0)</f>
        <v>4</v>
      </c>
      <c r="AD264">
        <v>5</v>
      </c>
      <c r="AE264">
        <v>38</v>
      </c>
      <c r="AF264">
        <v>1</v>
      </c>
      <c r="AG264">
        <v>1</v>
      </c>
      <c r="AH264">
        <v>1</v>
      </c>
      <c r="AL264" t="s">
        <v>113</v>
      </c>
      <c r="AM264" t="s">
        <v>1476</v>
      </c>
      <c r="AN264" s="126">
        <f>表格2[[#This Row],[今次負磅]]/表格2[[#This Row],[排位體重]]*100%</f>
        <v>0.11485870556061988</v>
      </c>
      <c r="AO264" t="str">
        <f t="shared" si="14"/>
        <v/>
      </c>
    </row>
    <row r="265" spans="1:41" x14ac:dyDescent="0.25">
      <c r="A265" s="18" t="s">
        <v>81</v>
      </c>
      <c r="B265" s="27" t="s">
        <v>100</v>
      </c>
      <c r="C265" s="27"/>
      <c r="D265" s="27"/>
      <c r="E265" s="12" t="s">
        <v>29</v>
      </c>
      <c r="F265" s="122"/>
      <c r="G265" s="30" t="str">
        <f>VLOOKUP(AF265, method!$A$1:$B$15, 2, 0)</f>
        <v>放頭</v>
      </c>
      <c r="H265">
        <v>5</v>
      </c>
      <c r="I265" t="str">
        <f t="shared" si="12"/>
        <v/>
      </c>
      <c r="J265">
        <f>COUNTIF($B$2:B265,B265)</f>
        <v>15</v>
      </c>
      <c r="K265" t="str">
        <f t="shared" ca="1" si="13"/>
        <v/>
      </c>
      <c r="L265" t="s">
        <v>558</v>
      </c>
      <c r="M265" s="41" t="s">
        <v>400</v>
      </c>
      <c r="N265">
        <v>1200</v>
      </c>
      <c r="O265">
        <v>1</v>
      </c>
      <c r="P265">
        <v>9.5500000000000007</v>
      </c>
      <c r="Q265">
        <v>6</v>
      </c>
      <c r="R265">
        <v>12</v>
      </c>
      <c r="S265" s="49" t="s">
        <v>349</v>
      </c>
      <c r="T265" s="59" t="s">
        <v>111</v>
      </c>
      <c r="U265" s="22" t="s">
        <v>43</v>
      </c>
      <c r="V265">
        <v>126</v>
      </c>
      <c r="W265">
        <v>115</v>
      </c>
      <c r="X265">
        <v>1107</v>
      </c>
      <c r="Z265">
        <v>14</v>
      </c>
      <c r="AA265" s="38">
        <v>1</v>
      </c>
      <c r="AB265" s="35" t="s">
        <v>377</v>
      </c>
      <c r="AC265" s="35">
        <f>VLOOKUP(A265,Raceinfo!$A$1:$D$15,4,0)</f>
        <v>4</v>
      </c>
      <c r="AD265">
        <v>4</v>
      </c>
      <c r="AE265">
        <v>40</v>
      </c>
      <c r="AF265">
        <v>3</v>
      </c>
      <c r="AG265">
        <v>3</v>
      </c>
      <c r="AH265">
        <v>5</v>
      </c>
      <c r="AL265" t="s">
        <v>34</v>
      </c>
      <c r="AM265" t="s">
        <v>1470</v>
      </c>
      <c r="AN265" s="126">
        <f>表格2[[#This Row],[今次負磅]]/表格2[[#This Row],[排位體重]]*100%</f>
        <v>0.11382113821138211</v>
      </c>
      <c r="AO265" t="str">
        <f t="shared" si="14"/>
        <v/>
      </c>
    </row>
    <row r="266" spans="1:41" x14ac:dyDescent="0.25">
      <c r="A266" s="18" t="s">
        <v>81</v>
      </c>
      <c r="B266" s="27" t="s">
        <v>100</v>
      </c>
      <c r="C266" s="27"/>
      <c r="D266" s="27"/>
      <c r="E266" s="12" t="s">
        <v>29</v>
      </c>
      <c r="F266" s="122"/>
      <c r="G266" s="30" t="str">
        <f>VLOOKUP(AF266, method!$A$1:$B$15, 2, 0)</f>
        <v>放頭</v>
      </c>
      <c r="H266">
        <v>4</v>
      </c>
      <c r="I266" t="str">
        <f t="shared" si="12"/>
        <v/>
      </c>
      <c r="J266">
        <f>COUNTIF($B$2:B266,B266)</f>
        <v>16</v>
      </c>
      <c r="K266" t="str">
        <f t="shared" ca="1" si="13"/>
        <v/>
      </c>
      <c r="L266" t="s">
        <v>559</v>
      </c>
      <c r="M266" s="40" t="s">
        <v>446</v>
      </c>
      <c r="N266">
        <v>1200</v>
      </c>
      <c r="O266">
        <v>1</v>
      </c>
      <c r="P266">
        <v>10.3</v>
      </c>
      <c r="Q266">
        <v>6</v>
      </c>
      <c r="R266">
        <v>3</v>
      </c>
      <c r="S266" s="49" t="s">
        <v>349</v>
      </c>
      <c r="T266" s="54" t="s">
        <v>64</v>
      </c>
      <c r="U266" s="22" t="s">
        <v>43</v>
      </c>
      <c r="V266">
        <v>126</v>
      </c>
      <c r="W266">
        <v>119</v>
      </c>
      <c r="X266">
        <v>1090</v>
      </c>
      <c r="Z266">
        <v>4</v>
      </c>
      <c r="AA266" s="38">
        <v>2</v>
      </c>
      <c r="AB266" s="35" t="s">
        <v>377</v>
      </c>
      <c r="AC266" s="35">
        <f>VLOOKUP(A266,Raceinfo!$A$1:$D$15,4,0)</f>
        <v>4</v>
      </c>
      <c r="AD266">
        <v>4</v>
      </c>
      <c r="AE266">
        <v>41</v>
      </c>
      <c r="AF266">
        <v>2</v>
      </c>
      <c r="AG266">
        <v>2</v>
      </c>
      <c r="AH266">
        <v>4</v>
      </c>
      <c r="AL266" t="s">
        <v>34</v>
      </c>
      <c r="AM266" t="s">
        <v>1470</v>
      </c>
      <c r="AN266" s="126">
        <f>表格2[[#This Row],[今次負磅]]/表格2[[#This Row],[排位體重]]*100%</f>
        <v>0.11559633027522936</v>
      </c>
      <c r="AO266" t="str">
        <f t="shared" si="14"/>
        <v/>
      </c>
    </row>
    <row r="267" spans="1:41" x14ac:dyDescent="0.25">
      <c r="A267" s="18" t="s">
        <v>81</v>
      </c>
      <c r="B267" s="27" t="s">
        <v>100</v>
      </c>
      <c r="C267" s="27"/>
      <c r="D267" s="27"/>
      <c r="E267" s="12" t="s">
        <v>29</v>
      </c>
      <c r="F267" s="122"/>
      <c r="G267" s="32" t="str">
        <f>VLOOKUP(AF267, method!$A$1:$B$15, 2, 0)</f>
        <v>中前</v>
      </c>
      <c r="H267">
        <v>6</v>
      </c>
      <c r="I267" t="str">
        <f t="shared" si="12"/>
        <v/>
      </c>
      <c r="J267">
        <f>COUNTIF($B$2:B267,B267)</f>
        <v>17</v>
      </c>
      <c r="K267" t="str">
        <f t="shared" ca="1" si="13"/>
        <v/>
      </c>
      <c r="L267" t="s">
        <v>486</v>
      </c>
      <c r="M267" s="41" t="s">
        <v>400</v>
      </c>
      <c r="N267">
        <v>1200</v>
      </c>
      <c r="O267">
        <v>1</v>
      </c>
      <c r="P267">
        <v>11.35</v>
      </c>
      <c r="Q267">
        <v>6</v>
      </c>
      <c r="R267">
        <v>10</v>
      </c>
      <c r="S267" s="49" t="s">
        <v>349</v>
      </c>
      <c r="T267" s="67" t="s">
        <v>442</v>
      </c>
      <c r="U267" s="22" t="s">
        <v>43</v>
      </c>
      <c r="V267">
        <v>126</v>
      </c>
      <c r="W267">
        <v>119</v>
      </c>
      <c r="X267">
        <v>1087</v>
      </c>
      <c r="Z267">
        <v>24</v>
      </c>
      <c r="AA267" s="37" t="s">
        <v>473</v>
      </c>
      <c r="AB267" s="36" t="s">
        <v>487</v>
      </c>
      <c r="AC267" s="36">
        <f>VLOOKUP(A267,Raceinfo!$A$1:$D$15,4,0)</f>
        <v>4</v>
      </c>
      <c r="AD267">
        <v>4</v>
      </c>
      <c r="AE267">
        <v>43</v>
      </c>
      <c r="AF267">
        <v>7</v>
      </c>
      <c r="AG267">
        <v>6</v>
      </c>
      <c r="AH267">
        <v>6</v>
      </c>
      <c r="AL267" t="s">
        <v>34</v>
      </c>
      <c r="AM267" t="s">
        <v>1470</v>
      </c>
      <c r="AN267" s="126">
        <f>表格2[[#This Row],[今次負磅]]/表格2[[#This Row],[排位體重]]*100%</f>
        <v>0.11591536338546458</v>
      </c>
      <c r="AO267" t="str">
        <f t="shared" si="14"/>
        <v/>
      </c>
    </row>
    <row r="268" spans="1:41" x14ac:dyDescent="0.25">
      <c r="A268" s="18" t="s">
        <v>81</v>
      </c>
      <c r="B268" s="27" t="s">
        <v>100</v>
      </c>
      <c r="C268" s="27"/>
      <c r="D268" s="27"/>
      <c r="E268" s="12" t="s">
        <v>29</v>
      </c>
      <c r="F268" s="122"/>
      <c r="G268" s="32" t="str">
        <f>VLOOKUP(AF268, method!$A$1:$B$15, 2, 0)</f>
        <v>中前</v>
      </c>
      <c r="H268">
        <v>8</v>
      </c>
      <c r="I268" t="str">
        <f t="shared" si="12"/>
        <v/>
      </c>
      <c r="J268">
        <f>COUNTIF($B$2:B268,B268)</f>
        <v>18</v>
      </c>
      <c r="K268" t="str">
        <f t="shared" ca="1" si="13"/>
        <v/>
      </c>
      <c r="L268" t="s">
        <v>621</v>
      </c>
      <c r="M268" s="39" t="s">
        <v>384</v>
      </c>
      <c r="N268" s="42">
        <v>1000</v>
      </c>
      <c r="O268">
        <v>0</v>
      </c>
      <c r="P268">
        <v>58.2</v>
      </c>
      <c r="Q268">
        <v>6</v>
      </c>
      <c r="R268">
        <v>5</v>
      </c>
      <c r="S268" s="49" t="s">
        <v>349</v>
      </c>
      <c r="T268" s="51" t="s">
        <v>52</v>
      </c>
      <c r="U268" s="22" t="s">
        <v>43</v>
      </c>
      <c r="V268">
        <v>126</v>
      </c>
      <c r="W268">
        <v>120</v>
      </c>
      <c r="X268">
        <v>1098</v>
      </c>
      <c r="Z268">
        <v>72</v>
      </c>
      <c r="AA268" s="37" t="s">
        <v>410</v>
      </c>
      <c r="AB268" s="35" t="s">
        <v>377</v>
      </c>
      <c r="AC268" s="35">
        <f>VLOOKUP(A268,Raceinfo!$A$1:$D$15,4,0)</f>
        <v>4</v>
      </c>
      <c r="AD268">
        <v>4</v>
      </c>
      <c r="AE268">
        <v>45</v>
      </c>
      <c r="AF268">
        <v>5</v>
      </c>
      <c r="AG268">
        <v>5</v>
      </c>
      <c r="AH268">
        <v>8</v>
      </c>
      <c r="AL268" t="s">
        <v>34</v>
      </c>
      <c r="AM268" t="s">
        <v>1470</v>
      </c>
      <c r="AN268" s="126">
        <f>表格2[[#This Row],[今次負磅]]/表格2[[#This Row],[排位體重]]*100%</f>
        <v>0.11475409836065574</v>
      </c>
      <c r="AO268" t="str">
        <f t="shared" si="14"/>
        <v/>
      </c>
    </row>
    <row r="269" spans="1:41" x14ac:dyDescent="0.25">
      <c r="A269" s="18" t="s">
        <v>81</v>
      </c>
      <c r="B269" s="27" t="s">
        <v>100</v>
      </c>
      <c r="C269" s="27"/>
      <c r="D269" s="27"/>
      <c r="E269" s="12" t="s">
        <v>29</v>
      </c>
      <c r="F269" s="122"/>
      <c r="G269" s="30" t="str">
        <f>VLOOKUP(AF269, method!$A$1:$B$15, 2, 0)</f>
        <v>放頭</v>
      </c>
      <c r="H269" s="15">
        <v>3</v>
      </c>
      <c r="I269" s="15" t="str">
        <f t="shared" si="12"/>
        <v/>
      </c>
      <c r="J269" s="15">
        <f>COUNTIF($B$2:B269,B269)</f>
        <v>19</v>
      </c>
      <c r="K269" s="15" t="str">
        <f t="shared" ca="1" si="13"/>
        <v/>
      </c>
      <c r="L269" t="s">
        <v>560</v>
      </c>
      <c r="M269" s="40" t="s">
        <v>426</v>
      </c>
      <c r="N269">
        <v>1200</v>
      </c>
      <c r="O269">
        <v>1</v>
      </c>
      <c r="P269">
        <v>10.39</v>
      </c>
      <c r="Q269">
        <v>6</v>
      </c>
      <c r="R269">
        <v>7</v>
      </c>
      <c r="S269" s="49" t="s">
        <v>349</v>
      </c>
      <c r="T269" s="54" t="s">
        <v>64</v>
      </c>
      <c r="U269" s="22" t="s">
        <v>43</v>
      </c>
      <c r="V269">
        <v>126</v>
      </c>
      <c r="W269">
        <v>122</v>
      </c>
      <c r="X269">
        <v>1116</v>
      </c>
      <c r="Z269">
        <v>11</v>
      </c>
      <c r="AA269" s="38" t="s">
        <v>550</v>
      </c>
      <c r="AB269" s="35" t="s">
        <v>377</v>
      </c>
      <c r="AC269" s="35">
        <f>VLOOKUP(A269,Raceinfo!$A$1:$D$15,4,0)</f>
        <v>4</v>
      </c>
      <c r="AD269">
        <v>4</v>
      </c>
      <c r="AE269">
        <v>45</v>
      </c>
      <c r="AF269">
        <v>1</v>
      </c>
      <c r="AG269">
        <v>1</v>
      </c>
      <c r="AH269">
        <v>3</v>
      </c>
      <c r="AL269" t="s">
        <v>34</v>
      </c>
      <c r="AM269" t="s">
        <v>1470</v>
      </c>
      <c r="AN269" s="126">
        <f>表格2[[#This Row],[今次負磅]]/表格2[[#This Row],[排位體重]]*100%</f>
        <v>0.11290322580645161</v>
      </c>
      <c r="AO269" t="str">
        <f t="shared" si="14"/>
        <v/>
      </c>
    </row>
    <row r="270" spans="1:41" x14ac:dyDescent="0.25">
      <c r="A270" s="18" t="s">
        <v>81</v>
      </c>
      <c r="B270" s="27" t="s">
        <v>100</v>
      </c>
      <c r="C270" s="27"/>
      <c r="D270" s="27"/>
      <c r="E270" s="11" t="s">
        <v>1414</v>
      </c>
      <c r="F270" s="122"/>
      <c r="G270" s="32" t="str">
        <f>VLOOKUP(AF270, method!$A$1:$B$15, 2, 0)</f>
        <v>中前</v>
      </c>
      <c r="H270">
        <v>5</v>
      </c>
      <c r="I270" t="str">
        <f t="shared" si="12"/>
        <v/>
      </c>
      <c r="J270">
        <f>COUNTIF($B$2:B270,B270)</f>
        <v>20</v>
      </c>
      <c r="K270" t="str">
        <f t="shared" ca="1" si="13"/>
        <v/>
      </c>
      <c r="L270" t="s">
        <v>622</v>
      </c>
      <c r="M270" s="40" t="s">
        <v>376</v>
      </c>
      <c r="N270" s="42">
        <v>1000</v>
      </c>
      <c r="O270">
        <v>0</v>
      </c>
      <c r="P270">
        <v>57.54</v>
      </c>
      <c r="Q270">
        <v>6</v>
      </c>
      <c r="R270">
        <v>7</v>
      </c>
      <c r="S270" s="49" t="s">
        <v>349</v>
      </c>
      <c r="T270" s="66" t="s">
        <v>356</v>
      </c>
      <c r="U270" s="22" t="s">
        <v>43</v>
      </c>
      <c r="V270">
        <v>126</v>
      </c>
      <c r="W270">
        <v>123</v>
      </c>
      <c r="X270">
        <v>1103</v>
      </c>
      <c r="Z270">
        <v>32</v>
      </c>
      <c r="AA270" s="38" t="s">
        <v>511</v>
      </c>
      <c r="AB270" s="35" t="s">
        <v>377</v>
      </c>
      <c r="AC270" s="35">
        <f>VLOOKUP(A270,Raceinfo!$A$1:$D$15,4,0)</f>
        <v>4</v>
      </c>
      <c r="AD270">
        <v>4</v>
      </c>
      <c r="AE270">
        <v>46</v>
      </c>
      <c r="AF270">
        <v>7</v>
      </c>
      <c r="AG270">
        <v>7</v>
      </c>
      <c r="AH270">
        <v>5</v>
      </c>
      <c r="AL270" t="s">
        <v>623</v>
      </c>
      <c r="AM270" t="s">
        <v>1568</v>
      </c>
      <c r="AN270" s="126">
        <f>表格2[[#This Row],[今次負磅]]/表格2[[#This Row],[排位體重]]*100%</f>
        <v>0.11423390752493201</v>
      </c>
      <c r="AO270" t="str">
        <f t="shared" si="14"/>
        <v/>
      </c>
    </row>
    <row r="271" spans="1:41" x14ac:dyDescent="0.25">
      <c r="A271" s="18" t="s">
        <v>81</v>
      </c>
      <c r="B271" s="27" t="s">
        <v>100</v>
      </c>
      <c r="C271" s="27"/>
      <c r="D271" s="27"/>
      <c r="E271" s="125" t="s">
        <v>1399</v>
      </c>
      <c r="F271" s="122"/>
      <c r="G271" s="32" t="str">
        <f>VLOOKUP(AF271, method!$A$1:$B$15, 2, 0)</f>
        <v>中前</v>
      </c>
      <c r="H271">
        <v>10</v>
      </c>
      <c r="I271" t="str">
        <f t="shared" si="12"/>
        <v/>
      </c>
      <c r="J271">
        <f>COUNTIF($B$2:B271,B271)</f>
        <v>21</v>
      </c>
      <c r="K271" t="str">
        <f t="shared" ca="1" si="13"/>
        <v/>
      </c>
      <c r="L271" t="s">
        <v>624</v>
      </c>
      <c r="M271" s="40" t="s">
        <v>426</v>
      </c>
      <c r="N271" s="42">
        <v>1000</v>
      </c>
      <c r="O271">
        <v>0</v>
      </c>
      <c r="P271">
        <v>57.75</v>
      </c>
      <c r="Q271">
        <v>6</v>
      </c>
      <c r="R271">
        <v>2</v>
      </c>
      <c r="S271" s="49" t="s">
        <v>349</v>
      </c>
      <c r="T271" s="45" t="s">
        <v>22</v>
      </c>
      <c r="U271" s="22" t="s">
        <v>43</v>
      </c>
      <c r="V271">
        <v>126</v>
      </c>
      <c r="W271">
        <v>124</v>
      </c>
      <c r="X271">
        <v>1099</v>
      </c>
      <c r="Z271">
        <v>8.9</v>
      </c>
      <c r="AA271" s="37" t="s">
        <v>531</v>
      </c>
      <c r="AB271" s="35" t="s">
        <v>377</v>
      </c>
      <c r="AC271" s="35">
        <f>VLOOKUP(A271,Raceinfo!$A$1:$D$15,4,0)</f>
        <v>4</v>
      </c>
      <c r="AD271">
        <v>4</v>
      </c>
      <c r="AE271">
        <v>48</v>
      </c>
      <c r="AF271">
        <v>7</v>
      </c>
      <c r="AG271">
        <v>7</v>
      </c>
      <c r="AH271">
        <v>10</v>
      </c>
      <c r="AL271" t="s">
        <v>474</v>
      </c>
      <c r="AM271" t="s">
        <v>1536</v>
      </c>
      <c r="AN271" s="126">
        <f>表格2[[#This Row],[今次負磅]]/表格2[[#This Row],[排位體重]]*100%</f>
        <v>0.11464968152866242</v>
      </c>
      <c r="AO271" t="str">
        <f t="shared" si="14"/>
        <v/>
      </c>
    </row>
    <row r="272" spans="1:41" x14ac:dyDescent="0.25">
      <c r="A272" s="18" t="s">
        <v>81</v>
      </c>
      <c r="B272" s="27" t="s">
        <v>100</v>
      </c>
      <c r="C272" s="27"/>
      <c r="D272" s="27"/>
      <c r="E272" s="125" t="s">
        <v>1399</v>
      </c>
      <c r="F272" s="122"/>
      <c r="G272" s="32" t="str">
        <f>VLOOKUP(AF272, method!$A$1:$B$15, 2, 0)</f>
        <v>中前</v>
      </c>
      <c r="H272" s="15">
        <v>3</v>
      </c>
      <c r="I272" s="15" t="str">
        <f t="shared" si="12"/>
        <v/>
      </c>
      <c r="J272" s="15">
        <f>COUNTIF($B$2:B272,B272)</f>
        <v>22</v>
      </c>
      <c r="K272" s="15" t="str">
        <f t="shared" ca="1" si="13"/>
        <v/>
      </c>
      <c r="L272" t="s">
        <v>493</v>
      </c>
      <c r="M272" s="40" t="s">
        <v>426</v>
      </c>
      <c r="N272" s="42">
        <v>1000</v>
      </c>
      <c r="O272">
        <v>0</v>
      </c>
      <c r="P272">
        <v>57.44</v>
      </c>
      <c r="Q272">
        <v>6</v>
      </c>
      <c r="R272">
        <v>1</v>
      </c>
      <c r="S272" s="49" t="s">
        <v>349</v>
      </c>
      <c r="T272" s="54" t="s">
        <v>64</v>
      </c>
      <c r="U272" s="22" t="s">
        <v>43</v>
      </c>
      <c r="V272">
        <v>126</v>
      </c>
      <c r="W272">
        <v>124</v>
      </c>
      <c r="X272">
        <v>1087</v>
      </c>
      <c r="Z272">
        <v>6.7</v>
      </c>
      <c r="AA272" s="38" t="s">
        <v>447</v>
      </c>
      <c r="AB272" s="35" t="s">
        <v>377</v>
      </c>
      <c r="AC272" s="35">
        <f>VLOOKUP(A272,Raceinfo!$A$1:$D$15,4,0)</f>
        <v>4</v>
      </c>
      <c r="AD272">
        <v>4</v>
      </c>
      <c r="AE272">
        <v>48</v>
      </c>
      <c r="AF272">
        <v>6</v>
      </c>
      <c r="AG272">
        <v>5</v>
      </c>
      <c r="AH272">
        <v>3</v>
      </c>
      <c r="AL272" t="s">
        <v>474</v>
      </c>
      <c r="AM272" t="s">
        <v>1536</v>
      </c>
      <c r="AN272" s="126">
        <f>表格2[[#This Row],[今次負磅]]/表格2[[#This Row],[排位體重]]*100%</f>
        <v>0.11591536338546458</v>
      </c>
      <c r="AO272" t="str">
        <f t="shared" si="14"/>
        <v/>
      </c>
    </row>
    <row r="273" spans="1:45" x14ac:dyDescent="0.25">
      <c r="A273" s="18" t="s">
        <v>81</v>
      </c>
      <c r="B273" s="28" t="s">
        <v>102</v>
      </c>
      <c r="C273" s="28" t="s">
        <v>1410</v>
      </c>
      <c r="D273" s="28" t="s">
        <v>593</v>
      </c>
      <c r="E273" s="11" t="s">
        <v>1414</v>
      </c>
      <c r="F273" s="122"/>
      <c r="G273" s="32" t="str">
        <f>VLOOKUP(AF273, method!$A$1:$B$15, 2, 0)</f>
        <v>中前</v>
      </c>
      <c r="H273" s="15">
        <v>3</v>
      </c>
      <c r="I273" s="15" t="str">
        <f t="shared" si="12"/>
        <v/>
      </c>
      <c r="J273" s="15">
        <f>COUNTIF($B$2:B273,B273)</f>
        <v>1</v>
      </c>
      <c r="K273" s="15" t="str">
        <f t="shared" ca="1" si="13"/>
        <v/>
      </c>
      <c r="L273" t="s">
        <v>504</v>
      </c>
      <c r="M273" s="39" t="s">
        <v>369</v>
      </c>
      <c r="N273" s="42">
        <v>1000</v>
      </c>
      <c r="O273">
        <v>0</v>
      </c>
      <c r="P273" s="127">
        <v>56.49</v>
      </c>
      <c r="Q273">
        <v>1</v>
      </c>
      <c r="R273">
        <v>14</v>
      </c>
      <c r="S273" s="46" t="s">
        <v>351</v>
      </c>
      <c r="T273" s="46" t="s">
        <v>351</v>
      </c>
      <c r="U273" s="19" t="s">
        <v>28</v>
      </c>
      <c r="V273">
        <v>120</v>
      </c>
      <c r="W273">
        <v>119</v>
      </c>
      <c r="X273">
        <v>1087</v>
      </c>
      <c r="Z273">
        <v>22</v>
      </c>
      <c r="AA273" s="38" t="s">
        <v>550</v>
      </c>
      <c r="AB273" s="35" t="s">
        <v>377</v>
      </c>
      <c r="AC273" s="35">
        <f>VLOOKUP(A273,Raceinfo!$A$1:$D$15,4,0)</f>
        <v>4</v>
      </c>
      <c r="AD273">
        <v>4</v>
      </c>
      <c r="AE273">
        <v>50</v>
      </c>
      <c r="AF273">
        <v>6</v>
      </c>
      <c r="AG273">
        <v>5</v>
      </c>
      <c r="AH273">
        <v>3</v>
      </c>
      <c r="AL273" t="s">
        <v>103</v>
      </c>
      <c r="AM273" t="s">
        <v>1478</v>
      </c>
      <c r="AN273" s="126">
        <f>表格2[[#This Row],[今次負磅]]/表格2[[#This Row],[排位體重]]*100%</f>
        <v>0.11039558417663294</v>
      </c>
      <c r="AO273" t="str">
        <f t="shared" si="14"/>
        <v/>
      </c>
      <c r="AS273" t="s">
        <v>1421</v>
      </c>
    </row>
    <row r="274" spans="1:45" x14ac:dyDescent="0.25">
      <c r="A274" s="18" t="s">
        <v>81</v>
      </c>
      <c r="B274" s="28" t="s">
        <v>102</v>
      </c>
      <c r="C274" s="28"/>
      <c r="D274" s="28"/>
      <c r="E274" s="11" t="s">
        <v>1414</v>
      </c>
      <c r="F274" s="122"/>
      <c r="G274" s="32" t="str">
        <f>VLOOKUP(AF274, method!$A$1:$B$15, 2, 0)</f>
        <v>中前</v>
      </c>
      <c r="H274">
        <v>7</v>
      </c>
      <c r="I274" t="str">
        <f t="shared" si="12"/>
        <v/>
      </c>
      <c r="J274">
        <f>COUNTIF($B$2:B274,B274)</f>
        <v>2</v>
      </c>
      <c r="K274" t="str">
        <f t="shared" ca="1" si="13"/>
        <v/>
      </c>
      <c r="L274" t="s">
        <v>590</v>
      </c>
      <c r="M274" s="39" t="s">
        <v>430</v>
      </c>
      <c r="N274" s="42">
        <v>1000</v>
      </c>
      <c r="O274">
        <v>0</v>
      </c>
      <c r="P274">
        <v>57.75</v>
      </c>
      <c r="Q274">
        <v>1</v>
      </c>
      <c r="R274">
        <v>2</v>
      </c>
      <c r="S274" s="46" t="s">
        <v>351</v>
      </c>
      <c r="T274" s="75" t="s">
        <v>346</v>
      </c>
      <c r="U274" s="19" t="s">
        <v>28</v>
      </c>
      <c r="V274">
        <v>120</v>
      </c>
      <c r="W274">
        <v>125</v>
      </c>
      <c r="X274">
        <v>1114</v>
      </c>
      <c r="Z274">
        <v>90</v>
      </c>
      <c r="AA274" s="37" t="s">
        <v>612</v>
      </c>
      <c r="AB274" s="36" t="s">
        <v>459</v>
      </c>
      <c r="AC274" s="36">
        <f>VLOOKUP(A274,Raceinfo!$A$1:$D$15,4,0)</f>
        <v>4</v>
      </c>
      <c r="AD274">
        <v>4</v>
      </c>
      <c r="AE274">
        <v>52</v>
      </c>
      <c r="AF274">
        <v>5</v>
      </c>
      <c r="AG274">
        <v>6</v>
      </c>
      <c r="AH274">
        <v>7</v>
      </c>
      <c r="AL274" t="s">
        <v>457</v>
      </c>
      <c r="AM274" t="s">
        <v>1533</v>
      </c>
      <c r="AN274" s="126">
        <f>表格2[[#This Row],[今次負磅]]/表格2[[#This Row],[排位體重]]*100%</f>
        <v>0.10771992818671454</v>
      </c>
      <c r="AO274" t="str">
        <f t="shared" si="14"/>
        <v/>
      </c>
      <c r="AS274" t="s">
        <v>1421</v>
      </c>
    </row>
    <row r="275" spans="1:45" x14ac:dyDescent="0.25">
      <c r="A275" s="18" t="s">
        <v>81</v>
      </c>
      <c r="B275" s="28" t="s">
        <v>102</v>
      </c>
      <c r="C275" s="28"/>
      <c r="D275" s="28"/>
      <c r="E275" s="11" t="s">
        <v>1414</v>
      </c>
      <c r="F275" s="122"/>
      <c r="G275" s="30" t="str">
        <f>VLOOKUP(AF275, method!$A$1:$B$15, 2, 0)</f>
        <v>放頭</v>
      </c>
      <c r="H275">
        <v>14</v>
      </c>
      <c r="I275" t="str">
        <f t="shared" si="12"/>
        <v/>
      </c>
      <c r="J275">
        <f>COUNTIF($B$2:B275,B275)</f>
        <v>3</v>
      </c>
      <c r="K275" t="str">
        <f t="shared" ca="1" si="13"/>
        <v/>
      </c>
      <c r="L275" t="s">
        <v>407</v>
      </c>
      <c r="M275" s="39" t="s">
        <v>384</v>
      </c>
      <c r="N275">
        <v>1200</v>
      </c>
      <c r="O275">
        <v>1</v>
      </c>
      <c r="P275">
        <v>12.14</v>
      </c>
      <c r="Q275">
        <v>1</v>
      </c>
      <c r="R275">
        <v>9</v>
      </c>
      <c r="S275" s="46" t="s">
        <v>351</v>
      </c>
      <c r="T275" s="45" t="s">
        <v>22</v>
      </c>
      <c r="U275" s="19" t="s">
        <v>28</v>
      </c>
      <c r="V275">
        <v>120</v>
      </c>
      <c r="W275">
        <v>124</v>
      </c>
      <c r="X275">
        <v>1068</v>
      </c>
      <c r="Z275">
        <v>24</v>
      </c>
      <c r="AA275" s="37" t="s">
        <v>625</v>
      </c>
      <c r="AB275" s="35" t="s">
        <v>377</v>
      </c>
      <c r="AC275" s="35">
        <f>VLOOKUP(A275,Raceinfo!$A$1:$D$15,4,0)</f>
        <v>4</v>
      </c>
      <c r="AD275" t="s">
        <v>404</v>
      </c>
      <c r="AE275">
        <v>52</v>
      </c>
      <c r="AF275">
        <v>3</v>
      </c>
      <c r="AG275">
        <v>4</v>
      </c>
      <c r="AH275">
        <v>14</v>
      </c>
      <c r="AL275" t="s">
        <v>385</v>
      </c>
      <c r="AM275" t="s">
        <v>1405</v>
      </c>
      <c r="AN275" s="126">
        <f>表格2[[#This Row],[今次負磅]]/表格2[[#This Row],[排位體重]]*100%</f>
        <v>0.11235955056179775</v>
      </c>
      <c r="AO275" t="str">
        <f t="shared" si="14"/>
        <v/>
      </c>
      <c r="AS275" t="s">
        <v>1421</v>
      </c>
    </row>
    <row r="276" spans="1:45" x14ac:dyDescent="0.25">
      <c r="A276" s="18" t="s">
        <v>81</v>
      </c>
      <c r="B276" s="17" t="s">
        <v>105</v>
      </c>
      <c r="C276" s="17"/>
      <c r="D276" s="17"/>
      <c r="E276" s="125" t="s">
        <v>1399</v>
      </c>
      <c r="F276" s="122"/>
      <c r="G276" s="30" t="str">
        <f>VLOOKUP(AF276, method!$A$1:$B$15, 2, 0)</f>
        <v>放頭</v>
      </c>
      <c r="H276">
        <v>5</v>
      </c>
      <c r="I276" t="str">
        <f t="shared" si="12"/>
        <v>忠</v>
      </c>
      <c r="J276">
        <f>COUNTIF($B$2:B276,B276)</f>
        <v>1</v>
      </c>
      <c r="K276" t="str">
        <f t="shared" ca="1" si="13"/>
        <v/>
      </c>
      <c r="L276" t="s">
        <v>611</v>
      </c>
      <c r="M276" s="40" t="s">
        <v>426</v>
      </c>
      <c r="N276">
        <v>1200</v>
      </c>
      <c r="O276">
        <v>1</v>
      </c>
      <c r="P276">
        <v>10.3</v>
      </c>
      <c r="Q276">
        <v>11</v>
      </c>
      <c r="R276">
        <v>1</v>
      </c>
      <c r="S276" s="51" t="s">
        <v>52</v>
      </c>
      <c r="T276" s="52" t="s">
        <v>56</v>
      </c>
      <c r="U276" s="24" t="s">
        <v>53</v>
      </c>
      <c r="V276">
        <v>125</v>
      </c>
      <c r="W276">
        <v>127</v>
      </c>
      <c r="X276">
        <v>1083</v>
      </c>
      <c r="Z276">
        <v>10</v>
      </c>
      <c r="AA276" s="38" t="s">
        <v>517</v>
      </c>
      <c r="AB276" s="35" t="s">
        <v>377</v>
      </c>
      <c r="AC276" s="35">
        <f>VLOOKUP(A276,Raceinfo!$A$1:$D$15,4,0)</f>
        <v>4</v>
      </c>
      <c r="AD276">
        <v>4</v>
      </c>
      <c r="AE276">
        <v>50</v>
      </c>
      <c r="AF276">
        <v>3</v>
      </c>
      <c r="AG276">
        <v>3</v>
      </c>
      <c r="AH276">
        <v>5</v>
      </c>
      <c r="AL276" t="s">
        <v>385</v>
      </c>
      <c r="AM276" t="s">
        <v>1405</v>
      </c>
      <c r="AN276" s="126">
        <f>表格2[[#This Row],[今次負磅]]/表格2[[#This Row],[排位體重]]*100%</f>
        <v>0.11542012927054478</v>
      </c>
      <c r="AO276" t="str">
        <f t="shared" si="14"/>
        <v/>
      </c>
    </row>
    <row r="277" spans="1:45" x14ac:dyDescent="0.25">
      <c r="A277" s="18" t="s">
        <v>81</v>
      </c>
      <c r="B277" s="17" t="s">
        <v>105</v>
      </c>
      <c r="C277" s="17"/>
      <c r="D277" s="17"/>
      <c r="E277" s="11" t="s">
        <v>1414</v>
      </c>
      <c r="F277" s="122"/>
      <c r="G277" s="31" t="str">
        <f>VLOOKUP(AF277, method!$A$1:$B$15, 2, 0)</f>
        <v>中後</v>
      </c>
      <c r="H277">
        <v>6</v>
      </c>
      <c r="I277" t="str">
        <f t="shared" si="12"/>
        <v>忠</v>
      </c>
      <c r="J277">
        <f>COUNTIF($B$2:B277,B277)</f>
        <v>2</v>
      </c>
      <c r="K277" t="str">
        <f t="shared" ca="1" si="13"/>
        <v/>
      </c>
      <c r="L277" t="s">
        <v>445</v>
      </c>
      <c r="M277" s="40" t="s">
        <v>446</v>
      </c>
      <c r="N277">
        <v>1200</v>
      </c>
      <c r="O277">
        <v>1</v>
      </c>
      <c r="P277">
        <v>9.89</v>
      </c>
      <c r="Q277">
        <v>11</v>
      </c>
      <c r="R277">
        <v>9</v>
      </c>
      <c r="S277" s="51" t="s">
        <v>52</v>
      </c>
      <c r="T277" s="52" t="s">
        <v>56</v>
      </c>
      <c r="U277" s="24" t="s">
        <v>53</v>
      </c>
      <c r="V277">
        <v>125</v>
      </c>
      <c r="W277">
        <v>127</v>
      </c>
      <c r="X277">
        <v>1088</v>
      </c>
      <c r="Z277">
        <v>14</v>
      </c>
      <c r="AA277" s="37">
        <v>4</v>
      </c>
      <c r="AB277" s="35" t="s">
        <v>377</v>
      </c>
      <c r="AC277" s="35">
        <f>VLOOKUP(A277,Raceinfo!$A$1:$D$15,4,0)</f>
        <v>4</v>
      </c>
      <c r="AD277">
        <v>4</v>
      </c>
      <c r="AE277">
        <v>51</v>
      </c>
      <c r="AF277">
        <v>8</v>
      </c>
      <c r="AG277">
        <v>6</v>
      </c>
      <c r="AH277">
        <v>6</v>
      </c>
      <c r="AL277" t="s">
        <v>385</v>
      </c>
      <c r="AM277" t="s">
        <v>1405</v>
      </c>
      <c r="AN277" s="126">
        <f>表格2[[#This Row],[今次負磅]]/表格2[[#This Row],[排位體重]]*100%</f>
        <v>0.11488970588235294</v>
      </c>
      <c r="AO277" t="str">
        <f t="shared" si="14"/>
        <v/>
      </c>
    </row>
    <row r="278" spans="1:45" x14ac:dyDescent="0.25">
      <c r="A278" s="18" t="s">
        <v>81</v>
      </c>
      <c r="B278" s="17" t="s">
        <v>105</v>
      </c>
      <c r="C278" s="17"/>
      <c r="D278" s="17"/>
      <c r="E278" s="125" t="s">
        <v>1399</v>
      </c>
      <c r="F278" s="122"/>
      <c r="G278" s="32" t="str">
        <f>VLOOKUP(AF278, method!$A$1:$B$15, 2, 0)</f>
        <v>中前</v>
      </c>
      <c r="H278">
        <v>11</v>
      </c>
      <c r="I278" t="str">
        <f t="shared" si="12"/>
        <v>忠</v>
      </c>
      <c r="J278">
        <f>COUNTIF($B$2:B278,B278)</f>
        <v>3</v>
      </c>
      <c r="K278" t="str">
        <f t="shared" ca="1" si="13"/>
        <v/>
      </c>
      <c r="L278" t="s">
        <v>375</v>
      </c>
      <c r="M278" s="40" t="s">
        <v>376</v>
      </c>
      <c r="N278">
        <v>1200</v>
      </c>
      <c r="O278">
        <v>1</v>
      </c>
      <c r="P278">
        <v>11.63</v>
      </c>
      <c r="Q278">
        <v>11</v>
      </c>
      <c r="R278">
        <v>1</v>
      </c>
      <c r="S278" s="51" t="s">
        <v>52</v>
      </c>
      <c r="T278" s="47" t="s">
        <v>32</v>
      </c>
      <c r="U278" s="24" t="s">
        <v>53</v>
      </c>
      <c r="V278">
        <v>125</v>
      </c>
      <c r="W278">
        <v>126</v>
      </c>
      <c r="X278">
        <v>1086</v>
      </c>
      <c r="Z278">
        <v>3.4</v>
      </c>
      <c r="AA278" s="37" t="s">
        <v>582</v>
      </c>
      <c r="AB278" s="35" t="s">
        <v>377</v>
      </c>
      <c r="AC278" s="35">
        <f>VLOOKUP(A278,Raceinfo!$A$1:$D$15,4,0)</f>
        <v>4</v>
      </c>
      <c r="AD278">
        <v>4</v>
      </c>
      <c r="AE278">
        <v>51</v>
      </c>
      <c r="AF278">
        <v>4</v>
      </c>
      <c r="AG278">
        <v>4</v>
      </c>
      <c r="AH278">
        <v>11</v>
      </c>
      <c r="AL278" t="s">
        <v>385</v>
      </c>
      <c r="AM278" t="s">
        <v>1405</v>
      </c>
      <c r="AN278" s="126">
        <f>表格2[[#This Row],[今次負磅]]/表格2[[#This Row],[排位體重]]*100%</f>
        <v>0.1151012891344383</v>
      </c>
      <c r="AO278" t="str">
        <f t="shared" si="14"/>
        <v/>
      </c>
    </row>
    <row r="279" spans="1:45" x14ac:dyDescent="0.25">
      <c r="A279" s="18" t="s">
        <v>81</v>
      </c>
      <c r="B279" s="17" t="s">
        <v>105</v>
      </c>
      <c r="C279" s="17"/>
      <c r="D279" s="17"/>
      <c r="E279" s="11" t="s">
        <v>1414</v>
      </c>
      <c r="F279" s="122"/>
      <c r="G279" s="30" t="str">
        <f>VLOOKUP(AF279, method!$A$1:$B$15, 2, 0)</f>
        <v>放頭</v>
      </c>
      <c r="H279">
        <v>4</v>
      </c>
      <c r="I279" t="str">
        <f t="shared" si="12"/>
        <v>忠</v>
      </c>
      <c r="J279">
        <f>COUNTIF($B$2:B279,B279)</f>
        <v>4</v>
      </c>
      <c r="K279" t="str">
        <f t="shared" ca="1" si="13"/>
        <v/>
      </c>
      <c r="L279" t="s">
        <v>613</v>
      </c>
      <c r="M279" s="40" t="s">
        <v>398</v>
      </c>
      <c r="N279">
        <v>1200</v>
      </c>
      <c r="O279">
        <v>1</v>
      </c>
      <c r="P279">
        <v>10.220000000000001</v>
      </c>
      <c r="Q279">
        <v>11</v>
      </c>
      <c r="R279">
        <v>8</v>
      </c>
      <c r="S279" s="51" t="s">
        <v>52</v>
      </c>
      <c r="T279" s="47" t="s">
        <v>32</v>
      </c>
      <c r="U279" s="24" t="s">
        <v>53</v>
      </c>
      <c r="V279">
        <v>125</v>
      </c>
      <c r="W279">
        <v>127</v>
      </c>
      <c r="X279">
        <v>1083</v>
      </c>
      <c r="Z279">
        <v>2.5</v>
      </c>
      <c r="AA279" s="38" t="s">
        <v>447</v>
      </c>
      <c r="AB279" s="35" t="s">
        <v>377</v>
      </c>
      <c r="AC279" s="35">
        <f>VLOOKUP(A279,Raceinfo!$A$1:$D$15,4,0)</f>
        <v>4</v>
      </c>
      <c r="AD279">
        <v>4</v>
      </c>
      <c r="AE279">
        <v>51</v>
      </c>
      <c r="AF279">
        <v>3</v>
      </c>
      <c r="AG279">
        <v>2</v>
      </c>
      <c r="AH279">
        <v>4</v>
      </c>
      <c r="AL279" t="s">
        <v>385</v>
      </c>
      <c r="AM279" t="s">
        <v>1405</v>
      </c>
      <c r="AN279" s="126">
        <f>表格2[[#This Row],[今次負磅]]/表格2[[#This Row],[排位體重]]*100%</f>
        <v>0.11542012927054478</v>
      </c>
      <c r="AO279" t="str">
        <f t="shared" si="14"/>
        <v/>
      </c>
    </row>
    <row r="280" spans="1:45" x14ac:dyDescent="0.25">
      <c r="A280" s="18" t="s">
        <v>81</v>
      </c>
      <c r="B280" s="17" t="s">
        <v>105</v>
      </c>
      <c r="C280" s="17"/>
      <c r="D280" s="17"/>
      <c r="E280" s="124" t="s">
        <v>1413</v>
      </c>
      <c r="F280" s="23" t="s">
        <v>1409</v>
      </c>
      <c r="G280" s="32" t="str">
        <f>VLOOKUP(AF280, method!$A$1:$B$15, 2, 0)</f>
        <v>中前</v>
      </c>
      <c r="H280" s="15">
        <v>1</v>
      </c>
      <c r="I280" s="15" t="str">
        <f t="shared" si="12"/>
        <v>忠</v>
      </c>
      <c r="J280" s="15">
        <f>COUNTIF($B$2:B280,B280)</f>
        <v>5</v>
      </c>
      <c r="K280" s="15" t="str">
        <f t="shared" ca="1" si="13"/>
        <v/>
      </c>
      <c r="L280" t="s">
        <v>466</v>
      </c>
      <c r="M280" s="40" t="s">
        <v>426</v>
      </c>
      <c r="N280">
        <v>1200</v>
      </c>
      <c r="O280">
        <v>1</v>
      </c>
      <c r="P280">
        <v>9.48</v>
      </c>
      <c r="Q280">
        <v>11</v>
      </c>
      <c r="R280">
        <v>1</v>
      </c>
      <c r="S280" s="51" t="s">
        <v>52</v>
      </c>
      <c r="T280" s="47" t="s">
        <v>32</v>
      </c>
      <c r="U280" s="24" t="s">
        <v>53</v>
      </c>
      <c r="V280">
        <v>125</v>
      </c>
      <c r="W280">
        <v>120</v>
      </c>
      <c r="X280">
        <v>1067</v>
      </c>
      <c r="Z280">
        <v>2.2000000000000002</v>
      </c>
      <c r="AA280" s="38">
        <v>2</v>
      </c>
      <c r="AB280" s="35" t="s">
        <v>370</v>
      </c>
      <c r="AC280" s="35">
        <f>VLOOKUP(A280,Raceinfo!$A$1:$D$15,4,0)</f>
        <v>4</v>
      </c>
      <c r="AD280">
        <v>4</v>
      </c>
      <c r="AE280">
        <v>44</v>
      </c>
      <c r="AF280">
        <v>5</v>
      </c>
      <c r="AG280">
        <v>4</v>
      </c>
      <c r="AH280">
        <v>1</v>
      </c>
      <c r="AL280" t="s">
        <v>626</v>
      </c>
      <c r="AM280" t="s">
        <v>1569</v>
      </c>
      <c r="AN280" s="126">
        <f>表格2[[#This Row],[今次負磅]]/表格2[[#This Row],[排位體重]]*100%</f>
        <v>0.11715089034676664</v>
      </c>
      <c r="AO280" t="str">
        <f t="shared" si="14"/>
        <v/>
      </c>
    </row>
    <row r="281" spans="1:45" x14ac:dyDescent="0.25">
      <c r="A281" s="18" t="s">
        <v>81</v>
      </c>
      <c r="B281" s="17" t="s">
        <v>105</v>
      </c>
      <c r="C281" s="17"/>
      <c r="D281" s="17"/>
      <c r="E281" s="12" t="s">
        <v>29</v>
      </c>
      <c r="F281" s="122"/>
      <c r="G281" s="31" t="str">
        <f>VLOOKUP(AF281, method!$A$1:$B$15, 2, 0)</f>
        <v>中後</v>
      </c>
      <c r="H281">
        <v>8</v>
      </c>
      <c r="I281" t="str">
        <f t="shared" si="12"/>
        <v>忠</v>
      </c>
      <c r="J281">
        <f>COUNTIF($B$2:B281,B281)</f>
        <v>6</v>
      </c>
      <c r="K281" t="str">
        <f t="shared" ca="1" si="13"/>
        <v/>
      </c>
      <c r="L281" t="s">
        <v>568</v>
      </c>
      <c r="M281" s="39" t="s">
        <v>369</v>
      </c>
      <c r="N281">
        <v>1200</v>
      </c>
      <c r="O281">
        <v>1</v>
      </c>
      <c r="P281">
        <v>9.3000000000000007</v>
      </c>
      <c r="Q281">
        <v>11</v>
      </c>
      <c r="R281">
        <v>10</v>
      </c>
      <c r="S281" s="51" t="s">
        <v>52</v>
      </c>
      <c r="T281" s="48" t="s">
        <v>37</v>
      </c>
      <c r="U281" s="24" t="s">
        <v>53</v>
      </c>
      <c r="V281">
        <v>125</v>
      </c>
      <c r="W281">
        <v>121</v>
      </c>
      <c r="X281">
        <v>1086</v>
      </c>
      <c r="Z281">
        <v>17</v>
      </c>
      <c r="AA281" s="37" t="s">
        <v>531</v>
      </c>
      <c r="AB281" s="35" t="s">
        <v>370</v>
      </c>
      <c r="AC281" s="35">
        <f>VLOOKUP(A281,Raceinfo!$A$1:$D$15,4,0)</f>
        <v>4</v>
      </c>
      <c r="AD281">
        <v>4</v>
      </c>
      <c r="AE281">
        <v>46</v>
      </c>
      <c r="AF281">
        <v>9</v>
      </c>
      <c r="AG281">
        <v>10</v>
      </c>
      <c r="AH281">
        <v>8</v>
      </c>
      <c r="AL281" t="s">
        <v>297</v>
      </c>
      <c r="AM281" t="s">
        <v>1502</v>
      </c>
      <c r="AN281" s="126">
        <f>表格2[[#This Row],[今次負磅]]/表格2[[#This Row],[排位體重]]*100%</f>
        <v>0.1151012891344383</v>
      </c>
      <c r="AO281" t="str">
        <f t="shared" si="14"/>
        <v/>
      </c>
    </row>
    <row r="282" spans="1:45" x14ac:dyDescent="0.25">
      <c r="A282" s="18" t="s">
        <v>81</v>
      </c>
      <c r="B282" s="17" t="s">
        <v>105</v>
      </c>
      <c r="C282" s="17"/>
      <c r="D282" s="17"/>
      <c r="E282" s="125" t="s">
        <v>1399</v>
      </c>
      <c r="F282" s="122"/>
      <c r="G282" s="30" t="str">
        <f>VLOOKUP(AF282, method!$A$1:$B$15, 2, 0)</f>
        <v>放頭</v>
      </c>
      <c r="H282">
        <v>4</v>
      </c>
      <c r="I282" t="str">
        <f t="shared" si="12"/>
        <v>忠</v>
      </c>
      <c r="J282">
        <f>COUNTIF($B$2:B282,B282)</f>
        <v>7</v>
      </c>
      <c r="K282" t="str">
        <f t="shared" ca="1" si="13"/>
        <v/>
      </c>
      <c r="L282" t="s">
        <v>469</v>
      </c>
      <c r="M282" s="39" t="s">
        <v>430</v>
      </c>
      <c r="N282">
        <v>1400</v>
      </c>
      <c r="O282">
        <v>1</v>
      </c>
      <c r="P282">
        <v>21.75</v>
      </c>
      <c r="Q282">
        <v>11</v>
      </c>
      <c r="R282">
        <v>5</v>
      </c>
      <c r="S282" s="51" t="s">
        <v>52</v>
      </c>
      <c r="T282" s="54" t="s">
        <v>64</v>
      </c>
      <c r="U282" s="24" t="s">
        <v>53</v>
      </c>
      <c r="V282">
        <v>125</v>
      </c>
      <c r="W282">
        <v>123</v>
      </c>
      <c r="X282">
        <v>1084</v>
      </c>
      <c r="Z282">
        <v>10</v>
      </c>
      <c r="AA282" s="38" t="s">
        <v>447</v>
      </c>
      <c r="AB282" s="35" t="s">
        <v>370</v>
      </c>
      <c r="AC282" s="35">
        <f>VLOOKUP(A282,Raceinfo!$A$1:$D$15,4,0)</f>
        <v>4</v>
      </c>
      <c r="AD282">
        <v>4</v>
      </c>
      <c r="AE282">
        <v>48</v>
      </c>
      <c r="AF282">
        <v>3</v>
      </c>
      <c r="AG282">
        <v>4</v>
      </c>
      <c r="AH282">
        <v>4</v>
      </c>
      <c r="AI282">
        <v>4</v>
      </c>
      <c r="AL282" t="s">
        <v>385</v>
      </c>
      <c r="AM282" t="s">
        <v>1405</v>
      </c>
      <c r="AN282" s="126">
        <f>表格2[[#This Row],[今次負磅]]/表格2[[#This Row],[排位體重]]*100%</f>
        <v>0.11531365313653137</v>
      </c>
      <c r="AO282" t="str">
        <f t="shared" si="14"/>
        <v/>
      </c>
    </row>
    <row r="283" spans="1:45" x14ac:dyDescent="0.25">
      <c r="A283" s="18" t="s">
        <v>81</v>
      </c>
      <c r="B283" s="17" t="s">
        <v>105</v>
      </c>
      <c r="C283" s="17"/>
      <c r="D283" s="17"/>
      <c r="E283" s="11" t="s">
        <v>1414</v>
      </c>
      <c r="F283" s="122"/>
      <c r="G283" s="33" t="str">
        <f>VLOOKUP(AF283, method!$A$1:$B$15, 2, 0)</f>
        <v>留後</v>
      </c>
      <c r="H283">
        <v>5</v>
      </c>
      <c r="I283" t="str">
        <f t="shared" si="12"/>
        <v>忠</v>
      </c>
      <c r="J283">
        <f>COUNTIF($B$2:B283,B283)</f>
        <v>8</v>
      </c>
      <c r="K283" t="str">
        <f t="shared" ca="1" si="13"/>
        <v/>
      </c>
      <c r="L283" t="s">
        <v>427</v>
      </c>
      <c r="M283" s="39" t="s">
        <v>369</v>
      </c>
      <c r="N283">
        <v>1200</v>
      </c>
      <c r="O283">
        <v>1</v>
      </c>
      <c r="P283">
        <v>9.61</v>
      </c>
      <c r="Q283">
        <v>11</v>
      </c>
      <c r="R283">
        <v>11</v>
      </c>
      <c r="S283" s="51" t="s">
        <v>52</v>
      </c>
      <c r="T283" s="50" t="s">
        <v>46</v>
      </c>
      <c r="U283" s="24" t="s">
        <v>53</v>
      </c>
      <c r="V283">
        <v>125</v>
      </c>
      <c r="W283">
        <v>126</v>
      </c>
      <c r="X283">
        <v>1082</v>
      </c>
      <c r="Z283">
        <v>15</v>
      </c>
      <c r="AA283" s="37">
        <v>3</v>
      </c>
      <c r="AB283" s="35" t="s">
        <v>377</v>
      </c>
      <c r="AC283" s="35">
        <f>VLOOKUP(A283,Raceinfo!$A$1:$D$15,4,0)</f>
        <v>4</v>
      </c>
      <c r="AD283">
        <v>4</v>
      </c>
      <c r="AE283">
        <v>49</v>
      </c>
      <c r="AF283">
        <v>12</v>
      </c>
      <c r="AG283">
        <v>9</v>
      </c>
      <c r="AH283">
        <v>5</v>
      </c>
      <c r="AL283" t="s">
        <v>528</v>
      </c>
      <c r="AM283" t="s">
        <v>1548</v>
      </c>
      <c r="AN283" s="126">
        <f>表格2[[#This Row],[今次負磅]]/表格2[[#This Row],[排位體重]]*100%</f>
        <v>0.11552680221811461</v>
      </c>
      <c r="AO283" t="str">
        <f t="shared" si="14"/>
        <v/>
      </c>
    </row>
    <row r="284" spans="1:45" x14ac:dyDescent="0.25">
      <c r="A284" s="18" t="s">
        <v>81</v>
      </c>
      <c r="B284" s="17" t="s">
        <v>105</v>
      </c>
      <c r="C284" s="17"/>
      <c r="D284" s="17"/>
      <c r="E284" s="125" t="s">
        <v>1399</v>
      </c>
      <c r="F284" s="122"/>
      <c r="G284" s="32" t="str">
        <f>VLOOKUP(AF284, method!$A$1:$B$15, 2, 0)</f>
        <v>中前</v>
      </c>
      <c r="H284" s="15">
        <v>3</v>
      </c>
      <c r="I284" s="15" t="str">
        <f t="shared" si="12"/>
        <v>忠</v>
      </c>
      <c r="J284" s="15">
        <f>COUNTIF($B$2:B284,B284)</f>
        <v>9</v>
      </c>
      <c r="K284" s="15" t="str">
        <f t="shared" ca="1" si="13"/>
        <v/>
      </c>
      <c r="L284" t="s">
        <v>627</v>
      </c>
      <c r="M284" s="40" t="s">
        <v>398</v>
      </c>
      <c r="N284">
        <v>1200</v>
      </c>
      <c r="O284">
        <v>1</v>
      </c>
      <c r="P284">
        <v>9.8800000000000008</v>
      </c>
      <c r="Q284">
        <v>11</v>
      </c>
      <c r="R284">
        <v>3</v>
      </c>
      <c r="S284" s="51" t="s">
        <v>52</v>
      </c>
      <c r="T284" s="50" t="s">
        <v>46</v>
      </c>
      <c r="U284" s="24" t="s">
        <v>53</v>
      </c>
      <c r="V284">
        <v>125</v>
      </c>
      <c r="W284">
        <v>126</v>
      </c>
      <c r="X284">
        <v>1085</v>
      </c>
      <c r="Z284">
        <v>6.9</v>
      </c>
      <c r="AA284" s="38" t="s">
        <v>550</v>
      </c>
      <c r="AB284" s="35" t="s">
        <v>370</v>
      </c>
      <c r="AC284" s="35">
        <f>VLOOKUP(A284,Raceinfo!$A$1:$D$15,4,0)</f>
        <v>4</v>
      </c>
      <c r="AD284">
        <v>4</v>
      </c>
      <c r="AE284">
        <v>50</v>
      </c>
      <c r="AF284">
        <v>7</v>
      </c>
      <c r="AG284">
        <v>7</v>
      </c>
      <c r="AH284">
        <v>3</v>
      </c>
      <c r="AL284" t="s">
        <v>223</v>
      </c>
      <c r="AM284" t="s">
        <v>1490</v>
      </c>
      <c r="AN284" s="126">
        <f>表格2[[#This Row],[今次負磅]]/表格2[[#This Row],[排位體重]]*100%</f>
        <v>0.1152073732718894</v>
      </c>
      <c r="AO284" t="str">
        <f t="shared" si="14"/>
        <v/>
      </c>
    </row>
    <row r="285" spans="1:45" x14ac:dyDescent="0.25">
      <c r="A285" s="18" t="s">
        <v>81</v>
      </c>
      <c r="B285" s="17" t="s">
        <v>105</v>
      </c>
      <c r="C285" s="17"/>
      <c r="D285" s="17"/>
      <c r="E285" s="125" t="s">
        <v>1399</v>
      </c>
      <c r="F285" s="122"/>
      <c r="G285" s="32" t="str">
        <f>VLOOKUP(AF285, method!$A$1:$B$15, 2, 0)</f>
        <v>中前</v>
      </c>
      <c r="H285">
        <v>4</v>
      </c>
      <c r="I285" t="str">
        <f t="shared" si="12"/>
        <v>忠</v>
      </c>
      <c r="J285">
        <f>COUNTIF($B$2:B285,B285)</f>
        <v>10</v>
      </c>
      <c r="K285" t="str">
        <f t="shared" ca="1" si="13"/>
        <v/>
      </c>
      <c r="L285" t="s">
        <v>501</v>
      </c>
      <c r="M285" s="41" t="s">
        <v>400</v>
      </c>
      <c r="N285">
        <v>1200</v>
      </c>
      <c r="O285">
        <v>1</v>
      </c>
      <c r="P285">
        <v>8.9</v>
      </c>
      <c r="Q285">
        <v>11</v>
      </c>
      <c r="R285">
        <v>6</v>
      </c>
      <c r="S285" s="51" t="s">
        <v>52</v>
      </c>
      <c r="T285" s="50" t="s">
        <v>46</v>
      </c>
      <c r="U285" s="24" t="s">
        <v>53</v>
      </c>
      <c r="V285">
        <v>125</v>
      </c>
      <c r="W285">
        <v>128</v>
      </c>
      <c r="X285">
        <v>1074</v>
      </c>
      <c r="Z285">
        <v>7.2</v>
      </c>
      <c r="AA285" s="37" t="s">
        <v>531</v>
      </c>
      <c r="AB285" s="35" t="s">
        <v>377</v>
      </c>
      <c r="AC285" s="35">
        <f>VLOOKUP(A285,Raceinfo!$A$1:$D$15,4,0)</f>
        <v>4</v>
      </c>
      <c r="AD285">
        <v>4</v>
      </c>
      <c r="AE285">
        <v>52</v>
      </c>
      <c r="AF285">
        <v>6</v>
      </c>
      <c r="AG285">
        <v>5</v>
      </c>
      <c r="AH285">
        <v>4</v>
      </c>
      <c r="AL285" t="s">
        <v>223</v>
      </c>
      <c r="AM285" t="s">
        <v>1490</v>
      </c>
      <c r="AN285" s="126">
        <f>表格2[[#This Row],[今次負磅]]/表格2[[#This Row],[排位體重]]*100%</f>
        <v>0.11638733705772812</v>
      </c>
      <c r="AO285" t="str">
        <f t="shared" si="14"/>
        <v/>
      </c>
    </row>
    <row r="286" spans="1:45" x14ac:dyDescent="0.25">
      <c r="A286" s="18" t="s">
        <v>81</v>
      </c>
      <c r="B286" s="17" t="s">
        <v>105</v>
      </c>
      <c r="C286" s="17"/>
      <c r="D286" s="17"/>
      <c r="E286" s="125" t="s">
        <v>1399</v>
      </c>
      <c r="F286" s="122"/>
      <c r="G286" s="32" t="str">
        <f>VLOOKUP(AF286, method!$A$1:$B$15, 2, 0)</f>
        <v>中前</v>
      </c>
      <c r="H286">
        <v>8</v>
      </c>
      <c r="I286" t="str">
        <f t="shared" si="12"/>
        <v>忠</v>
      </c>
      <c r="J286">
        <f>COUNTIF($B$2:B286,B286)</f>
        <v>11</v>
      </c>
      <c r="K286" t="str">
        <f t="shared" ca="1" si="13"/>
        <v/>
      </c>
      <c r="L286" t="s">
        <v>628</v>
      </c>
      <c r="M286" s="40" t="s">
        <v>426</v>
      </c>
      <c r="N286">
        <v>1200</v>
      </c>
      <c r="O286">
        <v>1</v>
      </c>
      <c r="P286">
        <v>10.34</v>
      </c>
      <c r="Q286">
        <v>11</v>
      </c>
      <c r="R286">
        <v>1</v>
      </c>
      <c r="S286" s="51" t="s">
        <v>52</v>
      </c>
      <c r="T286" s="47" t="s">
        <v>32</v>
      </c>
      <c r="U286" s="24" t="s">
        <v>53</v>
      </c>
      <c r="V286">
        <v>125</v>
      </c>
      <c r="W286">
        <v>128</v>
      </c>
      <c r="X286">
        <v>1073</v>
      </c>
      <c r="Z286">
        <v>2.4</v>
      </c>
      <c r="AA286" s="38" t="s">
        <v>517</v>
      </c>
      <c r="AB286" s="35" t="s">
        <v>377</v>
      </c>
      <c r="AC286" s="35">
        <f>VLOOKUP(A286,Raceinfo!$A$1:$D$15,4,0)</f>
        <v>4</v>
      </c>
      <c r="AD286">
        <v>4</v>
      </c>
      <c r="AE286">
        <v>52</v>
      </c>
      <c r="AF286">
        <v>7</v>
      </c>
      <c r="AG286">
        <v>6</v>
      </c>
      <c r="AH286">
        <v>8</v>
      </c>
      <c r="AL286" t="s">
        <v>629</v>
      </c>
      <c r="AM286" t="s">
        <v>1570</v>
      </c>
      <c r="AN286" s="126">
        <f>表格2[[#This Row],[今次負磅]]/表格2[[#This Row],[排位體重]]*100%</f>
        <v>0.11649580615097857</v>
      </c>
      <c r="AO286" t="str">
        <f t="shared" si="14"/>
        <v/>
      </c>
    </row>
    <row r="287" spans="1:45" x14ac:dyDescent="0.25">
      <c r="A287" s="18" t="s">
        <v>81</v>
      </c>
      <c r="B287" s="17" t="s">
        <v>105</v>
      </c>
      <c r="C287" s="17"/>
      <c r="D287" s="17"/>
      <c r="E287" s="125" t="s">
        <v>1399</v>
      </c>
      <c r="F287" s="122"/>
      <c r="G287" s="32" t="str">
        <f>VLOOKUP(AF287, method!$A$1:$B$15, 2, 0)</f>
        <v>中前</v>
      </c>
      <c r="H287" s="15">
        <v>3</v>
      </c>
      <c r="I287" s="15" t="str">
        <f t="shared" si="12"/>
        <v>忠</v>
      </c>
      <c r="J287" s="15">
        <f>COUNTIF($B$2:B287,B287)</f>
        <v>12</v>
      </c>
      <c r="K287" s="15" t="str">
        <f t="shared" ca="1" si="13"/>
        <v/>
      </c>
      <c r="L287" t="s">
        <v>555</v>
      </c>
      <c r="M287" s="41" t="s">
        <v>400</v>
      </c>
      <c r="N287">
        <v>1200</v>
      </c>
      <c r="O287">
        <v>1</v>
      </c>
      <c r="P287">
        <v>9.11</v>
      </c>
      <c r="Q287">
        <v>11</v>
      </c>
      <c r="R287">
        <v>4</v>
      </c>
      <c r="S287" s="51" t="s">
        <v>52</v>
      </c>
      <c r="T287" s="50" t="s">
        <v>46</v>
      </c>
      <c r="U287" s="24" t="s">
        <v>53</v>
      </c>
      <c r="V287">
        <v>125</v>
      </c>
      <c r="W287">
        <v>130</v>
      </c>
      <c r="X287">
        <v>1074</v>
      </c>
      <c r="Z287">
        <v>7</v>
      </c>
      <c r="AA287" s="38" t="s">
        <v>517</v>
      </c>
      <c r="AB287" s="35" t="s">
        <v>377</v>
      </c>
      <c r="AC287" s="35">
        <f>VLOOKUP(A287,Raceinfo!$A$1:$D$15,4,0)</f>
        <v>4</v>
      </c>
      <c r="AD287">
        <v>4</v>
      </c>
      <c r="AE287">
        <v>53</v>
      </c>
      <c r="AF287">
        <v>4</v>
      </c>
      <c r="AG287">
        <v>4</v>
      </c>
      <c r="AH287">
        <v>3</v>
      </c>
      <c r="AL287" t="s">
        <v>630</v>
      </c>
      <c r="AM287" t="s">
        <v>1571</v>
      </c>
      <c r="AN287" s="126">
        <f>表格2[[#This Row],[今次負磅]]/表格2[[#This Row],[排位體重]]*100%</f>
        <v>0.11638733705772812</v>
      </c>
      <c r="AO287" t="str">
        <f t="shared" si="14"/>
        <v/>
      </c>
    </row>
    <row r="288" spans="1:45" x14ac:dyDescent="0.25">
      <c r="A288" s="18" t="s">
        <v>81</v>
      </c>
      <c r="B288" s="17" t="s">
        <v>105</v>
      </c>
      <c r="C288" s="17"/>
      <c r="D288" s="17"/>
      <c r="E288" s="125" t="s">
        <v>1399</v>
      </c>
      <c r="F288" s="122"/>
      <c r="G288" s="32" t="str">
        <f>VLOOKUP(AF288, method!$A$1:$B$15, 2, 0)</f>
        <v>中前</v>
      </c>
      <c r="H288" s="15">
        <v>3</v>
      </c>
      <c r="I288" s="15" t="str">
        <f t="shared" si="12"/>
        <v>忠</v>
      </c>
      <c r="J288" s="15">
        <f>COUNTIF($B$2:B288,B288)</f>
        <v>13</v>
      </c>
      <c r="K288" s="15" t="str">
        <f t="shared" ca="1" si="13"/>
        <v/>
      </c>
      <c r="L288" t="s">
        <v>631</v>
      </c>
      <c r="M288" s="40" t="s">
        <v>446</v>
      </c>
      <c r="N288">
        <v>1200</v>
      </c>
      <c r="O288">
        <v>1</v>
      </c>
      <c r="P288">
        <v>9.76</v>
      </c>
      <c r="Q288">
        <v>11</v>
      </c>
      <c r="R288">
        <v>2</v>
      </c>
      <c r="S288" s="51" t="s">
        <v>52</v>
      </c>
      <c r="T288" s="50" t="s">
        <v>46</v>
      </c>
      <c r="U288" s="24" t="s">
        <v>53</v>
      </c>
      <c r="V288">
        <v>125</v>
      </c>
      <c r="W288">
        <v>128</v>
      </c>
      <c r="X288">
        <v>1076</v>
      </c>
      <c r="Z288">
        <v>2.2000000000000002</v>
      </c>
      <c r="AA288" s="38" t="s">
        <v>447</v>
      </c>
      <c r="AB288" s="35" t="s">
        <v>370</v>
      </c>
      <c r="AC288" s="35">
        <f>VLOOKUP(A288,Raceinfo!$A$1:$D$15,4,0)</f>
        <v>4</v>
      </c>
      <c r="AD288">
        <v>4</v>
      </c>
      <c r="AE288">
        <v>53</v>
      </c>
      <c r="AF288">
        <v>6</v>
      </c>
      <c r="AG288">
        <v>5</v>
      </c>
      <c r="AH288">
        <v>3</v>
      </c>
      <c r="AL288" t="s">
        <v>632</v>
      </c>
      <c r="AM288" t="s">
        <v>1572</v>
      </c>
      <c r="AN288" s="126">
        <f>表格2[[#This Row],[今次負磅]]/表格2[[#This Row],[排位體重]]*100%</f>
        <v>0.11617100371747212</v>
      </c>
      <c r="AO288" t="str">
        <f t="shared" si="14"/>
        <v/>
      </c>
    </row>
    <row r="289" spans="1:45" x14ac:dyDescent="0.25">
      <c r="A289" s="18" t="s">
        <v>81</v>
      </c>
      <c r="B289" s="17" t="s">
        <v>105</v>
      </c>
      <c r="C289" s="17"/>
      <c r="D289" s="17"/>
      <c r="E289" s="125" t="s">
        <v>1399</v>
      </c>
      <c r="F289" s="23" t="s">
        <v>1409</v>
      </c>
      <c r="G289" s="31" t="str">
        <f>VLOOKUP(AF289, method!$A$1:$B$15, 2, 0)</f>
        <v>中後</v>
      </c>
      <c r="H289" s="15">
        <v>2</v>
      </c>
      <c r="I289" s="15" t="str">
        <f t="shared" si="12"/>
        <v>忠</v>
      </c>
      <c r="J289" s="15">
        <f>COUNTIF($B$2:B289,B289)</f>
        <v>14</v>
      </c>
      <c r="K289" s="15" t="str">
        <f t="shared" ca="1" si="13"/>
        <v/>
      </c>
      <c r="L289" t="s">
        <v>533</v>
      </c>
      <c r="M289" s="40" t="s">
        <v>376</v>
      </c>
      <c r="N289">
        <v>1200</v>
      </c>
      <c r="O289">
        <v>1</v>
      </c>
      <c r="P289">
        <v>10.34</v>
      </c>
      <c r="Q289">
        <v>11</v>
      </c>
      <c r="R289">
        <v>6</v>
      </c>
      <c r="S289" s="51" t="s">
        <v>52</v>
      </c>
      <c r="T289" s="50" t="s">
        <v>46</v>
      </c>
      <c r="U289" s="24" t="s">
        <v>53</v>
      </c>
      <c r="V289">
        <v>125</v>
      </c>
      <c r="W289">
        <v>128</v>
      </c>
      <c r="X289">
        <v>1067</v>
      </c>
      <c r="Z289">
        <v>3.6</v>
      </c>
      <c r="AA289" s="38" t="s">
        <v>432</v>
      </c>
      <c r="AB289" s="35" t="s">
        <v>370</v>
      </c>
      <c r="AC289" s="35">
        <f>VLOOKUP(A289,Raceinfo!$A$1:$D$15,4,0)</f>
        <v>4</v>
      </c>
      <c r="AD289">
        <v>4</v>
      </c>
      <c r="AE289">
        <v>51</v>
      </c>
      <c r="AF289">
        <v>8</v>
      </c>
      <c r="AG289">
        <v>7</v>
      </c>
      <c r="AH289">
        <v>2</v>
      </c>
      <c r="AL289" t="s">
        <v>633</v>
      </c>
      <c r="AM289" t="s">
        <v>1573</v>
      </c>
      <c r="AN289" s="126">
        <f>表格2[[#This Row],[今次負磅]]/表格2[[#This Row],[排位體重]]*100%</f>
        <v>0.11715089034676664</v>
      </c>
      <c r="AO289" t="str">
        <f t="shared" si="14"/>
        <v/>
      </c>
    </row>
    <row r="290" spans="1:45" x14ac:dyDescent="0.25">
      <c r="A290" s="18" t="s">
        <v>81</v>
      </c>
      <c r="B290" s="17" t="s">
        <v>105</v>
      </c>
      <c r="C290" s="17"/>
      <c r="D290" s="17"/>
      <c r="E290" s="11" t="s">
        <v>1414</v>
      </c>
      <c r="F290" s="122"/>
      <c r="G290" s="31" t="str">
        <f>VLOOKUP(AF290, method!$A$1:$B$15, 2, 0)</f>
        <v>中後</v>
      </c>
      <c r="H290">
        <v>7</v>
      </c>
      <c r="I290" t="str">
        <f t="shared" si="12"/>
        <v>忠</v>
      </c>
      <c r="J290">
        <f>COUNTIF($B$2:B290,B290)</f>
        <v>15</v>
      </c>
      <c r="K290" t="str">
        <f t="shared" ca="1" si="13"/>
        <v/>
      </c>
      <c r="L290" t="s">
        <v>634</v>
      </c>
      <c r="M290" s="40" t="s">
        <v>376</v>
      </c>
      <c r="N290">
        <v>1200</v>
      </c>
      <c r="O290">
        <v>1</v>
      </c>
      <c r="P290">
        <v>10.69</v>
      </c>
      <c r="Q290">
        <v>11</v>
      </c>
      <c r="R290">
        <v>8</v>
      </c>
      <c r="S290" s="51" t="s">
        <v>52</v>
      </c>
      <c r="T290" s="50" t="s">
        <v>46</v>
      </c>
      <c r="U290" s="20" t="s">
        <v>33</v>
      </c>
      <c r="V290">
        <v>125</v>
      </c>
      <c r="W290">
        <v>128</v>
      </c>
      <c r="X290">
        <v>1036</v>
      </c>
      <c r="Z290">
        <v>13</v>
      </c>
      <c r="AA290" s="37" t="s">
        <v>467</v>
      </c>
      <c r="AB290" s="35" t="s">
        <v>377</v>
      </c>
      <c r="AC290" s="35">
        <f>VLOOKUP(A290,Raceinfo!$A$1:$D$15,4,0)</f>
        <v>4</v>
      </c>
      <c r="AD290">
        <v>4</v>
      </c>
      <c r="AE290">
        <v>53</v>
      </c>
      <c r="AF290">
        <v>10</v>
      </c>
      <c r="AG290">
        <v>11</v>
      </c>
      <c r="AH290">
        <v>7</v>
      </c>
      <c r="AL290" t="s">
        <v>608</v>
      </c>
      <c r="AM290" t="s">
        <v>1565</v>
      </c>
      <c r="AN290" s="126">
        <f>表格2[[#This Row],[今次負磅]]/表格2[[#This Row],[排位體重]]*100%</f>
        <v>0.12065637065637065</v>
      </c>
      <c r="AO290" t="str">
        <f t="shared" si="14"/>
        <v/>
      </c>
    </row>
    <row r="291" spans="1:45" x14ac:dyDescent="0.25">
      <c r="A291" s="18" t="s">
        <v>81</v>
      </c>
      <c r="B291" s="17" t="s">
        <v>105</v>
      </c>
      <c r="C291" s="17"/>
      <c r="D291" s="17"/>
      <c r="E291" s="11" t="s">
        <v>1414</v>
      </c>
      <c r="F291" s="122"/>
      <c r="G291" s="31" t="str">
        <f>VLOOKUP(AF291, method!$A$1:$B$15, 2, 0)</f>
        <v>中後</v>
      </c>
      <c r="H291">
        <v>7</v>
      </c>
      <c r="I291" t="str">
        <f t="shared" si="12"/>
        <v>忠</v>
      </c>
      <c r="J291">
        <f>COUNTIF($B$2:B291,B291)</f>
        <v>16</v>
      </c>
      <c r="K291" t="str">
        <f t="shared" ca="1" si="13"/>
        <v/>
      </c>
      <c r="L291" t="s">
        <v>635</v>
      </c>
      <c r="M291" s="40" t="s">
        <v>426</v>
      </c>
      <c r="N291">
        <v>1200</v>
      </c>
      <c r="O291">
        <v>1</v>
      </c>
      <c r="P291">
        <v>9.7799999999999994</v>
      </c>
      <c r="Q291">
        <v>11</v>
      </c>
      <c r="R291">
        <v>9</v>
      </c>
      <c r="S291" s="51" t="s">
        <v>52</v>
      </c>
      <c r="T291" s="47" t="s">
        <v>32</v>
      </c>
      <c r="U291" s="20" t="s">
        <v>33</v>
      </c>
      <c r="V291">
        <v>125</v>
      </c>
      <c r="W291">
        <v>132</v>
      </c>
      <c r="X291">
        <v>1056</v>
      </c>
      <c r="Z291">
        <v>7.6</v>
      </c>
      <c r="AA291" s="37">
        <v>3</v>
      </c>
      <c r="AB291" s="35" t="s">
        <v>370</v>
      </c>
      <c r="AC291" s="35">
        <f>VLOOKUP(A291,Raceinfo!$A$1:$D$15,4,0)</f>
        <v>4</v>
      </c>
      <c r="AD291">
        <v>4</v>
      </c>
      <c r="AE291">
        <v>57</v>
      </c>
      <c r="AF291">
        <v>9</v>
      </c>
      <c r="AG291">
        <v>9</v>
      </c>
      <c r="AH291">
        <v>7</v>
      </c>
      <c r="AL291" t="s">
        <v>608</v>
      </c>
      <c r="AM291" t="s">
        <v>1565</v>
      </c>
      <c r="AN291" s="126">
        <f>表格2[[#This Row],[今次負磅]]/表格2[[#This Row],[排位體重]]*100%</f>
        <v>0.11837121212121213</v>
      </c>
      <c r="AO291" t="str">
        <f t="shared" si="14"/>
        <v/>
      </c>
    </row>
    <row r="292" spans="1:45" x14ac:dyDescent="0.25">
      <c r="A292" s="18" t="s">
        <v>81</v>
      </c>
      <c r="B292" s="17" t="s">
        <v>105</v>
      </c>
      <c r="C292" s="17"/>
      <c r="D292" s="17"/>
      <c r="E292" s="11" t="s">
        <v>1414</v>
      </c>
      <c r="F292" s="122"/>
      <c r="G292" s="31" t="str">
        <f>VLOOKUP(AF292, method!$A$1:$B$15, 2, 0)</f>
        <v>中後</v>
      </c>
      <c r="H292">
        <v>4</v>
      </c>
      <c r="I292" t="str">
        <f t="shared" si="12"/>
        <v>忠</v>
      </c>
      <c r="J292">
        <f>COUNTIF($B$2:B292,B292)</f>
        <v>17</v>
      </c>
      <c r="K292" t="str">
        <f t="shared" ca="1" si="13"/>
        <v/>
      </c>
      <c r="L292" t="s">
        <v>636</v>
      </c>
      <c r="M292" s="40" t="s">
        <v>398</v>
      </c>
      <c r="N292">
        <v>1200</v>
      </c>
      <c r="O292">
        <v>1</v>
      </c>
      <c r="P292">
        <v>9.74</v>
      </c>
      <c r="Q292">
        <v>11</v>
      </c>
      <c r="R292">
        <v>8</v>
      </c>
      <c r="S292" s="51" t="s">
        <v>52</v>
      </c>
      <c r="T292" s="50" t="s">
        <v>46</v>
      </c>
      <c r="U292" s="20" t="s">
        <v>33</v>
      </c>
      <c r="V292">
        <v>125</v>
      </c>
      <c r="W292">
        <v>132</v>
      </c>
      <c r="X292">
        <v>1062</v>
      </c>
      <c r="Z292">
        <v>9.6999999999999993</v>
      </c>
      <c r="AA292" s="38" t="s">
        <v>463</v>
      </c>
      <c r="AB292" s="35" t="s">
        <v>370</v>
      </c>
      <c r="AC292" s="35">
        <f>VLOOKUP(A292,Raceinfo!$A$1:$D$15,4,0)</f>
        <v>4</v>
      </c>
      <c r="AD292">
        <v>4</v>
      </c>
      <c r="AE292">
        <v>57</v>
      </c>
      <c r="AF292">
        <v>9</v>
      </c>
      <c r="AG292">
        <v>9</v>
      </c>
      <c r="AH292">
        <v>4</v>
      </c>
      <c r="AL292" t="s">
        <v>608</v>
      </c>
      <c r="AM292" t="s">
        <v>1565</v>
      </c>
      <c r="AN292" s="126">
        <f>表格2[[#This Row],[今次負磅]]/表格2[[#This Row],[排位體重]]*100%</f>
        <v>0.11770244821092278</v>
      </c>
      <c r="AO292" t="str">
        <f t="shared" si="14"/>
        <v/>
      </c>
    </row>
    <row r="293" spans="1:45" x14ac:dyDescent="0.25">
      <c r="A293" s="18" t="s">
        <v>81</v>
      </c>
      <c r="B293" s="17" t="s">
        <v>105</v>
      </c>
      <c r="C293" s="17"/>
      <c r="D293" s="17"/>
      <c r="E293" s="125" t="s">
        <v>1399</v>
      </c>
      <c r="F293" s="23" t="s">
        <v>1409</v>
      </c>
      <c r="G293" s="31" t="str">
        <f>VLOOKUP(AF293, method!$A$1:$B$15, 2, 0)</f>
        <v>中後</v>
      </c>
      <c r="H293" s="15">
        <v>2</v>
      </c>
      <c r="I293" s="15" t="str">
        <f t="shared" si="12"/>
        <v>忠</v>
      </c>
      <c r="J293" s="15">
        <f>COUNTIF($B$2:B293,B293)</f>
        <v>18</v>
      </c>
      <c r="K293" s="15" t="str">
        <f t="shared" ca="1" si="13"/>
        <v/>
      </c>
      <c r="L293" t="s">
        <v>585</v>
      </c>
      <c r="M293" s="40" t="s">
        <v>446</v>
      </c>
      <c r="N293">
        <v>1200</v>
      </c>
      <c r="O293">
        <v>1</v>
      </c>
      <c r="P293">
        <v>10.14</v>
      </c>
      <c r="Q293">
        <v>11</v>
      </c>
      <c r="R293">
        <v>3</v>
      </c>
      <c r="S293" s="51" t="s">
        <v>52</v>
      </c>
      <c r="T293" s="50" t="s">
        <v>46</v>
      </c>
      <c r="U293" s="20" t="s">
        <v>33</v>
      </c>
      <c r="V293">
        <v>125</v>
      </c>
      <c r="W293">
        <v>130</v>
      </c>
      <c r="X293">
        <v>1062</v>
      </c>
      <c r="Z293">
        <v>6.4</v>
      </c>
      <c r="AA293" s="38" t="s">
        <v>434</v>
      </c>
      <c r="AB293" s="35" t="s">
        <v>370</v>
      </c>
      <c r="AC293" s="35">
        <f>VLOOKUP(A293,Raceinfo!$A$1:$D$15,4,0)</f>
        <v>4</v>
      </c>
      <c r="AD293">
        <v>4</v>
      </c>
      <c r="AE293">
        <v>55</v>
      </c>
      <c r="AF293">
        <v>8</v>
      </c>
      <c r="AG293">
        <v>7</v>
      </c>
      <c r="AH293">
        <v>2</v>
      </c>
      <c r="AL293" t="s">
        <v>608</v>
      </c>
      <c r="AM293" t="s">
        <v>1565</v>
      </c>
      <c r="AN293" s="126">
        <f>表格2[[#This Row],[今次負磅]]/表格2[[#This Row],[排位體重]]*100%</f>
        <v>0.11770244821092278</v>
      </c>
      <c r="AO293" t="str">
        <f t="shared" si="14"/>
        <v/>
      </c>
    </row>
    <row r="294" spans="1:45" x14ac:dyDescent="0.25">
      <c r="A294" s="18" t="s">
        <v>81</v>
      </c>
      <c r="B294" s="17" t="s">
        <v>105</v>
      </c>
      <c r="C294" s="17"/>
      <c r="D294" s="17"/>
      <c r="E294" s="11" t="s">
        <v>1414</v>
      </c>
      <c r="F294" s="122"/>
      <c r="G294" s="31" t="str">
        <f>VLOOKUP(AF294, method!$A$1:$B$15, 2, 0)</f>
        <v>中後</v>
      </c>
      <c r="H294">
        <v>11</v>
      </c>
      <c r="I294" t="str">
        <f t="shared" si="12"/>
        <v>忠</v>
      </c>
      <c r="J294">
        <f>COUNTIF($B$2:B294,B294)</f>
        <v>19</v>
      </c>
      <c r="K294" t="str">
        <f t="shared" ca="1" si="13"/>
        <v/>
      </c>
      <c r="L294" t="s">
        <v>483</v>
      </c>
      <c r="M294" s="40" t="s">
        <v>398</v>
      </c>
      <c r="N294" s="42">
        <v>1000</v>
      </c>
      <c r="O294">
        <v>0</v>
      </c>
      <c r="P294">
        <v>57.8</v>
      </c>
      <c r="Q294">
        <v>11</v>
      </c>
      <c r="R294">
        <v>9</v>
      </c>
      <c r="S294" s="51" t="s">
        <v>52</v>
      </c>
      <c r="T294" s="50" t="s">
        <v>46</v>
      </c>
      <c r="U294" s="20" t="s">
        <v>33</v>
      </c>
      <c r="V294">
        <v>125</v>
      </c>
      <c r="W294">
        <v>135</v>
      </c>
      <c r="X294">
        <v>1069</v>
      </c>
      <c r="Z294">
        <v>9</v>
      </c>
      <c r="AA294" s="37" t="s">
        <v>428</v>
      </c>
      <c r="AB294" s="35" t="s">
        <v>377</v>
      </c>
      <c r="AC294" s="35">
        <f>VLOOKUP(A294,Raceinfo!$A$1:$D$15,4,0)</f>
        <v>4</v>
      </c>
      <c r="AD294">
        <v>4</v>
      </c>
      <c r="AE294">
        <v>57</v>
      </c>
      <c r="AF294">
        <v>8</v>
      </c>
      <c r="AG294">
        <v>7</v>
      </c>
      <c r="AH294">
        <v>11</v>
      </c>
      <c r="AL294" t="s">
        <v>608</v>
      </c>
      <c r="AM294" t="s">
        <v>1565</v>
      </c>
      <c r="AN294" s="126">
        <f>表格2[[#This Row],[今次負磅]]/表格2[[#This Row],[排位體重]]*100%</f>
        <v>0.11693171188026193</v>
      </c>
      <c r="AO294" t="str">
        <f t="shared" si="14"/>
        <v/>
      </c>
    </row>
    <row r="295" spans="1:45" x14ac:dyDescent="0.25">
      <c r="A295" s="18" t="s">
        <v>81</v>
      </c>
      <c r="B295" s="17" t="s">
        <v>105</v>
      </c>
      <c r="C295" s="17"/>
      <c r="D295" s="17"/>
      <c r="E295" s="11" t="s">
        <v>1414</v>
      </c>
      <c r="F295" s="122"/>
      <c r="G295" s="31" t="str">
        <f>VLOOKUP(AF295, method!$A$1:$B$15, 2, 0)</f>
        <v>中後</v>
      </c>
      <c r="H295">
        <v>4</v>
      </c>
      <c r="I295" t="str">
        <f t="shared" si="12"/>
        <v>忠</v>
      </c>
      <c r="J295">
        <f>COUNTIF($B$2:B295,B295)</f>
        <v>20</v>
      </c>
      <c r="K295" t="str">
        <f t="shared" ca="1" si="13"/>
        <v/>
      </c>
      <c r="L295" t="s">
        <v>515</v>
      </c>
      <c r="M295" s="40" t="s">
        <v>446</v>
      </c>
      <c r="N295" s="42">
        <v>1000</v>
      </c>
      <c r="O295">
        <v>0</v>
      </c>
      <c r="P295">
        <v>57.1</v>
      </c>
      <c r="Q295">
        <v>11</v>
      </c>
      <c r="R295">
        <v>8</v>
      </c>
      <c r="S295" s="51" t="s">
        <v>52</v>
      </c>
      <c r="T295" s="50" t="s">
        <v>46</v>
      </c>
      <c r="U295" s="20" t="s">
        <v>33</v>
      </c>
      <c r="V295">
        <v>125</v>
      </c>
      <c r="W295">
        <v>132</v>
      </c>
      <c r="X295">
        <v>1072</v>
      </c>
      <c r="Z295">
        <v>11</v>
      </c>
      <c r="AA295" s="38">
        <v>1</v>
      </c>
      <c r="AB295" s="35" t="s">
        <v>370</v>
      </c>
      <c r="AC295" s="35">
        <f>VLOOKUP(A295,Raceinfo!$A$1:$D$15,4,0)</f>
        <v>4</v>
      </c>
      <c r="AD295">
        <v>4</v>
      </c>
      <c r="AE295">
        <v>57</v>
      </c>
      <c r="AF295">
        <v>9</v>
      </c>
      <c r="AG295">
        <v>9</v>
      </c>
      <c r="AH295">
        <v>4</v>
      </c>
      <c r="AL295" t="s">
        <v>608</v>
      </c>
      <c r="AM295" t="s">
        <v>1565</v>
      </c>
      <c r="AN295" s="126">
        <f>表格2[[#This Row],[今次負磅]]/表格2[[#This Row],[排位體重]]*100%</f>
        <v>0.1166044776119403</v>
      </c>
      <c r="AO295" t="str">
        <f t="shared" si="14"/>
        <v/>
      </c>
    </row>
    <row r="296" spans="1:45" x14ac:dyDescent="0.25">
      <c r="A296" s="18" t="s">
        <v>81</v>
      </c>
      <c r="B296" s="17" t="s">
        <v>105</v>
      </c>
      <c r="C296" s="17" t="s">
        <v>1410</v>
      </c>
      <c r="D296" s="17"/>
      <c r="E296" s="125" t="s">
        <v>1399</v>
      </c>
      <c r="F296" s="122"/>
      <c r="G296" s="33" t="str">
        <f>VLOOKUP(AF296, method!$A$1:$B$15, 2, 0)</f>
        <v>留後</v>
      </c>
      <c r="H296">
        <v>6</v>
      </c>
      <c r="I296" t="str">
        <f t="shared" si="12"/>
        <v>忠</v>
      </c>
      <c r="J296">
        <f>COUNTIF($B$2:B296,B296)</f>
        <v>21</v>
      </c>
      <c r="K296" t="str">
        <f t="shared" ca="1" si="13"/>
        <v/>
      </c>
      <c r="L296" t="s">
        <v>597</v>
      </c>
      <c r="M296" s="39" t="s">
        <v>430</v>
      </c>
      <c r="N296" s="42">
        <v>1000</v>
      </c>
      <c r="O296">
        <v>0</v>
      </c>
      <c r="P296" s="127">
        <v>56.78</v>
      </c>
      <c r="Q296">
        <v>11</v>
      </c>
      <c r="R296">
        <v>7</v>
      </c>
      <c r="S296" s="51" t="s">
        <v>52</v>
      </c>
      <c r="T296" s="50" t="s">
        <v>46</v>
      </c>
      <c r="U296" s="20" t="s">
        <v>33</v>
      </c>
      <c r="V296">
        <v>125</v>
      </c>
      <c r="W296">
        <v>135</v>
      </c>
      <c r="X296">
        <v>1074</v>
      </c>
      <c r="Z296">
        <v>9.9</v>
      </c>
      <c r="AA296" s="37">
        <v>3</v>
      </c>
      <c r="AB296" s="35" t="s">
        <v>370</v>
      </c>
      <c r="AC296" s="35">
        <f>VLOOKUP(A296,Raceinfo!$A$1:$D$15,4,0)</f>
        <v>4</v>
      </c>
      <c r="AD296">
        <v>4</v>
      </c>
      <c r="AE296">
        <v>59</v>
      </c>
      <c r="AF296">
        <v>12</v>
      </c>
      <c r="AG296">
        <v>10</v>
      </c>
      <c r="AH296">
        <v>6</v>
      </c>
      <c r="AL296" t="s">
        <v>608</v>
      </c>
      <c r="AM296" t="s">
        <v>1565</v>
      </c>
      <c r="AN296" s="126">
        <f>表格2[[#This Row],[今次負磅]]/表格2[[#This Row],[排位體重]]*100%</f>
        <v>0.11638733705772812</v>
      </c>
      <c r="AO296" t="str">
        <f t="shared" si="14"/>
        <v/>
      </c>
    </row>
    <row r="297" spans="1:45" x14ac:dyDescent="0.25">
      <c r="A297" s="18" t="s">
        <v>81</v>
      </c>
      <c r="B297" s="17" t="s">
        <v>105</v>
      </c>
      <c r="C297" s="17"/>
      <c r="D297" s="17"/>
      <c r="E297" s="12" t="s">
        <v>29</v>
      </c>
      <c r="F297" s="122"/>
      <c r="G297" s="32" t="str">
        <f>VLOOKUP(AF297, method!$A$1:$B$15, 2, 0)</f>
        <v>中前</v>
      </c>
      <c r="H297">
        <v>7</v>
      </c>
      <c r="I297" t="str">
        <f t="shared" si="12"/>
        <v>忠</v>
      </c>
      <c r="J297">
        <f>COUNTIF($B$2:B297,B297)</f>
        <v>22</v>
      </c>
      <c r="K297" t="str">
        <f t="shared" ca="1" si="13"/>
        <v/>
      </c>
      <c r="L297" t="s">
        <v>598</v>
      </c>
      <c r="M297" s="40" t="s">
        <v>426</v>
      </c>
      <c r="N297">
        <v>1200</v>
      </c>
      <c r="O297">
        <v>1</v>
      </c>
      <c r="P297">
        <v>10.38</v>
      </c>
      <c r="Q297">
        <v>11</v>
      </c>
      <c r="R297">
        <v>12</v>
      </c>
      <c r="S297" s="51" t="s">
        <v>52</v>
      </c>
      <c r="T297" s="54" t="s">
        <v>64</v>
      </c>
      <c r="U297" s="20" t="s">
        <v>33</v>
      </c>
      <c r="V297">
        <v>125</v>
      </c>
      <c r="W297">
        <v>119</v>
      </c>
      <c r="X297">
        <v>1074</v>
      </c>
      <c r="Z297">
        <v>56</v>
      </c>
      <c r="AA297" s="37">
        <v>4</v>
      </c>
      <c r="AB297" s="35" t="s">
        <v>377</v>
      </c>
      <c r="AC297" s="35">
        <f>VLOOKUP(A297,Raceinfo!$A$1:$D$15,4,0)</f>
        <v>4</v>
      </c>
      <c r="AD297">
        <v>3</v>
      </c>
      <c r="AE297">
        <v>61</v>
      </c>
      <c r="AF297">
        <v>5</v>
      </c>
      <c r="AG297">
        <v>4</v>
      </c>
      <c r="AH297">
        <v>7</v>
      </c>
      <c r="AL297" t="s">
        <v>637</v>
      </c>
      <c r="AM297" t="s">
        <v>1574</v>
      </c>
      <c r="AN297" s="126">
        <f>表格2[[#This Row],[今次負磅]]/表格2[[#This Row],[排位體重]]*100%</f>
        <v>0.11638733705772812</v>
      </c>
      <c r="AO297" t="str">
        <f t="shared" si="14"/>
        <v/>
      </c>
    </row>
    <row r="298" spans="1:45" x14ac:dyDescent="0.25">
      <c r="A298" s="18" t="s">
        <v>81</v>
      </c>
      <c r="B298" s="17" t="s">
        <v>105</v>
      </c>
      <c r="C298" s="17"/>
      <c r="D298" s="17"/>
      <c r="E298" s="124" t="s">
        <v>1413</v>
      </c>
      <c r="F298" s="122"/>
      <c r="G298" s="31" t="str">
        <f>VLOOKUP(AF298, method!$A$1:$B$15, 2, 0)</f>
        <v>中後</v>
      </c>
      <c r="H298">
        <v>10</v>
      </c>
      <c r="I298" t="str">
        <f t="shared" si="12"/>
        <v>忠</v>
      </c>
      <c r="J298">
        <f>COUNTIF($B$2:B298,B298)</f>
        <v>23</v>
      </c>
      <c r="K298" t="str">
        <f t="shared" ca="1" si="13"/>
        <v/>
      </c>
      <c r="L298" t="s">
        <v>638</v>
      </c>
      <c r="M298" s="40" t="s">
        <v>398</v>
      </c>
      <c r="N298">
        <v>1200</v>
      </c>
      <c r="O298">
        <v>1</v>
      </c>
      <c r="P298">
        <v>10.27</v>
      </c>
      <c r="Q298">
        <v>11</v>
      </c>
      <c r="R298">
        <v>5</v>
      </c>
      <c r="S298" s="51" t="s">
        <v>52</v>
      </c>
      <c r="T298" s="45" t="s">
        <v>22</v>
      </c>
      <c r="U298" s="20" t="s">
        <v>33</v>
      </c>
      <c r="V298">
        <v>125</v>
      </c>
      <c r="W298">
        <v>121</v>
      </c>
      <c r="X298">
        <v>1075</v>
      </c>
      <c r="Z298">
        <v>11</v>
      </c>
      <c r="AA298" s="37" t="s">
        <v>467</v>
      </c>
      <c r="AB298" s="35" t="s">
        <v>377</v>
      </c>
      <c r="AC298" s="35">
        <f>VLOOKUP(A298,Raceinfo!$A$1:$D$15,4,0)</f>
        <v>4</v>
      </c>
      <c r="AD298">
        <v>3</v>
      </c>
      <c r="AE298">
        <v>63</v>
      </c>
      <c r="AF298">
        <v>10</v>
      </c>
      <c r="AG298">
        <v>12</v>
      </c>
      <c r="AH298">
        <v>10</v>
      </c>
      <c r="AL298" t="s">
        <v>18</v>
      </c>
      <c r="AM298" t="s">
        <v>1475</v>
      </c>
      <c r="AN298" s="126">
        <f>表格2[[#This Row],[今次負磅]]/表格2[[#This Row],[排位體重]]*100%</f>
        <v>0.11627906976744186</v>
      </c>
      <c r="AO298" t="str">
        <f t="shared" si="14"/>
        <v/>
      </c>
    </row>
    <row r="299" spans="1:45" x14ac:dyDescent="0.25">
      <c r="A299" s="18" t="s">
        <v>81</v>
      </c>
      <c r="B299" s="17" t="s">
        <v>105</v>
      </c>
      <c r="C299" s="17"/>
      <c r="D299" s="17"/>
      <c r="E299" s="12" t="s">
        <v>29</v>
      </c>
      <c r="F299" s="122"/>
      <c r="G299" s="33" t="str">
        <f>VLOOKUP(AF299, method!$A$1:$B$15, 2, 0)</f>
        <v>留後</v>
      </c>
      <c r="H299">
        <v>7</v>
      </c>
      <c r="I299" t="str">
        <f t="shared" si="12"/>
        <v>忠</v>
      </c>
      <c r="J299">
        <f>COUNTIF($B$2:B299,B299)</f>
        <v>24</v>
      </c>
      <c r="K299" t="str">
        <f t="shared" ca="1" si="13"/>
        <v/>
      </c>
      <c r="L299" t="s">
        <v>518</v>
      </c>
      <c r="M299" s="39" t="s">
        <v>384</v>
      </c>
      <c r="N299">
        <v>1200</v>
      </c>
      <c r="O299">
        <v>1</v>
      </c>
      <c r="P299">
        <v>9.9</v>
      </c>
      <c r="Q299">
        <v>11</v>
      </c>
      <c r="R299">
        <v>14</v>
      </c>
      <c r="S299" s="51" t="s">
        <v>52</v>
      </c>
      <c r="T299" s="51" t="s">
        <v>52</v>
      </c>
      <c r="U299" s="20" t="s">
        <v>33</v>
      </c>
      <c r="V299">
        <v>125</v>
      </c>
      <c r="W299">
        <v>121</v>
      </c>
      <c r="X299">
        <v>1075</v>
      </c>
      <c r="Z299">
        <v>19</v>
      </c>
      <c r="AA299" s="37" t="s">
        <v>423</v>
      </c>
      <c r="AB299" s="35" t="s">
        <v>377</v>
      </c>
      <c r="AC299" s="35">
        <f>VLOOKUP(A299,Raceinfo!$A$1:$D$15,4,0)</f>
        <v>4</v>
      </c>
      <c r="AD299">
        <v>3</v>
      </c>
      <c r="AE299">
        <v>65</v>
      </c>
      <c r="AF299">
        <v>13</v>
      </c>
      <c r="AG299">
        <v>13</v>
      </c>
      <c r="AH299">
        <v>7</v>
      </c>
      <c r="AL299" t="s">
        <v>18</v>
      </c>
      <c r="AM299" t="s">
        <v>1475</v>
      </c>
      <c r="AN299" s="126">
        <f>表格2[[#This Row],[今次負磅]]/表格2[[#This Row],[排位體重]]*100%</f>
        <v>0.11627906976744186</v>
      </c>
      <c r="AO299" t="str">
        <f t="shared" si="14"/>
        <v/>
      </c>
    </row>
    <row r="300" spans="1:45" x14ac:dyDescent="0.25">
      <c r="A300" s="18" t="s">
        <v>81</v>
      </c>
      <c r="B300" s="17" t="s">
        <v>105</v>
      </c>
      <c r="C300" s="17"/>
      <c r="D300" s="17"/>
      <c r="E300" s="12" t="s">
        <v>29</v>
      </c>
      <c r="F300" s="122"/>
      <c r="G300" s="31" t="str">
        <f>VLOOKUP(AF300, method!$A$1:$B$15, 2, 0)</f>
        <v>中後</v>
      </c>
      <c r="H300">
        <v>5</v>
      </c>
      <c r="I300" t="str">
        <f t="shared" si="12"/>
        <v>忠</v>
      </c>
      <c r="J300">
        <f>COUNTIF($B$2:B300,B300)</f>
        <v>25</v>
      </c>
      <c r="K300" t="str">
        <f t="shared" ca="1" si="13"/>
        <v/>
      </c>
      <c r="L300" t="s">
        <v>547</v>
      </c>
      <c r="M300" s="39" t="s">
        <v>390</v>
      </c>
      <c r="N300">
        <v>1200</v>
      </c>
      <c r="O300">
        <v>1</v>
      </c>
      <c r="P300">
        <v>9.16</v>
      </c>
      <c r="Q300">
        <v>11</v>
      </c>
      <c r="R300">
        <v>11</v>
      </c>
      <c r="S300" s="51" t="s">
        <v>52</v>
      </c>
      <c r="T300" s="45" t="s">
        <v>22</v>
      </c>
      <c r="U300" s="20" t="s">
        <v>33</v>
      </c>
      <c r="V300">
        <v>125</v>
      </c>
      <c r="W300">
        <v>121</v>
      </c>
      <c r="X300">
        <v>1058</v>
      </c>
      <c r="Z300">
        <v>111</v>
      </c>
      <c r="AA300" s="38" t="s">
        <v>447</v>
      </c>
      <c r="AB300" s="35" t="s">
        <v>377</v>
      </c>
      <c r="AC300" s="35">
        <f>VLOOKUP(A300,Raceinfo!$A$1:$D$15,4,0)</f>
        <v>4</v>
      </c>
      <c r="AD300">
        <v>3</v>
      </c>
      <c r="AE300">
        <v>66</v>
      </c>
      <c r="AF300">
        <v>8</v>
      </c>
      <c r="AG300">
        <v>9</v>
      </c>
      <c r="AH300">
        <v>5</v>
      </c>
      <c r="AL300" t="s">
        <v>18</v>
      </c>
      <c r="AM300" t="s">
        <v>1475</v>
      </c>
      <c r="AN300" s="126">
        <f>表格2[[#This Row],[今次負磅]]/表格2[[#This Row],[排位體重]]*100%</f>
        <v>0.11814744801512288</v>
      </c>
      <c r="AO300" t="str">
        <f t="shared" si="14"/>
        <v/>
      </c>
    </row>
    <row r="301" spans="1:45" x14ac:dyDescent="0.25">
      <c r="A301" s="18" t="s">
        <v>81</v>
      </c>
      <c r="B301" s="17" t="s">
        <v>105</v>
      </c>
      <c r="C301" s="17"/>
      <c r="D301" s="17"/>
      <c r="E301" s="11" t="s">
        <v>1414</v>
      </c>
      <c r="F301" s="122"/>
      <c r="G301" s="31" t="str">
        <f>VLOOKUP(AF301, method!$A$1:$B$15, 2, 0)</f>
        <v>中後</v>
      </c>
      <c r="H301">
        <v>7</v>
      </c>
      <c r="I301" t="str">
        <f t="shared" si="12"/>
        <v>忠</v>
      </c>
      <c r="J301">
        <f>COUNTIF($B$2:B301,B301)</f>
        <v>26</v>
      </c>
      <c r="K301" t="str">
        <f t="shared" ca="1" si="13"/>
        <v/>
      </c>
      <c r="L301" t="s">
        <v>639</v>
      </c>
      <c r="M301" s="39" t="s">
        <v>430</v>
      </c>
      <c r="N301">
        <v>1200</v>
      </c>
      <c r="O301">
        <v>1</v>
      </c>
      <c r="P301">
        <v>9.59</v>
      </c>
      <c r="Q301">
        <v>11</v>
      </c>
      <c r="R301">
        <v>9</v>
      </c>
      <c r="S301" s="51" t="s">
        <v>52</v>
      </c>
      <c r="T301" s="45" t="s">
        <v>22</v>
      </c>
      <c r="U301" s="20" t="s">
        <v>33</v>
      </c>
      <c r="V301">
        <v>125</v>
      </c>
      <c r="W301">
        <v>124</v>
      </c>
      <c r="X301">
        <v>1055</v>
      </c>
      <c r="Z301">
        <v>98</v>
      </c>
      <c r="AA301" s="37" t="s">
        <v>410</v>
      </c>
      <c r="AB301" s="35" t="s">
        <v>370</v>
      </c>
      <c r="AC301" s="35">
        <f>VLOOKUP(A301,Raceinfo!$A$1:$D$15,4,0)</f>
        <v>4</v>
      </c>
      <c r="AD301">
        <v>3</v>
      </c>
      <c r="AE301">
        <v>66</v>
      </c>
      <c r="AF301">
        <v>8</v>
      </c>
      <c r="AG301">
        <v>9</v>
      </c>
      <c r="AH301">
        <v>7</v>
      </c>
      <c r="AL301" t="s">
        <v>181</v>
      </c>
      <c r="AM301" t="s">
        <v>1489</v>
      </c>
      <c r="AN301" s="126">
        <f>表格2[[#This Row],[今次負磅]]/表格2[[#This Row],[排位體重]]*100%</f>
        <v>0.11848341232227488</v>
      </c>
      <c r="AO301" t="str">
        <f t="shared" si="14"/>
        <v/>
      </c>
    </row>
    <row r="302" spans="1:45" x14ac:dyDescent="0.25">
      <c r="A302" s="18" t="s">
        <v>81</v>
      </c>
      <c r="B302" s="18" t="s">
        <v>108</v>
      </c>
      <c r="C302" s="18"/>
      <c r="D302" s="18"/>
      <c r="E302" s="11" t="s">
        <v>1414</v>
      </c>
      <c r="F302" s="122"/>
      <c r="G302" s="30" t="str">
        <f>VLOOKUP(AF302, method!$A$1:$B$15, 2, 0)</f>
        <v>放頭</v>
      </c>
      <c r="H302">
        <v>7</v>
      </c>
      <c r="I302" t="str">
        <f t="shared" si="12"/>
        <v/>
      </c>
      <c r="J302">
        <f>COUNTIF($B$2:B302,B302)</f>
        <v>1</v>
      </c>
      <c r="K302" t="str">
        <f t="shared" ca="1" si="13"/>
        <v/>
      </c>
      <c r="L302" t="s">
        <v>504</v>
      </c>
      <c r="M302" s="39" t="s">
        <v>369</v>
      </c>
      <c r="N302" s="42">
        <v>1000</v>
      </c>
      <c r="O302">
        <v>0</v>
      </c>
      <c r="P302">
        <v>56.92</v>
      </c>
      <c r="Q302">
        <v>7</v>
      </c>
      <c r="R302">
        <v>7</v>
      </c>
      <c r="S302" s="44" t="s">
        <v>347</v>
      </c>
      <c r="T302" s="44" t="s">
        <v>347</v>
      </c>
      <c r="U302" s="17" t="s">
        <v>16</v>
      </c>
      <c r="V302">
        <v>117</v>
      </c>
      <c r="W302">
        <v>120</v>
      </c>
      <c r="X302">
        <v>1206</v>
      </c>
      <c r="Z302">
        <v>23</v>
      </c>
      <c r="AA302" s="37" t="s">
        <v>467</v>
      </c>
      <c r="AB302" s="35" t="s">
        <v>377</v>
      </c>
      <c r="AC302" s="35">
        <f>VLOOKUP(A302,Raceinfo!$A$1:$D$15,4,0)</f>
        <v>4</v>
      </c>
      <c r="AD302">
        <v>4</v>
      </c>
      <c r="AE302">
        <v>46</v>
      </c>
      <c r="AF302">
        <v>3</v>
      </c>
      <c r="AG302">
        <v>4</v>
      </c>
      <c r="AH302">
        <v>7</v>
      </c>
      <c r="AL302" t="s">
        <v>34</v>
      </c>
      <c r="AM302" t="s">
        <v>1470</v>
      </c>
      <c r="AN302" s="126">
        <f>表格2[[#This Row],[今次負磅]]/表格2[[#This Row],[排位體重]]*100%</f>
        <v>9.7014925373134331E-2</v>
      </c>
      <c r="AO302" t="str">
        <f t="shared" si="14"/>
        <v/>
      </c>
      <c r="AS302" t="s">
        <v>1421</v>
      </c>
    </row>
    <row r="303" spans="1:45" x14ac:dyDescent="0.25">
      <c r="A303" s="18" t="s">
        <v>81</v>
      </c>
      <c r="B303" s="18" t="s">
        <v>108</v>
      </c>
      <c r="C303" s="18"/>
      <c r="D303" s="18"/>
      <c r="E303" s="125" t="s">
        <v>1399</v>
      </c>
      <c r="F303" s="122"/>
      <c r="G303" s="33" t="str">
        <f>VLOOKUP(AF303, method!$A$1:$B$15, 2, 0)</f>
        <v>留後</v>
      </c>
      <c r="H303">
        <v>11</v>
      </c>
      <c r="I303" t="str">
        <f t="shared" si="12"/>
        <v/>
      </c>
      <c r="J303">
        <f>COUNTIF($B$2:B303,B303)</f>
        <v>2</v>
      </c>
      <c r="K303" t="str">
        <f t="shared" ca="1" si="13"/>
        <v/>
      </c>
      <c r="L303" t="s">
        <v>590</v>
      </c>
      <c r="M303" s="39" t="s">
        <v>430</v>
      </c>
      <c r="N303" s="42">
        <v>1000</v>
      </c>
      <c r="O303">
        <v>0</v>
      </c>
      <c r="P303">
        <v>58.4</v>
      </c>
      <c r="Q303">
        <v>7</v>
      </c>
      <c r="R303">
        <v>3</v>
      </c>
      <c r="S303" s="44" t="s">
        <v>347</v>
      </c>
      <c r="T303" s="57" t="s">
        <v>77</v>
      </c>
      <c r="U303" s="17" t="s">
        <v>16</v>
      </c>
      <c r="V303">
        <v>117</v>
      </c>
      <c r="W303">
        <v>123</v>
      </c>
      <c r="X303">
        <v>1198</v>
      </c>
      <c r="Z303">
        <v>46</v>
      </c>
      <c r="AA303" s="37">
        <v>10</v>
      </c>
      <c r="AB303" s="36" t="s">
        <v>459</v>
      </c>
      <c r="AC303" s="36">
        <f>VLOOKUP(A303,Raceinfo!$A$1:$D$15,4,0)</f>
        <v>4</v>
      </c>
      <c r="AD303">
        <v>4</v>
      </c>
      <c r="AE303">
        <v>48</v>
      </c>
      <c r="AF303">
        <v>11</v>
      </c>
      <c r="AG303">
        <v>12</v>
      </c>
      <c r="AH303">
        <v>11</v>
      </c>
      <c r="AL303" t="s">
        <v>34</v>
      </c>
      <c r="AM303" t="s">
        <v>1470</v>
      </c>
      <c r="AN303" s="126">
        <f>表格2[[#This Row],[今次負磅]]/表格2[[#This Row],[排位體重]]*100%</f>
        <v>9.7662771285475791E-2</v>
      </c>
      <c r="AO303" t="str">
        <f t="shared" si="14"/>
        <v/>
      </c>
      <c r="AS303" t="s">
        <v>1421</v>
      </c>
    </row>
    <row r="304" spans="1:45" x14ac:dyDescent="0.25">
      <c r="A304" s="18" t="s">
        <v>81</v>
      </c>
      <c r="B304" s="18" t="s">
        <v>108</v>
      </c>
      <c r="C304" s="18"/>
      <c r="D304" s="18"/>
      <c r="E304" s="11" t="s">
        <v>1414</v>
      </c>
      <c r="F304" s="122"/>
      <c r="G304" s="32" t="str">
        <f>VLOOKUP(AF304, method!$A$1:$B$15, 2, 0)</f>
        <v>中前</v>
      </c>
      <c r="H304">
        <v>11</v>
      </c>
      <c r="I304" t="str">
        <f t="shared" si="12"/>
        <v/>
      </c>
      <c r="J304">
        <f>COUNTIF($B$2:B304,B304)</f>
        <v>3</v>
      </c>
      <c r="K304" t="str">
        <f t="shared" ca="1" si="13"/>
        <v/>
      </c>
      <c r="L304" t="s">
        <v>465</v>
      </c>
      <c r="M304" s="39" t="s">
        <v>413</v>
      </c>
      <c r="N304" s="42">
        <v>1000</v>
      </c>
      <c r="O304">
        <v>0</v>
      </c>
      <c r="P304">
        <v>57.88</v>
      </c>
      <c r="Q304">
        <v>7</v>
      </c>
      <c r="R304">
        <v>5</v>
      </c>
      <c r="S304" s="44" t="s">
        <v>347</v>
      </c>
      <c r="T304" s="44" t="s">
        <v>347</v>
      </c>
      <c r="U304" s="17" t="s">
        <v>16</v>
      </c>
      <c r="V304">
        <v>117</v>
      </c>
      <c r="W304">
        <v>121</v>
      </c>
      <c r="X304">
        <v>1189</v>
      </c>
      <c r="Z304">
        <v>43</v>
      </c>
      <c r="AA304" s="37">
        <v>5</v>
      </c>
      <c r="AB304" s="36" t="s">
        <v>459</v>
      </c>
      <c r="AC304" s="36">
        <f>VLOOKUP(A304,Raceinfo!$A$1:$D$15,4,0)</f>
        <v>4</v>
      </c>
      <c r="AD304">
        <v>4</v>
      </c>
      <c r="AE304">
        <v>50</v>
      </c>
      <c r="AF304">
        <v>4</v>
      </c>
      <c r="AG304">
        <v>4</v>
      </c>
      <c r="AH304">
        <v>11</v>
      </c>
      <c r="AL304" t="s">
        <v>94</v>
      </c>
      <c r="AM304" t="s">
        <v>1480</v>
      </c>
      <c r="AN304" s="126">
        <f>表格2[[#This Row],[今次負磅]]/表格2[[#This Row],[排位體重]]*100%</f>
        <v>9.8402018502943653E-2</v>
      </c>
      <c r="AO304" t="str">
        <f t="shared" si="14"/>
        <v/>
      </c>
      <c r="AS304" t="s">
        <v>1421</v>
      </c>
    </row>
    <row r="305" spans="1:45" x14ac:dyDescent="0.25">
      <c r="A305" s="18" t="s">
        <v>81</v>
      </c>
      <c r="B305" s="18" t="s">
        <v>108</v>
      </c>
      <c r="C305" s="18" t="s">
        <v>1410</v>
      </c>
      <c r="D305" s="18" t="s">
        <v>593</v>
      </c>
      <c r="E305" s="11" t="s">
        <v>1414</v>
      </c>
      <c r="F305" s="122"/>
      <c r="G305" s="32" t="str">
        <f>VLOOKUP(AF305, method!$A$1:$B$15, 2, 0)</f>
        <v>中前</v>
      </c>
      <c r="H305">
        <v>6</v>
      </c>
      <c r="I305" t="str">
        <f t="shared" si="12"/>
        <v/>
      </c>
      <c r="J305">
        <f>COUNTIF($B$2:B305,B305)</f>
        <v>4</v>
      </c>
      <c r="K305" t="str">
        <f t="shared" ca="1" si="13"/>
        <v/>
      </c>
      <c r="L305" t="s">
        <v>383</v>
      </c>
      <c r="M305" s="39" t="s">
        <v>384</v>
      </c>
      <c r="N305" s="42">
        <v>1000</v>
      </c>
      <c r="O305">
        <v>0</v>
      </c>
      <c r="P305" s="127">
        <v>56.69</v>
      </c>
      <c r="Q305">
        <v>7</v>
      </c>
      <c r="R305">
        <v>7</v>
      </c>
      <c r="S305" s="44" t="s">
        <v>347</v>
      </c>
      <c r="T305" s="44" t="s">
        <v>347</v>
      </c>
      <c r="U305" s="17" t="s">
        <v>16</v>
      </c>
      <c r="V305">
        <v>117</v>
      </c>
      <c r="W305">
        <v>123</v>
      </c>
      <c r="X305">
        <v>1204</v>
      </c>
      <c r="Z305">
        <v>13</v>
      </c>
      <c r="AA305" s="37">
        <v>4</v>
      </c>
      <c r="AB305" s="35" t="s">
        <v>370</v>
      </c>
      <c r="AC305" s="35">
        <f>VLOOKUP(A305,Raceinfo!$A$1:$D$15,4,0)</f>
        <v>4</v>
      </c>
      <c r="AD305">
        <v>4</v>
      </c>
      <c r="AE305">
        <v>50</v>
      </c>
      <c r="AF305">
        <v>7</v>
      </c>
      <c r="AG305">
        <v>8</v>
      </c>
      <c r="AH305">
        <v>6</v>
      </c>
      <c r="AL305" t="s">
        <v>18</v>
      </c>
      <c r="AM305" t="s">
        <v>1475</v>
      </c>
      <c r="AN305" s="126">
        <f>表格2[[#This Row],[今次負磅]]/表格2[[#This Row],[排位體重]]*100%</f>
        <v>9.7176079734219267E-2</v>
      </c>
      <c r="AO305" t="str">
        <f t="shared" si="14"/>
        <v/>
      </c>
      <c r="AS305" t="s">
        <v>1421</v>
      </c>
    </row>
    <row r="306" spans="1:45" x14ac:dyDescent="0.25">
      <c r="A306" s="18" t="s">
        <v>81</v>
      </c>
      <c r="B306" s="18" t="s">
        <v>108</v>
      </c>
      <c r="C306" s="18"/>
      <c r="D306" s="18"/>
      <c r="E306" s="11" t="s">
        <v>1414</v>
      </c>
      <c r="F306" s="23" t="s">
        <v>1409</v>
      </c>
      <c r="G306" s="32" t="str">
        <f>VLOOKUP(AF306, method!$A$1:$B$15, 2, 0)</f>
        <v>中前</v>
      </c>
      <c r="H306" s="15">
        <v>2</v>
      </c>
      <c r="I306" s="15" t="str">
        <f t="shared" si="12"/>
        <v/>
      </c>
      <c r="J306" s="15">
        <f>COUNTIF($B$2:B306,B306)</f>
        <v>5</v>
      </c>
      <c r="K306" s="15" t="str">
        <f t="shared" ca="1" si="13"/>
        <v/>
      </c>
      <c r="L306" t="s">
        <v>609</v>
      </c>
      <c r="M306" s="39" t="s">
        <v>413</v>
      </c>
      <c r="N306" s="42">
        <v>1000</v>
      </c>
      <c r="O306">
        <v>0</v>
      </c>
      <c r="P306">
        <v>56.96</v>
      </c>
      <c r="Q306">
        <v>7</v>
      </c>
      <c r="R306">
        <v>7</v>
      </c>
      <c r="S306" s="44" t="s">
        <v>347</v>
      </c>
      <c r="T306" s="44" t="s">
        <v>347</v>
      </c>
      <c r="U306" s="17" t="s">
        <v>16</v>
      </c>
      <c r="V306">
        <v>117</v>
      </c>
      <c r="W306">
        <v>122</v>
      </c>
      <c r="X306">
        <v>1198</v>
      </c>
      <c r="Z306">
        <v>24</v>
      </c>
      <c r="AA306" s="38" t="s">
        <v>470</v>
      </c>
      <c r="AB306" s="35" t="s">
        <v>377</v>
      </c>
      <c r="AC306" s="35">
        <f>VLOOKUP(A306,Raceinfo!$A$1:$D$15,4,0)</f>
        <v>4</v>
      </c>
      <c r="AD306">
        <v>4</v>
      </c>
      <c r="AE306">
        <v>49</v>
      </c>
      <c r="AF306">
        <v>4</v>
      </c>
      <c r="AG306">
        <v>3</v>
      </c>
      <c r="AH306">
        <v>2</v>
      </c>
      <c r="AL306" t="s">
        <v>18</v>
      </c>
      <c r="AM306" t="s">
        <v>1475</v>
      </c>
      <c r="AN306" s="126">
        <f>表格2[[#This Row],[今次負磅]]/表格2[[#This Row],[排位體重]]*100%</f>
        <v>9.7662771285475791E-2</v>
      </c>
      <c r="AO306" t="str">
        <f t="shared" si="14"/>
        <v/>
      </c>
      <c r="AS306" t="s">
        <v>1421</v>
      </c>
    </row>
    <row r="307" spans="1:45" x14ac:dyDescent="0.25">
      <c r="A307" s="18" t="s">
        <v>81</v>
      </c>
      <c r="B307" s="18" t="s">
        <v>108</v>
      </c>
      <c r="C307" s="18"/>
      <c r="D307" s="18"/>
      <c r="E307" s="11" t="s">
        <v>1414</v>
      </c>
      <c r="F307" s="122"/>
      <c r="G307" s="30" t="str">
        <f>VLOOKUP(AF307, method!$A$1:$B$15, 2, 0)</f>
        <v>放頭</v>
      </c>
      <c r="H307">
        <v>12</v>
      </c>
      <c r="I307" t="str">
        <f t="shared" si="12"/>
        <v/>
      </c>
      <c r="J307">
        <f>COUNTIF($B$2:B307,B307)</f>
        <v>6</v>
      </c>
      <c r="K307" t="str">
        <f t="shared" ca="1" si="13"/>
        <v/>
      </c>
      <c r="L307" t="s">
        <v>427</v>
      </c>
      <c r="M307" s="39" t="s">
        <v>369</v>
      </c>
      <c r="N307">
        <v>1200</v>
      </c>
      <c r="O307">
        <v>1</v>
      </c>
      <c r="P307">
        <v>10.63</v>
      </c>
      <c r="Q307">
        <v>7</v>
      </c>
      <c r="R307">
        <v>10</v>
      </c>
      <c r="S307" s="44" t="s">
        <v>347</v>
      </c>
      <c r="T307" s="44" t="s">
        <v>347</v>
      </c>
      <c r="U307" s="17" t="s">
        <v>16</v>
      </c>
      <c r="V307">
        <v>117</v>
      </c>
      <c r="W307">
        <v>126</v>
      </c>
      <c r="X307">
        <v>1202</v>
      </c>
      <c r="Z307">
        <v>33</v>
      </c>
      <c r="AA307" s="37" t="s">
        <v>497</v>
      </c>
      <c r="AB307" s="35" t="s">
        <v>377</v>
      </c>
      <c r="AC307" s="35">
        <f>VLOOKUP(A307,Raceinfo!$A$1:$D$15,4,0)</f>
        <v>4</v>
      </c>
      <c r="AD307">
        <v>4</v>
      </c>
      <c r="AE307">
        <v>51</v>
      </c>
      <c r="AF307">
        <v>2</v>
      </c>
      <c r="AG307">
        <v>4</v>
      </c>
      <c r="AH307">
        <v>12</v>
      </c>
      <c r="AL307" t="s">
        <v>18</v>
      </c>
      <c r="AM307" t="s">
        <v>1475</v>
      </c>
      <c r="AN307" s="126">
        <f>表格2[[#This Row],[今次負磅]]/表格2[[#This Row],[排位體重]]*100%</f>
        <v>9.7337770382695504E-2</v>
      </c>
      <c r="AO307" t="str">
        <f t="shared" si="14"/>
        <v/>
      </c>
      <c r="AS307" t="s">
        <v>1421</v>
      </c>
    </row>
    <row r="308" spans="1:45" x14ac:dyDescent="0.25">
      <c r="A308" s="18" t="s">
        <v>81</v>
      </c>
      <c r="B308" s="18" t="s">
        <v>108</v>
      </c>
      <c r="C308" s="18"/>
      <c r="D308" s="18"/>
      <c r="E308" s="125" t="s">
        <v>1399</v>
      </c>
      <c r="F308" s="122"/>
      <c r="G308" s="32" t="str">
        <f>VLOOKUP(AF308, method!$A$1:$B$15, 2, 0)</f>
        <v>中前</v>
      </c>
      <c r="H308">
        <v>7</v>
      </c>
      <c r="I308" t="str">
        <f t="shared" si="12"/>
        <v/>
      </c>
      <c r="J308">
        <f>COUNTIF($B$2:B308,B308)</f>
        <v>7</v>
      </c>
      <c r="K308" t="str">
        <f t="shared" ca="1" si="13"/>
        <v/>
      </c>
      <c r="L308" t="s">
        <v>615</v>
      </c>
      <c r="M308" s="39" t="s">
        <v>390</v>
      </c>
      <c r="N308" s="42">
        <v>1000</v>
      </c>
      <c r="O308">
        <v>0</v>
      </c>
      <c r="P308">
        <v>57.74</v>
      </c>
      <c r="Q308">
        <v>7</v>
      </c>
      <c r="R308">
        <v>2</v>
      </c>
      <c r="S308" s="44" t="s">
        <v>347</v>
      </c>
      <c r="T308" s="44" t="s">
        <v>347</v>
      </c>
      <c r="U308" s="17" t="s">
        <v>16</v>
      </c>
      <c r="V308">
        <v>117</v>
      </c>
      <c r="W308">
        <v>125</v>
      </c>
      <c r="X308">
        <v>1219</v>
      </c>
      <c r="Z308">
        <v>28</v>
      </c>
      <c r="AA308" s="38" t="s">
        <v>517</v>
      </c>
      <c r="AB308" s="35" t="s">
        <v>377</v>
      </c>
      <c r="AC308" s="35">
        <f>VLOOKUP(A308,Raceinfo!$A$1:$D$15,4,0)</f>
        <v>4</v>
      </c>
      <c r="AD308">
        <v>4</v>
      </c>
      <c r="AE308">
        <v>52</v>
      </c>
      <c r="AF308">
        <v>5</v>
      </c>
      <c r="AG308">
        <v>7</v>
      </c>
      <c r="AH308">
        <v>7</v>
      </c>
      <c r="AL308" t="s">
        <v>18</v>
      </c>
      <c r="AM308" t="s">
        <v>1475</v>
      </c>
      <c r="AN308" s="126">
        <f>表格2[[#This Row],[今次負磅]]/表格2[[#This Row],[排位體重]]*100%</f>
        <v>9.5980311730926984E-2</v>
      </c>
      <c r="AO308" t="str">
        <f t="shared" si="14"/>
        <v/>
      </c>
      <c r="AS308" t="s">
        <v>1421</v>
      </c>
    </row>
    <row r="309" spans="1:45" x14ac:dyDescent="0.25">
      <c r="A309" s="18" t="s">
        <v>81</v>
      </c>
      <c r="B309" s="18" t="s">
        <v>108</v>
      </c>
      <c r="C309" s="18"/>
      <c r="D309" s="18"/>
      <c r="E309" s="11" t="s">
        <v>1414</v>
      </c>
      <c r="F309" s="122"/>
      <c r="G309" s="32" t="str">
        <f>VLOOKUP(AF309, method!$A$1:$B$15, 2, 0)</f>
        <v>中前</v>
      </c>
      <c r="H309">
        <v>4</v>
      </c>
      <c r="I309" t="str">
        <f t="shared" si="12"/>
        <v/>
      </c>
      <c r="J309">
        <f>COUNTIF($B$2:B309,B309)</f>
        <v>8</v>
      </c>
      <c r="K309" t="str">
        <f t="shared" ca="1" si="13"/>
        <v/>
      </c>
      <c r="L309" t="s">
        <v>501</v>
      </c>
      <c r="M309" s="39" t="s">
        <v>413</v>
      </c>
      <c r="N309" s="42">
        <v>1000</v>
      </c>
      <c r="O309">
        <v>0</v>
      </c>
      <c r="P309">
        <v>57.32</v>
      </c>
      <c r="Q309">
        <v>7</v>
      </c>
      <c r="R309">
        <v>8</v>
      </c>
      <c r="S309" s="44" t="s">
        <v>347</v>
      </c>
      <c r="T309" s="44" t="s">
        <v>347</v>
      </c>
      <c r="U309" s="17" t="s">
        <v>16</v>
      </c>
      <c r="V309">
        <v>117</v>
      </c>
      <c r="W309">
        <v>125</v>
      </c>
      <c r="X309">
        <v>1209</v>
      </c>
      <c r="Z309">
        <v>24</v>
      </c>
      <c r="AA309" s="37" t="s">
        <v>436</v>
      </c>
      <c r="AB309" s="35" t="s">
        <v>377</v>
      </c>
      <c r="AC309" s="35">
        <f>VLOOKUP(A309,Raceinfo!$A$1:$D$15,4,0)</f>
        <v>4</v>
      </c>
      <c r="AD309">
        <v>4</v>
      </c>
      <c r="AE309">
        <v>52</v>
      </c>
      <c r="AF309">
        <v>5</v>
      </c>
      <c r="AG309">
        <v>7</v>
      </c>
      <c r="AH309">
        <v>4</v>
      </c>
      <c r="AL309" t="s">
        <v>181</v>
      </c>
      <c r="AM309" t="s">
        <v>1489</v>
      </c>
      <c r="AN309" s="126">
        <f>表格2[[#This Row],[今次負磅]]/表格2[[#This Row],[排位體重]]*100%</f>
        <v>9.6774193548387094E-2</v>
      </c>
      <c r="AO309" t="str">
        <f t="shared" si="14"/>
        <v/>
      </c>
      <c r="AS309" t="s">
        <v>1421</v>
      </c>
    </row>
    <row r="310" spans="1:45" x14ac:dyDescent="0.25">
      <c r="A310" s="18" t="s">
        <v>81</v>
      </c>
      <c r="B310" s="19" t="s">
        <v>110</v>
      </c>
      <c r="C310" s="19"/>
      <c r="D310" s="19"/>
      <c r="E310" s="11" t="s">
        <v>1414</v>
      </c>
      <c r="F310" s="122"/>
      <c r="G310" s="33" t="str">
        <f>VLOOKUP(AF310, method!$A$1:$B$15, 2, 0)</f>
        <v>留後</v>
      </c>
      <c r="H310">
        <v>9</v>
      </c>
      <c r="I310" t="str">
        <f t="shared" si="12"/>
        <v/>
      </c>
      <c r="J310">
        <f>COUNTIF($B$2:B310,B310)</f>
        <v>1</v>
      </c>
      <c r="K310" t="str">
        <f t="shared" ca="1" si="13"/>
        <v/>
      </c>
      <c r="L310" t="s">
        <v>458</v>
      </c>
      <c r="M310" s="39" t="s">
        <v>430</v>
      </c>
      <c r="N310">
        <v>1400</v>
      </c>
      <c r="O310">
        <v>1</v>
      </c>
      <c r="P310">
        <v>22.98</v>
      </c>
      <c r="Q310">
        <v>4</v>
      </c>
      <c r="R310">
        <v>8</v>
      </c>
      <c r="S310" s="59" t="s">
        <v>111</v>
      </c>
      <c r="T310" s="51" t="s">
        <v>52</v>
      </c>
      <c r="U310" s="23" t="s">
        <v>112</v>
      </c>
      <c r="V310">
        <v>119</v>
      </c>
      <c r="W310">
        <v>122</v>
      </c>
      <c r="X310">
        <v>1289</v>
      </c>
      <c r="Z310">
        <v>18</v>
      </c>
      <c r="AA310" s="37" t="s">
        <v>416</v>
      </c>
      <c r="AB310" s="36" t="s">
        <v>459</v>
      </c>
      <c r="AC310" s="36">
        <f>VLOOKUP(A310,Raceinfo!$A$1:$D$15,4,0)</f>
        <v>4</v>
      </c>
      <c r="AD310">
        <v>4</v>
      </c>
      <c r="AE310">
        <v>46</v>
      </c>
      <c r="AF310">
        <v>13</v>
      </c>
      <c r="AG310">
        <v>11</v>
      </c>
      <c r="AH310">
        <v>11</v>
      </c>
      <c r="AI310">
        <v>9</v>
      </c>
      <c r="AL310" t="s">
        <v>506</v>
      </c>
      <c r="AM310" t="s">
        <v>1543</v>
      </c>
      <c r="AN310" s="126">
        <f>表格2[[#This Row],[今次負磅]]/表格2[[#This Row],[排位體重]]*100%</f>
        <v>9.2319627618308767E-2</v>
      </c>
      <c r="AO310" t="str">
        <f t="shared" si="14"/>
        <v/>
      </c>
      <c r="AP310" t="s">
        <v>1416</v>
      </c>
      <c r="AS310" t="s">
        <v>1421</v>
      </c>
    </row>
    <row r="311" spans="1:45" x14ac:dyDescent="0.25">
      <c r="A311" s="18" t="s">
        <v>81</v>
      </c>
      <c r="B311" s="19" t="s">
        <v>110</v>
      </c>
      <c r="C311" s="19"/>
      <c r="D311" s="19"/>
      <c r="E311" s="11" t="s">
        <v>1414</v>
      </c>
      <c r="F311" s="122"/>
      <c r="G311" s="33" t="str">
        <f>VLOOKUP(AF311, method!$A$1:$B$15, 2, 0)</f>
        <v>留後</v>
      </c>
      <c r="H311">
        <v>9</v>
      </c>
      <c r="I311" t="str">
        <f t="shared" si="12"/>
        <v/>
      </c>
      <c r="J311">
        <f>COUNTIF($B$2:B311,B311)</f>
        <v>2</v>
      </c>
      <c r="K311" t="str">
        <f t="shared" ca="1" si="13"/>
        <v/>
      </c>
      <c r="L311" t="s">
        <v>462</v>
      </c>
      <c r="M311" s="39" t="s">
        <v>430</v>
      </c>
      <c r="N311">
        <v>1400</v>
      </c>
      <c r="O311">
        <v>1</v>
      </c>
      <c r="P311">
        <v>22.93</v>
      </c>
      <c r="Q311">
        <v>4</v>
      </c>
      <c r="R311">
        <v>5</v>
      </c>
      <c r="S311" s="59" t="s">
        <v>111</v>
      </c>
      <c r="T311" s="51" t="s">
        <v>52</v>
      </c>
      <c r="U311" s="23" t="s">
        <v>112</v>
      </c>
      <c r="V311">
        <v>119</v>
      </c>
      <c r="W311">
        <v>124</v>
      </c>
      <c r="X311">
        <v>1277</v>
      </c>
      <c r="Z311">
        <v>10</v>
      </c>
      <c r="AA311" s="37" t="s">
        <v>531</v>
      </c>
      <c r="AB311" s="36" t="s">
        <v>459</v>
      </c>
      <c r="AC311" s="36">
        <f>VLOOKUP(A311,Raceinfo!$A$1:$D$15,4,0)</f>
        <v>4</v>
      </c>
      <c r="AD311">
        <v>4</v>
      </c>
      <c r="AE311">
        <v>48</v>
      </c>
      <c r="AF311">
        <v>14</v>
      </c>
      <c r="AG311">
        <v>14</v>
      </c>
      <c r="AH311">
        <v>12</v>
      </c>
      <c r="AI311">
        <v>9</v>
      </c>
      <c r="AL311" t="s">
        <v>39</v>
      </c>
      <c r="AM311" t="s">
        <v>1469</v>
      </c>
      <c r="AN311" s="126">
        <f>表格2[[#This Row],[今次負磅]]/表格2[[#This Row],[排位體重]]*100%</f>
        <v>9.3187157400156623E-2</v>
      </c>
      <c r="AO311" t="str">
        <f t="shared" si="14"/>
        <v/>
      </c>
      <c r="AP311" t="s">
        <v>1416</v>
      </c>
      <c r="AS311" t="s">
        <v>1421</v>
      </c>
    </row>
    <row r="312" spans="1:45" x14ac:dyDescent="0.25">
      <c r="A312" s="18" t="s">
        <v>81</v>
      </c>
      <c r="B312" s="19" t="s">
        <v>110</v>
      </c>
      <c r="C312" s="19"/>
      <c r="D312" s="19"/>
      <c r="E312" s="11" t="s">
        <v>1414</v>
      </c>
      <c r="F312" s="122"/>
      <c r="G312" s="33" t="str">
        <f>VLOOKUP(AF312, method!$A$1:$B$15, 2, 0)</f>
        <v>留後</v>
      </c>
      <c r="H312" s="15">
        <v>3</v>
      </c>
      <c r="I312" s="15" t="str">
        <f t="shared" si="12"/>
        <v/>
      </c>
      <c r="J312" s="15">
        <f>COUNTIF($B$2:B312,B312)</f>
        <v>3</v>
      </c>
      <c r="K312" s="15" t="str">
        <f t="shared" ca="1" si="13"/>
        <v/>
      </c>
      <c r="L312" t="s">
        <v>422</v>
      </c>
      <c r="M312" s="39" t="s">
        <v>369</v>
      </c>
      <c r="N312">
        <v>1400</v>
      </c>
      <c r="O312">
        <v>1</v>
      </c>
      <c r="P312">
        <v>22.78</v>
      </c>
      <c r="Q312">
        <v>4</v>
      </c>
      <c r="R312">
        <v>11</v>
      </c>
      <c r="S312" s="59" t="s">
        <v>111</v>
      </c>
      <c r="T312" s="51" t="s">
        <v>52</v>
      </c>
      <c r="U312" s="23" t="s">
        <v>112</v>
      </c>
      <c r="V312">
        <v>119</v>
      </c>
      <c r="W312">
        <v>124</v>
      </c>
      <c r="X312">
        <v>1307</v>
      </c>
      <c r="Z312">
        <v>22</v>
      </c>
      <c r="AA312" s="37" t="s">
        <v>440</v>
      </c>
      <c r="AB312" s="35" t="s">
        <v>370</v>
      </c>
      <c r="AC312" s="35">
        <f>VLOOKUP(A312,Raceinfo!$A$1:$D$15,4,0)</f>
        <v>4</v>
      </c>
      <c r="AD312">
        <v>4</v>
      </c>
      <c r="AE312">
        <v>49</v>
      </c>
      <c r="AF312">
        <v>11</v>
      </c>
      <c r="AG312">
        <v>9</v>
      </c>
      <c r="AH312">
        <v>9</v>
      </c>
      <c r="AI312">
        <v>3</v>
      </c>
      <c r="AL312" t="s">
        <v>98</v>
      </c>
      <c r="AM312" t="s">
        <v>1479</v>
      </c>
      <c r="AN312" s="126">
        <f>表格2[[#This Row],[今次負磅]]/表格2[[#This Row],[排位體重]]*100%</f>
        <v>9.1048201989288452E-2</v>
      </c>
      <c r="AO312" t="str">
        <f t="shared" si="14"/>
        <v/>
      </c>
      <c r="AP312" t="s">
        <v>1416</v>
      </c>
      <c r="AS312" t="s">
        <v>1421</v>
      </c>
    </row>
    <row r="313" spans="1:45" x14ac:dyDescent="0.25">
      <c r="A313" s="18" t="s">
        <v>81</v>
      </c>
      <c r="B313" s="19" t="s">
        <v>110</v>
      </c>
      <c r="C313" s="19"/>
      <c r="D313" s="19"/>
      <c r="E313" s="11" t="s">
        <v>1414</v>
      </c>
      <c r="F313" s="122"/>
      <c r="G313" s="30" t="str">
        <f>VLOOKUP(AF313, method!$A$1:$B$15, 2, 0)</f>
        <v>放頭</v>
      </c>
      <c r="H313">
        <v>7</v>
      </c>
      <c r="I313" t="str">
        <f t="shared" si="12"/>
        <v/>
      </c>
      <c r="J313">
        <f>COUNTIF($B$2:B313,B313)</f>
        <v>4</v>
      </c>
      <c r="K313" t="str">
        <f t="shared" ca="1" si="13"/>
        <v/>
      </c>
      <c r="L313" t="s">
        <v>417</v>
      </c>
      <c r="M313" s="39" t="s">
        <v>394</v>
      </c>
      <c r="N313">
        <v>1400</v>
      </c>
      <c r="O313">
        <v>1</v>
      </c>
      <c r="P313">
        <v>24.66</v>
      </c>
      <c r="Q313">
        <v>4</v>
      </c>
      <c r="R313">
        <v>9</v>
      </c>
      <c r="S313" s="59" t="s">
        <v>111</v>
      </c>
      <c r="T313" s="50" t="s">
        <v>46</v>
      </c>
      <c r="U313" s="23" t="s">
        <v>112</v>
      </c>
      <c r="V313">
        <v>119</v>
      </c>
      <c r="W313">
        <v>130</v>
      </c>
      <c r="X313">
        <v>1305</v>
      </c>
      <c r="Z313">
        <v>15</v>
      </c>
      <c r="AA313" s="37" t="s">
        <v>416</v>
      </c>
      <c r="AB313" s="36" t="s">
        <v>577</v>
      </c>
      <c r="AC313" s="36">
        <f>VLOOKUP(A313,Raceinfo!$A$1:$D$15,4,0)</f>
        <v>4</v>
      </c>
      <c r="AD313">
        <v>4</v>
      </c>
      <c r="AE313">
        <v>51</v>
      </c>
      <c r="AF313">
        <v>1</v>
      </c>
      <c r="AG313">
        <v>2</v>
      </c>
      <c r="AH313">
        <v>2</v>
      </c>
      <c r="AI313">
        <v>7</v>
      </c>
      <c r="AL313" t="s">
        <v>18</v>
      </c>
      <c r="AM313" t="s">
        <v>1475</v>
      </c>
      <c r="AN313" s="126">
        <f>表格2[[#This Row],[今次負磅]]/表格2[[#This Row],[排位體重]]*100%</f>
        <v>9.1187739463601536E-2</v>
      </c>
      <c r="AO313" t="str">
        <f t="shared" si="14"/>
        <v/>
      </c>
      <c r="AP313" t="s">
        <v>1416</v>
      </c>
      <c r="AS313" t="s">
        <v>1421</v>
      </c>
    </row>
    <row r="314" spans="1:45" x14ac:dyDescent="0.25">
      <c r="A314" s="18" t="s">
        <v>81</v>
      </c>
      <c r="B314" s="19" t="s">
        <v>110</v>
      </c>
      <c r="C314" s="19"/>
      <c r="D314" s="19"/>
      <c r="E314" s="11" t="s">
        <v>1414</v>
      </c>
      <c r="F314" s="122"/>
      <c r="G314" s="31" t="str">
        <f>VLOOKUP(AF314, method!$A$1:$B$15, 2, 0)</f>
        <v>中後</v>
      </c>
      <c r="H314" s="15">
        <v>3</v>
      </c>
      <c r="I314" s="15" t="str">
        <f t="shared" si="12"/>
        <v/>
      </c>
      <c r="J314" s="15">
        <f>COUNTIF($B$2:B314,B314)</f>
        <v>5</v>
      </c>
      <c r="K314" s="15" t="str">
        <f t="shared" ca="1" si="13"/>
        <v/>
      </c>
      <c r="L314" t="s">
        <v>448</v>
      </c>
      <c r="M314" s="39" t="s">
        <v>430</v>
      </c>
      <c r="N314">
        <v>1400</v>
      </c>
      <c r="O314">
        <v>1</v>
      </c>
      <c r="P314">
        <v>21.65</v>
      </c>
      <c r="Q314">
        <v>4</v>
      </c>
      <c r="R314">
        <v>1</v>
      </c>
      <c r="S314" s="59" t="s">
        <v>111</v>
      </c>
      <c r="T314" s="51" t="s">
        <v>52</v>
      </c>
      <c r="U314" s="23" t="s">
        <v>112</v>
      </c>
      <c r="V314">
        <v>119</v>
      </c>
      <c r="W314">
        <v>127</v>
      </c>
      <c r="X314">
        <v>1301</v>
      </c>
      <c r="Z314">
        <v>12</v>
      </c>
      <c r="AA314" s="37" t="s">
        <v>423</v>
      </c>
      <c r="AB314" s="35" t="s">
        <v>370</v>
      </c>
      <c r="AC314" s="35">
        <f>VLOOKUP(A314,Raceinfo!$A$1:$D$15,4,0)</f>
        <v>4</v>
      </c>
      <c r="AD314">
        <v>4</v>
      </c>
      <c r="AE314">
        <v>52</v>
      </c>
      <c r="AF314">
        <v>8</v>
      </c>
      <c r="AG314">
        <v>6</v>
      </c>
      <c r="AH314">
        <v>5</v>
      </c>
      <c r="AI314">
        <v>3</v>
      </c>
      <c r="AL314" t="s">
        <v>18</v>
      </c>
      <c r="AM314" t="s">
        <v>1475</v>
      </c>
      <c r="AN314" s="126">
        <f>表格2[[#This Row],[今次負磅]]/表格2[[#This Row],[排位體重]]*100%</f>
        <v>9.1468101460415063E-2</v>
      </c>
      <c r="AO314" t="str">
        <f t="shared" si="14"/>
        <v/>
      </c>
      <c r="AP314" t="s">
        <v>1416</v>
      </c>
      <c r="AS314" t="s">
        <v>1421</v>
      </c>
    </row>
    <row r="315" spans="1:45" x14ac:dyDescent="0.25">
      <c r="A315" s="18" t="s">
        <v>81</v>
      </c>
      <c r="B315" s="19" t="s">
        <v>110</v>
      </c>
      <c r="C315" s="19"/>
      <c r="D315" s="19"/>
      <c r="E315" s="11" t="s">
        <v>1414</v>
      </c>
      <c r="F315" s="122"/>
      <c r="G315" s="32" t="str">
        <f>VLOOKUP(AF315, method!$A$1:$B$15, 2, 0)</f>
        <v>中前</v>
      </c>
      <c r="H315">
        <v>10</v>
      </c>
      <c r="I315" t="str">
        <f t="shared" si="12"/>
        <v/>
      </c>
      <c r="J315">
        <f>COUNTIF($B$2:B315,B315)</f>
        <v>6</v>
      </c>
      <c r="K315" t="str">
        <f t="shared" ca="1" si="13"/>
        <v/>
      </c>
      <c r="L315" t="s">
        <v>424</v>
      </c>
      <c r="M315" s="39" t="s">
        <v>390</v>
      </c>
      <c r="N315">
        <v>1400</v>
      </c>
      <c r="O315">
        <v>1</v>
      </c>
      <c r="P315">
        <v>23.1</v>
      </c>
      <c r="Q315">
        <v>4</v>
      </c>
      <c r="R315">
        <v>4</v>
      </c>
      <c r="S315" s="59" t="s">
        <v>111</v>
      </c>
      <c r="T315" s="51" t="s">
        <v>52</v>
      </c>
      <c r="U315" s="23" t="s">
        <v>112</v>
      </c>
      <c r="V315">
        <v>119</v>
      </c>
      <c r="W315">
        <v>127</v>
      </c>
      <c r="X315">
        <v>1295</v>
      </c>
      <c r="Z315">
        <v>132</v>
      </c>
      <c r="AA315" s="37" t="s">
        <v>497</v>
      </c>
      <c r="AB315" s="35" t="s">
        <v>377</v>
      </c>
      <c r="AC315" s="35">
        <f>VLOOKUP(A315,Raceinfo!$A$1:$D$15,4,0)</f>
        <v>4</v>
      </c>
      <c r="AD315">
        <v>4</v>
      </c>
      <c r="AE315">
        <v>52</v>
      </c>
      <c r="AF315">
        <v>7</v>
      </c>
      <c r="AG315">
        <v>7</v>
      </c>
      <c r="AH315">
        <v>7</v>
      </c>
      <c r="AI315">
        <v>10</v>
      </c>
      <c r="AL315" t="s">
        <v>18</v>
      </c>
      <c r="AM315" t="s">
        <v>1475</v>
      </c>
      <c r="AN315" s="126">
        <f>表格2[[#This Row],[今次負磅]]/表格2[[#This Row],[排位體重]]*100%</f>
        <v>9.1891891891891897E-2</v>
      </c>
      <c r="AO315" t="str">
        <f t="shared" si="14"/>
        <v/>
      </c>
      <c r="AP315" t="s">
        <v>1416</v>
      </c>
      <c r="AS315" t="s">
        <v>1421</v>
      </c>
    </row>
    <row r="316" spans="1:45" x14ac:dyDescent="0.25">
      <c r="A316" s="18" t="s">
        <v>81</v>
      </c>
      <c r="B316" s="19" t="s">
        <v>110</v>
      </c>
      <c r="C316" s="19"/>
      <c r="D316" s="19"/>
      <c r="E316" s="11" t="s">
        <v>1414</v>
      </c>
      <c r="F316" s="122"/>
      <c r="G316" s="32" t="str">
        <f>VLOOKUP(AF316, method!$A$1:$B$15, 2, 0)</f>
        <v>中前</v>
      </c>
      <c r="H316">
        <v>10</v>
      </c>
      <c r="I316" t="str">
        <f t="shared" si="12"/>
        <v/>
      </c>
      <c r="J316">
        <f>COUNTIF($B$2:B316,B316)</f>
        <v>7</v>
      </c>
      <c r="K316" t="str">
        <f t="shared" ca="1" si="13"/>
        <v/>
      </c>
      <c r="L316" t="s">
        <v>383</v>
      </c>
      <c r="M316" s="39" t="s">
        <v>384</v>
      </c>
      <c r="N316">
        <v>1400</v>
      </c>
      <c r="O316">
        <v>1</v>
      </c>
      <c r="P316">
        <v>22.42</v>
      </c>
      <c r="Q316">
        <v>4</v>
      </c>
      <c r="R316">
        <v>6</v>
      </c>
      <c r="S316" s="59" t="s">
        <v>111</v>
      </c>
      <c r="T316" s="59" t="s">
        <v>111</v>
      </c>
      <c r="U316" s="23" t="s">
        <v>112</v>
      </c>
      <c r="V316">
        <v>119</v>
      </c>
      <c r="W316">
        <v>132</v>
      </c>
      <c r="X316">
        <v>1298</v>
      </c>
      <c r="Z316">
        <v>115</v>
      </c>
      <c r="AA316" s="37" t="s">
        <v>640</v>
      </c>
      <c r="AB316" s="35" t="s">
        <v>370</v>
      </c>
      <c r="AC316" s="35">
        <f>VLOOKUP(A316,Raceinfo!$A$1:$D$15,4,0)</f>
        <v>4</v>
      </c>
      <c r="AD316">
        <v>4</v>
      </c>
      <c r="AE316">
        <v>55</v>
      </c>
      <c r="AF316">
        <v>6</v>
      </c>
      <c r="AG316">
        <v>7</v>
      </c>
      <c r="AH316">
        <v>8</v>
      </c>
      <c r="AI316">
        <v>10</v>
      </c>
      <c r="AL316" t="s">
        <v>113</v>
      </c>
      <c r="AM316" t="s">
        <v>1476</v>
      </c>
      <c r="AN316" s="126">
        <f>表格2[[#This Row],[今次負磅]]/表格2[[#This Row],[排位體重]]*100%</f>
        <v>9.1679506933744229E-2</v>
      </c>
      <c r="AO316" t="str">
        <f t="shared" si="14"/>
        <v/>
      </c>
      <c r="AP316" t="s">
        <v>1416</v>
      </c>
      <c r="AS316" t="s">
        <v>1421</v>
      </c>
    </row>
    <row r="317" spans="1:45" x14ac:dyDescent="0.25">
      <c r="A317" s="18" t="s">
        <v>81</v>
      </c>
      <c r="B317" s="19" t="s">
        <v>110</v>
      </c>
      <c r="C317" s="19"/>
      <c r="D317" s="19"/>
      <c r="E317" s="11" t="s">
        <v>1414</v>
      </c>
      <c r="F317" s="122"/>
      <c r="G317" s="33" t="str">
        <f>VLOOKUP(AF317, method!$A$1:$B$15, 2, 0)</f>
        <v>留後</v>
      </c>
      <c r="H317">
        <v>13</v>
      </c>
      <c r="I317" t="str">
        <f t="shared" si="12"/>
        <v/>
      </c>
      <c r="J317">
        <f>COUNTIF($B$2:B317,B317)</f>
        <v>8</v>
      </c>
      <c r="K317" t="str">
        <f t="shared" ca="1" si="13"/>
        <v/>
      </c>
      <c r="L317" t="s">
        <v>469</v>
      </c>
      <c r="M317" s="39" t="s">
        <v>430</v>
      </c>
      <c r="N317">
        <v>1400</v>
      </c>
      <c r="O317">
        <v>1</v>
      </c>
      <c r="P317">
        <v>22.51</v>
      </c>
      <c r="Q317">
        <v>4</v>
      </c>
      <c r="R317">
        <v>10</v>
      </c>
      <c r="S317" s="59" t="s">
        <v>111</v>
      </c>
      <c r="T317" s="47" t="s">
        <v>32</v>
      </c>
      <c r="U317" s="23" t="s">
        <v>112</v>
      </c>
      <c r="V317">
        <v>119</v>
      </c>
      <c r="W317">
        <v>133</v>
      </c>
      <c r="X317">
        <v>1301</v>
      </c>
      <c r="Z317">
        <v>17</v>
      </c>
      <c r="AA317" s="37" t="s">
        <v>497</v>
      </c>
      <c r="AB317" s="35" t="s">
        <v>370</v>
      </c>
      <c r="AC317" s="35">
        <f>VLOOKUP(A317,Raceinfo!$A$1:$D$15,4,0)</f>
        <v>4</v>
      </c>
      <c r="AD317">
        <v>4</v>
      </c>
      <c r="AE317">
        <v>58</v>
      </c>
      <c r="AF317">
        <v>11</v>
      </c>
      <c r="AG317">
        <v>10</v>
      </c>
      <c r="AH317">
        <v>13</v>
      </c>
      <c r="AI317">
        <v>13</v>
      </c>
      <c r="AL317" t="s">
        <v>34</v>
      </c>
      <c r="AM317" t="s">
        <v>1470</v>
      </c>
      <c r="AN317" s="126">
        <f>表格2[[#This Row],[今次負磅]]/表格2[[#This Row],[排位體重]]*100%</f>
        <v>9.1468101460415063E-2</v>
      </c>
      <c r="AO317" t="str">
        <f t="shared" si="14"/>
        <v/>
      </c>
      <c r="AP317" t="s">
        <v>1416</v>
      </c>
      <c r="AS317" t="s">
        <v>1421</v>
      </c>
    </row>
    <row r="318" spans="1:45" x14ac:dyDescent="0.25">
      <c r="A318" s="18" t="s">
        <v>81</v>
      </c>
      <c r="B318" s="19" t="s">
        <v>110</v>
      </c>
      <c r="C318" s="19"/>
      <c r="D318" s="19"/>
      <c r="E318" s="12" t="s">
        <v>29</v>
      </c>
      <c r="F318" s="122"/>
      <c r="G318" s="31" t="str">
        <f>VLOOKUP(AF318, method!$A$1:$B$15, 2, 0)</f>
        <v>中後</v>
      </c>
      <c r="H318">
        <v>11</v>
      </c>
      <c r="I318" t="str">
        <f t="shared" si="12"/>
        <v/>
      </c>
      <c r="J318">
        <f>COUNTIF($B$2:B318,B318)</f>
        <v>9</v>
      </c>
      <c r="K318" t="str">
        <f t="shared" ca="1" si="13"/>
        <v/>
      </c>
      <c r="L318" t="s">
        <v>500</v>
      </c>
      <c r="M318" s="41" t="s">
        <v>400</v>
      </c>
      <c r="N318">
        <v>1200</v>
      </c>
      <c r="O318">
        <v>1</v>
      </c>
      <c r="P318">
        <v>8.81</v>
      </c>
      <c r="Q318">
        <v>4</v>
      </c>
      <c r="R318">
        <v>7</v>
      </c>
      <c r="S318" s="59" t="s">
        <v>111</v>
      </c>
      <c r="T318" s="44" t="s">
        <v>347</v>
      </c>
      <c r="U318" s="23" t="s">
        <v>112</v>
      </c>
      <c r="V318">
        <v>119</v>
      </c>
      <c r="W318">
        <v>113</v>
      </c>
      <c r="X318">
        <v>1305</v>
      </c>
      <c r="Z318">
        <v>78</v>
      </c>
      <c r="AA318" s="37" t="s">
        <v>408</v>
      </c>
      <c r="AB318" s="35" t="s">
        <v>377</v>
      </c>
      <c r="AC318" s="35">
        <f>VLOOKUP(A318,Raceinfo!$A$1:$D$15,4,0)</f>
        <v>4</v>
      </c>
      <c r="AD318">
        <v>3</v>
      </c>
      <c r="AE318">
        <v>60</v>
      </c>
      <c r="AF318">
        <v>8</v>
      </c>
      <c r="AG318">
        <v>9</v>
      </c>
      <c r="AH318">
        <v>11</v>
      </c>
      <c r="AL318" t="s">
        <v>34</v>
      </c>
      <c r="AM318" t="s">
        <v>1470</v>
      </c>
      <c r="AN318" s="126">
        <f>表格2[[#This Row],[今次負磅]]/表格2[[#This Row],[排位體重]]*100%</f>
        <v>9.1187739463601536E-2</v>
      </c>
      <c r="AO318" t="str">
        <f t="shared" si="14"/>
        <v/>
      </c>
      <c r="AP318" t="s">
        <v>1416</v>
      </c>
      <c r="AS318" t="s">
        <v>1421</v>
      </c>
    </row>
    <row r="319" spans="1:45" x14ac:dyDescent="0.25">
      <c r="A319" s="18" t="s">
        <v>81</v>
      </c>
      <c r="B319" s="19" t="s">
        <v>110</v>
      </c>
      <c r="C319" s="19"/>
      <c r="D319" s="19"/>
      <c r="E319" s="11" t="s">
        <v>1414</v>
      </c>
      <c r="F319" s="122"/>
      <c r="G319" s="33" t="str">
        <f>VLOOKUP(AF319, method!$A$1:$B$15, 2, 0)</f>
        <v>留後</v>
      </c>
      <c r="H319">
        <v>11</v>
      </c>
      <c r="I319" t="str">
        <f t="shared" si="12"/>
        <v/>
      </c>
      <c r="J319">
        <f>COUNTIF($B$2:B319,B319)</f>
        <v>10</v>
      </c>
      <c r="K319" t="str">
        <f t="shared" ca="1" si="13"/>
        <v/>
      </c>
      <c r="L319" t="s">
        <v>420</v>
      </c>
      <c r="M319" s="39" t="s">
        <v>369</v>
      </c>
      <c r="N319">
        <v>1200</v>
      </c>
      <c r="O319">
        <v>1</v>
      </c>
      <c r="P319">
        <v>9.6999999999999993</v>
      </c>
      <c r="Q319">
        <v>4</v>
      </c>
      <c r="R319">
        <v>9</v>
      </c>
      <c r="S319" s="59" t="s">
        <v>111</v>
      </c>
      <c r="T319" s="49" t="s">
        <v>349</v>
      </c>
      <c r="U319" s="23" t="s">
        <v>112</v>
      </c>
      <c r="V319">
        <v>119</v>
      </c>
      <c r="W319">
        <v>116</v>
      </c>
      <c r="X319">
        <v>1311</v>
      </c>
      <c r="Z319">
        <v>142</v>
      </c>
      <c r="AA319" s="37" t="s">
        <v>440</v>
      </c>
      <c r="AB319" s="35" t="s">
        <v>370</v>
      </c>
      <c r="AC319" s="35">
        <f>VLOOKUP(A319,Raceinfo!$A$1:$D$15,4,0)</f>
        <v>4</v>
      </c>
      <c r="AD319">
        <v>3</v>
      </c>
      <c r="AE319">
        <v>62</v>
      </c>
      <c r="AF319">
        <v>13</v>
      </c>
      <c r="AG319">
        <v>13</v>
      </c>
      <c r="AH319">
        <v>11</v>
      </c>
      <c r="AL319" t="s">
        <v>231</v>
      </c>
      <c r="AM319" t="s">
        <v>1491</v>
      </c>
      <c r="AN319" s="126">
        <f>表格2[[#This Row],[今次負磅]]/表格2[[#This Row],[排位體重]]*100%</f>
        <v>9.0770404271548435E-2</v>
      </c>
      <c r="AO319" t="str">
        <f t="shared" si="14"/>
        <v/>
      </c>
      <c r="AP319" t="s">
        <v>1416</v>
      </c>
      <c r="AS319" t="s">
        <v>1421</v>
      </c>
    </row>
    <row r="320" spans="1:45" x14ac:dyDescent="0.25">
      <c r="A320" s="18" t="s">
        <v>81</v>
      </c>
      <c r="B320" s="19" t="s">
        <v>110</v>
      </c>
      <c r="C320" s="19"/>
      <c r="D320" s="19"/>
      <c r="E320" s="11" t="s">
        <v>1414</v>
      </c>
      <c r="F320" s="122"/>
      <c r="G320" s="32" t="str">
        <f>VLOOKUP(AF320, method!$A$1:$B$15, 2, 0)</f>
        <v>中前</v>
      </c>
      <c r="H320">
        <v>10</v>
      </c>
      <c r="I320" t="str">
        <f t="shared" si="12"/>
        <v/>
      </c>
      <c r="J320">
        <f>COUNTIF($B$2:B320,B320)</f>
        <v>11</v>
      </c>
      <c r="K320" t="str">
        <f t="shared" ca="1" si="13"/>
        <v/>
      </c>
      <c r="L320" t="s">
        <v>389</v>
      </c>
      <c r="M320" s="39" t="s">
        <v>390</v>
      </c>
      <c r="N320">
        <v>1200</v>
      </c>
      <c r="O320">
        <v>1</v>
      </c>
      <c r="P320">
        <v>9.7799999999999994</v>
      </c>
      <c r="Q320">
        <v>4</v>
      </c>
      <c r="R320">
        <v>2</v>
      </c>
      <c r="S320" s="59" t="s">
        <v>111</v>
      </c>
      <c r="T320" s="57" t="s">
        <v>77</v>
      </c>
      <c r="U320" s="23" t="s">
        <v>112</v>
      </c>
      <c r="V320">
        <v>119</v>
      </c>
      <c r="W320">
        <v>119</v>
      </c>
      <c r="X320">
        <v>1320</v>
      </c>
      <c r="Z320">
        <v>64</v>
      </c>
      <c r="AA320" s="37" t="s">
        <v>473</v>
      </c>
      <c r="AB320" s="35" t="s">
        <v>377</v>
      </c>
      <c r="AC320" s="35">
        <f>VLOOKUP(A320,Raceinfo!$A$1:$D$15,4,0)</f>
        <v>4</v>
      </c>
      <c r="AD320">
        <v>3</v>
      </c>
      <c r="AE320">
        <v>64</v>
      </c>
      <c r="AF320">
        <v>7</v>
      </c>
      <c r="AG320">
        <v>8</v>
      </c>
      <c r="AH320">
        <v>10</v>
      </c>
      <c r="AL320" t="s">
        <v>66</v>
      </c>
      <c r="AM320" t="s">
        <v>1468</v>
      </c>
      <c r="AN320" s="126">
        <f>表格2[[#This Row],[今次負磅]]/表格2[[#This Row],[排位體重]]*100%</f>
        <v>9.0151515151515149E-2</v>
      </c>
      <c r="AO320" t="str">
        <f t="shared" si="14"/>
        <v/>
      </c>
      <c r="AP320" t="s">
        <v>1416</v>
      </c>
      <c r="AS320" t="s">
        <v>1421</v>
      </c>
    </row>
    <row r="321" spans="1:45" x14ac:dyDescent="0.25">
      <c r="A321" s="18" t="s">
        <v>81</v>
      </c>
      <c r="B321" s="19" t="s">
        <v>110</v>
      </c>
      <c r="C321" s="19"/>
      <c r="D321" s="19"/>
      <c r="E321" s="11" t="s">
        <v>1414</v>
      </c>
      <c r="F321" s="122"/>
      <c r="G321" s="32" t="str">
        <f>VLOOKUP(AF321, method!$A$1:$B$15, 2, 0)</f>
        <v>中前</v>
      </c>
      <c r="H321">
        <v>11</v>
      </c>
      <c r="I321" t="str">
        <f t="shared" si="12"/>
        <v/>
      </c>
      <c r="J321">
        <f>COUNTIF($B$2:B321,B321)</f>
        <v>12</v>
      </c>
      <c r="K321" t="str">
        <f t="shared" ca="1" si="13"/>
        <v/>
      </c>
      <c r="L321" t="s">
        <v>616</v>
      </c>
      <c r="M321" s="39" t="s">
        <v>369</v>
      </c>
      <c r="N321">
        <v>1200</v>
      </c>
      <c r="O321">
        <v>1</v>
      </c>
      <c r="P321">
        <v>10.9</v>
      </c>
      <c r="Q321">
        <v>4</v>
      </c>
      <c r="R321">
        <v>8</v>
      </c>
      <c r="S321" s="59" t="s">
        <v>111</v>
      </c>
      <c r="T321" s="57" t="s">
        <v>77</v>
      </c>
      <c r="U321" s="23" t="s">
        <v>112</v>
      </c>
      <c r="V321">
        <v>119</v>
      </c>
      <c r="W321">
        <v>121</v>
      </c>
      <c r="X321">
        <v>1312</v>
      </c>
      <c r="Z321">
        <v>12</v>
      </c>
      <c r="AA321" s="37" t="s">
        <v>408</v>
      </c>
      <c r="AB321" s="35" t="s">
        <v>377</v>
      </c>
      <c r="AC321" s="35">
        <f>VLOOKUP(A321,Raceinfo!$A$1:$D$15,4,0)</f>
        <v>4</v>
      </c>
      <c r="AD321">
        <v>3</v>
      </c>
      <c r="AE321">
        <v>64</v>
      </c>
      <c r="AF321">
        <v>4</v>
      </c>
      <c r="AG321">
        <v>6</v>
      </c>
      <c r="AH321">
        <v>11</v>
      </c>
      <c r="AL321" t="s">
        <v>297</v>
      </c>
      <c r="AM321" t="s">
        <v>1502</v>
      </c>
      <c r="AN321" s="126">
        <f>表格2[[#This Row],[今次負磅]]/表格2[[#This Row],[排位體重]]*100%</f>
        <v>9.0701219512195119E-2</v>
      </c>
      <c r="AO321" t="str">
        <f t="shared" si="14"/>
        <v/>
      </c>
      <c r="AP321" t="s">
        <v>1416</v>
      </c>
      <c r="AS321" t="s">
        <v>1421</v>
      </c>
    </row>
    <row r="322" spans="1:45" x14ac:dyDescent="0.25">
      <c r="A322" s="19" t="s">
        <v>115</v>
      </c>
      <c r="B322" s="20" t="s">
        <v>116</v>
      </c>
      <c r="C322" s="20" t="s">
        <v>1410</v>
      </c>
      <c r="D322" s="20"/>
      <c r="E322" s="12" t="s">
        <v>29</v>
      </c>
      <c r="F322" s="28" t="s">
        <v>1408</v>
      </c>
      <c r="G322" s="30" t="str">
        <f>VLOOKUP(AF322, method!$A$1:$B$15, 2, 0)</f>
        <v>放頭</v>
      </c>
      <c r="H322" s="15">
        <v>1</v>
      </c>
      <c r="I322" s="15" t="str">
        <f t="shared" ref="I322:I385" si="15">IF(COUNTIFS($B:$B,B322,$J:$J,"&lt;="&amp;5,$H:$H,"&lt;="&amp;5)&gt;=3,"忠","")</f>
        <v>忠</v>
      </c>
      <c r="J322" s="15">
        <f>COUNTIF($B$2:B322,B322)</f>
        <v>1</v>
      </c>
      <c r="K322" s="15" t="str">
        <f t="shared" ref="K322:K385" ca="1" si="16">IF(AND(J322&lt;=5,COUNTIF($B:$B,$B322)&gt;=5),IF(COUNTA(_xlfn.UNIQUE(OFFSET($U$1,MATCH($B322,$B:$B,0)-1,0,5,1)))&gt;1,"倉",""),"")</f>
        <v/>
      </c>
      <c r="L322" t="s">
        <v>381</v>
      </c>
      <c r="M322" s="39" t="s">
        <v>369</v>
      </c>
      <c r="N322" s="42">
        <v>1200</v>
      </c>
      <c r="O322">
        <v>1</v>
      </c>
      <c r="P322" s="127">
        <v>7.1</v>
      </c>
      <c r="Q322">
        <v>1</v>
      </c>
      <c r="R322">
        <v>3</v>
      </c>
      <c r="S322" s="47" t="s">
        <v>32</v>
      </c>
      <c r="T322" s="47" t="s">
        <v>32</v>
      </c>
      <c r="U322" s="23" t="s">
        <v>112</v>
      </c>
      <c r="V322">
        <v>135</v>
      </c>
      <c r="W322">
        <v>126</v>
      </c>
      <c r="X322">
        <v>1143</v>
      </c>
      <c r="Z322">
        <v>1</v>
      </c>
      <c r="AA322" s="37" t="s">
        <v>467</v>
      </c>
      <c r="AB322" s="35" t="s">
        <v>370</v>
      </c>
      <c r="AC322" s="35">
        <f>VLOOKUP(A322,Raceinfo!$A$1:$D$15,4,0)</f>
        <v>0</v>
      </c>
      <c r="AD322" t="s">
        <v>641</v>
      </c>
      <c r="AE322">
        <v>140</v>
      </c>
      <c r="AF322">
        <v>3</v>
      </c>
      <c r="AG322">
        <v>3</v>
      </c>
      <c r="AH322">
        <v>1</v>
      </c>
      <c r="AL322" t="s">
        <v>385</v>
      </c>
      <c r="AM322" t="s">
        <v>1405</v>
      </c>
      <c r="AN322" s="126">
        <f>表格2[[#This Row],[今次負磅]]/表格2[[#This Row],[排位體重]]*100%</f>
        <v>0.11811023622047244</v>
      </c>
      <c r="AO322" t="str">
        <f t="shared" ref="AO322:AO385" si="17">IF(AN322&gt;0.1285,"H","")</f>
        <v/>
      </c>
    </row>
    <row r="323" spans="1:45" x14ac:dyDescent="0.25">
      <c r="A323" s="19" t="s">
        <v>115</v>
      </c>
      <c r="B323" s="20" t="s">
        <v>116</v>
      </c>
      <c r="C323" s="20" t="s">
        <v>1410</v>
      </c>
      <c r="D323" s="20"/>
      <c r="E323" s="12" t="s">
        <v>29</v>
      </c>
      <c r="F323" s="28" t="s">
        <v>1408</v>
      </c>
      <c r="G323" s="30" t="str">
        <f>VLOOKUP(AF323, method!$A$1:$B$15, 2, 0)</f>
        <v>放頭</v>
      </c>
      <c r="H323" s="15">
        <v>1</v>
      </c>
      <c r="I323" s="15" t="str">
        <f t="shared" si="15"/>
        <v>忠</v>
      </c>
      <c r="J323" s="15">
        <f>COUNTIF($B$2:B323,B323)</f>
        <v>2</v>
      </c>
      <c r="K323" s="15" t="str">
        <f t="shared" ca="1" si="16"/>
        <v/>
      </c>
      <c r="L323" t="s">
        <v>424</v>
      </c>
      <c r="M323" s="39" t="s">
        <v>390</v>
      </c>
      <c r="N323" s="42">
        <v>1200</v>
      </c>
      <c r="O323">
        <v>1</v>
      </c>
      <c r="P323" s="127">
        <v>7.12</v>
      </c>
      <c r="Q323">
        <v>1</v>
      </c>
      <c r="R323">
        <v>5</v>
      </c>
      <c r="S323" s="47" t="s">
        <v>32</v>
      </c>
      <c r="T323" s="47" t="s">
        <v>32</v>
      </c>
      <c r="U323" s="23" t="s">
        <v>112</v>
      </c>
      <c r="V323">
        <v>135</v>
      </c>
      <c r="W323">
        <v>128</v>
      </c>
      <c r="X323">
        <v>1150</v>
      </c>
      <c r="Z323">
        <v>1</v>
      </c>
      <c r="AA323" s="37" t="s">
        <v>467</v>
      </c>
      <c r="AB323" s="35" t="s">
        <v>377</v>
      </c>
      <c r="AC323" s="35">
        <f>VLOOKUP(A323,Raceinfo!$A$1:$D$15,4,0)</f>
        <v>0</v>
      </c>
      <c r="AD323" t="s">
        <v>642</v>
      </c>
      <c r="AE323">
        <v>140</v>
      </c>
      <c r="AF323">
        <v>2</v>
      </c>
      <c r="AG323">
        <v>2</v>
      </c>
      <c r="AH323">
        <v>1</v>
      </c>
      <c r="AL323" t="s">
        <v>385</v>
      </c>
      <c r="AM323" t="s">
        <v>1405</v>
      </c>
      <c r="AN323" s="126">
        <f>表格2[[#This Row],[今次負磅]]/表格2[[#This Row],[排位體重]]*100%</f>
        <v>0.11739130434782609</v>
      </c>
      <c r="AO323" t="str">
        <f t="shared" si="17"/>
        <v/>
      </c>
    </row>
    <row r="324" spans="1:45" x14ac:dyDescent="0.25">
      <c r="A324" s="19" t="s">
        <v>115</v>
      </c>
      <c r="B324" s="20" t="s">
        <v>116</v>
      </c>
      <c r="C324" s="20"/>
      <c r="D324" s="20"/>
      <c r="E324" s="12" t="s">
        <v>29</v>
      </c>
      <c r="F324" s="28" t="s">
        <v>1408</v>
      </c>
      <c r="G324" s="30" t="str">
        <f>VLOOKUP(AF324, method!$A$1:$B$15, 2, 0)</f>
        <v>放頭</v>
      </c>
      <c r="H324" s="15">
        <v>1</v>
      </c>
      <c r="I324" s="15" t="str">
        <f t="shared" si="15"/>
        <v>忠</v>
      </c>
      <c r="J324" s="15">
        <f>COUNTIF($B$2:B324,B324)</f>
        <v>3</v>
      </c>
      <c r="K324" s="15" t="str">
        <f t="shared" ca="1" si="16"/>
        <v/>
      </c>
      <c r="L324" t="s">
        <v>418</v>
      </c>
      <c r="M324" s="39" t="s">
        <v>384</v>
      </c>
      <c r="N324">
        <v>1400</v>
      </c>
      <c r="O324">
        <v>1</v>
      </c>
      <c r="P324">
        <v>19.36</v>
      </c>
      <c r="Q324">
        <v>1</v>
      </c>
      <c r="R324">
        <v>3</v>
      </c>
      <c r="S324" s="47" t="s">
        <v>32</v>
      </c>
      <c r="T324" s="47" t="s">
        <v>32</v>
      </c>
      <c r="U324" s="23" t="s">
        <v>112</v>
      </c>
      <c r="V324">
        <v>135</v>
      </c>
      <c r="W324">
        <v>126</v>
      </c>
      <c r="X324">
        <v>1152</v>
      </c>
      <c r="Z324">
        <v>1</v>
      </c>
      <c r="AA324" s="37" t="s">
        <v>428</v>
      </c>
      <c r="AB324" s="35" t="s">
        <v>377</v>
      </c>
      <c r="AC324" s="35">
        <f>VLOOKUP(A324,Raceinfo!$A$1:$D$15,4,0)</f>
        <v>0</v>
      </c>
      <c r="AD324" t="s">
        <v>641</v>
      </c>
      <c r="AE324">
        <v>138</v>
      </c>
      <c r="AF324">
        <v>2</v>
      </c>
      <c r="AG324">
        <v>2</v>
      </c>
      <c r="AH324">
        <v>2</v>
      </c>
      <c r="AI324">
        <v>1</v>
      </c>
      <c r="AL324" t="s">
        <v>385</v>
      </c>
      <c r="AM324" t="s">
        <v>1405</v>
      </c>
      <c r="AN324" s="126">
        <f>表格2[[#This Row],[今次負磅]]/表格2[[#This Row],[排位體重]]*100%</f>
        <v>0.1171875</v>
      </c>
      <c r="AO324" t="str">
        <f t="shared" si="17"/>
        <v/>
      </c>
    </row>
    <row r="325" spans="1:45" x14ac:dyDescent="0.25">
      <c r="A325" s="19" t="s">
        <v>115</v>
      </c>
      <c r="B325" s="20" t="s">
        <v>116</v>
      </c>
      <c r="C325" s="20" t="s">
        <v>1410</v>
      </c>
      <c r="D325" s="20"/>
      <c r="E325" s="12" t="s">
        <v>29</v>
      </c>
      <c r="F325" s="28" t="s">
        <v>1408</v>
      </c>
      <c r="G325" s="30" t="str">
        <f>VLOOKUP(AF325, method!$A$1:$B$15, 2, 0)</f>
        <v>放頭</v>
      </c>
      <c r="H325" s="15">
        <v>1</v>
      </c>
      <c r="I325" s="15" t="str">
        <f t="shared" si="15"/>
        <v>忠</v>
      </c>
      <c r="J325" s="15">
        <f>COUNTIF($B$2:B325,B325)</f>
        <v>4</v>
      </c>
      <c r="K325" s="15" t="str">
        <f t="shared" ca="1" si="16"/>
        <v/>
      </c>
      <c r="L325" t="s">
        <v>386</v>
      </c>
      <c r="M325" s="39" t="s">
        <v>384</v>
      </c>
      <c r="N325" s="42">
        <v>1200</v>
      </c>
      <c r="O325">
        <v>1</v>
      </c>
      <c r="P325" s="127">
        <v>7.66</v>
      </c>
      <c r="Q325">
        <v>1</v>
      </c>
      <c r="R325">
        <v>4</v>
      </c>
      <c r="S325" s="47" t="s">
        <v>32</v>
      </c>
      <c r="T325" s="47" t="s">
        <v>32</v>
      </c>
      <c r="U325" s="23" t="s">
        <v>112</v>
      </c>
      <c r="V325">
        <v>135</v>
      </c>
      <c r="W325">
        <v>126</v>
      </c>
      <c r="X325">
        <v>1159</v>
      </c>
      <c r="Z325">
        <v>1</v>
      </c>
      <c r="AA325" s="38" t="s">
        <v>468</v>
      </c>
      <c r="AB325" s="35" t="s">
        <v>370</v>
      </c>
      <c r="AC325" s="35">
        <f>VLOOKUP(A325,Raceinfo!$A$1:$D$15,4,0)</f>
        <v>0</v>
      </c>
      <c r="AD325" t="s">
        <v>641</v>
      </c>
      <c r="AE325">
        <v>138</v>
      </c>
      <c r="AF325">
        <v>2</v>
      </c>
      <c r="AG325">
        <v>1</v>
      </c>
      <c r="AH325">
        <v>1</v>
      </c>
      <c r="AL325" t="s">
        <v>385</v>
      </c>
      <c r="AM325" t="s">
        <v>1405</v>
      </c>
      <c r="AN325" s="126">
        <f>表格2[[#This Row],[今次負磅]]/表格2[[#This Row],[排位體重]]*100%</f>
        <v>0.11647972389991372</v>
      </c>
      <c r="AO325" t="str">
        <f t="shared" si="17"/>
        <v/>
      </c>
    </row>
    <row r="326" spans="1:45" x14ac:dyDescent="0.25">
      <c r="A326" s="19" t="s">
        <v>115</v>
      </c>
      <c r="B326" s="20" t="s">
        <v>116</v>
      </c>
      <c r="C326" s="20" t="s">
        <v>1410</v>
      </c>
      <c r="D326" s="20"/>
      <c r="E326" s="12" t="s">
        <v>29</v>
      </c>
      <c r="F326" s="28" t="s">
        <v>1408</v>
      </c>
      <c r="G326" s="30" t="str">
        <f>VLOOKUP(AF326, method!$A$1:$B$15, 2, 0)</f>
        <v>放頭</v>
      </c>
      <c r="H326" s="15">
        <v>1</v>
      </c>
      <c r="I326" s="15" t="str">
        <f t="shared" si="15"/>
        <v>忠</v>
      </c>
      <c r="J326" s="15">
        <f>COUNTIF($B$2:B326,B326)</f>
        <v>5</v>
      </c>
      <c r="K326" s="15" t="str">
        <f t="shared" ca="1" si="16"/>
        <v/>
      </c>
      <c r="L326" t="s">
        <v>616</v>
      </c>
      <c r="M326" s="39" t="s">
        <v>369</v>
      </c>
      <c r="N326" s="42">
        <v>1200</v>
      </c>
      <c r="O326">
        <v>1</v>
      </c>
      <c r="P326" s="127">
        <v>7.7</v>
      </c>
      <c r="Q326">
        <v>1</v>
      </c>
      <c r="R326">
        <v>1</v>
      </c>
      <c r="S326" s="47" t="s">
        <v>32</v>
      </c>
      <c r="T326" s="47" t="s">
        <v>32</v>
      </c>
      <c r="U326" s="23" t="s">
        <v>112</v>
      </c>
      <c r="V326">
        <v>135</v>
      </c>
      <c r="W326">
        <v>126</v>
      </c>
      <c r="X326">
        <v>1164</v>
      </c>
      <c r="Z326">
        <v>1</v>
      </c>
      <c r="AA326" s="37" t="s">
        <v>423</v>
      </c>
      <c r="AB326" s="35" t="s">
        <v>377</v>
      </c>
      <c r="AC326" s="35">
        <f>VLOOKUP(A326,Raceinfo!$A$1:$D$15,4,0)</f>
        <v>0</v>
      </c>
      <c r="AD326" t="s">
        <v>641</v>
      </c>
      <c r="AE326">
        <v>138</v>
      </c>
      <c r="AF326">
        <v>1</v>
      </c>
      <c r="AG326">
        <v>1</v>
      </c>
      <c r="AH326">
        <v>1</v>
      </c>
      <c r="AL326" t="s">
        <v>385</v>
      </c>
      <c r="AM326" t="s">
        <v>1405</v>
      </c>
      <c r="AN326" s="126">
        <f>表格2[[#This Row],[今次負磅]]/表格2[[#This Row],[排位體重]]*100%</f>
        <v>0.11597938144329897</v>
      </c>
      <c r="AO326" t="str">
        <f t="shared" si="17"/>
        <v/>
      </c>
    </row>
    <row r="327" spans="1:45" x14ac:dyDescent="0.25">
      <c r="A327" s="19" t="s">
        <v>115</v>
      </c>
      <c r="B327" s="20" t="s">
        <v>116</v>
      </c>
      <c r="C327" s="20" t="s">
        <v>1410</v>
      </c>
      <c r="D327" s="20"/>
      <c r="E327" s="12" t="s">
        <v>29</v>
      </c>
      <c r="F327" s="28" t="s">
        <v>1408</v>
      </c>
      <c r="G327" s="30" t="str">
        <f>VLOOKUP(AF327, method!$A$1:$B$15, 2, 0)</f>
        <v>放頭</v>
      </c>
      <c r="H327" s="15">
        <v>1</v>
      </c>
      <c r="I327" s="15" t="str">
        <f t="shared" si="15"/>
        <v>忠</v>
      </c>
      <c r="J327" s="15">
        <f>COUNTIF($B$2:B327,B327)</f>
        <v>6</v>
      </c>
      <c r="K327" s="15" t="str">
        <f t="shared" ca="1" si="16"/>
        <v/>
      </c>
      <c r="L327" t="s">
        <v>431</v>
      </c>
      <c r="M327" s="39" t="s">
        <v>390</v>
      </c>
      <c r="N327" s="42">
        <v>1200</v>
      </c>
      <c r="O327">
        <v>1</v>
      </c>
      <c r="P327" s="127">
        <v>7.33</v>
      </c>
      <c r="Q327">
        <v>1</v>
      </c>
      <c r="R327">
        <v>10</v>
      </c>
      <c r="S327" s="47" t="s">
        <v>32</v>
      </c>
      <c r="T327" s="47" t="s">
        <v>32</v>
      </c>
      <c r="U327" s="23" t="s">
        <v>112</v>
      </c>
      <c r="V327">
        <v>135</v>
      </c>
      <c r="W327">
        <v>128</v>
      </c>
      <c r="X327">
        <v>1158</v>
      </c>
      <c r="Z327">
        <v>1</v>
      </c>
      <c r="AA327" s="37" t="s">
        <v>436</v>
      </c>
      <c r="AB327" s="35" t="s">
        <v>370</v>
      </c>
      <c r="AC327" s="35">
        <f>VLOOKUP(A327,Raceinfo!$A$1:$D$15,4,0)</f>
        <v>0</v>
      </c>
      <c r="AD327" t="s">
        <v>642</v>
      </c>
      <c r="AE327">
        <v>137</v>
      </c>
      <c r="AF327">
        <v>2</v>
      </c>
      <c r="AG327">
        <v>1</v>
      </c>
      <c r="AH327">
        <v>1</v>
      </c>
      <c r="AL327" t="s">
        <v>385</v>
      </c>
      <c r="AM327" t="s">
        <v>1405</v>
      </c>
      <c r="AN327" s="126">
        <f>表格2[[#This Row],[今次負磅]]/表格2[[#This Row],[排位體重]]*100%</f>
        <v>0.11658031088082901</v>
      </c>
      <c r="AO327" t="str">
        <f t="shared" si="17"/>
        <v/>
      </c>
    </row>
    <row r="328" spans="1:45" x14ac:dyDescent="0.25">
      <c r="A328" s="19" t="s">
        <v>115</v>
      </c>
      <c r="B328" s="20" t="s">
        <v>116</v>
      </c>
      <c r="C328" s="20" t="s">
        <v>1410</v>
      </c>
      <c r="D328" s="20"/>
      <c r="E328" s="11" t="s">
        <v>1414</v>
      </c>
      <c r="F328" s="28" t="s">
        <v>1408</v>
      </c>
      <c r="G328" s="30" t="str">
        <f>VLOOKUP(AF328, method!$A$1:$B$15, 2, 0)</f>
        <v>放頭</v>
      </c>
      <c r="H328" s="15">
        <v>1</v>
      </c>
      <c r="I328" s="15" t="str">
        <f t="shared" si="15"/>
        <v>忠</v>
      </c>
      <c r="J328" s="15">
        <f>COUNTIF($B$2:B328,B328)</f>
        <v>7</v>
      </c>
      <c r="K328" s="15" t="str">
        <f t="shared" ca="1" si="16"/>
        <v/>
      </c>
      <c r="L328" t="s">
        <v>508</v>
      </c>
      <c r="M328" s="39" t="s">
        <v>369</v>
      </c>
      <c r="N328" s="42">
        <v>1200</v>
      </c>
      <c r="O328">
        <v>1</v>
      </c>
      <c r="P328" s="127">
        <v>7.63</v>
      </c>
      <c r="Q328">
        <v>1</v>
      </c>
      <c r="R328">
        <v>4</v>
      </c>
      <c r="S328" s="47" t="s">
        <v>32</v>
      </c>
      <c r="T328" s="47" t="s">
        <v>32</v>
      </c>
      <c r="U328" s="23" t="s">
        <v>112</v>
      </c>
      <c r="V328">
        <v>135</v>
      </c>
      <c r="W328">
        <v>135</v>
      </c>
      <c r="X328">
        <v>1153</v>
      </c>
      <c r="Z328">
        <v>1</v>
      </c>
      <c r="AA328" s="38" t="s">
        <v>447</v>
      </c>
      <c r="AB328" s="35" t="s">
        <v>377</v>
      </c>
      <c r="AC328" s="35">
        <f>VLOOKUP(A328,Raceinfo!$A$1:$D$15,4,0)</f>
        <v>0</v>
      </c>
      <c r="AD328">
        <v>1</v>
      </c>
      <c r="AE328">
        <v>134</v>
      </c>
      <c r="AF328">
        <v>2</v>
      </c>
      <c r="AG328">
        <v>2</v>
      </c>
      <c r="AH328">
        <v>1</v>
      </c>
      <c r="AL328" t="s">
        <v>385</v>
      </c>
      <c r="AM328" t="s">
        <v>1405</v>
      </c>
      <c r="AN328" s="126">
        <f>表格2[[#This Row],[今次負磅]]/表格2[[#This Row],[排位體重]]*100%</f>
        <v>0.11708586296617519</v>
      </c>
      <c r="AO328" t="str">
        <f t="shared" si="17"/>
        <v/>
      </c>
    </row>
    <row r="329" spans="1:45" x14ac:dyDescent="0.25">
      <c r="A329" s="19" t="s">
        <v>115</v>
      </c>
      <c r="B329" s="20" t="s">
        <v>116</v>
      </c>
      <c r="C329" s="20" t="s">
        <v>1410</v>
      </c>
      <c r="D329" s="20"/>
      <c r="E329" s="12" t="s">
        <v>29</v>
      </c>
      <c r="F329" s="23" t="s">
        <v>1409</v>
      </c>
      <c r="G329" s="32" t="str">
        <f>VLOOKUP(AF329, method!$A$1:$B$15, 2, 0)</f>
        <v>中前</v>
      </c>
      <c r="H329" s="15">
        <v>1</v>
      </c>
      <c r="I329" s="15" t="str">
        <f t="shared" si="15"/>
        <v>忠</v>
      </c>
      <c r="J329" s="15">
        <f>COUNTIF($B$2:B329,B329)</f>
        <v>8</v>
      </c>
      <c r="K329" s="15" t="str">
        <f t="shared" ca="1" si="16"/>
        <v/>
      </c>
      <c r="L329" t="s">
        <v>536</v>
      </c>
      <c r="M329" s="39" t="s">
        <v>369</v>
      </c>
      <c r="N329" s="42">
        <v>1200</v>
      </c>
      <c r="O329">
        <v>1</v>
      </c>
      <c r="P329" s="127">
        <v>7.88</v>
      </c>
      <c r="Q329">
        <v>1</v>
      </c>
      <c r="R329">
        <v>4</v>
      </c>
      <c r="S329" s="47" t="s">
        <v>32</v>
      </c>
      <c r="T329" s="47" t="s">
        <v>32</v>
      </c>
      <c r="U329" s="23" t="s">
        <v>112</v>
      </c>
      <c r="V329">
        <v>135</v>
      </c>
      <c r="W329">
        <v>126</v>
      </c>
      <c r="X329">
        <v>1115</v>
      </c>
      <c r="Z329">
        <v>1</v>
      </c>
      <c r="AA329" s="38" t="s">
        <v>447</v>
      </c>
      <c r="AB329" s="35" t="s">
        <v>377</v>
      </c>
      <c r="AC329" s="35">
        <f>VLOOKUP(A329,Raceinfo!$A$1:$D$15,4,0)</f>
        <v>0</v>
      </c>
      <c r="AD329" t="s">
        <v>641</v>
      </c>
      <c r="AE329">
        <v>132</v>
      </c>
      <c r="AF329">
        <v>5</v>
      </c>
      <c r="AG329">
        <v>5</v>
      </c>
      <c r="AH329">
        <v>1</v>
      </c>
      <c r="AL329" t="s">
        <v>385</v>
      </c>
      <c r="AM329" t="s">
        <v>1405</v>
      </c>
      <c r="AN329" s="126">
        <f>表格2[[#This Row],[今次負磅]]/表格2[[#This Row],[排位體重]]*100%</f>
        <v>0.1210762331838565</v>
      </c>
      <c r="AO329" t="str">
        <f t="shared" si="17"/>
        <v/>
      </c>
    </row>
    <row r="330" spans="1:45" x14ac:dyDescent="0.25">
      <c r="A330" s="19" t="s">
        <v>115</v>
      </c>
      <c r="B330" s="20" t="s">
        <v>116</v>
      </c>
      <c r="C330" s="20" t="s">
        <v>1410</v>
      </c>
      <c r="D330" s="20"/>
      <c r="E330" s="12" t="s">
        <v>29</v>
      </c>
      <c r="F330" s="28" t="s">
        <v>1408</v>
      </c>
      <c r="G330" s="30" t="str">
        <f>VLOOKUP(AF330, method!$A$1:$B$15, 2, 0)</f>
        <v>放頭</v>
      </c>
      <c r="H330" s="15">
        <v>1</v>
      </c>
      <c r="I330" s="15" t="str">
        <f t="shared" si="15"/>
        <v>忠</v>
      </c>
      <c r="J330" s="15">
        <f>COUNTIF($B$2:B330,B330)</f>
        <v>9</v>
      </c>
      <c r="K330" s="15" t="str">
        <f t="shared" ca="1" si="16"/>
        <v/>
      </c>
      <c r="L330" t="s">
        <v>537</v>
      </c>
      <c r="M330" s="39" t="s">
        <v>384</v>
      </c>
      <c r="N330" s="42">
        <v>1200</v>
      </c>
      <c r="O330">
        <v>1</v>
      </c>
      <c r="P330" s="127">
        <v>8.18</v>
      </c>
      <c r="Q330">
        <v>1</v>
      </c>
      <c r="R330">
        <v>6</v>
      </c>
      <c r="S330" s="47" t="s">
        <v>32</v>
      </c>
      <c r="T330" s="47" t="s">
        <v>32</v>
      </c>
      <c r="U330" s="23" t="s">
        <v>112</v>
      </c>
      <c r="V330">
        <v>135</v>
      </c>
      <c r="W330">
        <v>128</v>
      </c>
      <c r="X330">
        <v>1127</v>
      </c>
      <c r="Z330">
        <v>1</v>
      </c>
      <c r="AA330" s="37">
        <v>3</v>
      </c>
      <c r="AB330" s="35" t="s">
        <v>377</v>
      </c>
      <c r="AC330" s="35">
        <f>VLOOKUP(A330,Raceinfo!$A$1:$D$15,4,0)</f>
        <v>0</v>
      </c>
      <c r="AD330" t="s">
        <v>642</v>
      </c>
      <c r="AE330">
        <v>132</v>
      </c>
      <c r="AF330">
        <v>2</v>
      </c>
      <c r="AG330">
        <v>1</v>
      </c>
      <c r="AH330">
        <v>1</v>
      </c>
      <c r="AL330" t="s">
        <v>385</v>
      </c>
      <c r="AM330" t="s">
        <v>1405</v>
      </c>
      <c r="AN330" s="126">
        <f>表格2[[#This Row],[今次負磅]]/表格2[[#This Row],[排位體重]]*100%</f>
        <v>0.11978704525288376</v>
      </c>
      <c r="AO330" t="str">
        <f t="shared" si="17"/>
        <v/>
      </c>
    </row>
    <row r="331" spans="1:45" x14ac:dyDescent="0.25">
      <c r="A331" s="19" t="s">
        <v>115</v>
      </c>
      <c r="B331" s="20" t="s">
        <v>116</v>
      </c>
      <c r="C331" s="20"/>
      <c r="D331" s="20"/>
      <c r="E331" s="12" t="s">
        <v>29</v>
      </c>
      <c r="F331" s="28" t="s">
        <v>1408</v>
      </c>
      <c r="G331" s="30" t="str">
        <f>VLOOKUP(AF331, method!$A$1:$B$15, 2, 0)</f>
        <v>放頭</v>
      </c>
      <c r="H331" s="15">
        <v>1</v>
      </c>
      <c r="I331" s="15" t="str">
        <f t="shared" si="15"/>
        <v>忠</v>
      </c>
      <c r="J331" s="15">
        <f>COUNTIF($B$2:B331,B331)</f>
        <v>10</v>
      </c>
      <c r="K331" s="15" t="str">
        <f t="shared" ca="1" si="16"/>
        <v/>
      </c>
      <c r="L331" t="s">
        <v>544</v>
      </c>
      <c r="M331" s="39" t="s">
        <v>369</v>
      </c>
      <c r="N331">
        <v>1400</v>
      </c>
      <c r="O331">
        <v>1</v>
      </c>
      <c r="P331">
        <v>20.329999999999998</v>
      </c>
      <c r="Q331">
        <v>1</v>
      </c>
      <c r="R331">
        <v>9</v>
      </c>
      <c r="S331" s="47" t="s">
        <v>32</v>
      </c>
      <c r="T331" s="48" t="s">
        <v>37</v>
      </c>
      <c r="U331" s="23" t="s">
        <v>112</v>
      </c>
      <c r="V331">
        <v>135</v>
      </c>
      <c r="W331">
        <v>126</v>
      </c>
      <c r="X331">
        <v>1131</v>
      </c>
      <c r="Z331">
        <v>1.2</v>
      </c>
      <c r="AA331" s="38" t="s">
        <v>550</v>
      </c>
      <c r="AB331" s="35" t="s">
        <v>377</v>
      </c>
      <c r="AC331" s="35">
        <f>VLOOKUP(A331,Raceinfo!$A$1:$D$15,4,0)</f>
        <v>0</v>
      </c>
      <c r="AD331" t="s">
        <v>641</v>
      </c>
      <c r="AE331">
        <v>132</v>
      </c>
      <c r="AF331">
        <v>2</v>
      </c>
      <c r="AG331">
        <v>2</v>
      </c>
      <c r="AH331">
        <v>2</v>
      </c>
      <c r="AI331">
        <v>1</v>
      </c>
      <c r="AL331" t="s">
        <v>385</v>
      </c>
      <c r="AM331" t="s">
        <v>1405</v>
      </c>
      <c r="AN331" s="126">
        <f>表格2[[#This Row],[今次負磅]]/表格2[[#This Row],[排位體重]]*100%</f>
        <v>0.11936339522546419</v>
      </c>
      <c r="AO331" t="str">
        <f t="shared" si="17"/>
        <v/>
      </c>
    </row>
    <row r="332" spans="1:45" x14ac:dyDescent="0.25">
      <c r="A332" s="19" t="s">
        <v>115</v>
      </c>
      <c r="B332" s="20" t="s">
        <v>116</v>
      </c>
      <c r="C332" s="20" t="s">
        <v>1410</v>
      </c>
      <c r="D332" s="20"/>
      <c r="E332" s="12" t="s">
        <v>29</v>
      </c>
      <c r="F332" s="28" t="s">
        <v>1408</v>
      </c>
      <c r="G332" s="30" t="str">
        <f>VLOOKUP(AF332, method!$A$1:$B$15, 2, 0)</f>
        <v>放頭</v>
      </c>
      <c r="H332" s="15">
        <v>1</v>
      </c>
      <c r="I332" s="15" t="str">
        <f t="shared" si="15"/>
        <v>忠</v>
      </c>
      <c r="J332" s="15">
        <f>COUNTIF($B$2:B332,B332)</f>
        <v>11</v>
      </c>
      <c r="K332" s="15" t="str">
        <f t="shared" ca="1" si="16"/>
        <v/>
      </c>
      <c r="L332" t="s">
        <v>588</v>
      </c>
      <c r="M332" s="39" t="s">
        <v>369</v>
      </c>
      <c r="N332" s="42">
        <v>1200</v>
      </c>
      <c r="O332">
        <v>1</v>
      </c>
      <c r="P332" s="127">
        <v>7.2</v>
      </c>
      <c r="Q332">
        <v>1</v>
      </c>
      <c r="R332">
        <v>8</v>
      </c>
      <c r="S332" s="47" t="s">
        <v>32</v>
      </c>
      <c r="T332" s="47" t="s">
        <v>32</v>
      </c>
      <c r="U332" s="23" t="s">
        <v>112</v>
      </c>
      <c r="V332">
        <v>135</v>
      </c>
      <c r="W332">
        <v>126</v>
      </c>
      <c r="X332">
        <v>1137</v>
      </c>
      <c r="Z332">
        <v>1.1000000000000001</v>
      </c>
      <c r="AA332" s="37" t="s">
        <v>531</v>
      </c>
      <c r="AB332" s="35" t="s">
        <v>377</v>
      </c>
      <c r="AC332" s="35">
        <f>VLOOKUP(A332,Raceinfo!$A$1:$D$15,4,0)</f>
        <v>0</v>
      </c>
      <c r="AD332" t="s">
        <v>641</v>
      </c>
      <c r="AE332">
        <v>128</v>
      </c>
      <c r="AF332">
        <v>1</v>
      </c>
      <c r="AG332">
        <v>1</v>
      </c>
      <c r="AH332">
        <v>1</v>
      </c>
      <c r="AL332" t="s">
        <v>385</v>
      </c>
      <c r="AM332" t="s">
        <v>1405</v>
      </c>
      <c r="AN332" s="126">
        <f>表格2[[#This Row],[今次負磅]]/表格2[[#This Row],[排位體重]]*100%</f>
        <v>0.11873350923482849</v>
      </c>
      <c r="AO332" t="str">
        <f t="shared" si="17"/>
        <v/>
      </c>
    </row>
    <row r="333" spans="1:45" x14ac:dyDescent="0.25">
      <c r="A333" s="19" t="s">
        <v>115</v>
      </c>
      <c r="B333" s="20" t="s">
        <v>116</v>
      </c>
      <c r="C333" s="20" t="s">
        <v>1410</v>
      </c>
      <c r="D333" s="20"/>
      <c r="E333" s="12" t="s">
        <v>29</v>
      </c>
      <c r="F333" s="28" t="s">
        <v>1408</v>
      </c>
      <c r="G333" s="30" t="str">
        <f>VLOOKUP(AF333, method!$A$1:$B$15, 2, 0)</f>
        <v>放頭</v>
      </c>
      <c r="H333" s="15">
        <v>1</v>
      </c>
      <c r="I333" s="15" t="str">
        <f t="shared" si="15"/>
        <v>忠</v>
      </c>
      <c r="J333" s="15">
        <f>COUNTIF($B$2:B333,B333)</f>
        <v>12</v>
      </c>
      <c r="K333" s="15" t="str">
        <f t="shared" ca="1" si="16"/>
        <v/>
      </c>
      <c r="L333" t="s">
        <v>643</v>
      </c>
      <c r="M333" s="39" t="s">
        <v>369</v>
      </c>
      <c r="N333" s="42">
        <v>1200</v>
      </c>
      <c r="O333">
        <v>1</v>
      </c>
      <c r="P333" s="127">
        <v>8.15</v>
      </c>
      <c r="Q333">
        <v>1</v>
      </c>
      <c r="R333">
        <v>11</v>
      </c>
      <c r="S333" s="47" t="s">
        <v>32</v>
      </c>
      <c r="T333" s="47" t="s">
        <v>32</v>
      </c>
      <c r="U333" s="23" t="s">
        <v>112</v>
      </c>
      <c r="V333">
        <v>135</v>
      </c>
      <c r="W333">
        <v>126</v>
      </c>
      <c r="X333">
        <v>1138</v>
      </c>
      <c r="Z333">
        <v>1.1000000000000001</v>
      </c>
      <c r="AA333" s="38" t="s">
        <v>470</v>
      </c>
      <c r="AB333" s="35" t="s">
        <v>377</v>
      </c>
      <c r="AC333" s="35">
        <f>VLOOKUP(A333,Raceinfo!$A$1:$D$15,4,0)</f>
        <v>0</v>
      </c>
      <c r="AD333" t="s">
        <v>641</v>
      </c>
      <c r="AE333">
        <v>128</v>
      </c>
      <c r="AF333">
        <v>3</v>
      </c>
      <c r="AG333">
        <v>2</v>
      </c>
      <c r="AH333">
        <v>1</v>
      </c>
      <c r="AL333" t="s">
        <v>385</v>
      </c>
      <c r="AM333" t="s">
        <v>1405</v>
      </c>
      <c r="AN333" s="126">
        <f>表格2[[#This Row],[今次負磅]]/表格2[[#This Row],[排位體重]]*100%</f>
        <v>0.11862917398945519</v>
      </c>
      <c r="AO333" t="str">
        <f t="shared" si="17"/>
        <v/>
      </c>
    </row>
    <row r="334" spans="1:45" x14ac:dyDescent="0.25">
      <c r="A334" s="19" t="s">
        <v>115</v>
      </c>
      <c r="B334" s="20" t="s">
        <v>116</v>
      </c>
      <c r="C334" s="20" t="s">
        <v>1410</v>
      </c>
      <c r="D334" s="20"/>
      <c r="E334" s="12" t="s">
        <v>29</v>
      </c>
      <c r="F334" s="28" t="s">
        <v>1408</v>
      </c>
      <c r="G334" s="30" t="str">
        <f>VLOOKUP(AF334, method!$A$1:$B$15, 2, 0)</f>
        <v>放頭</v>
      </c>
      <c r="H334" s="15">
        <v>1</v>
      </c>
      <c r="I334" s="15" t="str">
        <f t="shared" si="15"/>
        <v>忠</v>
      </c>
      <c r="J334" s="15">
        <f>COUNTIF($B$2:B334,B334)</f>
        <v>13</v>
      </c>
      <c r="K334" s="15" t="str">
        <f t="shared" ca="1" si="16"/>
        <v/>
      </c>
      <c r="L334" t="s">
        <v>547</v>
      </c>
      <c r="M334" s="39" t="s">
        <v>390</v>
      </c>
      <c r="N334" s="42">
        <v>1200</v>
      </c>
      <c r="O334">
        <v>1</v>
      </c>
      <c r="P334" s="127">
        <v>7.43</v>
      </c>
      <c r="Q334">
        <v>1</v>
      </c>
      <c r="R334">
        <v>10</v>
      </c>
      <c r="S334" s="47" t="s">
        <v>32</v>
      </c>
      <c r="T334" s="47" t="s">
        <v>32</v>
      </c>
      <c r="U334" s="23" t="s">
        <v>112</v>
      </c>
      <c r="V334">
        <v>135</v>
      </c>
      <c r="W334">
        <v>123</v>
      </c>
      <c r="X334">
        <v>1120</v>
      </c>
      <c r="Z334">
        <v>1.1000000000000001</v>
      </c>
      <c r="AA334" s="37" t="s">
        <v>531</v>
      </c>
      <c r="AB334" s="35" t="s">
        <v>377</v>
      </c>
      <c r="AC334" s="35">
        <f>VLOOKUP(A334,Raceinfo!$A$1:$D$15,4,0)</f>
        <v>0</v>
      </c>
      <c r="AD334" t="s">
        <v>642</v>
      </c>
      <c r="AE334">
        <v>127</v>
      </c>
      <c r="AF334">
        <v>3</v>
      </c>
      <c r="AG334">
        <v>3</v>
      </c>
      <c r="AH334">
        <v>1</v>
      </c>
      <c r="AL334" t="s">
        <v>385</v>
      </c>
      <c r="AM334" t="s">
        <v>1405</v>
      </c>
      <c r="AN334" s="126">
        <f>表格2[[#This Row],[今次負磅]]/表格2[[#This Row],[排位體重]]*100%</f>
        <v>0.12053571428571429</v>
      </c>
      <c r="AO334" t="str">
        <f t="shared" si="17"/>
        <v/>
      </c>
    </row>
    <row r="335" spans="1:45" x14ac:dyDescent="0.25">
      <c r="A335" s="19" t="s">
        <v>115</v>
      </c>
      <c r="B335" s="20" t="s">
        <v>116</v>
      </c>
      <c r="C335" s="20" t="s">
        <v>1410</v>
      </c>
      <c r="D335" s="20"/>
      <c r="E335" s="12" t="s">
        <v>29</v>
      </c>
      <c r="F335" s="28" t="s">
        <v>1408</v>
      </c>
      <c r="G335" s="30" t="str">
        <f>VLOOKUP(AF335, method!$A$1:$B$15, 2, 0)</f>
        <v>放頭</v>
      </c>
      <c r="H335" s="15">
        <v>1</v>
      </c>
      <c r="I335" s="15" t="str">
        <f t="shared" si="15"/>
        <v>忠</v>
      </c>
      <c r="J335" s="15">
        <f>COUNTIF($B$2:B335,B335)</f>
        <v>14</v>
      </c>
      <c r="K335" s="15" t="str">
        <f t="shared" ca="1" si="16"/>
        <v/>
      </c>
      <c r="L335" t="s">
        <v>548</v>
      </c>
      <c r="M335" s="39" t="s">
        <v>390</v>
      </c>
      <c r="N335" s="42">
        <v>1200</v>
      </c>
      <c r="O335">
        <v>1</v>
      </c>
      <c r="P335" s="127">
        <v>7.57</v>
      </c>
      <c r="Q335">
        <v>1</v>
      </c>
      <c r="R335">
        <v>9</v>
      </c>
      <c r="S335" s="47" t="s">
        <v>32</v>
      </c>
      <c r="T335" s="47" t="s">
        <v>32</v>
      </c>
      <c r="U335" s="23" t="s">
        <v>112</v>
      </c>
      <c r="V335">
        <v>135</v>
      </c>
      <c r="W335">
        <v>128</v>
      </c>
      <c r="X335">
        <v>1130</v>
      </c>
      <c r="Z335">
        <v>1.3</v>
      </c>
      <c r="AA335" s="38" t="s">
        <v>550</v>
      </c>
      <c r="AB335" s="35" t="s">
        <v>370</v>
      </c>
      <c r="AC335" s="35">
        <f>VLOOKUP(A335,Raceinfo!$A$1:$D$15,4,0)</f>
        <v>0</v>
      </c>
      <c r="AD335" t="s">
        <v>642</v>
      </c>
      <c r="AE335">
        <v>119</v>
      </c>
      <c r="AF335">
        <v>3</v>
      </c>
      <c r="AG335">
        <v>3</v>
      </c>
      <c r="AH335">
        <v>1</v>
      </c>
      <c r="AL335" t="s">
        <v>385</v>
      </c>
      <c r="AM335" t="s">
        <v>1405</v>
      </c>
      <c r="AN335" s="126">
        <f>表格2[[#This Row],[今次負磅]]/表格2[[#This Row],[排位體重]]*100%</f>
        <v>0.11946902654867257</v>
      </c>
      <c r="AO335" t="str">
        <f t="shared" si="17"/>
        <v/>
      </c>
    </row>
    <row r="336" spans="1:45" x14ac:dyDescent="0.25">
      <c r="A336" s="19" t="s">
        <v>115</v>
      </c>
      <c r="B336" s="20" t="s">
        <v>116</v>
      </c>
      <c r="C336" s="20" t="s">
        <v>1410</v>
      </c>
      <c r="D336" s="20"/>
      <c r="E336" s="11" t="s">
        <v>1414</v>
      </c>
      <c r="F336" s="28" t="s">
        <v>1408</v>
      </c>
      <c r="G336" s="30" t="str">
        <f>VLOOKUP(AF336, method!$A$1:$B$15, 2, 0)</f>
        <v>放頭</v>
      </c>
      <c r="H336" s="15">
        <v>1</v>
      </c>
      <c r="I336" s="15" t="str">
        <f t="shared" si="15"/>
        <v>忠</v>
      </c>
      <c r="J336" s="15">
        <f>COUNTIF($B$2:B336,B336)</f>
        <v>15</v>
      </c>
      <c r="K336" s="15" t="str">
        <f t="shared" ca="1" si="16"/>
        <v/>
      </c>
      <c r="L336" t="s">
        <v>496</v>
      </c>
      <c r="M336" s="39" t="s">
        <v>369</v>
      </c>
      <c r="N336" s="42">
        <v>1200</v>
      </c>
      <c r="O336">
        <v>1</v>
      </c>
      <c r="P336" s="127">
        <v>8.3000000000000007</v>
      </c>
      <c r="Q336">
        <v>1</v>
      </c>
      <c r="R336">
        <v>7</v>
      </c>
      <c r="S336" s="47" t="s">
        <v>32</v>
      </c>
      <c r="T336" s="47" t="s">
        <v>32</v>
      </c>
      <c r="U336" s="23" t="s">
        <v>112</v>
      </c>
      <c r="V336">
        <v>135</v>
      </c>
      <c r="W336">
        <v>135</v>
      </c>
      <c r="X336">
        <v>1116</v>
      </c>
      <c r="Z336">
        <v>2.2999999999999998</v>
      </c>
      <c r="AA336" s="38" t="s">
        <v>468</v>
      </c>
      <c r="AB336" s="36" t="s">
        <v>459</v>
      </c>
      <c r="AC336" s="36">
        <f>VLOOKUP(A336,Raceinfo!$A$1:$D$15,4,0)</f>
        <v>0</v>
      </c>
      <c r="AD336">
        <v>1</v>
      </c>
      <c r="AE336">
        <v>111</v>
      </c>
      <c r="AF336">
        <v>2</v>
      </c>
      <c r="AG336">
        <v>2</v>
      </c>
      <c r="AH336">
        <v>1</v>
      </c>
      <c r="AL336" t="s">
        <v>385</v>
      </c>
      <c r="AM336" t="s">
        <v>1405</v>
      </c>
      <c r="AN336" s="126">
        <f>表格2[[#This Row],[今次負磅]]/表格2[[#This Row],[排位體重]]*100%</f>
        <v>0.12096774193548387</v>
      </c>
      <c r="AO336" t="str">
        <f t="shared" si="17"/>
        <v/>
      </c>
    </row>
    <row r="337" spans="1:43" x14ac:dyDescent="0.25">
      <c r="A337" s="19" t="s">
        <v>115</v>
      </c>
      <c r="B337" s="21" t="s">
        <v>118</v>
      </c>
      <c r="C337" s="21"/>
      <c r="D337" s="21"/>
      <c r="E337" s="11" t="s">
        <v>1414</v>
      </c>
      <c r="F337" s="122"/>
      <c r="G337" s="30" t="str">
        <f>VLOOKUP(AF337, method!$A$1:$B$15, 2, 0)</f>
        <v>放頭</v>
      </c>
      <c r="H337">
        <v>8</v>
      </c>
      <c r="I337" t="str">
        <f t="shared" si="15"/>
        <v/>
      </c>
      <c r="J337">
        <f>COUNTIF($B$2:B337,B337)</f>
        <v>1</v>
      </c>
      <c r="K337" t="str">
        <f t="shared" ca="1" si="16"/>
        <v/>
      </c>
      <c r="L337" t="s">
        <v>504</v>
      </c>
      <c r="M337" s="39" t="s">
        <v>369</v>
      </c>
      <c r="N337">
        <v>1400</v>
      </c>
      <c r="O337">
        <v>1</v>
      </c>
      <c r="P337">
        <v>21.11</v>
      </c>
      <c r="Q337">
        <v>5</v>
      </c>
      <c r="R337">
        <v>7</v>
      </c>
      <c r="S337" s="57" t="s">
        <v>77</v>
      </c>
      <c r="T337" s="50" t="s">
        <v>46</v>
      </c>
      <c r="U337" s="18" t="s">
        <v>23</v>
      </c>
      <c r="V337">
        <v>115</v>
      </c>
      <c r="W337">
        <v>129</v>
      </c>
      <c r="X337">
        <v>1127</v>
      </c>
      <c r="Z337">
        <v>10</v>
      </c>
      <c r="AA337" s="37" t="s">
        <v>440</v>
      </c>
      <c r="AB337" s="35" t="s">
        <v>377</v>
      </c>
      <c r="AC337" s="35">
        <f>VLOOKUP(A337,Raceinfo!$A$1:$D$15,4,0)</f>
        <v>0</v>
      </c>
      <c r="AD337" t="s">
        <v>644</v>
      </c>
      <c r="AE337">
        <v>112</v>
      </c>
      <c r="AF337">
        <v>2</v>
      </c>
      <c r="AG337">
        <v>1</v>
      </c>
      <c r="AH337">
        <v>2</v>
      </c>
      <c r="AI337">
        <v>8</v>
      </c>
      <c r="AL337" t="s">
        <v>24</v>
      </c>
      <c r="AM337" t="s">
        <v>1474</v>
      </c>
      <c r="AN337" s="126">
        <f>表格2[[#This Row],[今次負磅]]/表格2[[#This Row],[排位體重]]*100%</f>
        <v>0.10204081632653061</v>
      </c>
      <c r="AO337" t="str">
        <f t="shared" si="17"/>
        <v/>
      </c>
      <c r="AQ337" t="s">
        <v>1419</v>
      </c>
    </row>
    <row r="338" spans="1:43" x14ac:dyDescent="0.25">
      <c r="A338" s="19" t="s">
        <v>115</v>
      </c>
      <c r="B338" s="21" t="s">
        <v>118</v>
      </c>
      <c r="C338" s="21"/>
      <c r="D338" s="21"/>
      <c r="E338" s="11" t="s">
        <v>1414</v>
      </c>
      <c r="F338" s="122"/>
      <c r="G338" s="30" t="str">
        <f>VLOOKUP(AF338, method!$A$1:$B$15, 2, 0)</f>
        <v>放頭</v>
      </c>
      <c r="H338" s="15">
        <v>3</v>
      </c>
      <c r="I338" s="15" t="str">
        <f t="shared" si="15"/>
        <v/>
      </c>
      <c r="J338" s="15">
        <f>COUNTIF($B$2:B338,B338)</f>
        <v>2</v>
      </c>
      <c r="K338" s="15" t="str">
        <f t="shared" ca="1" si="16"/>
        <v/>
      </c>
      <c r="L338" t="s">
        <v>522</v>
      </c>
      <c r="M338" s="39" t="s">
        <v>394</v>
      </c>
      <c r="N338">
        <v>1600</v>
      </c>
      <c r="O338">
        <v>1</v>
      </c>
      <c r="P338">
        <v>33.6</v>
      </c>
      <c r="Q338">
        <v>5</v>
      </c>
      <c r="R338">
        <v>5</v>
      </c>
      <c r="S338" s="57" t="s">
        <v>77</v>
      </c>
      <c r="T338" s="50" t="s">
        <v>46</v>
      </c>
      <c r="U338" s="18" t="s">
        <v>23</v>
      </c>
      <c r="V338">
        <v>115</v>
      </c>
      <c r="W338">
        <v>135</v>
      </c>
      <c r="X338">
        <v>1119</v>
      </c>
      <c r="Z338">
        <v>16</v>
      </c>
      <c r="AA338" s="38" t="s">
        <v>434</v>
      </c>
      <c r="AB338" s="35" t="s">
        <v>377</v>
      </c>
      <c r="AC338" s="35">
        <f>VLOOKUP(A338,Raceinfo!$A$1:$D$15,4,0)</f>
        <v>0</v>
      </c>
      <c r="AD338" t="s">
        <v>644</v>
      </c>
      <c r="AE338">
        <v>111</v>
      </c>
      <c r="AF338">
        <v>1</v>
      </c>
      <c r="AG338">
        <v>1</v>
      </c>
      <c r="AH338">
        <v>1</v>
      </c>
      <c r="AI338">
        <v>3</v>
      </c>
      <c r="AL338" t="s">
        <v>24</v>
      </c>
      <c r="AM338" t="s">
        <v>1474</v>
      </c>
      <c r="AN338" s="126">
        <f>表格2[[#This Row],[今次負磅]]/表格2[[#This Row],[排位體重]]*100%</f>
        <v>0.10277033065236818</v>
      </c>
      <c r="AO338" t="str">
        <f t="shared" si="17"/>
        <v/>
      </c>
      <c r="AQ338" t="s">
        <v>1419</v>
      </c>
    </row>
    <row r="339" spans="1:43" x14ac:dyDescent="0.25">
      <c r="A339" s="19" t="s">
        <v>115</v>
      </c>
      <c r="B339" s="21" t="s">
        <v>118</v>
      </c>
      <c r="C339" s="21"/>
      <c r="D339" s="21"/>
      <c r="E339" s="11" t="s">
        <v>1414</v>
      </c>
      <c r="F339" s="122"/>
      <c r="G339" s="30" t="str">
        <f>VLOOKUP(AF339, method!$A$1:$B$15, 2, 0)</f>
        <v>放頭</v>
      </c>
      <c r="H339">
        <v>9</v>
      </c>
      <c r="I339" t="str">
        <f t="shared" si="15"/>
        <v/>
      </c>
      <c r="J339">
        <f>COUNTIF($B$2:B339,B339)</f>
        <v>3</v>
      </c>
      <c r="K339" t="str">
        <f t="shared" ca="1" si="16"/>
        <v/>
      </c>
      <c r="L339" t="s">
        <v>381</v>
      </c>
      <c r="M339" s="39" t="s">
        <v>369</v>
      </c>
      <c r="N339">
        <v>1600</v>
      </c>
      <c r="O339">
        <v>1</v>
      </c>
      <c r="P339">
        <v>33.700000000000003</v>
      </c>
      <c r="Q339">
        <v>5</v>
      </c>
      <c r="R339">
        <v>11</v>
      </c>
      <c r="S339" s="57" t="s">
        <v>77</v>
      </c>
      <c r="T339" s="52" t="s">
        <v>56</v>
      </c>
      <c r="U339" s="18" t="s">
        <v>23</v>
      </c>
      <c r="V339">
        <v>115</v>
      </c>
      <c r="W339">
        <v>126</v>
      </c>
      <c r="X339">
        <v>1120</v>
      </c>
      <c r="Z339">
        <v>115</v>
      </c>
      <c r="AA339" s="37" t="s">
        <v>440</v>
      </c>
      <c r="AB339" s="35" t="s">
        <v>370</v>
      </c>
      <c r="AC339" s="35">
        <f>VLOOKUP(A339,Raceinfo!$A$1:$D$15,4,0)</f>
        <v>0</v>
      </c>
      <c r="AD339" t="s">
        <v>641</v>
      </c>
      <c r="AE339">
        <v>113</v>
      </c>
      <c r="AF339">
        <v>1</v>
      </c>
      <c r="AG339">
        <v>1</v>
      </c>
      <c r="AH339">
        <v>1</v>
      </c>
      <c r="AI339">
        <v>9</v>
      </c>
      <c r="AL339" t="s">
        <v>24</v>
      </c>
      <c r="AM339" t="s">
        <v>1474</v>
      </c>
      <c r="AN339" s="126">
        <f>表格2[[#This Row],[今次負磅]]/表格2[[#This Row],[排位體重]]*100%</f>
        <v>0.10267857142857142</v>
      </c>
      <c r="AO339" t="str">
        <f t="shared" si="17"/>
        <v/>
      </c>
      <c r="AQ339" t="s">
        <v>1419</v>
      </c>
    </row>
    <row r="340" spans="1:43" x14ac:dyDescent="0.25">
      <c r="A340" s="19" t="s">
        <v>115</v>
      </c>
      <c r="B340" s="21" t="s">
        <v>118</v>
      </c>
      <c r="C340" s="21"/>
      <c r="D340" s="21"/>
      <c r="E340" s="11" t="s">
        <v>1414</v>
      </c>
      <c r="F340" s="122"/>
      <c r="G340" s="30" t="str">
        <f>VLOOKUP(AF340, method!$A$1:$B$15, 2, 0)</f>
        <v>放頭</v>
      </c>
      <c r="H340">
        <v>6</v>
      </c>
      <c r="I340" t="str">
        <f t="shared" si="15"/>
        <v/>
      </c>
      <c r="J340">
        <f>COUNTIF($B$2:B340,B340)</f>
        <v>4</v>
      </c>
      <c r="K340" t="str">
        <f t="shared" ca="1" si="16"/>
        <v/>
      </c>
      <c r="L340" t="s">
        <v>418</v>
      </c>
      <c r="M340" s="39" t="s">
        <v>384</v>
      </c>
      <c r="N340">
        <v>1400</v>
      </c>
      <c r="O340">
        <v>1</v>
      </c>
      <c r="P340">
        <v>20.420000000000002</v>
      </c>
      <c r="Q340">
        <v>5</v>
      </c>
      <c r="R340">
        <v>9</v>
      </c>
      <c r="S340" s="57" t="s">
        <v>77</v>
      </c>
      <c r="T340" s="52" t="s">
        <v>56</v>
      </c>
      <c r="U340" s="18" t="s">
        <v>23</v>
      </c>
      <c r="V340">
        <v>115</v>
      </c>
      <c r="W340">
        <v>126</v>
      </c>
      <c r="X340">
        <v>1142</v>
      </c>
      <c r="Z340">
        <v>216</v>
      </c>
      <c r="AA340" s="37" t="s">
        <v>382</v>
      </c>
      <c r="AB340" s="35" t="s">
        <v>377</v>
      </c>
      <c r="AC340" s="35">
        <f>VLOOKUP(A340,Raceinfo!$A$1:$D$15,4,0)</f>
        <v>0</v>
      </c>
      <c r="AD340" t="s">
        <v>641</v>
      </c>
      <c r="AE340">
        <v>115</v>
      </c>
      <c r="AF340">
        <v>1</v>
      </c>
      <c r="AG340">
        <v>1</v>
      </c>
      <c r="AH340">
        <v>1</v>
      </c>
      <c r="AI340">
        <v>6</v>
      </c>
      <c r="AL340" t="s">
        <v>24</v>
      </c>
      <c r="AM340" t="s">
        <v>1474</v>
      </c>
      <c r="AN340" s="126">
        <f>表格2[[#This Row],[今次負磅]]/表格2[[#This Row],[排位體重]]*100%</f>
        <v>0.10070052539404553</v>
      </c>
      <c r="AO340" t="str">
        <f t="shared" si="17"/>
        <v/>
      </c>
      <c r="AQ340" t="s">
        <v>1419</v>
      </c>
    </row>
    <row r="341" spans="1:43" x14ac:dyDescent="0.25">
      <c r="A341" s="19" t="s">
        <v>115</v>
      </c>
      <c r="B341" s="21" t="s">
        <v>118</v>
      </c>
      <c r="C341" s="21"/>
      <c r="D341" s="21"/>
      <c r="E341" s="125" t="s">
        <v>1399</v>
      </c>
      <c r="F341" s="122"/>
      <c r="G341" s="32" t="str">
        <f>VLOOKUP(AF341, method!$A$1:$B$15, 2, 0)</f>
        <v>中前</v>
      </c>
      <c r="H341">
        <v>14</v>
      </c>
      <c r="I341" t="str">
        <f t="shared" si="15"/>
        <v/>
      </c>
      <c r="J341">
        <f>COUNTIF($B$2:B341,B341)</f>
        <v>5</v>
      </c>
      <c r="K341" t="str">
        <f t="shared" ca="1" si="16"/>
        <v/>
      </c>
      <c r="L341" t="s">
        <v>616</v>
      </c>
      <c r="M341" s="39" t="s">
        <v>369</v>
      </c>
      <c r="N341">
        <v>1600</v>
      </c>
      <c r="O341">
        <v>1</v>
      </c>
      <c r="P341">
        <v>37</v>
      </c>
      <c r="Q341">
        <v>5</v>
      </c>
      <c r="R341">
        <v>1</v>
      </c>
      <c r="S341" s="57" t="s">
        <v>77</v>
      </c>
      <c r="T341" s="74" t="s">
        <v>357</v>
      </c>
      <c r="U341" s="18" t="s">
        <v>23</v>
      </c>
      <c r="V341">
        <v>115</v>
      </c>
      <c r="W341">
        <v>126</v>
      </c>
      <c r="X341">
        <v>1118</v>
      </c>
      <c r="Z341">
        <v>48</v>
      </c>
      <c r="AA341" s="37">
        <v>22</v>
      </c>
      <c r="AB341" s="35" t="s">
        <v>377</v>
      </c>
      <c r="AC341" s="35">
        <f>VLOOKUP(A341,Raceinfo!$A$1:$D$15,4,0)</f>
        <v>0</v>
      </c>
      <c r="AD341" t="s">
        <v>641</v>
      </c>
      <c r="AE341">
        <v>116</v>
      </c>
      <c r="AF341">
        <v>4</v>
      </c>
      <c r="AG341">
        <v>4</v>
      </c>
      <c r="AH341">
        <v>6</v>
      </c>
      <c r="AI341">
        <v>14</v>
      </c>
      <c r="AL341" t="s">
        <v>24</v>
      </c>
      <c r="AM341" t="s">
        <v>1474</v>
      </c>
      <c r="AN341" s="126">
        <f>表格2[[#This Row],[今次負磅]]/表格2[[#This Row],[排位體重]]*100%</f>
        <v>0.10286225402504472</v>
      </c>
      <c r="AO341" t="str">
        <f t="shared" si="17"/>
        <v/>
      </c>
      <c r="AQ341" t="s">
        <v>1419</v>
      </c>
    </row>
    <row r="342" spans="1:43" x14ac:dyDescent="0.25">
      <c r="A342" s="19" t="s">
        <v>115</v>
      </c>
      <c r="B342" s="21" t="s">
        <v>118</v>
      </c>
      <c r="C342" s="21"/>
      <c r="D342" s="21"/>
      <c r="E342" s="11" t="s">
        <v>1414</v>
      </c>
      <c r="F342" s="122"/>
      <c r="G342" s="30" t="str">
        <f>VLOOKUP(AF342, method!$A$1:$B$15, 2, 0)</f>
        <v>放頭</v>
      </c>
      <c r="H342">
        <v>6</v>
      </c>
      <c r="I342" t="str">
        <f t="shared" si="15"/>
        <v/>
      </c>
      <c r="J342">
        <f>COUNTIF($B$2:B342,B342)</f>
        <v>6</v>
      </c>
      <c r="K342" t="str">
        <f t="shared" ca="1" si="16"/>
        <v/>
      </c>
      <c r="L342" t="s">
        <v>431</v>
      </c>
      <c r="M342" s="39" t="s">
        <v>390</v>
      </c>
      <c r="N342">
        <v>1600</v>
      </c>
      <c r="O342">
        <v>1</v>
      </c>
      <c r="P342">
        <v>33.43</v>
      </c>
      <c r="Q342">
        <v>5</v>
      </c>
      <c r="R342">
        <v>10</v>
      </c>
      <c r="S342" s="57" t="s">
        <v>77</v>
      </c>
      <c r="T342" s="67" t="s">
        <v>442</v>
      </c>
      <c r="U342" s="18" t="s">
        <v>23</v>
      </c>
      <c r="V342">
        <v>115</v>
      </c>
      <c r="W342">
        <v>123</v>
      </c>
      <c r="X342">
        <v>1136</v>
      </c>
      <c r="Z342">
        <v>32</v>
      </c>
      <c r="AA342" s="37" t="s">
        <v>428</v>
      </c>
      <c r="AB342" s="35" t="s">
        <v>370</v>
      </c>
      <c r="AC342" s="35">
        <f>VLOOKUP(A342,Raceinfo!$A$1:$D$15,4,0)</f>
        <v>0</v>
      </c>
      <c r="AD342" t="s">
        <v>642</v>
      </c>
      <c r="AE342">
        <v>116</v>
      </c>
      <c r="AF342">
        <v>2</v>
      </c>
      <c r="AG342">
        <v>2</v>
      </c>
      <c r="AH342">
        <v>2</v>
      </c>
      <c r="AI342">
        <v>6</v>
      </c>
      <c r="AL342" t="s">
        <v>24</v>
      </c>
      <c r="AM342" t="s">
        <v>1474</v>
      </c>
      <c r="AN342" s="126">
        <f>表格2[[#This Row],[今次負磅]]/表格2[[#This Row],[排位體重]]*100%</f>
        <v>0.10123239436619719</v>
      </c>
      <c r="AO342" t="str">
        <f t="shared" si="17"/>
        <v/>
      </c>
      <c r="AQ342" t="s">
        <v>1419</v>
      </c>
    </row>
    <row r="343" spans="1:43" x14ac:dyDescent="0.25">
      <c r="A343" s="19" t="s">
        <v>115</v>
      </c>
      <c r="B343" s="21" t="s">
        <v>118</v>
      </c>
      <c r="C343" s="21"/>
      <c r="D343" s="21"/>
      <c r="E343" s="11" t="s">
        <v>1414</v>
      </c>
      <c r="F343" s="28" t="s">
        <v>1408</v>
      </c>
      <c r="G343" s="30" t="str">
        <f>VLOOKUP(AF343, method!$A$1:$B$15, 2, 0)</f>
        <v>放頭</v>
      </c>
      <c r="H343" s="15">
        <v>2</v>
      </c>
      <c r="I343" s="15" t="str">
        <f t="shared" si="15"/>
        <v/>
      </c>
      <c r="J343" s="15">
        <f>COUNTIF($B$2:B343,B343)</f>
        <v>7</v>
      </c>
      <c r="K343" s="15" t="str">
        <f t="shared" ca="1" si="16"/>
        <v/>
      </c>
      <c r="L343" t="s">
        <v>478</v>
      </c>
      <c r="M343" s="39" t="s">
        <v>430</v>
      </c>
      <c r="N343">
        <v>1600</v>
      </c>
      <c r="O343">
        <v>1</v>
      </c>
      <c r="P343">
        <v>32.76</v>
      </c>
      <c r="Q343">
        <v>5</v>
      </c>
      <c r="R343">
        <v>10</v>
      </c>
      <c r="S343" s="57" t="s">
        <v>77</v>
      </c>
      <c r="T343" s="67" t="s">
        <v>442</v>
      </c>
      <c r="U343" s="18" t="s">
        <v>23</v>
      </c>
      <c r="V343">
        <v>115</v>
      </c>
      <c r="W343">
        <v>117</v>
      </c>
      <c r="X343">
        <v>1131</v>
      </c>
      <c r="Z343">
        <v>37</v>
      </c>
      <c r="AA343" s="38" t="s">
        <v>468</v>
      </c>
      <c r="AB343" s="35" t="s">
        <v>370</v>
      </c>
      <c r="AC343" s="35">
        <f>VLOOKUP(A343,Raceinfo!$A$1:$D$15,4,0)</f>
        <v>0</v>
      </c>
      <c r="AD343" t="s">
        <v>642</v>
      </c>
      <c r="AE343">
        <v>111</v>
      </c>
      <c r="AF343">
        <v>1</v>
      </c>
      <c r="AG343">
        <v>1</v>
      </c>
      <c r="AH343">
        <v>1</v>
      </c>
      <c r="AI343">
        <v>2</v>
      </c>
      <c r="AL343" t="s">
        <v>24</v>
      </c>
      <c r="AM343" t="s">
        <v>1474</v>
      </c>
      <c r="AN343" s="126">
        <f>表格2[[#This Row],[今次負磅]]/表格2[[#This Row],[排位體重]]*100%</f>
        <v>0.10167992926613616</v>
      </c>
      <c r="AO343" t="str">
        <f t="shared" si="17"/>
        <v/>
      </c>
      <c r="AQ343" t="s">
        <v>1419</v>
      </c>
    </row>
    <row r="344" spans="1:43" x14ac:dyDescent="0.25">
      <c r="A344" s="19" t="s">
        <v>115</v>
      </c>
      <c r="B344" s="21" t="s">
        <v>118</v>
      </c>
      <c r="C344" s="21"/>
      <c r="D344" s="21"/>
      <c r="E344" s="11" t="s">
        <v>1414</v>
      </c>
      <c r="F344" s="28" t="s">
        <v>1408</v>
      </c>
      <c r="G344" s="30" t="str">
        <f>VLOOKUP(AF344, method!$A$1:$B$15, 2, 0)</f>
        <v>放頭</v>
      </c>
      <c r="H344" s="15">
        <v>2</v>
      </c>
      <c r="I344" s="15" t="str">
        <f t="shared" si="15"/>
        <v/>
      </c>
      <c r="J344" s="15">
        <f>COUNTIF($B$2:B344,B344)</f>
        <v>8</v>
      </c>
      <c r="K344" s="15" t="str">
        <f t="shared" ca="1" si="16"/>
        <v/>
      </c>
      <c r="L344" t="s">
        <v>542</v>
      </c>
      <c r="M344" s="39" t="s">
        <v>430</v>
      </c>
      <c r="N344">
        <v>1400</v>
      </c>
      <c r="O344">
        <v>1</v>
      </c>
      <c r="P344">
        <v>21</v>
      </c>
      <c r="Q344">
        <v>5</v>
      </c>
      <c r="R344">
        <v>10</v>
      </c>
      <c r="S344" s="57" t="s">
        <v>77</v>
      </c>
      <c r="T344" s="67" t="s">
        <v>442</v>
      </c>
      <c r="U344" s="18" t="s">
        <v>23</v>
      </c>
      <c r="V344">
        <v>115</v>
      </c>
      <c r="W344">
        <v>134</v>
      </c>
      <c r="X344">
        <v>1123</v>
      </c>
      <c r="Z344">
        <v>103</v>
      </c>
      <c r="AA344" s="38" t="s">
        <v>468</v>
      </c>
      <c r="AB344" s="35" t="s">
        <v>370</v>
      </c>
      <c r="AC344" s="35">
        <f>VLOOKUP(A344,Raceinfo!$A$1:$D$15,4,0)</f>
        <v>0</v>
      </c>
      <c r="AD344" t="s">
        <v>644</v>
      </c>
      <c r="AE344">
        <v>109</v>
      </c>
      <c r="AF344">
        <v>2</v>
      </c>
      <c r="AG344">
        <v>1</v>
      </c>
      <c r="AH344">
        <v>1</v>
      </c>
      <c r="AI344">
        <v>2</v>
      </c>
      <c r="AL344" t="s">
        <v>24</v>
      </c>
      <c r="AM344" t="s">
        <v>1474</v>
      </c>
      <c r="AN344" s="126">
        <f>表格2[[#This Row],[今次負磅]]/表格2[[#This Row],[排位體重]]*100%</f>
        <v>0.10240427426536064</v>
      </c>
      <c r="AO344" t="str">
        <f t="shared" si="17"/>
        <v/>
      </c>
      <c r="AQ344" t="s">
        <v>1419</v>
      </c>
    </row>
    <row r="345" spans="1:43" x14ac:dyDescent="0.25">
      <c r="A345" s="19" t="s">
        <v>115</v>
      </c>
      <c r="B345" s="21" t="s">
        <v>118</v>
      </c>
      <c r="C345" s="21"/>
      <c r="D345" s="21"/>
      <c r="E345" s="11" t="s">
        <v>1414</v>
      </c>
      <c r="F345" s="122"/>
      <c r="G345" s="32" t="str">
        <f>VLOOKUP(AF345, method!$A$1:$B$15, 2, 0)</f>
        <v>中前</v>
      </c>
      <c r="H345">
        <v>8</v>
      </c>
      <c r="I345" t="str">
        <f t="shared" si="15"/>
        <v/>
      </c>
      <c r="J345">
        <f>COUNTIF($B$2:B345,B345)</f>
        <v>9</v>
      </c>
      <c r="K345" t="str">
        <f t="shared" ca="1" si="16"/>
        <v/>
      </c>
      <c r="L345" t="s">
        <v>508</v>
      </c>
      <c r="M345" s="39" t="s">
        <v>369</v>
      </c>
      <c r="N345" s="42">
        <v>1200</v>
      </c>
      <c r="O345">
        <v>1</v>
      </c>
      <c r="P345">
        <v>8.3699999999999992</v>
      </c>
      <c r="Q345">
        <v>5</v>
      </c>
      <c r="R345">
        <v>2</v>
      </c>
      <c r="S345" s="57" t="s">
        <v>77</v>
      </c>
      <c r="T345" s="67" t="s">
        <v>442</v>
      </c>
      <c r="U345" s="18" t="s">
        <v>23</v>
      </c>
      <c r="V345">
        <v>115</v>
      </c>
      <c r="W345">
        <v>117</v>
      </c>
      <c r="X345">
        <v>1106</v>
      </c>
      <c r="Z345">
        <v>81</v>
      </c>
      <c r="AA345" s="37" t="s">
        <v>410</v>
      </c>
      <c r="AB345" s="35" t="s">
        <v>377</v>
      </c>
      <c r="AC345" s="35">
        <f>VLOOKUP(A345,Raceinfo!$A$1:$D$15,4,0)</f>
        <v>0</v>
      </c>
      <c r="AD345">
        <v>1</v>
      </c>
      <c r="AE345">
        <v>109</v>
      </c>
      <c r="AF345">
        <v>6</v>
      </c>
      <c r="AG345">
        <v>4</v>
      </c>
      <c r="AH345">
        <v>8</v>
      </c>
      <c r="AL345" t="s">
        <v>24</v>
      </c>
      <c r="AM345" t="s">
        <v>1474</v>
      </c>
      <c r="AN345" s="126">
        <f>表格2[[#This Row],[今次負磅]]/表格2[[#This Row],[排位體重]]*100%</f>
        <v>0.10397830018083183</v>
      </c>
      <c r="AO345" t="str">
        <f t="shared" si="17"/>
        <v/>
      </c>
      <c r="AQ345" t="s">
        <v>1419</v>
      </c>
    </row>
    <row r="346" spans="1:43" x14ac:dyDescent="0.25">
      <c r="A346" s="19" t="s">
        <v>115</v>
      </c>
      <c r="B346" s="21" t="s">
        <v>118</v>
      </c>
      <c r="C346" s="21"/>
      <c r="D346" s="21"/>
      <c r="E346" s="11" t="s">
        <v>1414</v>
      </c>
      <c r="F346" s="28" t="s">
        <v>1408</v>
      </c>
      <c r="G346" s="30" t="str">
        <f>VLOOKUP(AF346, method!$A$1:$B$15, 2, 0)</f>
        <v>放頭</v>
      </c>
      <c r="H346" s="15">
        <v>1</v>
      </c>
      <c r="I346" s="15" t="str">
        <f t="shared" si="15"/>
        <v/>
      </c>
      <c r="J346" s="15">
        <f>COUNTIF($B$2:B346,B346)</f>
        <v>10</v>
      </c>
      <c r="K346" s="15" t="str">
        <f t="shared" ca="1" si="16"/>
        <v/>
      </c>
      <c r="L346" t="s">
        <v>437</v>
      </c>
      <c r="M346" s="39" t="s">
        <v>369</v>
      </c>
      <c r="N346">
        <v>1400</v>
      </c>
      <c r="O346">
        <v>1</v>
      </c>
      <c r="P346">
        <v>21.15</v>
      </c>
      <c r="Q346">
        <v>5</v>
      </c>
      <c r="R346">
        <v>5</v>
      </c>
      <c r="S346" s="57" t="s">
        <v>77</v>
      </c>
      <c r="T346" s="67" t="s">
        <v>442</v>
      </c>
      <c r="U346" s="18" t="s">
        <v>23</v>
      </c>
      <c r="V346">
        <v>115</v>
      </c>
      <c r="W346">
        <v>122</v>
      </c>
      <c r="X346">
        <v>1123</v>
      </c>
      <c r="Z346">
        <v>26</v>
      </c>
      <c r="AA346" s="38" t="s">
        <v>579</v>
      </c>
      <c r="AB346" s="35" t="s">
        <v>377</v>
      </c>
      <c r="AC346" s="35">
        <f>VLOOKUP(A346,Raceinfo!$A$1:$D$15,4,0)</f>
        <v>0</v>
      </c>
      <c r="AD346" t="s">
        <v>644</v>
      </c>
      <c r="AE346">
        <v>103</v>
      </c>
      <c r="AF346">
        <v>2</v>
      </c>
      <c r="AG346">
        <v>1</v>
      </c>
      <c r="AH346">
        <v>1</v>
      </c>
      <c r="AI346">
        <v>1</v>
      </c>
      <c r="AL346" t="s">
        <v>24</v>
      </c>
      <c r="AM346" t="s">
        <v>1474</v>
      </c>
      <c r="AN346" s="126">
        <f>表格2[[#This Row],[今次負磅]]/表格2[[#This Row],[排位體重]]*100%</f>
        <v>0.10240427426536064</v>
      </c>
      <c r="AO346" t="str">
        <f t="shared" si="17"/>
        <v/>
      </c>
      <c r="AQ346" t="s">
        <v>1419</v>
      </c>
    </row>
    <row r="347" spans="1:43" x14ac:dyDescent="0.25">
      <c r="A347" s="19" t="s">
        <v>115</v>
      </c>
      <c r="B347" s="21" t="s">
        <v>118</v>
      </c>
      <c r="C347" s="21"/>
      <c r="D347" s="21"/>
      <c r="E347" s="11" t="s">
        <v>1414</v>
      </c>
      <c r="F347" s="122"/>
      <c r="G347" s="32" t="str">
        <f>VLOOKUP(AF347, method!$A$1:$B$15, 2, 0)</f>
        <v>中前</v>
      </c>
      <c r="H347">
        <v>5</v>
      </c>
      <c r="I347" t="str">
        <f t="shared" si="15"/>
        <v/>
      </c>
      <c r="J347">
        <f>COUNTIF($B$2:B347,B347)</f>
        <v>11</v>
      </c>
      <c r="K347" t="str">
        <f t="shared" ca="1" si="16"/>
        <v/>
      </c>
      <c r="L347" t="s">
        <v>645</v>
      </c>
      <c r="M347" s="39" t="s">
        <v>394</v>
      </c>
      <c r="N347" s="42">
        <v>1200</v>
      </c>
      <c r="O347">
        <v>1</v>
      </c>
      <c r="P347">
        <v>8.6300000000000008</v>
      </c>
      <c r="Q347">
        <v>5</v>
      </c>
      <c r="R347">
        <v>7</v>
      </c>
      <c r="S347" s="57" t="s">
        <v>77</v>
      </c>
      <c r="T347" s="54" t="s">
        <v>64</v>
      </c>
      <c r="U347" s="18" t="s">
        <v>23</v>
      </c>
      <c r="V347">
        <v>115</v>
      </c>
      <c r="W347">
        <v>115</v>
      </c>
      <c r="X347">
        <v>1124</v>
      </c>
      <c r="Z347">
        <v>48</v>
      </c>
      <c r="AA347" s="37">
        <v>3</v>
      </c>
      <c r="AB347" s="35" t="s">
        <v>377</v>
      </c>
      <c r="AC347" s="35">
        <f>VLOOKUP(A347,Raceinfo!$A$1:$D$15,4,0)</f>
        <v>0</v>
      </c>
      <c r="AD347" t="s">
        <v>644</v>
      </c>
      <c r="AE347">
        <v>103</v>
      </c>
      <c r="AF347">
        <v>5</v>
      </c>
      <c r="AG347">
        <v>3</v>
      </c>
      <c r="AH347">
        <v>5</v>
      </c>
      <c r="AL347" t="s">
        <v>24</v>
      </c>
      <c r="AM347" t="s">
        <v>1474</v>
      </c>
      <c r="AN347" s="126">
        <f>表格2[[#This Row],[今次負磅]]/表格2[[#This Row],[排位體重]]*100%</f>
        <v>0.10231316725978648</v>
      </c>
      <c r="AO347" t="str">
        <f t="shared" si="17"/>
        <v/>
      </c>
      <c r="AQ347" t="s">
        <v>1419</v>
      </c>
    </row>
    <row r="348" spans="1:43" x14ac:dyDescent="0.25">
      <c r="A348" s="19" t="s">
        <v>115</v>
      </c>
      <c r="B348" s="21" t="s">
        <v>118</v>
      </c>
      <c r="C348" s="21"/>
      <c r="D348" s="21"/>
      <c r="E348" s="11" t="s">
        <v>1414</v>
      </c>
      <c r="F348" s="122"/>
      <c r="G348" s="32" t="str">
        <f>VLOOKUP(AF348, method!$A$1:$B$15, 2, 0)</f>
        <v>中前</v>
      </c>
      <c r="H348">
        <v>8</v>
      </c>
      <c r="I348" t="str">
        <f t="shared" si="15"/>
        <v/>
      </c>
      <c r="J348">
        <f>COUNTIF($B$2:B348,B348)</f>
        <v>12</v>
      </c>
      <c r="K348" t="str">
        <f t="shared" ca="1" si="16"/>
        <v/>
      </c>
      <c r="L348" t="s">
        <v>536</v>
      </c>
      <c r="M348" s="39" t="s">
        <v>369</v>
      </c>
      <c r="N348" s="42">
        <v>1200</v>
      </c>
      <c r="O348">
        <v>1</v>
      </c>
      <c r="P348">
        <v>9</v>
      </c>
      <c r="Q348">
        <v>5</v>
      </c>
      <c r="R348">
        <v>12</v>
      </c>
      <c r="S348" s="57" t="s">
        <v>77</v>
      </c>
      <c r="T348" s="52" t="s">
        <v>56</v>
      </c>
      <c r="U348" s="18" t="s">
        <v>23</v>
      </c>
      <c r="V348">
        <v>115</v>
      </c>
      <c r="W348">
        <v>126</v>
      </c>
      <c r="X348">
        <v>1116</v>
      </c>
      <c r="Z348">
        <v>200</v>
      </c>
      <c r="AA348" s="37">
        <v>7</v>
      </c>
      <c r="AB348" s="35" t="s">
        <v>377</v>
      </c>
      <c r="AC348" s="35">
        <f>VLOOKUP(A348,Raceinfo!$A$1:$D$15,4,0)</f>
        <v>0</v>
      </c>
      <c r="AD348" t="s">
        <v>641</v>
      </c>
      <c r="AE348">
        <v>104</v>
      </c>
      <c r="AF348">
        <v>4</v>
      </c>
      <c r="AG348">
        <v>4</v>
      </c>
      <c r="AH348">
        <v>8</v>
      </c>
      <c r="AL348" t="s">
        <v>24</v>
      </c>
      <c r="AM348" t="s">
        <v>1474</v>
      </c>
      <c r="AN348" s="126">
        <f>表格2[[#This Row],[今次負磅]]/表格2[[#This Row],[排位體重]]*100%</f>
        <v>0.10304659498207885</v>
      </c>
      <c r="AO348" t="str">
        <f t="shared" si="17"/>
        <v/>
      </c>
      <c r="AQ348" t="s">
        <v>1419</v>
      </c>
    </row>
    <row r="349" spans="1:43" x14ac:dyDescent="0.25">
      <c r="A349" s="19" t="s">
        <v>115</v>
      </c>
      <c r="B349" s="21" t="s">
        <v>118</v>
      </c>
      <c r="C349" s="21"/>
      <c r="D349" s="21"/>
      <c r="E349" s="11" t="s">
        <v>1414</v>
      </c>
      <c r="F349" s="122"/>
      <c r="G349" s="30" t="str">
        <f>VLOOKUP(AF349, method!$A$1:$B$15, 2, 0)</f>
        <v>放頭</v>
      </c>
      <c r="H349">
        <v>9</v>
      </c>
      <c r="I349" t="str">
        <f t="shared" si="15"/>
        <v/>
      </c>
      <c r="J349">
        <f>COUNTIF($B$2:B349,B349)</f>
        <v>13</v>
      </c>
      <c r="K349" t="str">
        <f t="shared" ca="1" si="16"/>
        <v/>
      </c>
      <c r="L349" t="s">
        <v>646</v>
      </c>
      <c r="M349" s="41" t="s">
        <v>400</v>
      </c>
      <c r="N349" s="42">
        <v>1200</v>
      </c>
      <c r="O349">
        <v>1</v>
      </c>
      <c r="P349">
        <v>9.64</v>
      </c>
      <c r="Q349">
        <v>5</v>
      </c>
      <c r="R349">
        <v>6</v>
      </c>
      <c r="S349" s="57" t="s">
        <v>77</v>
      </c>
      <c r="T349" s="52" t="s">
        <v>56</v>
      </c>
      <c r="U349" s="18" t="s">
        <v>23</v>
      </c>
      <c r="V349">
        <v>115</v>
      </c>
      <c r="W349">
        <v>135</v>
      </c>
      <c r="X349">
        <v>1124</v>
      </c>
      <c r="Z349">
        <v>25</v>
      </c>
      <c r="AA349" s="37" t="s">
        <v>497</v>
      </c>
      <c r="AB349" s="35" t="s">
        <v>377</v>
      </c>
      <c r="AC349" s="35">
        <f>VLOOKUP(A349,Raceinfo!$A$1:$D$15,4,0)</f>
        <v>0</v>
      </c>
      <c r="AD349">
        <v>2</v>
      </c>
      <c r="AE349">
        <v>104</v>
      </c>
      <c r="AF349">
        <v>2</v>
      </c>
      <c r="AG349">
        <v>2</v>
      </c>
      <c r="AH349">
        <v>9</v>
      </c>
      <c r="AL349" t="s">
        <v>24</v>
      </c>
      <c r="AM349" t="s">
        <v>1474</v>
      </c>
      <c r="AN349" s="126">
        <f>表格2[[#This Row],[今次負磅]]/表格2[[#This Row],[排位體重]]*100%</f>
        <v>0.10231316725978648</v>
      </c>
      <c r="AO349" t="str">
        <f t="shared" si="17"/>
        <v/>
      </c>
      <c r="AQ349" t="s">
        <v>1419</v>
      </c>
    </row>
    <row r="350" spans="1:43" x14ac:dyDescent="0.25">
      <c r="A350" s="19" t="s">
        <v>115</v>
      </c>
      <c r="B350" s="21" t="s">
        <v>118</v>
      </c>
      <c r="C350" s="21"/>
      <c r="D350" s="21"/>
      <c r="E350" s="11" t="s">
        <v>1414</v>
      </c>
      <c r="F350" s="122"/>
      <c r="G350" s="32" t="str">
        <f>VLOOKUP(AF350, method!$A$1:$B$15, 2, 0)</f>
        <v>中前</v>
      </c>
      <c r="H350">
        <v>4</v>
      </c>
      <c r="I350" t="str">
        <f t="shared" si="15"/>
        <v/>
      </c>
      <c r="J350">
        <f>COUNTIF($B$2:B350,B350)</f>
        <v>14</v>
      </c>
      <c r="K350" t="str">
        <f t="shared" ca="1" si="16"/>
        <v/>
      </c>
      <c r="L350" t="s">
        <v>537</v>
      </c>
      <c r="M350" s="39" t="s">
        <v>384</v>
      </c>
      <c r="N350" s="42">
        <v>1200</v>
      </c>
      <c r="O350">
        <v>1</v>
      </c>
      <c r="P350">
        <v>8.9499999999999993</v>
      </c>
      <c r="Q350">
        <v>5</v>
      </c>
      <c r="R350">
        <v>3</v>
      </c>
      <c r="S350" s="57" t="s">
        <v>77</v>
      </c>
      <c r="T350" s="52" t="s">
        <v>56</v>
      </c>
      <c r="U350" s="18" t="s">
        <v>23</v>
      </c>
      <c r="V350">
        <v>115</v>
      </c>
      <c r="W350">
        <v>123</v>
      </c>
      <c r="X350">
        <v>1125</v>
      </c>
      <c r="Z350">
        <v>78</v>
      </c>
      <c r="AA350" s="37" t="s">
        <v>410</v>
      </c>
      <c r="AB350" s="35" t="s">
        <v>377</v>
      </c>
      <c r="AC350" s="35">
        <f>VLOOKUP(A350,Raceinfo!$A$1:$D$15,4,0)</f>
        <v>0</v>
      </c>
      <c r="AD350" t="s">
        <v>642</v>
      </c>
      <c r="AE350">
        <v>104</v>
      </c>
      <c r="AF350">
        <v>4</v>
      </c>
      <c r="AG350">
        <v>4</v>
      </c>
      <c r="AH350">
        <v>4</v>
      </c>
      <c r="AL350" t="s">
        <v>24</v>
      </c>
      <c r="AM350" t="s">
        <v>1474</v>
      </c>
      <c r="AN350" s="126">
        <f>表格2[[#This Row],[今次負磅]]/表格2[[#This Row],[排位體重]]*100%</f>
        <v>0.10222222222222223</v>
      </c>
      <c r="AO350" t="str">
        <f t="shared" si="17"/>
        <v/>
      </c>
      <c r="AQ350" t="s">
        <v>1419</v>
      </c>
    </row>
    <row r="351" spans="1:43" x14ac:dyDescent="0.25">
      <c r="A351" s="19" t="s">
        <v>115</v>
      </c>
      <c r="B351" s="21" t="s">
        <v>118</v>
      </c>
      <c r="C351" s="21"/>
      <c r="D351" s="21"/>
      <c r="E351" s="11" t="s">
        <v>1414</v>
      </c>
      <c r="F351" s="28" t="s">
        <v>1408</v>
      </c>
      <c r="G351" s="30" t="str">
        <f>VLOOKUP(AF351, method!$A$1:$B$15, 2, 0)</f>
        <v>放頭</v>
      </c>
      <c r="H351" s="15">
        <v>2</v>
      </c>
      <c r="I351" s="15" t="str">
        <f t="shared" si="15"/>
        <v/>
      </c>
      <c r="J351" s="15">
        <f>COUNTIF($B$2:B351,B351)</f>
        <v>15</v>
      </c>
      <c r="K351" s="15" t="str">
        <f t="shared" ca="1" si="16"/>
        <v/>
      </c>
      <c r="L351" t="s">
        <v>441</v>
      </c>
      <c r="M351" s="39" t="s">
        <v>413</v>
      </c>
      <c r="N351" s="42">
        <v>1200</v>
      </c>
      <c r="O351">
        <v>1</v>
      </c>
      <c r="P351">
        <v>8.92</v>
      </c>
      <c r="Q351">
        <v>5</v>
      </c>
      <c r="R351">
        <v>4</v>
      </c>
      <c r="S351" s="57" t="s">
        <v>77</v>
      </c>
      <c r="T351" s="52" t="s">
        <v>56</v>
      </c>
      <c r="U351" s="18" t="s">
        <v>23</v>
      </c>
      <c r="V351">
        <v>115</v>
      </c>
      <c r="W351">
        <v>129</v>
      </c>
      <c r="X351">
        <v>1121</v>
      </c>
      <c r="Z351">
        <v>9.6999999999999993</v>
      </c>
      <c r="AA351" s="38" t="s">
        <v>550</v>
      </c>
      <c r="AB351" s="35" t="s">
        <v>370</v>
      </c>
      <c r="AC351" s="35">
        <f>VLOOKUP(A351,Raceinfo!$A$1:$D$15,4,0)</f>
        <v>0</v>
      </c>
      <c r="AD351">
        <v>1</v>
      </c>
      <c r="AE351">
        <v>104</v>
      </c>
      <c r="AF351">
        <v>1</v>
      </c>
      <c r="AG351">
        <v>1</v>
      </c>
      <c r="AH351">
        <v>2</v>
      </c>
      <c r="AL351" t="s">
        <v>24</v>
      </c>
      <c r="AM351" t="s">
        <v>1474</v>
      </c>
      <c r="AN351" s="126">
        <f>表格2[[#This Row],[今次負磅]]/表格2[[#This Row],[排位體重]]*100%</f>
        <v>0.10258697591436218</v>
      </c>
      <c r="AO351" t="str">
        <f t="shared" si="17"/>
        <v/>
      </c>
      <c r="AQ351" t="s">
        <v>1419</v>
      </c>
    </row>
    <row r="352" spans="1:43" x14ac:dyDescent="0.25">
      <c r="A352" s="19" t="s">
        <v>115</v>
      </c>
      <c r="B352" s="21" t="s">
        <v>118</v>
      </c>
      <c r="C352" s="21"/>
      <c r="D352" s="21"/>
      <c r="E352" s="11" t="s">
        <v>1414</v>
      </c>
      <c r="F352" s="28" t="s">
        <v>1408</v>
      </c>
      <c r="G352" s="30" t="str">
        <f>VLOOKUP(AF352, method!$A$1:$B$15, 2, 0)</f>
        <v>放頭</v>
      </c>
      <c r="H352" s="15">
        <v>2</v>
      </c>
      <c r="I352" s="15" t="str">
        <f t="shared" si="15"/>
        <v/>
      </c>
      <c r="J352" s="15">
        <f>COUNTIF($B$2:B352,B352)</f>
        <v>16</v>
      </c>
      <c r="K352" s="15" t="str">
        <f t="shared" ca="1" si="16"/>
        <v/>
      </c>
      <c r="L352" t="s">
        <v>647</v>
      </c>
      <c r="M352" s="40" t="s">
        <v>398</v>
      </c>
      <c r="N352" s="42">
        <v>1200</v>
      </c>
      <c r="O352">
        <v>1</v>
      </c>
      <c r="P352">
        <v>8.9499999999999993</v>
      </c>
      <c r="Q352">
        <v>5</v>
      </c>
      <c r="R352">
        <v>4</v>
      </c>
      <c r="S352" s="57" t="s">
        <v>77</v>
      </c>
      <c r="T352" s="79" t="s">
        <v>648</v>
      </c>
      <c r="U352" s="18" t="s">
        <v>23</v>
      </c>
      <c r="V352">
        <v>115</v>
      </c>
      <c r="W352">
        <v>131</v>
      </c>
      <c r="X352">
        <v>1135</v>
      </c>
      <c r="Z352">
        <v>2.2000000000000002</v>
      </c>
      <c r="AA352" s="38" t="s">
        <v>432</v>
      </c>
      <c r="AB352" s="35" t="s">
        <v>377</v>
      </c>
      <c r="AC352" s="35">
        <f>VLOOKUP(A352,Raceinfo!$A$1:$D$15,4,0)</f>
        <v>0</v>
      </c>
      <c r="AD352">
        <v>1</v>
      </c>
      <c r="AE352">
        <v>103</v>
      </c>
      <c r="AF352">
        <v>1</v>
      </c>
      <c r="AG352">
        <v>1</v>
      </c>
      <c r="AH352">
        <v>2</v>
      </c>
      <c r="AL352" t="s">
        <v>24</v>
      </c>
      <c r="AM352" t="s">
        <v>1474</v>
      </c>
      <c r="AN352" s="126">
        <f>表格2[[#This Row],[今次負磅]]/表格2[[#This Row],[排位體重]]*100%</f>
        <v>0.1013215859030837</v>
      </c>
      <c r="AO352" t="str">
        <f t="shared" si="17"/>
        <v/>
      </c>
      <c r="AQ352" t="s">
        <v>1419</v>
      </c>
    </row>
    <row r="353" spans="1:43" x14ac:dyDescent="0.25">
      <c r="A353" s="19" t="s">
        <v>115</v>
      </c>
      <c r="B353" s="21" t="s">
        <v>118</v>
      </c>
      <c r="C353" s="21"/>
      <c r="D353" s="21"/>
      <c r="E353" s="11" t="s">
        <v>1414</v>
      </c>
      <c r="F353" s="122"/>
      <c r="G353" s="30" t="str">
        <f>VLOOKUP(AF353, method!$A$1:$B$15, 2, 0)</f>
        <v>放頭</v>
      </c>
      <c r="H353">
        <v>4</v>
      </c>
      <c r="I353" t="str">
        <f t="shared" si="15"/>
        <v/>
      </c>
      <c r="J353">
        <f>COUNTIF($B$2:B353,B353)</f>
        <v>17</v>
      </c>
      <c r="K353" t="str">
        <f t="shared" ca="1" si="16"/>
        <v/>
      </c>
      <c r="L353" t="s">
        <v>649</v>
      </c>
      <c r="M353" s="39" t="s">
        <v>413</v>
      </c>
      <c r="N353" s="42">
        <v>1200</v>
      </c>
      <c r="O353">
        <v>1</v>
      </c>
      <c r="P353">
        <v>8.85</v>
      </c>
      <c r="Q353">
        <v>5</v>
      </c>
      <c r="R353">
        <v>4</v>
      </c>
      <c r="S353" s="57" t="s">
        <v>77</v>
      </c>
      <c r="T353" s="47" t="s">
        <v>32</v>
      </c>
      <c r="U353" s="18" t="s">
        <v>23</v>
      </c>
      <c r="V353">
        <v>115</v>
      </c>
      <c r="W353">
        <v>130</v>
      </c>
      <c r="X353">
        <v>1122</v>
      </c>
      <c r="Z353">
        <v>4.7</v>
      </c>
      <c r="AA353" s="38" t="s">
        <v>517</v>
      </c>
      <c r="AB353" s="35" t="s">
        <v>377</v>
      </c>
      <c r="AC353" s="35">
        <f>VLOOKUP(A353,Raceinfo!$A$1:$D$15,4,0)</f>
        <v>0</v>
      </c>
      <c r="AD353">
        <v>1</v>
      </c>
      <c r="AE353">
        <v>103</v>
      </c>
      <c r="AF353">
        <v>3</v>
      </c>
      <c r="AG353">
        <v>3</v>
      </c>
      <c r="AH353">
        <v>4</v>
      </c>
      <c r="AL353" t="s">
        <v>24</v>
      </c>
      <c r="AM353" t="s">
        <v>1474</v>
      </c>
      <c r="AN353" s="126">
        <f>表格2[[#This Row],[今次負磅]]/表格2[[#This Row],[排位體重]]*100%</f>
        <v>0.10249554367201426</v>
      </c>
      <c r="AO353" t="str">
        <f t="shared" si="17"/>
        <v/>
      </c>
      <c r="AQ353" t="s">
        <v>1419</v>
      </c>
    </row>
    <row r="354" spans="1:43" x14ac:dyDescent="0.25">
      <c r="A354" s="19" t="s">
        <v>115</v>
      </c>
      <c r="B354" s="21" t="s">
        <v>118</v>
      </c>
      <c r="C354" s="21"/>
      <c r="D354" s="21"/>
      <c r="E354" s="11" t="s">
        <v>1414</v>
      </c>
      <c r="F354" s="122"/>
      <c r="G354" s="32" t="str">
        <f>VLOOKUP(AF354, method!$A$1:$B$15, 2, 0)</f>
        <v>中前</v>
      </c>
      <c r="H354" s="15">
        <v>3</v>
      </c>
      <c r="I354" s="15" t="str">
        <f t="shared" si="15"/>
        <v/>
      </c>
      <c r="J354" s="15">
        <f>COUNTIF($B$2:B354,B354)</f>
        <v>18</v>
      </c>
      <c r="K354" s="15" t="str">
        <f t="shared" ca="1" si="16"/>
        <v/>
      </c>
      <c r="L354" t="s">
        <v>444</v>
      </c>
      <c r="M354" s="39" t="s">
        <v>430</v>
      </c>
      <c r="N354" s="42">
        <v>1200</v>
      </c>
      <c r="O354">
        <v>1</v>
      </c>
      <c r="P354">
        <v>8.4</v>
      </c>
      <c r="Q354">
        <v>5</v>
      </c>
      <c r="R354">
        <v>6</v>
      </c>
      <c r="S354" s="57" t="s">
        <v>77</v>
      </c>
      <c r="T354" s="73" t="s">
        <v>562</v>
      </c>
      <c r="U354" s="18" t="s">
        <v>23</v>
      </c>
      <c r="V354">
        <v>115</v>
      </c>
      <c r="W354">
        <v>135</v>
      </c>
      <c r="X354">
        <v>1123</v>
      </c>
      <c r="Z354">
        <v>27</v>
      </c>
      <c r="AA354" s="38" t="s">
        <v>470</v>
      </c>
      <c r="AB354" s="35" t="s">
        <v>377</v>
      </c>
      <c r="AC354" s="35">
        <f>VLOOKUP(A354,Raceinfo!$A$1:$D$15,4,0)</f>
        <v>0</v>
      </c>
      <c r="AD354">
        <v>2</v>
      </c>
      <c r="AE354">
        <v>102</v>
      </c>
      <c r="AF354">
        <v>4</v>
      </c>
      <c r="AG354">
        <v>4</v>
      </c>
      <c r="AH354">
        <v>3</v>
      </c>
      <c r="AL354" t="s">
        <v>24</v>
      </c>
      <c r="AM354" t="s">
        <v>1474</v>
      </c>
      <c r="AN354" s="126">
        <f>表格2[[#This Row],[今次負磅]]/表格2[[#This Row],[排位體重]]*100%</f>
        <v>0.10240427426536064</v>
      </c>
      <c r="AO354" t="str">
        <f t="shared" si="17"/>
        <v/>
      </c>
      <c r="AQ354" t="s">
        <v>1419</v>
      </c>
    </row>
    <row r="355" spans="1:43" x14ac:dyDescent="0.25">
      <c r="A355" s="19" t="s">
        <v>115</v>
      </c>
      <c r="B355" s="21" t="s">
        <v>118</v>
      </c>
      <c r="C355" s="21"/>
      <c r="D355" s="21"/>
      <c r="E355" s="11" t="s">
        <v>1414</v>
      </c>
      <c r="F355" s="122"/>
      <c r="G355" s="30" t="str">
        <f>VLOOKUP(AF355, method!$A$1:$B$15, 2, 0)</f>
        <v>放頭</v>
      </c>
      <c r="H355">
        <v>11</v>
      </c>
      <c r="I355" t="str">
        <f t="shared" si="15"/>
        <v/>
      </c>
      <c r="J355">
        <f>COUNTIF($B$2:B355,B355)</f>
        <v>19</v>
      </c>
      <c r="K355" t="str">
        <f t="shared" ca="1" si="16"/>
        <v/>
      </c>
      <c r="L355" t="s">
        <v>547</v>
      </c>
      <c r="M355" s="39" t="s">
        <v>390</v>
      </c>
      <c r="N355" s="42">
        <v>1200</v>
      </c>
      <c r="O355">
        <v>1</v>
      </c>
      <c r="P355">
        <v>8.8800000000000008</v>
      </c>
      <c r="Q355">
        <v>5</v>
      </c>
      <c r="R355">
        <v>12</v>
      </c>
      <c r="S355" s="57" t="s">
        <v>77</v>
      </c>
      <c r="T355" s="63" t="s">
        <v>191</v>
      </c>
      <c r="U355" s="18" t="s">
        <v>23</v>
      </c>
      <c r="V355">
        <v>115</v>
      </c>
      <c r="W355">
        <v>123</v>
      </c>
      <c r="X355">
        <v>1113</v>
      </c>
      <c r="Z355">
        <v>113</v>
      </c>
      <c r="AA355" s="37">
        <v>9</v>
      </c>
      <c r="AB355" s="35" t="s">
        <v>377</v>
      </c>
      <c r="AC355" s="35">
        <f>VLOOKUP(A355,Raceinfo!$A$1:$D$15,4,0)</f>
        <v>0</v>
      </c>
      <c r="AD355" t="s">
        <v>642</v>
      </c>
      <c r="AE355">
        <v>102</v>
      </c>
      <c r="AF355">
        <v>2</v>
      </c>
      <c r="AG355">
        <v>2</v>
      </c>
      <c r="AH355">
        <v>11</v>
      </c>
      <c r="AL355" t="s">
        <v>24</v>
      </c>
      <c r="AM355" t="s">
        <v>1474</v>
      </c>
      <c r="AN355" s="126">
        <f>表格2[[#This Row],[今次負磅]]/表格2[[#This Row],[排位體重]]*100%</f>
        <v>0.10332434860736747</v>
      </c>
      <c r="AO355" t="str">
        <f t="shared" si="17"/>
        <v/>
      </c>
      <c r="AQ355" t="s">
        <v>1419</v>
      </c>
    </row>
    <row r="356" spans="1:43" x14ac:dyDescent="0.25">
      <c r="A356" s="19" t="s">
        <v>115</v>
      </c>
      <c r="B356" s="21" t="s">
        <v>118</v>
      </c>
      <c r="C356" s="21"/>
      <c r="D356" s="21"/>
      <c r="E356" s="125" t="s">
        <v>1399</v>
      </c>
      <c r="F356" s="28" t="s">
        <v>1408</v>
      </c>
      <c r="G356" s="30" t="str">
        <f>VLOOKUP(AF356, method!$A$1:$B$15, 2, 0)</f>
        <v>放頭</v>
      </c>
      <c r="H356" s="15">
        <v>1</v>
      </c>
      <c r="I356" s="15" t="str">
        <f t="shared" si="15"/>
        <v/>
      </c>
      <c r="J356" s="15">
        <f>COUNTIF($B$2:B356,B356)</f>
        <v>20</v>
      </c>
      <c r="K356" s="15" t="str">
        <f t="shared" ca="1" si="16"/>
        <v/>
      </c>
      <c r="L356" t="s">
        <v>564</v>
      </c>
      <c r="M356" s="40" t="s">
        <v>398</v>
      </c>
      <c r="N356" s="42">
        <v>1200</v>
      </c>
      <c r="O356">
        <v>1</v>
      </c>
      <c r="P356">
        <v>9.31</v>
      </c>
      <c r="Q356">
        <v>5</v>
      </c>
      <c r="R356">
        <v>1</v>
      </c>
      <c r="S356" s="57" t="s">
        <v>77</v>
      </c>
      <c r="T356" s="47" t="s">
        <v>32</v>
      </c>
      <c r="U356" s="18" t="s">
        <v>23</v>
      </c>
      <c r="V356">
        <v>115</v>
      </c>
      <c r="W356">
        <v>135</v>
      </c>
      <c r="X356">
        <v>1112</v>
      </c>
      <c r="Z356">
        <v>4.9000000000000004</v>
      </c>
      <c r="AA356" s="38" t="s">
        <v>432</v>
      </c>
      <c r="AB356" s="35" t="s">
        <v>377</v>
      </c>
      <c r="AC356" s="35">
        <f>VLOOKUP(A356,Raceinfo!$A$1:$D$15,4,0)</f>
        <v>0</v>
      </c>
      <c r="AD356">
        <v>2</v>
      </c>
      <c r="AE356">
        <v>97</v>
      </c>
      <c r="AF356">
        <v>2</v>
      </c>
      <c r="AG356">
        <v>1</v>
      </c>
      <c r="AH356">
        <v>1</v>
      </c>
      <c r="AL356" t="s">
        <v>24</v>
      </c>
      <c r="AM356" t="s">
        <v>1474</v>
      </c>
      <c r="AN356" s="126">
        <f>表格2[[#This Row],[今次負磅]]/表格2[[#This Row],[排位體重]]*100%</f>
        <v>0.10341726618705036</v>
      </c>
      <c r="AO356" t="str">
        <f t="shared" si="17"/>
        <v/>
      </c>
      <c r="AQ356" t="s">
        <v>1419</v>
      </c>
    </row>
    <row r="357" spans="1:43" x14ac:dyDescent="0.25">
      <c r="A357" s="19" t="s">
        <v>115</v>
      </c>
      <c r="B357" s="21" t="s">
        <v>118</v>
      </c>
      <c r="C357" s="21"/>
      <c r="D357" s="21"/>
      <c r="E357" s="125" t="s">
        <v>1399</v>
      </c>
      <c r="F357" s="122"/>
      <c r="G357" s="30" t="str">
        <f>VLOOKUP(AF357, method!$A$1:$B$15, 2, 0)</f>
        <v>放頭</v>
      </c>
      <c r="H357">
        <v>7</v>
      </c>
      <c r="I357" t="str">
        <f t="shared" si="15"/>
        <v/>
      </c>
      <c r="J357">
        <f>COUNTIF($B$2:B357,B357)</f>
        <v>21</v>
      </c>
      <c r="K357" t="str">
        <f t="shared" ca="1" si="16"/>
        <v/>
      </c>
      <c r="L357" t="s">
        <v>650</v>
      </c>
      <c r="M357" s="39" t="s">
        <v>430</v>
      </c>
      <c r="N357">
        <v>1400</v>
      </c>
      <c r="O357">
        <v>1</v>
      </c>
      <c r="P357">
        <v>22.6</v>
      </c>
      <c r="Q357">
        <v>5</v>
      </c>
      <c r="R357">
        <v>1</v>
      </c>
      <c r="S357" s="57" t="s">
        <v>77</v>
      </c>
      <c r="T357" s="47" t="s">
        <v>32</v>
      </c>
      <c r="U357" s="18" t="s">
        <v>23</v>
      </c>
      <c r="V357">
        <v>115</v>
      </c>
      <c r="W357">
        <v>133</v>
      </c>
      <c r="X357">
        <v>1099</v>
      </c>
      <c r="Z357">
        <v>9.3000000000000007</v>
      </c>
      <c r="AA357" s="37">
        <v>4</v>
      </c>
      <c r="AB357" s="35" t="s">
        <v>370</v>
      </c>
      <c r="AC357" s="35">
        <f>VLOOKUP(A357,Raceinfo!$A$1:$D$15,4,0)</f>
        <v>0</v>
      </c>
      <c r="AD357">
        <v>2</v>
      </c>
      <c r="AE357">
        <v>97</v>
      </c>
      <c r="AF357">
        <v>2</v>
      </c>
      <c r="AG357">
        <v>2</v>
      </c>
      <c r="AH357">
        <v>2</v>
      </c>
      <c r="AI357">
        <v>7</v>
      </c>
      <c r="AL357" t="s">
        <v>24</v>
      </c>
      <c r="AM357" t="s">
        <v>1474</v>
      </c>
      <c r="AN357" s="126">
        <f>表格2[[#This Row],[今次負磅]]/表格2[[#This Row],[排位體重]]*100%</f>
        <v>0.10464058234758872</v>
      </c>
      <c r="AO357" t="str">
        <f t="shared" si="17"/>
        <v/>
      </c>
      <c r="AQ357" t="s">
        <v>1419</v>
      </c>
    </row>
    <row r="358" spans="1:43" x14ac:dyDescent="0.25">
      <c r="A358" s="19" t="s">
        <v>115</v>
      </c>
      <c r="B358" s="21" t="s">
        <v>118</v>
      </c>
      <c r="C358" s="21"/>
      <c r="D358" s="21"/>
      <c r="E358" s="11" t="s">
        <v>1414</v>
      </c>
      <c r="F358" s="122"/>
      <c r="G358" s="30" t="str">
        <f>VLOOKUP(AF358, method!$A$1:$B$15, 2, 0)</f>
        <v>放頭</v>
      </c>
      <c r="H358" s="15">
        <v>3</v>
      </c>
      <c r="I358" s="15" t="str">
        <f t="shared" si="15"/>
        <v/>
      </c>
      <c r="J358" s="15">
        <f>COUNTIF($B$2:B358,B358)</f>
        <v>22</v>
      </c>
      <c r="K358" s="15" t="str">
        <f t="shared" ca="1" si="16"/>
        <v/>
      </c>
      <c r="L358" t="s">
        <v>651</v>
      </c>
      <c r="M358" s="39" t="s">
        <v>390</v>
      </c>
      <c r="N358" s="42">
        <v>1200</v>
      </c>
      <c r="O358">
        <v>1</v>
      </c>
      <c r="P358">
        <v>9.75</v>
      </c>
      <c r="Q358">
        <v>5</v>
      </c>
      <c r="R358">
        <v>3</v>
      </c>
      <c r="S358" s="57" t="s">
        <v>77</v>
      </c>
      <c r="T358" s="47" t="s">
        <v>32</v>
      </c>
      <c r="U358" s="18" t="s">
        <v>23</v>
      </c>
      <c r="V358">
        <v>115</v>
      </c>
      <c r="W358">
        <v>133</v>
      </c>
      <c r="X358">
        <v>1111</v>
      </c>
      <c r="Z358">
        <v>4.0999999999999996</v>
      </c>
      <c r="AA358" s="38" t="s">
        <v>517</v>
      </c>
      <c r="AB358" s="36" t="s">
        <v>577</v>
      </c>
      <c r="AC358" s="36">
        <f>VLOOKUP(A358,Raceinfo!$A$1:$D$15,4,0)</f>
        <v>0</v>
      </c>
      <c r="AD358">
        <v>2</v>
      </c>
      <c r="AE358">
        <v>97</v>
      </c>
      <c r="AF358">
        <v>3</v>
      </c>
      <c r="AG358">
        <v>3</v>
      </c>
      <c r="AH358">
        <v>3</v>
      </c>
      <c r="AL358" t="s">
        <v>24</v>
      </c>
      <c r="AM358" t="s">
        <v>1474</v>
      </c>
      <c r="AN358" s="126">
        <f>表格2[[#This Row],[今次負磅]]/表格2[[#This Row],[排位體重]]*100%</f>
        <v>0.1035103510351035</v>
      </c>
      <c r="AO358" t="str">
        <f t="shared" si="17"/>
        <v/>
      </c>
      <c r="AQ358" t="s">
        <v>1419</v>
      </c>
    </row>
    <row r="359" spans="1:43" x14ac:dyDescent="0.25">
      <c r="A359" s="19" t="s">
        <v>115</v>
      </c>
      <c r="B359" s="22" t="s">
        <v>120</v>
      </c>
      <c r="C359" s="22" t="s">
        <v>1410</v>
      </c>
      <c r="D359" s="22" t="s">
        <v>593</v>
      </c>
      <c r="E359" s="11" t="s">
        <v>1414</v>
      </c>
      <c r="F359" s="23" t="s">
        <v>1409</v>
      </c>
      <c r="G359" s="32" t="str">
        <f>VLOOKUP(AF359, method!$A$1:$B$15, 2, 0)</f>
        <v>中前</v>
      </c>
      <c r="H359" s="15">
        <v>1</v>
      </c>
      <c r="I359" s="15" t="str">
        <f t="shared" si="15"/>
        <v>忠</v>
      </c>
      <c r="J359" s="15">
        <f>COUNTIF($B$2:B359,B359)</f>
        <v>1</v>
      </c>
      <c r="K359" s="15" t="str">
        <f t="shared" ca="1" si="16"/>
        <v/>
      </c>
      <c r="L359" t="s">
        <v>522</v>
      </c>
      <c r="M359" s="39" t="s">
        <v>394</v>
      </c>
      <c r="N359" s="42">
        <v>1200</v>
      </c>
      <c r="O359">
        <v>1</v>
      </c>
      <c r="P359" s="127">
        <v>7.94</v>
      </c>
      <c r="Q359">
        <v>4</v>
      </c>
      <c r="R359">
        <v>1</v>
      </c>
      <c r="S359" s="48" t="s">
        <v>37</v>
      </c>
      <c r="T359" s="48" t="s">
        <v>37</v>
      </c>
      <c r="U359" s="19" t="s">
        <v>28</v>
      </c>
      <c r="V359">
        <v>115</v>
      </c>
      <c r="W359">
        <v>121</v>
      </c>
      <c r="X359">
        <v>1181</v>
      </c>
      <c r="Z359">
        <v>2.8</v>
      </c>
      <c r="AA359" s="38" t="s">
        <v>434</v>
      </c>
      <c r="AB359" s="35" t="s">
        <v>370</v>
      </c>
      <c r="AC359" s="35">
        <f>VLOOKUP(A359,Raceinfo!$A$1:$D$15,4,0)</f>
        <v>0</v>
      </c>
      <c r="AD359" t="s">
        <v>644</v>
      </c>
      <c r="AE359">
        <v>101</v>
      </c>
      <c r="AF359">
        <v>5</v>
      </c>
      <c r="AG359">
        <v>5</v>
      </c>
      <c r="AH359">
        <v>1</v>
      </c>
      <c r="AL359" t="s">
        <v>18</v>
      </c>
      <c r="AM359" t="s">
        <v>1475</v>
      </c>
      <c r="AN359" s="126">
        <f>表格2[[#This Row],[今次負磅]]/表格2[[#This Row],[排位體重]]*100%</f>
        <v>9.7375105842506346E-2</v>
      </c>
      <c r="AO359" t="str">
        <f t="shared" si="17"/>
        <v/>
      </c>
    </row>
    <row r="360" spans="1:43" x14ac:dyDescent="0.25">
      <c r="A360" s="19" t="s">
        <v>115</v>
      </c>
      <c r="B360" s="22" t="s">
        <v>120</v>
      </c>
      <c r="C360" s="22"/>
      <c r="D360" s="22"/>
      <c r="E360" s="11" t="s">
        <v>1414</v>
      </c>
      <c r="F360" s="23" t="s">
        <v>1409</v>
      </c>
      <c r="G360" s="31" t="str">
        <f>VLOOKUP(AF360, method!$A$1:$B$15, 2, 0)</f>
        <v>中後</v>
      </c>
      <c r="H360" s="15">
        <v>1</v>
      </c>
      <c r="I360" s="15" t="str">
        <f t="shared" si="15"/>
        <v>忠</v>
      </c>
      <c r="J360" s="15">
        <f>COUNTIF($B$2:B360,B360)</f>
        <v>2</v>
      </c>
      <c r="K360" s="15" t="str">
        <f t="shared" ca="1" si="16"/>
        <v/>
      </c>
      <c r="L360" t="s">
        <v>465</v>
      </c>
      <c r="M360" s="39" t="s">
        <v>413</v>
      </c>
      <c r="N360" s="42">
        <v>1200</v>
      </c>
      <c r="O360">
        <v>1</v>
      </c>
      <c r="P360">
        <v>9.6999999999999993</v>
      </c>
      <c r="Q360">
        <v>4</v>
      </c>
      <c r="R360">
        <v>3</v>
      </c>
      <c r="S360" s="48" t="s">
        <v>37</v>
      </c>
      <c r="T360" s="50" t="s">
        <v>46</v>
      </c>
      <c r="U360" s="19" t="s">
        <v>28</v>
      </c>
      <c r="V360">
        <v>115</v>
      </c>
      <c r="W360">
        <v>124</v>
      </c>
      <c r="X360">
        <v>1174</v>
      </c>
      <c r="Z360">
        <v>6.9</v>
      </c>
      <c r="AA360" s="38">
        <v>1</v>
      </c>
      <c r="AB360" s="36" t="s">
        <v>459</v>
      </c>
      <c r="AC360" s="36">
        <f>VLOOKUP(A360,Raceinfo!$A$1:$D$15,4,0)</f>
        <v>0</v>
      </c>
      <c r="AD360">
        <v>2</v>
      </c>
      <c r="AE360">
        <v>94</v>
      </c>
      <c r="AF360">
        <v>8</v>
      </c>
      <c r="AG360">
        <v>7</v>
      </c>
      <c r="AH360">
        <v>1</v>
      </c>
      <c r="AL360" t="s">
        <v>18</v>
      </c>
      <c r="AM360" t="s">
        <v>1475</v>
      </c>
      <c r="AN360" s="126">
        <f>表格2[[#This Row],[今次負磅]]/表格2[[#This Row],[排位體重]]*100%</f>
        <v>9.7955706984667809E-2</v>
      </c>
      <c r="AO360" t="str">
        <f t="shared" si="17"/>
        <v/>
      </c>
    </row>
    <row r="361" spans="1:43" x14ac:dyDescent="0.25">
      <c r="A361" s="19" t="s">
        <v>115</v>
      </c>
      <c r="B361" s="22" t="s">
        <v>120</v>
      </c>
      <c r="C361" s="22" t="s">
        <v>1410</v>
      </c>
      <c r="D361" s="22" t="s">
        <v>593</v>
      </c>
      <c r="E361" s="11" t="s">
        <v>1414</v>
      </c>
      <c r="F361" s="23" t="s">
        <v>1409</v>
      </c>
      <c r="G361" s="32" t="str">
        <f>VLOOKUP(AF361, method!$A$1:$B$15, 2, 0)</f>
        <v>中前</v>
      </c>
      <c r="H361" s="15">
        <v>2</v>
      </c>
      <c r="I361" s="15" t="str">
        <f t="shared" si="15"/>
        <v>忠</v>
      </c>
      <c r="J361" s="15">
        <f>COUNTIF($B$2:B361,B361)</f>
        <v>3</v>
      </c>
      <c r="K361" s="15" t="str">
        <f t="shared" ca="1" si="16"/>
        <v/>
      </c>
      <c r="L361" t="s">
        <v>383</v>
      </c>
      <c r="M361" s="39" t="s">
        <v>384</v>
      </c>
      <c r="N361" s="42">
        <v>1200</v>
      </c>
      <c r="O361">
        <v>1</v>
      </c>
      <c r="P361" s="127">
        <v>7.81</v>
      </c>
      <c r="Q361">
        <v>4</v>
      </c>
      <c r="R361">
        <v>2</v>
      </c>
      <c r="S361" s="48" t="s">
        <v>37</v>
      </c>
      <c r="T361" s="50" t="s">
        <v>46</v>
      </c>
      <c r="U361" s="19" t="s">
        <v>28</v>
      </c>
      <c r="V361">
        <v>115</v>
      </c>
      <c r="W361">
        <v>129</v>
      </c>
      <c r="X361">
        <v>1184</v>
      </c>
      <c r="Z361">
        <v>10</v>
      </c>
      <c r="AA361" s="38" t="s">
        <v>461</v>
      </c>
      <c r="AB361" s="35" t="s">
        <v>370</v>
      </c>
      <c r="AC361" s="35">
        <f>VLOOKUP(A361,Raceinfo!$A$1:$D$15,4,0)</f>
        <v>0</v>
      </c>
      <c r="AD361">
        <v>2</v>
      </c>
      <c r="AE361">
        <v>92</v>
      </c>
      <c r="AF361">
        <v>6</v>
      </c>
      <c r="AG361">
        <v>4</v>
      </c>
      <c r="AH361">
        <v>2</v>
      </c>
      <c r="AL361" t="s">
        <v>18</v>
      </c>
      <c r="AM361" t="s">
        <v>1475</v>
      </c>
      <c r="AN361" s="126">
        <f>表格2[[#This Row],[今次負磅]]/表格2[[#This Row],[排位體重]]*100%</f>
        <v>9.7128378378378372E-2</v>
      </c>
      <c r="AO361" t="str">
        <f t="shared" si="17"/>
        <v/>
      </c>
    </row>
    <row r="362" spans="1:43" x14ac:dyDescent="0.25">
      <c r="A362" s="19" t="s">
        <v>115</v>
      </c>
      <c r="B362" s="22" t="s">
        <v>120</v>
      </c>
      <c r="C362" s="22"/>
      <c r="D362" s="22"/>
      <c r="E362" s="11" t="s">
        <v>1414</v>
      </c>
      <c r="F362" s="122"/>
      <c r="G362" s="30" t="str">
        <f>VLOOKUP(AF362, method!$A$1:$B$15, 2, 0)</f>
        <v>放頭</v>
      </c>
      <c r="H362" s="15">
        <v>3</v>
      </c>
      <c r="I362" s="15" t="str">
        <f t="shared" si="15"/>
        <v>忠</v>
      </c>
      <c r="J362" s="15">
        <f>COUNTIF($B$2:B362,B362)</f>
        <v>4</v>
      </c>
      <c r="K362" s="15" t="str">
        <f t="shared" ca="1" si="16"/>
        <v/>
      </c>
      <c r="L362" t="s">
        <v>386</v>
      </c>
      <c r="M362" s="39" t="s">
        <v>384</v>
      </c>
      <c r="N362" s="42">
        <v>1200</v>
      </c>
      <c r="O362">
        <v>1</v>
      </c>
      <c r="P362">
        <v>9.19</v>
      </c>
      <c r="Q362">
        <v>4</v>
      </c>
      <c r="R362">
        <v>5</v>
      </c>
      <c r="S362" s="48" t="s">
        <v>37</v>
      </c>
      <c r="T362" s="47" t="s">
        <v>32</v>
      </c>
      <c r="U362" s="19" t="s">
        <v>28</v>
      </c>
      <c r="V362">
        <v>115</v>
      </c>
      <c r="W362">
        <v>131</v>
      </c>
      <c r="X362">
        <v>1196</v>
      </c>
      <c r="Z362">
        <v>2.8</v>
      </c>
      <c r="AA362" s="38" t="s">
        <v>468</v>
      </c>
      <c r="AB362" s="35" t="s">
        <v>370</v>
      </c>
      <c r="AC362" s="35">
        <f>VLOOKUP(A362,Raceinfo!$A$1:$D$15,4,0)</f>
        <v>0</v>
      </c>
      <c r="AD362">
        <v>2</v>
      </c>
      <c r="AE362">
        <v>92</v>
      </c>
      <c r="AF362">
        <v>3</v>
      </c>
      <c r="AG362">
        <v>4</v>
      </c>
      <c r="AH362">
        <v>3</v>
      </c>
      <c r="AL362" t="s">
        <v>18</v>
      </c>
      <c r="AM362" t="s">
        <v>1475</v>
      </c>
      <c r="AN362" s="126">
        <f>表格2[[#This Row],[今次負磅]]/表格2[[#This Row],[排位體重]]*100%</f>
        <v>9.6153846153846159E-2</v>
      </c>
      <c r="AO362" t="str">
        <f t="shared" si="17"/>
        <v/>
      </c>
    </row>
    <row r="363" spans="1:43" x14ac:dyDescent="0.25">
      <c r="A363" s="19" t="s">
        <v>115</v>
      </c>
      <c r="B363" s="22" t="s">
        <v>120</v>
      </c>
      <c r="C363" s="22"/>
      <c r="D363" s="22"/>
      <c r="E363" s="11" t="s">
        <v>1414</v>
      </c>
      <c r="F363" s="122"/>
      <c r="G363" s="31" t="str">
        <f>VLOOKUP(AF363, method!$A$1:$B$15, 2, 0)</f>
        <v>中後</v>
      </c>
      <c r="H363">
        <v>4</v>
      </c>
      <c r="I363" t="str">
        <f t="shared" si="15"/>
        <v>忠</v>
      </c>
      <c r="J363">
        <f>COUNTIF($B$2:B363,B363)</f>
        <v>5</v>
      </c>
      <c r="K363" t="str">
        <f t="shared" ca="1" si="16"/>
        <v/>
      </c>
      <c r="L363" t="s">
        <v>429</v>
      </c>
      <c r="M363" s="39" t="s">
        <v>430</v>
      </c>
      <c r="N363" s="42">
        <v>1200</v>
      </c>
      <c r="O363">
        <v>1</v>
      </c>
      <c r="P363">
        <v>9.7799999999999994</v>
      </c>
      <c r="Q363">
        <v>4</v>
      </c>
      <c r="R363">
        <v>9</v>
      </c>
      <c r="S363" s="48" t="s">
        <v>37</v>
      </c>
      <c r="T363" s="47" t="s">
        <v>32</v>
      </c>
      <c r="U363" s="19" t="s">
        <v>28</v>
      </c>
      <c r="V363">
        <v>115</v>
      </c>
      <c r="W363">
        <v>128</v>
      </c>
      <c r="X363">
        <v>1190</v>
      </c>
      <c r="Z363">
        <v>3.7</v>
      </c>
      <c r="AA363" s="38" t="s">
        <v>447</v>
      </c>
      <c r="AB363" s="35" t="s">
        <v>377</v>
      </c>
      <c r="AC363" s="35">
        <f>VLOOKUP(A363,Raceinfo!$A$1:$D$15,4,0)</f>
        <v>0</v>
      </c>
      <c r="AD363">
        <v>2</v>
      </c>
      <c r="AE363">
        <v>92</v>
      </c>
      <c r="AF363">
        <v>9</v>
      </c>
      <c r="AG363">
        <v>6</v>
      </c>
      <c r="AH363">
        <v>4</v>
      </c>
      <c r="AL363" t="s">
        <v>18</v>
      </c>
      <c r="AM363" t="s">
        <v>1475</v>
      </c>
      <c r="AN363" s="126">
        <f>表格2[[#This Row],[今次負磅]]/表格2[[#This Row],[排位體重]]*100%</f>
        <v>9.6638655462184878E-2</v>
      </c>
      <c r="AO363" t="str">
        <f t="shared" si="17"/>
        <v/>
      </c>
    </row>
    <row r="364" spans="1:43" x14ac:dyDescent="0.25">
      <c r="A364" s="19" t="s">
        <v>115</v>
      </c>
      <c r="B364" s="22" t="s">
        <v>120</v>
      </c>
      <c r="C364" s="22"/>
      <c r="D364" s="22"/>
      <c r="E364" s="11" t="s">
        <v>1414</v>
      </c>
      <c r="F364" s="23" t="s">
        <v>1409</v>
      </c>
      <c r="G364" s="32" t="str">
        <f>VLOOKUP(AF364, method!$A$1:$B$15, 2, 0)</f>
        <v>中前</v>
      </c>
      <c r="H364" s="15">
        <v>1</v>
      </c>
      <c r="I364" s="15" t="str">
        <f t="shared" si="15"/>
        <v>忠</v>
      </c>
      <c r="J364" s="15">
        <f>COUNTIF($B$2:B364,B364)</f>
        <v>6</v>
      </c>
      <c r="K364" s="15" t="str">
        <f t="shared" ca="1" si="16"/>
        <v/>
      </c>
      <c r="L364" t="s">
        <v>407</v>
      </c>
      <c r="M364" s="39" t="s">
        <v>384</v>
      </c>
      <c r="N364" s="42">
        <v>1200</v>
      </c>
      <c r="O364">
        <v>1</v>
      </c>
      <c r="P364">
        <v>8.8800000000000008</v>
      </c>
      <c r="Q364">
        <v>4</v>
      </c>
      <c r="R364">
        <v>9</v>
      </c>
      <c r="S364" s="48" t="s">
        <v>37</v>
      </c>
      <c r="T364" s="47" t="s">
        <v>32</v>
      </c>
      <c r="U364" s="19" t="s">
        <v>28</v>
      </c>
      <c r="V364">
        <v>115</v>
      </c>
      <c r="W364">
        <v>124</v>
      </c>
      <c r="X364">
        <v>1186</v>
      </c>
      <c r="Z364">
        <v>3.3</v>
      </c>
      <c r="AA364" s="38" t="s">
        <v>461</v>
      </c>
      <c r="AB364" s="35" t="s">
        <v>377</v>
      </c>
      <c r="AC364" s="35">
        <f>VLOOKUP(A364,Raceinfo!$A$1:$D$15,4,0)</f>
        <v>0</v>
      </c>
      <c r="AD364">
        <v>2</v>
      </c>
      <c r="AE364">
        <v>86</v>
      </c>
      <c r="AF364">
        <v>4</v>
      </c>
      <c r="AG364">
        <v>3</v>
      </c>
      <c r="AH364">
        <v>1</v>
      </c>
      <c r="AL364" t="s">
        <v>18</v>
      </c>
      <c r="AM364" t="s">
        <v>1475</v>
      </c>
      <c r="AN364" s="126">
        <f>表格2[[#This Row],[今次負磅]]/表格2[[#This Row],[排位體重]]*100%</f>
        <v>9.6964586846543008E-2</v>
      </c>
      <c r="AO364" t="str">
        <f t="shared" si="17"/>
        <v/>
      </c>
    </row>
    <row r="365" spans="1:43" x14ac:dyDescent="0.25">
      <c r="A365" s="19" t="s">
        <v>115</v>
      </c>
      <c r="B365" s="22" t="s">
        <v>120</v>
      </c>
      <c r="C365" s="22"/>
      <c r="D365" s="22"/>
      <c r="E365" s="11" t="s">
        <v>1414</v>
      </c>
      <c r="F365" s="23" t="s">
        <v>1409</v>
      </c>
      <c r="G365" s="32" t="str">
        <f>VLOOKUP(AF365, method!$A$1:$B$15, 2, 0)</f>
        <v>中前</v>
      </c>
      <c r="H365" s="15">
        <v>1</v>
      </c>
      <c r="I365" s="15" t="str">
        <f t="shared" si="15"/>
        <v>忠</v>
      </c>
      <c r="J365" s="15">
        <f>COUNTIF($B$2:B365,B365)</f>
        <v>7</v>
      </c>
      <c r="K365" s="15" t="str">
        <f t="shared" ca="1" si="16"/>
        <v/>
      </c>
      <c r="L365" t="s">
        <v>478</v>
      </c>
      <c r="M365" s="39" t="s">
        <v>430</v>
      </c>
      <c r="N365" s="42">
        <v>1200</v>
      </c>
      <c r="O365">
        <v>1</v>
      </c>
      <c r="P365">
        <v>8.57</v>
      </c>
      <c r="Q365">
        <v>4</v>
      </c>
      <c r="R365">
        <v>1</v>
      </c>
      <c r="S365" s="48" t="s">
        <v>37</v>
      </c>
      <c r="T365" s="47" t="s">
        <v>32</v>
      </c>
      <c r="U365" s="19" t="s">
        <v>28</v>
      </c>
      <c r="V365">
        <v>115</v>
      </c>
      <c r="W365">
        <v>134</v>
      </c>
      <c r="X365">
        <v>1179</v>
      </c>
      <c r="Z365">
        <v>2</v>
      </c>
      <c r="AA365" s="38" t="s">
        <v>470</v>
      </c>
      <c r="AB365" s="35" t="s">
        <v>370</v>
      </c>
      <c r="AC365" s="35">
        <f>VLOOKUP(A365,Raceinfo!$A$1:$D$15,4,0)</f>
        <v>0</v>
      </c>
      <c r="AD365">
        <v>3</v>
      </c>
      <c r="AE365">
        <v>79</v>
      </c>
      <c r="AF365">
        <v>6</v>
      </c>
      <c r="AG365">
        <v>5</v>
      </c>
      <c r="AH365">
        <v>1</v>
      </c>
      <c r="AL365" t="s">
        <v>18</v>
      </c>
      <c r="AM365" t="s">
        <v>1475</v>
      </c>
      <c r="AN365" s="126">
        <f>表格2[[#This Row],[今次負磅]]/表格2[[#This Row],[排位體重]]*100%</f>
        <v>9.7540288379983034E-2</v>
      </c>
      <c r="AO365" t="str">
        <f t="shared" si="17"/>
        <v/>
      </c>
    </row>
    <row r="366" spans="1:43" x14ac:dyDescent="0.25">
      <c r="A366" s="19" t="s">
        <v>115</v>
      </c>
      <c r="B366" s="22" t="s">
        <v>120</v>
      </c>
      <c r="C366" s="22"/>
      <c r="D366" s="22"/>
      <c r="E366" s="11" t="s">
        <v>1414</v>
      </c>
      <c r="F366" s="122"/>
      <c r="G366" s="30" t="str">
        <f>VLOOKUP(AF366, method!$A$1:$B$15, 2, 0)</f>
        <v>放頭</v>
      </c>
      <c r="H366">
        <v>6</v>
      </c>
      <c r="I366" t="str">
        <f t="shared" si="15"/>
        <v>忠</v>
      </c>
      <c r="J366">
        <f>COUNTIF($B$2:B366,B366)</f>
        <v>8</v>
      </c>
      <c r="K366" t="str">
        <f t="shared" ca="1" si="16"/>
        <v/>
      </c>
      <c r="L366" t="s">
        <v>508</v>
      </c>
      <c r="M366" s="39" t="s">
        <v>369</v>
      </c>
      <c r="N366">
        <v>1400</v>
      </c>
      <c r="O366">
        <v>1</v>
      </c>
      <c r="P366">
        <v>21.88</v>
      </c>
      <c r="Q366">
        <v>4</v>
      </c>
      <c r="R366">
        <v>14</v>
      </c>
      <c r="S366" s="48" t="s">
        <v>37</v>
      </c>
      <c r="T366" s="47" t="s">
        <v>32</v>
      </c>
      <c r="U366" s="19" t="s">
        <v>28</v>
      </c>
      <c r="V366">
        <v>115</v>
      </c>
      <c r="W366">
        <v>135</v>
      </c>
      <c r="X366">
        <v>1176</v>
      </c>
      <c r="Z366">
        <v>2.5</v>
      </c>
      <c r="AA366" s="38">
        <v>2</v>
      </c>
      <c r="AB366" s="35" t="s">
        <v>377</v>
      </c>
      <c r="AC366" s="35">
        <f>VLOOKUP(A366,Raceinfo!$A$1:$D$15,4,0)</f>
        <v>0</v>
      </c>
      <c r="AD366">
        <v>3</v>
      </c>
      <c r="AE366">
        <v>79</v>
      </c>
      <c r="AF366">
        <v>3</v>
      </c>
      <c r="AG366">
        <v>2</v>
      </c>
      <c r="AH366">
        <v>2</v>
      </c>
      <c r="AI366">
        <v>6</v>
      </c>
      <c r="AL366" t="s">
        <v>18</v>
      </c>
      <c r="AM366" t="s">
        <v>1475</v>
      </c>
      <c r="AN366" s="126">
        <f>表格2[[#This Row],[今次負磅]]/表格2[[#This Row],[排位體重]]*100%</f>
        <v>9.7789115646258501E-2</v>
      </c>
      <c r="AO366" t="str">
        <f t="shared" si="17"/>
        <v/>
      </c>
    </row>
    <row r="367" spans="1:43" x14ac:dyDescent="0.25">
      <c r="A367" s="19" t="s">
        <v>115</v>
      </c>
      <c r="B367" s="22" t="s">
        <v>120</v>
      </c>
      <c r="C367" s="22"/>
      <c r="D367" s="22"/>
      <c r="E367" s="11" t="s">
        <v>1414</v>
      </c>
      <c r="F367" s="23" t="s">
        <v>1409</v>
      </c>
      <c r="G367" s="32" t="str">
        <f>VLOOKUP(AF367, method!$A$1:$B$15, 2, 0)</f>
        <v>中前</v>
      </c>
      <c r="H367" s="15">
        <v>2</v>
      </c>
      <c r="I367" s="15" t="str">
        <f t="shared" si="15"/>
        <v>忠</v>
      </c>
      <c r="J367" s="15">
        <f>COUNTIF($B$2:B367,B367)</f>
        <v>9</v>
      </c>
      <c r="K367" s="15" t="str">
        <f t="shared" ca="1" si="16"/>
        <v/>
      </c>
      <c r="L367" t="s">
        <v>509</v>
      </c>
      <c r="M367" s="39" t="s">
        <v>430</v>
      </c>
      <c r="N367">
        <v>1400</v>
      </c>
      <c r="O367">
        <v>1</v>
      </c>
      <c r="P367">
        <v>21.22</v>
      </c>
      <c r="Q367">
        <v>4</v>
      </c>
      <c r="R367">
        <v>8</v>
      </c>
      <c r="S367" s="48" t="s">
        <v>37</v>
      </c>
      <c r="T367" s="47" t="s">
        <v>32</v>
      </c>
      <c r="U367" s="19" t="s">
        <v>28</v>
      </c>
      <c r="V367">
        <v>115</v>
      </c>
      <c r="W367">
        <v>135</v>
      </c>
      <c r="X367">
        <v>1153</v>
      </c>
      <c r="Z367">
        <v>1.7</v>
      </c>
      <c r="AA367" s="38" t="s">
        <v>463</v>
      </c>
      <c r="AB367" s="35" t="s">
        <v>370</v>
      </c>
      <c r="AC367" s="35">
        <f>VLOOKUP(A367,Raceinfo!$A$1:$D$15,4,0)</f>
        <v>0</v>
      </c>
      <c r="AD367">
        <v>3</v>
      </c>
      <c r="AE367">
        <v>77</v>
      </c>
      <c r="AF367">
        <v>5</v>
      </c>
      <c r="AG367">
        <v>6</v>
      </c>
      <c r="AH367">
        <v>5</v>
      </c>
      <c r="AI367">
        <v>2</v>
      </c>
      <c r="AL367" t="s">
        <v>18</v>
      </c>
      <c r="AM367" t="s">
        <v>1475</v>
      </c>
      <c r="AN367" s="126">
        <f>表格2[[#This Row],[今次負磅]]/表格2[[#This Row],[排位體重]]*100%</f>
        <v>9.9739809193408496E-2</v>
      </c>
      <c r="AO367" t="str">
        <f t="shared" si="17"/>
        <v/>
      </c>
    </row>
    <row r="368" spans="1:43" x14ac:dyDescent="0.25">
      <c r="A368" s="19" t="s">
        <v>115</v>
      </c>
      <c r="B368" s="22" t="s">
        <v>120</v>
      </c>
      <c r="C368" s="22"/>
      <c r="D368" s="22"/>
      <c r="E368" s="11" t="s">
        <v>1414</v>
      </c>
      <c r="F368" s="23" t="s">
        <v>1409</v>
      </c>
      <c r="G368" s="32" t="str">
        <f>VLOOKUP(AF368, method!$A$1:$B$15, 2, 0)</f>
        <v>中前</v>
      </c>
      <c r="H368" s="15">
        <v>1</v>
      </c>
      <c r="I368" s="15" t="str">
        <f t="shared" si="15"/>
        <v>忠</v>
      </c>
      <c r="J368" s="15">
        <f>COUNTIF($B$2:B368,B368)</f>
        <v>10</v>
      </c>
      <c r="K368" s="15" t="str">
        <f t="shared" ca="1" si="16"/>
        <v/>
      </c>
      <c r="L368" t="s">
        <v>512</v>
      </c>
      <c r="M368" s="39" t="s">
        <v>430</v>
      </c>
      <c r="N368">
        <v>1400</v>
      </c>
      <c r="O368">
        <v>1</v>
      </c>
      <c r="P368">
        <v>21.44</v>
      </c>
      <c r="Q368">
        <v>4</v>
      </c>
      <c r="R368">
        <v>4</v>
      </c>
      <c r="S368" s="48" t="s">
        <v>37</v>
      </c>
      <c r="T368" s="47" t="s">
        <v>32</v>
      </c>
      <c r="U368" s="19" t="s">
        <v>28</v>
      </c>
      <c r="V368">
        <v>115</v>
      </c>
      <c r="W368">
        <v>121</v>
      </c>
      <c r="X368">
        <v>1143</v>
      </c>
      <c r="Z368">
        <v>1.6</v>
      </c>
      <c r="AA368" s="38" t="s">
        <v>550</v>
      </c>
      <c r="AB368" s="35" t="s">
        <v>377</v>
      </c>
      <c r="AC368" s="35">
        <f>VLOOKUP(A368,Raceinfo!$A$1:$D$15,4,0)</f>
        <v>0</v>
      </c>
      <c r="AD368">
        <v>3</v>
      </c>
      <c r="AE368">
        <v>66</v>
      </c>
      <c r="AF368">
        <v>5</v>
      </c>
      <c r="AG368">
        <v>5</v>
      </c>
      <c r="AH368">
        <v>5</v>
      </c>
      <c r="AI368">
        <v>1</v>
      </c>
      <c r="AL368" t="s">
        <v>18</v>
      </c>
      <c r="AM368" t="s">
        <v>1475</v>
      </c>
      <c r="AN368" s="126">
        <f>表格2[[#This Row],[今次負磅]]/表格2[[#This Row],[排位體重]]*100%</f>
        <v>0.10061242344706911</v>
      </c>
      <c r="AO368" t="str">
        <f t="shared" si="17"/>
        <v/>
      </c>
    </row>
    <row r="369" spans="1:41" x14ac:dyDescent="0.25">
      <c r="A369" s="19" t="s">
        <v>115</v>
      </c>
      <c r="B369" s="22" t="s">
        <v>120</v>
      </c>
      <c r="C369" s="22"/>
      <c r="D369" s="22"/>
      <c r="E369" s="11" t="s">
        <v>1414</v>
      </c>
      <c r="F369" s="23" t="s">
        <v>1409</v>
      </c>
      <c r="G369" s="32" t="str">
        <f>VLOOKUP(AF369, method!$A$1:$B$15, 2, 0)</f>
        <v>中前</v>
      </c>
      <c r="H369" s="15">
        <v>1</v>
      </c>
      <c r="I369" s="15" t="str">
        <f t="shared" si="15"/>
        <v>忠</v>
      </c>
      <c r="J369" s="15">
        <f>COUNTIF($B$2:B369,B369)</f>
        <v>11</v>
      </c>
      <c r="K369" s="15" t="str">
        <f t="shared" ca="1" si="16"/>
        <v/>
      </c>
      <c r="L369" t="s">
        <v>652</v>
      </c>
      <c r="M369" s="39" t="s">
        <v>413</v>
      </c>
      <c r="N369">
        <v>1400</v>
      </c>
      <c r="O369">
        <v>1</v>
      </c>
      <c r="P369">
        <v>22</v>
      </c>
      <c r="Q369">
        <v>4</v>
      </c>
      <c r="R369">
        <v>1</v>
      </c>
      <c r="S369" s="48" t="s">
        <v>37</v>
      </c>
      <c r="T369" s="47" t="s">
        <v>32</v>
      </c>
      <c r="U369" s="19" t="s">
        <v>28</v>
      </c>
      <c r="V369">
        <v>115</v>
      </c>
      <c r="W369">
        <v>134</v>
      </c>
      <c r="X369">
        <v>1141</v>
      </c>
      <c r="Z369">
        <v>1.3</v>
      </c>
      <c r="AA369" s="38">
        <v>1</v>
      </c>
      <c r="AB369" s="35" t="s">
        <v>377</v>
      </c>
      <c r="AC369" s="35">
        <f>VLOOKUP(A369,Raceinfo!$A$1:$D$15,4,0)</f>
        <v>0</v>
      </c>
      <c r="AD369">
        <v>4</v>
      </c>
      <c r="AE369">
        <v>57</v>
      </c>
      <c r="AF369">
        <v>5</v>
      </c>
      <c r="AG369">
        <v>5</v>
      </c>
      <c r="AH369">
        <v>3</v>
      </c>
      <c r="AI369">
        <v>1</v>
      </c>
      <c r="AL369" t="s">
        <v>18</v>
      </c>
      <c r="AM369" t="s">
        <v>1475</v>
      </c>
      <c r="AN369" s="126">
        <f>表格2[[#This Row],[今次負磅]]/表格2[[#This Row],[排位體重]]*100%</f>
        <v>0.10078878177037687</v>
      </c>
      <c r="AO369" t="str">
        <f t="shared" si="17"/>
        <v/>
      </c>
    </row>
    <row r="370" spans="1:41" x14ac:dyDescent="0.25">
      <c r="A370" s="19" t="s">
        <v>115</v>
      </c>
      <c r="B370" s="22" t="s">
        <v>120</v>
      </c>
      <c r="C370" s="22"/>
      <c r="D370" s="22"/>
      <c r="E370" s="11" t="s">
        <v>1414</v>
      </c>
      <c r="F370" s="18" t="s">
        <v>1407</v>
      </c>
      <c r="G370" s="31" t="str">
        <f>VLOOKUP(AF370, method!$A$1:$B$15, 2, 0)</f>
        <v>中後</v>
      </c>
      <c r="H370" s="15">
        <v>1</v>
      </c>
      <c r="I370" s="15" t="str">
        <f t="shared" si="15"/>
        <v>忠</v>
      </c>
      <c r="J370" s="15">
        <f>COUNTIF($B$2:B370,B370)</f>
        <v>12</v>
      </c>
      <c r="K370" s="15" t="str">
        <f t="shared" ca="1" si="16"/>
        <v/>
      </c>
      <c r="L370" t="s">
        <v>536</v>
      </c>
      <c r="M370" s="39" t="s">
        <v>369</v>
      </c>
      <c r="N370">
        <v>1400</v>
      </c>
      <c r="O370">
        <v>1</v>
      </c>
      <c r="P370">
        <v>21.44</v>
      </c>
      <c r="Q370">
        <v>4</v>
      </c>
      <c r="R370">
        <v>8</v>
      </c>
      <c r="S370" s="48" t="s">
        <v>37</v>
      </c>
      <c r="T370" s="47" t="s">
        <v>32</v>
      </c>
      <c r="U370" s="19" t="s">
        <v>28</v>
      </c>
      <c r="V370">
        <v>115</v>
      </c>
      <c r="W370">
        <v>125</v>
      </c>
      <c r="X370">
        <v>1148</v>
      </c>
      <c r="Z370">
        <v>6</v>
      </c>
      <c r="AA370" s="38" t="s">
        <v>434</v>
      </c>
      <c r="AB370" s="35" t="s">
        <v>377</v>
      </c>
      <c r="AC370" s="35">
        <f>VLOOKUP(A370,Raceinfo!$A$1:$D$15,4,0)</f>
        <v>0</v>
      </c>
      <c r="AD370">
        <v>4</v>
      </c>
      <c r="AE370">
        <v>50</v>
      </c>
      <c r="AF370">
        <v>10</v>
      </c>
      <c r="AG370">
        <v>9</v>
      </c>
      <c r="AH370">
        <v>8</v>
      </c>
      <c r="AI370">
        <v>1</v>
      </c>
      <c r="AL370" t="s">
        <v>18</v>
      </c>
      <c r="AM370" t="s">
        <v>1475</v>
      </c>
      <c r="AN370" s="126">
        <f>表格2[[#This Row],[今次負磅]]/表格2[[#This Row],[排位體重]]*100%</f>
        <v>0.10017421602787456</v>
      </c>
      <c r="AO370" t="str">
        <f t="shared" si="17"/>
        <v/>
      </c>
    </row>
    <row r="371" spans="1:41" x14ac:dyDescent="0.25">
      <c r="A371" s="19" t="s">
        <v>115</v>
      </c>
      <c r="B371" s="22" t="s">
        <v>120</v>
      </c>
      <c r="C371" s="22"/>
      <c r="D371" s="22"/>
      <c r="E371" s="11" t="s">
        <v>1414</v>
      </c>
      <c r="F371" s="18" t="s">
        <v>1407</v>
      </c>
      <c r="G371" s="31" t="str">
        <f>VLOOKUP(AF371, method!$A$1:$B$15, 2, 0)</f>
        <v>中後</v>
      </c>
      <c r="H371" s="15">
        <v>2</v>
      </c>
      <c r="I371" s="15" t="str">
        <f t="shared" si="15"/>
        <v>忠</v>
      </c>
      <c r="J371" s="15">
        <f>COUNTIF($B$2:B371,B371)</f>
        <v>13</v>
      </c>
      <c r="K371" s="15" t="str">
        <f t="shared" ca="1" si="16"/>
        <v/>
      </c>
      <c r="L371" t="s">
        <v>558</v>
      </c>
      <c r="M371" s="41" t="s">
        <v>400</v>
      </c>
      <c r="N371" s="42">
        <v>1200</v>
      </c>
      <c r="O371">
        <v>1</v>
      </c>
      <c r="P371">
        <v>8.58</v>
      </c>
      <c r="Q371">
        <v>4</v>
      </c>
      <c r="R371">
        <v>9</v>
      </c>
      <c r="S371" s="48" t="s">
        <v>37</v>
      </c>
      <c r="T371" s="61" t="s">
        <v>128</v>
      </c>
      <c r="U371" s="19" t="s">
        <v>28</v>
      </c>
      <c r="V371">
        <v>115</v>
      </c>
      <c r="W371">
        <v>125</v>
      </c>
      <c r="X371">
        <v>1150</v>
      </c>
      <c r="Z371">
        <v>9.9</v>
      </c>
      <c r="AA371" s="38">
        <v>2</v>
      </c>
      <c r="AB371" s="35" t="s">
        <v>377</v>
      </c>
      <c r="AC371" s="35">
        <f>VLOOKUP(A371,Raceinfo!$A$1:$D$15,4,0)</f>
        <v>0</v>
      </c>
      <c r="AD371">
        <v>4</v>
      </c>
      <c r="AE371">
        <v>49</v>
      </c>
      <c r="AF371">
        <v>9</v>
      </c>
      <c r="AG371">
        <v>7</v>
      </c>
      <c r="AH371">
        <v>2</v>
      </c>
      <c r="AL371" t="s">
        <v>18</v>
      </c>
      <c r="AM371" t="s">
        <v>1475</v>
      </c>
      <c r="AN371" s="126">
        <f>表格2[[#This Row],[今次負磅]]/表格2[[#This Row],[排位體重]]*100%</f>
        <v>0.1</v>
      </c>
      <c r="AO371" t="str">
        <f t="shared" si="17"/>
        <v/>
      </c>
    </row>
    <row r="372" spans="1:41" x14ac:dyDescent="0.25">
      <c r="A372" s="19" t="s">
        <v>115</v>
      </c>
      <c r="B372" s="22" t="s">
        <v>120</v>
      </c>
      <c r="C372" s="22"/>
      <c r="D372" s="22"/>
      <c r="E372" s="11" t="s">
        <v>1414</v>
      </c>
      <c r="F372" s="122"/>
      <c r="G372" s="31" t="str">
        <f>VLOOKUP(AF372, method!$A$1:$B$15, 2, 0)</f>
        <v>中後</v>
      </c>
      <c r="H372">
        <v>5</v>
      </c>
      <c r="I372" t="str">
        <f t="shared" si="15"/>
        <v>忠</v>
      </c>
      <c r="J372">
        <f>COUNTIF($B$2:B372,B372)</f>
        <v>14</v>
      </c>
      <c r="K372" t="str">
        <f t="shared" ca="1" si="16"/>
        <v/>
      </c>
      <c r="L372" t="s">
        <v>653</v>
      </c>
      <c r="M372" s="39" t="s">
        <v>394</v>
      </c>
      <c r="N372">
        <v>1400</v>
      </c>
      <c r="O372">
        <v>1</v>
      </c>
      <c r="P372">
        <v>22.34</v>
      </c>
      <c r="Q372">
        <v>4</v>
      </c>
      <c r="R372">
        <v>3</v>
      </c>
      <c r="S372" s="48" t="s">
        <v>37</v>
      </c>
      <c r="T372" s="55" t="s">
        <v>69</v>
      </c>
      <c r="U372" s="19" t="s">
        <v>28</v>
      </c>
      <c r="V372">
        <v>115</v>
      </c>
      <c r="W372">
        <v>126</v>
      </c>
      <c r="X372">
        <v>1150</v>
      </c>
      <c r="Z372">
        <v>7.7</v>
      </c>
      <c r="AA372" s="37" t="s">
        <v>531</v>
      </c>
      <c r="AB372" s="35" t="s">
        <v>377</v>
      </c>
      <c r="AC372" s="35">
        <f>VLOOKUP(A372,Raceinfo!$A$1:$D$15,4,0)</f>
        <v>0</v>
      </c>
      <c r="AD372">
        <v>4</v>
      </c>
      <c r="AE372">
        <v>50</v>
      </c>
      <c r="AF372">
        <v>8</v>
      </c>
      <c r="AG372">
        <v>9</v>
      </c>
      <c r="AH372">
        <v>8</v>
      </c>
      <c r="AI372">
        <v>5</v>
      </c>
      <c r="AL372" t="s">
        <v>18</v>
      </c>
      <c r="AM372" t="s">
        <v>1475</v>
      </c>
      <c r="AN372" s="126">
        <f>表格2[[#This Row],[今次負磅]]/表格2[[#This Row],[排位體重]]*100%</f>
        <v>0.1</v>
      </c>
      <c r="AO372" t="str">
        <f t="shared" si="17"/>
        <v/>
      </c>
    </row>
    <row r="373" spans="1:41" x14ac:dyDescent="0.25">
      <c r="A373" s="19" t="s">
        <v>115</v>
      </c>
      <c r="B373" s="22" t="s">
        <v>120</v>
      </c>
      <c r="C373" s="22"/>
      <c r="D373" s="22"/>
      <c r="E373" s="11" t="s">
        <v>1414</v>
      </c>
      <c r="F373" s="122"/>
      <c r="G373" s="31" t="str">
        <f>VLOOKUP(AF373, method!$A$1:$B$15, 2, 0)</f>
        <v>中後</v>
      </c>
      <c r="H373">
        <v>4</v>
      </c>
      <c r="I373" t="str">
        <f t="shared" si="15"/>
        <v>忠</v>
      </c>
      <c r="J373">
        <f>COUNTIF($B$2:B373,B373)</f>
        <v>15</v>
      </c>
      <c r="K373" t="str">
        <f t="shared" ca="1" si="16"/>
        <v/>
      </c>
      <c r="L373" t="s">
        <v>588</v>
      </c>
      <c r="M373" s="39" t="s">
        <v>369</v>
      </c>
      <c r="N373">
        <v>1400</v>
      </c>
      <c r="O373">
        <v>1</v>
      </c>
      <c r="P373">
        <v>21.91</v>
      </c>
      <c r="Q373">
        <v>4</v>
      </c>
      <c r="R373">
        <v>5</v>
      </c>
      <c r="S373" s="48" t="s">
        <v>37</v>
      </c>
      <c r="T373" s="55" t="s">
        <v>69</v>
      </c>
      <c r="U373" s="19" t="s">
        <v>28</v>
      </c>
      <c r="V373">
        <v>115</v>
      </c>
      <c r="W373">
        <v>125</v>
      </c>
      <c r="X373">
        <v>1150</v>
      </c>
      <c r="Z373">
        <v>30</v>
      </c>
      <c r="AA373" s="38" t="s">
        <v>468</v>
      </c>
      <c r="AB373" s="35" t="s">
        <v>377</v>
      </c>
      <c r="AC373" s="35">
        <f>VLOOKUP(A373,Raceinfo!$A$1:$D$15,4,0)</f>
        <v>0</v>
      </c>
      <c r="AD373">
        <v>4</v>
      </c>
      <c r="AE373">
        <v>50</v>
      </c>
      <c r="AF373">
        <v>10</v>
      </c>
      <c r="AG373">
        <v>11</v>
      </c>
      <c r="AH373">
        <v>13</v>
      </c>
      <c r="AI373">
        <v>4</v>
      </c>
      <c r="AL373" t="s">
        <v>514</v>
      </c>
      <c r="AM373" t="s">
        <v>1545</v>
      </c>
      <c r="AN373" s="126">
        <f>表格2[[#This Row],[今次負磅]]/表格2[[#This Row],[排位體重]]*100%</f>
        <v>0.1</v>
      </c>
      <c r="AO373" t="str">
        <f t="shared" si="17"/>
        <v/>
      </c>
    </row>
    <row r="374" spans="1:41" x14ac:dyDescent="0.25">
      <c r="A374" s="19" t="s">
        <v>115</v>
      </c>
      <c r="B374" s="22" t="s">
        <v>120</v>
      </c>
      <c r="C374" s="22"/>
      <c r="D374" s="22"/>
      <c r="E374" s="11" t="s">
        <v>1414</v>
      </c>
      <c r="F374" s="122"/>
      <c r="G374" s="33" t="str">
        <f>VLOOKUP(AF374, method!$A$1:$B$15, 2, 0)</f>
        <v>留後</v>
      </c>
      <c r="H374">
        <v>7</v>
      </c>
      <c r="I374" t="str">
        <f t="shared" si="15"/>
        <v>忠</v>
      </c>
      <c r="J374">
        <f>COUNTIF($B$2:B374,B374)</f>
        <v>16</v>
      </c>
      <c r="K374" t="str">
        <f t="shared" ca="1" si="16"/>
        <v/>
      </c>
      <c r="L374" t="s">
        <v>518</v>
      </c>
      <c r="M374" s="39" t="s">
        <v>384</v>
      </c>
      <c r="N374" s="42">
        <v>1200</v>
      </c>
      <c r="O374">
        <v>1</v>
      </c>
      <c r="P374">
        <v>9.48</v>
      </c>
      <c r="Q374">
        <v>4</v>
      </c>
      <c r="R374">
        <v>8</v>
      </c>
      <c r="S374" s="48" t="s">
        <v>37</v>
      </c>
      <c r="T374" s="50" t="s">
        <v>46</v>
      </c>
      <c r="U374" s="19" t="s">
        <v>28</v>
      </c>
      <c r="V374">
        <v>115</v>
      </c>
      <c r="W374">
        <v>128</v>
      </c>
      <c r="X374">
        <v>1166</v>
      </c>
      <c r="Z374">
        <v>7.6</v>
      </c>
      <c r="AA374" s="37" t="s">
        <v>436</v>
      </c>
      <c r="AB374" s="35" t="s">
        <v>377</v>
      </c>
      <c r="AC374" s="35">
        <f>VLOOKUP(A374,Raceinfo!$A$1:$D$15,4,0)</f>
        <v>0</v>
      </c>
      <c r="AD374">
        <v>4</v>
      </c>
      <c r="AE374">
        <v>52</v>
      </c>
      <c r="AF374">
        <v>11</v>
      </c>
      <c r="AG374">
        <v>12</v>
      </c>
      <c r="AH374">
        <v>7</v>
      </c>
      <c r="AL374" t="s">
        <v>98</v>
      </c>
      <c r="AM374" t="s">
        <v>1479</v>
      </c>
      <c r="AN374" s="126">
        <f>表格2[[#This Row],[今次負磅]]/表格2[[#This Row],[排位體重]]*100%</f>
        <v>9.8627787307032588E-2</v>
      </c>
      <c r="AO374" t="str">
        <f t="shared" si="17"/>
        <v/>
      </c>
    </row>
    <row r="375" spans="1:41" x14ac:dyDescent="0.25">
      <c r="A375" s="19" t="s">
        <v>115</v>
      </c>
      <c r="B375" s="22" t="s">
        <v>120</v>
      </c>
      <c r="C375" s="22"/>
      <c r="D375" s="22"/>
      <c r="E375" s="11" t="s">
        <v>1414</v>
      </c>
      <c r="F375" s="122"/>
      <c r="G375" s="31" t="str">
        <f>VLOOKUP(AF375, method!$A$1:$B$15, 2, 0)</f>
        <v>中後</v>
      </c>
      <c r="H375">
        <v>5</v>
      </c>
      <c r="I375" t="str">
        <f t="shared" si="15"/>
        <v>忠</v>
      </c>
      <c r="J375">
        <f>COUNTIF($B$2:B375,B375)</f>
        <v>17</v>
      </c>
      <c r="K375" t="str">
        <f t="shared" ca="1" si="16"/>
        <v/>
      </c>
      <c r="L375" t="s">
        <v>654</v>
      </c>
      <c r="M375" s="39" t="s">
        <v>384</v>
      </c>
      <c r="N375" s="42">
        <v>1200</v>
      </c>
      <c r="O375">
        <v>1</v>
      </c>
      <c r="P375">
        <v>10.6</v>
      </c>
      <c r="Q375">
        <v>4</v>
      </c>
      <c r="R375">
        <v>10</v>
      </c>
      <c r="S375" s="48" t="s">
        <v>37</v>
      </c>
      <c r="T375" s="61" t="s">
        <v>128</v>
      </c>
      <c r="U375" s="19" t="s">
        <v>28</v>
      </c>
      <c r="V375">
        <v>115</v>
      </c>
      <c r="W375">
        <v>130</v>
      </c>
      <c r="X375">
        <v>1163</v>
      </c>
      <c r="Z375">
        <v>10</v>
      </c>
      <c r="AA375" s="38" t="s">
        <v>447</v>
      </c>
      <c r="AB375" s="35" t="s">
        <v>377</v>
      </c>
      <c r="AC375" s="35">
        <f>VLOOKUP(A375,Raceinfo!$A$1:$D$15,4,0)</f>
        <v>0</v>
      </c>
      <c r="AD375" t="s">
        <v>404</v>
      </c>
      <c r="AE375">
        <v>52</v>
      </c>
      <c r="AF375">
        <v>8</v>
      </c>
      <c r="AG375">
        <v>8</v>
      </c>
      <c r="AH375">
        <v>5</v>
      </c>
      <c r="AL375" t="s">
        <v>181</v>
      </c>
      <c r="AM375" t="s">
        <v>1489</v>
      </c>
      <c r="AN375" s="126">
        <f>表格2[[#This Row],[今次負磅]]/表格2[[#This Row],[排位體重]]*100%</f>
        <v>9.8882201203783313E-2</v>
      </c>
      <c r="AO375" t="str">
        <f t="shared" si="17"/>
        <v/>
      </c>
    </row>
    <row r="376" spans="1:41" x14ac:dyDescent="0.25">
      <c r="A376" s="19" t="s">
        <v>115</v>
      </c>
      <c r="B376" s="23" t="s">
        <v>122</v>
      </c>
      <c r="C376" s="23"/>
      <c r="D376" s="23"/>
      <c r="E376" s="11" t="s">
        <v>1414</v>
      </c>
      <c r="F376" s="122"/>
      <c r="G376" s="32" t="str">
        <f>VLOOKUP(AF376, method!$A$1:$B$15, 2, 0)</f>
        <v>中前</v>
      </c>
      <c r="H376">
        <v>7</v>
      </c>
      <c r="I376" t="str">
        <f t="shared" si="15"/>
        <v/>
      </c>
      <c r="J376">
        <f>COUNTIF($B$2:B376,B376)</f>
        <v>1</v>
      </c>
      <c r="K376" t="str">
        <f t="shared" ca="1" si="16"/>
        <v/>
      </c>
      <c r="L376" t="s">
        <v>504</v>
      </c>
      <c r="M376" s="39" t="s">
        <v>369</v>
      </c>
      <c r="N376">
        <v>1400</v>
      </c>
      <c r="O376">
        <v>1</v>
      </c>
      <c r="P376">
        <v>21.4</v>
      </c>
      <c r="Q376">
        <v>6</v>
      </c>
      <c r="R376">
        <v>6</v>
      </c>
      <c r="S376" s="59" t="s">
        <v>111</v>
      </c>
      <c r="T376" s="45" t="s">
        <v>22</v>
      </c>
      <c r="U376" s="23" t="s">
        <v>112</v>
      </c>
      <c r="V376">
        <v>115</v>
      </c>
      <c r="W376">
        <v>122</v>
      </c>
      <c r="X376">
        <v>1191</v>
      </c>
      <c r="Z376">
        <v>32</v>
      </c>
      <c r="AA376" s="37">
        <v>4</v>
      </c>
      <c r="AB376" s="35" t="s">
        <v>377</v>
      </c>
      <c r="AC376" s="35">
        <f>VLOOKUP(A376,Raceinfo!$A$1:$D$15,4,0)</f>
        <v>0</v>
      </c>
      <c r="AD376" t="s">
        <v>644</v>
      </c>
      <c r="AE376">
        <v>105</v>
      </c>
      <c r="AF376">
        <v>4</v>
      </c>
      <c r="AG376">
        <v>4</v>
      </c>
      <c r="AH376">
        <v>5</v>
      </c>
      <c r="AI376">
        <v>7</v>
      </c>
      <c r="AL376" t="s">
        <v>39</v>
      </c>
      <c r="AM376" t="s">
        <v>1469</v>
      </c>
      <c r="AN376" s="126">
        <f>表格2[[#This Row],[今次負磅]]/表格2[[#This Row],[排位體重]]*100%</f>
        <v>9.6557514693534838E-2</v>
      </c>
      <c r="AO376" t="str">
        <f t="shared" si="17"/>
        <v/>
      </c>
    </row>
    <row r="377" spans="1:41" x14ac:dyDescent="0.25">
      <c r="A377" s="19" t="s">
        <v>115</v>
      </c>
      <c r="B377" s="23" t="s">
        <v>122</v>
      </c>
      <c r="C377" s="23" t="s">
        <v>1410</v>
      </c>
      <c r="D377" s="23" t="s">
        <v>593</v>
      </c>
      <c r="E377" s="11" t="s">
        <v>1414</v>
      </c>
      <c r="F377" s="122"/>
      <c r="G377" s="32" t="str">
        <f>VLOOKUP(AF377, method!$A$1:$B$15, 2, 0)</f>
        <v>中前</v>
      </c>
      <c r="H377" s="15">
        <v>3</v>
      </c>
      <c r="I377" s="15" t="str">
        <f t="shared" si="15"/>
        <v/>
      </c>
      <c r="J377" s="15">
        <f>COUNTIF($B$2:B377,B377)</f>
        <v>2</v>
      </c>
      <c r="K377" s="15" t="str">
        <f t="shared" ca="1" si="16"/>
        <v/>
      </c>
      <c r="L377" t="s">
        <v>522</v>
      </c>
      <c r="M377" s="39" t="s">
        <v>394</v>
      </c>
      <c r="N377" s="42">
        <v>1200</v>
      </c>
      <c r="O377">
        <v>1</v>
      </c>
      <c r="P377" s="127">
        <v>8.15</v>
      </c>
      <c r="Q377">
        <v>6</v>
      </c>
      <c r="R377">
        <v>6</v>
      </c>
      <c r="S377" s="59" t="s">
        <v>111</v>
      </c>
      <c r="T377" s="59" t="s">
        <v>111</v>
      </c>
      <c r="U377" s="23" t="s">
        <v>112</v>
      </c>
      <c r="V377">
        <v>115</v>
      </c>
      <c r="W377">
        <v>126</v>
      </c>
      <c r="X377">
        <v>1196</v>
      </c>
      <c r="Z377">
        <v>15</v>
      </c>
      <c r="AA377" s="38" t="s">
        <v>468</v>
      </c>
      <c r="AB377" s="35" t="s">
        <v>370</v>
      </c>
      <c r="AC377" s="35">
        <f>VLOOKUP(A377,Raceinfo!$A$1:$D$15,4,0)</f>
        <v>0</v>
      </c>
      <c r="AD377" t="s">
        <v>644</v>
      </c>
      <c r="AE377">
        <v>106</v>
      </c>
      <c r="AF377">
        <v>6</v>
      </c>
      <c r="AG377">
        <v>6</v>
      </c>
      <c r="AH377">
        <v>3</v>
      </c>
      <c r="AL377" t="s">
        <v>39</v>
      </c>
      <c r="AM377" t="s">
        <v>1469</v>
      </c>
      <c r="AN377" s="126">
        <f>表格2[[#This Row],[今次負磅]]/表格2[[#This Row],[排位體重]]*100%</f>
        <v>9.6153846153846159E-2</v>
      </c>
      <c r="AO377" t="str">
        <f t="shared" si="17"/>
        <v/>
      </c>
    </row>
    <row r="378" spans="1:41" x14ac:dyDescent="0.25">
      <c r="A378" s="19" t="s">
        <v>115</v>
      </c>
      <c r="B378" s="23" t="s">
        <v>122</v>
      </c>
      <c r="C378" s="23" t="s">
        <v>1410</v>
      </c>
      <c r="D378" s="23"/>
      <c r="E378" s="125" t="s">
        <v>1399</v>
      </c>
      <c r="F378" s="122"/>
      <c r="G378" s="30" t="str">
        <f>VLOOKUP(AF378, method!$A$1:$B$15, 2, 0)</f>
        <v>放頭</v>
      </c>
      <c r="H378">
        <v>7</v>
      </c>
      <c r="I378" t="str">
        <f t="shared" si="15"/>
        <v/>
      </c>
      <c r="J378">
        <f>COUNTIF($B$2:B378,B378)</f>
        <v>3</v>
      </c>
      <c r="K378" t="str">
        <f t="shared" ca="1" si="16"/>
        <v/>
      </c>
      <c r="L378" t="s">
        <v>381</v>
      </c>
      <c r="M378" s="39" t="s">
        <v>369</v>
      </c>
      <c r="N378" s="42">
        <v>1200</v>
      </c>
      <c r="O378">
        <v>1</v>
      </c>
      <c r="P378" s="127">
        <v>8.19</v>
      </c>
      <c r="Q378">
        <v>6</v>
      </c>
      <c r="R378">
        <v>1</v>
      </c>
      <c r="S378" s="59" t="s">
        <v>111</v>
      </c>
      <c r="T378" s="59" t="s">
        <v>111</v>
      </c>
      <c r="U378" s="23" t="s">
        <v>112</v>
      </c>
      <c r="V378">
        <v>115</v>
      </c>
      <c r="W378">
        <v>126</v>
      </c>
      <c r="X378">
        <v>1205</v>
      </c>
      <c r="Z378">
        <v>410</v>
      </c>
      <c r="AA378" s="37" t="s">
        <v>408</v>
      </c>
      <c r="AB378" s="35" t="s">
        <v>370</v>
      </c>
      <c r="AC378" s="35">
        <f>VLOOKUP(A378,Raceinfo!$A$1:$D$15,4,0)</f>
        <v>0</v>
      </c>
      <c r="AD378" t="s">
        <v>641</v>
      </c>
      <c r="AE378">
        <v>107</v>
      </c>
      <c r="AF378">
        <v>2</v>
      </c>
      <c r="AG378">
        <v>1</v>
      </c>
      <c r="AH378">
        <v>7</v>
      </c>
      <c r="AL378" t="s">
        <v>655</v>
      </c>
      <c r="AM378" t="s">
        <v>1575</v>
      </c>
      <c r="AN378" s="126">
        <f>表格2[[#This Row],[今次負磅]]/表格2[[#This Row],[排位體重]]*100%</f>
        <v>9.5435684647302899E-2</v>
      </c>
      <c r="AO378" t="str">
        <f t="shared" si="17"/>
        <v/>
      </c>
    </row>
    <row r="379" spans="1:41" x14ac:dyDescent="0.25">
      <c r="A379" s="19" t="s">
        <v>115</v>
      </c>
      <c r="B379" s="23" t="s">
        <v>122</v>
      </c>
      <c r="C379" s="23"/>
      <c r="D379" s="23"/>
      <c r="E379" s="11" t="s">
        <v>1414</v>
      </c>
      <c r="F379" s="122"/>
      <c r="G379" s="32" t="str">
        <f>VLOOKUP(AF379, method!$A$1:$B$15, 2, 0)</f>
        <v>中前</v>
      </c>
      <c r="H379">
        <v>6</v>
      </c>
      <c r="I379" t="str">
        <f t="shared" si="15"/>
        <v/>
      </c>
      <c r="J379">
        <f>COUNTIF($B$2:B379,B379)</f>
        <v>4</v>
      </c>
      <c r="K379" t="str">
        <f t="shared" ca="1" si="16"/>
        <v/>
      </c>
      <c r="L379" t="s">
        <v>424</v>
      </c>
      <c r="M379" s="39" t="s">
        <v>390</v>
      </c>
      <c r="N379" s="42">
        <v>1200</v>
      </c>
      <c r="O379">
        <v>1</v>
      </c>
      <c r="P379">
        <v>8.5</v>
      </c>
      <c r="Q379">
        <v>6</v>
      </c>
      <c r="R379">
        <v>3</v>
      </c>
      <c r="S379" s="59" t="s">
        <v>111</v>
      </c>
      <c r="T379" s="59" t="s">
        <v>111</v>
      </c>
      <c r="U379" s="23" t="s">
        <v>112</v>
      </c>
      <c r="V379">
        <v>115</v>
      </c>
      <c r="W379">
        <v>123</v>
      </c>
      <c r="X379">
        <v>1195</v>
      </c>
      <c r="Z379">
        <v>196</v>
      </c>
      <c r="AA379" s="37" t="s">
        <v>416</v>
      </c>
      <c r="AB379" s="35" t="s">
        <v>377</v>
      </c>
      <c r="AC379" s="35">
        <f>VLOOKUP(A379,Raceinfo!$A$1:$D$15,4,0)</f>
        <v>0</v>
      </c>
      <c r="AD379" t="s">
        <v>642</v>
      </c>
      <c r="AE379">
        <v>108</v>
      </c>
      <c r="AF379">
        <v>5</v>
      </c>
      <c r="AG379">
        <v>5</v>
      </c>
      <c r="AH379">
        <v>6</v>
      </c>
      <c r="AL379" t="s">
        <v>656</v>
      </c>
      <c r="AM379" t="s">
        <v>1576</v>
      </c>
      <c r="AN379" s="126">
        <f>表格2[[#This Row],[今次負磅]]/表格2[[#This Row],[排位體重]]*100%</f>
        <v>9.6234309623430964E-2</v>
      </c>
      <c r="AO379" t="str">
        <f t="shared" si="17"/>
        <v/>
      </c>
    </row>
    <row r="380" spans="1:41" x14ac:dyDescent="0.25">
      <c r="A380" s="19" t="s">
        <v>115</v>
      </c>
      <c r="B380" s="23" t="s">
        <v>122</v>
      </c>
      <c r="C380" s="23"/>
      <c r="D380" s="23"/>
      <c r="E380" s="11" t="s">
        <v>1414</v>
      </c>
      <c r="F380" s="122"/>
      <c r="G380" s="32" t="str">
        <f>VLOOKUP(AF380, method!$A$1:$B$15, 2, 0)</f>
        <v>中前</v>
      </c>
      <c r="H380">
        <v>4</v>
      </c>
      <c r="I380" t="str">
        <f t="shared" si="15"/>
        <v/>
      </c>
      <c r="J380">
        <f>COUNTIF($B$2:B380,B380)</f>
        <v>5</v>
      </c>
      <c r="K380" t="str">
        <f t="shared" ca="1" si="16"/>
        <v/>
      </c>
      <c r="L380" t="s">
        <v>609</v>
      </c>
      <c r="M380" s="39" t="s">
        <v>413</v>
      </c>
      <c r="N380" s="42">
        <v>1200</v>
      </c>
      <c r="O380">
        <v>1</v>
      </c>
      <c r="P380">
        <v>8.6199999999999992</v>
      </c>
      <c r="Q380">
        <v>6</v>
      </c>
      <c r="R380">
        <v>3</v>
      </c>
      <c r="S380" s="59" t="s">
        <v>111</v>
      </c>
      <c r="T380" s="59" t="s">
        <v>111</v>
      </c>
      <c r="U380" s="23" t="s">
        <v>112</v>
      </c>
      <c r="V380">
        <v>115</v>
      </c>
      <c r="W380">
        <v>129</v>
      </c>
      <c r="X380">
        <v>1217</v>
      </c>
      <c r="Z380">
        <v>15</v>
      </c>
      <c r="AA380" s="38" t="s">
        <v>447</v>
      </c>
      <c r="AB380" s="35" t="s">
        <v>377</v>
      </c>
      <c r="AC380" s="35">
        <f>VLOOKUP(A380,Raceinfo!$A$1:$D$15,4,0)</f>
        <v>0</v>
      </c>
      <c r="AD380">
        <v>1</v>
      </c>
      <c r="AE380">
        <v>109</v>
      </c>
      <c r="AF380">
        <v>5</v>
      </c>
      <c r="AG380">
        <v>5</v>
      </c>
      <c r="AH380">
        <v>4</v>
      </c>
      <c r="AL380" t="s">
        <v>656</v>
      </c>
      <c r="AM380" t="s">
        <v>1576</v>
      </c>
      <c r="AN380" s="126">
        <f>表格2[[#This Row],[今次負磅]]/表格2[[#This Row],[排位體重]]*100%</f>
        <v>9.4494658997534925E-2</v>
      </c>
      <c r="AO380" t="str">
        <f t="shared" si="17"/>
        <v/>
      </c>
    </row>
    <row r="381" spans="1:41" x14ac:dyDescent="0.25">
      <c r="A381" s="19" t="s">
        <v>115</v>
      </c>
      <c r="B381" s="23" t="s">
        <v>122</v>
      </c>
      <c r="C381" s="23"/>
      <c r="D381" s="23"/>
      <c r="E381" s="11" t="s">
        <v>1414</v>
      </c>
      <c r="F381" s="122"/>
      <c r="G381" s="30" t="str">
        <f>VLOOKUP(AF381, method!$A$1:$B$15, 2, 0)</f>
        <v>放頭</v>
      </c>
      <c r="H381">
        <v>6</v>
      </c>
      <c r="I381" t="str">
        <f t="shared" si="15"/>
        <v/>
      </c>
      <c r="J381">
        <f>COUNTIF($B$2:B381,B381)</f>
        <v>6</v>
      </c>
      <c r="K381" t="str">
        <f t="shared" ca="1" si="16"/>
        <v/>
      </c>
      <c r="L381" t="s">
        <v>615</v>
      </c>
      <c r="M381" s="39" t="s">
        <v>390</v>
      </c>
      <c r="N381">
        <v>1400</v>
      </c>
      <c r="O381">
        <v>1</v>
      </c>
      <c r="P381">
        <v>21.45</v>
      </c>
      <c r="Q381">
        <v>6</v>
      </c>
      <c r="R381">
        <v>5</v>
      </c>
      <c r="S381" s="59" t="s">
        <v>111</v>
      </c>
      <c r="T381" s="59" t="s">
        <v>111</v>
      </c>
      <c r="U381" s="23" t="s">
        <v>112</v>
      </c>
      <c r="V381">
        <v>115</v>
      </c>
      <c r="W381">
        <v>135</v>
      </c>
      <c r="X381">
        <v>1220</v>
      </c>
      <c r="Z381">
        <v>10</v>
      </c>
      <c r="AA381" s="38">
        <v>2</v>
      </c>
      <c r="AB381" s="35" t="s">
        <v>377</v>
      </c>
      <c r="AC381" s="35">
        <f>VLOOKUP(A381,Raceinfo!$A$1:$D$15,4,0)</f>
        <v>0</v>
      </c>
      <c r="AD381">
        <v>1</v>
      </c>
      <c r="AE381">
        <v>110</v>
      </c>
      <c r="AF381">
        <v>2</v>
      </c>
      <c r="AG381">
        <v>2</v>
      </c>
      <c r="AH381">
        <v>2</v>
      </c>
      <c r="AI381">
        <v>6</v>
      </c>
      <c r="AL381" t="s">
        <v>656</v>
      </c>
      <c r="AM381" t="s">
        <v>1576</v>
      </c>
      <c r="AN381" s="126">
        <f>表格2[[#This Row],[今次負磅]]/表格2[[#This Row],[排位體重]]*100%</f>
        <v>9.4262295081967207E-2</v>
      </c>
      <c r="AO381" t="str">
        <f t="shared" si="17"/>
        <v/>
      </c>
    </row>
    <row r="382" spans="1:41" x14ac:dyDescent="0.25">
      <c r="A382" s="19" t="s">
        <v>115</v>
      </c>
      <c r="B382" s="23" t="s">
        <v>122</v>
      </c>
      <c r="C382" s="23" t="s">
        <v>1410</v>
      </c>
      <c r="D382" s="23" t="s">
        <v>593</v>
      </c>
      <c r="E382" s="11" t="s">
        <v>1414</v>
      </c>
      <c r="F382" s="122"/>
      <c r="G382" s="32" t="str">
        <f>VLOOKUP(AF382, method!$A$1:$B$15, 2, 0)</f>
        <v>中前</v>
      </c>
      <c r="H382">
        <v>5</v>
      </c>
      <c r="I382" t="str">
        <f t="shared" si="15"/>
        <v/>
      </c>
      <c r="J382">
        <f>COUNTIF($B$2:B382,B382)</f>
        <v>7</v>
      </c>
      <c r="K382" t="str">
        <f t="shared" ca="1" si="16"/>
        <v/>
      </c>
      <c r="L382" t="s">
        <v>386</v>
      </c>
      <c r="M382" s="39" t="s">
        <v>384</v>
      </c>
      <c r="N382" s="42">
        <v>1200</v>
      </c>
      <c r="O382">
        <v>1</v>
      </c>
      <c r="P382" s="127">
        <v>8.33</v>
      </c>
      <c r="Q382">
        <v>6</v>
      </c>
      <c r="R382">
        <v>3</v>
      </c>
      <c r="S382" s="59" t="s">
        <v>111</v>
      </c>
      <c r="T382" s="59" t="s">
        <v>111</v>
      </c>
      <c r="U382" s="23" t="s">
        <v>112</v>
      </c>
      <c r="V382">
        <v>115</v>
      </c>
      <c r="W382">
        <v>126</v>
      </c>
      <c r="X382">
        <v>1213</v>
      </c>
      <c r="Z382">
        <v>112</v>
      </c>
      <c r="AA382" s="37" t="s">
        <v>467</v>
      </c>
      <c r="AB382" s="35" t="s">
        <v>370</v>
      </c>
      <c r="AC382" s="35">
        <f>VLOOKUP(A382,Raceinfo!$A$1:$D$15,4,0)</f>
        <v>0</v>
      </c>
      <c r="AD382" t="s">
        <v>641</v>
      </c>
      <c r="AE382">
        <v>110</v>
      </c>
      <c r="AF382">
        <v>4</v>
      </c>
      <c r="AG382">
        <v>6</v>
      </c>
      <c r="AH382">
        <v>5</v>
      </c>
      <c r="AL382" t="s">
        <v>656</v>
      </c>
      <c r="AM382" t="s">
        <v>1576</v>
      </c>
      <c r="AN382" s="126">
        <f>表格2[[#This Row],[今次負磅]]/表格2[[#This Row],[排位體重]]*100%</f>
        <v>9.4806265457543282E-2</v>
      </c>
      <c r="AO382" t="str">
        <f t="shared" si="17"/>
        <v/>
      </c>
    </row>
    <row r="383" spans="1:41" x14ac:dyDescent="0.25">
      <c r="A383" s="19" t="s">
        <v>115</v>
      </c>
      <c r="B383" s="23" t="s">
        <v>122</v>
      </c>
      <c r="C383" s="23"/>
      <c r="D383" s="23"/>
      <c r="E383" s="125" t="s">
        <v>1399</v>
      </c>
      <c r="F383" s="122"/>
      <c r="G383" s="32" t="str">
        <f>VLOOKUP(AF383, method!$A$1:$B$15, 2, 0)</f>
        <v>中前</v>
      </c>
      <c r="H383">
        <v>5</v>
      </c>
      <c r="I383" t="str">
        <f t="shared" si="15"/>
        <v/>
      </c>
      <c r="J383">
        <f>COUNTIF($B$2:B383,B383)</f>
        <v>8</v>
      </c>
      <c r="K383" t="str">
        <f t="shared" ca="1" si="16"/>
        <v/>
      </c>
      <c r="L383" t="s">
        <v>389</v>
      </c>
      <c r="M383" s="39" t="s">
        <v>390</v>
      </c>
      <c r="N383">
        <v>1400</v>
      </c>
      <c r="O383">
        <v>1</v>
      </c>
      <c r="P383">
        <v>20.87</v>
      </c>
      <c r="Q383">
        <v>6</v>
      </c>
      <c r="R383">
        <v>1</v>
      </c>
      <c r="S383" s="59" t="s">
        <v>111</v>
      </c>
      <c r="T383" s="59" t="s">
        <v>111</v>
      </c>
      <c r="U383" s="23" t="s">
        <v>112</v>
      </c>
      <c r="V383">
        <v>115</v>
      </c>
      <c r="W383">
        <v>135</v>
      </c>
      <c r="X383">
        <v>1255</v>
      </c>
      <c r="Z383">
        <v>10</v>
      </c>
      <c r="AA383" s="38" t="s">
        <v>550</v>
      </c>
      <c r="AB383" s="35" t="s">
        <v>377</v>
      </c>
      <c r="AC383" s="35">
        <f>VLOOKUP(A383,Raceinfo!$A$1:$D$15,4,0)</f>
        <v>0</v>
      </c>
      <c r="AD383" t="s">
        <v>644</v>
      </c>
      <c r="AE383">
        <v>110</v>
      </c>
      <c r="AF383">
        <v>5</v>
      </c>
      <c r="AG383">
        <v>4</v>
      </c>
      <c r="AH383">
        <v>4</v>
      </c>
      <c r="AI383">
        <v>5</v>
      </c>
      <c r="AL383" t="s">
        <v>656</v>
      </c>
      <c r="AM383" t="s">
        <v>1576</v>
      </c>
      <c r="AN383" s="126">
        <f>表格2[[#This Row],[今次負磅]]/表格2[[#This Row],[排位體重]]*100%</f>
        <v>9.1633466135458169E-2</v>
      </c>
      <c r="AO383" t="str">
        <f t="shared" si="17"/>
        <v/>
      </c>
    </row>
    <row r="384" spans="1:41" x14ac:dyDescent="0.25">
      <c r="A384" s="19" t="s">
        <v>115</v>
      </c>
      <c r="B384" s="23" t="s">
        <v>122</v>
      </c>
      <c r="C384" s="23"/>
      <c r="D384" s="23"/>
      <c r="E384" s="11" t="s">
        <v>1414</v>
      </c>
      <c r="F384" s="122"/>
      <c r="G384" s="32" t="str">
        <f>VLOOKUP(AF384, method!$A$1:$B$15, 2, 0)</f>
        <v>中前</v>
      </c>
      <c r="H384">
        <v>6</v>
      </c>
      <c r="I384" t="str">
        <f t="shared" si="15"/>
        <v/>
      </c>
      <c r="J384">
        <f>COUNTIF($B$2:B384,B384)</f>
        <v>9</v>
      </c>
      <c r="K384" t="str">
        <f t="shared" ca="1" si="16"/>
        <v/>
      </c>
      <c r="L384" t="s">
        <v>616</v>
      </c>
      <c r="M384" s="39" t="s">
        <v>369</v>
      </c>
      <c r="N384" s="42">
        <v>1200</v>
      </c>
      <c r="O384">
        <v>1</v>
      </c>
      <c r="P384">
        <v>8.66</v>
      </c>
      <c r="Q384">
        <v>6</v>
      </c>
      <c r="R384">
        <v>7</v>
      </c>
      <c r="S384" s="59" t="s">
        <v>111</v>
      </c>
      <c r="T384" s="59" t="s">
        <v>111</v>
      </c>
      <c r="U384" s="23" t="s">
        <v>112</v>
      </c>
      <c r="V384">
        <v>115</v>
      </c>
      <c r="W384">
        <v>126</v>
      </c>
      <c r="X384">
        <v>1233</v>
      </c>
      <c r="Z384">
        <v>89</v>
      </c>
      <c r="AA384" s="37">
        <v>6</v>
      </c>
      <c r="AB384" s="35" t="s">
        <v>377</v>
      </c>
      <c r="AC384" s="35">
        <f>VLOOKUP(A384,Raceinfo!$A$1:$D$15,4,0)</f>
        <v>0</v>
      </c>
      <c r="AD384" t="s">
        <v>641</v>
      </c>
      <c r="AE384">
        <v>110</v>
      </c>
      <c r="AF384">
        <v>6</v>
      </c>
      <c r="AG384">
        <v>7</v>
      </c>
      <c r="AH384">
        <v>6</v>
      </c>
      <c r="AL384" t="s">
        <v>656</v>
      </c>
      <c r="AM384" t="s">
        <v>1576</v>
      </c>
      <c r="AN384" s="126">
        <f>表格2[[#This Row],[今次負磅]]/表格2[[#This Row],[排位體重]]*100%</f>
        <v>9.3268450932684516E-2</v>
      </c>
      <c r="AO384" t="str">
        <f t="shared" si="17"/>
        <v/>
      </c>
    </row>
    <row r="385" spans="1:46" x14ac:dyDescent="0.25">
      <c r="A385" s="19" t="s">
        <v>115</v>
      </c>
      <c r="B385" s="23" t="s">
        <v>122</v>
      </c>
      <c r="C385" s="23" t="s">
        <v>1410</v>
      </c>
      <c r="D385" s="23" t="s">
        <v>593</v>
      </c>
      <c r="E385" s="11" t="s">
        <v>1414</v>
      </c>
      <c r="F385" s="122"/>
      <c r="G385" s="32" t="str">
        <f>VLOOKUP(AF385, method!$A$1:$B$15, 2, 0)</f>
        <v>中前</v>
      </c>
      <c r="H385">
        <v>7</v>
      </c>
      <c r="I385" t="str">
        <f t="shared" si="15"/>
        <v/>
      </c>
      <c r="J385">
        <f>COUNTIF($B$2:B385,B385)</f>
        <v>10</v>
      </c>
      <c r="K385" t="str">
        <f t="shared" ca="1" si="16"/>
        <v/>
      </c>
      <c r="L385" t="s">
        <v>431</v>
      </c>
      <c r="M385" s="39" t="s">
        <v>390</v>
      </c>
      <c r="N385" s="42">
        <v>1200</v>
      </c>
      <c r="O385">
        <v>1</v>
      </c>
      <c r="P385" s="127">
        <v>8.2200000000000006</v>
      </c>
      <c r="Q385">
        <v>6</v>
      </c>
      <c r="R385">
        <v>8</v>
      </c>
      <c r="S385" s="59" t="s">
        <v>111</v>
      </c>
      <c r="T385" s="59" t="s">
        <v>111</v>
      </c>
      <c r="U385" s="23" t="s">
        <v>112</v>
      </c>
      <c r="V385">
        <v>115</v>
      </c>
      <c r="W385">
        <v>123</v>
      </c>
      <c r="X385">
        <v>1242</v>
      </c>
      <c r="Z385">
        <v>22</v>
      </c>
      <c r="AA385" s="37" t="s">
        <v>471</v>
      </c>
      <c r="AB385" s="35" t="s">
        <v>370</v>
      </c>
      <c r="AC385" s="35">
        <f>VLOOKUP(A385,Raceinfo!$A$1:$D$15,4,0)</f>
        <v>0</v>
      </c>
      <c r="AD385" t="s">
        <v>642</v>
      </c>
      <c r="AE385">
        <v>110</v>
      </c>
      <c r="AF385">
        <v>4</v>
      </c>
      <c r="AG385">
        <v>5</v>
      </c>
      <c r="AH385">
        <v>7</v>
      </c>
      <c r="AL385" t="s">
        <v>656</v>
      </c>
      <c r="AM385" t="s">
        <v>1576</v>
      </c>
      <c r="AN385" s="126">
        <f>表格2[[#This Row],[今次負磅]]/表格2[[#This Row],[排位體重]]*100%</f>
        <v>9.2592592592592587E-2</v>
      </c>
      <c r="AO385" t="str">
        <f t="shared" si="17"/>
        <v/>
      </c>
    </row>
    <row r="386" spans="1:46" x14ac:dyDescent="0.25">
      <c r="A386" s="19" t="s">
        <v>115</v>
      </c>
      <c r="B386" s="23" t="s">
        <v>122</v>
      </c>
      <c r="C386" s="23" t="s">
        <v>1410</v>
      </c>
      <c r="D386" s="23"/>
      <c r="E386" s="11" t="s">
        <v>1414</v>
      </c>
      <c r="F386" s="23" t="s">
        <v>1409</v>
      </c>
      <c r="G386" s="32" t="str">
        <f>VLOOKUP(AF386, method!$A$1:$B$15, 2, 0)</f>
        <v>中前</v>
      </c>
      <c r="H386" s="15">
        <v>1</v>
      </c>
      <c r="I386" s="15" t="str">
        <f t="shared" ref="I386:I449" si="18">IF(COUNTIFS($B:$B,B386,$J:$J,"&lt;="&amp;5,$H:$H,"&lt;="&amp;5)&gt;=3,"忠","")</f>
        <v/>
      </c>
      <c r="J386" s="15">
        <f>COUNTIF($B$2:B386,B386)</f>
        <v>11</v>
      </c>
      <c r="K386" s="15" t="str">
        <f t="shared" ref="K386:K449" ca="1" si="19">IF(AND(J386&lt;=5,COUNTIF($B:$B,$B386)&gt;=5),IF(COUNTA(_xlfn.UNIQUE(OFFSET($U$1,MATCH($B386,$B:$B,0)-1,0,5,1)))&gt;1,"倉",""),"")</f>
        <v/>
      </c>
      <c r="L386" t="s">
        <v>409</v>
      </c>
      <c r="M386" s="39" t="s">
        <v>369</v>
      </c>
      <c r="N386" s="42">
        <v>1200</v>
      </c>
      <c r="O386">
        <v>1</v>
      </c>
      <c r="P386" s="127">
        <v>7.39</v>
      </c>
      <c r="Q386">
        <v>6</v>
      </c>
      <c r="R386">
        <v>5</v>
      </c>
      <c r="S386" s="59" t="s">
        <v>111</v>
      </c>
      <c r="T386" s="59" t="s">
        <v>111</v>
      </c>
      <c r="U386" s="23" t="s">
        <v>112</v>
      </c>
      <c r="V386">
        <v>115</v>
      </c>
      <c r="W386">
        <v>115</v>
      </c>
      <c r="X386">
        <v>1221</v>
      </c>
      <c r="Z386">
        <v>3.9</v>
      </c>
      <c r="AA386" s="38" t="s">
        <v>468</v>
      </c>
      <c r="AB386" s="35" t="s">
        <v>370</v>
      </c>
      <c r="AC386" s="35">
        <f>VLOOKUP(A386,Raceinfo!$A$1:$D$15,4,0)</f>
        <v>0</v>
      </c>
      <c r="AD386" t="s">
        <v>642</v>
      </c>
      <c r="AE386">
        <v>100</v>
      </c>
      <c r="AF386">
        <v>5</v>
      </c>
      <c r="AG386">
        <v>5</v>
      </c>
      <c r="AH386">
        <v>1</v>
      </c>
      <c r="AL386" t="s">
        <v>656</v>
      </c>
      <c r="AM386" t="s">
        <v>1576</v>
      </c>
      <c r="AN386" s="126">
        <f>表格2[[#This Row],[今次負磅]]/表格2[[#This Row],[排位體重]]*100%</f>
        <v>9.4185094185094187E-2</v>
      </c>
      <c r="AO386" t="str">
        <f t="shared" ref="AO386:AO449" si="20">IF(AN386&gt;0.1285,"H","")</f>
        <v/>
      </c>
    </row>
    <row r="387" spans="1:46" x14ac:dyDescent="0.25">
      <c r="A387" s="19" t="s">
        <v>115</v>
      </c>
      <c r="B387" s="23" t="s">
        <v>122</v>
      </c>
      <c r="C387" s="23" t="s">
        <v>1410</v>
      </c>
      <c r="D387" s="23"/>
      <c r="E387" s="11" t="s">
        <v>1414</v>
      </c>
      <c r="F387" s="23" t="s">
        <v>1409</v>
      </c>
      <c r="G387" s="32" t="str">
        <f>VLOOKUP(AF387, method!$A$1:$B$15, 2, 0)</f>
        <v>中前</v>
      </c>
      <c r="H387" s="15">
        <v>1</v>
      </c>
      <c r="I387" s="15" t="str">
        <f t="shared" si="18"/>
        <v/>
      </c>
      <c r="J387" s="15">
        <f>COUNTIF($B$2:B387,B387)</f>
        <v>12</v>
      </c>
      <c r="K387" s="15" t="str">
        <f t="shared" ca="1" si="19"/>
        <v/>
      </c>
      <c r="L387" t="s">
        <v>557</v>
      </c>
      <c r="M387" s="39" t="s">
        <v>413</v>
      </c>
      <c r="N387" s="42">
        <v>1200</v>
      </c>
      <c r="O387">
        <v>1</v>
      </c>
      <c r="P387" s="127">
        <v>8.33</v>
      </c>
      <c r="Q387">
        <v>6</v>
      </c>
      <c r="R387">
        <v>11</v>
      </c>
      <c r="S387" s="59" t="s">
        <v>111</v>
      </c>
      <c r="T387" s="59" t="s">
        <v>111</v>
      </c>
      <c r="U387" s="23" t="s">
        <v>112</v>
      </c>
      <c r="V387">
        <v>115</v>
      </c>
      <c r="W387">
        <v>133</v>
      </c>
      <c r="X387">
        <v>1211</v>
      </c>
      <c r="Z387">
        <v>2.9</v>
      </c>
      <c r="AA387" s="38" t="s">
        <v>461</v>
      </c>
      <c r="AB387" s="35" t="s">
        <v>377</v>
      </c>
      <c r="AC387" s="35">
        <f>VLOOKUP(A387,Raceinfo!$A$1:$D$15,4,0)</f>
        <v>0</v>
      </c>
      <c r="AD387">
        <v>2</v>
      </c>
      <c r="AE387">
        <v>94</v>
      </c>
      <c r="AF387">
        <v>4</v>
      </c>
      <c r="AG387">
        <v>4</v>
      </c>
      <c r="AH387">
        <v>1</v>
      </c>
      <c r="AL387" t="s">
        <v>656</v>
      </c>
      <c r="AM387" t="s">
        <v>1576</v>
      </c>
      <c r="AN387" s="126">
        <f>表格2[[#This Row],[今次負磅]]/表格2[[#This Row],[排位體重]]*100%</f>
        <v>9.4962840627580508E-2</v>
      </c>
      <c r="AO387" t="str">
        <f t="shared" si="20"/>
        <v/>
      </c>
    </row>
    <row r="388" spans="1:46" x14ac:dyDescent="0.25">
      <c r="A388" s="19" t="s">
        <v>115</v>
      </c>
      <c r="B388" s="23" t="s">
        <v>122</v>
      </c>
      <c r="C388" s="23" t="s">
        <v>1410</v>
      </c>
      <c r="D388" s="23"/>
      <c r="E388" s="11" t="s">
        <v>1414</v>
      </c>
      <c r="F388" s="23" t="s">
        <v>1409</v>
      </c>
      <c r="G388" s="32" t="str">
        <f>VLOOKUP(AF388, method!$A$1:$B$15, 2, 0)</f>
        <v>中前</v>
      </c>
      <c r="H388" s="15">
        <v>1</v>
      </c>
      <c r="I388" s="15" t="str">
        <f t="shared" si="18"/>
        <v/>
      </c>
      <c r="J388" s="15">
        <f>COUNTIF($B$2:B388,B388)</f>
        <v>13</v>
      </c>
      <c r="K388" s="15" t="str">
        <f t="shared" ca="1" si="19"/>
        <v/>
      </c>
      <c r="L388" t="s">
        <v>542</v>
      </c>
      <c r="M388" s="39" t="s">
        <v>430</v>
      </c>
      <c r="N388" s="42">
        <v>1200</v>
      </c>
      <c r="O388">
        <v>1</v>
      </c>
      <c r="P388" s="127">
        <v>7.76</v>
      </c>
      <c r="Q388">
        <v>6</v>
      </c>
      <c r="R388">
        <v>5</v>
      </c>
      <c r="S388" s="59" t="s">
        <v>111</v>
      </c>
      <c r="T388" s="59" t="s">
        <v>111</v>
      </c>
      <c r="U388" s="23" t="s">
        <v>112</v>
      </c>
      <c r="V388">
        <v>115</v>
      </c>
      <c r="W388">
        <v>123</v>
      </c>
      <c r="X388">
        <v>1218</v>
      </c>
      <c r="Z388">
        <v>5.4</v>
      </c>
      <c r="AA388" s="38">
        <v>2</v>
      </c>
      <c r="AB388" s="35" t="s">
        <v>370</v>
      </c>
      <c r="AC388" s="35">
        <f>VLOOKUP(A388,Raceinfo!$A$1:$D$15,4,0)</f>
        <v>0</v>
      </c>
      <c r="AD388">
        <v>2</v>
      </c>
      <c r="AE388">
        <v>84</v>
      </c>
      <c r="AF388">
        <v>4</v>
      </c>
      <c r="AG388">
        <v>3</v>
      </c>
      <c r="AH388">
        <v>1</v>
      </c>
      <c r="AL388" t="s">
        <v>656</v>
      </c>
      <c r="AM388" t="s">
        <v>1576</v>
      </c>
      <c r="AN388" s="126">
        <f>表格2[[#This Row],[今次負磅]]/表格2[[#This Row],[排位體重]]*100%</f>
        <v>9.4417077175697861E-2</v>
      </c>
      <c r="AO388" t="str">
        <f t="shared" si="20"/>
        <v/>
      </c>
    </row>
    <row r="389" spans="1:46" x14ac:dyDescent="0.25">
      <c r="A389" s="19" t="s">
        <v>115</v>
      </c>
      <c r="B389" s="23" t="s">
        <v>122</v>
      </c>
      <c r="C389" s="23"/>
      <c r="D389" s="23"/>
      <c r="E389" s="11" t="s">
        <v>1414</v>
      </c>
      <c r="F389" s="28" t="s">
        <v>1408</v>
      </c>
      <c r="G389" s="30" t="str">
        <f>VLOOKUP(AF389, method!$A$1:$B$15, 2, 0)</f>
        <v>放頭</v>
      </c>
      <c r="H389" s="15">
        <v>2</v>
      </c>
      <c r="I389" s="15" t="str">
        <f t="shared" si="18"/>
        <v/>
      </c>
      <c r="J389" s="15">
        <f>COUNTIF($B$2:B389,B389)</f>
        <v>14</v>
      </c>
      <c r="K389" s="15" t="str">
        <f t="shared" ca="1" si="19"/>
        <v/>
      </c>
      <c r="L389" t="s">
        <v>635</v>
      </c>
      <c r="M389" s="40" t="s">
        <v>426</v>
      </c>
      <c r="N389" s="42">
        <v>1200</v>
      </c>
      <c r="O389">
        <v>1</v>
      </c>
      <c r="P389">
        <v>8.5399999999999991</v>
      </c>
      <c r="Q389">
        <v>6</v>
      </c>
      <c r="R389">
        <v>7</v>
      </c>
      <c r="S389" s="59" t="s">
        <v>111</v>
      </c>
      <c r="T389" s="59" t="s">
        <v>111</v>
      </c>
      <c r="U389" s="23" t="s">
        <v>112</v>
      </c>
      <c r="V389">
        <v>115</v>
      </c>
      <c r="W389">
        <v>116</v>
      </c>
      <c r="X389">
        <v>1197</v>
      </c>
      <c r="Z389">
        <v>5.5</v>
      </c>
      <c r="AA389" s="37" t="s">
        <v>436</v>
      </c>
      <c r="AB389" s="35" t="s">
        <v>370</v>
      </c>
      <c r="AC389" s="35">
        <f>VLOOKUP(A389,Raceinfo!$A$1:$D$15,4,0)</f>
        <v>0</v>
      </c>
      <c r="AD389">
        <v>2</v>
      </c>
      <c r="AE389">
        <v>86</v>
      </c>
      <c r="AF389">
        <v>3</v>
      </c>
      <c r="AG389">
        <v>2</v>
      </c>
      <c r="AH389">
        <v>2</v>
      </c>
      <c r="AL389" t="s">
        <v>657</v>
      </c>
      <c r="AM389" t="s">
        <v>1577</v>
      </c>
      <c r="AN389" s="126">
        <f>表格2[[#This Row],[今次負磅]]/表格2[[#This Row],[排位體重]]*100%</f>
        <v>9.60735171261487E-2</v>
      </c>
      <c r="AO389" t="str">
        <f t="shared" si="20"/>
        <v/>
      </c>
    </row>
    <row r="390" spans="1:46" x14ac:dyDescent="0.25">
      <c r="A390" s="19" t="s">
        <v>115</v>
      </c>
      <c r="B390" s="23" t="s">
        <v>122</v>
      </c>
      <c r="C390" s="23"/>
      <c r="D390" s="23"/>
      <c r="E390" s="11" t="s">
        <v>1414</v>
      </c>
      <c r="F390" s="122"/>
      <c r="G390" s="32" t="str">
        <f>VLOOKUP(AF390, method!$A$1:$B$15, 2, 0)</f>
        <v>中前</v>
      </c>
      <c r="H390">
        <v>6</v>
      </c>
      <c r="I390" t="str">
        <f t="shared" si="18"/>
        <v/>
      </c>
      <c r="J390">
        <f>COUNTIF($B$2:B390,B390)</f>
        <v>15</v>
      </c>
      <c r="K390" t="str">
        <f t="shared" ca="1" si="19"/>
        <v/>
      </c>
      <c r="L390" t="s">
        <v>509</v>
      </c>
      <c r="M390" s="39" t="s">
        <v>430</v>
      </c>
      <c r="N390" s="42">
        <v>1200</v>
      </c>
      <c r="O390">
        <v>1</v>
      </c>
      <c r="P390">
        <v>8.7899999999999991</v>
      </c>
      <c r="Q390">
        <v>6</v>
      </c>
      <c r="R390">
        <v>6</v>
      </c>
      <c r="S390" s="59" t="s">
        <v>111</v>
      </c>
      <c r="T390" s="53" t="s">
        <v>60</v>
      </c>
      <c r="U390" s="23" t="s">
        <v>112</v>
      </c>
      <c r="V390">
        <v>115</v>
      </c>
      <c r="W390">
        <v>127</v>
      </c>
      <c r="X390">
        <v>1189</v>
      </c>
      <c r="Z390">
        <v>7.2</v>
      </c>
      <c r="AA390" s="38">
        <v>2</v>
      </c>
      <c r="AB390" s="35" t="s">
        <v>370</v>
      </c>
      <c r="AC390" s="35">
        <f>VLOOKUP(A390,Raceinfo!$A$1:$D$15,4,0)</f>
        <v>0</v>
      </c>
      <c r="AD390">
        <v>2</v>
      </c>
      <c r="AE390">
        <v>88</v>
      </c>
      <c r="AF390">
        <v>4</v>
      </c>
      <c r="AG390">
        <v>4</v>
      </c>
      <c r="AH390">
        <v>6</v>
      </c>
      <c r="AL390" t="s">
        <v>18</v>
      </c>
      <c r="AM390" t="s">
        <v>1475</v>
      </c>
      <c r="AN390" s="126">
        <f>表格2[[#This Row],[今次負磅]]/表格2[[#This Row],[排位體重]]*100%</f>
        <v>9.6719932716568549E-2</v>
      </c>
      <c r="AO390" t="str">
        <f t="shared" si="20"/>
        <v/>
      </c>
    </row>
    <row r="391" spans="1:46" x14ac:dyDescent="0.25">
      <c r="A391" s="19" t="s">
        <v>115</v>
      </c>
      <c r="B391" s="23" t="s">
        <v>122</v>
      </c>
      <c r="C391" s="23"/>
      <c r="D391" s="23"/>
      <c r="E391" s="11" t="s">
        <v>1414</v>
      </c>
      <c r="F391" s="122"/>
      <c r="G391" s="32" t="str">
        <f>VLOOKUP(AF391, method!$A$1:$B$15, 2, 0)</f>
        <v>中前</v>
      </c>
      <c r="H391">
        <v>5</v>
      </c>
      <c r="I391" t="str">
        <f t="shared" si="18"/>
        <v/>
      </c>
      <c r="J391">
        <f>COUNTIF($B$2:B391,B391)</f>
        <v>16</v>
      </c>
      <c r="K391" t="str">
        <f t="shared" ca="1" si="19"/>
        <v/>
      </c>
      <c r="L391" t="s">
        <v>512</v>
      </c>
      <c r="M391" s="39" t="s">
        <v>430</v>
      </c>
      <c r="N391" s="42">
        <v>1200</v>
      </c>
      <c r="O391">
        <v>1</v>
      </c>
      <c r="P391">
        <v>8.41</v>
      </c>
      <c r="Q391">
        <v>6</v>
      </c>
      <c r="R391">
        <v>6</v>
      </c>
      <c r="S391" s="59" t="s">
        <v>111</v>
      </c>
      <c r="T391" s="53" t="s">
        <v>60</v>
      </c>
      <c r="U391" s="23" t="s">
        <v>112</v>
      </c>
      <c r="V391">
        <v>115</v>
      </c>
      <c r="W391">
        <v>121</v>
      </c>
      <c r="X391">
        <v>1177</v>
      </c>
      <c r="Z391">
        <v>5.5</v>
      </c>
      <c r="AA391" s="38" t="s">
        <v>511</v>
      </c>
      <c r="AB391" s="35" t="s">
        <v>377</v>
      </c>
      <c r="AC391" s="35">
        <f>VLOOKUP(A391,Raceinfo!$A$1:$D$15,4,0)</f>
        <v>0</v>
      </c>
      <c r="AD391">
        <v>2</v>
      </c>
      <c r="AE391">
        <v>90</v>
      </c>
      <c r="AF391">
        <v>6</v>
      </c>
      <c r="AG391">
        <v>4</v>
      </c>
      <c r="AH391">
        <v>5</v>
      </c>
      <c r="AL391" t="s">
        <v>18</v>
      </c>
      <c r="AM391" t="s">
        <v>1475</v>
      </c>
      <c r="AN391" s="126">
        <f>表格2[[#This Row],[今次負磅]]/表格2[[#This Row],[排位體重]]*100%</f>
        <v>9.7706032285471534E-2</v>
      </c>
      <c r="AO391" t="str">
        <f t="shared" si="20"/>
        <v/>
      </c>
    </row>
    <row r="392" spans="1:46" x14ac:dyDescent="0.25">
      <c r="A392" s="19" t="s">
        <v>115</v>
      </c>
      <c r="B392" s="23" t="s">
        <v>122</v>
      </c>
      <c r="C392" s="23"/>
      <c r="D392" s="23"/>
      <c r="E392" s="11" t="s">
        <v>1414</v>
      </c>
      <c r="F392" s="122"/>
      <c r="G392" s="30" t="str">
        <f>VLOOKUP(AF392, method!$A$1:$B$15, 2, 0)</f>
        <v>放頭</v>
      </c>
      <c r="H392" s="15">
        <v>3</v>
      </c>
      <c r="I392" s="15" t="str">
        <f t="shared" si="18"/>
        <v/>
      </c>
      <c r="J392" s="15">
        <f>COUNTIF($B$2:B392,B392)</f>
        <v>17</v>
      </c>
      <c r="K392" s="15" t="str">
        <f t="shared" ca="1" si="19"/>
        <v/>
      </c>
      <c r="L392" t="s">
        <v>658</v>
      </c>
      <c r="M392" s="40" t="s">
        <v>376</v>
      </c>
      <c r="N392" s="42">
        <v>1200</v>
      </c>
      <c r="O392">
        <v>1</v>
      </c>
      <c r="P392">
        <v>9.8000000000000007</v>
      </c>
      <c r="Q392">
        <v>6</v>
      </c>
      <c r="R392">
        <v>10</v>
      </c>
      <c r="S392" s="59" t="s">
        <v>111</v>
      </c>
      <c r="T392" s="53" t="s">
        <v>60</v>
      </c>
      <c r="U392" s="23" t="s">
        <v>112</v>
      </c>
      <c r="V392">
        <v>115</v>
      </c>
      <c r="W392">
        <v>129</v>
      </c>
      <c r="X392">
        <v>1179</v>
      </c>
      <c r="Z392">
        <v>16</v>
      </c>
      <c r="AA392" s="38" t="s">
        <v>463</v>
      </c>
      <c r="AB392" s="36" t="s">
        <v>459</v>
      </c>
      <c r="AC392" s="36">
        <f>VLOOKUP(A392,Raceinfo!$A$1:$D$15,4,0)</f>
        <v>0</v>
      </c>
      <c r="AD392">
        <v>2</v>
      </c>
      <c r="AE392">
        <v>90</v>
      </c>
      <c r="AF392">
        <v>3</v>
      </c>
      <c r="AG392">
        <v>3</v>
      </c>
      <c r="AH392">
        <v>3</v>
      </c>
      <c r="AL392" t="s">
        <v>18</v>
      </c>
      <c r="AM392" t="s">
        <v>1475</v>
      </c>
      <c r="AN392" s="126">
        <f>表格2[[#This Row],[今次負磅]]/表格2[[#This Row],[排位體重]]*100%</f>
        <v>9.7540288379983034E-2</v>
      </c>
      <c r="AO392" t="str">
        <f t="shared" si="20"/>
        <v/>
      </c>
    </row>
    <row r="393" spans="1:46" x14ac:dyDescent="0.25">
      <c r="A393" s="19" t="s">
        <v>115</v>
      </c>
      <c r="B393" s="23" t="s">
        <v>122</v>
      </c>
      <c r="C393" s="23"/>
      <c r="D393" s="23"/>
      <c r="E393" s="11" t="s">
        <v>1414</v>
      </c>
      <c r="F393" s="122"/>
      <c r="G393" s="32" t="str">
        <f>VLOOKUP(AF393, method!$A$1:$B$15, 2, 0)</f>
        <v>中前</v>
      </c>
      <c r="H393" s="15">
        <v>3</v>
      </c>
      <c r="I393" s="15" t="str">
        <f t="shared" si="18"/>
        <v/>
      </c>
      <c r="J393" s="15">
        <f>COUNTIF($B$2:B393,B393)</f>
        <v>18</v>
      </c>
      <c r="K393" s="15" t="str">
        <f t="shared" ca="1" si="19"/>
        <v/>
      </c>
      <c r="L393" t="s">
        <v>652</v>
      </c>
      <c r="M393" s="39" t="s">
        <v>413</v>
      </c>
      <c r="N393" s="42">
        <v>1200</v>
      </c>
      <c r="O393">
        <v>1</v>
      </c>
      <c r="P393">
        <v>8.61</v>
      </c>
      <c r="Q393">
        <v>6</v>
      </c>
      <c r="R393">
        <v>9</v>
      </c>
      <c r="S393" s="59" t="s">
        <v>111</v>
      </c>
      <c r="T393" s="53" t="s">
        <v>60</v>
      </c>
      <c r="U393" s="23" t="s">
        <v>112</v>
      </c>
      <c r="V393">
        <v>115</v>
      </c>
      <c r="W393">
        <v>122</v>
      </c>
      <c r="X393">
        <v>1189</v>
      </c>
      <c r="Z393">
        <v>112</v>
      </c>
      <c r="AA393" s="38">
        <v>1</v>
      </c>
      <c r="AB393" s="35" t="s">
        <v>377</v>
      </c>
      <c r="AC393" s="35">
        <f>VLOOKUP(A393,Raceinfo!$A$1:$D$15,4,0)</f>
        <v>0</v>
      </c>
      <c r="AD393">
        <v>2</v>
      </c>
      <c r="AE393">
        <v>88</v>
      </c>
      <c r="AF393">
        <v>6</v>
      </c>
      <c r="AG393">
        <v>5</v>
      </c>
      <c r="AH393">
        <v>3</v>
      </c>
      <c r="AL393" t="s">
        <v>113</v>
      </c>
      <c r="AM393" t="s">
        <v>1476</v>
      </c>
      <c r="AN393" s="126">
        <f>表格2[[#This Row],[今次負磅]]/表格2[[#This Row],[排位體重]]*100%</f>
        <v>9.6719932716568549E-2</v>
      </c>
      <c r="AO393" t="str">
        <f t="shared" si="20"/>
        <v/>
      </c>
    </row>
    <row r="394" spans="1:46" x14ac:dyDescent="0.25">
      <c r="A394" s="19" t="s">
        <v>115</v>
      </c>
      <c r="B394" s="23" t="s">
        <v>122</v>
      </c>
      <c r="C394" s="23"/>
      <c r="D394" s="23"/>
      <c r="E394" s="125" t="s">
        <v>1399</v>
      </c>
      <c r="F394" s="122"/>
      <c r="G394" s="30" t="str">
        <f>VLOOKUP(AF394, method!$A$1:$B$15, 2, 0)</f>
        <v>放頭</v>
      </c>
      <c r="H394">
        <v>9</v>
      </c>
      <c r="I394" t="str">
        <f t="shared" si="18"/>
        <v/>
      </c>
      <c r="J394">
        <f>COUNTIF($B$2:B394,B394)</f>
        <v>19</v>
      </c>
      <c r="K394" t="str">
        <f t="shared" ca="1" si="19"/>
        <v/>
      </c>
      <c r="L394" t="s">
        <v>486</v>
      </c>
      <c r="M394" s="41" t="s">
        <v>400</v>
      </c>
      <c r="N394" s="42">
        <v>1200</v>
      </c>
      <c r="O394">
        <v>1</v>
      </c>
      <c r="P394">
        <v>13.63</v>
      </c>
      <c r="Q394">
        <v>6</v>
      </c>
      <c r="R394">
        <v>2</v>
      </c>
      <c r="S394" s="59" t="s">
        <v>111</v>
      </c>
      <c r="T394" s="48" t="s">
        <v>37</v>
      </c>
      <c r="U394" s="23" t="s">
        <v>112</v>
      </c>
      <c r="V394">
        <v>115</v>
      </c>
      <c r="W394">
        <v>123</v>
      </c>
      <c r="X394">
        <v>1209</v>
      </c>
      <c r="Z394">
        <v>11</v>
      </c>
      <c r="AA394" s="37" t="s">
        <v>659</v>
      </c>
      <c r="AB394" s="36" t="s">
        <v>487</v>
      </c>
      <c r="AC394" s="36">
        <f>VLOOKUP(A394,Raceinfo!$A$1:$D$15,4,0)</f>
        <v>0</v>
      </c>
      <c r="AD394">
        <v>2</v>
      </c>
      <c r="AE394">
        <v>88</v>
      </c>
      <c r="AF394">
        <v>2</v>
      </c>
      <c r="AG394">
        <v>6</v>
      </c>
      <c r="AH394">
        <v>9</v>
      </c>
      <c r="AL394" t="s">
        <v>34</v>
      </c>
      <c r="AM394" t="s">
        <v>1470</v>
      </c>
      <c r="AN394" s="126">
        <f>表格2[[#This Row],[今次負磅]]/表格2[[#This Row],[排位體重]]*100%</f>
        <v>9.5119933829611245E-2</v>
      </c>
      <c r="AO394" t="str">
        <f t="shared" si="20"/>
        <v/>
      </c>
    </row>
    <row r="395" spans="1:46" x14ac:dyDescent="0.25">
      <c r="A395" s="19" t="s">
        <v>115</v>
      </c>
      <c r="B395" s="23" t="s">
        <v>122</v>
      </c>
      <c r="C395" s="23"/>
      <c r="D395" s="23"/>
      <c r="E395" s="11" t="s">
        <v>1414</v>
      </c>
      <c r="F395" s="122"/>
      <c r="G395" s="31" t="str">
        <f>VLOOKUP(AF395, method!$A$1:$B$15, 2, 0)</f>
        <v>中後</v>
      </c>
      <c r="H395">
        <v>5</v>
      </c>
      <c r="I395" t="str">
        <f t="shared" si="18"/>
        <v/>
      </c>
      <c r="J395">
        <f>COUNTIF($B$2:B395,B395)</f>
        <v>20</v>
      </c>
      <c r="K395" t="str">
        <f t="shared" ca="1" si="19"/>
        <v/>
      </c>
      <c r="L395" t="s">
        <v>560</v>
      </c>
      <c r="M395" s="40" t="s">
        <v>426</v>
      </c>
      <c r="N395">
        <v>1000</v>
      </c>
      <c r="O395">
        <v>0</v>
      </c>
      <c r="P395">
        <v>56.73</v>
      </c>
      <c r="Q395">
        <v>6</v>
      </c>
      <c r="R395">
        <v>5</v>
      </c>
      <c r="S395" s="59" t="s">
        <v>111</v>
      </c>
      <c r="T395" s="53" t="s">
        <v>60</v>
      </c>
      <c r="U395" s="23" t="s">
        <v>112</v>
      </c>
      <c r="V395">
        <v>115</v>
      </c>
      <c r="W395">
        <v>128</v>
      </c>
      <c r="X395">
        <v>1229</v>
      </c>
      <c r="Z395">
        <v>21</v>
      </c>
      <c r="AA395" s="38" t="s">
        <v>511</v>
      </c>
      <c r="AB395" s="35" t="s">
        <v>377</v>
      </c>
      <c r="AC395" s="35">
        <f>VLOOKUP(A395,Raceinfo!$A$1:$D$15,4,0)</f>
        <v>0</v>
      </c>
      <c r="AD395">
        <v>2</v>
      </c>
      <c r="AE395">
        <v>89</v>
      </c>
      <c r="AF395">
        <v>8</v>
      </c>
      <c r="AG395">
        <v>9</v>
      </c>
      <c r="AH395">
        <v>5</v>
      </c>
      <c r="AL395" t="s">
        <v>660</v>
      </c>
      <c r="AM395" t="s">
        <v>1578</v>
      </c>
      <c r="AN395" s="126">
        <f>表格2[[#This Row],[今次負磅]]/表格2[[#This Row],[排位體重]]*100%</f>
        <v>9.3572009764035805E-2</v>
      </c>
      <c r="AO395" t="str">
        <f t="shared" si="20"/>
        <v/>
      </c>
    </row>
    <row r="396" spans="1:46" x14ac:dyDescent="0.25">
      <c r="A396" s="19" t="s">
        <v>115</v>
      </c>
      <c r="B396" s="23" t="s">
        <v>122</v>
      </c>
      <c r="C396" s="23"/>
      <c r="D396" s="23"/>
      <c r="E396" s="11" t="s">
        <v>1414</v>
      </c>
      <c r="F396" s="122"/>
      <c r="G396" s="30" t="str">
        <f>VLOOKUP(AF396, method!$A$1:$B$15, 2, 0)</f>
        <v>放頭</v>
      </c>
      <c r="H396">
        <v>8</v>
      </c>
      <c r="I396" t="str">
        <f t="shared" si="18"/>
        <v/>
      </c>
      <c r="J396">
        <f>COUNTIF($B$2:B396,B396)</f>
        <v>21</v>
      </c>
      <c r="K396" t="str">
        <f t="shared" ca="1" si="19"/>
        <v/>
      </c>
      <c r="L396" t="s">
        <v>545</v>
      </c>
      <c r="M396" s="39" t="s">
        <v>413</v>
      </c>
      <c r="N396">
        <v>1400</v>
      </c>
      <c r="O396">
        <v>1</v>
      </c>
      <c r="P396">
        <v>21.84</v>
      </c>
      <c r="Q396">
        <v>6</v>
      </c>
      <c r="R396">
        <v>10</v>
      </c>
      <c r="S396" s="59" t="s">
        <v>111</v>
      </c>
      <c r="T396" s="63" t="s">
        <v>191</v>
      </c>
      <c r="U396" s="23" t="s">
        <v>112</v>
      </c>
      <c r="V396">
        <v>115</v>
      </c>
      <c r="W396">
        <v>116</v>
      </c>
      <c r="X396">
        <v>1218</v>
      </c>
      <c r="Z396">
        <v>42</v>
      </c>
      <c r="AA396" s="37" t="s">
        <v>416</v>
      </c>
      <c r="AB396" s="35" t="s">
        <v>377</v>
      </c>
      <c r="AC396" s="35">
        <f>VLOOKUP(A396,Raceinfo!$A$1:$D$15,4,0)</f>
        <v>0</v>
      </c>
      <c r="AD396" t="s">
        <v>644</v>
      </c>
      <c r="AE396">
        <v>90</v>
      </c>
      <c r="AF396">
        <v>3</v>
      </c>
      <c r="AG396">
        <v>3</v>
      </c>
      <c r="AH396">
        <v>2</v>
      </c>
      <c r="AI396">
        <v>8</v>
      </c>
      <c r="AL396" t="s">
        <v>18</v>
      </c>
      <c r="AM396" t="s">
        <v>1475</v>
      </c>
      <c r="AN396" s="126">
        <f>表格2[[#This Row],[今次負磅]]/表格2[[#This Row],[排位體重]]*100%</f>
        <v>9.4417077175697861E-2</v>
      </c>
      <c r="AO396" t="str">
        <f t="shared" si="20"/>
        <v/>
      </c>
    </row>
    <row r="397" spans="1:46" x14ac:dyDescent="0.25">
      <c r="A397" s="19" t="s">
        <v>115</v>
      </c>
      <c r="B397" s="23" t="s">
        <v>122</v>
      </c>
      <c r="C397" s="23"/>
      <c r="D397" s="23"/>
      <c r="E397" s="11" t="s">
        <v>1414</v>
      </c>
      <c r="F397" s="122"/>
      <c r="G397" s="32" t="str">
        <f>VLOOKUP(AF397, method!$A$1:$B$15, 2, 0)</f>
        <v>中前</v>
      </c>
      <c r="H397">
        <v>4</v>
      </c>
      <c r="I397" t="str">
        <f t="shared" si="18"/>
        <v/>
      </c>
      <c r="J397">
        <f>COUNTIF($B$2:B397,B397)</f>
        <v>22</v>
      </c>
      <c r="K397" t="str">
        <f t="shared" ca="1" si="19"/>
        <v/>
      </c>
      <c r="L397" t="s">
        <v>490</v>
      </c>
      <c r="M397" s="41" t="s">
        <v>400</v>
      </c>
      <c r="N397" s="42">
        <v>1200</v>
      </c>
      <c r="O397">
        <v>1</v>
      </c>
      <c r="P397">
        <v>8.82</v>
      </c>
      <c r="Q397">
        <v>6</v>
      </c>
      <c r="R397">
        <v>7</v>
      </c>
      <c r="S397" s="59" t="s">
        <v>111</v>
      </c>
      <c r="T397" s="47" t="s">
        <v>32</v>
      </c>
      <c r="U397" s="23" t="s">
        <v>112</v>
      </c>
      <c r="V397">
        <v>115</v>
      </c>
      <c r="W397">
        <v>127</v>
      </c>
      <c r="X397">
        <v>1223</v>
      </c>
      <c r="Z397">
        <v>16</v>
      </c>
      <c r="AA397" s="37" t="s">
        <v>436</v>
      </c>
      <c r="AB397" s="35" t="s">
        <v>377</v>
      </c>
      <c r="AC397" s="35">
        <f>VLOOKUP(A397,Raceinfo!$A$1:$D$15,4,0)</f>
        <v>0</v>
      </c>
      <c r="AD397">
        <v>2</v>
      </c>
      <c r="AE397">
        <v>92</v>
      </c>
      <c r="AF397">
        <v>4</v>
      </c>
      <c r="AG397">
        <v>7</v>
      </c>
      <c r="AH397">
        <v>4</v>
      </c>
      <c r="AL397" t="s">
        <v>18</v>
      </c>
      <c r="AM397" t="s">
        <v>1475</v>
      </c>
      <c r="AN397" s="126">
        <f>表格2[[#This Row],[今次負磅]]/表格2[[#This Row],[排位體重]]*100%</f>
        <v>9.4031071136549474E-2</v>
      </c>
      <c r="AO397" t="str">
        <f t="shared" si="20"/>
        <v/>
      </c>
    </row>
    <row r="398" spans="1:46" x14ac:dyDescent="0.25">
      <c r="A398" s="19" t="s">
        <v>115</v>
      </c>
      <c r="B398" s="23" t="s">
        <v>122</v>
      </c>
      <c r="C398" s="23"/>
      <c r="D398" s="23"/>
      <c r="E398" s="11" t="s">
        <v>1414</v>
      </c>
      <c r="F398" s="122"/>
      <c r="G398" s="32" t="str">
        <f>VLOOKUP(AF398, method!$A$1:$B$15, 2, 0)</f>
        <v>中前</v>
      </c>
      <c r="H398">
        <v>7</v>
      </c>
      <c r="I398" t="str">
        <f t="shared" si="18"/>
        <v/>
      </c>
      <c r="J398">
        <f>COUNTIF($B$2:B398,B398)</f>
        <v>23</v>
      </c>
      <c r="K398" t="str">
        <f t="shared" ca="1" si="19"/>
        <v/>
      </c>
      <c r="L398" t="s">
        <v>654</v>
      </c>
      <c r="M398" s="39" t="s">
        <v>384</v>
      </c>
      <c r="N398">
        <v>1000</v>
      </c>
      <c r="O398">
        <v>0</v>
      </c>
      <c r="P398">
        <v>57.21</v>
      </c>
      <c r="Q398">
        <v>6</v>
      </c>
      <c r="R398">
        <v>6</v>
      </c>
      <c r="S398" s="59" t="s">
        <v>111</v>
      </c>
      <c r="T398" s="48" t="s">
        <v>37</v>
      </c>
      <c r="U398" s="23" t="s">
        <v>112</v>
      </c>
      <c r="V398">
        <v>115</v>
      </c>
      <c r="W398">
        <v>131</v>
      </c>
      <c r="X398">
        <v>1220</v>
      </c>
      <c r="Z398">
        <v>13</v>
      </c>
      <c r="AA398" s="37" t="s">
        <v>473</v>
      </c>
      <c r="AB398" s="35" t="s">
        <v>377</v>
      </c>
      <c r="AC398" s="35">
        <f>VLOOKUP(A398,Raceinfo!$A$1:$D$15,4,0)</f>
        <v>0</v>
      </c>
      <c r="AD398">
        <v>2</v>
      </c>
      <c r="AE398">
        <v>94</v>
      </c>
      <c r="AF398">
        <v>6</v>
      </c>
      <c r="AG398">
        <v>6</v>
      </c>
      <c r="AH398">
        <v>7</v>
      </c>
      <c r="AL398" t="s">
        <v>18</v>
      </c>
      <c r="AM398" t="s">
        <v>1475</v>
      </c>
      <c r="AN398" s="126">
        <f>表格2[[#This Row],[今次負磅]]/表格2[[#This Row],[排位體重]]*100%</f>
        <v>9.4262295081967207E-2</v>
      </c>
      <c r="AO398" t="str">
        <f t="shared" si="20"/>
        <v/>
      </c>
    </row>
    <row r="399" spans="1:46" x14ac:dyDescent="0.25">
      <c r="A399" s="19" t="s">
        <v>115</v>
      </c>
      <c r="B399" s="23" t="s">
        <v>122</v>
      </c>
      <c r="C399" s="23"/>
      <c r="D399" s="23"/>
      <c r="E399" s="11" t="s">
        <v>1414</v>
      </c>
      <c r="F399" s="122"/>
      <c r="G399" s="32" t="str">
        <f>VLOOKUP(AF399, method!$A$1:$B$15, 2, 0)</f>
        <v>中前</v>
      </c>
      <c r="H399">
        <v>4</v>
      </c>
      <c r="I399" t="str">
        <f t="shared" si="18"/>
        <v/>
      </c>
      <c r="J399">
        <f>COUNTIF($B$2:B399,B399)</f>
        <v>24</v>
      </c>
      <c r="K399" t="str">
        <f t="shared" ca="1" si="19"/>
        <v/>
      </c>
      <c r="L399" t="s">
        <v>564</v>
      </c>
      <c r="M399" s="40" t="s">
        <v>398</v>
      </c>
      <c r="N399" s="42">
        <v>1200</v>
      </c>
      <c r="O399">
        <v>1</v>
      </c>
      <c r="P399">
        <v>9.4499999999999993</v>
      </c>
      <c r="Q399">
        <v>6</v>
      </c>
      <c r="R399">
        <v>12</v>
      </c>
      <c r="S399" s="59" t="s">
        <v>111</v>
      </c>
      <c r="T399" s="48" t="s">
        <v>37</v>
      </c>
      <c r="U399" s="23" t="s">
        <v>112</v>
      </c>
      <c r="V399">
        <v>115</v>
      </c>
      <c r="W399">
        <v>132</v>
      </c>
      <c r="X399">
        <v>1202</v>
      </c>
      <c r="Z399">
        <v>27</v>
      </c>
      <c r="AA399" s="38" t="s">
        <v>463</v>
      </c>
      <c r="AB399" s="35" t="s">
        <v>377</v>
      </c>
      <c r="AC399" s="35">
        <f>VLOOKUP(A399,Raceinfo!$A$1:$D$15,4,0)</f>
        <v>0</v>
      </c>
      <c r="AD399">
        <v>2</v>
      </c>
      <c r="AE399">
        <v>94</v>
      </c>
      <c r="AF399">
        <v>4</v>
      </c>
      <c r="AG399">
        <v>3</v>
      </c>
      <c r="AH399">
        <v>4</v>
      </c>
      <c r="AL399" t="s">
        <v>18</v>
      </c>
      <c r="AM399" t="s">
        <v>1475</v>
      </c>
      <c r="AN399" s="126">
        <f>表格2[[#This Row],[今次負磅]]/表格2[[#This Row],[排位體重]]*100%</f>
        <v>9.5673876871880198E-2</v>
      </c>
      <c r="AO399" t="str">
        <f t="shared" si="20"/>
        <v/>
      </c>
    </row>
    <row r="400" spans="1:46" x14ac:dyDescent="0.25">
      <c r="A400" s="19" t="s">
        <v>115</v>
      </c>
      <c r="B400" s="24" t="s">
        <v>124</v>
      </c>
      <c r="C400" s="24"/>
      <c r="D400" s="24"/>
      <c r="E400" s="11" t="s">
        <v>1414</v>
      </c>
      <c r="F400" s="23" t="s">
        <v>1409</v>
      </c>
      <c r="G400" s="32" t="str">
        <f>VLOOKUP(AF400, method!$A$1:$B$15, 2, 0)</f>
        <v>中前</v>
      </c>
      <c r="H400" s="15">
        <v>2</v>
      </c>
      <c r="I400" s="15" t="str">
        <f t="shared" si="18"/>
        <v>忠</v>
      </c>
      <c r="J400" s="15">
        <f>COUNTIF($B$2:B400,B400)</f>
        <v>1</v>
      </c>
      <c r="K400" s="15" t="str">
        <f t="shared" ca="1" si="19"/>
        <v/>
      </c>
      <c r="L400" t="s">
        <v>519</v>
      </c>
      <c r="M400" s="40" t="s">
        <v>398</v>
      </c>
      <c r="N400" s="42">
        <v>1200</v>
      </c>
      <c r="O400">
        <v>1</v>
      </c>
      <c r="P400">
        <v>8.86</v>
      </c>
      <c r="Q400">
        <v>2</v>
      </c>
      <c r="R400">
        <v>6</v>
      </c>
      <c r="S400" s="60" t="s">
        <v>125</v>
      </c>
      <c r="T400" s="53" t="s">
        <v>60</v>
      </c>
      <c r="U400" s="17" t="s">
        <v>90</v>
      </c>
      <c r="V400">
        <v>115</v>
      </c>
      <c r="W400">
        <v>135</v>
      </c>
      <c r="X400">
        <v>1222</v>
      </c>
      <c r="Z400">
        <v>13</v>
      </c>
      <c r="AA400" s="38" t="s">
        <v>434</v>
      </c>
      <c r="AB400" s="35" t="s">
        <v>377</v>
      </c>
      <c r="AC400" s="35">
        <f>VLOOKUP(A400,Raceinfo!$A$1:$D$15,4,0)</f>
        <v>0</v>
      </c>
      <c r="AD400">
        <v>2</v>
      </c>
      <c r="AE400">
        <v>102</v>
      </c>
      <c r="AF400">
        <v>4</v>
      </c>
      <c r="AG400">
        <v>4</v>
      </c>
      <c r="AH400">
        <v>2</v>
      </c>
      <c r="AL400" t="s">
        <v>385</v>
      </c>
      <c r="AM400" t="s">
        <v>1405</v>
      </c>
      <c r="AN400" s="126">
        <f>表格2[[#This Row],[今次負磅]]/表格2[[#This Row],[排位體重]]*100%</f>
        <v>9.4108019639934537E-2</v>
      </c>
      <c r="AO400" t="str">
        <f t="shared" si="20"/>
        <v/>
      </c>
      <c r="AQ400" t="s">
        <v>1419</v>
      </c>
      <c r="AT400" t="s">
        <v>1506</v>
      </c>
    </row>
    <row r="401" spans="1:43" x14ac:dyDescent="0.25">
      <c r="A401" s="19" t="s">
        <v>115</v>
      </c>
      <c r="B401" s="24" t="s">
        <v>124</v>
      </c>
      <c r="C401" s="24"/>
      <c r="D401" s="24"/>
      <c r="E401" s="11" t="s">
        <v>1414</v>
      </c>
      <c r="F401" s="122"/>
      <c r="G401" s="30" t="str">
        <f>VLOOKUP(AF401, method!$A$1:$B$15, 2, 0)</f>
        <v>放頭</v>
      </c>
      <c r="H401" s="15">
        <v>3</v>
      </c>
      <c r="I401" s="15" t="str">
        <f t="shared" si="18"/>
        <v>忠</v>
      </c>
      <c r="J401" s="15">
        <f>COUNTIF($B$2:B401,B401)</f>
        <v>2</v>
      </c>
      <c r="K401" s="15" t="str">
        <f t="shared" ca="1" si="19"/>
        <v/>
      </c>
      <c r="L401" t="s">
        <v>504</v>
      </c>
      <c r="M401" s="39" t="s">
        <v>369</v>
      </c>
      <c r="N401">
        <v>1400</v>
      </c>
      <c r="O401">
        <v>1</v>
      </c>
      <c r="P401">
        <v>20.65</v>
      </c>
      <c r="Q401">
        <v>2</v>
      </c>
      <c r="R401">
        <v>8</v>
      </c>
      <c r="S401" s="60" t="s">
        <v>125</v>
      </c>
      <c r="T401" s="75" t="s">
        <v>346</v>
      </c>
      <c r="U401" s="17" t="s">
        <v>90</v>
      </c>
      <c r="V401">
        <v>115</v>
      </c>
      <c r="W401">
        <v>120</v>
      </c>
      <c r="X401">
        <v>1221</v>
      </c>
      <c r="Z401">
        <v>74</v>
      </c>
      <c r="AA401" s="38" t="s">
        <v>511</v>
      </c>
      <c r="AB401" s="35" t="s">
        <v>377</v>
      </c>
      <c r="AC401" s="35">
        <f>VLOOKUP(A401,Raceinfo!$A$1:$D$15,4,0)</f>
        <v>0</v>
      </c>
      <c r="AD401" t="s">
        <v>644</v>
      </c>
      <c r="AE401">
        <v>102</v>
      </c>
      <c r="AF401">
        <v>1</v>
      </c>
      <c r="AG401">
        <v>2</v>
      </c>
      <c r="AH401">
        <v>1</v>
      </c>
      <c r="AI401">
        <v>3</v>
      </c>
      <c r="AL401" t="s">
        <v>385</v>
      </c>
      <c r="AM401" t="s">
        <v>1405</v>
      </c>
      <c r="AN401" s="126">
        <f>表格2[[#This Row],[今次負磅]]/表格2[[#This Row],[排位體重]]*100%</f>
        <v>9.4185094185094187E-2</v>
      </c>
      <c r="AO401" t="str">
        <f t="shared" si="20"/>
        <v/>
      </c>
      <c r="AQ401" t="s">
        <v>1419</v>
      </c>
    </row>
    <row r="402" spans="1:43" x14ac:dyDescent="0.25">
      <c r="A402" s="19" t="s">
        <v>115</v>
      </c>
      <c r="B402" s="24" t="s">
        <v>124</v>
      </c>
      <c r="C402" s="24"/>
      <c r="D402" s="24"/>
      <c r="E402" s="11" t="s">
        <v>1414</v>
      </c>
      <c r="F402" s="122"/>
      <c r="G402" s="30" t="str">
        <f>VLOOKUP(AF402, method!$A$1:$B$15, 2, 0)</f>
        <v>放頭</v>
      </c>
      <c r="H402">
        <v>8</v>
      </c>
      <c r="I402" t="str">
        <f t="shared" si="18"/>
        <v>忠</v>
      </c>
      <c r="J402">
        <f>COUNTIF($B$2:B402,B402)</f>
        <v>3</v>
      </c>
      <c r="K402" t="str">
        <f t="shared" ca="1" si="19"/>
        <v/>
      </c>
      <c r="L402" t="s">
        <v>522</v>
      </c>
      <c r="M402" s="39" t="s">
        <v>394</v>
      </c>
      <c r="N402" s="42">
        <v>1200</v>
      </c>
      <c r="O402">
        <v>1</v>
      </c>
      <c r="P402">
        <v>8.36</v>
      </c>
      <c r="Q402">
        <v>2</v>
      </c>
      <c r="R402">
        <v>2</v>
      </c>
      <c r="S402" s="60" t="s">
        <v>125</v>
      </c>
      <c r="T402" s="53" t="s">
        <v>60</v>
      </c>
      <c r="U402" s="17" t="s">
        <v>90</v>
      </c>
      <c r="V402">
        <v>115</v>
      </c>
      <c r="W402">
        <v>124</v>
      </c>
      <c r="X402">
        <v>1218</v>
      </c>
      <c r="Z402">
        <v>6.3</v>
      </c>
      <c r="AA402" s="38" t="s">
        <v>517</v>
      </c>
      <c r="AB402" s="35" t="s">
        <v>370</v>
      </c>
      <c r="AC402" s="35">
        <f>VLOOKUP(A402,Raceinfo!$A$1:$D$15,4,0)</f>
        <v>0</v>
      </c>
      <c r="AD402" t="s">
        <v>644</v>
      </c>
      <c r="AE402">
        <v>104</v>
      </c>
      <c r="AF402">
        <v>3</v>
      </c>
      <c r="AG402">
        <v>3</v>
      </c>
      <c r="AH402">
        <v>8</v>
      </c>
      <c r="AL402" t="s">
        <v>385</v>
      </c>
      <c r="AM402" t="s">
        <v>1405</v>
      </c>
      <c r="AN402" s="126">
        <f>表格2[[#This Row],[今次負磅]]/表格2[[#This Row],[排位體重]]*100%</f>
        <v>9.4417077175697861E-2</v>
      </c>
      <c r="AO402" t="str">
        <f t="shared" si="20"/>
        <v/>
      </c>
      <c r="AQ402" t="s">
        <v>1419</v>
      </c>
    </row>
    <row r="403" spans="1:43" x14ac:dyDescent="0.25">
      <c r="A403" s="19" t="s">
        <v>115</v>
      </c>
      <c r="B403" s="24" t="s">
        <v>124</v>
      </c>
      <c r="C403" s="24"/>
      <c r="D403" s="24"/>
      <c r="E403" s="11" t="s">
        <v>1414</v>
      </c>
      <c r="F403" s="122"/>
      <c r="G403" s="32" t="str">
        <f>VLOOKUP(AF403, method!$A$1:$B$15, 2, 0)</f>
        <v>中前</v>
      </c>
      <c r="H403">
        <v>5</v>
      </c>
      <c r="I403" t="str">
        <f t="shared" si="18"/>
        <v>忠</v>
      </c>
      <c r="J403">
        <f>COUNTIF($B$2:B403,B403)</f>
        <v>4</v>
      </c>
      <c r="K403" t="str">
        <f t="shared" ca="1" si="19"/>
        <v/>
      </c>
      <c r="L403" t="s">
        <v>465</v>
      </c>
      <c r="M403" s="39" t="s">
        <v>413</v>
      </c>
      <c r="N403" s="42">
        <v>1200</v>
      </c>
      <c r="O403">
        <v>1</v>
      </c>
      <c r="P403">
        <v>9.27</v>
      </c>
      <c r="Q403">
        <v>2</v>
      </c>
      <c r="R403">
        <v>7</v>
      </c>
      <c r="S403" s="60" t="s">
        <v>125</v>
      </c>
      <c r="T403" s="56" t="s">
        <v>352</v>
      </c>
      <c r="U403" s="17" t="s">
        <v>90</v>
      </c>
      <c r="V403">
        <v>115</v>
      </c>
      <c r="W403">
        <v>125</v>
      </c>
      <c r="X403">
        <v>1217</v>
      </c>
      <c r="Z403">
        <v>26</v>
      </c>
      <c r="AA403" s="38" t="s">
        <v>468</v>
      </c>
      <c r="AB403" s="36" t="s">
        <v>459</v>
      </c>
      <c r="AC403" s="36">
        <f>VLOOKUP(A403,Raceinfo!$A$1:$D$15,4,0)</f>
        <v>0</v>
      </c>
      <c r="AD403">
        <v>2</v>
      </c>
      <c r="AE403">
        <v>105</v>
      </c>
      <c r="AF403">
        <v>7</v>
      </c>
      <c r="AG403">
        <v>8</v>
      </c>
      <c r="AH403">
        <v>5</v>
      </c>
      <c r="AL403" t="s">
        <v>385</v>
      </c>
      <c r="AM403" t="s">
        <v>1405</v>
      </c>
      <c r="AN403" s="126">
        <f>表格2[[#This Row],[今次負磅]]/表格2[[#This Row],[排位體重]]*100%</f>
        <v>9.4494658997534925E-2</v>
      </c>
      <c r="AO403" t="str">
        <f t="shared" si="20"/>
        <v/>
      </c>
      <c r="AQ403" t="s">
        <v>1419</v>
      </c>
    </row>
    <row r="404" spans="1:43" x14ac:dyDescent="0.25">
      <c r="A404" s="19" t="s">
        <v>115</v>
      </c>
      <c r="B404" s="24" t="s">
        <v>124</v>
      </c>
      <c r="C404" s="24" t="s">
        <v>1410</v>
      </c>
      <c r="D404" s="24" t="s">
        <v>593</v>
      </c>
      <c r="E404" s="11" t="s">
        <v>1414</v>
      </c>
      <c r="F404" s="122"/>
      <c r="G404" s="32" t="str">
        <f>VLOOKUP(AF404, method!$A$1:$B$15, 2, 0)</f>
        <v>中前</v>
      </c>
      <c r="H404">
        <v>4</v>
      </c>
      <c r="I404" t="str">
        <f t="shared" si="18"/>
        <v>忠</v>
      </c>
      <c r="J404">
        <f>COUNTIF($B$2:B404,B404)</f>
        <v>5</v>
      </c>
      <c r="K404" t="str">
        <f t="shared" ca="1" si="19"/>
        <v/>
      </c>
      <c r="L404" t="s">
        <v>424</v>
      </c>
      <c r="M404" s="39" t="s">
        <v>390</v>
      </c>
      <c r="N404" s="42">
        <v>1200</v>
      </c>
      <c r="O404">
        <v>1</v>
      </c>
      <c r="P404" s="127">
        <v>8.1</v>
      </c>
      <c r="Q404">
        <v>2</v>
      </c>
      <c r="R404">
        <v>2</v>
      </c>
      <c r="S404" s="60" t="s">
        <v>125</v>
      </c>
      <c r="T404" s="48" t="s">
        <v>37</v>
      </c>
      <c r="U404" s="17" t="s">
        <v>90</v>
      </c>
      <c r="V404">
        <v>115</v>
      </c>
      <c r="W404">
        <v>123</v>
      </c>
      <c r="X404">
        <v>1214</v>
      </c>
      <c r="Z404">
        <v>213</v>
      </c>
      <c r="AA404" s="37" t="s">
        <v>471</v>
      </c>
      <c r="AB404" s="35" t="s">
        <v>377</v>
      </c>
      <c r="AC404" s="35">
        <f>VLOOKUP(A404,Raceinfo!$A$1:$D$15,4,0)</f>
        <v>0</v>
      </c>
      <c r="AD404" t="s">
        <v>642</v>
      </c>
      <c r="AE404">
        <v>105</v>
      </c>
      <c r="AF404">
        <v>4</v>
      </c>
      <c r="AG404">
        <v>4</v>
      </c>
      <c r="AH404">
        <v>4</v>
      </c>
      <c r="AL404" t="s">
        <v>385</v>
      </c>
      <c r="AM404" t="s">
        <v>1405</v>
      </c>
      <c r="AN404" s="126">
        <f>表格2[[#This Row],[今次負磅]]/表格2[[#This Row],[排位體重]]*100%</f>
        <v>9.4728171334431635E-2</v>
      </c>
      <c r="AO404" t="str">
        <f t="shared" si="20"/>
        <v/>
      </c>
      <c r="AQ404" t="s">
        <v>1419</v>
      </c>
    </row>
    <row r="405" spans="1:43" x14ac:dyDescent="0.25">
      <c r="A405" s="19" t="s">
        <v>115</v>
      </c>
      <c r="B405" s="24" t="s">
        <v>124</v>
      </c>
      <c r="C405" s="24"/>
      <c r="D405" s="24"/>
      <c r="E405" s="11" t="s">
        <v>1414</v>
      </c>
      <c r="F405" s="122"/>
      <c r="G405" s="32" t="str">
        <f>VLOOKUP(AF405, method!$A$1:$B$15, 2, 0)</f>
        <v>中前</v>
      </c>
      <c r="H405">
        <v>11</v>
      </c>
      <c r="I405" t="str">
        <f t="shared" si="18"/>
        <v>忠</v>
      </c>
      <c r="J405">
        <f>COUNTIF($B$2:B405,B405)</f>
        <v>6</v>
      </c>
      <c r="K405" t="str">
        <f t="shared" ca="1" si="19"/>
        <v/>
      </c>
      <c r="L405" t="s">
        <v>454</v>
      </c>
      <c r="M405" s="39" t="s">
        <v>430</v>
      </c>
      <c r="N405" s="42">
        <v>1200</v>
      </c>
      <c r="O405">
        <v>1</v>
      </c>
      <c r="P405">
        <v>9.76</v>
      </c>
      <c r="Q405">
        <v>2</v>
      </c>
      <c r="R405">
        <v>3</v>
      </c>
      <c r="S405" s="60" t="s">
        <v>125</v>
      </c>
      <c r="T405" s="53" t="s">
        <v>60</v>
      </c>
      <c r="U405" s="17" t="s">
        <v>90</v>
      </c>
      <c r="V405">
        <v>115</v>
      </c>
      <c r="W405">
        <v>135</v>
      </c>
      <c r="X405">
        <v>1227</v>
      </c>
      <c r="Z405">
        <v>7.6</v>
      </c>
      <c r="AA405" s="37" t="s">
        <v>640</v>
      </c>
      <c r="AB405" s="35" t="s">
        <v>370</v>
      </c>
      <c r="AC405" s="35">
        <f>VLOOKUP(A405,Raceinfo!$A$1:$D$15,4,0)</f>
        <v>0</v>
      </c>
      <c r="AD405">
        <v>2</v>
      </c>
      <c r="AE405">
        <v>105</v>
      </c>
      <c r="AF405">
        <v>6</v>
      </c>
      <c r="AG405">
        <v>8</v>
      </c>
      <c r="AH405">
        <v>11</v>
      </c>
      <c r="AL405" t="s">
        <v>385</v>
      </c>
      <c r="AM405" t="s">
        <v>1405</v>
      </c>
      <c r="AN405" s="126">
        <f>表格2[[#This Row],[今次負磅]]/表格2[[#This Row],[排位體重]]*100%</f>
        <v>9.3724531377343115E-2</v>
      </c>
      <c r="AO405" t="str">
        <f t="shared" si="20"/>
        <v/>
      </c>
      <c r="AQ405" t="s">
        <v>1419</v>
      </c>
    </row>
    <row r="406" spans="1:43" x14ac:dyDescent="0.25">
      <c r="A406" s="19" t="s">
        <v>115</v>
      </c>
      <c r="B406" s="24" t="s">
        <v>124</v>
      </c>
      <c r="C406" s="24" t="s">
        <v>1410</v>
      </c>
      <c r="D406" s="24" t="s">
        <v>593</v>
      </c>
      <c r="E406" s="11" t="s">
        <v>1414</v>
      </c>
      <c r="F406" s="122"/>
      <c r="G406" s="30" t="str">
        <f>VLOOKUP(AF406, method!$A$1:$B$15, 2, 0)</f>
        <v>放頭</v>
      </c>
      <c r="H406">
        <v>6</v>
      </c>
      <c r="I406" t="str">
        <f t="shared" si="18"/>
        <v>忠</v>
      </c>
      <c r="J406">
        <f>COUNTIF($B$2:B406,B406)</f>
        <v>7</v>
      </c>
      <c r="K406" t="str">
        <f t="shared" ca="1" si="19"/>
        <v/>
      </c>
      <c r="L406" t="s">
        <v>386</v>
      </c>
      <c r="M406" s="39" t="s">
        <v>384</v>
      </c>
      <c r="N406" s="42">
        <v>1200</v>
      </c>
      <c r="O406">
        <v>1</v>
      </c>
      <c r="P406" s="127">
        <v>8.34</v>
      </c>
      <c r="Q406">
        <v>2</v>
      </c>
      <c r="R406">
        <v>7</v>
      </c>
      <c r="S406" s="60" t="s">
        <v>125</v>
      </c>
      <c r="T406" s="53" t="s">
        <v>60</v>
      </c>
      <c r="U406" s="17" t="s">
        <v>90</v>
      </c>
      <c r="V406">
        <v>115</v>
      </c>
      <c r="W406">
        <v>126</v>
      </c>
      <c r="X406">
        <v>1226</v>
      </c>
      <c r="Z406">
        <v>174</v>
      </c>
      <c r="AA406" s="37" t="s">
        <v>467</v>
      </c>
      <c r="AB406" s="35" t="s">
        <v>370</v>
      </c>
      <c r="AC406" s="35">
        <f>VLOOKUP(A406,Raceinfo!$A$1:$D$15,4,0)</f>
        <v>0</v>
      </c>
      <c r="AD406" t="s">
        <v>641</v>
      </c>
      <c r="AE406">
        <v>108</v>
      </c>
      <c r="AF406">
        <v>3</v>
      </c>
      <c r="AG406">
        <v>3</v>
      </c>
      <c r="AH406">
        <v>6</v>
      </c>
      <c r="AL406" t="s">
        <v>385</v>
      </c>
      <c r="AM406" t="s">
        <v>1405</v>
      </c>
      <c r="AN406" s="126">
        <f>表格2[[#This Row],[今次負磅]]/表格2[[#This Row],[排位體重]]*100%</f>
        <v>9.380097879282219E-2</v>
      </c>
      <c r="AO406" t="str">
        <f t="shared" si="20"/>
        <v/>
      </c>
      <c r="AQ406" t="s">
        <v>1419</v>
      </c>
    </row>
    <row r="407" spans="1:43" x14ac:dyDescent="0.25">
      <c r="A407" s="19" t="s">
        <v>115</v>
      </c>
      <c r="B407" s="24" t="s">
        <v>124</v>
      </c>
      <c r="C407" s="24"/>
      <c r="D407" s="24"/>
      <c r="E407" s="11" t="s">
        <v>1414</v>
      </c>
      <c r="F407" s="122"/>
      <c r="G407" s="33" t="str">
        <f>VLOOKUP(AF407, method!$A$1:$B$15, 2, 0)</f>
        <v>留後</v>
      </c>
      <c r="H407">
        <v>7</v>
      </c>
      <c r="I407" t="str">
        <f t="shared" si="18"/>
        <v>忠</v>
      </c>
      <c r="J407">
        <f>COUNTIF($B$2:B407,B407)</f>
        <v>8</v>
      </c>
      <c r="K407" t="str">
        <f t="shared" ca="1" si="19"/>
        <v/>
      </c>
      <c r="L407" t="s">
        <v>616</v>
      </c>
      <c r="M407" s="39" t="s">
        <v>369</v>
      </c>
      <c r="N407" s="42">
        <v>1200</v>
      </c>
      <c r="O407">
        <v>1</v>
      </c>
      <c r="P407">
        <v>8.86</v>
      </c>
      <c r="Q407">
        <v>2</v>
      </c>
      <c r="R407">
        <v>12</v>
      </c>
      <c r="S407" s="60" t="s">
        <v>125</v>
      </c>
      <c r="T407" s="53" t="s">
        <v>60</v>
      </c>
      <c r="U407" s="17" t="s">
        <v>90</v>
      </c>
      <c r="V407">
        <v>115</v>
      </c>
      <c r="W407">
        <v>126</v>
      </c>
      <c r="X407">
        <v>1217</v>
      </c>
      <c r="Z407">
        <v>94</v>
      </c>
      <c r="AA407" s="37" t="s">
        <v>525</v>
      </c>
      <c r="AB407" s="35" t="s">
        <v>377</v>
      </c>
      <c r="AC407" s="35">
        <f>VLOOKUP(A407,Raceinfo!$A$1:$D$15,4,0)</f>
        <v>0</v>
      </c>
      <c r="AD407" t="s">
        <v>641</v>
      </c>
      <c r="AE407">
        <v>110</v>
      </c>
      <c r="AF407">
        <v>12</v>
      </c>
      <c r="AG407">
        <v>11</v>
      </c>
      <c r="AH407">
        <v>7</v>
      </c>
      <c r="AL407" t="s">
        <v>385</v>
      </c>
      <c r="AM407" t="s">
        <v>1405</v>
      </c>
      <c r="AN407" s="126">
        <f>表格2[[#This Row],[今次負磅]]/表格2[[#This Row],[排位體重]]*100%</f>
        <v>9.4494658997534925E-2</v>
      </c>
      <c r="AO407" t="str">
        <f t="shared" si="20"/>
        <v/>
      </c>
      <c r="AQ407" t="s">
        <v>1419</v>
      </c>
    </row>
    <row r="408" spans="1:43" x14ac:dyDescent="0.25">
      <c r="A408" s="19" t="s">
        <v>115</v>
      </c>
      <c r="B408" s="24" t="s">
        <v>124</v>
      </c>
      <c r="C408" s="24"/>
      <c r="D408" s="24"/>
      <c r="E408" s="11" t="s">
        <v>1414</v>
      </c>
      <c r="F408" s="122"/>
      <c r="G408" s="31" t="str">
        <f>VLOOKUP(AF408, method!$A$1:$B$15, 2, 0)</f>
        <v>中後</v>
      </c>
      <c r="H408">
        <v>6</v>
      </c>
      <c r="I408" t="str">
        <f t="shared" si="18"/>
        <v>忠</v>
      </c>
      <c r="J408">
        <f>COUNTIF($B$2:B408,B408)</f>
        <v>9</v>
      </c>
      <c r="K408" t="str">
        <f t="shared" ca="1" si="19"/>
        <v/>
      </c>
      <c r="L408" t="s">
        <v>431</v>
      </c>
      <c r="M408" s="39" t="s">
        <v>390</v>
      </c>
      <c r="N408" s="42">
        <v>1200</v>
      </c>
      <c r="O408">
        <v>1</v>
      </c>
      <c r="P408">
        <v>8.8000000000000007</v>
      </c>
      <c r="Q408">
        <v>2</v>
      </c>
      <c r="R408">
        <v>9</v>
      </c>
      <c r="S408" s="60" t="s">
        <v>125</v>
      </c>
      <c r="T408" s="53" t="s">
        <v>60</v>
      </c>
      <c r="U408" s="17" t="s">
        <v>90</v>
      </c>
      <c r="V408">
        <v>115</v>
      </c>
      <c r="W408">
        <v>123</v>
      </c>
      <c r="X408">
        <v>1216</v>
      </c>
      <c r="Z408">
        <v>110</v>
      </c>
      <c r="AA408" s="37" t="s">
        <v>410</v>
      </c>
      <c r="AB408" s="35" t="s">
        <v>370</v>
      </c>
      <c r="AC408" s="35">
        <f>VLOOKUP(A408,Raceinfo!$A$1:$D$15,4,0)</f>
        <v>0</v>
      </c>
      <c r="AD408" t="s">
        <v>642</v>
      </c>
      <c r="AE408">
        <v>112</v>
      </c>
      <c r="AF408">
        <v>10</v>
      </c>
      <c r="AG408">
        <v>10</v>
      </c>
      <c r="AH408">
        <v>6</v>
      </c>
      <c r="AL408" t="s">
        <v>385</v>
      </c>
      <c r="AM408" t="s">
        <v>1405</v>
      </c>
      <c r="AN408" s="126">
        <f>表格2[[#This Row],[今次負磅]]/表格2[[#This Row],[排位體重]]*100%</f>
        <v>9.4572368421052627E-2</v>
      </c>
      <c r="AO408" t="str">
        <f t="shared" si="20"/>
        <v/>
      </c>
      <c r="AQ408" t="s">
        <v>1419</v>
      </c>
    </row>
    <row r="409" spans="1:43" x14ac:dyDescent="0.25">
      <c r="A409" s="19" t="s">
        <v>115</v>
      </c>
      <c r="B409" s="24" t="s">
        <v>124</v>
      </c>
      <c r="C409" s="24" t="s">
        <v>1410</v>
      </c>
      <c r="D409" s="24"/>
      <c r="E409" s="11" t="s">
        <v>1414</v>
      </c>
      <c r="F409" s="122"/>
      <c r="G409" s="32" t="str">
        <f>VLOOKUP(AF409, method!$A$1:$B$15, 2, 0)</f>
        <v>中前</v>
      </c>
      <c r="H409">
        <v>7</v>
      </c>
      <c r="I409" t="str">
        <f t="shared" si="18"/>
        <v>忠</v>
      </c>
      <c r="J409">
        <f>COUNTIF($B$2:B409,B409)</f>
        <v>10</v>
      </c>
      <c r="K409" t="str">
        <f t="shared" ca="1" si="19"/>
        <v/>
      </c>
      <c r="L409" t="s">
        <v>409</v>
      </c>
      <c r="M409" s="39" t="s">
        <v>369</v>
      </c>
      <c r="N409" s="42">
        <v>1200</v>
      </c>
      <c r="O409">
        <v>1</v>
      </c>
      <c r="P409" s="127">
        <v>8.2100000000000009</v>
      </c>
      <c r="Q409">
        <v>2</v>
      </c>
      <c r="R409">
        <v>4</v>
      </c>
      <c r="S409" s="60" t="s">
        <v>125</v>
      </c>
      <c r="T409" s="53" t="s">
        <v>60</v>
      </c>
      <c r="U409" s="17" t="s">
        <v>90</v>
      </c>
      <c r="V409">
        <v>115</v>
      </c>
      <c r="W409">
        <v>127</v>
      </c>
      <c r="X409">
        <v>1213</v>
      </c>
      <c r="Z409">
        <v>41</v>
      </c>
      <c r="AA409" s="37" t="s">
        <v>473</v>
      </c>
      <c r="AB409" s="35" t="s">
        <v>370</v>
      </c>
      <c r="AC409" s="35">
        <f>VLOOKUP(A409,Raceinfo!$A$1:$D$15,4,0)</f>
        <v>0</v>
      </c>
      <c r="AD409" t="s">
        <v>642</v>
      </c>
      <c r="AE409">
        <v>114</v>
      </c>
      <c r="AF409">
        <v>7</v>
      </c>
      <c r="AG409">
        <v>6</v>
      </c>
      <c r="AH409">
        <v>7</v>
      </c>
      <c r="AL409" t="s">
        <v>385</v>
      </c>
      <c r="AM409" t="s">
        <v>1405</v>
      </c>
      <c r="AN409" s="126">
        <f>表格2[[#This Row],[今次負磅]]/表格2[[#This Row],[排位體重]]*100%</f>
        <v>9.4806265457543282E-2</v>
      </c>
      <c r="AO409" t="str">
        <f t="shared" si="20"/>
        <v/>
      </c>
      <c r="AQ409" t="s">
        <v>1419</v>
      </c>
    </row>
    <row r="410" spans="1:43" x14ac:dyDescent="0.25">
      <c r="A410" s="19" t="s">
        <v>115</v>
      </c>
      <c r="B410" s="24" t="s">
        <v>124</v>
      </c>
      <c r="C410" s="24"/>
      <c r="D410" s="24"/>
      <c r="E410" s="11" t="s">
        <v>1414</v>
      </c>
      <c r="F410" s="122"/>
      <c r="G410" s="31" t="str">
        <f>VLOOKUP(AF410, method!$A$1:$B$15, 2, 0)</f>
        <v>中後</v>
      </c>
      <c r="H410">
        <v>9</v>
      </c>
      <c r="I410" t="str">
        <f t="shared" si="18"/>
        <v>忠</v>
      </c>
      <c r="J410">
        <f>COUNTIF($B$2:B410,B410)</f>
        <v>11</v>
      </c>
      <c r="K410" t="str">
        <f t="shared" ca="1" si="19"/>
        <v/>
      </c>
      <c r="L410" t="s">
        <v>508</v>
      </c>
      <c r="M410" s="39" t="s">
        <v>369</v>
      </c>
      <c r="N410" s="42">
        <v>1200</v>
      </c>
      <c r="O410">
        <v>1</v>
      </c>
      <c r="P410">
        <v>8.5500000000000007</v>
      </c>
      <c r="Q410">
        <v>2</v>
      </c>
      <c r="R410">
        <v>10</v>
      </c>
      <c r="S410" s="60" t="s">
        <v>125</v>
      </c>
      <c r="T410" s="62" t="s">
        <v>154</v>
      </c>
      <c r="U410" s="17" t="s">
        <v>90</v>
      </c>
      <c r="V410">
        <v>115</v>
      </c>
      <c r="W410">
        <v>116</v>
      </c>
      <c r="X410">
        <v>1218</v>
      </c>
      <c r="Z410">
        <v>58</v>
      </c>
      <c r="AA410" s="37" t="s">
        <v>416</v>
      </c>
      <c r="AB410" s="35" t="s">
        <v>377</v>
      </c>
      <c r="AC410" s="35">
        <f>VLOOKUP(A410,Raceinfo!$A$1:$D$15,4,0)</f>
        <v>0</v>
      </c>
      <c r="AD410">
        <v>1</v>
      </c>
      <c r="AE410">
        <v>115</v>
      </c>
      <c r="AF410">
        <v>8</v>
      </c>
      <c r="AG410">
        <v>10</v>
      </c>
      <c r="AH410">
        <v>9</v>
      </c>
      <c r="AL410" t="s">
        <v>385</v>
      </c>
      <c r="AM410" t="s">
        <v>1405</v>
      </c>
      <c r="AN410" s="126">
        <f>表格2[[#This Row],[今次負磅]]/表格2[[#This Row],[排位體重]]*100%</f>
        <v>9.4417077175697861E-2</v>
      </c>
      <c r="AO410" t="str">
        <f t="shared" si="20"/>
        <v/>
      </c>
      <c r="AQ410" t="s">
        <v>1419</v>
      </c>
    </row>
    <row r="411" spans="1:43" x14ac:dyDescent="0.25">
      <c r="A411" s="19" t="s">
        <v>115</v>
      </c>
      <c r="B411" s="24" t="s">
        <v>124</v>
      </c>
      <c r="C411" s="24"/>
      <c r="D411" s="24"/>
      <c r="E411" s="11" t="s">
        <v>1414</v>
      </c>
      <c r="F411" s="122"/>
      <c r="G411" s="32" t="str">
        <f>VLOOKUP(AF411, method!$A$1:$B$15, 2, 0)</f>
        <v>中前</v>
      </c>
      <c r="H411">
        <v>8</v>
      </c>
      <c r="I411" t="str">
        <f t="shared" si="18"/>
        <v>忠</v>
      </c>
      <c r="J411">
        <f>COUNTIF($B$2:B411,B411)</f>
        <v>12</v>
      </c>
      <c r="K411" t="str">
        <f t="shared" ca="1" si="19"/>
        <v/>
      </c>
      <c r="L411" t="s">
        <v>645</v>
      </c>
      <c r="M411" s="39" t="s">
        <v>394</v>
      </c>
      <c r="N411" s="42">
        <v>1200</v>
      </c>
      <c r="O411">
        <v>1</v>
      </c>
      <c r="P411">
        <v>8.7899999999999991</v>
      </c>
      <c r="Q411">
        <v>2</v>
      </c>
      <c r="R411">
        <v>10</v>
      </c>
      <c r="S411" s="60" t="s">
        <v>125</v>
      </c>
      <c r="T411" s="53" t="s">
        <v>60</v>
      </c>
      <c r="U411" s="17" t="s">
        <v>90</v>
      </c>
      <c r="V411">
        <v>115</v>
      </c>
      <c r="W411">
        <v>122</v>
      </c>
      <c r="X411">
        <v>1201</v>
      </c>
      <c r="Z411">
        <v>22</v>
      </c>
      <c r="AA411" s="37">
        <v>4</v>
      </c>
      <c r="AB411" s="35" t="s">
        <v>377</v>
      </c>
      <c r="AC411" s="35">
        <f>VLOOKUP(A411,Raceinfo!$A$1:$D$15,4,0)</f>
        <v>0</v>
      </c>
      <c r="AD411" t="s">
        <v>644</v>
      </c>
      <c r="AE411">
        <v>116</v>
      </c>
      <c r="AF411">
        <v>7</v>
      </c>
      <c r="AG411">
        <v>7</v>
      </c>
      <c r="AH411">
        <v>8</v>
      </c>
      <c r="AL411" t="s">
        <v>385</v>
      </c>
      <c r="AM411" t="s">
        <v>1405</v>
      </c>
      <c r="AN411" s="126">
        <f>表格2[[#This Row],[今次負磅]]/表格2[[#This Row],[排位體重]]*100%</f>
        <v>9.5753538717735218E-2</v>
      </c>
      <c r="AO411" t="str">
        <f t="shared" si="20"/>
        <v/>
      </c>
      <c r="AQ411" t="s">
        <v>1419</v>
      </c>
    </row>
    <row r="412" spans="1:43" x14ac:dyDescent="0.25">
      <c r="A412" s="19" t="s">
        <v>115</v>
      </c>
      <c r="B412" s="24" t="s">
        <v>124</v>
      </c>
      <c r="C412" s="24"/>
      <c r="D412" s="24"/>
      <c r="E412" s="11" t="s">
        <v>1414</v>
      </c>
      <c r="F412" s="122"/>
      <c r="G412" s="31" t="str">
        <f>VLOOKUP(AF412, method!$A$1:$B$15, 2, 0)</f>
        <v>中後</v>
      </c>
      <c r="H412">
        <v>11</v>
      </c>
      <c r="I412" t="str">
        <f t="shared" si="18"/>
        <v>忠</v>
      </c>
      <c r="J412">
        <f>COUNTIF($B$2:B412,B412)</f>
        <v>13</v>
      </c>
      <c r="K412" t="str">
        <f t="shared" ca="1" si="19"/>
        <v/>
      </c>
      <c r="L412" t="s">
        <v>536</v>
      </c>
      <c r="M412" s="39" t="s">
        <v>369</v>
      </c>
      <c r="N412" s="42">
        <v>1200</v>
      </c>
      <c r="O412">
        <v>1</v>
      </c>
      <c r="P412">
        <v>9.39</v>
      </c>
      <c r="Q412">
        <v>2</v>
      </c>
      <c r="R412">
        <v>5</v>
      </c>
      <c r="S412" s="60" t="s">
        <v>125</v>
      </c>
      <c r="T412" s="53" t="s">
        <v>60</v>
      </c>
      <c r="U412" s="17" t="s">
        <v>90</v>
      </c>
      <c r="V412">
        <v>115</v>
      </c>
      <c r="W412">
        <v>126</v>
      </c>
      <c r="X412">
        <v>1207</v>
      </c>
      <c r="Z412">
        <v>59</v>
      </c>
      <c r="AA412" s="37" t="s">
        <v>497</v>
      </c>
      <c r="AB412" s="35" t="s">
        <v>377</v>
      </c>
      <c r="AC412" s="35">
        <f>VLOOKUP(A412,Raceinfo!$A$1:$D$15,4,0)</f>
        <v>0</v>
      </c>
      <c r="AD412" t="s">
        <v>641</v>
      </c>
      <c r="AE412">
        <v>116</v>
      </c>
      <c r="AF412">
        <v>8</v>
      </c>
      <c r="AG412">
        <v>12</v>
      </c>
      <c r="AH412">
        <v>11</v>
      </c>
      <c r="AL412" t="s">
        <v>385</v>
      </c>
      <c r="AM412" t="s">
        <v>1405</v>
      </c>
      <c r="AN412" s="126">
        <f>表格2[[#This Row],[今次負磅]]/表格2[[#This Row],[排位體重]]*100%</f>
        <v>9.5277547638773816E-2</v>
      </c>
      <c r="AO412" t="str">
        <f t="shared" si="20"/>
        <v/>
      </c>
      <c r="AQ412" t="s">
        <v>1419</v>
      </c>
    </row>
    <row r="413" spans="1:43" x14ac:dyDescent="0.25">
      <c r="A413" s="19" t="s">
        <v>115</v>
      </c>
      <c r="B413" s="24" t="s">
        <v>124</v>
      </c>
      <c r="C413" s="24"/>
      <c r="D413" s="24"/>
      <c r="E413" s="11" t="s">
        <v>1414</v>
      </c>
      <c r="F413" s="122"/>
      <c r="G413" s="30" t="str">
        <f>VLOOKUP(AF413, method!$A$1:$B$15, 2, 0)</f>
        <v>放頭</v>
      </c>
      <c r="H413" s="15">
        <v>3</v>
      </c>
      <c r="I413" s="15" t="str">
        <f t="shared" si="18"/>
        <v>忠</v>
      </c>
      <c r="J413" s="15">
        <f>COUNTIF($B$2:B413,B413)</f>
        <v>14</v>
      </c>
      <c r="K413" s="15" t="str">
        <f t="shared" ca="1" si="19"/>
        <v/>
      </c>
      <c r="L413" t="s">
        <v>537</v>
      </c>
      <c r="M413" s="39" t="s">
        <v>384</v>
      </c>
      <c r="N413" s="42">
        <v>1200</v>
      </c>
      <c r="O413">
        <v>1</v>
      </c>
      <c r="P413">
        <v>8.75</v>
      </c>
      <c r="Q413">
        <v>2</v>
      </c>
      <c r="R413">
        <v>4</v>
      </c>
      <c r="S413" s="60" t="s">
        <v>125</v>
      </c>
      <c r="T413" s="53" t="s">
        <v>60</v>
      </c>
      <c r="U413" s="17" t="s">
        <v>90</v>
      </c>
      <c r="V413">
        <v>115</v>
      </c>
      <c r="W413">
        <v>123</v>
      </c>
      <c r="X413">
        <v>1205</v>
      </c>
      <c r="Z413">
        <v>27</v>
      </c>
      <c r="AA413" s="37" t="s">
        <v>428</v>
      </c>
      <c r="AB413" s="35" t="s">
        <v>377</v>
      </c>
      <c r="AC413" s="35">
        <f>VLOOKUP(A413,Raceinfo!$A$1:$D$15,4,0)</f>
        <v>0</v>
      </c>
      <c r="AD413" t="s">
        <v>642</v>
      </c>
      <c r="AE413">
        <v>116</v>
      </c>
      <c r="AF413">
        <v>3</v>
      </c>
      <c r="AG413">
        <v>3</v>
      </c>
      <c r="AH413">
        <v>3</v>
      </c>
      <c r="AL413" t="s">
        <v>385</v>
      </c>
      <c r="AM413" t="s">
        <v>1405</v>
      </c>
      <c r="AN413" s="126">
        <f>表格2[[#This Row],[今次負磅]]/表格2[[#This Row],[排位體重]]*100%</f>
        <v>9.5435684647302899E-2</v>
      </c>
      <c r="AO413" t="str">
        <f t="shared" si="20"/>
        <v/>
      </c>
      <c r="AQ413" t="s">
        <v>1419</v>
      </c>
    </row>
    <row r="414" spans="1:43" x14ac:dyDescent="0.25">
      <c r="A414" s="19" t="s">
        <v>115</v>
      </c>
      <c r="B414" s="24" t="s">
        <v>124</v>
      </c>
      <c r="C414" s="24"/>
      <c r="D414" s="24"/>
      <c r="E414" s="11" t="s">
        <v>1414</v>
      </c>
      <c r="F414" s="23" t="s">
        <v>1409</v>
      </c>
      <c r="G414" s="32" t="str">
        <f>VLOOKUP(AF414, method!$A$1:$B$15, 2, 0)</f>
        <v>中前</v>
      </c>
      <c r="H414" s="15">
        <v>1</v>
      </c>
      <c r="I414" s="15" t="str">
        <f t="shared" si="18"/>
        <v>忠</v>
      </c>
      <c r="J414" s="15">
        <f>COUNTIF($B$2:B414,B414)</f>
        <v>15</v>
      </c>
      <c r="K414" s="15" t="str">
        <f t="shared" ca="1" si="19"/>
        <v/>
      </c>
      <c r="L414" t="s">
        <v>441</v>
      </c>
      <c r="M414" s="39" t="s">
        <v>413</v>
      </c>
      <c r="N414" s="42">
        <v>1200</v>
      </c>
      <c r="O414">
        <v>1</v>
      </c>
      <c r="P414">
        <v>8.67</v>
      </c>
      <c r="Q414">
        <v>2</v>
      </c>
      <c r="R414">
        <v>7</v>
      </c>
      <c r="S414" s="60" t="s">
        <v>125</v>
      </c>
      <c r="T414" s="53" t="s">
        <v>60</v>
      </c>
      <c r="U414" s="17" t="s">
        <v>90</v>
      </c>
      <c r="V414">
        <v>115</v>
      </c>
      <c r="W414">
        <v>134</v>
      </c>
      <c r="X414">
        <v>1216</v>
      </c>
      <c r="Z414">
        <v>8.9</v>
      </c>
      <c r="AA414" s="38" t="s">
        <v>550</v>
      </c>
      <c r="AB414" s="35" t="s">
        <v>370</v>
      </c>
      <c r="AC414" s="35">
        <f>VLOOKUP(A414,Raceinfo!$A$1:$D$15,4,0)</f>
        <v>0</v>
      </c>
      <c r="AD414">
        <v>1</v>
      </c>
      <c r="AE414">
        <v>109</v>
      </c>
      <c r="AF414">
        <v>5</v>
      </c>
      <c r="AG414">
        <v>6</v>
      </c>
      <c r="AH414">
        <v>1</v>
      </c>
      <c r="AL414" t="s">
        <v>385</v>
      </c>
      <c r="AM414" t="s">
        <v>1405</v>
      </c>
      <c r="AN414" s="126">
        <f>表格2[[#This Row],[今次負磅]]/表格2[[#This Row],[排位體重]]*100%</f>
        <v>9.4572368421052627E-2</v>
      </c>
      <c r="AO414" t="str">
        <f t="shared" si="20"/>
        <v/>
      </c>
      <c r="AQ414" t="s">
        <v>1419</v>
      </c>
    </row>
    <row r="415" spans="1:43" x14ac:dyDescent="0.25">
      <c r="A415" s="19" t="s">
        <v>115</v>
      </c>
      <c r="B415" s="24" t="s">
        <v>124</v>
      </c>
      <c r="C415" s="24"/>
      <c r="D415" s="24"/>
      <c r="E415" s="11" t="s">
        <v>1414</v>
      </c>
      <c r="F415" s="23" t="s">
        <v>1409</v>
      </c>
      <c r="G415" s="32" t="str">
        <f>VLOOKUP(AF415, method!$A$1:$B$15, 2, 0)</f>
        <v>中前</v>
      </c>
      <c r="H415" s="15">
        <v>1</v>
      </c>
      <c r="I415" s="15" t="str">
        <f t="shared" si="18"/>
        <v>忠</v>
      </c>
      <c r="J415" s="15">
        <f>COUNTIF($B$2:B415,B415)</f>
        <v>16</v>
      </c>
      <c r="K415" s="15" t="str">
        <f t="shared" ca="1" si="19"/>
        <v/>
      </c>
      <c r="L415" t="s">
        <v>649</v>
      </c>
      <c r="M415" s="39" t="s">
        <v>413</v>
      </c>
      <c r="N415" s="42">
        <v>1200</v>
      </c>
      <c r="O415">
        <v>1</v>
      </c>
      <c r="P415">
        <v>8.4700000000000006</v>
      </c>
      <c r="Q415">
        <v>2</v>
      </c>
      <c r="R415">
        <v>1</v>
      </c>
      <c r="S415" s="60" t="s">
        <v>125</v>
      </c>
      <c r="T415" s="53" t="s">
        <v>60</v>
      </c>
      <c r="U415" s="17" t="s">
        <v>90</v>
      </c>
      <c r="V415">
        <v>115</v>
      </c>
      <c r="W415">
        <v>129</v>
      </c>
      <c r="X415">
        <v>1212</v>
      </c>
      <c r="Z415">
        <v>10</v>
      </c>
      <c r="AA415" s="38" t="s">
        <v>468</v>
      </c>
      <c r="AB415" s="35" t="s">
        <v>377</v>
      </c>
      <c r="AC415" s="35">
        <f>VLOOKUP(A415,Raceinfo!$A$1:$D$15,4,0)</f>
        <v>0</v>
      </c>
      <c r="AD415">
        <v>1</v>
      </c>
      <c r="AE415">
        <v>102</v>
      </c>
      <c r="AF415">
        <v>4</v>
      </c>
      <c r="AG415">
        <v>5</v>
      </c>
      <c r="AH415">
        <v>1</v>
      </c>
      <c r="AL415" t="s">
        <v>385</v>
      </c>
      <c r="AM415" t="s">
        <v>1405</v>
      </c>
      <c r="AN415" s="126">
        <f>表格2[[#This Row],[今次負磅]]/表格2[[#This Row],[排位體重]]*100%</f>
        <v>9.4884488448844881E-2</v>
      </c>
      <c r="AO415" t="str">
        <f t="shared" si="20"/>
        <v/>
      </c>
      <c r="AQ415" t="s">
        <v>1419</v>
      </c>
    </row>
    <row r="416" spans="1:43" x14ac:dyDescent="0.25">
      <c r="A416" s="19" t="s">
        <v>115</v>
      </c>
      <c r="B416" s="24" t="s">
        <v>124</v>
      </c>
      <c r="C416" s="24" t="s">
        <v>1410</v>
      </c>
      <c r="D416" s="24"/>
      <c r="E416" s="11" t="s">
        <v>1414</v>
      </c>
      <c r="F416" s="122"/>
      <c r="G416" s="32" t="str">
        <f>VLOOKUP(AF416, method!$A$1:$B$15, 2, 0)</f>
        <v>中前</v>
      </c>
      <c r="H416">
        <v>5</v>
      </c>
      <c r="I416" t="str">
        <f t="shared" si="18"/>
        <v>忠</v>
      </c>
      <c r="J416">
        <f>COUNTIF($B$2:B416,B416)</f>
        <v>17</v>
      </c>
      <c r="K416" t="str">
        <f t="shared" ca="1" si="19"/>
        <v/>
      </c>
      <c r="L416" t="s">
        <v>588</v>
      </c>
      <c r="M416" s="39" t="s">
        <v>369</v>
      </c>
      <c r="N416" s="42">
        <v>1200</v>
      </c>
      <c r="O416">
        <v>1</v>
      </c>
      <c r="P416" s="127">
        <v>7.94</v>
      </c>
      <c r="Q416">
        <v>2</v>
      </c>
      <c r="R416">
        <v>5</v>
      </c>
      <c r="S416" s="60" t="s">
        <v>125</v>
      </c>
      <c r="T416" s="62" t="s">
        <v>154</v>
      </c>
      <c r="U416" s="17" t="s">
        <v>90</v>
      </c>
      <c r="V416">
        <v>115</v>
      </c>
      <c r="W416">
        <v>126</v>
      </c>
      <c r="X416">
        <v>1237</v>
      </c>
      <c r="Z416">
        <v>91</v>
      </c>
      <c r="AA416" s="37" t="s">
        <v>410</v>
      </c>
      <c r="AB416" s="35" t="s">
        <v>377</v>
      </c>
      <c r="AC416" s="35">
        <f>VLOOKUP(A416,Raceinfo!$A$1:$D$15,4,0)</f>
        <v>0</v>
      </c>
      <c r="AD416" t="s">
        <v>641</v>
      </c>
      <c r="AE416">
        <v>102</v>
      </c>
      <c r="AF416">
        <v>5</v>
      </c>
      <c r="AG416">
        <v>6</v>
      </c>
      <c r="AH416">
        <v>5</v>
      </c>
      <c r="AL416" t="s">
        <v>385</v>
      </c>
      <c r="AM416" t="s">
        <v>1405</v>
      </c>
      <c r="AN416" s="126">
        <f>表格2[[#This Row],[今次負磅]]/表格2[[#This Row],[排位體重]]*100%</f>
        <v>9.296685529506872E-2</v>
      </c>
      <c r="AO416" t="str">
        <f t="shared" si="20"/>
        <v/>
      </c>
      <c r="AQ416" t="s">
        <v>1419</v>
      </c>
    </row>
    <row r="417" spans="1:46" x14ac:dyDescent="0.25">
      <c r="A417" s="19" t="s">
        <v>115</v>
      </c>
      <c r="B417" s="24" t="s">
        <v>124</v>
      </c>
      <c r="C417" s="24"/>
      <c r="D417" s="24"/>
      <c r="E417" s="11" t="s">
        <v>1414</v>
      </c>
      <c r="F417" s="122"/>
      <c r="G417" s="31" t="str">
        <f>VLOOKUP(AF417, method!$A$1:$B$15, 2, 0)</f>
        <v>中後</v>
      </c>
      <c r="H417">
        <v>8</v>
      </c>
      <c r="I417" t="str">
        <f t="shared" si="18"/>
        <v>忠</v>
      </c>
      <c r="J417">
        <f>COUNTIF($B$2:B417,B417)</f>
        <v>18</v>
      </c>
      <c r="K417" t="str">
        <f t="shared" ca="1" si="19"/>
        <v/>
      </c>
      <c r="L417" t="s">
        <v>643</v>
      </c>
      <c r="M417" s="39" t="s">
        <v>369</v>
      </c>
      <c r="N417" s="42">
        <v>1200</v>
      </c>
      <c r="O417">
        <v>1</v>
      </c>
      <c r="P417">
        <v>8.93</v>
      </c>
      <c r="Q417">
        <v>2</v>
      </c>
      <c r="R417">
        <v>7</v>
      </c>
      <c r="S417" s="60" t="s">
        <v>125</v>
      </c>
      <c r="T417" s="62" t="s">
        <v>154</v>
      </c>
      <c r="U417" s="17" t="s">
        <v>90</v>
      </c>
      <c r="V417">
        <v>115</v>
      </c>
      <c r="W417">
        <v>126</v>
      </c>
      <c r="X417">
        <v>1204</v>
      </c>
      <c r="Z417">
        <v>142</v>
      </c>
      <c r="AA417" s="37">
        <v>5</v>
      </c>
      <c r="AB417" s="35" t="s">
        <v>377</v>
      </c>
      <c r="AC417" s="35">
        <f>VLOOKUP(A417,Raceinfo!$A$1:$D$15,4,0)</f>
        <v>0</v>
      </c>
      <c r="AD417" t="s">
        <v>641</v>
      </c>
      <c r="AE417">
        <v>102</v>
      </c>
      <c r="AF417">
        <v>8</v>
      </c>
      <c r="AG417">
        <v>9</v>
      </c>
      <c r="AH417">
        <v>8</v>
      </c>
      <c r="AL417" t="s">
        <v>385</v>
      </c>
      <c r="AM417" t="s">
        <v>1405</v>
      </c>
      <c r="AN417" s="126">
        <f>表格2[[#This Row],[今次負磅]]/表格2[[#This Row],[排位體重]]*100%</f>
        <v>9.5514950166112958E-2</v>
      </c>
      <c r="AO417" t="str">
        <f t="shared" si="20"/>
        <v/>
      </c>
      <c r="AQ417" t="s">
        <v>1419</v>
      </c>
    </row>
    <row r="418" spans="1:46" x14ac:dyDescent="0.25">
      <c r="A418" s="19" t="s">
        <v>115</v>
      </c>
      <c r="B418" s="24" t="s">
        <v>124</v>
      </c>
      <c r="C418" s="24" t="s">
        <v>1410</v>
      </c>
      <c r="D418" s="24"/>
      <c r="E418" s="11" t="s">
        <v>1414</v>
      </c>
      <c r="F418" s="122"/>
      <c r="G418" s="31" t="str">
        <f>VLOOKUP(AF418, method!$A$1:$B$15, 2, 0)</f>
        <v>中後</v>
      </c>
      <c r="H418">
        <v>6</v>
      </c>
      <c r="I418" t="str">
        <f t="shared" si="18"/>
        <v>忠</v>
      </c>
      <c r="J418">
        <f>COUNTIF($B$2:B418,B418)</f>
        <v>19</v>
      </c>
      <c r="K418" t="str">
        <f t="shared" ca="1" si="19"/>
        <v/>
      </c>
      <c r="L418" t="s">
        <v>547</v>
      </c>
      <c r="M418" s="39" t="s">
        <v>390</v>
      </c>
      <c r="N418" s="42">
        <v>1200</v>
      </c>
      <c r="O418">
        <v>1</v>
      </c>
      <c r="P418" s="127">
        <v>8.33</v>
      </c>
      <c r="Q418">
        <v>2</v>
      </c>
      <c r="R418">
        <v>8</v>
      </c>
      <c r="S418" s="60" t="s">
        <v>125</v>
      </c>
      <c r="T418" s="62" t="s">
        <v>154</v>
      </c>
      <c r="U418" s="17" t="s">
        <v>90</v>
      </c>
      <c r="V418">
        <v>115</v>
      </c>
      <c r="W418">
        <v>123</v>
      </c>
      <c r="X418">
        <v>1219</v>
      </c>
      <c r="Z418">
        <v>103</v>
      </c>
      <c r="AA418" s="37" t="s">
        <v>416</v>
      </c>
      <c r="AB418" s="35" t="s">
        <v>377</v>
      </c>
      <c r="AC418" s="35">
        <f>VLOOKUP(A418,Raceinfo!$A$1:$D$15,4,0)</f>
        <v>0</v>
      </c>
      <c r="AD418" t="s">
        <v>642</v>
      </c>
      <c r="AE418">
        <v>103</v>
      </c>
      <c r="AF418">
        <v>8</v>
      </c>
      <c r="AG418">
        <v>9</v>
      </c>
      <c r="AH418">
        <v>6</v>
      </c>
      <c r="AL418" t="s">
        <v>385</v>
      </c>
      <c r="AM418" t="s">
        <v>1405</v>
      </c>
      <c r="AN418" s="126">
        <f>表格2[[#This Row],[今次負磅]]/表格2[[#This Row],[排位體重]]*100%</f>
        <v>9.4339622641509441E-2</v>
      </c>
      <c r="AO418" t="str">
        <f t="shared" si="20"/>
        <v/>
      </c>
      <c r="AQ418" t="s">
        <v>1419</v>
      </c>
    </row>
    <row r="419" spans="1:46" x14ac:dyDescent="0.25">
      <c r="A419" s="19" t="s">
        <v>115</v>
      </c>
      <c r="B419" s="24" t="s">
        <v>124</v>
      </c>
      <c r="C419" s="24"/>
      <c r="D419" s="24"/>
      <c r="E419" s="11" t="s">
        <v>1414</v>
      </c>
      <c r="F419" s="122"/>
      <c r="G419" s="31" t="str">
        <f>VLOOKUP(AF419, method!$A$1:$B$15, 2, 0)</f>
        <v>中後</v>
      </c>
      <c r="H419">
        <v>5</v>
      </c>
      <c r="I419" t="str">
        <f t="shared" si="18"/>
        <v>忠</v>
      </c>
      <c r="J419">
        <f>COUNTIF($B$2:B419,B419)</f>
        <v>20</v>
      </c>
      <c r="K419" t="str">
        <f t="shared" ca="1" si="19"/>
        <v/>
      </c>
      <c r="L419" t="s">
        <v>548</v>
      </c>
      <c r="M419" s="39" t="s">
        <v>390</v>
      </c>
      <c r="N419" s="42">
        <v>1200</v>
      </c>
      <c r="O419">
        <v>1</v>
      </c>
      <c r="P419">
        <v>8.4</v>
      </c>
      <c r="Q419">
        <v>2</v>
      </c>
      <c r="R419">
        <v>12</v>
      </c>
      <c r="S419" s="60" t="s">
        <v>125</v>
      </c>
      <c r="T419" s="62" t="s">
        <v>154</v>
      </c>
      <c r="U419" s="17" t="s">
        <v>90</v>
      </c>
      <c r="V419">
        <v>115</v>
      </c>
      <c r="W419">
        <v>115</v>
      </c>
      <c r="X419">
        <v>1199</v>
      </c>
      <c r="Z419">
        <v>138</v>
      </c>
      <c r="AA419" s="37">
        <v>3</v>
      </c>
      <c r="AB419" s="35" t="s">
        <v>370</v>
      </c>
      <c r="AC419" s="35">
        <f>VLOOKUP(A419,Raceinfo!$A$1:$D$15,4,0)</f>
        <v>0</v>
      </c>
      <c r="AD419" t="s">
        <v>642</v>
      </c>
      <c r="AE419">
        <v>103</v>
      </c>
      <c r="AF419">
        <v>10</v>
      </c>
      <c r="AG419">
        <v>10</v>
      </c>
      <c r="AH419">
        <v>5</v>
      </c>
      <c r="AL419" t="s">
        <v>385</v>
      </c>
      <c r="AM419" t="s">
        <v>1405</v>
      </c>
      <c r="AN419" s="126">
        <f>表格2[[#This Row],[今次負磅]]/表格2[[#This Row],[排位體重]]*100%</f>
        <v>9.5913261050875734E-2</v>
      </c>
      <c r="AO419" t="str">
        <f t="shared" si="20"/>
        <v/>
      </c>
      <c r="AQ419" t="s">
        <v>1419</v>
      </c>
    </row>
    <row r="420" spans="1:46" x14ac:dyDescent="0.25">
      <c r="A420" s="19" t="s">
        <v>115</v>
      </c>
      <c r="B420" s="24" t="s">
        <v>124</v>
      </c>
      <c r="C420" s="24"/>
      <c r="D420" s="24"/>
      <c r="E420" s="11" t="s">
        <v>1414</v>
      </c>
      <c r="F420" s="122"/>
      <c r="G420" s="32" t="str">
        <f>VLOOKUP(AF420, method!$A$1:$B$15, 2, 0)</f>
        <v>中前</v>
      </c>
      <c r="H420">
        <v>6</v>
      </c>
      <c r="I420" t="str">
        <f t="shared" si="18"/>
        <v>忠</v>
      </c>
      <c r="J420">
        <f>COUNTIF($B$2:B420,B420)</f>
        <v>21</v>
      </c>
      <c r="K420" t="str">
        <f t="shared" ca="1" si="19"/>
        <v/>
      </c>
      <c r="L420" t="s">
        <v>496</v>
      </c>
      <c r="M420" s="39" t="s">
        <v>369</v>
      </c>
      <c r="N420" s="42">
        <v>1200</v>
      </c>
      <c r="O420">
        <v>1</v>
      </c>
      <c r="P420">
        <v>8.9700000000000006</v>
      </c>
      <c r="Q420">
        <v>2</v>
      </c>
      <c r="R420">
        <v>6</v>
      </c>
      <c r="S420" s="60" t="s">
        <v>125</v>
      </c>
      <c r="T420" s="62" t="s">
        <v>154</v>
      </c>
      <c r="U420" s="17" t="s">
        <v>90</v>
      </c>
      <c r="V420">
        <v>115</v>
      </c>
      <c r="W420">
        <v>127</v>
      </c>
      <c r="X420">
        <v>1179</v>
      </c>
      <c r="Z420">
        <v>23</v>
      </c>
      <c r="AA420" s="37" t="s">
        <v>416</v>
      </c>
      <c r="AB420" s="36" t="s">
        <v>459</v>
      </c>
      <c r="AC420" s="36">
        <f>VLOOKUP(A420,Raceinfo!$A$1:$D$15,4,0)</f>
        <v>0</v>
      </c>
      <c r="AD420">
        <v>1</v>
      </c>
      <c r="AE420">
        <v>103</v>
      </c>
      <c r="AF420">
        <v>5</v>
      </c>
      <c r="AG420">
        <v>6</v>
      </c>
      <c r="AH420">
        <v>6</v>
      </c>
      <c r="AL420" t="s">
        <v>385</v>
      </c>
      <c r="AM420" t="s">
        <v>1405</v>
      </c>
      <c r="AN420" s="126">
        <f>表格2[[#This Row],[今次負磅]]/表格2[[#This Row],[排位體重]]*100%</f>
        <v>9.7540288379983034E-2</v>
      </c>
      <c r="AO420" t="str">
        <f t="shared" si="20"/>
        <v/>
      </c>
      <c r="AQ420" t="s">
        <v>1419</v>
      </c>
    </row>
    <row r="421" spans="1:46" x14ac:dyDescent="0.25">
      <c r="A421" s="19" t="s">
        <v>115</v>
      </c>
      <c r="B421" s="25" t="s">
        <v>127</v>
      </c>
      <c r="C421" s="25"/>
      <c r="D421" s="25"/>
      <c r="E421" s="11" t="s">
        <v>1414</v>
      </c>
      <c r="F421" s="122"/>
      <c r="G421" s="32" t="str">
        <f>VLOOKUP(AF421, method!$A$1:$B$15, 2, 0)</f>
        <v>中前</v>
      </c>
      <c r="H421">
        <v>10</v>
      </c>
      <c r="I421" t="str">
        <f t="shared" si="18"/>
        <v>忠</v>
      </c>
      <c r="J421">
        <f>COUNTIF($B$2:B421,B421)</f>
        <v>1</v>
      </c>
      <c r="K421" t="str">
        <f t="shared" ca="1" si="19"/>
        <v/>
      </c>
      <c r="L421" t="s">
        <v>519</v>
      </c>
      <c r="M421" s="40" t="s">
        <v>398</v>
      </c>
      <c r="N421" s="42">
        <v>1200</v>
      </c>
      <c r="O421">
        <v>1</v>
      </c>
      <c r="P421">
        <v>9.66</v>
      </c>
      <c r="Q421">
        <v>3</v>
      </c>
      <c r="R421">
        <v>9</v>
      </c>
      <c r="S421" s="61" t="s">
        <v>128</v>
      </c>
      <c r="T421" s="55" t="s">
        <v>69</v>
      </c>
      <c r="U421" s="21" t="s">
        <v>38</v>
      </c>
      <c r="V421">
        <v>115</v>
      </c>
      <c r="W421">
        <v>122</v>
      </c>
      <c r="X421">
        <v>1090</v>
      </c>
      <c r="Z421">
        <v>19</v>
      </c>
      <c r="AA421" s="37">
        <v>5</v>
      </c>
      <c r="AB421" s="35" t="s">
        <v>377</v>
      </c>
      <c r="AC421" s="35">
        <f>VLOOKUP(A421,Raceinfo!$A$1:$D$15,4,0)</f>
        <v>0</v>
      </c>
      <c r="AD421">
        <v>2</v>
      </c>
      <c r="AE421">
        <v>88</v>
      </c>
      <c r="AF421">
        <v>7</v>
      </c>
      <c r="AG421">
        <v>6</v>
      </c>
      <c r="AH421">
        <v>10</v>
      </c>
      <c r="AL421" t="s">
        <v>661</v>
      </c>
      <c r="AM421" t="s">
        <v>1579</v>
      </c>
      <c r="AN421" s="126">
        <f>表格2[[#This Row],[今次負磅]]/表格2[[#This Row],[排位體重]]*100%</f>
        <v>0.10550458715596331</v>
      </c>
      <c r="AO421" t="str">
        <f t="shared" si="20"/>
        <v/>
      </c>
      <c r="AT421" t="s">
        <v>1506</v>
      </c>
    </row>
    <row r="422" spans="1:46" x14ac:dyDescent="0.25">
      <c r="A422" s="19" t="s">
        <v>115</v>
      </c>
      <c r="B422" s="25" t="s">
        <v>127</v>
      </c>
      <c r="C422" s="25"/>
      <c r="D422" s="25"/>
      <c r="E422" s="11" t="s">
        <v>1414</v>
      </c>
      <c r="F422" s="28" t="s">
        <v>1408</v>
      </c>
      <c r="G422" s="30" t="str">
        <f>VLOOKUP(AF422, method!$A$1:$B$15, 2, 0)</f>
        <v>放頭</v>
      </c>
      <c r="H422" s="15">
        <v>2</v>
      </c>
      <c r="I422" s="15" t="str">
        <f t="shared" si="18"/>
        <v>忠</v>
      </c>
      <c r="J422" s="15">
        <f>COUNTIF($B$2:B422,B422)</f>
        <v>2</v>
      </c>
      <c r="K422" s="15" t="str">
        <f t="shared" ca="1" si="19"/>
        <v/>
      </c>
      <c r="L422" t="s">
        <v>393</v>
      </c>
      <c r="M422" s="39" t="s">
        <v>394</v>
      </c>
      <c r="N422">
        <v>1000</v>
      </c>
      <c r="O422">
        <v>0</v>
      </c>
      <c r="P422">
        <v>55.54</v>
      </c>
      <c r="Q422">
        <v>3</v>
      </c>
      <c r="R422">
        <v>5</v>
      </c>
      <c r="S422" s="61" t="s">
        <v>128</v>
      </c>
      <c r="T422" s="54" t="s">
        <v>64</v>
      </c>
      <c r="U422" s="21" t="s">
        <v>38</v>
      </c>
      <c r="V422">
        <v>115</v>
      </c>
      <c r="W422">
        <v>116</v>
      </c>
      <c r="X422">
        <v>1087</v>
      </c>
      <c r="Z422">
        <v>3.4</v>
      </c>
      <c r="AA422" s="38" t="s">
        <v>463</v>
      </c>
      <c r="AB422" s="35" t="s">
        <v>377</v>
      </c>
      <c r="AC422" s="35">
        <f>VLOOKUP(A422,Raceinfo!$A$1:$D$15,4,0)</f>
        <v>0</v>
      </c>
      <c r="AD422">
        <v>1</v>
      </c>
      <c r="AE422">
        <v>88</v>
      </c>
      <c r="AF422">
        <v>2</v>
      </c>
      <c r="AG422">
        <v>3</v>
      </c>
      <c r="AH422">
        <v>2</v>
      </c>
      <c r="AL422" t="s">
        <v>662</v>
      </c>
      <c r="AM422" t="s">
        <v>1580</v>
      </c>
      <c r="AN422" s="126">
        <f>表格2[[#This Row],[今次負磅]]/表格2[[#This Row],[排位體重]]*100%</f>
        <v>0.10579576816927323</v>
      </c>
      <c r="AO422" t="str">
        <f t="shared" si="20"/>
        <v/>
      </c>
    </row>
    <row r="423" spans="1:46" x14ac:dyDescent="0.25">
      <c r="A423" s="19" t="s">
        <v>115</v>
      </c>
      <c r="B423" s="25" t="s">
        <v>127</v>
      </c>
      <c r="C423" s="25"/>
      <c r="D423" s="25"/>
      <c r="E423" s="11" t="s">
        <v>1414</v>
      </c>
      <c r="F423" s="23" t="s">
        <v>1409</v>
      </c>
      <c r="G423" s="32" t="str">
        <f>VLOOKUP(AF423, method!$A$1:$B$15, 2, 0)</f>
        <v>中前</v>
      </c>
      <c r="H423" s="15">
        <v>2</v>
      </c>
      <c r="I423" s="15" t="str">
        <f t="shared" si="18"/>
        <v>忠</v>
      </c>
      <c r="J423" s="15">
        <f>COUNTIF($B$2:B423,B423)</f>
        <v>3</v>
      </c>
      <c r="K423" s="15" t="str">
        <f t="shared" ca="1" si="19"/>
        <v/>
      </c>
      <c r="L423" t="s">
        <v>415</v>
      </c>
      <c r="M423" s="39" t="s">
        <v>413</v>
      </c>
      <c r="N423" s="42">
        <v>1200</v>
      </c>
      <c r="O423">
        <v>1</v>
      </c>
      <c r="P423">
        <v>8.75</v>
      </c>
      <c r="Q423">
        <v>3</v>
      </c>
      <c r="R423">
        <v>5</v>
      </c>
      <c r="S423" s="61" t="s">
        <v>128</v>
      </c>
      <c r="T423" s="55" t="s">
        <v>69</v>
      </c>
      <c r="U423" s="21" t="s">
        <v>38</v>
      </c>
      <c r="V423">
        <v>115</v>
      </c>
      <c r="W423">
        <v>124</v>
      </c>
      <c r="X423">
        <v>1082</v>
      </c>
      <c r="Z423">
        <v>27</v>
      </c>
      <c r="AA423" s="38" t="s">
        <v>463</v>
      </c>
      <c r="AB423" s="35" t="s">
        <v>377</v>
      </c>
      <c r="AC423" s="35">
        <f>VLOOKUP(A423,Raceinfo!$A$1:$D$15,4,0)</f>
        <v>0</v>
      </c>
      <c r="AD423">
        <v>2</v>
      </c>
      <c r="AE423">
        <v>87</v>
      </c>
      <c r="AF423">
        <v>5</v>
      </c>
      <c r="AG423">
        <v>4</v>
      </c>
      <c r="AH423">
        <v>2</v>
      </c>
      <c r="AL423" t="s">
        <v>514</v>
      </c>
      <c r="AM423" t="s">
        <v>1545</v>
      </c>
      <c r="AN423" s="126">
        <f>表格2[[#This Row],[今次負磅]]/表格2[[#This Row],[排位體重]]*100%</f>
        <v>0.10628465804066543</v>
      </c>
      <c r="AO423" t="str">
        <f t="shared" si="20"/>
        <v/>
      </c>
    </row>
    <row r="424" spans="1:46" x14ac:dyDescent="0.25">
      <c r="A424" s="19" t="s">
        <v>115</v>
      </c>
      <c r="B424" s="25" t="s">
        <v>127</v>
      </c>
      <c r="C424" s="25"/>
      <c r="D424" s="25"/>
      <c r="E424" s="11" t="s">
        <v>1414</v>
      </c>
      <c r="F424" s="122"/>
      <c r="G424" s="32" t="str">
        <f>VLOOKUP(AF424, method!$A$1:$B$15, 2, 0)</f>
        <v>中前</v>
      </c>
      <c r="H424">
        <v>5</v>
      </c>
      <c r="I424" t="str">
        <f t="shared" si="18"/>
        <v>忠</v>
      </c>
      <c r="J424">
        <f>COUNTIF($B$2:B424,B424)</f>
        <v>4</v>
      </c>
      <c r="K424" t="str">
        <f t="shared" ca="1" si="19"/>
        <v/>
      </c>
      <c r="L424" t="s">
        <v>613</v>
      </c>
      <c r="M424" s="40" t="s">
        <v>398</v>
      </c>
      <c r="N424">
        <v>1000</v>
      </c>
      <c r="O424">
        <v>0</v>
      </c>
      <c r="P424">
        <v>57.12</v>
      </c>
      <c r="Q424">
        <v>3</v>
      </c>
      <c r="R424">
        <v>1</v>
      </c>
      <c r="S424" s="61" t="s">
        <v>128</v>
      </c>
      <c r="T424" s="48" t="s">
        <v>37</v>
      </c>
      <c r="U424" s="21" t="s">
        <v>38</v>
      </c>
      <c r="V424">
        <v>115</v>
      </c>
      <c r="W424">
        <v>119</v>
      </c>
      <c r="X424">
        <v>1072</v>
      </c>
      <c r="Z424">
        <v>7.1</v>
      </c>
      <c r="AA424" s="38">
        <v>2</v>
      </c>
      <c r="AB424" s="35" t="s">
        <v>377</v>
      </c>
      <c r="AC424" s="35">
        <f>VLOOKUP(A424,Raceinfo!$A$1:$D$15,4,0)</f>
        <v>0</v>
      </c>
      <c r="AD424">
        <v>2</v>
      </c>
      <c r="AE424">
        <v>89</v>
      </c>
      <c r="AF424">
        <v>4</v>
      </c>
      <c r="AG424">
        <v>5</v>
      </c>
      <c r="AH424">
        <v>5</v>
      </c>
      <c r="AL424" t="s">
        <v>317</v>
      </c>
      <c r="AM424" t="s">
        <v>1498</v>
      </c>
      <c r="AN424" s="126">
        <f>表格2[[#This Row],[今次負磅]]/表格2[[#This Row],[排位體重]]*100%</f>
        <v>0.10727611940298508</v>
      </c>
      <c r="AO424" t="str">
        <f t="shared" si="20"/>
        <v/>
      </c>
    </row>
    <row r="425" spans="1:46" x14ac:dyDescent="0.25">
      <c r="A425" s="19" t="s">
        <v>115</v>
      </c>
      <c r="B425" s="25" t="s">
        <v>127</v>
      </c>
      <c r="C425" s="25"/>
      <c r="D425" s="25"/>
      <c r="E425" s="11" t="s">
        <v>1414</v>
      </c>
      <c r="F425" s="122"/>
      <c r="G425" s="31" t="str">
        <f>VLOOKUP(AF425, method!$A$1:$B$15, 2, 0)</f>
        <v>中後</v>
      </c>
      <c r="H425">
        <v>8</v>
      </c>
      <c r="I425" t="str">
        <f t="shared" si="18"/>
        <v>忠</v>
      </c>
      <c r="J425">
        <f>COUNTIF($B$2:B425,B425)</f>
        <v>5</v>
      </c>
      <c r="K425" t="str">
        <f t="shared" ca="1" si="19"/>
        <v/>
      </c>
      <c r="L425" t="s">
        <v>538</v>
      </c>
      <c r="M425" s="39" t="s">
        <v>413</v>
      </c>
      <c r="N425" s="42">
        <v>1200</v>
      </c>
      <c r="O425">
        <v>1</v>
      </c>
      <c r="P425">
        <v>9.24</v>
      </c>
      <c r="Q425">
        <v>3</v>
      </c>
      <c r="R425">
        <v>10</v>
      </c>
      <c r="S425" s="61" t="s">
        <v>128</v>
      </c>
      <c r="T425" s="55" t="s">
        <v>69</v>
      </c>
      <c r="U425" s="21" t="s">
        <v>38</v>
      </c>
      <c r="V425">
        <v>115</v>
      </c>
      <c r="W425">
        <v>126</v>
      </c>
      <c r="X425">
        <v>1074</v>
      </c>
      <c r="Z425">
        <v>67</v>
      </c>
      <c r="AA425" s="38" t="s">
        <v>447</v>
      </c>
      <c r="AB425" s="35" t="s">
        <v>377</v>
      </c>
      <c r="AC425" s="35">
        <f>VLOOKUP(A425,Raceinfo!$A$1:$D$15,4,0)</f>
        <v>0</v>
      </c>
      <c r="AD425">
        <v>2</v>
      </c>
      <c r="AE425">
        <v>91</v>
      </c>
      <c r="AF425">
        <v>10</v>
      </c>
      <c r="AG425">
        <v>6</v>
      </c>
      <c r="AH425">
        <v>8</v>
      </c>
      <c r="AL425" t="s">
        <v>514</v>
      </c>
      <c r="AM425" t="s">
        <v>1545</v>
      </c>
      <c r="AN425" s="126">
        <f>表格2[[#This Row],[今次負磅]]/表格2[[#This Row],[排位體重]]*100%</f>
        <v>0.10707635009310987</v>
      </c>
      <c r="AO425" t="str">
        <f t="shared" si="20"/>
        <v/>
      </c>
    </row>
    <row r="426" spans="1:46" x14ac:dyDescent="0.25">
      <c r="A426" s="19" t="s">
        <v>115</v>
      </c>
      <c r="B426" s="25" t="s">
        <v>127</v>
      </c>
      <c r="C426" s="25"/>
      <c r="D426" s="25"/>
      <c r="E426" s="11" t="s">
        <v>1414</v>
      </c>
      <c r="F426" s="122"/>
      <c r="G426" s="30" t="str">
        <f>VLOOKUP(AF426, method!$A$1:$B$15, 2, 0)</f>
        <v>放頭</v>
      </c>
      <c r="H426">
        <v>9</v>
      </c>
      <c r="I426" t="str">
        <f t="shared" si="18"/>
        <v>忠</v>
      </c>
      <c r="J426">
        <f>COUNTIF($B$2:B426,B426)</f>
        <v>6</v>
      </c>
      <c r="K426" t="str">
        <f t="shared" ca="1" si="19"/>
        <v/>
      </c>
      <c r="L426" t="s">
        <v>663</v>
      </c>
      <c r="M426" s="40" t="s">
        <v>376</v>
      </c>
      <c r="N426" s="42">
        <v>1200</v>
      </c>
      <c r="O426">
        <v>1</v>
      </c>
      <c r="P426">
        <v>9.5</v>
      </c>
      <c r="Q426">
        <v>3</v>
      </c>
      <c r="R426">
        <v>4</v>
      </c>
      <c r="S426" s="61" t="s">
        <v>128</v>
      </c>
      <c r="T426" s="75" t="s">
        <v>346</v>
      </c>
      <c r="U426" s="21" t="s">
        <v>38</v>
      </c>
      <c r="V426">
        <v>115</v>
      </c>
      <c r="W426">
        <v>126</v>
      </c>
      <c r="X426">
        <v>1090</v>
      </c>
      <c r="Z426">
        <v>16</v>
      </c>
      <c r="AA426" s="37" t="s">
        <v>410</v>
      </c>
      <c r="AB426" s="35" t="s">
        <v>370</v>
      </c>
      <c r="AC426" s="35">
        <f>VLOOKUP(A426,Raceinfo!$A$1:$D$15,4,0)</f>
        <v>0</v>
      </c>
      <c r="AD426">
        <v>2</v>
      </c>
      <c r="AE426">
        <v>93</v>
      </c>
      <c r="AF426">
        <v>1</v>
      </c>
      <c r="AG426">
        <v>1</v>
      </c>
      <c r="AH426">
        <v>9</v>
      </c>
      <c r="AL426" t="s">
        <v>98</v>
      </c>
      <c r="AM426" t="s">
        <v>1479</v>
      </c>
      <c r="AN426" s="126">
        <f>表格2[[#This Row],[今次負磅]]/表格2[[#This Row],[排位體重]]*100%</f>
        <v>0.10550458715596331</v>
      </c>
      <c r="AO426" t="str">
        <f t="shared" si="20"/>
        <v/>
      </c>
    </row>
    <row r="427" spans="1:46" x14ac:dyDescent="0.25">
      <c r="A427" s="19" t="s">
        <v>115</v>
      </c>
      <c r="B427" s="25" t="s">
        <v>127</v>
      </c>
      <c r="C427" s="25"/>
      <c r="D427" s="25"/>
      <c r="E427" s="11" t="s">
        <v>1414</v>
      </c>
      <c r="F427" s="122"/>
      <c r="G427" s="32" t="str">
        <f>VLOOKUP(AF427, method!$A$1:$B$15, 2, 0)</f>
        <v>中前</v>
      </c>
      <c r="H427">
        <v>5</v>
      </c>
      <c r="I427" t="str">
        <f t="shared" si="18"/>
        <v>忠</v>
      </c>
      <c r="J427">
        <f>COUNTIF($B$2:B427,B427)</f>
        <v>7</v>
      </c>
      <c r="K427" t="str">
        <f t="shared" ca="1" si="19"/>
        <v/>
      </c>
      <c r="L427" t="s">
        <v>418</v>
      </c>
      <c r="M427" s="39" t="s">
        <v>384</v>
      </c>
      <c r="N427">
        <v>1000</v>
      </c>
      <c r="O427">
        <v>0</v>
      </c>
      <c r="P427">
        <v>55.92</v>
      </c>
      <c r="Q427">
        <v>3</v>
      </c>
      <c r="R427">
        <v>7</v>
      </c>
      <c r="S427" s="61" t="s">
        <v>128</v>
      </c>
      <c r="T427" s="51" t="s">
        <v>52</v>
      </c>
      <c r="U427" s="21" t="s">
        <v>38</v>
      </c>
      <c r="V427">
        <v>115</v>
      </c>
      <c r="W427">
        <v>130</v>
      </c>
      <c r="X427">
        <v>1086</v>
      </c>
      <c r="Z427">
        <v>5</v>
      </c>
      <c r="AA427" s="37" t="s">
        <v>428</v>
      </c>
      <c r="AB427" s="35" t="s">
        <v>377</v>
      </c>
      <c r="AC427" s="35">
        <f>VLOOKUP(A427,Raceinfo!$A$1:$D$15,4,0)</f>
        <v>0</v>
      </c>
      <c r="AD427">
        <v>2</v>
      </c>
      <c r="AE427">
        <v>95</v>
      </c>
      <c r="AF427">
        <v>4</v>
      </c>
      <c r="AG427">
        <v>4</v>
      </c>
      <c r="AH427">
        <v>5</v>
      </c>
      <c r="AL427" t="s">
        <v>18</v>
      </c>
      <c r="AM427" t="s">
        <v>1475</v>
      </c>
      <c r="AN427" s="126">
        <f>表格2[[#This Row],[今次負磅]]/表格2[[#This Row],[排位體重]]*100%</f>
        <v>0.10589318600368323</v>
      </c>
      <c r="AO427" t="str">
        <f t="shared" si="20"/>
        <v/>
      </c>
    </row>
    <row r="428" spans="1:46" x14ac:dyDescent="0.25">
      <c r="A428" s="19" t="s">
        <v>115</v>
      </c>
      <c r="B428" s="25" t="s">
        <v>127</v>
      </c>
      <c r="C428" s="25"/>
      <c r="D428" s="25"/>
      <c r="E428" s="11" t="s">
        <v>1414</v>
      </c>
      <c r="F428" s="122"/>
      <c r="G428" s="32" t="str">
        <f>VLOOKUP(AF428, method!$A$1:$B$15, 2, 0)</f>
        <v>中前</v>
      </c>
      <c r="H428">
        <v>5</v>
      </c>
      <c r="I428" t="str">
        <f t="shared" si="18"/>
        <v>忠</v>
      </c>
      <c r="J428">
        <f>COUNTIF($B$2:B428,B428)</f>
        <v>8</v>
      </c>
      <c r="K428" t="str">
        <f t="shared" ca="1" si="19"/>
        <v/>
      </c>
      <c r="L428" t="s">
        <v>454</v>
      </c>
      <c r="M428" s="39" t="s">
        <v>430</v>
      </c>
      <c r="N428" s="42">
        <v>1200</v>
      </c>
      <c r="O428">
        <v>1</v>
      </c>
      <c r="P428">
        <v>8.6300000000000008</v>
      </c>
      <c r="Q428">
        <v>3</v>
      </c>
      <c r="R428">
        <v>6</v>
      </c>
      <c r="S428" s="61" t="s">
        <v>128</v>
      </c>
      <c r="T428" s="51" t="s">
        <v>52</v>
      </c>
      <c r="U428" s="21" t="s">
        <v>38</v>
      </c>
      <c r="V428">
        <v>115</v>
      </c>
      <c r="W428">
        <v>127</v>
      </c>
      <c r="X428">
        <v>1088</v>
      </c>
      <c r="Z428">
        <v>32</v>
      </c>
      <c r="AA428" s="38" t="s">
        <v>468</v>
      </c>
      <c r="AB428" s="35" t="s">
        <v>370</v>
      </c>
      <c r="AC428" s="35">
        <f>VLOOKUP(A428,Raceinfo!$A$1:$D$15,4,0)</f>
        <v>0</v>
      </c>
      <c r="AD428">
        <v>2</v>
      </c>
      <c r="AE428">
        <v>97</v>
      </c>
      <c r="AF428">
        <v>5</v>
      </c>
      <c r="AG428">
        <v>3</v>
      </c>
      <c r="AH428">
        <v>5</v>
      </c>
      <c r="AL428" t="s">
        <v>18</v>
      </c>
      <c r="AM428" t="s">
        <v>1475</v>
      </c>
      <c r="AN428" s="126">
        <f>表格2[[#This Row],[今次負磅]]/表格2[[#This Row],[排位體重]]*100%</f>
        <v>0.10569852941176471</v>
      </c>
      <c r="AO428" t="str">
        <f t="shared" si="20"/>
        <v/>
      </c>
    </row>
    <row r="429" spans="1:46" x14ac:dyDescent="0.25">
      <c r="A429" s="19" t="s">
        <v>115</v>
      </c>
      <c r="B429" s="25" t="s">
        <v>127</v>
      </c>
      <c r="C429" s="25"/>
      <c r="D429" s="25"/>
      <c r="E429" s="11" t="s">
        <v>1414</v>
      </c>
      <c r="F429" s="122"/>
      <c r="G429" s="32" t="str">
        <f>VLOOKUP(AF429, method!$A$1:$B$15, 2, 0)</f>
        <v>中前</v>
      </c>
      <c r="H429">
        <v>10</v>
      </c>
      <c r="I429" t="str">
        <f t="shared" si="18"/>
        <v>忠</v>
      </c>
      <c r="J429">
        <f>COUNTIF($B$2:B429,B429)</f>
        <v>9</v>
      </c>
      <c r="K429" t="str">
        <f t="shared" ca="1" si="19"/>
        <v/>
      </c>
      <c r="L429" t="s">
        <v>664</v>
      </c>
      <c r="M429" s="40" t="s">
        <v>426</v>
      </c>
      <c r="N429" s="42">
        <v>1200</v>
      </c>
      <c r="O429">
        <v>1</v>
      </c>
      <c r="P429">
        <v>10.1</v>
      </c>
      <c r="Q429">
        <v>3</v>
      </c>
      <c r="R429">
        <v>6</v>
      </c>
      <c r="S429" s="61" t="s">
        <v>128</v>
      </c>
      <c r="T429" s="75" t="s">
        <v>346</v>
      </c>
      <c r="U429" s="21" t="s">
        <v>38</v>
      </c>
      <c r="V429">
        <v>115</v>
      </c>
      <c r="W429">
        <v>133</v>
      </c>
      <c r="X429">
        <v>1094</v>
      </c>
      <c r="Z429">
        <v>16</v>
      </c>
      <c r="AA429" s="37" t="s">
        <v>410</v>
      </c>
      <c r="AB429" s="35" t="s">
        <v>377</v>
      </c>
      <c r="AC429" s="35">
        <f>VLOOKUP(A429,Raceinfo!$A$1:$D$15,4,0)</f>
        <v>0</v>
      </c>
      <c r="AD429">
        <v>2</v>
      </c>
      <c r="AE429">
        <v>99</v>
      </c>
      <c r="AF429">
        <v>7</v>
      </c>
      <c r="AG429">
        <v>6</v>
      </c>
      <c r="AH429">
        <v>10</v>
      </c>
      <c r="AL429" t="s">
        <v>18</v>
      </c>
      <c r="AM429" t="s">
        <v>1475</v>
      </c>
      <c r="AN429" s="126">
        <f>表格2[[#This Row],[今次負磅]]/表格2[[#This Row],[排位體重]]*100%</f>
        <v>0.10511882998171847</v>
      </c>
      <c r="AO429" t="str">
        <f t="shared" si="20"/>
        <v/>
      </c>
    </row>
    <row r="430" spans="1:46" x14ac:dyDescent="0.25">
      <c r="A430" s="19" t="s">
        <v>115</v>
      </c>
      <c r="B430" s="25" t="s">
        <v>127</v>
      </c>
      <c r="C430" s="25"/>
      <c r="D430" s="25"/>
      <c r="E430" s="11" t="s">
        <v>1414</v>
      </c>
      <c r="F430" s="122"/>
      <c r="G430" s="31" t="str">
        <f>VLOOKUP(AF430, method!$A$1:$B$15, 2, 0)</f>
        <v>中後</v>
      </c>
      <c r="H430">
        <v>5</v>
      </c>
      <c r="I430" t="str">
        <f t="shared" si="18"/>
        <v>忠</v>
      </c>
      <c r="J430">
        <f>COUNTIF($B$2:B430,B430)</f>
        <v>10</v>
      </c>
      <c r="K430" t="str">
        <f t="shared" ca="1" si="19"/>
        <v/>
      </c>
      <c r="L430" t="s">
        <v>501</v>
      </c>
      <c r="M430" s="39" t="s">
        <v>413</v>
      </c>
      <c r="N430">
        <v>1000</v>
      </c>
      <c r="O430">
        <v>0</v>
      </c>
      <c r="P430">
        <v>56.59</v>
      </c>
      <c r="Q430">
        <v>3</v>
      </c>
      <c r="R430">
        <v>3</v>
      </c>
      <c r="S430" s="61" t="s">
        <v>128</v>
      </c>
      <c r="T430" s="75" t="s">
        <v>346</v>
      </c>
      <c r="U430" s="21" t="s">
        <v>38</v>
      </c>
      <c r="V430">
        <v>115</v>
      </c>
      <c r="W430">
        <v>125</v>
      </c>
      <c r="X430">
        <v>1098</v>
      </c>
      <c r="Z430">
        <v>9.6999999999999993</v>
      </c>
      <c r="AA430" s="37" t="s">
        <v>440</v>
      </c>
      <c r="AB430" s="35" t="s">
        <v>377</v>
      </c>
      <c r="AC430" s="35">
        <f>VLOOKUP(A430,Raceinfo!$A$1:$D$15,4,0)</f>
        <v>0</v>
      </c>
      <c r="AD430" t="s">
        <v>644</v>
      </c>
      <c r="AE430">
        <v>99</v>
      </c>
      <c r="AF430">
        <v>8</v>
      </c>
      <c r="AG430">
        <v>6</v>
      </c>
      <c r="AH430">
        <v>5</v>
      </c>
      <c r="AL430" t="s">
        <v>18</v>
      </c>
      <c r="AM430" t="s">
        <v>1475</v>
      </c>
      <c r="AN430" s="126">
        <f>表格2[[#This Row],[今次負磅]]/表格2[[#This Row],[排位體重]]*100%</f>
        <v>0.10473588342440801</v>
      </c>
      <c r="AO430" t="str">
        <f t="shared" si="20"/>
        <v/>
      </c>
    </row>
    <row r="431" spans="1:46" x14ac:dyDescent="0.25">
      <c r="A431" s="19" t="s">
        <v>115</v>
      </c>
      <c r="B431" s="25" t="s">
        <v>127</v>
      </c>
      <c r="C431" s="25"/>
      <c r="D431" s="25"/>
      <c r="E431" s="11" t="s">
        <v>1414</v>
      </c>
      <c r="F431" s="23" t="s">
        <v>1409</v>
      </c>
      <c r="G431" s="32" t="str">
        <f>VLOOKUP(AF431, method!$A$1:$B$15, 2, 0)</f>
        <v>中前</v>
      </c>
      <c r="H431" s="15">
        <v>2</v>
      </c>
      <c r="I431" s="15" t="str">
        <f t="shared" si="18"/>
        <v>忠</v>
      </c>
      <c r="J431" s="15">
        <f>COUNTIF($B$2:B431,B431)</f>
        <v>11</v>
      </c>
      <c r="K431" s="15" t="str">
        <f t="shared" ca="1" si="19"/>
        <v/>
      </c>
      <c r="L431" t="s">
        <v>429</v>
      </c>
      <c r="M431" s="39" t="s">
        <v>430</v>
      </c>
      <c r="N431" s="42">
        <v>1200</v>
      </c>
      <c r="O431">
        <v>1</v>
      </c>
      <c r="P431">
        <v>9.69</v>
      </c>
      <c r="Q431">
        <v>3</v>
      </c>
      <c r="R431">
        <v>8</v>
      </c>
      <c r="S431" s="61" t="s">
        <v>128</v>
      </c>
      <c r="T431" s="75" t="s">
        <v>346</v>
      </c>
      <c r="U431" s="21" t="s">
        <v>38</v>
      </c>
      <c r="V431">
        <v>115</v>
      </c>
      <c r="W431">
        <v>133</v>
      </c>
      <c r="X431">
        <v>1095</v>
      </c>
      <c r="Z431">
        <v>42</v>
      </c>
      <c r="AA431" s="38" t="s">
        <v>550</v>
      </c>
      <c r="AB431" s="35" t="s">
        <v>377</v>
      </c>
      <c r="AC431" s="35">
        <f>VLOOKUP(A431,Raceinfo!$A$1:$D$15,4,0)</f>
        <v>0</v>
      </c>
      <c r="AD431">
        <v>2</v>
      </c>
      <c r="AE431">
        <v>99</v>
      </c>
      <c r="AF431">
        <v>6</v>
      </c>
      <c r="AG431">
        <v>4</v>
      </c>
      <c r="AH431">
        <v>2</v>
      </c>
      <c r="AL431" t="s">
        <v>113</v>
      </c>
      <c r="AM431" t="s">
        <v>1476</v>
      </c>
      <c r="AN431" s="126">
        <f>表格2[[#This Row],[今次負磅]]/表格2[[#This Row],[排位體重]]*100%</f>
        <v>0.1050228310502283</v>
      </c>
      <c r="AO431" t="str">
        <f t="shared" si="20"/>
        <v/>
      </c>
    </row>
    <row r="432" spans="1:46" x14ac:dyDescent="0.25">
      <c r="A432" s="19" t="s">
        <v>115</v>
      </c>
      <c r="B432" s="25" t="s">
        <v>127</v>
      </c>
      <c r="C432" s="25"/>
      <c r="D432" s="25"/>
      <c r="E432" s="11" t="s">
        <v>1414</v>
      </c>
      <c r="F432" s="122"/>
      <c r="G432" s="32" t="str">
        <f>VLOOKUP(AF432, method!$A$1:$B$15, 2, 0)</f>
        <v>中前</v>
      </c>
      <c r="H432">
        <v>7</v>
      </c>
      <c r="I432" t="str">
        <f t="shared" si="18"/>
        <v>忠</v>
      </c>
      <c r="J432">
        <f>COUNTIF($B$2:B432,B432)</f>
        <v>12</v>
      </c>
      <c r="K432" t="str">
        <f t="shared" ca="1" si="19"/>
        <v/>
      </c>
      <c r="L432" t="s">
        <v>555</v>
      </c>
      <c r="M432" s="39" t="s">
        <v>413</v>
      </c>
      <c r="N432">
        <v>1000</v>
      </c>
      <c r="O432">
        <v>0</v>
      </c>
      <c r="P432">
        <v>57.5</v>
      </c>
      <c r="Q432">
        <v>3</v>
      </c>
      <c r="R432">
        <v>13</v>
      </c>
      <c r="S432" s="61" t="s">
        <v>128</v>
      </c>
      <c r="T432" s="66" t="s">
        <v>356</v>
      </c>
      <c r="U432" s="21" t="s">
        <v>38</v>
      </c>
      <c r="V432">
        <v>115</v>
      </c>
      <c r="W432">
        <v>131</v>
      </c>
      <c r="X432">
        <v>1081</v>
      </c>
      <c r="Z432">
        <v>3.9</v>
      </c>
      <c r="AA432" s="37" t="s">
        <v>467</v>
      </c>
      <c r="AB432" s="35" t="s">
        <v>377</v>
      </c>
      <c r="AC432" s="35">
        <f>VLOOKUP(A432,Raceinfo!$A$1:$D$15,4,0)</f>
        <v>0</v>
      </c>
      <c r="AD432">
        <v>2</v>
      </c>
      <c r="AE432">
        <v>101</v>
      </c>
      <c r="AF432">
        <v>7</v>
      </c>
      <c r="AG432">
        <v>6</v>
      </c>
      <c r="AH432">
        <v>7</v>
      </c>
      <c r="AL432" t="s">
        <v>34</v>
      </c>
      <c r="AM432" t="s">
        <v>1470</v>
      </c>
      <c r="AN432" s="126">
        <f>表格2[[#This Row],[今次負磅]]/表格2[[#This Row],[排位體重]]*100%</f>
        <v>0.10638297872340426</v>
      </c>
      <c r="AO432" t="str">
        <f t="shared" si="20"/>
        <v/>
      </c>
    </row>
    <row r="433" spans="1:41" x14ac:dyDescent="0.25">
      <c r="A433" s="19" t="s">
        <v>115</v>
      </c>
      <c r="B433" s="25" t="s">
        <v>127</v>
      </c>
      <c r="C433" s="25"/>
      <c r="D433" s="25"/>
      <c r="E433" s="11" t="s">
        <v>1414</v>
      </c>
      <c r="F433" s="122"/>
      <c r="G433" s="32" t="str">
        <f>VLOOKUP(AF433, method!$A$1:$B$15, 2, 0)</f>
        <v>中前</v>
      </c>
      <c r="H433">
        <v>9</v>
      </c>
      <c r="I433" t="str">
        <f t="shared" si="18"/>
        <v>忠</v>
      </c>
      <c r="J433">
        <f>COUNTIF($B$2:B433,B433)</f>
        <v>13</v>
      </c>
      <c r="K433" t="str">
        <f t="shared" ca="1" si="19"/>
        <v/>
      </c>
      <c r="L433" t="s">
        <v>409</v>
      </c>
      <c r="M433" s="39" t="s">
        <v>369</v>
      </c>
      <c r="N433" s="42">
        <v>1200</v>
      </c>
      <c r="O433">
        <v>1</v>
      </c>
      <c r="P433">
        <v>8.5</v>
      </c>
      <c r="Q433">
        <v>3</v>
      </c>
      <c r="R433">
        <v>6</v>
      </c>
      <c r="S433" s="61" t="s">
        <v>128</v>
      </c>
      <c r="T433" s="55" t="s">
        <v>69</v>
      </c>
      <c r="U433" s="21" t="s">
        <v>38</v>
      </c>
      <c r="V433">
        <v>115</v>
      </c>
      <c r="W433">
        <v>118</v>
      </c>
      <c r="X433">
        <v>1063</v>
      </c>
      <c r="Z433">
        <v>54</v>
      </c>
      <c r="AA433" s="37">
        <v>7</v>
      </c>
      <c r="AB433" s="35" t="s">
        <v>370</v>
      </c>
      <c r="AC433" s="35">
        <f>VLOOKUP(A433,Raceinfo!$A$1:$D$15,4,0)</f>
        <v>0</v>
      </c>
      <c r="AD433" t="s">
        <v>642</v>
      </c>
      <c r="AE433">
        <v>103</v>
      </c>
      <c r="AF433">
        <v>4</v>
      </c>
      <c r="AG433">
        <v>3</v>
      </c>
      <c r="AH433">
        <v>9</v>
      </c>
      <c r="AL433" t="s">
        <v>34</v>
      </c>
      <c r="AM433" t="s">
        <v>1470</v>
      </c>
      <c r="AN433" s="126">
        <f>表格2[[#This Row],[今次負磅]]/表格2[[#This Row],[排位體重]]*100%</f>
        <v>0.10818438381937912</v>
      </c>
      <c r="AO433" t="str">
        <f t="shared" si="20"/>
        <v/>
      </c>
    </row>
    <row r="434" spans="1:41" x14ac:dyDescent="0.25">
      <c r="A434" s="19" t="s">
        <v>115</v>
      </c>
      <c r="B434" s="25" t="s">
        <v>127</v>
      </c>
      <c r="C434" s="25"/>
      <c r="D434" s="25"/>
      <c r="E434" s="11" t="s">
        <v>1414</v>
      </c>
      <c r="F434" s="122"/>
      <c r="G434" s="32" t="str">
        <f>VLOOKUP(AF434, method!$A$1:$B$15, 2, 0)</f>
        <v>中前</v>
      </c>
      <c r="H434" s="15">
        <v>3</v>
      </c>
      <c r="I434" s="15" t="str">
        <f t="shared" si="18"/>
        <v>忠</v>
      </c>
      <c r="J434" s="15">
        <f>COUNTIF($B$2:B434,B434)</f>
        <v>14</v>
      </c>
      <c r="K434" s="15" t="str">
        <f t="shared" ca="1" si="19"/>
        <v/>
      </c>
      <c r="L434" t="s">
        <v>433</v>
      </c>
      <c r="M434" s="39" t="s">
        <v>384</v>
      </c>
      <c r="N434">
        <v>1000</v>
      </c>
      <c r="O434">
        <v>0</v>
      </c>
      <c r="P434">
        <v>55.91</v>
      </c>
      <c r="Q434">
        <v>3</v>
      </c>
      <c r="R434">
        <v>5</v>
      </c>
      <c r="S434" s="61" t="s">
        <v>128</v>
      </c>
      <c r="T434" s="45" t="s">
        <v>22</v>
      </c>
      <c r="U434" s="21" t="s">
        <v>38</v>
      </c>
      <c r="V434">
        <v>115</v>
      </c>
      <c r="W434">
        <v>124</v>
      </c>
      <c r="X434">
        <v>1071</v>
      </c>
      <c r="Z434">
        <v>14</v>
      </c>
      <c r="AA434" s="38" t="s">
        <v>511</v>
      </c>
      <c r="AB434" s="35" t="s">
        <v>370</v>
      </c>
      <c r="AC434" s="35">
        <f>VLOOKUP(A434,Raceinfo!$A$1:$D$15,4,0)</f>
        <v>0</v>
      </c>
      <c r="AD434" t="s">
        <v>644</v>
      </c>
      <c r="AE434">
        <v>103</v>
      </c>
      <c r="AF434">
        <v>5</v>
      </c>
      <c r="AG434">
        <v>4</v>
      </c>
      <c r="AH434">
        <v>3</v>
      </c>
      <c r="AL434" t="s">
        <v>34</v>
      </c>
      <c r="AM434" t="s">
        <v>1470</v>
      </c>
      <c r="AN434" s="126">
        <f>表格2[[#This Row],[今次負磅]]/表格2[[#This Row],[排位體重]]*100%</f>
        <v>0.10737628384687208</v>
      </c>
      <c r="AO434" t="str">
        <f t="shared" si="20"/>
        <v/>
      </c>
    </row>
    <row r="435" spans="1:41" x14ac:dyDescent="0.25">
      <c r="A435" s="19" t="s">
        <v>115</v>
      </c>
      <c r="B435" s="25" t="s">
        <v>127</v>
      </c>
      <c r="C435" s="25"/>
      <c r="D435" s="25"/>
      <c r="E435" s="11" t="s">
        <v>1414</v>
      </c>
      <c r="F435" s="122"/>
      <c r="G435" s="33" t="str">
        <f>VLOOKUP(AF435, method!$A$1:$B$15, 2, 0)</f>
        <v>留後</v>
      </c>
      <c r="H435">
        <v>11</v>
      </c>
      <c r="I435" t="str">
        <f t="shared" si="18"/>
        <v>忠</v>
      </c>
      <c r="J435">
        <f>COUNTIF($B$2:B435,B435)</f>
        <v>15</v>
      </c>
      <c r="K435" t="str">
        <f t="shared" ca="1" si="19"/>
        <v/>
      </c>
      <c r="L435" t="s">
        <v>508</v>
      </c>
      <c r="M435" s="39" t="s">
        <v>369</v>
      </c>
      <c r="N435" s="42">
        <v>1200</v>
      </c>
      <c r="O435">
        <v>1</v>
      </c>
      <c r="P435">
        <v>8.73</v>
      </c>
      <c r="Q435">
        <v>3</v>
      </c>
      <c r="R435">
        <v>9</v>
      </c>
      <c r="S435" s="61" t="s">
        <v>128</v>
      </c>
      <c r="T435" s="61" t="s">
        <v>128</v>
      </c>
      <c r="U435" s="21" t="s">
        <v>38</v>
      </c>
      <c r="V435">
        <v>115</v>
      </c>
      <c r="W435">
        <v>115</v>
      </c>
      <c r="X435">
        <v>1062</v>
      </c>
      <c r="Z435">
        <v>96</v>
      </c>
      <c r="AA435" s="37">
        <v>7</v>
      </c>
      <c r="AB435" s="35" t="s">
        <v>377</v>
      </c>
      <c r="AC435" s="35">
        <f>VLOOKUP(A435,Raceinfo!$A$1:$D$15,4,0)</f>
        <v>0</v>
      </c>
      <c r="AD435">
        <v>1</v>
      </c>
      <c r="AE435">
        <v>104</v>
      </c>
      <c r="AF435">
        <v>11</v>
      </c>
      <c r="AG435">
        <v>12</v>
      </c>
      <c r="AH435">
        <v>11</v>
      </c>
      <c r="AL435" t="s">
        <v>34</v>
      </c>
      <c r="AM435" t="s">
        <v>1470</v>
      </c>
      <c r="AN435" s="126">
        <f>表格2[[#This Row],[今次負磅]]/表格2[[#This Row],[排位體重]]*100%</f>
        <v>0.10828625235404897</v>
      </c>
      <c r="AO435" t="str">
        <f t="shared" si="20"/>
        <v/>
      </c>
    </row>
    <row r="436" spans="1:41" x14ac:dyDescent="0.25">
      <c r="A436" s="19" t="s">
        <v>115</v>
      </c>
      <c r="B436" s="25" t="s">
        <v>127</v>
      </c>
      <c r="C436" s="25"/>
      <c r="D436" s="25"/>
      <c r="E436" s="11" t="s">
        <v>1414</v>
      </c>
      <c r="F436" s="122"/>
      <c r="G436" s="30" t="str">
        <f>VLOOKUP(AF436, method!$A$1:$B$15, 2, 0)</f>
        <v>放頭</v>
      </c>
      <c r="H436">
        <v>5</v>
      </c>
      <c r="I436" t="str">
        <f t="shared" si="18"/>
        <v>忠</v>
      </c>
      <c r="J436">
        <f>COUNTIF($B$2:B436,B436)</f>
        <v>16</v>
      </c>
      <c r="K436" t="str">
        <f t="shared" ca="1" si="19"/>
        <v/>
      </c>
      <c r="L436" t="s">
        <v>635</v>
      </c>
      <c r="M436" s="40" t="s">
        <v>426</v>
      </c>
      <c r="N436" s="42">
        <v>1200</v>
      </c>
      <c r="O436">
        <v>1</v>
      </c>
      <c r="P436">
        <v>8.9</v>
      </c>
      <c r="Q436">
        <v>3</v>
      </c>
      <c r="R436">
        <v>2</v>
      </c>
      <c r="S436" s="61" t="s">
        <v>128</v>
      </c>
      <c r="T436" s="80" t="s">
        <v>665</v>
      </c>
      <c r="U436" s="21" t="s">
        <v>38</v>
      </c>
      <c r="V436">
        <v>115</v>
      </c>
      <c r="W436">
        <v>130</v>
      </c>
      <c r="X436">
        <v>1061</v>
      </c>
      <c r="Z436">
        <v>12</v>
      </c>
      <c r="AA436" s="37">
        <v>5</v>
      </c>
      <c r="AB436" s="35" t="s">
        <v>370</v>
      </c>
      <c r="AC436" s="35">
        <f>VLOOKUP(A436,Raceinfo!$A$1:$D$15,4,0)</f>
        <v>0</v>
      </c>
      <c r="AD436">
        <v>2</v>
      </c>
      <c r="AE436">
        <v>105</v>
      </c>
      <c r="AF436">
        <v>2</v>
      </c>
      <c r="AG436">
        <v>3</v>
      </c>
      <c r="AH436">
        <v>5</v>
      </c>
      <c r="AL436" t="s">
        <v>94</v>
      </c>
      <c r="AM436" t="s">
        <v>1480</v>
      </c>
      <c r="AN436" s="126">
        <f>表格2[[#This Row],[今次負磅]]/表格2[[#This Row],[排位體重]]*100%</f>
        <v>0.10838831291234684</v>
      </c>
      <c r="AO436" t="str">
        <f t="shared" si="20"/>
        <v/>
      </c>
    </row>
    <row r="437" spans="1:41" x14ac:dyDescent="0.25">
      <c r="A437" s="19" t="s">
        <v>115</v>
      </c>
      <c r="B437" s="25" t="s">
        <v>127</v>
      </c>
      <c r="C437" s="25"/>
      <c r="D437" s="25"/>
      <c r="E437" s="11" t="s">
        <v>1414</v>
      </c>
      <c r="F437" s="122"/>
      <c r="G437" s="30" t="str">
        <f>VLOOKUP(AF437, method!$A$1:$B$15, 2, 0)</f>
        <v>放頭</v>
      </c>
      <c r="H437" s="15">
        <v>3</v>
      </c>
      <c r="I437" s="15" t="str">
        <f t="shared" si="18"/>
        <v>忠</v>
      </c>
      <c r="J437" s="15">
        <f>COUNTIF($B$2:B437,B437)</f>
        <v>17</v>
      </c>
      <c r="K437" s="15" t="str">
        <f t="shared" ca="1" si="19"/>
        <v/>
      </c>
      <c r="L437" t="s">
        <v>583</v>
      </c>
      <c r="M437" s="39" t="s">
        <v>394</v>
      </c>
      <c r="N437">
        <v>1000</v>
      </c>
      <c r="O437">
        <v>0</v>
      </c>
      <c r="P437">
        <v>55.88</v>
      </c>
      <c r="Q437">
        <v>3</v>
      </c>
      <c r="R437">
        <v>5</v>
      </c>
      <c r="S437" s="61" t="s">
        <v>128</v>
      </c>
      <c r="T437" s="49" t="s">
        <v>349</v>
      </c>
      <c r="U437" s="21" t="s">
        <v>38</v>
      </c>
      <c r="V437">
        <v>115</v>
      </c>
      <c r="W437">
        <v>130</v>
      </c>
      <c r="X437">
        <v>1054</v>
      </c>
      <c r="Z437">
        <v>7.1</v>
      </c>
      <c r="AA437" s="38" t="s">
        <v>468</v>
      </c>
      <c r="AB437" s="35" t="s">
        <v>377</v>
      </c>
      <c r="AC437" s="35">
        <f>VLOOKUP(A437,Raceinfo!$A$1:$D$15,4,0)</f>
        <v>0</v>
      </c>
      <c r="AD437">
        <v>1</v>
      </c>
      <c r="AE437">
        <v>105</v>
      </c>
      <c r="AF437">
        <v>2</v>
      </c>
      <c r="AG437">
        <v>3</v>
      </c>
      <c r="AH437">
        <v>3</v>
      </c>
      <c r="AL437" t="s">
        <v>18</v>
      </c>
      <c r="AM437" t="s">
        <v>1475</v>
      </c>
      <c r="AN437" s="126">
        <f>表格2[[#This Row],[今次負磅]]/表格2[[#This Row],[排位體重]]*100%</f>
        <v>0.10910815939278938</v>
      </c>
      <c r="AO437" t="str">
        <f t="shared" si="20"/>
        <v/>
      </c>
    </row>
    <row r="438" spans="1:41" x14ac:dyDescent="0.25">
      <c r="A438" s="19" t="s">
        <v>115</v>
      </c>
      <c r="B438" s="25" t="s">
        <v>127</v>
      </c>
      <c r="C438" s="25"/>
      <c r="D438" s="25"/>
      <c r="E438" s="11" t="s">
        <v>1414</v>
      </c>
      <c r="F438" s="122"/>
      <c r="G438" s="30" t="str">
        <f>VLOOKUP(AF438, method!$A$1:$B$15, 2, 0)</f>
        <v>放頭</v>
      </c>
      <c r="H438">
        <v>11</v>
      </c>
      <c r="I438" t="str">
        <f t="shared" si="18"/>
        <v>忠</v>
      </c>
      <c r="J438">
        <f>COUNTIF($B$2:B438,B438)</f>
        <v>18</v>
      </c>
      <c r="K438" t="str">
        <f t="shared" ca="1" si="19"/>
        <v/>
      </c>
      <c r="L438" t="s">
        <v>645</v>
      </c>
      <c r="M438" s="39" t="s">
        <v>394</v>
      </c>
      <c r="N438" s="42">
        <v>1200</v>
      </c>
      <c r="O438">
        <v>1</v>
      </c>
      <c r="P438">
        <v>9.3000000000000007</v>
      </c>
      <c r="Q438">
        <v>3</v>
      </c>
      <c r="R438">
        <v>8</v>
      </c>
      <c r="S438" s="61" t="s">
        <v>128</v>
      </c>
      <c r="T438" s="60" t="s">
        <v>125</v>
      </c>
      <c r="U438" s="21" t="s">
        <v>38</v>
      </c>
      <c r="V438">
        <v>115</v>
      </c>
      <c r="W438">
        <v>115</v>
      </c>
      <c r="X438">
        <v>1059</v>
      </c>
      <c r="Z438">
        <v>38</v>
      </c>
      <c r="AA438" s="37" t="s">
        <v>471</v>
      </c>
      <c r="AB438" s="35" t="s">
        <v>377</v>
      </c>
      <c r="AC438" s="35">
        <f>VLOOKUP(A438,Raceinfo!$A$1:$D$15,4,0)</f>
        <v>0</v>
      </c>
      <c r="AD438" t="s">
        <v>644</v>
      </c>
      <c r="AE438">
        <v>107</v>
      </c>
      <c r="AF438">
        <v>1</v>
      </c>
      <c r="AG438">
        <v>1</v>
      </c>
      <c r="AH438">
        <v>11</v>
      </c>
      <c r="AL438" t="s">
        <v>18</v>
      </c>
      <c r="AM438" t="s">
        <v>1475</v>
      </c>
      <c r="AN438" s="126">
        <f>表格2[[#This Row],[今次負磅]]/表格2[[#This Row],[排位體重]]*100%</f>
        <v>0.10859301227573183</v>
      </c>
      <c r="AO438" t="str">
        <f t="shared" si="20"/>
        <v/>
      </c>
    </row>
    <row r="439" spans="1:41" x14ac:dyDescent="0.25">
      <c r="A439" s="19" t="s">
        <v>115</v>
      </c>
      <c r="B439" s="25" t="s">
        <v>127</v>
      </c>
      <c r="C439" s="25"/>
      <c r="D439" s="25"/>
      <c r="E439" s="11" t="s">
        <v>1414</v>
      </c>
      <c r="F439" s="122"/>
      <c r="G439" s="30" t="str">
        <f>VLOOKUP(AF439, method!$A$1:$B$15, 2, 0)</f>
        <v>放頭</v>
      </c>
      <c r="H439">
        <v>7</v>
      </c>
      <c r="I439" t="str">
        <f t="shared" si="18"/>
        <v>忠</v>
      </c>
      <c r="J439">
        <f>COUNTIF($B$2:B439,B439)</f>
        <v>19</v>
      </c>
      <c r="K439" t="str">
        <f t="shared" ca="1" si="19"/>
        <v/>
      </c>
      <c r="L439" t="s">
        <v>536</v>
      </c>
      <c r="M439" s="39" t="s">
        <v>369</v>
      </c>
      <c r="N439" s="42">
        <v>1200</v>
      </c>
      <c r="O439">
        <v>1</v>
      </c>
      <c r="P439">
        <v>8.9499999999999993</v>
      </c>
      <c r="Q439">
        <v>3</v>
      </c>
      <c r="R439">
        <v>11</v>
      </c>
      <c r="S439" s="61" t="s">
        <v>128</v>
      </c>
      <c r="T439" s="81" t="s">
        <v>666</v>
      </c>
      <c r="U439" s="21" t="s">
        <v>38</v>
      </c>
      <c r="V439">
        <v>115</v>
      </c>
      <c r="W439">
        <v>126</v>
      </c>
      <c r="X439">
        <v>1059</v>
      </c>
      <c r="Z439">
        <v>197</v>
      </c>
      <c r="AA439" s="37" t="s">
        <v>408</v>
      </c>
      <c r="AB439" s="35" t="s">
        <v>377</v>
      </c>
      <c r="AC439" s="35">
        <f>VLOOKUP(A439,Raceinfo!$A$1:$D$15,4,0)</f>
        <v>0</v>
      </c>
      <c r="AD439" t="s">
        <v>641</v>
      </c>
      <c r="AE439">
        <v>108</v>
      </c>
      <c r="AF439">
        <v>1</v>
      </c>
      <c r="AG439">
        <v>1</v>
      </c>
      <c r="AH439">
        <v>7</v>
      </c>
      <c r="AL439" t="s">
        <v>667</v>
      </c>
      <c r="AM439" t="s">
        <v>1581</v>
      </c>
      <c r="AN439" s="126">
        <f>表格2[[#This Row],[今次負磅]]/表格2[[#This Row],[排位體重]]*100%</f>
        <v>0.10859301227573183</v>
      </c>
      <c r="AO439" t="str">
        <f t="shared" si="20"/>
        <v/>
      </c>
    </row>
    <row r="440" spans="1:41" x14ac:dyDescent="0.25">
      <c r="A440" s="19" t="s">
        <v>115</v>
      </c>
      <c r="B440" s="25" t="s">
        <v>127</v>
      </c>
      <c r="C440" s="25"/>
      <c r="D440" s="25"/>
      <c r="E440" s="11" t="s">
        <v>1414</v>
      </c>
      <c r="F440" s="122"/>
      <c r="G440" s="32" t="str">
        <f>VLOOKUP(AF440, method!$A$1:$B$15, 2, 0)</f>
        <v>中前</v>
      </c>
      <c r="H440">
        <v>7</v>
      </c>
      <c r="I440" t="str">
        <f t="shared" si="18"/>
        <v>忠</v>
      </c>
      <c r="J440">
        <f>COUNTIF($B$2:B440,B440)</f>
        <v>20</v>
      </c>
      <c r="K440" t="str">
        <f t="shared" ca="1" si="19"/>
        <v/>
      </c>
      <c r="L440" t="s">
        <v>537</v>
      </c>
      <c r="M440" s="39" t="s">
        <v>384</v>
      </c>
      <c r="N440" s="42">
        <v>1200</v>
      </c>
      <c r="O440">
        <v>1</v>
      </c>
      <c r="P440">
        <v>9.8800000000000008</v>
      </c>
      <c r="Q440">
        <v>3</v>
      </c>
      <c r="R440">
        <v>2</v>
      </c>
      <c r="S440" s="61" t="s">
        <v>128</v>
      </c>
      <c r="T440" s="59" t="s">
        <v>111</v>
      </c>
      <c r="U440" s="21" t="s">
        <v>38</v>
      </c>
      <c r="V440">
        <v>115</v>
      </c>
      <c r="W440">
        <v>123</v>
      </c>
      <c r="X440">
        <v>1060</v>
      </c>
      <c r="Z440">
        <v>62</v>
      </c>
      <c r="AA440" s="37" t="s">
        <v>668</v>
      </c>
      <c r="AB440" s="35" t="s">
        <v>377</v>
      </c>
      <c r="AC440" s="35">
        <f>VLOOKUP(A440,Raceinfo!$A$1:$D$15,4,0)</f>
        <v>0</v>
      </c>
      <c r="AD440" t="s">
        <v>642</v>
      </c>
      <c r="AE440">
        <v>108</v>
      </c>
      <c r="AF440">
        <v>5</v>
      </c>
      <c r="AG440">
        <v>6</v>
      </c>
      <c r="AH440">
        <v>7</v>
      </c>
      <c r="AL440" t="s">
        <v>669</v>
      </c>
      <c r="AM440" t="s">
        <v>1582</v>
      </c>
      <c r="AN440" s="126">
        <f>表格2[[#This Row],[今次負磅]]/表格2[[#This Row],[排位體重]]*100%</f>
        <v>0.10849056603773585</v>
      </c>
      <c r="AO440" t="str">
        <f t="shared" si="20"/>
        <v/>
      </c>
    </row>
    <row r="441" spans="1:41" x14ac:dyDescent="0.25">
      <c r="A441" s="19" t="s">
        <v>115</v>
      </c>
      <c r="B441" s="25" t="s">
        <v>127</v>
      </c>
      <c r="C441" s="25"/>
      <c r="D441" s="25"/>
      <c r="E441" s="11" t="s">
        <v>1414</v>
      </c>
      <c r="F441" s="122"/>
      <c r="G441" s="32" t="str">
        <f>VLOOKUP(AF441, method!$A$1:$B$15, 2, 0)</f>
        <v>中前</v>
      </c>
      <c r="H441">
        <v>6</v>
      </c>
      <c r="I441" t="str">
        <f t="shared" si="18"/>
        <v>忠</v>
      </c>
      <c r="J441">
        <f>COUNTIF($B$2:B441,B441)</f>
        <v>21</v>
      </c>
      <c r="K441" t="str">
        <f t="shared" ca="1" si="19"/>
        <v/>
      </c>
      <c r="L441" t="s">
        <v>441</v>
      </c>
      <c r="M441" s="39" t="s">
        <v>413</v>
      </c>
      <c r="N441" s="42">
        <v>1200</v>
      </c>
      <c r="O441">
        <v>1</v>
      </c>
      <c r="P441">
        <v>9.25</v>
      </c>
      <c r="Q441">
        <v>3</v>
      </c>
      <c r="R441">
        <v>8</v>
      </c>
      <c r="S441" s="61" t="s">
        <v>128</v>
      </c>
      <c r="T441" s="61" t="s">
        <v>128</v>
      </c>
      <c r="U441" s="21" t="s">
        <v>38</v>
      </c>
      <c r="V441">
        <v>115</v>
      </c>
      <c r="W441">
        <v>133</v>
      </c>
      <c r="X441">
        <v>1081</v>
      </c>
      <c r="Z441">
        <v>4.7</v>
      </c>
      <c r="AA441" s="37" t="s">
        <v>423</v>
      </c>
      <c r="AB441" s="35" t="s">
        <v>370</v>
      </c>
      <c r="AC441" s="35">
        <f>VLOOKUP(A441,Raceinfo!$A$1:$D$15,4,0)</f>
        <v>0</v>
      </c>
      <c r="AD441">
        <v>1</v>
      </c>
      <c r="AE441">
        <v>108</v>
      </c>
      <c r="AF441">
        <v>7</v>
      </c>
      <c r="AG441">
        <v>7</v>
      </c>
      <c r="AH441">
        <v>6</v>
      </c>
      <c r="AL441" t="s">
        <v>669</v>
      </c>
      <c r="AM441" t="s">
        <v>1582</v>
      </c>
      <c r="AN441" s="126">
        <f>表格2[[#This Row],[今次負磅]]/表格2[[#This Row],[排位體重]]*100%</f>
        <v>0.10638297872340426</v>
      </c>
      <c r="AO441" t="str">
        <f t="shared" si="20"/>
        <v/>
      </c>
    </row>
    <row r="442" spans="1:41" x14ac:dyDescent="0.25">
      <c r="A442" s="19" t="s">
        <v>115</v>
      </c>
      <c r="B442" s="25" t="s">
        <v>127</v>
      </c>
      <c r="C442" s="25"/>
      <c r="D442" s="25"/>
      <c r="E442" s="11" t="s">
        <v>1414</v>
      </c>
      <c r="F442" s="23" t="s">
        <v>1409</v>
      </c>
      <c r="G442" s="32" t="str">
        <f>VLOOKUP(AF442, method!$A$1:$B$15, 2, 0)</f>
        <v>中前</v>
      </c>
      <c r="H442" s="15">
        <v>1</v>
      </c>
      <c r="I442" s="15" t="str">
        <f t="shared" si="18"/>
        <v>忠</v>
      </c>
      <c r="J442" s="15">
        <f>COUNTIF($B$2:B442,B442)</f>
        <v>22</v>
      </c>
      <c r="K442" s="15" t="str">
        <f t="shared" ca="1" si="19"/>
        <v/>
      </c>
      <c r="L442" t="s">
        <v>544</v>
      </c>
      <c r="M442" s="39" t="s">
        <v>369</v>
      </c>
      <c r="N442">
        <v>1000</v>
      </c>
      <c r="O442">
        <v>0</v>
      </c>
      <c r="P442">
        <v>56.4</v>
      </c>
      <c r="Q442">
        <v>3</v>
      </c>
      <c r="R442">
        <v>2</v>
      </c>
      <c r="S442" s="61" t="s">
        <v>128</v>
      </c>
      <c r="T442" s="82" t="s">
        <v>670</v>
      </c>
      <c r="U442" s="21" t="s">
        <v>38</v>
      </c>
      <c r="V442">
        <v>115</v>
      </c>
      <c r="W442">
        <v>135</v>
      </c>
      <c r="X442">
        <v>1093</v>
      </c>
      <c r="Z442">
        <v>3.9</v>
      </c>
      <c r="AA442" s="38" t="s">
        <v>550</v>
      </c>
      <c r="AB442" s="35" t="s">
        <v>377</v>
      </c>
      <c r="AC442" s="35">
        <f>VLOOKUP(A442,Raceinfo!$A$1:$D$15,4,0)</f>
        <v>0</v>
      </c>
      <c r="AD442">
        <v>2</v>
      </c>
      <c r="AE442">
        <v>100</v>
      </c>
      <c r="AF442">
        <v>7</v>
      </c>
      <c r="AG442">
        <v>7</v>
      </c>
      <c r="AH442">
        <v>1</v>
      </c>
      <c r="AL442" t="s">
        <v>669</v>
      </c>
      <c r="AM442" t="s">
        <v>1582</v>
      </c>
      <c r="AN442" s="126">
        <f>表格2[[#This Row],[今次負磅]]/表格2[[#This Row],[排位體重]]*100%</f>
        <v>0.10521500457456541</v>
      </c>
      <c r="AO442" t="str">
        <f t="shared" si="20"/>
        <v/>
      </c>
    </row>
    <row r="443" spans="1:41" x14ac:dyDescent="0.25">
      <c r="A443" s="19" t="s">
        <v>115</v>
      </c>
      <c r="B443" s="25" t="s">
        <v>127</v>
      </c>
      <c r="C443" s="25"/>
      <c r="D443" s="25"/>
      <c r="E443" s="11" t="s">
        <v>1414</v>
      </c>
      <c r="F443" s="122"/>
      <c r="G443" s="30" t="str">
        <f>VLOOKUP(AF443, method!$A$1:$B$15, 2, 0)</f>
        <v>放頭</v>
      </c>
      <c r="H443" s="15">
        <v>3</v>
      </c>
      <c r="I443" s="15" t="str">
        <f t="shared" si="18"/>
        <v>忠</v>
      </c>
      <c r="J443" s="15">
        <f>COUNTIF($B$2:B443,B443)</f>
        <v>23</v>
      </c>
      <c r="K443" s="15" t="str">
        <f t="shared" ca="1" si="19"/>
        <v/>
      </c>
      <c r="L443" t="s">
        <v>649</v>
      </c>
      <c r="M443" s="39" t="s">
        <v>413</v>
      </c>
      <c r="N443" s="42">
        <v>1200</v>
      </c>
      <c r="O443">
        <v>1</v>
      </c>
      <c r="P443">
        <v>8.76</v>
      </c>
      <c r="Q443">
        <v>3</v>
      </c>
      <c r="R443">
        <v>5</v>
      </c>
      <c r="S443" s="61" t="s">
        <v>128</v>
      </c>
      <c r="T443" s="61" t="s">
        <v>128</v>
      </c>
      <c r="U443" s="21" t="s">
        <v>38</v>
      </c>
      <c r="V443">
        <v>115</v>
      </c>
      <c r="W443">
        <v>127</v>
      </c>
      <c r="X443">
        <v>1082</v>
      </c>
      <c r="Z443">
        <v>6.2</v>
      </c>
      <c r="AA443" s="38" t="s">
        <v>511</v>
      </c>
      <c r="AB443" s="35" t="s">
        <v>377</v>
      </c>
      <c r="AC443" s="35">
        <f>VLOOKUP(A443,Raceinfo!$A$1:$D$15,4,0)</f>
        <v>0</v>
      </c>
      <c r="AD443">
        <v>1</v>
      </c>
      <c r="AE443">
        <v>100</v>
      </c>
      <c r="AF443">
        <v>2</v>
      </c>
      <c r="AG443">
        <v>2</v>
      </c>
      <c r="AH443">
        <v>3</v>
      </c>
      <c r="AL443" t="s">
        <v>671</v>
      </c>
      <c r="AM443" t="s">
        <v>1583</v>
      </c>
      <c r="AN443" s="126">
        <f>表格2[[#This Row],[今次負磅]]/表格2[[#This Row],[排位體重]]*100%</f>
        <v>0.10628465804066543</v>
      </c>
      <c r="AO443" t="str">
        <f t="shared" si="20"/>
        <v/>
      </c>
    </row>
    <row r="444" spans="1:41" x14ac:dyDescent="0.25">
      <c r="A444" s="19" t="s">
        <v>115</v>
      </c>
      <c r="B444" s="25" t="s">
        <v>127</v>
      </c>
      <c r="C444" s="25"/>
      <c r="D444" s="25"/>
      <c r="E444" s="11" t="s">
        <v>1414</v>
      </c>
      <c r="F444" s="122"/>
      <c r="G444" s="30" t="str">
        <f>VLOOKUP(AF444, method!$A$1:$B$15, 2, 0)</f>
        <v>放頭</v>
      </c>
      <c r="H444">
        <v>6</v>
      </c>
      <c r="I444" t="str">
        <f t="shared" si="18"/>
        <v>忠</v>
      </c>
      <c r="J444">
        <f>COUNTIF($B$2:B444,B444)</f>
        <v>24</v>
      </c>
      <c r="K444" t="str">
        <f t="shared" ca="1" si="19"/>
        <v/>
      </c>
      <c r="L444" t="s">
        <v>588</v>
      </c>
      <c r="M444" s="39" t="s">
        <v>369</v>
      </c>
      <c r="N444" s="42">
        <v>1200</v>
      </c>
      <c r="O444">
        <v>1</v>
      </c>
      <c r="P444">
        <v>8.39</v>
      </c>
      <c r="Q444">
        <v>3</v>
      </c>
      <c r="R444">
        <v>4</v>
      </c>
      <c r="S444" s="61" t="s">
        <v>128</v>
      </c>
      <c r="T444" s="83" t="s">
        <v>672</v>
      </c>
      <c r="U444" s="21" t="s">
        <v>38</v>
      </c>
      <c r="V444">
        <v>115</v>
      </c>
      <c r="W444">
        <v>126</v>
      </c>
      <c r="X444">
        <v>1084</v>
      </c>
      <c r="Z444">
        <v>15</v>
      </c>
      <c r="AA444" s="37" t="s">
        <v>570</v>
      </c>
      <c r="AB444" s="35" t="s">
        <v>377</v>
      </c>
      <c r="AC444" s="35">
        <f>VLOOKUP(A444,Raceinfo!$A$1:$D$15,4,0)</f>
        <v>0</v>
      </c>
      <c r="AD444" t="s">
        <v>641</v>
      </c>
      <c r="AE444">
        <v>100</v>
      </c>
      <c r="AF444">
        <v>2</v>
      </c>
      <c r="AG444">
        <v>2</v>
      </c>
      <c r="AH444">
        <v>6</v>
      </c>
      <c r="AL444" t="s">
        <v>18</v>
      </c>
      <c r="AM444" t="s">
        <v>1475</v>
      </c>
      <c r="AN444" s="126">
        <f>表格2[[#This Row],[今次負磅]]/表格2[[#This Row],[排位體重]]*100%</f>
        <v>0.10608856088560886</v>
      </c>
      <c r="AO444" t="str">
        <f t="shared" si="20"/>
        <v/>
      </c>
    </row>
    <row r="445" spans="1:41" x14ac:dyDescent="0.25">
      <c r="A445" s="19" t="s">
        <v>115</v>
      </c>
      <c r="B445" s="25" t="s">
        <v>127</v>
      </c>
      <c r="C445" s="25"/>
      <c r="D445" s="25"/>
      <c r="E445" s="11" t="s">
        <v>1414</v>
      </c>
      <c r="F445" s="28" t="s">
        <v>1408</v>
      </c>
      <c r="G445" s="30" t="str">
        <f>VLOOKUP(AF445, method!$A$1:$B$15, 2, 0)</f>
        <v>放頭</v>
      </c>
      <c r="H445" s="15">
        <v>2</v>
      </c>
      <c r="I445" s="15" t="str">
        <f t="shared" si="18"/>
        <v>忠</v>
      </c>
      <c r="J445" s="15">
        <f>COUNTIF($B$2:B445,B445)</f>
        <v>25</v>
      </c>
      <c r="K445" s="15" t="str">
        <f t="shared" ca="1" si="19"/>
        <v/>
      </c>
      <c r="L445" t="s">
        <v>545</v>
      </c>
      <c r="M445" s="39" t="s">
        <v>413</v>
      </c>
      <c r="N445">
        <v>1000</v>
      </c>
      <c r="O445">
        <v>0</v>
      </c>
      <c r="P445">
        <v>56.17</v>
      </c>
      <c r="Q445">
        <v>3</v>
      </c>
      <c r="R445">
        <v>5</v>
      </c>
      <c r="S445" s="61" t="s">
        <v>128</v>
      </c>
      <c r="T445" s="61" t="s">
        <v>128</v>
      </c>
      <c r="U445" s="21" t="s">
        <v>38</v>
      </c>
      <c r="V445">
        <v>115</v>
      </c>
      <c r="W445">
        <v>125</v>
      </c>
      <c r="X445">
        <v>1093</v>
      </c>
      <c r="Z445">
        <v>1.6</v>
      </c>
      <c r="AA445" s="38" t="s">
        <v>434</v>
      </c>
      <c r="AB445" s="35" t="s">
        <v>377</v>
      </c>
      <c r="AC445" s="35">
        <f>VLOOKUP(A445,Raceinfo!$A$1:$D$15,4,0)</f>
        <v>0</v>
      </c>
      <c r="AD445" t="s">
        <v>644</v>
      </c>
      <c r="AE445">
        <v>97</v>
      </c>
      <c r="AF445">
        <v>2</v>
      </c>
      <c r="AG445">
        <v>2</v>
      </c>
      <c r="AH445">
        <v>2</v>
      </c>
      <c r="AL445" t="s">
        <v>18</v>
      </c>
      <c r="AM445" t="s">
        <v>1475</v>
      </c>
      <c r="AN445" s="126">
        <f>表格2[[#This Row],[今次負磅]]/表格2[[#This Row],[排位體重]]*100%</f>
        <v>0.10521500457456541</v>
      </c>
      <c r="AO445" t="str">
        <f t="shared" si="20"/>
        <v/>
      </c>
    </row>
    <row r="446" spans="1:41" x14ac:dyDescent="0.25">
      <c r="A446" s="19" t="s">
        <v>115</v>
      </c>
      <c r="B446" s="25" t="s">
        <v>127</v>
      </c>
      <c r="C446" s="25"/>
      <c r="D446" s="25"/>
      <c r="E446" s="11" t="s">
        <v>1414</v>
      </c>
      <c r="F446" s="28" t="s">
        <v>1408</v>
      </c>
      <c r="G446" s="30" t="str">
        <f>VLOOKUP(AF446, method!$A$1:$B$15, 2, 0)</f>
        <v>放頭</v>
      </c>
      <c r="H446" s="15">
        <v>1</v>
      </c>
      <c r="I446" s="15" t="str">
        <f t="shared" si="18"/>
        <v>忠</v>
      </c>
      <c r="J446" s="15">
        <f>COUNTIF($B$2:B446,B446)</f>
        <v>26</v>
      </c>
      <c r="K446" s="15" t="str">
        <f t="shared" ca="1" si="19"/>
        <v/>
      </c>
      <c r="L446" t="s">
        <v>654</v>
      </c>
      <c r="M446" s="39" t="s">
        <v>384</v>
      </c>
      <c r="N446">
        <v>1000</v>
      </c>
      <c r="O446">
        <v>0</v>
      </c>
      <c r="P446">
        <v>56.36</v>
      </c>
      <c r="Q446">
        <v>3</v>
      </c>
      <c r="R446">
        <v>5</v>
      </c>
      <c r="S446" s="61" t="s">
        <v>128</v>
      </c>
      <c r="T446" s="61" t="s">
        <v>128</v>
      </c>
      <c r="U446" s="21" t="s">
        <v>38</v>
      </c>
      <c r="V446">
        <v>115</v>
      </c>
      <c r="W446">
        <v>127</v>
      </c>
      <c r="X446">
        <v>1083</v>
      </c>
      <c r="Z446">
        <v>4</v>
      </c>
      <c r="AA446" s="38" t="s">
        <v>434</v>
      </c>
      <c r="AB446" s="35" t="s">
        <v>377</v>
      </c>
      <c r="AC446" s="35">
        <f>VLOOKUP(A446,Raceinfo!$A$1:$D$15,4,0)</f>
        <v>0</v>
      </c>
      <c r="AD446">
        <v>2</v>
      </c>
      <c r="AE446">
        <v>90</v>
      </c>
      <c r="AF446">
        <v>3</v>
      </c>
      <c r="AG446">
        <v>1</v>
      </c>
      <c r="AH446">
        <v>1</v>
      </c>
      <c r="AL446" t="s">
        <v>18</v>
      </c>
      <c r="AM446" t="s">
        <v>1475</v>
      </c>
      <c r="AN446" s="126">
        <f>表格2[[#This Row],[今次負磅]]/表格2[[#This Row],[排位體重]]*100%</f>
        <v>0.1061865189289012</v>
      </c>
      <c r="AO446" t="str">
        <f t="shared" si="20"/>
        <v/>
      </c>
    </row>
    <row r="447" spans="1:41" x14ac:dyDescent="0.25">
      <c r="A447" s="19" t="s">
        <v>115</v>
      </c>
      <c r="B447" s="25" t="s">
        <v>127</v>
      </c>
      <c r="C447" s="25"/>
      <c r="D447" s="25"/>
      <c r="E447" s="11" t="s">
        <v>1414</v>
      </c>
      <c r="F447" s="28" t="s">
        <v>1408</v>
      </c>
      <c r="G447" s="30" t="str">
        <f>VLOOKUP(AF447, method!$A$1:$B$15, 2, 0)</f>
        <v>放頭</v>
      </c>
      <c r="H447" s="15">
        <v>2</v>
      </c>
      <c r="I447" s="15" t="str">
        <f t="shared" si="18"/>
        <v>忠</v>
      </c>
      <c r="J447" s="15">
        <f>COUNTIF($B$2:B447,B447)</f>
        <v>27</v>
      </c>
      <c r="K447" s="15" t="str">
        <f t="shared" ca="1" si="19"/>
        <v/>
      </c>
      <c r="L447" t="s">
        <v>650</v>
      </c>
      <c r="M447" s="39" t="s">
        <v>430</v>
      </c>
      <c r="N447">
        <v>1000</v>
      </c>
      <c r="O447">
        <v>0</v>
      </c>
      <c r="P447">
        <v>55.83</v>
      </c>
      <c r="Q447">
        <v>3</v>
      </c>
      <c r="R447">
        <v>6</v>
      </c>
      <c r="S447" s="61" t="s">
        <v>128</v>
      </c>
      <c r="T447" s="61" t="s">
        <v>128</v>
      </c>
      <c r="U447" s="21" t="s">
        <v>38</v>
      </c>
      <c r="V447">
        <v>115</v>
      </c>
      <c r="W447">
        <v>115</v>
      </c>
      <c r="X447">
        <v>1057</v>
      </c>
      <c r="Z447">
        <v>3.9</v>
      </c>
      <c r="AA447" s="38" t="s">
        <v>470</v>
      </c>
      <c r="AB447" s="35" t="s">
        <v>370</v>
      </c>
      <c r="AC447" s="35">
        <f>VLOOKUP(A447,Raceinfo!$A$1:$D$15,4,0)</f>
        <v>0</v>
      </c>
      <c r="AD447" t="s">
        <v>644</v>
      </c>
      <c r="AE447">
        <v>85</v>
      </c>
      <c r="AF447">
        <v>2</v>
      </c>
      <c r="AG447">
        <v>1</v>
      </c>
      <c r="AH447">
        <v>2</v>
      </c>
      <c r="AL447" t="s">
        <v>18</v>
      </c>
      <c r="AM447" t="s">
        <v>1475</v>
      </c>
      <c r="AN447" s="126">
        <f>表格2[[#This Row],[今次負磅]]/表格2[[#This Row],[排位體重]]*100%</f>
        <v>0.10879848628192999</v>
      </c>
      <c r="AO447" t="str">
        <f t="shared" si="20"/>
        <v/>
      </c>
    </row>
    <row r="448" spans="1:41" x14ac:dyDescent="0.25">
      <c r="A448" s="19" t="s">
        <v>115</v>
      </c>
      <c r="B448" s="25" t="s">
        <v>127</v>
      </c>
      <c r="C448" s="25"/>
      <c r="D448" s="25"/>
      <c r="E448" s="11" t="s">
        <v>1414</v>
      </c>
      <c r="F448" s="28" t="s">
        <v>1408</v>
      </c>
      <c r="G448" s="30" t="str">
        <f>VLOOKUP(AF448, method!$A$1:$B$15, 2, 0)</f>
        <v>放頭</v>
      </c>
      <c r="H448" s="15">
        <v>1</v>
      </c>
      <c r="I448" s="15" t="str">
        <f t="shared" si="18"/>
        <v>忠</v>
      </c>
      <c r="J448" s="15">
        <f>COUNTIF($B$2:B448,B448)</f>
        <v>28</v>
      </c>
      <c r="K448" s="15" t="str">
        <f t="shared" ca="1" si="19"/>
        <v/>
      </c>
      <c r="L448" t="s">
        <v>495</v>
      </c>
      <c r="M448" s="39" t="s">
        <v>384</v>
      </c>
      <c r="N448">
        <v>1000</v>
      </c>
      <c r="O448">
        <v>0</v>
      </c>
      <c r="P448">
        <v>55.74</v>
      </c>
      <c r="Q448">
        <v>3</v>
      </c>
      <c r="R448">
        <v>10</v>
      </c>
      <c r="S448" s="61" t="s">
        <v>128</v>
      </c>
      <c r="T448" s="61" t="s">
        <v>128</v>
      </c>
      <c r="U448" s="21" t="s">
        <v>38</v>
      </c>
      <c r="V448">
        <v>115</v>
      </c>
      <c r="W448">
        <v>132</v>
      </c>
      <c r="X448">
        <v>1070</v>
      </c>
      <c r="Z448">
        <v>5.9</v>
      </c>
      <c r="AA448" s="38">
        <v>1</v>
      </c>
      <c r="AB448" s="35" t="s">
        <v>370</v>
      </c>
      <c r="AC448" s="35">
        <f>VLOOKUP(A448,Raceinfo!$A$1:$D$15,4,0)</f>
        <v>0</v>
      </c>
      <c r="AD448">
        <v>3</v>
      </c>
      <c r="AE448">
        <v>77</v>
      </c>
      <c r="AF448">
        <v>2</v>
      </c>
      <c r="AG448">
        <v>1</v>
      </c>
      <c r="AH448">
        <v>1</v>
      </c>
      <c r="AL448" t="s">
        <v>18</v>
      </c>
      <c r="AM448" t="s">
        <v>1475</v>
      </c>
      <c r="AN448" s="126">
        <f>表格2[[#This Row],[今次負磅]]/表格2[[#This Row],[排位體重]]*100%</f>
        <v>0.10747663551401869</v>
      </c>
      <c r="AO448" t="str">
        <f t="shared" si="20"/>
        <v/>
      </c>
    </row>
    <row r="449" spans="1:46" x14ac:dyDescent="0.25">
      <c r="A449" s="20" t="s">
        <v>130</v>
      </c>
      <c r="B449" s="26" t="s">
        <v>131</v>
      </c>
      <c r="C449" s="26" t="s">
        <v>1410</v>
      </c>
      <c r="D449" s="26"/>
      <c r="E449" s="124" t="s">
        <v>1413</v>
      </c>
      <c r="F449" s="122"/>
      <c r="G449" s="30" t="str">
        <f>VLOOKUP(AF449, method!$A$1:$B$15, 2, 0)</f>
        <v>放頭</v>
      </c>
      <c r="H449" s="15">
        <v>3</v>
      </c>
      <c r="I449" s="15" t="str">
        <f t="shared" si="18"/>
        <v>忠</v>
      </c>
      <c r="J449" s="15">
        <f>COUNTIF($B$2:B449,B449)</f>
        <v>1</v>
      </c>
      <c r="K449" s="15" t="str">
        <f t="shared" ca="1" si="19"/>
        <v/>
      </c>
      <c r="L449" t="s">
        <v>412</v>
      </c>
      <c r="M449" s="39" t="s">
        <v>413</v>
      </c>
      <c r="N449" s="42">
        <v>1600</v>
      </c>
      <c r="O449">
        <v>1</v>
      </c>
      <c r="P449" s="127">
        <v>34.64</v>
      </c>
      <c r="Q449">
        <v>12</v>
      </c>
      <c r="R449">
        <v>1</v>
      </c>
      <c r="S449" s="47" t="s">
        <v>32</v>
      </c>
      <c r="T449" s="47" t="s">
        <v>32</v>
      </c>
      <c r="U449" s="24" t="s">
        <v>132</v>
      </c>
      <c r="V449">
        <v>135</v>
      </c>
      <c r="W449">
        <v>120</v>
      </c>
      <c r="X449">
        <v>1126</v>
      </c>
      <c r="Z449">
        <v>3.5</v>
      </c>
      <c r="AA449" s="38" t="s">
        <v>463</v>
      </c>
      <c r="AB449" s="35" t="s">
        <v>370</v>
      </c>
      <c r="AC449" s="35">
        <f>VLOOKUP(A449,Raceinfo!$A$1:$D$15,4,0)</f>
        <v>5</v>
      </c>
      <c r="AD449">
        <v>4</v>
      </c>
      <c r="AE449">
        <v>43</v>
      </c>
      <c r="AF449">
        <v>2</v>
      </c>
      <c r="AG449">
        <v>3</v>
      </c>
      <c r="AH449">
        <v>2</v>
      </c>
      <c r="AI449">
        <v>3</v>
      </c>
      <c r="AL449" t="s">
        <v>18</v>
      </c>
      <c r="AM449" t="s">
        <v>1475</v>
      </c>
      <c r="AN449" s="126">
        <f>表格2[[#This Row],[今次負磅]]/表格2[[#This Row],[排位體重]]*100%</f>
        <v>0.11989342806394317</v>
      </c>
      <c r="AO449" t="str">
        <f t="shared" si="20"/>
        <v/>
      </c>
      <c r="AS449" t="s">
        <v>1421</v>
      </c>
      <c r="AT449" t="s">
        <v>1505</v>
      </c>
    </row>
    <row r="450" spans="1:46" x14ac:dyDescent="0.25">
      <c r="A450" s="20" t="s">
        <v>130</v>
      </c>
      <c r="B450" s="26" t="s">
        <v>131</v>
      </c>
      <c r="C450" s="26" t="s">
        <v>1410</v>
      </c>
      <c r="D450" s="26"/>
      <c r="E450" s="124" t="s">
        <v>1413</v>
      </c>
      <c r="F450" s="122"/>
      <c r="G450" s="33" t="str">
        <f>VLOOKUP(AF450, method!$A$1:$B$15, 2, 0)</f>
        <v>留後</v>
      </c>
      <c r="H450">
        <v>4</v>
      </c>
      <c r="I450" t="str">
        <f t="shared" ref="I450:I513" si="21">IF(COUNTIFS($B:$B,B450,$J:$J,"&lt;="&amp;5,$H:$H,"&lt;="&amp;5)&gt;=3,"忠","")</f>
        <v>忠</v>
      </c>
      <c r="J450">
        <f>COUNTIF($B$2:B450,B450)</f>
        <v>2</v>
      </c>
      <c r="K450" t="str">
        <f t="shared" ref="K450:K513" ca="1" si="22">IF(AND(J450&lt;=5,COUNTIF($B:$B,$B450)&gt;=5),IF(COUNTA(_xlfn.UNIQUE(OFFSET($U$1,MATCH($B450,$B:$B,0)-1,0,5,1)))&gt;1,"倉",""),"")</f>
        <v/>
      </c>
      <c r="L450" t="s">
        <v>415</v>
      </c>
      <c r="M450" s="39" t="s">
        <v>413</v>
      </c>
      <c r="N450" s="42">
        <v>1600</v>
      </c>
      <c r="O450">
        <v>1</v>
      </c>
      <c r="P450" s="127">
        <v>34.75</v>
      </c>
      <c r="Q450">
        <v>12</v>
      </c>
      <c r="R450">
        <v>8</v>
      </c>
      <c r="S450" s="47" t="s">
        <v>32</v>
      </c>
      <c r="T450" s="71" t="s">
        <v>350</v>
      </c>
      <c r="U450" s="24" t="s">
        <v>132</v>
      </c>
      <c r="V450">
        <v>135</v>
      </c>
      <c r="W450">
        <v>120</v>
      </c>
      <c r="X450">
        <v>1116</v>
      </c>
      <c r="Z450">
        <v>9.1</v>
      </c>
      <c r="AA450" s="38" t="s">
        <v>550</v>
      </c>
      <c r="AB450" s="35" t="s">
        <v>377</v>
      </c>
      <c r="AC450" s="35">
        <f>VLOOKUP(A450,Raceinfo!$A$1:$D$15,4,0)</f>
        <v>5</v>
      </c>
      <c r="AD450">
        <v>4</v>
      </c>
      <c r="AE450">
        <v>44</v>
      </c>
      <c r="AF450">
        <v>13</v>
      </c>
      <c r="AG450">
        <v>12</v>
      </c>
      <c r="AH450">
        <v>11</v>
      </c>
      <c r="AI450">
        <v>4</v>
      </c>
      <c r="AL450" t="s">
        <v>18</v>
      </c>
      <c r="AM450" t="s">
        <v>1475</v>
      </c>
      <c r="AN450" s="126">
        <f>表格2[[#This Row],[今次負磅]]/表格2[[#This Row],[排位體重]]*100%</f>
        <v>0.12096774193548387</v>
      </c>
      <c r="AO450" t="str">
        <f t="shared" ref="AO450:AO513" si="23">IF(AN450&gt;0.1285,"H","")</f>
        <v/>
      </c>
      <c r="AS450" t="s">
        <v>1421</v>
      </c>
    </row>
    <row r="451" spans="1:46" x14ac:dyDescent="0.25">
      <c r="A451" s="20" t="s">
        <v>130</v>
      </c>
      <c r="B451" s="26" t="s">
        <v>131</v>
      </c>
      <c r="C451" s="26"/>
      <c r="D451" s="26"/>
      <c r="E451" s="12" t="s">
        <v>29</v>
      </c>
      <c r="F451" s="122"/>
      <c r="G451" s="30" t="str">
        <f>VLOOKUP(AF451, method!$A$1:$B$15, 2, 0)</f>
        <v>放頭</v>
      </c>
      <c r="H451" s="15">
        <v>3</v>
      </c>
      <c r="I451" s="15" t="str">
        <f t="shared" si="21"/>
        <v>忠</v>
      </c>
      <c r="J451" s="15">
        <f>COUNTIF($B$2:B451,B451)</f>
        <v>3</v>
      </c>
      <c r="K451" s="15" t="str">
        <f t="shared" ca="1" si="22"/>
        <v/>
      </c>
      <c r="L451" t="s">
        <v>465</v>
      </c>
      <c r="M451" s="39" t="s">
        <v>413</v>
      </c>
      <c r="N451" s="42">
        <v>1600</v>
      </c>
      <c r="O451">
        <v>1</v>
      </c>
      <c r="P451">
        <v>35.36</v>
      </c>
      <c r="Q451">
        <v>12</v>
      </c>
      <c r="R451">
        <v>10</v>
      </c>
      <c r="S451" s="47" t="s">
        <v>32</v>
      </c>
      <c r="T451" s="71" t="s">
        <v>350</v>
      </c>
      <c r="U451" s="24" t="s">
        <v>132</v>
      </c>
      <c r="V451">
        <v>135</v>
      </c>
      <c r="W451">
        <v>120</v>
      </c>
      <c r="X451">
        <v>1118</v>
      </c>
      <c r="Z451">
        <v>11</v>
      </c>
      <c r="AA451" s="38" t="s">
        <v>511</v>
      </c>
      <c r="AB451" s="36" t="s">
        <v>459</v>
      </c>
      <c r="AC451" s="36">
        <f>VLOOKUP(A451,Raceinfo!$A$1:$D$15,4,0)</f>
        <v>5</v>
      </c>
      <c r="AD451">
        <v>4</v>
      </c>
      <c r="AE451">
        <v>45</v>
      </c>
      <c r="AF451">
        <v>3</v>
      </c>
      <c r="AG451">
        <v>2</v>
      </c>
      <c r="AH451">
        <v>2</v>
      </c>
      <c r="AI451">
        <v>3</v>
      </c>
      <c r="AL451" t="s">
        <v>18</v>
      </c>
      <c r="AM451" t="s">
        <v>1475</v>
      </c>
      <c r="AN451" s="126">
        <f>表格2[[#This Row],[今次負磅]]/表格2[[#This Row],[排位體重]]*100%</f>
        <v>0.12075134168157424</v>
      </c>
      <c r="AO451" t="str">
        <f t="shared" si="23"/>
        <v/>
      </c>
      <c r="AS451" t="s">
        <v>1421</v>
      </c>
    </row>
    <row r="452" spans="1:46" x14ac:dyDescent="0.25">
      <c r="A452" s="20" t="s">
        <v>130</v>
      </c>
      <c r="B452" s="26" t="s">
        <v>131</v>
      </c>
      <c r="C452" s="26"/>
      <c r="D452" s="26"/>
      <c r="E452" s="12" t="s">
        <v>29</v>
      </c>
      <c r="F452" s="122"/>
      <c r="G452" s="30" t="str">
        <f>VLOOKUP(AF452, method!$A$1:$B$15, 2, 0)</f>
        <v>放頭</v>
      </c>
      <c r="H452">
        <v>9</v>
      </c>
      <c r="I452" t="str">
        <f t="shared" si="21"/>
        <v>忠</v>
      </c>
      <c r="J452">
        <f>COUNTIF($B$2:B452,B452)</f>
        <v>4</v>
      </c>
      <c r="K452" t="str">
        <f t="shared" ca="1" si="22"/>
        <v/>
      </c>
      <c r="L452" t="s">
        <v>448</v>
      </c>
      <c r="M452" s="39" t="s">
        <v>430</v>
      </c>
      <c r="N452" s="42">
        <v>1600</v>
      </c>
      <c r="O452">
        <v>1</v>
      </c>
      <c r="P452">
        <v>35.950000000000003</v>
      </c>
      <c r="Q452">
        <v>12</v>
      </c>
      <c r="R452">
        <v>9</v>
      </c>
      <c r="S452" s="47" t="s">
        <v>32</v>
      </c>
      <c r="T452" s="56" t="s">
        <v>352</v>
      </c>
      <c r="U452" s="24" t="s">
        <v>132</v>
      </c>
      <c r="V452">
        <v>135</v>
      </c>
      <c r="W452">
        <v>112</v>
      </c>
      <c r="X452">
        <v>1128</v>
      </c>
      <c r="Z452">
        <v>4.4000000000000004</v>
      </c>
      <c r="AA452" s="37">
        <v>6</v>
      </c>
      <c r="AB452" s="35" t="s">
        <v>370</v>
      </c>
      <c r="AC452" s="35">
        <f>VLOOKUP(A452,Raceinfo!$A$1:$D$15,4,0)</f>
        <v>5</v>
      </c>
      <c r="AD452">
        <v>4</v>
      </c>
      <c r="AE452">
        <v>47</v>
      </c>
      <c r="AF452">
        <v>3</v>
      </c>
      <c r="AG452">
        <v>4</v>
      </c>
      <c r="AH452">
        <v>5</v>
      </c>
      <c r="AI452">
        <v>9</v>
      </c>
      <c r="AL452" t="s">
        <v>18</v>
      </c>
      <c r="AM452" t="s">
        <v>1475</v>
      </c>
      <c r="AN452" s="126">
        <f>表格2[[#This Row],[今次負磅]]/表格2[[#This Row],[排位體重]]*100%</f>
        <v>0.11968085106382979</v>
      </c>
      <c r="AO452" t="str">
        <f t="shared" si="23"/>
        <v/>
      </c>
      <c r="AS452" t="s">
        <v>1421</v>
      </c>
    </row>
    <row r="453" spans="1:46" x14ac:dyDescent="0.25">
      <c r="A453" s="20" t="s">
        <v>130</v>
      </c>
      <c r="B453" s="26" t="s">
        <v>131</v>
      </c>
      <c r="C453" s="26"/>
      <c r="D453" s="26"/>
      <c r="E453" s="124" t="s">
        <v>1413</v>
      </c>
      <c r="F453" s="122"/>
      <c r="G453" s="31" t="str">
        <f>VLOOKUP(AF453, method!$A$1:$B$15, 2, 0)</f>
        <v>中後</v>
      </c>
      <c r="H453">
        <v>5</v>
      </c>
      <c r="I453" t="str">
        <f t="shared" si="21"/>
        <v>忠</v>
      </c>
      <c r="J453">
        <f>COUNTIF($B$2:B453,B453)</f>
        <v>5</v>
      </c>
      <c r="K453" t="str">
        <f t="shared" ca="1" si="22"/>
        <v/>
      </c>
      <c r="L453" t="s">
        <v>469</v>
      </c>
      <c r="M453" s="39" t="s">
        <v>430</v>
      </c>
      <c r="N453">
        <v>1400</v>
      </c>
      <c r="O453">
        <v>1</v>
      </c>
      <c r="P453">
        <v>21.36</v>
      </c>
      <c r="Q453">
        <v>12</v>
      </c>
      <c r="R453">
        <v>4</v>
      </c>
      <c r="S453" s="47" t="s">
        <v>32</v>
      </c>
      <c r="T453" s="71" t="s">
        <v>350</v>
      </c>
      <c r="U453" s="24" t="s">
        <v>132</v>
      </c>
      <c r="V453">
        <v>135</v>
      </c>
      <c r="W453">
        <v>122</v>
      </c>
      <c r="X453">
        <v>1128</v>
      </c>
      <c r="Z453">
        <v>7.6</v>
      </c>
      <c r="AA453" s="38" t="s">
        <v>447</v>
      </c>
      <c r="AB453" s="35" t="s">
        <v>370</v>
      </c>
      <c r="AC453" s="35">
        <f>VLOOKUP(A453,Raceinfo!$A$1:$D$15,4,0)</f>
        <v>5</v>
      </c>
      <c r="AD453">
        <v>4</v>
      </c>
      <c r="AE453">
        <v>47</v>
      </c>
      <c r="AF453">
        <v>8</v>
      </c>
      <c r="AG453">
        <v>9</v>
      </c>
      <c r="AH453">
        <v>7</v>
      </c>
      <c r="AI453">
        <v>5</v>
      </c>
      <c r="AL453" t="s">
        <v>18</v>
      </c>
      <c r="AM453" t="s">
        <v>1475</v>
      </c>
      <c r="AN453" s="126">
        <f>表格2[[#This Row],[今次負磅]]/表格2[[#This Row],[排位體重]]*100%</f>
        <v>0.11968085106382979</v>
      </c>
      <c r="AO453" t="str">
        <f t="shared" si="23"/>
        <v/>
      </c>
      <c r="AS453" t="s">
        <v>1421</v>
      </c>
    </row>
    <row r="454" spans="1:46" x14ac:dyDescent="0.25">
      <c r="A454" s="20" t="s">
        <v>130</v>
      </c>
      <c r="B454" s="26" t="s">
        <v>131</v>
      </c>
      <c r="C454" s="26"/>
      <c r="D454" s="26"/>
      <c r="E454" s="124" t="s">
        <v>1413</v>
      </c>
      <c r="F454" s="28" t="s">
        <v>1408</v>
      </c>
      <c r="G454" s="30" t="str">
        <f>VLOOKUP(AF454, method!$A$1:$B$15, 2, 0)</f>
        <v>放頭</v>
      </c>
      <c r="H454" s="15">
        <v>2</v>
      </c>
      <c r="I454" s="15" t="str">
        <f t="shared" si="21"/>
        <v>忠</v>
      </c>
      <c r="J454" s="15">
        <f>COUNTIF($B$2:B454,B454)</f>
        <v>6</v>
      </c>
      <c r="K454" s="15" t="str">
        <f t="shared" ca="1" si="22"/>
        <v/>
      </c>
      <c r="L454" t="s">
        <v>454</v>
      </c>
      <c r="M454" s="39" t="s">
        <v>430</v>
      </c>
      <c r="N454">
        <v>1400</v>
      </c>
      <c r="O454">
        <v>1</v>
      </c>
      <c r="P454">
        <v>22.28</v>
      </c>
      <c r="Q454">
        <v>12</v>
      </c>
      <c r="R454">
        <v>2</v>
      </c>
      <c r="S454" s="47" t="s">
        <v>32</v>
      </c>
      <c r="T454" s="71" t="s">
        <v>350</v>
      </c>
      <c r="U454" s="24" t="s">
        <v>132</v>
      </c>
      <c r="V454">
        <v>135</v>
      </c>
      <c r="W454">
        <v>121</v>
      </c>
      <c r="X454">
        <v>1123</v>
      </c>
      <c r="Z454">
        <v>4.2</v>
      </c>
      <c r="AA454" s="38" t="s">
        <v>463</v>
      </c>
      <c r="AB454" s="35" t="s">
        <v>370</v>
      </c>
      <c r="AC454" s="35">
        <f>VLOOKUP(A454,Raceinfo!$A$1:$D$15,4,0)</f>
        <v>5</v>
      </c>
      <c r="AD454">
        <v>4</v>
      </c>
      <c r="AE454">
        <v>46</v>
      </c>
      <c r="AF454">
        <v>2</v>
      </c>
      <c r="AG454">
        <v>2</v>
      </c>
      <c r="AH454">
        <v>2</v>
      </c>
      <c r="AI454">
        <v>2</v>
      </c>
      <c r="AL454" t="s">
        <v>18</v>
      </c>
      <c r="AM454" t="s">
        <v>1475</v>
      </c>
      <c r="AN454" s="126">
        <f>表格2[[#This Row],[今次負磅]]/表格2[[#This Row],[排位體重]]*100%</f>
        <v>0.12021371326803205</v>
      </c>
      <c r="AO454" t="str">
        <f t="shared" si="23"/>
        <v/>
      </c>
      <c r="AS454" t="s">
        <v>1421</v>
      </c>
    </row>
    <row r="455" spans="1:46" x14ac:dyDescent="0.25">
      <c r="A455" s="20" t="s">
        <v>130</v>
      </c>
      <c r="B455" s="26" t="s">
        <v>131</v>
      </c>
      <c r="C455" s="26" t="s">
        <v>1410</v>
      </c>
      <c r="D455" s="26"/>
      <c r="E455" s="124" t="s">
        <v>1413</v>
      </c>
      <c r="F455" s="122"/>
      <c r="G455" s="30" t="str">
        <f>VLOOKUP(AF455, method!$A$1:$B$15, 2, 0)</f>
        <v>放頭</v>
      </c>
      <c r="H455">
        <v>6</v>
      </c>
      <c r="I455" t="str">
        <f t="shared" si="21"/>
        <v>忠</v>
      </c>
      <c r="J455">
        <f>COUNTIF($B$2:B455,B455)</f>
        <v>7</v>
      </c>
      <c r="K455" t="str">
        <f t="shared" ca="1" si="22"/>
        <v/>
      </c>
      <c r="L455" t="s">
        <v>420</v>
      </c>
      <c r="M455" s="39" t="s">
        <v>369</v>
      </c>
      <c r="N455" s="42">
        <v>1600</v>
      </c>
      <c r="O455">
        <v>1</v>
      </c>
      <c r="P455" s="127">
        <v>34.93</v>
      </c>
      <c r="Q455">
        <v>12</v>
      </c>
      <c r="R455">
        <v>1</v>
      </c>
      <c r="S455" s="47" t="s">
        <v>32</v>
      </c>
      <c r="T455" s="71" t="s">
        <v>350</v>
      </c>
      <c r="U455" s="24" t="s">
        <v>132</v>
      </c>
      <c r="V455">
        <v>135</v>
      </c>
      <c r="W455">
        <v>123</v>
      </c>
      <c r="X455">
        <v>1127</v>
      </c>
      <c r="Z455">
        <v>7.6</v>
      </c>
      <c r="AA455" s="38" t="s">
        <v>517</v>
      </c>
      <c r="AB455" s="35" t="s">
        <v>370</v>
      </c>
      <c r="AC455" s="35">
        <f>VLOOKUP(A455,Raceinfo!$A$1:$D$15,4,0)</f>
        <v>5</v>
      </c>
      <c r="AD455">
        <v>4</v>
      </c>
      <c r="AE455">
        <v>46</v>
      </c>
      <c r="AF455">
        <v>1</v>
      </c>
      <c r="AG455">
        <v>1</v>
      </c>
      <c r="AH455">
        <v>1</v>
      </c>
      <c r="AI455">
        <v>6</v>
      </c>
      <c r="AL455" t="s">
        <v>18</v>
      </c>
      <c r="AM455" t="s">
        <v>1475</v>
      </c>
      <c r="AN455" s="126">
        <f>表格2[[#This Row],[今次負磅]]/表格2[[#This Row],[排位體重]]*100%</f>
        <v>0.11978704525288376</v>
      </c>
      <c r="AO455" t="str">
        <f t="shared" si="23"/>
        <v/>
      </c>
      <c r="AS455" t="s">
        <v>1421</v>
      </c>
    </row>
    <row r="456" spans="1:46" x14ac:dyDescent="0.25">
      <c r="A456" s="20" t="s">
        <v>130</v>
      </c>
      <c r="B456" s="26" t="s">
        <v>131</v>
      </c>
      <c r="C456" s="26" t="s">
        <v>1410</v>
      </c>
      <c r="D456" s="26"/>
      <c r="E456" s="124" t="s">
        <v>1413</v>
      </c>
      <c r="F456" s="28" t="s">
        <v>1408</v>
      </c>
      <c r="G456" s="30" t="str">
        <f>VLOOKUP(AF456, method!$A$1:$B$15, 2, 0)</f>
        <v>放頭</v>
      </c>
      <c r="H456" s="15">
        <v>2</v>
      </c>
      <c r="I456" s="15" t="str">
        <f t="shared" si="21"/>
        <v>忠</v>
      </c>
      <c r="J456" s="15">
        <f>COUNTIF($B$2:B456,B456)</f>
        <v>8</v>
      </c>
      <c r="K456" s="15" t="str">
        <f t="shared" ca="1" si="22"/>
        <v/>
      </c>
      <c r="L456" t="s">
        <v>429</v>
      </c>
      <c r="M456" s="39" t="s">
        <v>430</v>
      </c>
      <c r="N456" s="42">
        <v>1600</v>
      </c>
      <c r="O456">
        <v>1</v>
      </c>
      <c r="P456" s="127">
        <v>34.65</v>
      </c>
      <c r="Q456">
        <v>12</v>
      </c>
      <c r="R456">
        <v>3</v>
      </c>
      <c r="S456" s="47" t="s">
        <v>32</v>
      </c>
      <c r="T456" s="71" t="s">
        <v>350</v>
      </c>
      <c r="U456" s="24" t="s">
        <v>132</v>
      </c>
      <c r="V456">
        <v>135</v>
      </c>
      <c r="W456">
        <v>120</v>
      </c>
      <c r="X456">
        <v>1120</v>
      </c>
      <c r="Z456">
        <v>12</v>
      </c>
      <c r="AA456" s="38" t="s">
        <v>579</v>
      </c>
      <c r="AB456" s="35" t="s">
        <v>377</v>
      </c>
      <c r="AC456" s="35">
        <f>VLOOKUP(A456,Raceinfo!$A$1:$D$15,4,0)</f>
        <v>5</v>
      </c>
      <c r="AD456">
        <v>4</v>
      </c>
      <c r="AE456">
        <v>45</v>
      </c>
      <c r="AF456">
        <v>2</v>
      </c>
      <c r="AG456">
        <v>2</v>
      </c>
      <c r="AH456">
        <v>1</v>
      </c>
      <c r="AI456">
        <v>2</v>
      </c>
      <c r="AL456" t="s">
        <v>18</v>
      </c>
      <c r="AM456" t="s">
        <v>1475</v>
      </c>
      <c r="AN456" s="126">
        <f>表格2[[#This Row],[今次負磅]]/表格2[[#This Row],[排位體重]]*100%</f>
        <v>0.12053571428571429</v>
      </c>
      <c r="AO456" t="str">
        <f t="shared" si="23"/>
        <v/>
      </c>
      <c r="AS456" t="s">
        <v>1421</v>
      </c>
    </row>
    <row r="457" spans="1:46" x14ac:dyDescent="0.25">
      <c r="A457" s="20" t="s">
        <v>130</v>
      </c>
      <c r="B457" s="26" t="s">
        <v>131</v>
      </c>
      <c r="C457" s="26" t="s">
        <v>1410</v>
      </c>
      <c r="D457" s="26"/>
      <c r="E457" s="124" t="s">
        <v>1413</v>
      </c>
      <c r="F457" s="122"/>
      <c r="G457" s="30" t="str">
        <f>VLOOKUP(AF457, method!$A$1:$B$15, 2, 0)</f>
        <v>放頭</v>
      </c>
      <c r="H457" s="15">
        <v>3</v>
      </c>
      <c r="I457" s="15" t="str">
        <f t="shared" si="21"/>
        <v>忠</v>
      </c>
      <c r="J457" s="15">
        <f>COUNTIF($B$2:B457,B457)</f>
        <v>9</v>
      </c>
      <c r="K457" s="15" t="str">
        <f t="shared" ca="1" si="22"/>
        <v/>
      </c>
      <c r="L457" t="s">
        <v>555</v>
      </c>
      <c r="M457" s="39" t="s">
        <v>413</v>
      </c>
      <c r="N457" s="42">
        <v>1600</v>
      </c>
      <c r="O457">
        <v>1</v>
      </c>
      <c r="P457" s="127">
        <v>35.119999999999997</v>
      </c>
      <c r="Q457">
        <v>12</v>
      </c>
      <c r="R457">
        <v>1</v>
      </c>
      <c r="S457" s="47" t="s">
        <v>32</v>
      </c>
      <c r="T457" s="71" t="s">
        <v>350</v>
      </c>
      <c r="U457" s="24" t="s">
        <v>132</v>
      </c>
      <c r="V457">
        <v>135</v>
      </c>
      <c r="W457">
        <v>121</v>
      </c>
      <c r="X457">
        <v>1112</v>
      </c>
      <c r="Z457">
        <v>27</v>
      </c>
      <c r="AA457" s="38" t="s">
        <v>461</v>
      </c>
      <c r="AB457" s="35" t="s">
        <v>377</v>
      </c>
      <c r="AC457" s="35">
        <f>VLOOKUP(A457,Raceinfo!$A$1:$D$15,4,0)</f>
        <v>5</v>
      </c>
      <c r="AD457">
        <v>4</v>
      </c>
      <c r="AE457">
        <v>44</v>
      </c>
      <c r="AF457">
        <v>1</v>
      </c>
      <c r="AG457">
        <v>1</v>
      </c>
      <c r="AH457">
        <v>1</v>
      </c>
      <c r="AI457">
        <v>3</v>
      </c>
      <c r="AL457" t="s">
        <v>113</v>
      </c>
      <c r="AM457" t="s">
        <v>1476</v>
      </c>
      <c r="AN457" s="126">
        <f>表格2[[#This Row],[今次負磅]]/表格2[[#This Row],[排位體重]]*100%</f>
        <v>0.12140287769784172</v>
      </c>
      <c r="AO457" t="str">
        <f t="shared" si="23"/>
        <v/>
      </c>
      <c r="AS457" t="s">
        <v>1421</v>
      </c>
    </row>
    <row r="458" spans="1:46" x14ac:dyDescent="0.25">
      <c r="A458" s="20" t="s">
        <v>130</v>
      </c>
      <c r="B458" s="26" t="s">
        <v>131</v>
      </c>
      <c r="C458" s="26"/>
      <c r="D458" s="26"/>
      <c r="E458" s="12" t="s">
        <v>29</v>
      </c>
      <c r="F458" s="122"/>
      <c r="G458" s="32" t="str">
        <f>VLOOKUP(AF458, method!$A$1:$B$15, 2, 0)</f>
        <v>中前</v>
      </c>
      <c r="H458">
        <v>13</v>
      </c>
      <c r="I458" t="str">
        <f t="shared" si="21"/>
        <v>忠</v>
      </c>
      <c r="J458">
        <f>COUNTIF($B$2:B458,B458)</f>
        <v>10</v>
      </c>
      <c r="K458" t="str">
        <f t="shared" ca="1" si="22"/>
        <v/>
      </c>
      <c r="L458" t="s">
        <v>576</v>
      </c>
      <c r="M458" s="41" t="s">
        <v>400</v>
      </c>
      <c r="N458">
        <v>1650</v>
      </c>
      <c r="O458">
        <v>1</v>
      </c>
      <c r="P458">
        <v>41.79</v>
      </c>
      <c r="Q458">
        <v>12</v>
      </c>
      <c r="R458">
        <v>12</v>
      </c>
      <c r="S458" s="47" t="s">
        <v>32</v>
      </c>
      <c r="T458" s="60" t="s">
        <v>125</v>
      </c>
      <c r="U458" s="24" t="s">
        <v>132</v>
      </c>
      <c r="V458">
        <v>135</v>
      </c>
      <c r="W458">
        <v>122</v>
      </c>
      <c r="X458">
        <v>1125</v>
      </c>
      <c r="Z458">
        <v>23</v>
      </c>
      <c r="AA458" s="37" t="s">
        <v>673</v>
      </c>
      <c r="AB458" s="36" t="s">
        <v>487</v>
      </c>
      <c r="AC458" s="36">
        <f>VLOOKUP(A458,Raceinfo!$A$1:$D$15,4,0)</f>
        <v>5</v>
      </c>
      <c r="AD458">
        <v>4</v>
      </c>
      <c r="AE458">
        <v>46</v>
      </c>
      <c r="AF458">
        <v>6</v>
      </c>
      <c r="AG458">
        <v>5</v>
      </c>
      <c r="AH458">
        <v>12</v>
      </c>
      <c r="AI458">
        <v>13</v>
      </c>
      <c r="AL458" t="s">
        <v>34</v>
      </c>
      <c r="AM458" t="s">
        <v>1470</v>
      </c>
      <c r="AN458" s="126">
        <f>表格2[[#This Row],[今次負磅]]/表格2[[#This Row],[排位體重]]*100%</f>
        <v>0.12</v>
      </c>
      <c r="AO458" t="str">
        <f t="shared" si="23"/>
        <v/>
      </c>
      <c r="AS458" t="s">
        <v>1421</v>
      </c>
    </row>
    <row r="459" spans="1:46" x14ac:dyDescent="0.25">
      <c r="A459" s="20" t="s">
        <v>130</v>
      </c>
      <c r="B459" s="26" t="s">
        <v>131</v>
      </c>
      <c r="C459" s="26"/>
      <c r="D459" s="26"/>
      <c r="E459" s="124" t="s">
        <v>1413</v>
      </c>
      <c r="F459" s="122"/>
      <c r="G459" s="32" t="str">
        <f>VLOOKUP(AF459, method!$A$1:$B$15, 2, 0)</f>
        <v>中前</v>
      </c>
      <c r="H459">
        <v>13</v>
      </c>
      <c r="I459" t="str">
        <f t="shared" si="21"/>
        <v>忠</v>
      </c>
      <c r="J459">
        <f>COUNTIF($B$2:B459,B459)</f>
        <v>11</v>
      </c>
      <c r="K459" t="str">
        <f t="shared" ca="1" si="22"/>
        <v/>
      </c>
      <c r="L459" t="s">
        <v>509</v>
      </c>
      <c r="M459" s="39" t="s">
        <v>430</v>
      </c>
      <c r="N459">
        <v>1400</v>
      </c>
      <c r="O459">
        <v>1</v>
      </c>
      <c r="P459">
        <v>23.23</v>
      </c>
      <c r="Q459">
        <v>12</v>
      </c>
      <c r="R459">
        <v>8</v>
      </c>
      <c r="S459" s="47" t="s">
        <v>32</v>
      </c>
      <c r="T459" s="60" t="s">
        <v>125</v>
      </c>
      <c r="U459" s="24" t="s">
        <v>132</v>
      </c>
      <c r="V459">
        <v>135</v>
      </c>
      <c r="W459">
        <v>125</v>
      </c>
      <c r="X459">
        <v>1120</v>
      </c>
      <c r="Z459">
        <v>18</v>
      </c>
      <c r="AA459" s="37">
        <v>9</v>
      </c>
      <c r="AB459" s="35" t="s">
        <v>370</v>
      </c>
      <c r="AC459" s="35">
        <f>VLOOKUP(A459,Raceinfo!$A$1:$D$15,4,0)</f>
        <v>5</v>
      </c>
      <c r="AD459">
        <v>4</v>
      </c>
      <c r="AE459">
        <v>50</v>
      </c>
      <c r="AF459">
        <v>5</v>
      </c>
      <c r="AG459">
        <v>5</v>
      </c>
      <c r="AH459">
        <v>6</v>
      </c>
      <c r="AI459">
        <v>13</v>
      </c>
      <c r="AL459" t="s">
        <v>34</v>
      </c>
      <c r="AM459" t="s">
        <v>1470</v>
      </c>
      <c r="AN459" s="126">
        <f>表格2[[#This Row],[今次負磅]]/表格2[[#This Row],[排位體重]]*100%</f>
        <v>0.12053571428571429</v>
      </c>
      <c r="AO459" t="str">
        <f t="shared" si="23"/>
        <v/>
      </c>
      <c r="AS459" t="s">
        <v>1421</v>
      </c>
    </row>
    <row r="460" spans="1:46" x14ac:dyDescent="0.25">
      <c r="A460" s="20" t="s">
        <v>130</v>
      </c>
      <c r="B460" s="26" t="s">
        <v>131</v>
      </c>
      <c r="C460" s="26" t="s">
        <v>1410</v>
      </c>
      <c r="D460" s="26"/>
      <c r="E460" s="12" t="s">
        <v>29</v>
      </c>
      <c r="F460" s="122"/>
      <c r="G460" s="30" t="str">
        <f>VLOOKUP(AF460, method!$A$1:$B$15, 2, 0)</f>
        <v>放頭</v>
      </c>
      <c r="H460">
        <v>10</v>
      </c>
      <c r="I460" t="str">
        <f t="shared" si="21"/>
        <v>忠</v>
      </c>
      <c r="J460">
        <f>COUNTIF($B$2:B460,B460)</f>
        <v>12</v>
      </c>
      <c r="K460" t="str">
        <f t="shared" ca="1" si="22"/>
        <v/>
      </c>
      <c r="L460" t="s">
        <v>544</v>
      </c>
      <c r="M460" s="39" t="s">
        <v>369</v>
      </c>
      <c r="N460" s="42">
        <v>1600</v>
      </c>
      <c r="O460">
        <v>1</v>
      </c>
      <c r="P460" s="127">
        <v>35.19</v>
      </c>
      <c r="Q460">
        <v>12</v>
      </c>
      <c r="R460">
        <v>11</v>
      </c>
      <c r="S460" s="47" t="s">
        <v>32</v>
      </c>
      <c r="T460" s="63" t="s">
        <v>191</v>
      </c>
      <c r="U460" s="24" t="s">
        <v>132</v>
      </c>
      <c r="V460">
        <v>135</v>
      </c>
      <c r="W460">
        <v>128</v>
      </c>
      <c r="X460">
        <v>1103</v>
      </c>
      <c r="Z460">
        <v>36</v>
      </c>
      <c r="AA460" s="37" t="s">
        <v>414</v>
      </c>
      <c r="AB460" s="35" t="s">
        <v>377</v>
      </c>
      <c r="AC460" s="35">
        <f>VLOOKUP(A460,Raceinfo!$A$1:$D$15,4,0)</f>
        <v>5</v>
      </c>
      <c r="AD460">
        <v>4</v>
      </c>
      <c r="AE460">
        <v>52</v>
      </c>
      <c r="AF460">
        <v>1</v>
      </c>
      <c r="AG460">
        <v>1</v>
      </c>
      <c r="AH460">
        <v>2</v>
      </c>
      <c r="AI460">
        <v>10</v>
      </c>
      <c r="AL460" t="s">
        <v>34</v>
      </c>
      <c r="AM460" t="s">
        <v>1470</v>
      </c>
      <c r="AN460" s="126">
        <f>表格2[[#This Row],[今次負磅]]/表格2[[#This Row],[排位體重]]*100%</f>
        <v>0.12239347234814144</v>
      </c>
      <c r="AO460" t="str">
        <f t="shared" si="23"/>
        <v/>
      </c>
      <c r="AS460" t="s">
        <v>1421</v>
      </c>
    </row>
    <row r="461" spans="1:46" x14ac:dyDescent="0.25">
      <c r="A461" s="20" t="s">
        <v>130</v>
      </c>
      <c r="B461" s="26" t="s">
        <v>131</v>
      </c>
      <c r="C461" s="26"/>
      <c r="D461" s="26"/>
      <c r="E461" s="12" t="s">
        <v>29</v>
      </c>
      <c r="F461" s="122"/>
      <c r="G461" s="31" t="str">
        <f>VLOOKUP(AF461, method!$A$1:$B$15, 2, 0)</f>
        <v>中後</v>
      </c>
      <c r="H461">
        <v>11</v>
      </c>
      <c r="I461" t="str">
        <f t="shared" si="21"/>
        <v>忠</v>
      </c>
      <c r="J461">
        <f>COUNTIF($B$2:B461,B461)</f>
        <v>13</v>
      </c>
      <c r="K461" t="str">
        <f t="shared" ca="1" si="22"/>
        <v/>
      </c>
      <c r="L461" t="s">
        <v>601</v>
      </c>
      <c r="M461" s="41" t="s">
        <v>400</v>
      </c>
      <c r="N461">
        <v>1650</v>
      </c>
      <c r="O461">
        <v>1</v>
      </c>
      <c r="P461">
        <v>41.3</v>
      </c>
      <c r="Q461">
        <v>12</v>
      </c>
      <c r="R461">
        <v>10</v>
      </c>
      <c r="S461" s="47" t="s">
        <v>32</v>
      </c>
      <c r="T461" s="60" t="s">
        <v>125</v>
      </c>
      <c r="U461" s="24" t="s">
        <v>132</v>
      </c>
      <c r="V461">
        <v>135</v>
      </c>
      <c r="W461">
        <v>127</v>
      </c>
      <c r="X461">
        <v>1089</v>
      </c>
      <c r="Z461">
        <v>17</v>
      </c>
      <c r="AA461" s="37" t="s">
        <v>582</v>
      </c>
      <c r="AB461" s="35" t="s">
        <v>377</v>
      </c>
      <c r="AC461" s="35">
        <f>VLOOKUP(A461,Raceinfo!$A$1:$D$15,4,0)</f>
        <v>5</v>
      </c>
      <c r="AD461">
        <v>4</v>
      </c>
      <c r="AE461">
        <v>54</v>
      </c>
      <c r="AF461">
        <v>8</v>
      </c>
      <c r="AG461">
        <v>8</v>
      </c>
      <c r="AH461">
        <v>10</v>
      </c>
      <c r="AI461">
        <v>11</v>
      </c>
      <c r="AL461" t="s">
        <v>231</v>
      </c>
      <c r="AM461" t="s">
        <v>1491</v>
      </c>
      <c r="AN461" s="126">
        <f>表格2[[#This Row],[今次負磅]]/表格2[[#This Row],[排位體重]]*100%</f>
        <v>0.12396694214876033</v>
      </c>
      <c r="AO461" t="str">
        <f t="shared" si="23"/>
        <v/>
      </c>
      <c r="AS461" t="s">
        <v>1421</v>
      </c>
    </row>
    <row r="462" spans="1:46" x14ac:dyDescent="0.25">
      <c r="A462" s="20" t="s">
        <v>130</v>
      </c>
      <c r="B462" s="26" t="s">
        <v>131</v>
      </c>
      <c r="C462" s="26"/>
      <c r="D462" s="26"/>
      <c r="E462" s="12" t="s">
        <v>29</v>
      </c>
      <c r="F462" s="122"/>
      <c r="G462" s="32" t="str">
        <f>VLOOKUP(AF462, method!$A$1:$B$15, 2, 0)</f>
        <v>中前</v>
      </c>
      <c r="H462">
        <v>11</v>
      </c>
      <c r="I462" t="str">
        <f t="shared" si="21"/>
        <v>忠</v>
      </c>
      <c r="J462">
        <f>COUNTIF($B$2:B462,B462)</f>
        <v>14</v>
      </c>
      <c r="K462" t="str">
        <f t="shared" ca="1" si="22"/>
        <v/>
      </c>
      <c r="L462" t="s">
        <v>650</v>
      </c>
      <c r="M462" s="39" t="s">
        <v>430</v>
      </c>
      <c r="N462">
        <v>1400</v>
      </c>
      <c r="O462">
        <v>1</v>
      </c>
      <c r="P462">
        <v>22.86</v>
      </c>
      <c r="Q462">
        <v>12</v>
      </c>
      <c r="R462">
        <v>12</v>
      </c>
      <c r="S462" s="47" t="s">
        <v>32</v>
      </c>
      <c r="T462" s="60" t="s">
        <v>125</v>
      </c>
      <c r="U462" s="24" t="s">
        <v>132</v>
      </c>
      <c r="V462">
        <v>135</v>
      </c>
      <c r="W462">
        <v>125</v>
      </c>
      <c r="X462">
        <v>1082</v>
      </c>
      <c r="Z462">
        <v>9.9</v>
      </c>
      <c r="AA462" s="37" t="s">
        <v>471</v>
      </c>
      <c r="AB462" s="35" t="s">
        <v>370</v>
      </c>
      <c r="AC462" s="35">
        <f>VLOOKUP(A462,Raceinfo!$A$1:$D$15,4,0)</f>
        <v>5</v>
      </c>
      <c r="AD462">
        <v>4</v>
      </c>
      <c r="AE462">
        <v>56</v>
      </c>
      <c r="AF462">
        <v>4</v>
      </c>
      <c r="AG462">
        <v>3</v>
      </c>
      <c r="AH462">
        <v>4</v>
      </c>
      <c r="AI462">
        <v>11</v>
      </c>
      <c r="AL462" t="s">
        <v>66</v>
      </c>
      <c r="AM462" t="s">
        <v>1468</v>
      </c>
      <c r="AN462" s="126">
        <f>表格2[[#This Row],[今次負磅]]/表格2[[#This Row],[排位體重]]*100%</f>
        <v>0.12476894639556377</v>
      </c>
      <c r="AO462" t="str">
        <f t="shared" si="23"/>
        <v/>
      </c>
      <c r="AS462" t="s">
        <v>1421</v>
      </c>
    </row>
    <row r="463" spans="1:46" x14ac:dyDescent="0.25">
      <c r="A463" s="20" t="s">
        <v>130</v>
      </c>
      <c r="B463" s="26" t="s">
        <v>131</v>
      </c>
      <c r="C463" s="26"/>
      <c r="D463" s="26"/>
      <c r="E463" s="124" t="s">
        <v>1413</v>
      </c>
      <c r="F463" s="122"/>
      <c r="G463" s="30" t="str">
        <f>VLOOKUP(AF463, method!$A$1:$B$15, 2, 0)</f>
        <v>放頭</v>
      </c>
      <c r="H463" s="15">
        <v>3</v>
      </c>
      <c r="I463" s="15" t="str">
        <f t="shared" si="21"/>
        <v>忠</v>
      </c>
      <c r="J463" s="15">
        <f>COUNTIF($B$2:B463,B463)</f>
        <v>15</v>
      </c>
      <c r="K463" s="15" t="str">
        <f t="shared" ca="1" si="22"/>
        <v/>
      </c>
      <c r="L463" t="s">
        <v>496</v>
      </c>
      <c r="M463" s="39" t="s">
        <v>369</v>
      </c>
      <c r="N463">
        <v>1400</v>
      </c>
      <c r="O463">
        <v>1</v>
      </c>
      <c r="P463">
        <v>22.46</v>
      </c>
      <c r="Q463">
        <v>12</v>
      </c>
      <c r="R463">
        <v>8</v>
      </c>
      <c r="S463" s="47" t="s">
        <v>32</v>
      </c>
      <c r="T463" s="60" t="s">
        <v>125</v>
      </c>
      <c r="U463" s="24" t="s">
        <v>132</v>
      </c>
      <c r="V463">
        <v>135</v>
      </c>
      <c r="W463">
        <v>129</v>
      </c>
      <c r="X463">
        <v>1074</v>
      </c>
      <c r="Z463">
        <v>4.5</v>
      </c>
      <c r="AA463" s="38" t="s">
        <v>517</v>
      </c>
      <c r="AB463" s="36" t="s">
        <v>459</v>
      </c>
      <c r="AC463" s="36">
        <f>VLOOKUP(A463,Raceinfo!$A$1:$D$15,4,0)</f>
        <v>5</v>
      </c>
      <c r="AD463">
        <v>4</v>
      </c>
      <c r="AE463">
        <v>56</v>
      </c>
      <c r="AF463">
        <v>2</v>
      </c>
      <c r="AG463">
        <v>1</v>
      </c>
      <c r="AH463">
        <v>1</v>
      </c>
      <c r="AI463">
        <v>3</v>
      </c>
      <c r="AL463" t="s">
        <v>66</v>
      </c>
      <c r="AM463" t="s">
        <v>1468</v>
      </c>
      <c r="AN463" s="126">
        <f>表格2[[#This Row],[今次負磅]]/表格2[[#This Row],[排位體重]]*100%</f>
        <v>0.12569832402234637</v>
      </c>
      <c r="AO463" t="str">
        <f t="shared" si="23"/>
        <v/>
      </c>
      <c r="AS463" t="s">
        <v>1421</v>
      </c>
    </row>
    <row r="464" spans="1:46" x14ac:dyDescent="0.25">
      <c r="A464" s="20" t="s">
        <v>130</v>
      </c>
      <c r="B464" s="27" t="s">
        <v>134</v>
      </c>
      <c r="C464" s="27"/>
      <c r="D464" s="27"/>
      <c r="E464" s="11" t="s">
        <v>1414</v>
      </c>
      <c r="F464" s="122"/>
      <c r="G464" s="33" t="str">
        <f>VLOOKUP(AF464, method!$A$1:$B$15, 2, 0)</f>
        <v>留後</v>
      </c>
      <c r="H464" s="15">
        <v>3</v>
      </c>
      <c r="I464" s="15" t="str">
        <f t="shared" si="21"/>
        <v>忠</v>
      </c>
      <c r="J464" s="15">
        <f>COUNTIF($B$2:B464,B464)</f>
        <v>1</v>
      </c>
      <c r="K464" s="15" t="str">
        <f t="shared" ca="1" si="22"/>
        <v/>
      </c>
      <c r="L464" t="s">
        <v>368</v>
      </c>
      <c r="M464" s="39" t="s">
        <v>369</v>
      </c>
      <c r="N464">
        <v>1800</v>
      </c>
      <c r="O464">
        <v>1</v>
      </c>
      <c r="P464">
        <v>47.93</v>
      </c>
      <c r="Q464">
        <v>2</v>
      </c>
      <c r="R464">
        <v>4</v>
      </c>
      <c r="S464" s="53" t="s">
        <v>60</v>
      </c>
      <c r="T464" s="53" t="s">
        <v>60</v>
      </c>
      <c r="U464" s="27" t="s">
        <v>135</v>
      </c>
      <c r="V464">
        <v>134</v>
      </c>
      <c r="W464">
        <v>135</v>
      </c>
      <c r="X464">
        <v>1110</v>
      </c>
      <c r="Z464">
        <v>13</v>
      </c>
      <c r="AA464" s="38" t="s">
        <v>511</v>
      </c>
      <c r="AB464" s="35" t="s">
        <v>370</v>
      </c>
      <c r="AC464" s="35">
        <f>VLOOKUP(A464,Raceinfo!$A$1:$D$15,4,0)</f>
        <v>5</v>
      </c>
      <c r="AD464">
        <v>5</v>
      </c>
      <c r="AE464">
        <v>39</v>
      </c>
      <c r="AF464">
        <v>14</v>
      </c>
      <c r="AG464">
        <v>14</v>
      </c>
      <c r="AH464">
        <v>14</v>
      </c>
      <c r="AI464">
        <v>13</v>
      </c>
      <c r="AJ464">
        <v>3</v>
      </c>
      <c r="AL464" t="s">
        <v>39</v>
      </c>
      <c r="AM464" t="s">
        <v>1469</v>
      </c>
      <c r="AN464" s="126">
        <f>表格2[[#This Row],[今次負磅]]/表格2[[#This Row],[排位體重]]*100%</f>
        <v>0.12072072072072072</v>
      </c>
      <c r="AO464" t="str">
        <f t="shared" si="23"/>
        <v/>
      </c>
    </row>
    <row r="465" spans="1:41" x14ac:dyDescent="0.25">
      <c r="A465" s="20" t="s">
        <v>130</v>
      </c>
      <c r="B465" s="27" t="s">
        <v>134</v>
      </c>
      <c r="C465" s="27"/>
      <c r="D465" s="27"/>
      <c r="E465" s="11" t="s">
        <v>1414</v>
      </c>
      <c r="F465" s="122"/>
      <c r="G465" s="33" t="str">
        <f>VLOOKUP(AF465, method!$A$1:$B$15, 2, 0)</f>
        <v>留後</v>
      </c>
      <c r="H465">
        <v>8</v>
      </c>
      <c r="I465" t="str">
        <f t="shared" si="21"/>
        <v>忠</v>
      </c>
      <c r="J465">
        <f>COUNTIF($B$2:B465,B465)</f>
        <v>2</v>
      </c>
      <c r="K465" t="str">
        <f t="shared" ca="1" si="22"/>
        <v/>
      </c>
      <c r="L465" t="s">
        <v>674</v>
      </c>
      <c r="M465" s="40" t="s">
        <v>376</v>
      </c>
      <c r="N465">
        <v>2200</v>
      </c>
      <c r="O465">
        <v>2</v>
      </c>
      <c r="P465">
        <v>17.93</v>
      </c>
      <c r="Q465">
        <v>2</v>
      </c>
      <c r="R465">
        <v>7</v>
      </c>
      <c r="S465" s="53" t="s">
        <v>60</v>
      </c>
      <c r="T465" s="68" t="s">
        <v>348</v>
      </c>
      <c r="U465" s="27" t="s">
        <v>135</v>
      </c>
      <c r="V465">
        <v>134</v>
      </c>
      <c r="W465">
        <v>134</v>
      </c>
      <c r="X465">
        <v>1125</v>
      </c>
      <c r="Z465">
        <v>9.4</v>
      </c>
      <c r="AA465" s="37" t="s">
        <v>612</v>
      </c>
      <c r="AB465" s="35" t="s">
        <v>377</v>
      </c>
      <c r="AC465" s="35">
        <f>VLOOKUP(A465,Raceinfo!$A$1:$D$15,4,0)</f>
        <v>5</v>
      </c>
      <c r="AD465">
        <v>5</v>
      </c>
      <c r="AE465">
        <v>39</v>
      </c>
      <c r="AF465">
        <v>11</v>
      </c>
      <c r="AG465">
        <v>11</v>
      </c>
      <c r="AH465">
        <v>12</v>
      </c>
      <c r="AI465">
        <v>11</v>
      </c>
      <c r="AJ465">
        <v>12</v>
      </c>
      <c r="AK465">
        <v>8</v>
      </c>
      <c r="AL465" t="s">
        <v>39</v>
      </c>
      <c r="AM465" t="s">
        <v>1469</v>
      </c>
      <c r="AN465" s="126">
        <f>表格2[[#This Row],[今次負磅]]/表格2[[#This Row],[排位體重]]*100%</f>
        <v>0.11911111111111111</v>
      </c>
      <c r="AO465" t="str">
        <f t="shared" si="23"/>
        <v/>
      </c>
    </row>
    <row r="466" spans="1:41" x14ac:dyDescent="0.25">
      <c r="A466" s="20" t="s">
        <v>130</v>
      </c>
      <c r="B466" s="27" t="s">
        <v>134</v>
      </c>
      <c r="C466" s="27"/>
      <c r="D466" s="27"/>
      <c r="E466" s="12" t="s">
        <v>29</v>
      </c>
      <c r="F466" s="23" t="s">
        <v>1409</v>
      </c>
      <c r="G466" s="32" t="str">
        <f>VLOOKUP(AF466, method!$A$1:$B$15, 2, 0)</f>
        <v>中前</v>
      </c>
      <c r="H466" s="15">
        <v>2</v>
      </c>
      <c r="I466" s="15" t="str">
        <f t="shared" si="21"/>
        <v>忠</v>
      </c>
      <c r="J466" s="15">
        <f>COUNTIF($B$2:B466,B466)</f>
        <v>3</v>
      </c>
      <c r="K466" s="15" t="str">
        <f t="shared" ca="1" si="22"/>
        <v/>
      </c>
      <c r="L466" t="s">
        <v>415</v>
      </c>
      <c r="M466" s="41" t="s">
        <v>400</v>
      </c>
      <c r="N466">
        <v>1800</v>
      </c>
      <c r="O466">
        <v>1</v>
      </c>
      <c r="P466">
        <v>49.9</v>
      </c>
      <c r="Q466">
        <v>2</v>
      </c>
      <c r="R466">
        <v>6</v>
      </c>
      <c r="S466" s="53" t="s">
        <v>60</v>
      </c>
      <c r="T466" s="68" t="s">
        <v>348</v>
      </c>
      <c r="U466" s="27" t="s">
        <v>135</v>
      </c>
      <c r="V466">
        <v>134</v>
      </c>
      <c r="W466">
        <v>129</v>
      </c>
      <c r="X466">
        <v>1109</v>
      </c>
      <c r="Z466">
        <v>4.3</v>
      </c>
      <c r="AA466" s="38">
        <v>2</v>
      </c>
      <c r="AB466" s="36" t="s">
        <v>487</v>
      </c>
      <c r="AC466" s="36">
        <f>VLOOKUP(A466,Raceinfo!$A$1:$D$15,4,0)</f>
        <v>5</v>
      </c>
      <c r="AD466">
        <v>5</v>
      </c>
      <c r="AE466">
        <v>39</v>
      </c>
      <c r="AF466">
        <v>5</v>
      </c>
      <c r="AG466">
        <v>6</v>
      </c>
      <c r="AH466">
        <v>4</v>
      </c>
      <c r="AI466">
        <v>4</v>
      </c>
      <c r="AJ466">
        <v>2</v>
      </c>
      <c r="AL466" t="s">
        <v>39</v>
      </c>
      <c r="AM466" t="s">
        <v>1469</v>
      </c>
      <c r="AN466" s="126">
        <f>表格2[[#This Row],[今次負磅]]/表格2[[#This Row],[排位體重]]*100%</f>
        <v>0.12082957619477007</v>
      </c>
      <c r="AO466" t="str">
        <f t="shared" si="23"/>
        <v/>
      </c>
    </row>
    <row r="467" spans="1:41" x14ac:dyDescent="0.25">
      <c r="A467" s="20" t="s">
        <v>130</v>
      </c>
      <c r="B467" s="27" t="s">
        <v>134</v>
      </c>
      <c r="C467" s="27"/>
      <c r="D467" s="27"/>
      <c r="E467" s="11" t="s">
        <v>1414</v>
      </c>
      <c r="F467" s="122"/>
      <c r="G467" s="32" t="str">
        <f>VLOOKUP(AF467, method!$A$1:$B$15, 2, 0)</f>
        <v>中前</v>
      </c>
      <c r="H467">
        <v>10</v>
      </c>
      <c r="I467" t="str">
        <f t="shared" si="21"/>
        <v>忠</v>
      </c>
      <c r="J467">
        <f>COUNTIF($B$2:B467,B467)</f>
        <v>4</v>
      </c>
      <c r="K467" t="str">
        <f t="shared" ca="1" si="22"/>
        <v/>
      </c>
      <c r="L467" t="s">
        <v>590</v>
      </c>
      <c r="M467" s="39" t="s">
        <v>430</v>
      </c>
      <c r="N467">
        <v>1800</v>
      </c>
      <c r="O467">
        <v>1</v>
      </c>
      <c r="P467">
        <v>51.64</v>
      </c>
      <c r="Q467">
        <v>2</v>
      </c>
      <c r="R467">
        <v>11</v>
      </c>
      <c r="S467" s="53" t="s">
        <v>60</v>
      </c>
      <c r="T467" s="53" t="s">
        <v>60</v>
      </c>
      <c r="U467" s="27" t="s">
        <v>135</v>
      </c>
      <c r="V467">
        <v>134</v>
      </c>
      <c r="W467">
        <v>135</v>
      </c>
      <c r="X467">
        <v>1129</v>
      </c>
      <c r="Z467">
        <v>20</v>
      </c>
      <c r="AA467" s="37" t="s">
        <v>570</v>
      </c>
      <c r="AB467" s="36" t="s">
        <v>459</v>
      </c>
      <c r="AC467" s="36">
        <f>VLOOKUP(A467,Raceinfo!$A$1:$D$15,4,0)</f>
        <v>5</v>
      </c>
      <c r="AD467">
        <v>5</v>
      </c>
      <c r="AE467">
        <v>40</v>
      </c>
      <c r="AF467">
        <v>5</v>
      </c>
      <c r="AG467">
        <v>8</v>
      </c>
      <c r="AH467">
        <v>10</v>
      </c>
      <c r="AI467">
        <v>14</v>
      </c>
      <c r="AJ467">
        <v>10</v>
      </c>
      <c r="AL467" t="s">
        <v>39</v>
      </c>
      <c r="AM467" t="s">
        <v>1469</v>
      </c>
      <c r="AN467" s="126">
        <f>表格2[[#This Row],[今次負磅]]/表格2[[#This Row],[排位體重]]*100%</f>
        <v>0.11868910540301152</v>
      </c>
      <c r="AO467" t="str">
        <f t="shared" si="23"/>
        <v/>
      </c>
    </row>
    <row r="468" spans="1:41" x14ac:dyDescent="0.25">
      <c r="A468" s="20" t="s">
        <v>130</v>
      </c>
      <c r="B468" s="27" t="s">
        <v>134</v>
      </c>
      <c r="C468" s="27"/>
      <c r="D468" s="27"/>
      <c r="E468" s="11" t="s">
        <v>1414</v>
      </c>
      <c r="F468" s="122"/>
      <c r="G468" s="31" t="str">
        <f>VLOOKUP(AF468, method!$A$1:$B$15, 2, 0)</f>
        <v>中後</v>
      </c>
      <c r="H468">
        <v>4</v>
      </c>
      <c r="I468" t="str">
        <f t="shared" si="21"/>
        <v>忠</v>
      </c>
      <c r="J468">
        <f>COUNTIF($B$2:B468,B468)</f>
        <v>5</v>
      </c>
      <c r="K468" t="str">
        <f t="shared" ca="1" si="22"/>
        <v/>
      </c>
      <c r="L468" t="s">
        <v>399</v>
      </c>
      <c r="M468" s="41" t="s">
        <v>400</v>
      </c>
      <c r="N468">
        <v>1650</v>
      </c>
      <c r="O468">
        <v>1</v>
      </c>
      <c r="P468">
        <v>40.6</v>
      </c>
      <c r="Q468">
        <v>2</v>
      </c>
      <c r="R468">
        <v>7</v>
      </c>
      <c r="S468" s="53" t="s">
        <v>60</v>
      </c>
      <c r="T468" s="53" t="s">
        <v>60</v>
      </c>
      <c r="U468" s="27" t="s">
        <v>135</v>
      </c>
      <c r="V468">
        <v>134</v>
      </c>
      <c r="W468">
        <v>135</v>
      </c>
      <c r="X468">
        <v>1121</v>
      </c>
      <c r="Z468">
        <v>6.3</v>
      </c>
      <c r="AA468" s="38" t="s">
        <v>511</v>
      </c>
      <c r="AB468" s="35" t="s">
        <v>377</v>
      </c>
      <c r="AC468" s="35">
        <f>VLOOKUP(A468,Raceinfo!$A$1:$D$15,4,0)</f>
        <v>5</v>
      </c>
      <c r="AD468">
        <v>5</v>
      </c>
      <c r="AE468">
        <v>40</v>
      </c>
      <c r="AF468">
        <v>10</v>
      </c>
      <c r="AG468">
        <v>9</v>
      </c>
      <c r="AH468">
        <v>7</v>
      </c>
      <c r="AI468">
        <v>4</v>
      </c>
      <c r="AL468" t="s">
        <v>39</v>
      </c>
      <c r="AM468" t="s">
        <v>1469</v>
      </c>
      <c r="AN468" s="126">
        <f>表格2[[#This Row],[今次負磅]]/表格2[[#This Row],[排位體重]]*100%</f>
        <v>0.11953612845673506</v>
      </c>
      <c r="AO468" t="str">
        <f t="shared" si="23"/>
        <v/>
      </c>
    </row>
    <row r="469" spans="1:41" x14ac:dyDescent="0.25">
      <c r="A469" s="20" t="s">
        <v>130</v>
      </c>
      <c r="B469" s="27" t="s">
        <v>134</v>
      </c>
      <c r="C469" s="27"/>
      <c r="D469" s="27"/>
      <c r="E469" s="11" t="s">
        <v>1414</v>
      </c>
      <c r="F469" s="122"/>
      <c r="G469" s="33" t="str">
        <f>VLOOKUP(AF469, method!$A$1:$B$15, 2, 0)</f>
        <v>留後</v>
      </c>
      <c r="H469">
        <v>4</v>
      </c>
      <c r="I469" t="str">
        <f t="shared" si="21"/>
        <v>忠</v>
      </c>
      <c r="J469">
        <f>COUNTIF($B$2:B469,B469)</f>
        <v>6</v>
      </c>
      <c r="K469" t="str">
        <f t="shared" ca="1" si="22"/>
        <v/>
      </c>
      <c r="L469" t="s">
        <v>448</v>
      </c>
      <c r="M469" s="41" t="s">
        <v>400</v>
      </c>
      <c r="N469">
        <v>1800</v>
      </c>
      <c r="O469">
        <v>1</v>
      </c>
      <c r="P469">
        <v>50.13</v>
      </c>
      <c r="Q469">
        <v>2</v>
      </c>
      <c r="R469">
        <v>10</v>
      </c>
      <c r="S469" s="53" t="s">
        <v>60</v>
      </c>
      <c r="T469" s="53" t="s">
        <v>60</v>
      </c>
      <c r="U469" s="27" t="s">
        <v>135</v>
      </c>
      <c r="V469">
        <v>134</v>
      </c>
      <c r="W469">
        <v>135</v>
      </c>
      <c r="X469">
        <v>1113</v>
      </c>
      <c r="Z469">
        <v>21</v>
      </c>
      <c r="AA469" s="38" t="s">
        <v>463</v>
      </c>
      <c r="AB469" s="35" t="s">
        <v>377</v>
      </c>
      <c r="AC469" s="35">
        <f>VLOOKUP(A469,Raceinfo!$A$1:$D$15,4,0)</f>
        <v>5</v>
      </c>
      <c r="AD469">
        <v>5</v>
      </c>
      <c r="AE469">
        <v>40</v>
      </c>
      <c r="AF469">
        <v>11</v>
      </c>
      <c r="AG469">
        <v>12</v>
      </c>
      <c r="AH469">
        <v>12</v>
      </c>
      <c r="AI469">
        <v>13</v>
      </c>
      <c r="AJ469">
        <v>4</v>
      </c>
      <c r="AL469" t="s">
        <v>39</v>
      </c>
      <c r="AM469" t="s">
        <v>1469</v>
      </c>
      <c r="AN469" s="126">
        <f>表格2[[#This Row],[今次負磅]]/表格2[[#This Row],[排位體重]]*100%</f>
        <v>0.12039532794249776</v>
      </c>
      <c r="AO469" t="str">
        <f t="shared" si="23"/>
        <v/>
      </c>
    </row>
    <row r="470" spans="1:41" x14ac:dyDescent="0.25">
      <c r="A470" s="20" t="s">
        <v>130</v>
      </c>
      <c r="B470" s="27" t="s">
        <v>134</v>
      </c>
      <c r="C470" s="27"/>
      <c r="D470" s="27"/>
      <c r="E470" s="12" t="s">
        <v>29</v>
      </c>
      <c r="F470" s="23" t="s">
        <v>1409</v>
      </c>
      <c r="G470" s="31" t="str">
        <f>VLOOKUP(AF470, method!$A$1:$B$15, 2, 0)</f>
        <v>中後</v>
      </c>
      <c r="H470" s="15">
        <v>1</v>
      </c>
      <c r="I470" s="15" t="str">
        <f t="shared" si="21"/>
        <v>忠</v>
      </c>
      <c r="J470" s="15">
        <f>COUNTIF($B$2:B470,B470)</f>
        <v>7</v>
      </c>
      <c r="K470" s="15" t="str">
        <f t="shared" ca="1" si="22"/>
        <v/>
      </c>
      <c r="L470" t="s">
        <v>451</v>
      </c>
      <c r="M470" s="41" t="s">
        <v>400</v>
      </c>
      <c r="N470">
        <v>1650</v>
      </c>
      <c r="O470">
        <v>1</v>
      </c>
      <c r="P470">
        <v>39.6</v>
      </c>
      <c r="Q470">
        <v>2</v>
      </c>
      <c r="R470">
        <v>2</v>
      </c>
      <c r="S470" s="53" t="s">
        <v>60</v>
      </c>
      <c r="T470" s="53" t="s">
        <v>60</v>
      </c>
      <c r="U470" s="27" t="s">
        <v>135</v>
      </c>
      <c r="V470">
        <v>134</v>
      </c>
      <c r="W470">
        <v>129</v>
      </c>
      <c r="X470">
        <v>1109</v>
      </c>
      <c r="Z470">
        <v>7</v>
      </c>
      <c r="AA470" s="38" t="s">
        <v>579</v>
      </c>
      <c r="AB470" s="35" t="s">
        <v>377</v>
      </c>
      <c r="AC470" s="35">
        <f>VLOOKUP(A470,Raceinfo!$A$1:$D$15,4,0)</f>
        <v>5</v>
      </c>
      <c r="AD470">
        <v>5</v>
      </c>
      <c r="AE470">
        <v>34</v>
      </c>
      <c r="AF470">
        <v>8</v>
      </c>
      <c r="AG470">
        <v>7</v>
      </c>
      <c r="AH470">
        <v>7</v>
      </c>
      <c r="AI470">
        <v>1</v>
      </c>
      <c r="AL470" t="s">
        <v>317</v>
      </c>
      <c r="AM470" t="s">
        <v>1498</v>
      </c>
      <c r="AN470" s="126">
        <f>表格2[[#This Row],[今次負磅]]/表格2[[#This Row],[排位體重]]*100%</f>
        <v>0.12082957619477007</v>
      </c>
      <c r="AO470" t="str">
        <f t="shared" si="23"/>
        <v/>
      </c>
    </row>
    <row r="471" spans="1:41" x14ac:dyDescent="0.25">
      <c r="A471" s="20" t="s">
        <v>130</v>
      </c>
      <c r="B471" s="27" t="s">
        <v>134</v>
      </c>
      <c r="C471" s="27"/>
      <c r="D471" s="27"/>
      <c r="E471" s="12" t="s">
        <v>29</v>
      </c>
      <c r="F471" s="122"/>
      <c r="G471" s="32" t="str">
        <f>VLOOKUP(AF471, method!$A$1:$B$15, 2, 0)</f>
        <v>中前</v>
      </c>
      <c r="H471">
        <v>8</v>
      </c>
      <c r="I471" t="str">
        <f t="shared" si="21"/>
        <v>忠</v>
      </c>
      <c r="J471">
        <f>COUNTIF($B$2:B471,B471)</f>
        <v>8</v>
      </c>
      <c r="K471" t="str">
        <f t="shared" ca="1" si="22"/>
        <v/>
      </c>
      <c r="L471" t="s">
        <v>453</v>
      </c>
      <c r="M471" s="40" t="s">
        <v>398</v>
      </c>
      <c r="N471">
        <v>1800</v>
      </c>
      <c r="O471">
        <v>1</v>
      </c>
      <c r="P471">
        <v>49.92</v>
      </c>
      <c r="Q471">
        <v>2</v>
      </c>
      <c r="R471">
        <v>3</v>
      </c>
      <c r="S471" s="53" t="s">
        <v>60</v>
      </c>
      <c r="T471" s="75" t="s">
        <v>346</v>
      </c>
      <c r="U471" s="27" t="s">
        <v>135</v>
      </c>
      <c r="V471">
        <v>134</v>
      </c>
      <c r="W471">
        <v>128</v>
      </c>
      <c r="X471">
        <v>1102</v>
      </c>
      <c r="Z471">
        <v>5.5</v>
      </c>
      <c r="AA471" s="37" t="s">
        <v>428</v>
      </c>
      <c r="AB471" s="36" t="s">
        <v>459</v>
      </c>
      <c r="AC471" s="36">
        <f>VLOOKUP(A471,Raceinfo!$A$1:$D$15,4,0)</f>
        <v>5</v>
      </c>
      <c r="AD471">
        <v>5</v>
      </c>
      <c r="AE471">
        <v>36</v>
      </c>
      <c r="AF471">
        <v>7</v>
      </c>
      <c r="AG471">
        <v>8</v>
      </c>
      <c r="AH471">
        <v>9</v>
      </c>
      <c r="AI471">
        <v>10</v>
      </c>
      <c r="AJ471">
        <v>8</v>
      </c>
      <c r="AL471" t="s">
        <v>18</v>
      </c>
      <c r="AM471" t="s">
        <v>1475</v>
      </c>
      <c r="AN471" s="126">
        <f>表格2[[#This Row],[今次負磅]]/表格2[[#This Row],[排位體重]]*100%</f>
        <v>0.12159709618874773</v>
      </c>
      <c r="AO471" t="str">
        <f t="shared" si="23"/>
        <v/>
      </c>
    </row>
    <row r="472" spans="1:41" x14ac:dyDescent="0.25">
      <c r="A472" s="20" t="s">
        <v>130</v>
      </c>
      <c r="B472" s="27" t="s">
        <v>134</v>
      </c>
      <c r="C472" s="27"/>
      <c r="D472" s="27"/>
      <c r="E472" s="11" t="s">
        <v>1414</v>
      </c>
      <c r="F472" s="122"/>
      <c r="G472" s="31" t="str">
        <f>VLOOKUP(AF472, method!$A$1:$B$15, 2, 0)</f>
        <v>中後</v>
      </c>
      <c r="H472">
        <v>4</v>
      </c>
      <c r="I472" t="str">
        <f t="shared" si="21"/>
        <v>忠</v>
      </c>
      <c r="J472">
        <f>COUNTIF($B$2:B472,B472)</f>
        <v>9</v>
      </c>
      <c r="K472" t="str">
        <f t="shared" ca="1" si="22"/>
        <v/>
      </c>
      <c r="L472" t="s">
        <v>418</v>
      </c>
      <c r="M472" s="39" t="s">
        <v>384</v>
      </c>
      <c r="N472">
        <v>1800</v>
      </c>
      <c r="O472">
        <v>1</v>
      </c>
      <c r="P472">
        <v>48.46</v>
      </c>
      <c r="Q472">
        <v>2</v>
      </c>
      <c r="R472">
        <v>7</v>
      </c>
      <c r="S472" s="53" t="s">
        <v>60</v>
      </c>
      <c r="T472" s="74" t="s">
        <v>357</v>
      </c>
      <c r="U472" s="27" t="s">
        <v>135</v>
      </c>
      <c r="V472">
        <v>134</v>
      </c>
      <c r="W472">
        <v>132</v>
      </c>
      <c r="X472">
        <v>1107</v>
      </c>
      <c r="Z472">
        <v>11</v>
      </c>
      <c r="AA472" s="38">
        <v>2</v>
      </c>
      <c r="AB472" s="35" t="s">
        <v>377</v>
      </c>
      <c r="AC472" s="35">
        <f>VLOOKUP(A472,Raceinfo!$A$1:$D$15,4,0)</f>
        <v>5</v>
      </c>
      <c r="AD472">
        <v>5</v>
      </c>
      <c r="AE472">
        <v>37</v>
      </c>
      <c r="AF472">
        <v>8</v>
      </c>
      <c r="AG472">
        <v>6</v>
      </c>
      <c r="AH472">
        <v>6</v>
      </c>
      <c r="AI472">
        <v>8</v>
      </c>
      <c r="AJ472">
        <v>4</v>
      </c>
      <c r="AL472" t="s">
        <v>675</v>
      </c>
      <c r="AM472" t="s">
        <v>1584</v>
      </c>
      <c r="AN472" s="126">
        <f>表格2[[#This Row],[今次負磅]]/表格2[[#This Row],[排位體重]]*100%</f>
        <v>0.12104787714543812</v>
      </c>
      <c r="AO472" t="str">
        <f t="shared" si="23"/>
        <v/>
      </c>
    </row>
    <row r="473" spans="1:41" x14ac:dyDescent="0.25">
      <c r="A473" s="20" t="s">
        <v>130</v>
      </c>
      <c r="B473" s="27" t="s">
        <v>134</v>
      </c>
      <c r="C473" s="27"/>
      <c r="D473" s="27"/>
      <c r="E473" s="11" t="s">
        <v>1414</v>
      </c>
      <c r="F473" s="122"/>
      <c r="G473" s="33" t="str">
        <f>VLOOKUP(AF473, method!$A$1:$B$15, 2, 0)</f>
        <v>留後</v>
      </c>
      <c r="H473">
        <v>7</v>
      </c>
      <c r="I473" t="str">
        <f t="shared" si="21"/>
        <v>忠</v>
      </c>
      <c r="J473">
        <f>COUNTIF($B$2:B473,B473)</f>
        <v>10</v>
      </c>
      <c r="K473" t="str">
        <f t="shared" ca="1" si="22"/>
        <v/>
      </c>
      <c r="L473" t="s">
        <v>456</v>
      </c>
      <c r="M473" s="41" t="s">
        <v>400</v>
      </c>
      <c r="N473">
        <v>1650</v>
      </c>
      <c r="O473">
        <v>1</v>
      </c>
      <c r="P473">
        <v>39.619999999999997</v>
      </c>
      <c r="Q473">
        <v>2</v>
      </c>
      <c r="R473">
        <v>13</v>
      </c>
      <c r="S473" s="53" t="s">
        <v>60</v>
      </c>
      <c r="T473" s="53" t="s">
        <v>60</v>
      </c>
      <c r="U473" s="27" t="s">
        <v>135</v>
      </c>
      <c r="V473">
        <v>134</v>
      </c>
      <c r="W473">
        <v>135</v>
      </c>
      <c r="X473">
        <v>1114</v>
      </c>
      <c r="Z473">
        <v>20</v>
      </c>
      <c r="AA473" s="37">
        <v>4</v>
      </c>
      <c r="AB473" s="35" t="s">
        <v>377</v>
      </c>
      <c r="AC473" s="35">
        <f>VLOOKUP(A473,Raceinfo!$A$1:$D$15,4,0)</f>
        <v>5</v>
      </c>
      <c r="AD473">
        <v>5</v>
      </c>
      <c r="AE473">
        <v>39</v>
      </c>
      <c r="AF473">
        <v>14</v>
      </c>
      <c r="AG473">
        <v>14</v>
      </c>
      <c r="AH473">
        <v>12</v>
      </c>
      <c r="AI473">
        <v>7</v>
      </c>
      <c r="AL473" t="s">
        <v>676</v>
      </c>
      <c r="AM473" t="s">
        <v>1585</v>
      </c>
      <c r="AN473" s="126">
        <f>表格2[[#This Row],[今次負磅]]/表格2[[#This Row],[排位體重]]*100%</f>
        <v>0.12028725314183124</v>
      </c>
      <c r="AO473" t="str">
        <f t="shared" si="23"/>
        <v/>
      </c>
    </row>
    <row r="474" spans="1:41" x14ac:dyDescent="0.25">
      <c r="A474" s="20" t="s">
        <v>130</v>
      </c>
      <c r="B474" s="27" t="s">
        <v>134</v>
      </c>
      <c r="C474" s="27"/>
      <c r="D474" s="27"/>
      <c r="E474" s="11" t="s">
        <v>1414</v>
      </c>
      <c r="F474" s="122"/>
      <c r="G474" s="32" t="str">
        <f>VLOOKUP(AF474, method!$A$1:$B$15, 2, 0)</f>
        <v>中前</v>
      </c>
      <c r="H474">
        <v>7</v>
      </c>
      <c r="I474" t="str">
        <f t="shared" si="21"/>
        <v>忠</v>
      </c>
      <c r="J474">
        <f>COUNTIF($B$2:B474,B474)</f>
        <v>11</v>
      </c>
      <c r="K474" t="str">
        <f t="shared" ca="1" si="22"/>
        <v/>
      </c>
      <c r="L474" t="s">
        <v>403</v>
      </c>
      <c r="M474" s="41" t="s">
        <v>400</v>
      </c>
      <c r="N474">
        <v>1800</v>
      </c>
      <c r="O474">
        <v>1</v>
      </c>
      <c r="P474">
        <v>50.86</v>
      </c>
      <c r="Q474">
        <v>2</v>
      </c>
      <c r="R474">
        <v>5</v>
      </c>
      <c r="S474" s="53" t="s">
        <v>60</v>
      </c>
      <c r="T474" s="53" t="s">
        <v>60</v>
      </c>
      <c r="U474" s="27" t="s">
        <v>135</v>
      </c>
      <c r="V474">
        <v>134</v>
      </c>
      <c r="W474">
        <v>135</v>
      </c>
      <c r="X474">
        <v>1104</v>
      </c>
      <c r="Z474">
        <v>10</v>
      </c>
      <c r="AA474" s="37" t="s">
        <v>414</v>
      </c>
      <c r="AB474" s="35" t="s">
        <v>377</v>
      </c>
      <c r="AC474" s="35">
        <f>VLOOKUP(A474,Raceinfo!$A$1:$D$15,4,0)</f>
        <v>5</v>
      </c>
      <c r="AD474">
        <v>5</v>
      </c>
      <c r="AE474">
        <v>39</v>
      </c>
      <c r="AF474">
        <v>4</v>
      </c>
      <c r="AG474">
        <v>6</v>
      </c>
      <c r="AH474">
        <v>6</v>
      </c>
      <c r="AI474">
        <v>6</v>
      </c>
      <c r="AJ474">
        <v>7</v>
      </c>
      <c r="AL474" t="s">
        <v>676</v>
      </c>
      <c r="AM474" t="s">
        <v>1585</v>
      </c>
      <c r="AN474" s="126">
        <f>表格2[[#This Row],[今次負磅]]/表格2[[#This Row],[排位體重]]*100%</f>
        <v>0.1213768115942029</v>
      </c>
      <c r="AO474" t="str">
        <f t="shared" si="23"/>
        <v/>
      </c>
    </row>
    <row r="475" spans="1:41" x14ac:dyDescent="0.25">
      <c r="A475" s="20" t="s">
        <v>130</v>
      </c>
      <c r="B475" s="27" t="s">
        <v>134</v>
      </c>
      <c r="C475" s="27"/>
      <c r="D475" s="27"/>
      <c r="E475" s="11" t="s">
        <v>1414</v>
      </c>
      <c r="F475" s="18" t="s">
        <v>1407</v>
      </c>
      <c r="G475" s="33" t="str">
        <f>VLOOKUP(AF475, method!$A$1:$B$15, 2, 0)</f>
        <v>留後</v>
      </c>
      <c r="H475" s="15">
        <v>2</v>
      </c>
      <c r="I475" s="15" t="str">
        <f t="shared" si="21"/>
        <v>忠</v>
      </c>
      <c r="J475" s="15">
        <f>COUNTIF($B$2:B475,B475)</f>
        <v>12</v>
      </c>
      <c r="K475" s="15" t="str">
        <f t="shared" ca="1" si="22"/>
        <v/>
      </c>
      <c r="L475" t="s">
        <v>540</v>
      </c>
      <c r="M475" s="41" t="s">
        <v>400</v>
      </c>
      <c r="N475">
        <v>1650</v>
      </c>
      <c r="O475">
        <v>1</v>
      </c>
      <c r="P475">
        <v>40.1</v>
      </c>
      <c r="Q475">
        <v>2</v>
      </c>
      <c r="R475">
        <v>11</v>
      </c>
      <c r="S475" s="53" t="s">
        <v>60</v>
      </c>
      <c r="T475" s="53" t="s">
        <v>60</v>
      </c>
      <c r="U475" s="27" t="s">
        <v>135</v>
      </c>
      <c r="V475">
        <v>134</v>
      </c>
      <c r="W475">
        <v>134</v>
      </c>
      <c r="X475">
        <v>1107</v>
      </c>
      <c r="Z475">
        <v>57</v>
      </c>
      <c r="AA475" s="37">
        <v>3</v>
      </c>
      <c r="AB475" s="35" t="s">
        <v>377</v>
      </c>
      <c r="AC475" s="35">
        <f>VLOOKUP(A475,Raceinfo!$A$1:$D$15,4,0)</f>
        <v>5</v>
      </c>
      <c r="AD475">
        <v>5</v>
      </c>
      <c r="AE475">
        <v>39</v>
      </c>
      <c r="AF475">
        <v>11</v>
      </c>
      <c r="AG475">
        <v>14</v>
      </c>
      <c r="AH475">
        <v>13</v>
      </c>
      <c r="AI475">
        <v>2</v>
      </c>
      <c r="AL475" t="s">
        <v>677</v>
      </c>
      <c r="AM475" t="s">
        <v>1586</v>
      </c>
      <c r="AN475" s="126">
        <f>表格2[[#This Row],[今次負磅]]/表格2[[#This Row],[排位體重]]*100%</f>
        <v>0.12104787714543812</v>
      </c>
      <c r="AO475" t="str">
        <f t="shared" si="23"/>
        <v/>
      </c>
    </row>
    <row r="476" spans="1:41" x14ac:dyDescent="0.25">
      <c r="A476" s="20" t="s">
        <v>130</v>
      </c>
      <c r="B476" s="27" t="s">
        <v>134</v>
      </c>
      <c r="C476" s="27"/>
      <c r="D476" s="27"/>
      <c r="E476" s="12" t="s">
        <v>29</v>
      </c>
      <c r="F476" s="122"/>
      <c r="G476" s="32" t="str">
        <f>VLOOKUP(AF476, method!$A$1:$B$15, 2, 0)</f>
        <v>中前</v>
      </c>
      <c r="H476">
        <v>10</v>
      </c>
      <c r="I476" t="str">
        <f t="shared" si="21"/>
        <v>忠</v>
      </c>
      <c r="J476">
        <f>COUNTIF($B$2:B476,B476)</f>
        <v>13</v>
      </c>
      <c r="K476" t="str">
        <f t="shared" ca="1" si="22"/>
        <v/>
      </c>
      <c r="L476" t="s">
        <v>433</v>
      </c>
      <c r="M476" s="39" t="s">
        <v>384</v>
      </c>
      <c r="N476">
        <v>1800</v>
      </c>
      <c r="O476">
        <v>1</v>
      </c>
      <c r="P476">
        <v>47.49</v>
      </c>
      <c r="Q476">
        <v>2</v>
      </c>
      <c r="R476">
        <v>4</v>
      </c>
      <c r="S476" s="53" t="s">
        <v>60</v>
      </c>
      <c r="T476" s="65" t="s">
        <v>406</v>
      </c>
      <c r="U476" s="27" t="s">
        <v>135</v>
      </c>
      <c r="V476">
        <v>134</v>
      </c>
      <c r="W476">
        <v>117</v>
      </c>
      <c r="X476">
        <v>1087</v>
      </c>
      <c r="Z476">
        <v>48</v>
      </c>
      <c r="AA476" s="37">
        <v>5</v>
      </c>
      <c r="AB476" s="35" t="s">
        <v>370</v>
      </c>
      <c r="AC476" s="35">
        <f>VLOOKUP(A476,Raceinfo!$A$1:$D$15,4,0)</f>
        <v>5</v>
      </c>
      <c r="AD476">
        <v>4</v>
      </c>
      <c r="AE476">
        <v>41</v>
      </c>
      <c r="AF476">
        <v>6</v>
      </c>
      <c r="AG476">
        <v>9</v>
      </c>
      <c r="AH476">
        <v>8</v>
      </c>
      <c r="AI476">
        <v>9</v>
      </c>
      <c r="AJ476">
        <v>10</v>
      </c>
      <c r="AL476" t="s">
        <v>678</v>
      </c>
      <c r="AM476" t="s">
        <v>1587</v>
      </c>
      <c r="AN476" s="126">
        <f>表格2[[#This Row],[今次負磅]]/表格2[[#This Row],[排位體重]]*100%</f>
        <v>0.12327506899724011</v>
      </c>
      <c r="AO476" t="str">
        <f t="shared" si="23"/>
        <v/>
      </c>
    </row>
    <row r="477" spans="1:41" x14ac:dyDescent="0.25">
      <c r="A477" s="20" t="s">
        <v>130</v>
      </c>
      <c r="B477" s="27" t="s">
        <v>134</v>
      </c>
      <c r="C477" s="27"/>
      <c r="D477" s="27"/>
      <c r="E477" s="12" t="s">
        <v>29</v>
      </c>
      <c r="F477" s="122"/>
      <c r="G477" s="32" t="str">
        <f>VLOOKUP(AF477, method!$A$1:$B$15, 2, 0)</f>
        <v>中前</v>
      </c>
      <c r="H477">
        <v>11</v>
      </c>
      <c r="I477" t="str">
        <f t="shared" si="21"/>
        <v>忠</v>
      </c>
      <c r="J477">
        <f>COUNTIF($B$2:B477,B477)</f>
        <v>14</v>
      </c>
      <c r="K477" t="str">
        <f t="shared" ca="1" si="22"/>
        <v/>
      </c>
      <c r="L477" t="s">
        <v>634</v>
      </c>
      <c r="M477" s="40" t="s">
        <v>376</v>
      </c>
      <c r="N477">
        <v>1650</v>
      </c>
      <c r="O477">
        <v>1</v>
      </c>
      <c r="P477">
        <v>41.69</v>
      </c>
      <c r="Q477">
        <v>2</v>
      </c>
      <c r="R477">
        <v>2</v>
      </c>
      <c r="S477" s="53" t="s">
        <v>60</v>
      </c>
      <c r="T477" s="60" t="s">
        <v>125</v>
      </c>
      <c r="U477" s="27" t="s">
        <v>135</v>
      </c>
      <c r="V477">
        <v>134</v>
      </c>
      <c r="W477">
        <v>118</v>
      </c>
      <c r="X477">
        <v>1082</v>
      </c>
      <c r="Z477">
        <v>20</v>
      </c>
      <c r="AA477" s="37">
        <v>5</v>
      </c>
      <c r="AB477" s="35" t="s">
        <v>377</v>
      </c>
      <c r="AC477" s="35">
        <f>VLOOKUP(A477,Raceinfo!$A$1:$D$15,4,0)</f>
        <v>5</v>
      </c>
      <c r="AD477">
        <v>4</v>
      </c>
      <c r="AE477">
        <v>43</v>
      </c>
      <c r="AF477">
        <v>7</v>
      </c>
      <c r="AG477">
        <v>6</v>
      </c>
      <c r="AH477">
        <v>8</v>
      </c>
      <c r="AI477">
        <v>11</v>
      </c>
      <c r="AL477" t="s">
        <v>679</v>
      </c>
      <c r="AM477" t="s">
        <v>1588</v>
      </c>
      <c r="AN477" s="126">
        <f>表格2[[#This Row],[今次負磅]]/表格2[[#This Row],[排位體重]]*100%</f>
        <v>0.12384473197781885</v>
      </c>
      <c r="AO477" t="str">
        <f t="shared" si="23"/>
        <v/>
      </c>
    </row>
    <row r="478" spans="1:41" x14ac:dyDescent="0.25">
      <c r="A478" s="20" t="s">
        <v>130</v>
      </c>
      <c r="B478" s="27" t="s">
        <v>134</v>
      </c>
      <c r="C478" s="27"/>
      <c r="D478" s="27"/>
      <c r="E478" s="12" t="s">
        <v>29</v>
      </c>
      <c r="F478" s="122"/>
      <c r="G478" s="32" t="str">
        <f>VLOOKUP(AF478, method!$A$1:$B$15, 2, 0)</f>
        <v>中前</v>
      </c>
      <c r="H478">
        <v>7</v>
      </c>
      <c r="I478" t="str">
        <f t="shared" si="21"/>
        <v>忠</v>
      </c>
      <c r="J478">
        <f>COUNTIF($B$2:B478,B478)</f>
        <v>15</v>
      </c>
      <c r="K478" t="str">
        <f t="shared" ca="1" si="22"/>
        <v/>
      </c>
      <c r="L478" t="s">
        <v>621</v>
      </c>
      <c r="M478" s="39" t="s">
        <v>384</v>
      </c>
      <c r="N478">
        <v>2000</v>
      </c>
      <c r="O478">
        <v>2</v>
      </c>
      <c r="P478">
        <v>3.15</v>
      </c>
      <c r="Q478">
        <v>2</v>
      </c>
      <c r="R478">
        <v>2</v>
      </c>
      <c r="S478" s="53" t="s">
        <v>60</v>
      </c>
      <c r="T478" s="53" t="s">
        <v>60</v>
      </c>
      <c r="U478" s="27" t="s">
        <v>135</v>
      </c>
      <c r="V478">
        <v>134</v>
      </c>
      <c r="W478">
        <v>123</v>
      </c>
      <c r="X478">
        <v>1096</v>
      </c>
      <c r="Z478">
        <v>14</v>
      </c>
      <c r="AA478" s="37" t="s">
        <v>428</v>
      </c>
      <c r="AB478" s="35" t="s">
        <v>377</v>
      </c>
      <c r="AC478" s="35">
        <f>VLOOKUP(A478,Raceinfo!$A$1:$D$15,4,0)</f>
        <v>5</v>
      </c>
      <c r="AD478">
        <v>4</v>
      </c>
      <c r="AE478">
        <v>47</v>
      </c>
      <c r="AF478">
        <v>4</v>
      </c>
      <c r="AG478">
        <v>5</v>
      </c>
      <c r="AH478">
        <v>5</v>
      </c>
      <c r="AI478">
        <v>6</v>
      </c>
      <c r="AJ478">
        <v>7</v>
      </c>
      <c r="AL478" t="s">
        <v>385</v>
      </c>
      <c r="AM478" t="s">
        <v>1405</v>
      </c>
      <c r="AN478" s="126">
        <f>表格2[[#This Row],[今次負磅]]/表格2[[#This Row],[排位體重]]*100%</f>
        <v>0.12226277372262774</v>
      </c>
      <c r="AO478" t="str">
        <f t="shared" si="23"/>
        <v/>
      </c>
    </row>
    <row r="479" spans="1:41" x14ac:dyDescent="0.25">
      <c r="A479" s="20" t="s">
        <v>130</v>
      </c>
      <c r="B479" s="27" t="s">
        <v>134</v>
      </c>
      <c r="C479" s="27"/>
      <c r="D479" s="27"/>
      <c r="E479" s="12" t="s">
        <v>29</v>
      </c>
      <c r="F479" s="122"/>
      <c r="G479" s="30" t="str">
        <f>VLOOKUP(AF479, method!$A$1:$B$15, 2, 0)</f>
        <v>放頭</v>
      </c>
      <c r="H479">
        <v>7</v>
      </c>
      <c r="I479" t="str">
        <f t="shared" si="21"/>
        <v>忠</v>
      </c>
      <c r="J479">
        <f>COUNTIF($B$2:B479,B479)</f>
        <v>16</v>
      </c>
      <c r="K479" t="str">
        <f t="shared" ca="1" si="22"/>
        <v/>
      </c>
      <c r="L479" t="s">
        <v>545</v>
      </c>
      <c r="M479" s="39" t="s">
        <v>413</v>
      </c>
      <c r="N479" s="42">
        <v>1600</v>
      </c>
      <c r="O479">
        <v>1</v>
      </c>
      <c r="P479">
        <v>35.909999999999997</v>
      </c>
      <c r="Q479">
        <v>2</v>
      </c>
      <c r="R479">
        <v>5</v>
      </c>
      <c r="S479" s="53" t="s">
        <v>60</v>
      </c>
      <c r="T479" s="63" t="s">
        <v>191</v>
      </c>
      <c r="U479" s="27" t="s">
        <v>135</v>
      </c>
      <c r="V479">
        <v>134</v>
      </c>
      <c r="W479">
        <v>124</v>
      </c>
      <c r="X479">
        <v>1084</v>
      </c>
      <c r="Z479">
        <v>38</v>
      </c>
      <c r="AA479" s="37" t="s">
        <v>436</v>
      </c>
      <c r="AB479" s="35" t="s">
        <v>377</v>
      </c>
      <c r="AC479" s="35">
        <f>VLOOKUP(A479,Raceinfo!$A$1:$D$15,4,0)</f>
        <v>5</v>
      </c>
      <c r="AD479">
        <v>4</v>
      </c>
      <c r="AE479">
        <v>49</v>
      </c>
      <c r="AF479">
        <v>3</v>
      </c>
      <c r="AG479">
        <v>4</v>
      </c>
      <c r="AH479">
        <v>5</v>
      </c>
      <c r="AI479">
        <v>7</v>
      </c>
      <c r="AL479" t="s">
        <v>626</v>
      </c>
      <c r="AM479" t="s">
        <v>1569</v>
      </c>
      <c r="AN479" s="126">
        <f>表格2[[#This Row],[今次負磅]]/表格2[[#This Row],[排位體重]]*100%</f>
        <v>0.12361623616236163</v>
      </c>
      <c r="AO479" t="str">
        <f t="shared" si="23"/>
        <v/>
      </c>
    </row>
    <row r="480" spans="1:41" x14ac:dyDescent="0.25">
      <c r="A480" s="20" t="s">
        <v>130</v>
      </c>
      <c r="B480" s="27" t="s">
        <v>134</v>
      </c>
      <c r="C480" s="27"/>
      <c r="D480" s="27"/>
      <c r="E480" s="12" t="s">
        <v>29</v>
      </c>
      <c r="F480" s="122"/>
      <c r="G480" s="33" t="str">
        <f>VLOOKUP(AF480, method!$A$1:$B$15, 2, 0)</f>
        <v>留後</v>
      </c>
      <c r="H480">
        <v>9</v>
      </c>
      <c r="I480" t="str">
        <f t="shared" si="21"/>
        <v>忠</v>
      </c>
      <c r="J480">
        <f>COUNTIF($B$2:B480,B480)</f>
        <v>17</v>
      </c>
      <c r="K480" t="str">
        <f t="shared" ca="1" si="22"/>
        <v/>
      </c>
      <c r="L480" t="s">
        <v>546</v>
      </c>
      <c r="M480" s="39" t="s">
        <v>430</v>
      </c>
      <c r="N480" s="42">
        <v>1600</v>
      </c>
      <c r="O480">
        <v>1</v>
      </c>
      <c r="P480">
        <v>35.229999999999997</v>
      </c>
      <c r="Q480">
        <v>2</v>
      </c>
      <c r="R480">
        <v>3</v>
      </c>
      <c r="S480" s="53" t="s">
        <v>60</v>
      </c>
      <c r="T480" s="57" t="s">
        <v>77</v>
      </c>
      <c r="U480" s="27" t="s">
        <v>135</v>
      </c>
      <c r="V480">
        <v>134</v>
      </c>
      <c r="W480">
        <v>126</v>
      </c>
      <c r="X480">
        <v>1083</v>
      </c>
      <c r="Z480">
        <v>88</v>
      </c>
      <c r="AA480" s="37" t="s">
        <v>410</v>
      </c>
      <c r="AB480" s="35" t="s">
        <v>377</v>
      </c>
      <c r="AC480" s="35">
        <f>VLOOKUP(A480,Raceinfo!$A$1:$D$15,4,0)</f>
        <v>5</v>
      </c>
      <c r="AD480">
        <v>4</v>
      </c>
      <c r="AE480">
        <v>50</v>
      </c>
      <c r="AF480">
        <v>14</v>
      </c>
      <c r="AG480">
        <v>14</v>
      </c>
      <c r="AH480">
        <v>14</v>
      </c>
      <c r="AI480">
        <v>9</v>
      </c>
      <c r="AL480" t="s">
        <v>680</v>
      </c>
      <c r="AM480" t="s">
        <v>1589</v>
      </c>
      <c r="AN480" s="126">
        <f>表格2[[#This Row],[今次負磅]]/表格2[[#This Row],[排位體重]]*100%</f>
        <v>0.12373037857802401</v>
      </c>
      <c r="AO480" t="str">
        <f t="shared" si="23"/>
        <v/>
      </c>
    </row>
    <row r="481" spans="1:41" x14ac:dyDescent="0.25">
      <c r="A481" s="20" t="s">
        <v>130</v>
      </c>
      <c r="B481" s="27" t="s">
        <v>134</v>
      </c>
      <c r="C481" s="27"/>
      <c r="D481" s="27"/>
      <c r="E481" s="12" t="s">
        <v>29</v>
      </c>
      <c r="F481" s="122"/>
      <c r="G481" s="33" t="str">
        <f>VLOOKUP(AF481, method!$A$1:$B$15, 2, 0)</f>
        <v>留後</v>
      </c>
      <c r="H481">
        <v>9</v>
      </c>
      <c r="I481" t="str">
        <f t="shared" si="21"/>
        <v>忠</v>
      </c>
      <c r="J481">
        <f>COUNTIF($B$2:B481,B481)</f>
        <v>18</v>
      </c>
      <c r="K481" t="str">
        <f t="shared" ca="1" si="22"/>
        <v/>
      </c>
      <c r="L481" t="s">
        <v>622</v>
      </c>
      <c r="M481" s="40" t="s">
        <v>376</v>
      </c>
      <c r="N481">
        <v>1650</v>
      </c>
      <c r="O481">
        <v>1</v>
      </c>
      <c r="P481">
        <v>41.8</v>
      </c>
      <c r="Q481">
        <v>2</v>
      </c>
      <c r="R481">
        <v>9</v>
      </c>
      <c r="S481" s="53" t="s">
        <v>60</v>
      </c>
      <c r="T481" s="45" t="s">
        <v>22</v>
      </c>
      <c r="U481" s="27" t="s">
        <v>135</v>
      </c>
      <c r="V481">
        <v>134</v>
      </c>
      <c r="W481">
        <v>128</v>
      </c>
      <c r="X481">
        <v>1080</v>
      </c>
      <c r="Z481">
        <v>12</v>
      </c>
      <c r="AA481" s="37">
        <v>6</v>
      </c>
      <c r="AB481" s="35" t="s">
        <v>377</v>
      </c>
      <c r="AC481" s="35">
        <f>VLOOKUP(A481,Raceinfo!$A$1:$D$15,4,0)</f>
        <v>5</v>
      </c>
      <c r="AD481">
        <v>4</v>
      </c>
      <c r="AE481">
        <v>52</v>
      </c>
      <c r="AF481">
        <v>11</v>
      </c>
      <c r="AG481">
        <v>11</v>
      </c>
      <c r="AH481">
        <v>12</v>
      </c>
      <c r="AI481">
        <v>9</v>
      </c>
      <c r="AL481" t="s">
        <v>94</v>
      </c>
      <c r="AM481" t="s">
        <v>1480</v>
      </c>
      <c r="AN481" s="126">
        <f>表格2[[#This Row],[今次負磅]]/表格2[[#This Row],[排位體重]]*100%</f>
        <v>0.12407407407407407</v>
      </c>
      <c r="AO481" t="str">
        <f t="shared" si="23"/>
        <v/>
      </c>
    </row>
    <row r="482" spans="1:41" x14ac:dyDescent="0.25">
      <c r="A482" s="20" t="s">
        <v>130</v>
      </c>
      <c r="B482" s="27" t="s">
        <v>134</v>
      </c>
      <c r="C482" s="27"/>
      <c r="D482" s="27"/>
      <c r="E482" s="12" t="s">
        <v>29</v>
      </c>
      <c r="F482" s="122"/>
      <c r="G482" s="31" t="str">
        <f>VLOOKUP(AF482, method!$A$1:$B$15, 2, 0)</f>
        <v>中後</v>
      </c>
      <c r="H482">
        <v>7</v>
      </c>
      <c r="I482" t="str">
        <f t="shared" si="21"/>
        <v>忠</v>
      </c>
      <c r="J482">
        <f>COUNTIF($B$2:B482,B482)</f>
        <v>19</v>
      </c>
      <c r="K482" t="str">
        <f t="shared" ca="1" si="22"/>
        <v/>
      </c>
      <c r="L482" t="s">
        <v>681</v>
      </c>
      <c r="M482" s="40" t="s">
        <v>446</v>
      </c>
      <c r="N482">
        <v>1650</v>
      </c>
      <c r="O482">
        <v>1</v>
      </c>
      <c r="P482">
        <v>40.86</v>
      </c>
      <c r="Q482">
        <v>2</v>
      </c>
      <c r="R482">
        <v>8</v>
      </c>
      <c r="S482" s="53" t="s">
        <v>60</v>
      </c>
      <c r="T482" s="45" t="s">
        <v>22</v>
      </c>
      <c r="U482" s="27" t="s">
        <v>135</v>
      </c>
      <c r="V482">
        <v>134</v>
      </c>
      <c r="W482">
        <v>127</v>
      </c>
      <c r="X482">
        <v>1091</v>
      </c>
      <c r="Z482">
        <v>14</v>
      </c>
      <c r="AA482" s="37" t="s">
        <v>428</v>
      </c>
      <c r="AB482" s="35" t="s">
        <v>377</v>
      </c>
      <c r="AC482" s="35">
        <f>VLOOKUP(A482,Raceinfo!$A$1:$D$15,4,0)</f>
        <v>5</v>
      </c>
      <c r="AD482">
        <v>4</v>
      </c>
      <c r="AE482">
        <v>52</v>
      </c>
      <c r="AF482">
        <v>10</v>
      </c>
      <c r="AG482">
        <v>10</v>
      </c>
      <c r="AH482">
        <v>9</v>
      </c>
      <c r="AI482">
        <v>7</v>
      </c>
      <c r="AL482" t="s">
        <v>181</v>
      </c>
      <c r="AM482" t="s">
        <v>1489</v>
      </c>
      <c r="AN482" s="126">
        <f>表格2[[#This Row],[今次負磅]]/表格2[[#This Row],[排位體重]]*100%</f>
        <v>0.1228230980751604</v>
      </c>
      <c r="AO482" t="str">
        <f t="shared" si="23"/>
        <v/>
      </c>
    </row>
    <row r="483" spans="1:41" x14ac:dyDescent="0.25">
      <c r="A483" s="20" t="s">
        <v>130</v>
      </c>
      <c r="B483" s="28" t="s">
        <v>137</v>
      </c>
      <c r="C483" s="28" t="s">
        <v>1410</v>
      </c>
      <c r="D483" s="28"/>
      <c r="E483" s="125" t="s">
        <v>1399</v>
      </c>
      <c r="F483" s="122"/>
      <c r="G483" s="32" t="str">
        <f>VLOOKUP(AF483, method!$A$1:$B$15, 2, 0)</f>
        <v>中前</v>
      </c>
      <c r="H483" s="15">
        <v>3</v>
      </c>
      <c r="I483" s="15" t="str">
        <f t="shared" si="21"/>
        <v>忠</v>
      </c>
      <c r="J483" s="15">
        <f>COUNTIF($B$2:B483,B483)</f>
        <v>1</v>
      </c>
      <c r="K483" s="15" t="str">
        <f t="shared" ca="1" si="22"/>
        <v>倉</v>
      </c>
      <c r="L483" t="s">
        <v>422</v>
      </c>
      <c r="M483" s="39" t="s">
        <v>369</v>
      </c>
      <c r="N483" s="42">
        <v>1600</v>
      </c>
      <c r="O483">
        <v>1</v>
      </c>
      <c r="P483" s="127">
        <v>35.159999999999997</v>
      </c>
      <c r="Q483">
        <v>14</v>
      </c>
      <c r="R483">
        <v>8</v>
      </c>
      <c r="S483" s="52" t="s">
        <v>56</v>
      </c>
      <c r="T483" s="52" t="s">
        <v>56</v>
      </c>
      <c r="U483" s="25" t="s">
        <v>138</v>
      </c>
      <c r="V483">
        <v>133</v>
      </c>
      <c r="W483">
        <v>133</v>
      </c>
      <c r="X483">
        <v>1108</v>
      </c>
      <c r="Z483">
        <v>3.2</v>
      </c>
      <c r="AA483" s="38" t="s">
        <v>463</v>
      </c>
      <c r="AB483" s="35" t="s">
        <v>377</v>
      </c>
      <c r="AC483" s="35">
        <f>VLOOKUP(A483,Raceinfo!$A$1:$D$15,4,0)</f>
        <v>5</v>
      </c>
      <c r="AD483">
        <v>5</v>
      </c>
      <c r="AE483">
        <v>38</v>
      </c>
      <c r="AF483">
        <v>6</v>
      </c>
      <c r="AG483">
        <v>5</v>
      </c>
      <c r="AH483">
        <v>5</v>
      </c>
      <c r="AI483">
        <v>3</v>
      </c>
      <c r="AL483" t="s">
        <v>66</v>
      </c>
      <c r="AM483" t="s">
        <v>1468</v>
      </c>
      <c r="AN483" s="126">
        <f>表格2[[#This Row],[今次負磅]]/表格2[[#This Row],[排位體重]]*100%</f>
        <v>0.12003610108303249</v>
      </c>
      <c r="AO483" t="str">
        <f t="shared" si="23"/>
        <v/>
      </c>
    </row>
    <row r="484" spans="1:41" x14ac:dyDescent="0.25">
      <c r="A484" s="20" t="s">
        <v>130</v>
      </c>
      <c r="B484" s="28" t="s">
        <v>137</v>
      </c>
      <c r="C484" s="28"/>
      <c r="D484" s="28"/>
      <c r="E484" s="125" t="s">
        <v>1399</v>
      </c>
      <c r="F484" s="122"/>
      <c r="G484" s="31" t="str">
        <f>VLOOKUP(AF484, method!$A$1:$B$15, 2, 0)</f>
        <v>中後</v>
      </c>
      <c r="H484" s="15">
        <v>3</v>
      </c>
      <c r="I484" s="15" t="str">
        <f t="shared" si="21"/>
        <v>忠</v>
      </c>
      <c r="J484" s="15">
        <f>COUNTIF($B$2:B484,B484)</f>
        <v>2</v>
      </c>
      <c r="K484" s="15" t="str">
        <f t="shared" ca="1" si="22"/>
        <v>倉</v>
      </c>
      <c r="L484" t="s">
        <v>417</v>
      </c>
      <c r="M484" s="39" t="s">
        <v>394</v>
      </c>
      <c r="N484">
        <v>1400</v>
      </c>
      <c r="O484">
        <v>1</v>
      </c>
      <c r="P484">
        <v>22.84</v>
      </c>
      <c r="Q484">
        <v>14</v>
      </c>
      <c r="R484">
        <v>10</v>
      </c>
      <c r="S484" s="52" t="s">
        <v>56</v>
      </c>
      <c r="T484" s="52" t="s">
        <v>56</v>
      </c>
      <c r="U484" s="25" t="s">
        <v>138</v>
      </c>
      <c r="V484">
        <v>133</v>
      </c>
      <c r="W484">
        <v>134</v>
      </c>
      <c r="X484">
        <v>1118</v>
      </c>
      <c r="Z484">
        <v>5.7</v>
      </c>
      <c r="AA484" s="38">
        <v>2</v>
      </c>
      <c r="AB484" s="35" t="s">
        <v>377</v>
      </c>
      <c r="AC484" s="35">
        <f>VLOOKUP(A484,Raceinfo!$A$1:$D$15,4,0)</f>
        <v>5</v>
      </c>
      <c r="AD484">
        <v>5</v>
      </c>
      <c r="AE484">
        <v>38</v>
      </c>
      <c r="AF484">
        <v>9</v>
      </c>
      <c r="AG484">
        <v>9</v>
      </c>
      <c r="AH484">
        <v>9</v>
      </c>
      <c r="AI484">
        <v>3</v>
      </c>
      <c r="AL484" t="s">
        <v>297</v>
      </c>
      <c r="AM484" t="s">
        <v>1502</v>
      </c>
      <c r="AN484" s="126">
        <f>表格2[[#This Row],[今次負磅]]/表格2[[#This Row],[排位體重]]*100%</f>
        <v>0.11896243291592129</v>
      </c>
      <c r="AO484" t="str">
        <f t="shared" si="23"/>
        <v/>
      </c>
    </row>
    <row r="485" spans="1:41" x14ac:dyDescent="0.25">
      <c r="A485" s="20" t="s">
        <v>130</v>
      </c>
      <c r="B485" s="28" t="s">
        <v>137</v>
      </c>
      <c r="C485" s="28"/>
      <c r="D485" s="28"/>
      <c r="E485" s="125" t="s">
        <v>1399</v>
      </c>
      <c r="F485" s="23" t="s">
        <v>1409</v>
      </c>
      <c r="G485" s="32" t="str">
        <f>VLOOKUP(AF485, method!$A$1:$B$15, 2, 0)</f>
        <v>中前</v>
      </c>
      <c r="H485" s="15">
        <v>2</v>
      </c>
      <c r="I485" s="15" t="str">
        <f t="shared" si="21"/>
        <v>忠</v>
      </c>
      <c r="J485" s="15">
        <f>COUNTIF($B$2:B485,B485)</f>
        <v>3</v>
      </c>
      <c r="K485" s="15" t="str">
        <f t="shared" ca="1" si="22"/>
        <v>倉</v>
      </c>
      <c r="L485" t="s">
        <v>466</v>
      </c>
      <c r="M485" s="40" t="s">
        <v>426</v>
      </c>
      <c r="N485">
        <v>1650</v>
      </c>
      <c r="O485">
        <v>1</v>
      </c>
      <c r="P485">
        <v>39.770000000000003</v>
      </c>
      <c r="Q485">
        <v>14</v>
      </c>
      <c r="R485">
        <v>9</v>
      </c>
      <c r="S485" s="52" t="s">
        <v>56</v>
      </c>
      <c r="T485" s="52" t="s">
        <v>56</v>
      </c>
      <c r="U485" s="25" t="s">
        <v>138</v>
      </c>
      <c r="V485">
        <v>133</v>
      </c>
      <c r="W485">
        <v>133</v>
      </c>
      <c r="X485">
        <v>1123</v>
      </c>
      <c r="Z485">
        <v>2.7</v>
      </c>
      <c r="AA485" s="38" t="s">
        <v>463</v>
      </c>
      <c r="AB485" s="35" t="s">
        <v>370</v>
      </c>
      <c r="AC485" s="35">
        <f>VLOOKUP(A485,Raceinfo!$A$1:$D$15,4,0)</f>
        <v>5</v>
      </c>
      <c r="AD485">
        <v>5</v>
      </c>
      <c r="AE485">
        <v>37</v>
      </c>
      <c r="AF485">
        <v>4</v>
      </c>
      <c r="AG485">
        <v>3</v>
      </c>
      <c r="AH485">
        <v>3</v>
      </c>
      <c r="AI485">
        <v>2</v>
      </c>
      <c r="AL485" t="s">
        <v>385</v>
      </c>
      <c r="AM485" t="s">
        <v>1405</v>
      </c>
      <c r="AN485" s="126">
        <f>表格2[[#This Row],[今次負磅]]/表格2[[#This Row],[排位體重]]*100%</f>
        <v>0.11843276936776491</v>
      </c>
      <c r="AO485" t="str">
        <f t="shared" si="23"/>
        <v/>
      </c>
    </row>
    <row r="486" spans="1:41" x14ac:dyDescent="0.25">
      <c r="A486" s="20" t="s">
        <v>130</v>
      </c>
      <c r="B486" s="28" t="s">
        <v>137</v>
      </c>
      <c r="C486" s="28"/>
      <c r="D486" s="28"/>
      <c r="E486" s="124" t="s">
        <v>1413</v>
      </c>
      <c r="F486" s="23" t="s">
        <v>1409</v>
      </c>
      <c r="G486" s="32" t="str">
        <f>VLOOKUP(AF486, method!$A$1:$B$15, 2, 0)</f>
        <v>中前</v>
      </c>
      <c r="H486" s="15">
        <v>1</v>
      </c>
      <c r="I486" s="15" t="str">
        <f t="shared" si="21"/>
        <v>忠</v>
      </c>
      <c r="J486" s="15">
        <f>COUNTIF($B$2:B486,B486)</f>
        <v>4</v>
      </c>
      <c r="K486" s="15" t="str">
        <f t="shared" ca="1" si="22"/>
        <v>倉</v>
      </c>
      <c r="L486" t="s">
        <v>663</v>
      </c>
      <c r="M486" s="40" t="s">
        <v>376</v>
      </c>
      <c r="N486">
        <v>1650</v>
      </c>
      <c r="O486">
        <v>1</v>
      </c>
      <c r="P486">
        <v>39.5</v>
      </c>
      <c r="Q486">
        <v>14</v>
      </c>
      <c r="R486">
        <v>2</v>
      </c>
      <c r="S486" s="52" t="s">
        <v>56</v>
      </c>
      <c r="T486" s="52" t="s">
        <v>56</v>
      </c>
      <c r="U486" s="25" t="s">
        <v>138</v>
      </c>
      <c r="V486">
        <v>133</v>
      </c>
      <c r="W486">
        <v>128</v>
      </c>
      <c r="X486">
        <v>1118</v>
      </c>
      <c r="Z486">
        <v>4.4000000000000004</v>
      </c>
      <c r="AA486" s="37" t="s">
        <v>682</v>
      </c>
      <c r="AB486" s="35" t="s">
        <v>370</v>
      </c>
      <c r="AC486" s="35">
        <f>VLOOKUP(A486,Raceinfo!$A$1:$D$15,4,0)</f>
        <v>5</v>
      </c>
      <c r="AD486">
        <v>5</v>
      </c>
      <c r="AE486">
        <v>32</v>
      </c>
      <c r="AF486">
        <v>5</v>
      </c>
      <c r="AG486">
        <v>5</v>
      </c>
      <c r="AH486">
        <v>6</v>
      </c>
      <c r="AI486">
        <v>1</v>
      </c>
      <c r="AL486" t="s">
        <v>596</v>
      </c>
      <c r="AM486" t="s">
        <v>1559</v>
      </c>
      <c r="AN486" s="126">
        <f>表格2[[#This Row],[今次負磅]]/表格2[[#This Row],[排位體重]]*100%</f>
        <v>0.11896243291592129</v>
      </c>
      <c r="AO486" t="str">
        <f t="shared" si="23"/>
        <v/>
      </c>
    </row>
    <row r="487" spans="1:41" x14ac:dyDescent="0.25">
      <c r="A487" s="20" t="s">
        <v>130</v>
      </c>
      <c r="B487" s="28" t="s">
        <v>137</v>
      </c>
      <c r="C487" s="28"/>
      <c r="D487" s="28"/>
      <c r="E487" s="12" t="s">
        <v>29</v>
      </c>
      <c r="F487" s="122"/>
      <c r="G487" s="33" t="str">
        <f>VLOOKUP(AF487, method!$A$1:$B$15, 2, 0)</f>
        <v>留後</v>
      </c>
      <c r="H487">
        <v>10</v>
      </c>
      <c r="I487" t="str">
        <f t="shared" si="21"/>
        <v>忠</v>
      </c>
      <c r="J487">
        <f>COUNTIF($B$2:B487,B487)</f>
        <v>5</v>
      </c>
      <c r="K487" t="str">
        <f t="shared" ca="1" si="22"/>
        <v>倉</v>
      </c>
      <c r="L487" t="s">
        <v>627</v>
      </c>
      <c r="M487" s="40" t="s">
        <v>398</v>
      </c>
      <c r="N487">
        <v>1650</v>
      </c>
      <c r="O487">
        <v>1</v>
      </c>
      <c r="P487">
        <v>40.22</v>
      </c>
      <c r="Q487">
        <v>14</v>
      </c>
      <c r="R487">
        <v>12</v>
      </c>
      <c r="S487" s="52" t="s">
        <v>56</v>
      </c>
      <c r="T487" s="45" t="s">
        <v>22</v>
      </c>
      <c r="U487" s="18" t="s">
        <v>74</v>
      </c>
      <c r="V487">
        <v>133</v>
      </c>
      <c r="W487">
        <v>129</v>
      </c>
      <c r="X487">
        <v>1125</v>
      </c>
      <c r="Z487">
        <v>35</v>
      </c>
      <c r="AA487" s="37" t="s">
        <v>531</v>
      </c>
      <c r="AB487" s="35" t="s">
        <v>370</v>
      </c>
      <c r="AC487" s="35">
        <f>VLOOKUP(A487,Raceinfo!$A$1:$D$15,4,0)</f>
        <v>5</v>
      </c>
      <c r="AD487">
        <v>5</v>
      </c>
      <c r="AE487">
        <v>34</v>
      </c>
      <c r="AF487">
        <v>12</v>
      </c>
      <c r="AG487">
        <v>12</v>
      </c>
      <c r="AH487">
        <v>12</v>
      </c>
      <c r="AI487">
        <v>10</v>
      </c>
      <c r="AL487" t="s">
        <v>294</v>
      </c>
      <c r="AM487" t="s">
        <v>1499</v>
      </c>
      <c r="AN487" s="126">
        <f>表格2[[#This Row],[今次負磅]]/表格2[[#This Row],[排位體重]]*100%</f>
        <v>0.11822222222222223</v>
      </c>
      <c r="AO487" t="str">
        <f t="shared" si="23"/>
        <v/>
      </c>
    </row>
    <row r="488" spans="1:41" x14ac:dyDescent="0.25">
      <c r="A488" s="20" t="s">
        <v>130</v>
      </c>
      <c r="B488" s="28" t="s">
        <v>137</v>
      </c>
      <c r="C488" s="28"/>
      <c r="D488" s="28"/>
      <c r="E488" s="125" t="s">
        <v>1399</v>
      </c>
      <c r="F488" s="122"/>
      <c r="G488" s="32" t="str">
        <f>VLOOKUP(AF488, method!$A$1:$B$15, 2, 0)</f>
        <v>中前</v>
      </c>
      <c r="H488">
        <v>12</v>
      </c>
      <c r="I488" t="str">
        <f t="shared" si="21"/>
        <v>忠</v>
      </c>
      <c r="J488">
        <f>COUNTIF($B$2:B488,B488)</f>
        <v>6</v>
      </c>
      <c r="K488" t="str">
        <f t="shared" ca="1" si="22"/>
        <v/>
      </c>
      <c r="L488" t="s">
        <v>403</v>
      </c>
      <c r="M488" s="41" t="s">
        <v>400</v>
      </c>
      <c r="N488">
        <v>1800</v>
      </c>
      <c r="O488">
        <v>1</v>
      </c>
      <c r="P488">
        <v>51.59</v>
      </c>
      <c r="Q488">
        <v>14</v>
      </c>
      <c r="R488">
        <v>8</v>
      </c>
      <c r="S488" s="52" t="s">
        <v>56</v>
      </c>
      <c r="T488" s="52" t="s">
        <v>56</v>
      </c>
      <c r="U488" s="18" t="s">
        <v>74</v>
      </c>
      <c r="V488">
        <v>133</v>
      </c>
      <c r="W488">
        <v>132</v>
      </c>
      <c r="X488">
        <v>1127</v>
      </c>
      <c r="Z488">
        <v>19</v>
      </c>
      <c r="AA488" s="37" t="s">
        <v>419</v>
      </c>
      <c r="AB488" s="35" t="s">
        <v>377</v>
      </c>
      <c r="AC488" s="35">
        <f>VLOOKUP(A488,Raceinfo!$A$1:$D$15,4,0)</f>
        <v>5</v>
      </c>
      <c r="AD488">
        <v>5</v>
      </c>
      <c r="AE488">
        <v>36</v>
      </c>
      <c r="AF488">
        <v>7</v>
      </c>
      <c r="AG488">
        <v>8</v>
      </c>
      <c r="AH488">
        <v>9</v>
      </c>
      <c r="AI488">
        <v>10</v>
      </c>
      <c r="AJ488">
        <v>12</v>
      </c>
      <c r="AL488" t="s">
        <v>294</v>
      </c>
      <c r="AM488" t="s">
        <v>1499</v>
      </c>
      <c r="AN488" s="126">
        <f>表格2[[#This Row],[今次負磅]]/表格2[[#This Row],[排位體重]]*100%</f>
        <v>0.11801242236024845</v>
      </c>
      <c r="AO488" t="str">
        <f t="shared" si="23"/>
        <v/>
      </c>
    </row>
    <row r="489" spans="1:41" x14ac:dyDescent="0.25">
      <c r="A489" s="20" t="s">
        <v>130</v>
      </c>
      <c r="B489" s="28" t="s">
        <v>137</v>
      </c>
      <c r="C489" s="28"/>
      <c r="D489" s="28"/>
      <c r="E489" s="125" t="s">
        <v>1399</v>
      </c>
      <c r="F489" s="122"/>
      <c r="G489" s="31" t="str">
        <f>VLOOKUP(AF489, method!$A$1:$B$15, 2, 0)</f>
        <v>中後</v>
      </c>
      <c r="H489">
        <v>5</v>
      </c>
      <c r="I489" t="str">
        <f t="shared" si="21"/>
        <v>忠</v>
      </c>
      <c r="J489">
        <f>COUNTIF($B$2:B489,B489)</f>
        <v>7</v>
      </c>
      <c r="K489" t="str">
        <f t="shared" ca="1" si="22"/>
        <v/>
      </c>
      <c r="L489" t="s">
        <v>683</v>
      </c>
      <c r="M489" s="40" t="s">
        <v>376</v>
      </c>
      <c r="N489">
        <v>1650</v>
      </c>
      <c r="O489">
        <v>1</v>
      </c>
      <c r="P489">
        <v>41.2</v>
      </c>
      <c r="Q489">
        <v>14</v>
      </c>
      <c r="R489">
        <v>10</v>
      </c>
      <c r="S489" s="52" t="s">
        <v>56</v>
      </c>
      <c r="T489" s="74" t="s">
        <v>357</v>
      </c>
      <c r="U489" s="18" t="s">
        <v>74</v>
      </c>
      <c r="V489">
        <v>133</v>
      </c>
      <c r="W489">
        <v>133</v>
      </c>
      <c r="X489">
        <v>1118</v>
      </c>
      <c r="Z489">
        <v>17</v>
      </c>
      <c r="AA489" s="37">
        <v>3</v>
      </c>
      <c r="AB489" s="35" t="s">
        <v>377</v>
      </c>
      <c r="AC489" s="35">
        <f>VLOOKUP(A489,Raceinfo!$A$1:$D$15,4,0)</f>
        <v>5</v>
      </c>
      <c r="AD489">
        <v>5</v>
      </c>
      <c r="AE489">
        <v>38</v>
      </c>
      <c r="AF489">
        <v>10</v>
      </c>
      <c r="AG489">
        <v>11</v>
      </c>
      <c r="AH489">
        <v>12</v>
      </c>
      <c r="AI489">
        <v>5</v>
      </c>
      <c r="AL489" t="s">
        <v>684</v>
      </c>
      <c r="AM489" t="s">
        <v>1590</v>
      </c>
      <c r="AN489" s="126">
        <f>表格2[[#This Row],[今次負磅]]/表格2[[#This Row],[排位體重]]*100%</f>
        <v>0.11896243291592129</v>
      </c>
      <c r="AO489" t="str">
        <f t="shared" si="23"/>
        <v/>
      </c>
    </row>
    <row r="490" spans="1:41" x14ac:dyDescent="0.25">
      <c r="A490" s="20" t="s">
        <v>130</v>
      </c>
      <c r="B490" s="28" t="s">
        <v>137</v>
      </c>
      <c r="C490" s="28"/>
      <c r="D490" s="28"/>
      <c r="E490" s="124" t="s">
        <v>1413</v>
      </c>
      <c r="F490" s="122"/>
      <c r="G490" s="30" t="str">
        <f>VLOOKUP(AF490, method!$A$1:$B$15, 2, 0)</f>
        <v>放頭</v>
      </c>
      <c r="H490">
        <v>10</v>
      </c>
      <c r="I490" t="str">
        <f t="shared" si="21"/>
        <v>忠</v>
      </c>
      <c r="J490">
        <f>COUNTIF($B$2:B490,B490)</f>
        <v>8</v>
      </c>
      <c r="K490" t="str">
        <f t="shared" ca="1" si="22"/>
        <v/>
      </c>
      <c r="L490" t="s">
        <v>685</v>
      </c>
      <c r="M490" s="40" t="s">
        <v>426</v>
      </c>
      <c r="N490">
        <v>1650</v>
      </c>
      <c r="O490">
        <v>1</v>
      </c>
      <c r="P490">
        <v>40.99</v>
      </c>
      <c r="Q490">
        <v>14</v>
      </c>
      <c r="R490">
        <v>3</v>
      </c>
      <c r="S490" s="52" t="s">
        <v>56</v>
      </c>
      <c r="T490" s="62" t="s">
        <v>154</v>
      </c>
      <c r="U490" s="18" t="s">
        <v>74</v>
      </c>
      <c r="V490">
        <v>133</v>
      </c>
      <c r="W490">
        <v>116</v>
      </c>
      <c r="X490">
        <v>1116</v>
      </c>
      <c r="Z490">
        <v>6.4</v>
      </c>
      <c r="AA490" s="37" t="s">
        <v>408</v>
      </c>
      <c r="AB490" s="35" t="s">
        <v>377</v>
      </c>
      <c r="AC490" s="35">
        <f>VLOOKUP(A490,Raceinfo!$A$1:$D$15,4,0)</f>
        <v>5</v>
      </c>
      <c r="AD490">
        <v>4</v>
      </c>
      <c r="AE490">
        <v>40</v>
      </c>
      <c r="AF490">
        <v>3</v>
      </c>
      <c r="AG490">
        <v>2</v>
      </c>
      <c r="AH490">
        <v>2</v>
      </c>
      <c r="AI490">
        <v>10</v>
      </c>
      <c r="AL490" t="s">
        <v>160</v>
      </c>
      <c r="AM490" t="s">
        <v>1482</v>
      </c>
      <c r="AN490" s="126">
        <f>表格2[[#This Row],[今次負磅]]/表格2[[#This Row],[排位體重]]*100%</f>
        <v>0.11917562724014337</v>
      </c>
      <c r="AO490" t="str">
        <f t="shared" si="23"/>
        <v/>
      </c>
    </row>
    <row r="491" spans="1:41" x14ac:dyDescent="0.25">
      <c r="A491" s="20" t="s">
        <v>130</v>
      </c>
      <c r="B491" s="28" t="s">
        <v>137</v>
      </c>
      <c r="C491" s="28"/>
      <c r="D491" s="28"/>
      <c r="E491" s="124" t="s">
        <v>1413</v>
      </c>
      <c r="F491" s="122"/>
      <c r="G491" s="31" t="str">
        <f>VLOOKUP(AF491, method!$A$1:$B$15, 2, 0)</f>
        <v>中後</v>
      </c>
      <c r="H491">
        <v>6</v>
      </c>
      <c r="I491" t="str">
        <f t="shared" si="21"/>
        <v>忠</v>
      </c>
      <c r="J491">
        <f>COUNTIF($B$2:B491,B491)</f>
        <v>9</v>
      </c>
      <c r="K491" t="str">
        <f t="shared" ca="1" si="22"/>
        <v/>
      </c>
      <c r="L491" t="s">
        <v>541</v>
      </c>
      <c r="M491" s="41" t="s">
        <v>400</v>
      </c>
      <c r="N491">
        <v>1800</v>
      </c>
      <c r="O491">
        <v>1</v>
      </c>
      <c r="P491">
        <v>51.45</v>
      </c>
      <c r="Q491">
        <v>14</v>
      </c>
      <c r="R491">
        <v>3</v>
      </c>
      <c r="S491" s="52" t="s">
        <v>56</v>
      </c>
      <c r="T491" s="59" t="s">
        <v>111</v>
      </c>
      <c r="U491" s="18" t="s">
        <v>74</v>
      </c>
      <c r="V491">
        <v>133</v>
      </c>
      <c r="W491">
        <v>119</v>
      </c>
      <c r="X491">
        <v>1104</v>
      </c>
      <c r="Z491">
        <v>15</v>
      </c>
      <c r="AA491" s="37" t="s">
        <v>525</v>
      </c>
      <c r="AB491" s="35" t="s">
        <v>377</v>
      </c>
      <c r="AC491" s="35">
        <f>VLOOKUP(A491,Raceinfo!$A$1:$D$15,4,0)</f>
        <v>5</v>
      </c>
      <c r="AD491">
        <v>4</v>
      </c>
      <c r="AE491">
        <v>43</v>
      </c>
      <c r="AF491">
        <v>8</v>
      </c>
      <c r="AG491">
        <v>7</v>
      </c>
      <c r="AH491">
        <v>7</v>
      </c>
      <c r="AI491">
        <v>7</v>
      </c>
      <c r="AJ491">
        <v>6</v>
      </c>
      <c r="AL491" t="s">
        <v>160</v>
      </c>
      <c r="AM491" t="s">
        <v>1482</v>
      </c>
      <c r="AN491" s="126">
        <f>表格2[[#This Row],[今次負磅]]/表格2[[#This Row],[排位體重]]*100%</f>
        <v>0.12047101449275362</v>
      </c>
      <c r="AO491" t="str">
        <f t="shared" si="23"/>
        <v/>
      </c>
    </row>
    <row r="492" spans="1:41" x14ac:dyDescent="0.25">
      <c r="A492" s="20" t="s">
        <v>130</v>
      </c>
      <c r="B492" s="28" t="s">
        <v>137</v>
      </c>
      <c r="C492" s="28" t="s">
        <v>1410</v>
      </c>
      <c r="D492" s="28"/>
      <c r="E492" s="12" t="s">
        <v>29</v>
      </c>
      <c r="F492" s="122"/>
      <c r="G492" s="30" t="str">
        <f>VLOOKUP(AF492, method!$A$1:$B$15, 2, 0)</f>
        <v>放頭</v>
      </c>
      <c r="H492">
        <v>6</v>
      </c>
      <c r="I492" t="str">
        <f t="shared" si="21"/>
        <v>忠</v>
      </c>
      <c r="J492">
        <f>COUNTIF($B$2:B492,B492)</f>
        <v>10</v>
      </c>
      <c r="K492" t="str">
        <f t="shared" ca="1" si="22"/>
        <v/>
      </c>
      <c r="L492" t="s">
        <v>409</v>
      </c>
      <c r="M492" s="39" t="s">
        <v>369</v>
      </c>
      <c r="N492" s="42">
        <v>1600</v>
      </c>
      <c r="O492">
        <v>1</v>
      </c>
      <c r="P492" s="127">
        <v>34.35</v>
      </c>
      <c r="Q492">
        <v>14</v>
      </c>
      <c r="R492">
        <v>13</v>
      </c>
      <c r="S492" s="52" t="s">
        <v>56</v>
      </c>
      <c r="T492" s="48" t="s">
        <v>37</v>
      </c>
      <c r="U492" s="18" t="s">
        <v>74</v>
      </c>
      <c r="V492">
        <v>133</v>
      </c>
      <c r="W492">
        <v>119</v>
      </c>
      <c r="X492">
        <v>1109</v>
      </c>
      <c r="Z492">
        <v>24</v>
      </c>
      <c r="AA492" s="37">
        <v>3</v>
      </c>
      <c r="AB492" s="35" t="s">
        <v>370</v>
      </c>
      <c r="AC492" s="35">
        <f>VLOOKUP(A492,Raceinfo!$A$1:$D$15,4,0)</f>
        <v>5</v>
      </c>
      <c r="AD492">
        <v>4</v>
      </c>
      <c r="AE492">
        <v>43</v>
      </c>
      <c r="AF492">
        <v>3</v>
      </c>
      <c r="AG492">
        <v>2</v>
      </c>
      <c r="AH492">
        <v>2</v>
      </c>
      <c r="AI492">
        <v>6</v>
      </c>
      <c r="AL492" t="s">
        <v>160</v>
      </c>
      <c r="AM492" t="s">
        <v>1482</v>
      </c>
      <c r="AN492" s="126">
        <f>表格2[[#This Row],[今次負磅]]/表格2[[#This Row],[排位體重]]*100%</f>
        <v>0.11992786293958521</v>
      </c>
      <c r="AO492" t="str">
        <f t="shared" si="23"/>
        <v/>
      </c>
    </row>
    <row r="493" spans="1:41" x14ac:dyDescent="0.25">
      <c r="A493" s="20" t="s">
        <v>130</v>
      </c>
      <c r="B493" s="28" t="s">
        <v>137</v>
      </c>
      <c r="C493" s="28"/>
      <c r="D493" s="28"/>
      <c r="E493" s="124" t="s">
        <v>1413</v>
      </c>
      <c r="F493" s="122"/>
      <c r="G493" s="32" t="str">
        <f>VLOOKUP(AF493, method!$A$1:$B$15, 2, 0)</f>
        <v>中前</v>
      </c>
      <c r="H493">
        <v>10</v>
      </c>
      <c r="I493" t="str">
        <f t="shared" si="21"/>
        <v>忠</v>
      </c>
      <c r="J493">
        <f>COUNTIF($B$2:B493,B493)</f>
        <v>11</v>
      </c>
      <c r="K493" t="str">
        <f t="shared" ca="1" si="22"/>
        <v/>
      </c>
      <c r="L493" t="s">
        <v>619</v>
      </c>
      <c r="M493" s="40" t="s">
        <v>446</v>
      </c>
      <c r="N493">
        <v>1650</v>
      </c>
      <c r="O493">
        <v>1</v>
      </c>
      <c r="P493">
        <v>39.840000000000003</v>
      </c>
      <c r="Q493">
        <v>14</v>
      </c>
      <c r="R493">
        <v>8</v>
      </c>
      <c r="S493" s="52" t="s">
        <v>56</v>
      </c>
      <c r="T493" s="59" t="s">
        <v>111</v>
      </c>
      <c r="U493" s="18" t="s">
        <v>74</v>
      </c>
      <c r="V493">
        <v>133</v>
      </c>
      <c r="W493">
        <v>120</v>
      </c>
      <c r="X493">
        <v>1110</v>
      </c>
      <c r="Z493">
        <v>14</v>
      </c>
      <c r="AA493" s="37" t="s">
        <v>612</v>
      </c>
      <c r="AB493" s="35" t="s">
        <v>370</v>
      </c>
      <c r="AC493" s="35">
        <f>VLOOKUP(A493,Raceinfo!$A$1:$D$15,4,0)</f>
        <v>5</v>
      </c>
      <c r="AD493">
        <v>4</v>
      </c>
      <c r="AE493">
        <v>45</v>
      </c>
      <c r="AF493">
        <v>7</v>
      </c>
      <c r="AG493">
        <v>6</v>
      </c>
      <c r="AH493">
        <v>7</v>
      </c>
      <c r="AI493">
        <v>10</v>
      </c>
      <c r="AL493" t="s">
        <v>160</v>
      </c>
      <c r="AM493" t="s">
        <v>1482</v>
      </c>
      <c r="AN493" s="126">
        <f>表格2[[#This Row],[今次負磅]]/表格2[[#This Row],[排位體重]]*100%</f>
        <v>0.11981981981981982</v>
      </c>
      <c r="AO493" t="str">
        <f t="shared" si="23"/>
        <v/>
      </c>
    </row>
    <row r="494" spans="1:41" x14ac:dyDescent="0.25">
      <c r="A494" s="20" t="s">
        <v>130</v>
      </c>
      <c r="B494" s="28" t="s">
        <v>137</v>
      </c>
      <c r="C494" s="28"/>
      <c r="D494" s="28"/>
      <c r="E494" s="124" t="s">
        <v>1413</v>
      </c>
      <c r="F494" s="122"/>
      <c r="G494" s="30" t="str">
        <f>VLOOKUP(AF494, method!$A$1:$B$15, 2, 0)</f>
        <v>放頭</v>
      </c>
      <c r="H494">
        <v>11</v>
      </c>
      <c r="I494" t="str">
        <f t="shared" si="21"/>
        <v>忠</v>
      </c>
      <c r="J494">
        <f>COUNTIF($B$2:B494,B494)</f>
        <v>12</v>
      </c>
      <c r="K494" t="str">
        <f t="shared" ca="1" si="22"/>
        <v/>
      </c>
      <c r="L494" t="s">
        <v>634</v>
      </c>
      <c r="M494" s="40" t="s">
        <v>376</v>
      </c>
      <c r="N494">
        <v>1650</v>
      </c>
      <c r="O494">
        <v>1</v>
      </c>
      <c r="P494">
        <v>41.88</v>
      </c>
      <c r="Q494">
        <v>14</v>
      </c>
      <c r="R494">
        <v>7</v>
      </c>
      <c r="S494" s="52" t="s">
        <v>56</v>
      </c>
      <c r="T494" s="51" t="s">
        <v>52</v>
      </c>
      <c r="U494" s="18" t="s">
        <v>74</v>
      </c>
      <c r="V494">
        <v>133</v>
      </c>
      <c r="W494">
        <v>123</v>
      </c>
      <c r="X494">
        <v>1117</v>
      </c>
      <c r="Z494">
        <v>11</v>
      </c>
      <c r="AA494" s="37">
        <v>9</v>
      </c>
      <c r="AB494" s="35" t="s">
        <v>377</v>
      </c>
      <c r="AC494" s="35">
        <f>VLOOKUP(A494,Raceinfo!$A$1:$D$15,4,0)</f>
        <v>5</v>
      </c>
      <c r="AD494">
        <v>4</v>
      </c>
      <c r="AE494">
        <v>47</v>
      </c>
      <c r="AF494">
        <v>3</v>
      </c>
      <c r="AG494">
        <v>4</v>
      </c>
      <c r="AH494">
        <v>4</v>
      </c>
      <c r="AI494">
        <v>11</v>
      </c>
      <c r="AL494" t="s">
        <v>160</v>
      </c>
      <c r="AM494" t="s">
        <v>1482</v>
      </c>
      <c r="AN494" s="126">
        <f>表格2[[#This Row],[今次負磅]]/表格2[[#This Row],[排位體重]]*100%</f>
        <v>0.11906893464637422</v>
      </c>
      <c r="AO494" t="str">
        <f t="shared" si="23"/>
        <v/>
      </c>
    </row>
    <row r="495" spans="1:41" x14ac:dyDescent="0.25">
      <c r="A495" s="20" t="s">
        <v>130</v>
      </c>
      <c r="B495" s="28" t="s">
        <v>137</v>
      </c>
      <c r="C495" s="28"/>
      <c r="D495" s="28"/>
      <c r="E495" s="12" t="s">
        <v>29</v>
      </c>
      <c r="F495" s="122"/>
      <c r="G495" s="33" t="str">
        <f>VLOOKUP(AF495, method!$A$1:$B$15, 2, 0)</f>
        <v>留後</v>
      </c>
      <c r="H495">
        <v>8</v>
      </c>
      <c r="I495" t="str">
        <f t="shared" si="21"/>
        <v>忠</v>
      </c>
      <c r="J495">
        <f>COUNTIF($B$2:B495,B495)</f>
        <v>13</v>
      </c>
      <c r="K495" t="str">
        <f t="shared" ca="1" si="22"/>
        <v/>
      </c>
      <c r="L495" t="s">
        <v>686</v>
      </c>
      <c r="M495" s="39" t="s">
        <v>413</v>
      </c>
      <c r="N495" s="42">
        <v>1600</v>
      </c>
      <c r="O495">
        <v>1</v>
      </c>
      <c r="P495">
        <v>36.11</v>
      </c>
      <c r="Q495">
        <v>14</v>
      </c>
      <c r="R495">
        <v>11</v>
      </c>
      <c r="S495" s="52" t="s">
        <v>56</v>
      </c>
      <c r="T495" s="51" t="s">
        <v>52</v>
      </c>
      <c r="U495" s="18" t="s">
        <v>74</v>
      </c>
      <c r="V495">
        <v>133</v>
      </c>
      <c r="W495">
        <v>125</v>
      </c>
      <c r="X495">
        <v>1105</v>
      </c>
      <c r="Z495">
        <v>9.6999999999999993</v>
      </c>
      <c r="AA495" s="37" t="s">
        <v>570</v>
      </c>
      <c r="AB495" s="35" t="s">
        <v>377</v>
      </c>
      <c r="AC495" s="35">
        <f>VLOOKUP(A495,Raceinfo!$A$1:$D$15,4,0)</f>
        <v>5</v>
      </c>
      <c r="AD495">
        <v>4</v>
      </c>
      <c r="AE495">
        <v>48</v>
      </c>
      <c r="AF495">
        <v>12</v>
      </c>
      <c r="AG495">
        <v>11</v>
      </c>
      <c r="AH495">
        <v>12</v>
      </c>
      <c r="AI495">
        <v>8</v>
      </c>
      <c r="AL495" t="s">
        <v>160</v>
      </c>
      <c r="AM495" t="s">
        <v>1482</v>
      </c>
      <c r="AN495" s="126">
        <f>表格2[[#This Row],[今次負磅]]/表格2[[#This Row],[排位體重]]*100%</f>
        <v>0.12036199095022625</v>
      </c>
      <c r="AO495" t="str">
        <f t="shared" si="23"/>
        <v/>
      </c>
    </row>
    <row r="496" spans="1:41" x14ac:dyDescent="0.25">
      <c r="A496" s="20" t="s">
        <v>130</v>
      </c>
      <c r="B496" s="28" t="s">
        <v>137</v>
      </c>
      <c r="C496" s="28"/>
      <c r="D496" s="28"/>
      <c r="E496" s="124" t="s">
        <v>1413</v>
      </c>
      <c r="F496" s="122"/>
      <c r="G496" s="30" t="str">
        <f>VLOOKUP(AF496, method!$A$1:$B$15, 2, 0)</f>
        <v>放頭</v>
      </c>
      <c r="H496">
        <v>6</v>
      </c>
      <c r="I496" t="str">
        <f t="shared" si="21"/>
        <v>忠</v>
      </c>
      <c r="J496">
        <f>COUNTIF($B$2:B496,B496)</f>
        <v>14</v>
      </c>
      <c r="K496" t="str">
        <f t="shared" ca="1" si="22"/>
        <v/>
      </c>
      <c r="L496" t="s">
        <v>687</v>
      </c>
      <c r="M496" s="40" t="s">
        <v>426</v>
      </c>
      <c r="N496">
        <v>1650</v>
      </c>
      <c r="O496">
        <v>1</v>
      </c>
      <c r="P496">
        <v>40.64</v>
      </c>
      <c r="Q496">
        <v>14</v>
      </c>
      <c r="R496">
        <v>8</v>
      </c>
      <c r="S496" s="52" t="s">
        <v>56</v>
      </c>
      <c r="T496" s="55" t="s">
        <v>69</v>
      </c>
      <c r="U496" s="18" t="s">
        <v>74</v>
      </c>
      <c r="V496">
        <v>133</v>
      </c>
      <c r="W496">
        <v>126</v>
      </c>
      <c r="X496">
        <v>1108</v>
      </c>
      <c r="Z496">
        <v>4.2</v>
      </c>
      <c r="AA496" s="37">
        <v>6</v>
      </c>
      <c r="AB496" s="35" t="s">
        <v>370</v>
      </c>
      <c r="AC496" s="35">
        <f>VLOOKUP(A496,Raceinfo!$A$1:$D$15,4,0)</f>
        <v>5</v>
      </c>
      <c r="AD496">
        <v>4</v>
      </c>
      <c r="AE496">
        <v>48</v>
      </c>
      <c r="AF496">
        <v>2</v>
      </c>
      <c r="AG496">
        <v>1</v>
      </c>
      <c r="AH496">
        <v>1</v>
      </c>
      <c r="AI496">
        <v>6</v>
      </c>
      <c r="AL496" t="s">
        <v>160</v>
      </c>
      <c r="AM496" t="s">
        <v>1482</v>
      </c>
      <c r="AN496" s="126">
        <f>表格2[[#This Row],[今次負磅]]/表格2[[#This Row],[排位體重]]*100%</f>
        <v>0.12003610108303249</v>
      </c>
      <c r="AO496" t="str">
        <f t="shared" si="23"/>
        <v/>
      </c>
    </row>
    <row r="497" spans="1:46" x14ac:dyDescent="0.25">
      <c r="A497" s="20" t="s">
        <v>130</v>
      </c>
      <c r="B497" s="28" t="s">
        <v>137</v>
      </c>
      <c r="C497" s="28"/>
      <c r="D497" s="28"/>
      <c r="E497" s="124" t="s">
        <v>1413</v>
      </c>
      <c r="F497" s="28" t="s">
        <v>1408</v>
      </c>
      <c r="G497" s="30" t="str">
        <f>VLOOKUP(AF497, method!$A$1:$B$15, 2, 0)</f>
        <v>放頭</v>
      </c>
      <c r="H497" s="15">
        <v>2</v>
      </c>
      <c r="I497" s="15" t="str">
        <f t="shared" si="21"/>
        <v>忠</v>
      </c>
      <c r="J497" s="15">
        <f>COUNTIF($B$2:B497,B497)</f>
        <v>15</v>
      </c>
      <c r="K497" s="15" t="str">
        <f t="shared" ca="1" si="22"/>
        <v/>
      </c>
      <c r="L497" t="s">
        <v>482</v>
      </c>
      <c r="M497" s="40" t="s">
        <v>398</v>
      </c>
      <c r="N497">
        <v>1650</v>
      </c>
      <c r="O497">
        <v>1</v>
      </c>
      <c r="P497">
        <v>39.5</v>
      </c>
      <c r="Q497">
        <v>14</v>
      </c>
      <c r="R497">
        <v>3</v>
      </c>
      <c r="S497" s="52" t="s">
        <v>56</v>
      </c>
      <c r="T497" s="55" t="s">
        <v>69</v>
      </c>
      <c r="U497" s="18" t="s">
        <v>74</v>
      </c>
      <c r="V497">
        <v>133</v>
      </c>
      <c r="W497">
        <v>123</v>
      </c>
      <c r="X497">
        <v>1101</v>
      </c>
      <c r="Z497">
        <v>5.5</v>
      </c>
      <c r="AA497" s="37" t="s">
        <v>436</v>
      </c>
      <c r="AB497" s="35" t="s">
        <v>370</v>
      </c>
      <c r="AC497" s="35">
        <f>VLOOKUP(A497,Raceinfo!$A$1:$D$15,4,0)</f>
        <v>5</v>
      </c>
      <c r="AD497">
        <v>4</v>
      </c>
      <c r="AE497">
        <v>48</v>
      </c>
      <c r="AF497">
        <v>2</v>
      </c>
      <c r="AG497">
        <v>2</v>
      </c>
      <c r="AH497">
        <v>3</v>
      </c>
      <c r="AI497">
        <v>2</v>
      </c>
      <c r="AL497" t="s">
        <v>160</v>
      </c>
      <c r="AM497" t="s">
        <v>1482</v>
      </c>
      <c r="AN497" s="126">
        <f>表格2[[#This Row],[今次負磅]]/表格2[[#This Row],[排位體重]]*100%</f>
        <v>0.12079927338782924</v>
      </c>
      <c r="AO497" t="str">
        <f t="shared" si="23"/>
        <v/>
      </c>
    </row>
    <row r="498" spans="1:46" x14ac:dyDescent="0.25">
      <c r="A498" s="20" t="s">
        <v>130</v>
      </c>
      <c r="B498" s="28" t="s">
        <v>137</v>
      </c>
      <c r="C498" s="28"/>
      <c r="D498" s="28"/>
      <c r="E498" s="124" t="s">
        <v>1413</v>
      </c>
      <c r="F498" s="122"/>
      <c r="G498" s="31" t="str">
        <f>VLOOKUP(AF498, method!$A$1:$B$15, 2, 0)</f>
        <v>中後</v>
      </c>
      <c r="H498">
        <v>4</v>
      </c>
      <c r="I498" t="str">
        <f t="shared" si="21"/>
        <v>忠</v>
      </c>
      <c r="J498">
        <f>COUNTIF($B$2:B498,B498)</f>
        <v>16</v>
      </c>
      <c r="K498" t="str">
        <f t="shared" ca="1" si="22"/>
        <v/>
      </c>
      <c r="L498" t="s">
        <v>688</v>
      </c>
      <c r="M498" s="40" t="s">
        <v>446</v>
      </c>
      <c r="N498">
        <v>1800</v>
      </c>
      <c r="O498">
        <v>1</v>
      </c>
      <c r="P498">
        <v>48.97</v>
      </c>
      <c r="Q498">
        <v>14</v>
      </c>
      <c r="R498">
        <v>8</v>
      </c>
      <c r="S498" s="52" t="s">
        <v>56</v>
      </c>
      <c r="T498" s="55" t="s">
        <v>69</v>
      </c>
      <c r="U498" s="18" t="s">
        <v>74</v>
      </c>
      <c r="V498">
        <v>133</v>
      </c>
      <c r="W498">
        <v>123</v>
      </c>
      <c r="X498">
        <v>1112</v>
      </c>
      <c r="Z498">
        <v>7.8</v>
      </c>
      <c r="AA498" s="38" t="s">
        <v>550</v>
      </c>
      <c r="AB498" s="35" t="s">
        <v>370</v>
      </c>
      <c r="AC498" s="35">
        <f>VLOOKUP(A498,Raceinfo!$A$1:$D$15,4,0)</f>
        <v>5</v>
      </c>
      <c r="AD498">
        <v>4</v>
      </c>
      <c r="AE498">
        <v>48</v>
      </c>
      <c r="AF498">
        <v>9</v>
      </c>
      <c r="AG498">
        <v>9</v>
      </c>
      <c r="AH498">
        <v>9</v>
      </c>
      <c r="AI498">
        <v>7</v>
      </c>
      <c r="AJ498">
        <v>4</v>
      </c>
      <c r="AL498" t="s">
        <v>160</v>
      </c>
      <c r="AM498" t="s">
        <v>1482</v>
      </c>
      <c r="AN498" s="126">
        <f>表格2[[#This Row],[今次負磅]]/表格2[[#This Row],[排位體重]]*100%</f>
        <v>0.1196043165467626</v>
      </c>
      <c r="AO498" t="str">
        <f t="shared" si="23"/>
        <v/>
      </c>
    </row>
    <row r="499" spans="1:46" x14ac:dyDescent="0.25">
      <c r="A499" s="20" t="s">
        <v>130</v>
      </c>
      <c r="B499" s="28" t="s">
        <v>137</v>
      </c>
      <c r="C499" s="28"/>
      <c r="D499" s="28"/>
      <c r="E499" s="124" t="s">
        <v>1413</v>
      </c>
      <c r="F499" s="122"/>
      <c r="G499" s="32" t="str">
        <f>VLOOKUP(AF499, method!$A$1:$B$15, 2, 0)</f>
        <v>中前</v>
      </c>
      <c r="H499" s="15">
        <v>3</v>
      </c>
      <c r="I499" s="15" t="str">
        <f t="shared" si="21"/>
        <v>忠</v>
      </c>
      <c r="J499" s="15">
        <f>COUNTIF($B$2:B499,B499)</f>
        <v>17</v>
      </c>
      <c r="K499" s="15" t="str">
        <f t="shared" ca="1" si="22"/>
        <v/>
      </c>
      <c r="L499" t="s">
        <v>689</v>
      </c>
      <c r="M499" s="40" t="s">
        <v>426</v>
      </c>
      <c r="N499">
        <v>1650</v>
      </c>
      <c r="O499">
        <v>1</v>
      </c>
      <c r="P499">
        <v>39.6</v>
      </c>
      <c r="Q499">
        <v>14</v>
      </c>
      <c r="R499">
        <v>3</v>
      </c>
      <c r="S499" s="52" t="s">
        <v>56</v>
      </c>
      <c r="T499" s="55" t="s">
        <v>69</v>
      </c>
      <c r="U499" s="18" t="s">
        <v>74</v>
      </c>
      <c r="V499">
        <v>133</v>
      </c>
      <c r="W499">
        <v>123</v>
      </c>
      <c r="X499">
        <v>1103</v>
      </c>
      <c r="Z499">
        <v>2.7</v>
      </c>
      <c r="AA499" s="38" t="s">
        <v>463</v>
      </c>
      <c r="AB499" s="35" t="s">
        <v>370</v>
      </c>
      <c r="AC499" s="35">
        <f>VLOOKUP(A499,Raceinfo!$A$1:$D$15,4,0)</f>
        <v>5</v>
      </c>
      <c r="AD499">
        <v>4</v>
      </c>
      <c r="AE499">
        <v>47</v>
      </c>
      <c r="AF499">
        <v>6</v>
      </c>
      <c r="AG499">
        <v>6</v>
      </c>
      <c r="AH499">
        <v>6</v>
      </c>
      <c r="AI499">
        <v>3</v>
      </c>
      <c r="AL499" t="s">
        <v>160</v>
      </c>
      <c r="AM499" t="s">
        <v>1482</v>
      </c>
      <c r="AN499" s="126">
        <f>表格2[[#This Row],[今次負磅]]/表格2[[#This Row],[排位體重]]*100%</f>
        <v>0.12058023572076156</v>
      </c>
      <c r="AO499" t="str">
        <f t="shared" si="23"/>
        <v/>
      </c>
    </row>
    <row r="500" spans="1:46" x14ac:dyDescent="0.25">
      <c r="A500" s="20" t="s">
        <v>130</v>
      </c>
      <c r="B500" s="28" t="s">
        <v>137</v>
      </c>
      <c r="C500" s="28"/>
      <c r="D500" s="28"/>
      <c r="E500" s="124" t="s">
        <v>1413</v>
      </c>
      <c r="F500" s="18" t="s">
        <v>1407</v>
      </c>
      <c r="G500" s="31" t="str">
        <f>VLOOKUP(AF500, method!$A$1:$B$15, 2, 0)</f>
        <v>中後</v>
      </c>
      <c r="H500" s="15">
        <v>2</v>
      </c>
      <c r="I500" s="15" t="str">
        <f t="shared" si="21"/>
        <v>忠</v>
      </c>
      <c r="J500" s="15">
        <f>COUNTIF($B$2:B500,B500)</f>
        <v>18</v>
      </c>
      <c r="K500" s="15" t="str">
        <f t="shared" ca="1" si="22"/>
        <v/>
      </c>
      <c r="L500" t="s">
        <v>515</v>
      </c>
      <c r="M500" s="40" t="s">
        <v>446</v>
      </c>
      <c r="N500">
        <v>1650</v>
      </c>
      <c r="O500">
        <v>1</v>
      </c>
      <c r="P500">
        <v>39.590000000000003</v>
      </c>
      <c r="Q500">
        <v>14</v>
      </c>
      <c r="R500">
        <v>9</v>
      </c>
      <c r="S500" s="52" t="s">
        <v>56</v>
      </c>
      <c r="T500" s="55" t="s">
        <v>69</v>
      </c>
      <c r="U500" s="18" t="s">
        <v>74</v>
      </c>
      <c r="V500">
        <v>133</v>
      </c>
      <c r="W500">
        <v>121</v>
      </c>
      <c r="X500">
        <v>1116</v>
      </c>
      <c r="Z500">
        <v>9.5</v>
      </c>
      <c r="AA500" s="38" t="s">
        <v>463</v>
      </c>
      <c r="AB500" s="35" t="s">
        <v>370</v>
      </c>
      <c r="AC500" s="35">
        <f>VLOOKUP(A500,Raceinfo!$A$1:$D$15,4,0)</f>
        <v>5</v>
      </c>
      <c r="AD500">
        <v>4</v>
      </c>
      <c r="AE500">
        <v>44</v>
      </c>
      <c r="AF500">
        <v>9</v>
      </c>
      <c r="AG500">
        <v>9</v>
      </c>
      <c r="AH500">
        <v>8</v>
      </c>
      <c r="AI500">
        <v>2</v>
      </c>
      <c r="AL500" t="s">
        <v>160</v>
      </c>
      <c r="AM500" t="s">
        <v>1482</v>
      </c>
      <c r="AN500" s="126">
        <f>表格2[[#This Row],[今次負磅]]/表格2[[#This Row],[排位體重]]*100%</f>
        <v>0.11917562724014337</v>
      </c>
      <c r="AO500" t="str">
        <f t="shared" si="23"/>
        <v/>
      </c>
    </row>
    <row r="501" spans="1:46" x14ac:dyDescent="0.25">
      <c r="A501" s="20" t="s">
        <v>130</v>
      </c>
      <c r="B501" s="28" t="s">
        <v>137</v>
      </c>
      <c r="C501" s="28" t="s">
        <v>1410</v>
      </c>
      <c r="D501" s="28"/>
      <c r="E501" s="125" t="s">
        <v>1399</v>
      </c>
      <c r="F501" s="23" t="s">
        <v>1409</v>
      </c>
      <c r="G501" s="32" t="str">
        <f>VLOOKUP(AF501, method!$A$1:$B$15, 2, 0)</f>
        <v>中前</v>
      </c>
      <c r="H501" s="15">
        <v>1</v>
      </c>
      <c r="I501" s="15" t="str">
        <f t="shared" si="21"/>
        <v>忠</v>
      </c>
      <c r="J501" s="15">
        <f>COUNTIF($B$2:B501,B501)</f>
        <v>19</v>
      </c>
      <c r="K501" s="15" t="str">
        <f t="shared" ca="1" si="22"/>
        <v/>
      </c>
      <c r="L501" t="s">
        <v>597</v>
      </c>
      <c r="M501" s="39" t="s">
        <v>430</v>
      </c>
      <c r="N501" s="42">
        <v>1600</v>
      </c>
      <c r="O501">
        <v>1</v>
      </c>
      <c r="P501" s="127">
        <v>34.46</v>
      </c>
      <c r="Q501">
        <v>14</v>
      </c>
      <c r="R501">
        <v>4</v>
      </c>
      <c r="S501" s="52" t="s">
        <v>56</v>
      </c>
      <c r="T501" s="51" t="s">
        <v>52</v>
      </c>
      <c r="U501" s="18" t="s">
        <v>74</v>
      </c>
      <c r="V501">
        <v>133</v>
      </c>
      <c r="W501">
        <v>134</v>
      </c>
      <c r="X501">
        <v>1110</v>
      </c>
      <c r="Z501">
        <v>2.4</v>
      </c>
      <c r="AA501" s="38" t="s">
        <v>463</v>
      </c>
      <c r="AB501" s="35" t="s">
        <v>370</v>
      </c>
      <c r="AC501" s="35">
        <f>VLOOKUP(A501,Raceinfo!$A$1:$D$15,4,0)</f>
        <v>5</v>
      </c>
      <c r="AD501">
        <v>5</v>
      </c>
      <c r="AE501">
        <v>38</v>
      </c>
      <c r="AF501">
        <v>7</v>
      </c>
      <c r="AG501">
        <v>6</v>
      </c>
      <c r="AH501">
        <v>6</v>
      </c>
      <c r="AI501">
        <v>1</v>
      </c>
      <c r="AL501" t="s">
        <v>160</v>
      </c>
      <c r="AM501" t="s">
        <v>1482</v>
      </c>
      <c r="AN501" s="126">
        <f>表格2[[#This Row],[今次負磅]]/表格2[[#This Row],[排位體重]]*100%</f>
        <v>0.11981981981981982</v>
      </c>
      <c r="AO501" t="str">
        <f t="shared" si="23"/>
        <v/>
      </c>
    </row>
    <row r="502" spans="1:46" x14ac:dyDescent="0.25">
      <c r="A502" s="20" t="s">
        <v>130</v>
      </c>
      <c r="B502" s="28" t="s">
        <v>137</v>
      </c>
      <c r="C502" s="28"/>
      <c r="D502" s="28"/>
      <c r="E502" s="12" t="s">
        <v>29</v>
      </c>
      <c r="F502" s="122"/>
      <c r="G502" s="30" t="str">
        <f>VLOOKUP(AF502, method!$A$1:$B$15, 2, 0)</f>
        <v>放頭</v>
      </c>
      <c r="H502">
        <v>10</v>
      </c>
      <c r="I502" t="str">
        <f t="shared" si="21"/>
        <v>忠</v>
      </c>
      <c r="J502">
        <f>COUNTIF($B$2:B502,B502)</f>
        <v>20</v>
      </c>
      <c r="K502" t="str">
        <f t="shared" ca="1" si="22"/>
        <v/>
      </c>
      <c r="L502" t="s">
        <v>690</v>
      </c>
      <c r="M502" s="39" t="s">
        <v>430</v>
      </c>
      <c r="N502">
        <v>1800</v>
      </c>
      <c r="O502">
        <v>1</v>
      </c>
      <c r="P502">
        <v>47.86</v>
      </c>
      <c r="Q502">
        <v>14</v>
      </c>
      <c r="R502">
        <v>11</v>
      </c>
      <c r="S502" s="52" t="s">
        <v>56</v>
      </c>
      <c r="T502" s="60" t="s">
        <v>125</v>
      </c>
      <c r="U502" s="18" t="s">
        <v>74</v>
      </c>
      <c r="V502">
        <v>133</v>
      </c>
      <c r="W502">
        <v>117</v>
      </c>
      <c r="X502">
        <v>1116</v>
      </c>
      <c r="Z502">
        <v>5.9</v>
      </c>
      <c r="AA502" s="37">
        <v>7</v>
      </c>
      <c r="AB502" s="35" t="s">
        <v>370</v>
      </c>
      <c r="AC502" s="35">
        <f>VLOOKUP(A502,Raceinfo!$A$1:$D$15,4,0)</f>
        <v>5</v>
      </c>
      <c r="AD502">
        <v>4</v>
      </c>
      <c r="AE502">
        <v>40</v>
      </c>
      <c r="AF502">
        <v>2</v>
      </c>
      <c r="AG502">
        <v>2</v>
      </c>
      <c r="AH502">
        <v>3</v>
      </c>
      <c r="AI502">
        <v>4</v>
      </c>
      <c r="AJ502">
        <v>10</v>
      </c>
      <c r="AL502" t="s">
        <v>160</v>
      </c>
      <c r="AM502" t="s">
        <v>1482</v>
      </c>
      <c r="AN502" s="126">
        <f>表格2[[#This Row],[今次負磅]]/表格2[[#This Row],[排位體重]]*100%</f>
        <v>0.11917562724014337</v>
      </c>
      <c r="AO502" t="str">
        <f t="shared" si="23"/>
        <v/>
      </c>
    </row>
    <row r="503" spans="1:46" x14ac:dyDescent="0.25">
      <c r="A503" s="20" t="s">
        <v>130</v>
      </c>
      <c r="B503" s="28" t="s">
        <v>137</v>
      </c>
      <c r="C503" s="28"/>
      <c r="D503" s="28"/>
      <c r="E503" s="124" t="s">
        <v>1413</v>
      </c>
      <c r="F503" s="122"/>
      <c r="G503" s="30" t="str">
        <f>VLOOKUP(AF503, method!$A$1:$B$15, 2, 0)</f>
        <v>放頭</v>
      </c>
      <c r="H503">
        <v>4</v>
      </c>
      <c r="I503" t="str">
        <f t="shared" si="21"/>
        <v>忠</v>
      </c>
      <c r="J503">
        <f>COUNTIF($B$2:B503,B503)</f>
        <v>21</v>
      </c>
      <c r="K503" t="str">
        <f t="shared" ca="1" si="22"/>
        <v/>
      </c>
      <c r="L503" t="s">
        <v>621</v>
      </c>
      <c r="M503" s="39" t="s">
        <v>384</v>
      </c>
      <c r="N503">
        <v>2000</v>
      </c>
      <c r="O503">
        <v>2</v>
      </c>
      <c r="P503">
        <v>2.96</v>
      </c>
      <c r="Q503">
        <v>14</v>
      </c>
      <c r="R503">
        <v>3</v>
      </c>
      <c r="S503" s="52" t="s">
        <v>56</v>
      </c>
      <c r="T503" s="59" t="s">
        <v>111</v>
      </c>
      <c r="U503" s="18" t="s">
        <v>74</v>
      </c>
      <c r="V503">
        <v>133</v>
      </c>
      <c r="W503">
        <v>116</v>
      </c>
      <c r="X503">
        <v>1112</v>
      </c>
      <c r="Z503">
        <v>4.3</v>
      </c>
      <c r="AA503" s="38" t="s">
        <v>517</v>
      </c>
      <c r="AB503" s="35" t="s">
        <v>377</v>
      </c>
      <c r="AC503" s="35">
        <f>VLOOKUP(A503,Raceinfo!$A$1:$D$15,4,0)</f>
        <v>5</v>
      </c>
      <c r="AD503">
        <v>4</v>
      </c>
      <c r="AE503">
        <v>40</v>
      </c>
      <c r="AF503">
        <v>2</v>
      </c>
      <c r="AG503">
        <v>3</v>
      </c>
      <c r="AH503">
        <v>3</v>
      </c>
      <c r="AI503">
        <v>2</v>
      </c>
      <c r="AJ503">
        <v>4</v>
      </c>
      <c r="AL503" t="s">
        <v>691</v>
      </c>
      <c r="AM503" t="s">
        <v>1591</v>
      </c>
      <c r="AN503" s="126">
        <f>表格2[[#This Row],[今次負磅]]/表格2[[#This Row],[排位體重]]*100%</f>
        <v>0.1196043165467626</v>
      </c>
      <c r="AO503" t="str">
        <f t="shared" si="23"/>
        <v/>
      </c>
    </row>
    <row r="504" spans="1:46" x14ac:dyDescent="0.25">
      <c r="A504" s="20" t="s">
        <v>130</v>
      </c>
      <c r="B504" s="28" t="s">
        <v>137</v>
      </c>
      <c r="C504" s="28"/>
      <c r="D504" s="28"/>
      <c r="E504" s="124" t="s">
        <v>1413</v>
      </c>
      <c r="F504" s="23" t="s">
        <v>1409</v>
      </c>
      <c r="G504" s="32" t="str">
        <f>VLOOKUP(AF504, method!$A$1:$B$15, 2, 0)</f>
        <v>中前</v>
      </c>
      <c r="H504" s="15">
        <v>2</v>
      </c>
      <c r="I504" s="15" t="str">
        <f t="shared" si="21"/>
        <v>忠</v>
      </c>
      <c r="J504" s="15">
        <f>COUNTIF($B$2:B504,B504)</f>
        <v>22</v>
      </c>
      <c r="K504" s="15" t="str">
        <f t="shared" ca="1" si="22"/>
        <v/>
      </c>
      <c r="L504" t="s">
        <v>518</v>
      </c>
      <c r="M504" s="39" t="s">
        <v>384</v>
      </c>
      <c r="N504">
        <v>2000</v>
      </c>
      <c r="O504">
        <v>2</v>
      </c>
      <c r="P504">
        <v>3.57</v>
      </c>
      <c r="Q504">
        <v>14</v>
      </c>
      <c r="R504">
        <v>4</v>
      </c>
      <c r="S504" s="52" t="s">
        <v>56</v>
      </c>
      <c r="T504" s="59" t="s">
        <v>111</v>
      </c>
      <c r="U504" s="18" t="s">
        <v>74</v>
      </c>
      <c r="V504">
        <v>133</v>
      </c>
      <c r="W504">
        <v>116</v>
      </c>
      <c r="X504">
        <v>1101</v>
      </c>
      <c r="Z504">
        <v>7.6</v>
      </c>
      <c r="AA504" s="38" t="s">
        <v>463</v>
      </c>
      <c r="AB504" s="35" t="s">
        <v>377</v>
      </c>
      <c r="AC504" s="35">
        <f>VLOOKUP(A504,Raceinfo!$A$1:$D$15,4,0)</f>
        <v>5</v>
      </c>
      <c r="AD504">
        <v>4</v>
      </c>
      <c r="AE504">
        <v>40</v>
      </c>
      <c r="AF504">
        <v>5</v>
      </c>
      <c r="AG504">
        <v>6</v>
      </c>
      <c r="AH504">
        <v>6</v>
      </c>
      <c r="AI504">
        <v>5</v>
      </c>
      <c r="AJ504">
        <v>2</v>
      </c>
      <c r="AL504" t="s">
        <v>18</v>
      </c>
      <c r="AM504" t="s">
        <v>1475</v>
      </c>
      <c r="AN504" s="126">
        <f>表格2[[#This Row],[今次負磅]]/表格2[[#This Row],[排位體重]]*100%</f>
        <v>0.12079927338782924</v>
      </c>
      <c r="AO504" t="str">
        <f t="shared" si="23"/>
        <v/>
      </c>
    </row>
    <row r="505" spans="1:46" x14ac:dyDescent="0.25">
      <c r="A505" s="20" t="s">
        <v>130</v>
      </c>
      <c r="B505" s="28" t="s">
        <v>137</v>
      </c>
      <c r="C505" s="28"/>
      <c r="D505" s="28"/>
      <c r="E505" s="125" t="s">
        <v>1399</v>
      </c>
      <c r="F505" s="122"/>
      <c r="G505" s="30" t="str">
        <f>VLOOKUP(AF505, method!$A$1:$B$15, 2, 0)</f>
        <v>放頭</v>
      </c>
      <c r="H505">
        <v>6</v>
      </c>
      <c r="I505" t="str">
        <f t="shared" si="21"/>
        <v>忠</v>
      </c>
      <c r="J505">
        <f>COUNTIF($B$2:B505,B505)</f>
        <v>23</v>
      </c>
      <c r="K505" t="str">
        <f t="shared" ca="1" si="22"/>
        <v/>
      </c>
      <c r="L505" t="s">
        <v>601</v>
      </c>
      <c r="M505" s="41" t="s">
        <v>400</v>
      </c>
      <c r="N505">
        <v>1800</v>
      </c>
      <c r="O505">
        <v>1</v>
      </c>
      <c r="P505">
        <v>50.44</v>
      </c>
      <c r="Q505">
        <v>14</v>
      </c>
      <c r="R505">
        <v>2</v>
      </c>
      <c r="S505" s="52" t="s">
        <v>56</v>
      </c>
      <c r="T505" s="66" t="s">
        <v>356</v>
      </c>
      <c r="U505" s="18" t="s">
        <v>74</v>
      </c>
      <c r="V505">
        <v>133</v>
      </c>
      <c r="W505">
        <v>135</v>
      </c>
      <c r="X505">
        <v>1106</v>
      </c>
      <c r="Z505">
        <v>3.2</v>
      </c>
      <c r="AA505" s="37">
        <v>5</v>
      </c>
      <c r="AB505" s="35" t="s">
        <v>377</v>
      </c>
      <c r="AC505" s="35">
        <f>VLOOKUP(A505,Raceinfo!$A$1:$D$15,4,0)</f>
        <v>5</v>
      </c>
      <c r="AD505">
        <v>5</v>
      </c>
      <c r="AE505">
        <v>40</v>
      </c>
      <c r="AF505">
        <v>2</v>
      </c>
      <c r="AG505">
        <v>2</v>
      </c>
      <c r="AH505">
        <v>3</v>
      </c>
      <c r="AI505">
        <v>2</v>
      </c>
      <c r="AJ505">
        <v>6</v>
      </c>
      <c r="AL505" t="s">
        <v>18</v>
      </c>
      <c r="AM505" t="s">
        <v>1475</v>
      </c>
      <c r="AN505" s="126">
        <f>表格2[[#This Row],[今次負磅]]/表格2[[#This Row],[排位體重]]*100%</f>
        <v>0.12025316455696203</v>
      </c>
      <c r="AO505" t="str">
        <f t="shared" si="23"/>
        <v/>
      </c>
    </row>
    <row r="506" spans="1:46" x14ac:dyDescent="0.25">
      <c r="A506" s="20" t="s">
        <v>130</v>
      </c>
      <c r="B506" s="28" t="s">
        <v>137</v>
      </c>
      <c r="C506" s="28"/>
      <c r="D506" s="28"/>
      <c r="E506" s="124" t="s">
        <v>1413</v>
      </c>
      <c r="F506" s="122"/>
      <c r="G506" s="33" t="str">
        <f>VLOOKUP(AF506, method!$A$1:$B$15, 2, 0)</f>
        <v>留後</v>
      </c>
      <c r="H506">
        <v>6</v>
      </c>
      <c r="I506" t="str">
        <f t="shared" si="21"/>
        <v>忠</v>
      </c>
      <c r="J506">
        <f>COUNTIF($B$2:B506,B506)</f>
        <v>24</v>
      </c>
      <c r="K506" t="str">
        <f t="shared" ca="1" si="22"/>
        <v/>
      </c>
      <c r="L506" t="s">
        <v>490</v>
      </c>
      <c r="M506" s="41" t="s">
        <v>400</v>
      </c>
      <c r="N506">
        <v>1800</v>
      </c>
      <c r="O506">
        <v>1</v>
      </c>
      <c r="P506">
        <v>49.22</v>
      </c>
      <c r="Q506">
        <v>14</v>
      </c>
      <c r="R506">
        <v>5</v>
      </c>
      <c r="S506" s="52" t="s">
        <v>56</v>
      </c>
      <c r="T506" s="60" t="s">
        <v>125</v>
      </c>
      <c r="U506" s="18" t="s">
        <v>74</v>
      </c>
      <c r="V506">
        <v>133</v>
      </c>
      <c r="W506">
        <v>117</v>
      </c>
      <c r="X506">
        <v>1112</v>
      </c>
      <c r="Z506">
        <v>5.3</v>
      </c>
      <c r="AA506" s="37" t="s">
        <v>410</v>
      </c>
      <c r="AB506" s="35" t="s">
        <v>377</v>
      </c>
      <c r="AC506" s="35">
        <f>VLOOKUP(A506,Raceinfo!$A$1:$D$15,4,0)</f>
        <v>5</v>
      </c>
      <c r="AD506">
        <v>4</v>
      </c>
      <c r="AE506">
        <v>42</v>
      </c>
      <c r="AF506">
        <v>12</v>
      </c>
      <c r="AG506">
        <v>12</v>
      </c>
      <c r="AH506">
        <v>9</v>
      </c>
      <c r="AI506">
        <v>7</v>
      </c>
      <c r="AJ506">
        <v>6</v>
      </c>
      <c r="AL506" t="s">
        <v>18</v>
      </c>
      <c r="AM506" t="s">
        <v>1475</v>
      </c>
      <c r="AN506" s="126">
        <f>表格2[[#This Row],[今次負磅]]/表格2[[#This Row],[排位體重]]*100%</f>
        <v>0.1196043165467626</v>
      </c>
      <c r="AO506" t="str">
        <f t="shared" si="23"/>
        <v/>
      </c>
    </row>
    <row r="507" spans="1:46" x14ac:dyDescent="0.25">
      <c r="A507" s="20" t="s">
        <v>130</v>
      </c>
      <c r="B507" s="28" t="s">
        <v>137</v>
      </c>
      <c r="C507" s="28" t="s">
        <v>1410</v>
      </c>
      <c r="D507" s="28"/>
      <c r="E507" s="124" t="s">
        <v>1413</v>
      </c>
      <c r="F507" s="122"/>
      <c r="G507" s="32" t="str">
        <f>VLOOKUP(AF507, method!$A$1:$B$15, 2, 0)</f>
        <v>中前</v>
      </c>
      <c r="H507">
        <v>6</v>
      </c>
      <c r="I507" t="str">
        <f t="shared" si="21"/>
        <v>忠</v>
      </c>
      <c r="J507">
        <f>COUNTIF($B$2:B507,B507)</f>
        <v>25</v>
      </c>
      <c r="K507" t="str">
        <f t="shared" ca="1" si="22"/>
        <v/>
      </c>
      <c r="L507" t="s">
        <v>602</v>
      </c>
      <c r="M507" s="39" t="s">
        <v>413</v>
      </c>
      <c r="N507" s="42">
        <v>1600</v>
      </c>
      <c r="O507">
        <v>1</v>
      </c>
      <c r="P507" s="127">
        <v>34.630000000000003</v>
      </c>
      <c r="Q507">
        <v>14</v>
      </c>
      <c r="R507">
        <v>5</v>
      </c>
      <c r="S507" s="52" t="s">
        <v>56</v>
      </c>
      <c r="T507" s="47" t="s">
        <v>32</v>
      </c>
      <c r="U507" s="18" t="s">
        <v>74</v>
      </c>
      <c r="V507">
        <v>133</v>
      </c>
      <c r="W507">
        <v>121</v>
      </c>
      <c r="X507">
        <v>1110</v>
      </c>
      <c r="Z507">
        <v>2</v>
      </c>
      <c r="AA507" s="37">
        <v>3</v>
      </c>
      <c r="AB507" s="35" t="s">
        <v>377</v>
      </c>
      <c r="AC507" s="35">
        <f>VLOOKUP(A507,Raceinfo!$A$1:$D$15,4,0)</f>
        <v>5</v>
      </c>
      <c r="AD507">
        <v>4</v>
      </c>
      <c r="AE507">
        <v>44</v>
      </c>
      <c r="AF507">
        <v>5</v>
      </c>
      <c r="AG507">
        <v>7</v>
      </c>
      <c r="AH507">
        <v>5</v>
      </c>
      <c r="AI507">
        <v>6</v>
      </c>
      <c r="AL507" t="s">
        <v>181</v>
      </c>
      <c r="AM507" t="s">
        <v>1489</v>
      </c>
      <c r="AN507" s="126">
        <f>表格2[[#This Row],[今次負磅]]/表格2[[#This Row],[排位體重]]*100%</f>
        <v>0.11981981981981982</v>
      </c>
      <c r="AO507" t="str">
        <f t="shared" si="23"/>
        <v/>
      </c>
    </row>
    <row r="508" spans="1:46" x14ac:dyDescent="0.25">
      <c r="A508" s="20" t="s">
        <v>130</v>
      </c>
      <c r="B508" s="28" t="s">
        <v>137</v>
      </c>
      <c r="C508" s="28" t="s">
        <v>1410</v>
      </c>
      <c r="D508" s="28"/>
      <c r="E508" s="124" t="s">
        <v>1413</v>
      </c>
      <c r="F508" s="122"/>
      <c r="G508" s="32" t="str">
        <f>VLOOKUP(AF508, method!$A$1:$B$15, 2, 0)</f>
        <v>中前</v>
      </c>
      <c r="H508" s="15">
        <v>3</v>
      </c>
      <c r="I508" s="15" t="str">
        <f t="shared" si="21"/>
        <v>忠</v>
      </c>
      <c r="J508" s="15">
        <f>COUNTIF($B$2:B508,B508)</f>
        <v>26</v>
      </c>
      <c r="K508" s="15" t="str">
        <f t="shared" ca="1" si="22"/>
        <v/>
      </c>
      <c r="L508" t="s">
        <v>639</v>
      </c>
      <c r="M508" s="39" t="s">
        <v>430</v>
      </c>
      <c r="N508" s="42">
        <v>1600</v>
      </c>
      <c r="O508">
        <v>1</v>
      </c>
      <c r="P508" s="127">
        <v>34.67</v>
      </c>
      <c r="Q508">
        <v>14</v>
      </c>
      <c r="R508">
        <v>6</v>
      </c>
      <c r="S508" s="52" t="s">
        <v>56</v>
      </c>
      <c r="T508" s="45" t="s">
        <v>22</v>
      </c>
      <c r="U508" s="18" t="s">
        <v>74</v>
      </c>
      <c r="V508">
        <v>133</v>
      </c>
      <c r="W508">
        <v>120</v>
      </c>
      <c r="X508">
        <v>1106</v>
      </c>
      <c r="Z508">
        <v>3.8</v>
      </c>
      <c r="AA508" s="38" t="s">
        <v>468</v>
      </c>
      <c r="AB508" s="35" t="s">
        <v>370</v>
      </c>
      <c r="AC508" s="35">
        <f>VLOOKUP(A508,Raceinfo!$A$1:$D$15,4,0)</f>
        <v>5</v>
      </c>
      <c r="AD508">
        <v>4</v>
      </c>
      <c r="AE508">
        <v>44</v>
      </c>
      <c r="AF508">
        <v>5</v>
      </c>
      <c r="AG508">
        <v>5</v>
      </c>
      <c r="AH508">
        <v>4</v>
      </c>
      <c r="AI508">
        <v>3</v>
      </c>
      <c r="AL508" t="s">
        <v>385</v>
      </c>
      <c r="AM508" t="s">
        <v>1405</v>
      </c>
      <c r="AN508" s="126">
        <f>表格2[[#This Row],[今次負磅]]/表格2[[#This Row],[排位體重]]*100%</f>
        <v>0.12025316455696203</v>
      </c>
      <c r="AO508" t="str">
        <f t="shared" si="23"/>
        <v/>
      </c>
    </row>
    <row r="509" spans="1:46" x14ac:dyDescent="0.25">
      <c r="A509" s="20" t="s">
        <v>130</v>
      </c>
      <c r="B509" s="28" t="s">
        <v>137</v>
      </c>
      <c r="C509" s="28" t="s">
        <v>1410</v>
      </c>
      <c r="D509" s="28"/>
      <c r="E509" s="124" t="s">
        <v>1413</v>
      </c>
      <c r="F509" s="122"/>
      <c r="G509" s="30" t="str">
        <f>VLOOKUP(AF509, method!$A$1:$B$15, 2, 0)</f>
        <v>放頭</v>
      </c>
      <c r="H509">
        <v>6</v>
      </c>
      <c r="I509" t="str">
        <f t="shared" si="21"/>
        <v>忠</v>
      </c>
      <c r="J509">
        <f>COUNTIF($B$2:B509,B509)</f>
        <v>27</v>
      </c>
      <c r="K509" t="str">
        <f t="shared" ca="1" si="22"/>
        <v/>
      </c>
      <c r="L509" t="s">
        <v>692</v>
      </c>
      <c r="M509" s="39" t="s">
        <v>384</v>
      </c>
      <c r="N509" s="42">
        <v>1600</v>
      </c>
      <c r="O509">
        <v>1</v>
      </c>
      <c r="P509" s="127">
        <v>34.89</v>
      </c>
      <c r="Q509">
        <v>14</v>
      </c>
      <c r="R509">
        <v>5</v>
      </c>
      <c r="S509" s="52" t="s">
        <v>56</v>
      </c>
      <c r="T509" s="60" t="s">
        <v>125</v>
      </c>
      <c r="U509" s="18" t="s">
        <v>74</v>
      </c>
      <c r="V509">
        <v>133</v>
      </c>
      <c r="W509">
        <v>118</v>
      </c>
      <c r="X509">
        <v>1107</v>
      </c>
      <c r="Z509">
        <v>4.0999999999999996</v>
      </c>
      <c r="AA509" s="37">
        <v>4</v>
      </c>
      <c r="AB509" s="35" t="s">
        <v>370</v>
      </c>
      <c r="AC509" s="35">
        <f>VLOOKUP(A509,Raceinfo!$A$1:$D$15,4,0)</f>
        <v>5</v>
      </c>
      <c r="AD509">
        <v>4</v>
      </c>
      <c r="AE509">
        <v>45</v>
      </c>
      <c r="AF509">
        <v>3</v>
      </c>
      <c r="AG509">
        <v>4</v>
      </c>
      <c r="AH509">
        <v>2</v>
      </c>
      <c r="AI509">
        <v>6</v>
      </c>
      <c r="AL509" t="s">
        <v>385</v>
      </c>
      <c r="AM509" t="s">
        <v>1405</v>
      </c>
      <c r="AN509" s="126">
        <f>表格2[[#This Row],[今次負磅]]/表格2[[#This Row],[排位體重]]*100%</f>
        <v>0.12014453477868112</v>
      </c>
      <c r="AO509" t="str">
        <f t="shared" si="23"/>
        <v/>
      </c>
    </row>
    <row r="510" spans="1:46" x14ac:dyDescent="0.25">
      <c r="A510" s="20" t="s">
        <v>130</v>
      </c>
      <c r="B510" s="28" t="s">
        <v>137</v>
      </c>
      <c r="C510" s="28"/>
      <c r="D510" s="28"/>
      <c r="E510" s="124" t="s">
        <v>1413</v>
      </c>
      <c r="F510" s="122"/>
      <c r="G510" s="30" t="str">
        <f>VLOOKUP(AF510, method!$A$1:$B$15, 2, 0)</f>
        <v>放頭</v>
      </c>
      <c r="H510">
        <v>4</v>
      </c>
      <c r="I510" t="str">
        <f t="shared" si="21"/>
        <v>忠</v>
      </c>
      <c r="J510">
        <f>COUNTIF($B$2:B510,B510)</f>
        <v>28</v>
      </c>
      <c r="K510" t="str">
        <f t="shared" ca="1" si="22"/>
        <v/>
      </c>
      <c r="L510" t="s">
        <v>650</v>
      </c>
      <c r="M510" s="39" t="s">
        <v>430</v>
      </c>
      <c r="N510">
        <v>1800</v>
      </c>
      <c r="O510">
        <v>1</v>
      </c>
      <c r="P510">
        <v>47.98</v>
      </c>
      <c r="Q510">
        <v>14</v>
      </c>
      <c r="R510">
        <v>10</v>
      </c>
      <c r="S510" s="52" t="s">
        <v>56</v>
      </c>
      <c r="T510" s="60" t="s">
        <v>125</v>
      </c>
      <c r="U510" s="18" t="s">
        <v>74</v>
      </c>
      <c r="V510">
        <v>133</v>
      </c>
      <c r="W510">
        <v>120</v>
      </c>
      <c r="X510">
        <v>1102</v>
      </c>
      <c r="Z510">
        <v>4.9000000000000004</v>
      </c>
      <c r="AA510" s="38" t="s">
        <v>550</v>
      </c>
      <c r="AB510" s="35" t="s">
        <v>370</v>
      </c>
      <c r="AC510" s="35">
        <f>VLOOKUP(A510,Raceinfo!$A$1:$D$15,4,0)</f>
        <v>5</v>
      </c>
      <c r="AD510">
        <v>4</v>
      </c>
      <c r="AE510">
        <v>45</v>
      </c>
      <c r="AF510">
        <v>1</v>
      </c>
      <c r="AG510">
        <v>2</v>
      </c>
      <c r="AH510">
        <v>2</v>
      </c>
      <c r="AI510">
        <v>2</v>
      </c>
      <c r="AJ510">
        <v>4</v>
      </c>
      <c r="AL510" t="s">
        <v>385</v>
      </c>
      <c r="AM510" t="s">
        <v>1405</v>
      </c>
      <c r="AN510" s="126">
        <f>表格2[[#This Row],[今次負磅]]/表格2[[#This Row],[排位體重]]*100%</f>
        <v>0.1206896551724138</v>
      </c>
      <c r="AO510" t="str">
        <f t="shared" si="23"/>
        <v/>
      </c>
    </row>
    <row r="511" spans="1:46" x14ac:dyDescent="0.25">
      <c r="A511" s="20" t="s">
        <v>130</v>
      </c>
      <c r="B511" s="28" t="s">
        <v>137</v>
      </c>
      <c r="C511" s="28" t="s">
        <v>1410</v>
      </c>
      <c r="D511" s="28"/>
      <c r="E511" s="124" t="s">
        <v>1413</v>
      </c>
      <c r="F511" s="122"/>
      <c r="G511" s="30" t="str">
        <f>VLOOKUP(AF511, method!$A$1:$B$15, 2, 0)</f>
        <v>放頭</v>
      </c>
      <c r="H511" s="15">
        <v>3</v>
      </c>
      <c r="I511" s="15" t="str">
        <f t="shared" si="21"/>
        <v>忠</v>
      </c>
      <c r="J511" s="15">
        <f>COUNTIF($B$2:B511,B511)</f>
        <v>29</v>
      </c>
      <c r="K511" s="15" t="str">
        <f t="shared" ca="1" si="22"/>
        <v/>
      </c>
      <c r="L511" t="s">
        <v>495</v>
      </c>
      <c r="M511" s="39" t="s">
        <v>384</v>
      </c>
      <c r="N511" s="42">
        <v>1600</v>
      </c>
      <c r="O511">
        <v>1</v>
      </c>
      <c r="P511" s="127">
        <v>33.799999999999997</v>
      </c>
      <c r="Q511">
        <v>14</v>
      </c>
      <c r="R511">
        <v>3</v>
      </c>
      <c r="S511" s="52" t="s">
        <v>56</v>
      </c>
      <c r="T511" s="60" t="s">
        <v>125</v>
      </c>
      <c r="U511" s="18" t="s">
        <v>74</v>
      </c>
      <c r="V511">
        <v>133</v>
      </c>
      <c r="W511">
        <v>117</v>
      </c>
      <c r="X511">
        <v>1110</v>
      </c>
      <c r="Z511">
        <v>9</v>
      </c>
      <c r="AA511" s="38" t="s">
        <v>470</v>
      </c>
      <c r="AB511" s="35" t="s">
        <v>370</v>
      </c>
      <c r="AC511" s="35">
        <f>VLOOKUP(A511,Raceinfo!$A$1:$D$15,4,0)</f>
        <v>5</v>
      </c>
      <c r="AD511">
        <v>4</v>
      </c>
      <c r="AE511">
        <v>44</v>
      </c>
      <c r="AF511">
        <v>2</v>
      </c>
      <c r="AG511">
        <v>3</v>
      </c>
      <c r="AH511">
        <v>3</v>
      </c>
      <c r="AI511">
        <v>3</v>
      </c>
      <c r="AL511" t="s">
        <v>385</v>
      </c>
      <c r="AM511" t="s">
        <v>1405</v>
      </c>
      <c r="AN511" s="126">
        <f>表格2[[#This Row],[今次負磅]]/表格2[[#This Row],[排位體重]]*100%</f>
        <v>0.11981981981981982</v>
      </c>
      <c r="AO511" t="str">
        <f t="shared" si="23"/>
        <v/>
      </c>
    </row>
    <row r="512" spans="1:46" x14ac:dyDescent="0.25">
      <c r="A512" s="20" t="s">
        <v>130</v>
      </c>
      <c r="B512" s="17" t="s">
        <v>140</v>
      </c>
      <c r="C512" s="17"/>
      <c r="D512" s="17"/>
      <c r="E512" s="12" t="s">
        <v>29</v>
      </c>
      <c r="F512" s="122"/>
      <c r="G512" s="30" t="str">
        <f>VLOOKUP(AF512, method!$A$1:$B$15, 2, 0)</f>
        <v>放頭</v>
      </c>
      <c r="H512">
        <v>6</v>
      </c>
      <c r="I512" t="str">
        <f t="shared" si="21"/>
        <v/>
      </c>
      <c r="J512">
        <f>COUNTIF($B$2:B512,B512)</f>
        <v>1</v>
      </c>
      <c r="K512" t="str">
        <f t="shared" ca="1" si="22"/>
        <v/>
      </c>
      <c r="L512" t="s">
        <v>458</v>
      </c>
      <c r="M512" s="39" t="s">
        <v>430</v>
      </c>
      <c r="N512">
        <v>1800</v>
      </c>
      <c r="O512">
        <v>1</v>
      </c>
      <c r="P512">
        <v>49</v>
      </c>
      <c r="Q512">
        <v>9</v>
      </c>
      <c r="R512">
        <v>7</v>
      </c>
      <c r="S512" s="44" t="s">
        <v>347</v>
      </c>
      <c r="T512" s="44" t="s">
        <v>347</v>
      </c>
      <c r="U512" s="18" t="s">
        <v>74</v>
      </c>
      <c r="V512">
        <v>129</v>
      </c>
      <c r="W512">
        <v>114</v>
      </c>
      <c r="X512">
        <v>1138</v>
      </c>
      <c r="Z512">
        <v>23</v>
      </c>
      <c r="AA512" s="37" t="s">
        <v>640</v>
      </c>
      <c r="AB512" s="36" t="s">
        <v>459</v>
      </c>
      <c r="AC512" s="36">
        <f>VLOOKUP(A512,Raceinfo!$A$1:$D$15,4,0)</f>
        <v>5</v>
      </c>
      <c r="AD512">
        <v>4</v>
      </c>
      <c r="AE512">
        <v>40</v>
      </c>
      <c r="AF512">
        <v>1</v>
      </c>
      <c r="AG512">
        <v>1</v>
      </c>
      <c r="AH512">
        <v>1</v>
      </c>
      <c r="AI512">
        <v>1</v>
      </c>
      <c r="AJ512">
        <v>6</v>
      </c>
      <c r="AL512" t="s">
        <v>103</v>
      </c>
      <c r="AM512" t="s">
        <v>1478</v>
      </c>
      <c r="AN512" s="126">
        <f>表格2[[#This Row],[今次負磅]]/表格2[[#This Row],[排位體重]]*100%</f>
        <v>0.11335676625659051</v>
      </c>
      <c r="AO512" t="str">
        <f t="shared" si="23"/>
        <v/>
      </c>
      <c r="AS512" t="s">
        <v>1421</v>
      </c>
      <c r="AT512" t="s">
        <v>1505</v>
      </c>
    </row>
    <row r="513" spans="1:46" x14ac:dyDescent="0.25">
      <c r="A513" s="20" t="s">
        <v>130</v>
      </c>
      <c r="B513" s="17" t="s">
        <v>140</v>
      </c>
      <c r="C513" s="17"/>
      <c r="D513" s="17"/>
      <c r="E513" s="124" t="s">
        <v>1413</v>
      </c>
      <c r="F513" s="122"/>
      <c r="G513" s="30" t="str">
        <f>VLOOKUP(AF513, method!$A$1:$B$15, 2, 0)</f>
        <v>放頭</v>
      </c>
      <c r="H513">
        <v>4</v>
      </c>
      <c r="I513" t="str">
        <f t="shared" si="21"/>
        <v/>
      </c>
      <c r="J513">
        <f>COUNTIF($B$2:B513,B513)</f>
        <v>2</v>
      </c>
      <c r="K513" t="str">
        <f t="shared" ca="1" si="22"/>
        <v/>
      </c>
      <c r="L513" t="s">
        <v>415</v>
      </c>
      <c r="M513" s="41" t="s">
        <v>400</v>
      </c>
      <c r="N513">
        <v>1800</v>
      </c>
      <c r="O513">
        <v>1</v>
      </c>
      <c r="P513">
        <v>49.1</v>
      </c>
      <c r="Q513">
        <v>9</v>
      </c>
      <c r="R513">
        <v>5</v>
      </c>
      <c r="S513" s="44" t="s">
        <v>347</v>
      </c>
      <c r="T513" s="56" t="s">
        <v>352</v>
      </c>
      <c r="U513" s="18" t="s">
        <v>74</v>
      </c>
      <c r="V513">
        <v>129</v>
      </c>
      <c r="W513">
        <v>120</v>
      </c>
      <c r="X513">
        <v>1130</v>
      </c>
      <c r="Z513">
        <v>25</v>
      </c>
      <c r="AA513" s="38">
        <v>2</v>
      </c>
      <c r="AB513" s="36" t="s">
        <v>487</v>
      </c>
      <c r="AC513" s="36">
        <f>VLOOKUP(A513,Raceinfo!$A$1:$D$15,4,0)</f>
        <v>5</v>
      </c>
      <c r="AD513">
        <v>5</v>
      </c>
      <c r="AE513">
        <v>40</v>
      </c>
      <c r="AF513">
        <v>1</v>
      </c>
      <c r="AG513">
        <v>1</v>
      </c>
      <c r="AH513">
        <v>1</v>
      </c>
      <c r="AI513">
        <v>1</v>
      </c>
      <c r="AJ513">
        <v>4</v>
      </c>
      <c r="AL513" t="s">
        <v>693</v>
      </c>
      <c r="AM513" t="s">
        <v>1592</v>
      </c>
      <c r="AN513" s="126">
        <f>表格2[[#This Row],[今次負磅]]/表格2[[#This Row],[排位體重]]*100%</f>
        <v>0.11415929203539824</v>
      </c>
      <c r="AO513" t="str">
        <f t="shared" si="23"/>
        <v/>
      </c>
      <c r="AS513" t="s">
        <v>1421</v>
      </c>
    </row>
    <row r="514" spans="1:46" x14ac:dyDescent="0.25">
      <c r="A514" s="20" t="s">
        <v>130</v>
      </c>
      <c r="B514" s="17" t="s">
        <v>140</v>
      </c>
      <c r="C514" s="17"/>
      <c r="D514" s="17"/>
      <c r="E514" s="124" t="s">
        <v>1413</v>
      </c>
      <c r="F514" s="122"/>
      <c r="G514" s="30" t="str">
        <f>VLOOKUP(AF514, method!$A$1:$B$15, 2, 0)</f>
        <v>放頭</v>
      </c>
      <c r="H514">
        <v>10</v>
      </c>
      <c r="I514" t="str">
        <f t="shared" ref="I514:I577" si="24">IF(COUNTIFS($B:$B,B514,$J:$J,"&lt;="&amp;5,$H:$H,"&lt;="&amp;5)&gt;=3,"忠","")</f>
        <v/>
      </c>
      <c r="J514">
        <f>COUNTIF($B$2:B514,B514)</f>
        <v>3</v>
      </c>
      <c r="K514" t="str">
        <f t="shared" ref="K514:K577" ca="1" si="25">IF(AND(J514&lt;=5,COUNTIF($B:$B,$B514)&gt;=5),IF(COUNTA(_xlfn.UNIQUE(OFFSET($U$1,MATCH($B514,$B:$B,0)-1,0,5,1)))&gt;1,"倉",""),"")</f>
        <v/>
      </c>
      <c r="L514" t="s">
        <v>422</v>
      </c>
      <c r="M514" s="39" t="s">
        <v>369</v>
      </c>
      <c r="N514" s="42">
        <v>1600</v>
      </c>
      <c r="O514">
        <v>1</v>
      </c>
      <c r="P514">
        <v>36.340000000000003</v>
      </c>
      <c r="Q514">
        <v>9</v>
      </c>
      <c r="R514">
        <v>4</v>
      </c>
      <c r="S514" s="44" t="s">
        <v>347</v>
      </c>
      <c r="T514" s="62" t="s">
        <v>154</v>
      </c>
      <c r="U514" s="18" t="s">
        <v>74</v>
      </c>
      <c r="V514">
        <v>129</v>
      </c>
      <c r="W514">
        <v>119</v>
      </c>
      <c r="X514">
        <v>1140</v>
      </c>
      <c r="Z514">
        <v>77</v>
      </c>
      <c r="AA514" s="37" t="s">
        <v>473</v>
      </c>
      <c r="AB514" s="35" t="s">
        <v>370</v>
      </c>
      <c r="AC514" s="35">
        <f>VLOOKUP(A514,Raceinfo!$A$1:$D$15,4,0)</f>
        <v>5</v>
      </c>
      <c r="AD514">
        <v>4</v>
      </c>
      <c r="AE514">
        <v>43</v>
      </c>
      <c r="AF514">
        <v>2</v>
      </c>
      <c r="AG514">
        <v>3</v>
      </c>
      <c r="AH514">
        <v>3</v>
      </c>
      <c r="AI514">
        <v>10</v>
      </c>
      <c r="AL514" t="s">
        <v>694</v>
      </c>
      <c r="AM514" t="s">
        <v>1593</v>
      </c>
      <c r="AN514" s="126">
        <f>表格2[[#This Row],[今次負磅]]/表格2[[#This Row],[排位體重]]*100%</f>
        <v>0.11315789473684211</v>
      </c>
      <c r="AO514" t="str">
        <f t="shared" ref="AO514:AO577" si="26">IF(AN514&gt;0.1285,"H","")</f>
        <v/>
      </c>
      <c r="AS514" t="s">
        <v>1421</v>
      </c>
    </row>
    <row r="515" spans="1:46" x14ac:dyDescent="0.25">
      <c r="A515" s="20" t="s">
        <v>130</v>
      </c>
      <c r="B515" s="17" t="s">
        <v>140</v>
      </c>
      <c r="C515" s="17"/>
      <c r="D515" s="17"/>
      <c r="E515" s="12" t="s">
        <v>29</v>
      </c>
      <c r="F515" s="122"/>
      <c r="G515" s="30" t="str">
        <f>VLOOKUP(AF515, method!$A$1:$B$15, 2, 0)</f>
        <v>放頭</v>
      </c>
      <c r="H515">
        <v>13</v>
      </c>
      <c r="I515" t="str">
        <f t="shared" si="24"/>
        <v/>
      </c>
      <c r="J515">
        <f>COUNTIF($B$2:B515,B515)</f>
        <v>4</v>
      </c>
      <c r="K515" t="str">
        <f t="shared" ca="1" si="25"/>
        <v/>
      </c>
      <c r="L515" t="s">
        <v>381</v>
      </c>
      <c r="M515" s="39" t="s">
        <v>369</v>
      </c>
      <c r="N515">
        <v>1200</v>
      </c>
      <c r="O515">
        <v>1</v>
      </c>
      <c r="P515">
        <v>10.16</v>
      </c>
      <c r="Q515">
        <v>9</v>
      </c>
      <c r="R515">
        <v>13</v>
      </c>
      <c r="S515" s="44" t="s">
        <v>347</v>
      </c>
      <c r="T515" s="62" t="s">
        <v>154</v>
      </c>
      <c r="U515" s="18" t="s">
        <v>74</v>
      </c>
      <c r="V515">
        <v>129</v>
      </c>
      <c r="W515">
        <v>120</v>
      </c>
      <c r="X515">
        <v>1126</v>
      </c>
      <c r="Z515">
        <v>182</v>
      </c>
      <c r="AA515" s="37" t="s">
        <v>421</v>
      </c>
      <c r="AB515" s="35" t="s">
        <v>370</v>
      </c>
      <c r="AC515" s="35">
        <f>VLOOKUP(A515,Raceinfo!$A$1:$D$15,4,0)</f>
        <v>5</v>
      </c>
      <c r="AD515">
        <v>4</v>
      </c>
      <c r="AE515">
        <v>46</v>
      </c>
      <c r="AF515">
        <v>2</v>
      </c>
      <c r="AG515">
        <v>2</v>
      </c>
      <c r="AH515">
        <v>13</v>
      </c>
      <c r="AL515" t="s">
        <v>39</v>
      </c>
      <c r="AM515" t="s">
        <v>1469</v>
      </c>
      <c r="AN515" s="126">
        <f>表格2[[#This Row],[今次負磅]]/表格2[[#This Row],[排位體重]]*100%</f>
        <v>0.11456483126110124</v>
      </c>
      <c r="AO515" t="str">
        <f t="shared" si="26"/>
        <v/>
      </c>
      <c r="AS515" t="s">
        <v>1421</v>
      </c>
    </row>
    <row r="516" spans="1:46" x14ac:dyDescent="0.25">
      <c r="A516" s="20" t="s">
        <v>130</v>
      </c>
      <c r="B516" s="17" t="s">
        <v>140</v>
      </c>
      <c r="C516" s="17"/>
      <c r="D516" s="17"/>
      <c r="E516" s="124" t="s">
        <v>1413</v>
      </c>
      <c r="F516" s="122"/>
      <c r="G516" s="30" t="str">
        <f>VLOOKUP(AF516, method!$A$1:$B$15, 2, 0)</f>
        <v>放頭</v>
      </c>
      <c r="H516">
        <v>11</v>
      </c>
      <c r="I516" t="str">
        <f t="shared" si="24"/>
        <v/>
      </c>
      <c r="J516">
        <f>COUNTIF($B$2:B516,B516)</f>
        <v>5</v>
      </c>
      <c r="K516" t="str">
        <f t="shared" ca="1" si="25"/>
        <v/>
      </c>
      <c r="L516" t="s">
        <v>424</v>
      </c>
      <c r="M516" s="39" t="s">
        <v>390</v>
      </c>
      <c r="N516">
        <v>1400</v>
      </c>
      <c r="O516">
        <v>1</v>
      </c>
      <c r="P516">
        <v>23.76</v>
      </c>
      <c r="Q516">
        <v>9</v>
      </c>
      <c r="R516">
        <v>3</v>
      </c>
      <c r="S516" s="44" t="s">
        <v>347</v>
      </c>
      <c r="T516" s="62" t="s">
        <v>154</v>
      </c>
      <c r="U516" s="18" t="s">
        <v>74</v>
      </c>
      <c r="V516">
        <v>129</v>
      </c>
      <c r="W516">
        <v>123</v>
      </c>
      <c r="X516">
        <v>1122</v>
      </c>
      <c r="Z516">
        <v>69</v>
      </c>
      <c r="AA516" s="37" t="s">
        <v>695</v>
      </c>
      <c r="AB516" s="35" t="s">
        <v>377</v>
      </c>
      <c r="AC516" s="35">
        <f>VLOOKUP(A516,Raceinfo!$A$1:$D$15,4,0)</f>
        <v>5</v>
      </c>
      <c r="AD516">
        <v>4</v>
      </c>
      <c r="AE516">
        <v>48</v>
      </c>
      <c r="AF516">
        <v>1</v>
      </c>
      <c r="AG516">
        <v>1</v>
      </c>
      <c r="AH516">
        <v>1</v>
      </c>
      <c r="AI516">
        <v>11</v>
      </c>
      <c r="AL516" t="s">
        <v>98</v>
      </c>
      <c r="AM516" t="s">
        <v>1479</v>
      </c>
      <c r="AN516" s="126">
        <f>表格2[[#This Row],[今次負磅]]/表格2[[#This Row],[排位體重]]*100%</f>
        <v>0.11497326203208556</v>
      </c>
      <c r="AO516" t="str">
        <f t="shared" si="26"/>
        <v/>
      </c>
      <c r="AS516" t="s">
        <v>1421</v>
      </c>
    </row>
    <row r="517" spans="1:46" x14ac:dyDescent="0.25">
      <c r="A517" s="20" t="s">
        <v>130</v>
      </c>
      <c r="B517" s="17" t="s">
        <v>140</v>
      </c>
      <c r="C517" s="17"/>
      <c r="D517" s="17"/>
      <c r="E517" s="124" t="s">
        <v>1413</v>
      </c>
      <c r="F517" s="122"/>
      <c r="G517" s="32" t="str">
        <f>VLOOKUP(AF517, method!$A$1:$B$15, 2, 0)</f>
        <v>中前</v>
      </c>
      <c r="H517">
        <v>11</v>
      </c>
      <c r="I517" t="str">
        <f t="shared" si="24"/>
        <v/>
      </c>
      <c r="J517">
        <f>COUNTIF($B$2:B517,B517)</f>
        <v>6</v>
      </c>
      <c r="K517" t="str">
        <f t="shared" ca="1" si="25"/>
        <v/>
      </c>
      <c r="L517" t="s">
        <v>454</v>
      </c>
      <c r="M517" s="39" t="s">
        <v>430</v>
      </c>
      <c r="N517">
        <v>1400</v>
      </c>
      <c r="O517">
        <v>1</v>
      </c>
      <c r="P517">
        <v>22.25</v>
      </c>
      <c r="Q517">
        <v>9</v>
      </c>
      <c r="R517">
        <v>1</v>
      </c>
      <c r="S517" s="44" t="s">
        <v>347</v>
      </c>
      <c r="T517" s="62" t="s">
        <v>154</v>
      </c>
      <c r="U517" s="18" t="s">
        <v>74</v>
      </c>
      <c r="V517">
        <v>129</v>
      </c>
      <c r="W517">
        <v>125</v>
      </c>
      <c r="X517">
        <v>1149</v>
      </c>
      <c r="Z517">
        <v>34</v>
      </c>
      <c r="AA517" s="37" t="s">
        <v>467</v>
      </c>
      <c r="AB517" s="35" t="s">
        <v>370</v>
      </c>
      <c r="AC517" s="35">
        <f>VLOOKUP(A517,Raceinfo!$A$1:$D$15,4,0)</f>
        <v>5</v>
      </c>
      <c r="AD517">
        <v>4</v>
      </c>
      <c r="AE517">
        <v>50</v>
      </c>
      <c r="AF517">
        <v>4</v>
      </c>
      <c r="AG517">
        <v>3</v>
      </c>
      <c r="AH517">
        <v>4</v>
      </c>
      <c r="AI517">
        <v>11</v>
      </c>
      <c r="AL517" t="s">
        <v>18</v>
      </c>
      <c r="AM517" t="s">
        <v>1475</v>
      </c>
      <c r="AN517" s="126">
        <f>表格2[[#This Row],[今次負磅]]/表格2[[#This Row],[排位體重]]*100%</f>
        <v>0.1122715404699739</v>
      </c>
      <c r="AO517" t="str">
        <f t="shared" si="26"/>
        <v/>
      </c>
      <c r="AS517" t="s">
        <v>1421</v>
      </c>
    </row>
    <row r="518" spans="1:46" x14ac:dyDescent="0.25">
      <c r="A518" s="20" t="s">
        <v>130</v>
      </c>
      <c r="B518" s="17" t="s">
        <v>140</v>
      </c>
      <c r="C518" s="17"/>
      <c r="D518" s="17"/>
      <c r="E518" s="11" t="s">
        <v>1414</v>
      </c>
      <c r="F518" s="122"/>
      <c r="G518" s="33" t="str">
        <f>VLOOKUP(AF518, method!$A$1:$B$15, 2, 0)</f>
        <v>留後</v>
      </c>
      <c r="H518">
        <v>9</v>
      </c>
      <c r="I518" t="str">
        <f t="shared" si="24"/>
        <v/>
      </c>
      <c r="J518">
        <f>COUNTIF($B$2:B518,B518)</f>
        <v>7</v>
      </c>
      <c r="K518" t="str">
        <f t="shared" ca="1" si="25"/>
        <v/>
      </c>
      <c r="L518" t="s">
        <v>420</v>
      </c>
      <c r="M518" s="39" t="s">
        <v>369</v>
      </c>
      <c r="N518">
        <v>1200</v>
      </c>
      <c r="O518">
        <v>1</v>
      </c>
      <c r="P518">
        <v>10.6</v>
      </c>
      <c r="Q518">
        <v>9</v>
      </c>
      <c r="R518">
        <v>10</v>
      </c>
      <c r="S518" s="44" t="s">
        <v>347</v>
      </c>
      <c r="T518" s="62" t="s">
        <v>154</v>
      </c>
      <c r="U518" s="18" t="s">
        <v>74</v>
      </c>
      <c r="V518">
        <v>129</v>
      </c>
      <c r="W518">
        <v>128</v>
      </c>
      <c r="X518">
        <v>1144</v>
      </c>
      <c r="Z518">
        <v>28</v>
      </c>
      <c r="AA518" s="37" t="s">
        <v>471</v>
      </c>
      <c r="AB518" s="35" t="s">
        <v>377</v>
      </c>
      <c r="AC518" s="35">
        <f>VLOOKUP(A518,Raceinfo!$A$1:$D$15,4,0)</f>
        <v>5</v>
      </c>
      <c r="AD518">
        <v>4</v>
      </c>
      <c r="AE518">
        <v>52</v>
      </c>
      <c r="AF518">
        <v>11</v>
      </c>
      <c r="AG518">
        <v>11</v>
      </c>
      <c r="AH518">
        <v>9</v>
      </c>
      <c r="AL518" t="s">
        <v>18</v>
      </c>
      <c r="AM518" t="s">
        <v>1475</v>
      </c>
      <c r="AN518" s="126">
        <f>表格2[[#This Row],[今次負磅]]/表格2[[#This Row],[排位體重]]*100%</f>
        <v>0.11276223776223776</v>
      </c>
      <c r="AO518" t="str">
        <f t="shared" si="26"/>
        <v/>
      </c>
      <c r="AS518" t="s">
        <v>1421</v>
      </c>
    </row>
    <row r="519" spans="1:46" x14ac:dyDescent="0.25">
      <c r="A519" s="20" t="s">
        <v>130</v>
      </c>
      <c r="B519" s="17" t="s">
        <v>140</v>
      </c>
      <c r="C519" s="17"/>
      <c r="D519" s="17"/>
      <c r="E519" s="125" t="s">
        <v>1399</v>
      </c>
      <c r="F519" s="122"/>
      <c r="G519" s="32" t="str">
        <f>VLOOKUP(AF519, method!$A$1:$B$15, 2, 0)</f>
        <v>中前</v>
      </c>
      <c r="H519">
        <v>6</v>
      </c>
      <c r="I519" t="str">
        <f t="shared" si="24"/>
        <v/>
      </c>
      <c r="J519">
        <f>COUNTIF($B$2:B519,B519)</f>
        <v>8</v>
      </c>
      <c r="K519" t="str">
        <f t="shared" ca="1" si="25"/>
        <v/>
      </c>
      <c r="L519" t="s">
        <v>403</v>
      </c>
      <c r="M519" s="39" t="s">
        <v>384</v>
      </c>
      <c r="N519">
        <v>1200</v>
      </c>
      <c r="O519">
        <v>1</v>
      </c>
      <c r="P519">
        <v>9.4600000000000009</v>
      </c>
      <c r="Q519">
        <v>9</v>
      </c>
      <c r="R519">
        <v>5</v>
      </c>
      <c r="S519" s="44" t="s">
        <v>347</v>
      </c>
      <c r="T519" s="62" t="s">
        <v>154</v>
      </c>
      <c r="U519" s="18" t="s">
        <v>74</v>
      </c>
      <c r="V519">
        <v>129</v>
      </c>
      <c r="W519">
        <v>127</v>
      </c>
      <c r="X519">
        <v>1139</v>
      </c>
      <c r="Z519">
        <v>15</v>
      </c>
      <c r="AA519" s="37">
        <v>5</v>
      </c>
      <c r="AB519" s="35" t="s">
        <v>377</v>
      </c>
      <c r="AC519" s="35">
        <f>VLOOKUP(A519,Raceinfo!$A$1:$D$15,4,0)</f>
        <v>5</v>
      </c>
      <c r="AD519">
        <v>4</v>
      </c>
      <c r="AE519">
        <v>52</v>
      </c>
      <c r="AF519">
        <v>5</v>
      </c>
      <c r="AG519">
        <v>5</v>
      </c>
      <c r="AH519">
        <v>6</v>
      </c>
      <c r="AL519" t="s">
        <v>181</v>
      </c>
      <c r="AM519" t="s">
        <v>1489</v>
      </c>
      <c r="AN519" s="126">
        <f>表格2[[#This Row],[今次負磅]]/表格2[[#This Row],[排位體重]]*100%</f>
        <v>0.11325724319578578</v>
      </c>
      <c r="AO519" t="str">
        <f t="shared" si="26"/>
        <v/>
      </c>
      <c r="AS519" t="s">
        <v>1421</v>
      </c>
    </row>
    <row r="520" spans="1:46" x14ac:dyDescent="0.25">
      <c r="A520" s="20" t="s">
        <v>130</v>
      </c>
      <c r="B520" s="18" t="s">
        <v>142</v>
      </c>
      <c r="C520" s="18"/>
      <c r="D520" s="18"/>
      <c r="E520" s="12" t="s">
        <v>29</v>
      </c>
      <c r="F520" s="122"/>
      <c r="G520" s="33" t="str">
        <f>VLOOKUP(AF520, method!$A$1:$B$15, 2, 0)</f>
        <v>留後</v>
      </c>
      <c r="H520">
        <v>9</v>
      </c>
      <c r="I520" t="str">
        <f t="shared" si="24"/>
        <v/>
      </c>
      <c r="J520">
        <f>COUNTIF($B$2:B520,B520)</f>
        <v>1</v>
      </c>
      <c r="K520" t="str">
        <f t="shared" ca="1" si="25"/>
        <v>倉</v>
      </c>
      <c r="L520" t="s">
        <v>368</v>
      </c>
      <c r="M520" s="39" t="s">
        <v>369</v>
      </c>
      <c r="N520">
        <v>1400</v>
      </c>
      <c r="O520">
        <v>1</v>
      </c>
      <c r="P520">
        <v>22.21</v>
      </c>
      <c r="Q520">
        <v>1</v>
      </c>
      <c r="R520">
        <v>11</v>
      </c>
      <c r="S520" s="51" t="s">
        <v>52</v>
      </c>
      <c r="T520" s="44" t="s">
        <v>347</v>
      </c>
      <c r="U520" s="17" t="s">
        <v>16</v>
      </c>
      <c r="V520">
        <v>130</v>
      </c>
      <c r="W520">
        <v>115</v>
      </c>
      <c r="X520">
        <v>1080</v>
      </c>
      <c r="Z520">
        <v>29</v>
      </c>
      <c r="AA520" s="37" t="s">
        <v>440</v>
      </c>
      <c r="AB520" s="35" t="s">
        <v>370</v>
      </c>
      <c r="AC520" s="35">
        <f>VLOOKUP(A520,Raceinfo!$A$1:$D$15,4,0)</f>
        <v>5</v>
      </c>
      <c r="AD520">
        <v>4</v>
      </c>
      <c r="AE520">
        <v>40</v>
      </c>
      <c r="AF520">
        <v>14</v>
      </c>
      <c r="AG520">
        <v>13</v>
      </c>
      <c r="AH520">
        <v>12</v>
      </c>
      <c r="AI520">
        <v>9</v>
      </c>
      <c r="AL520" t="s">
        <v>696</v>
      </c>
      <c r="AM520" t="s">
        <v>1594</v>
      </c>
      <c r="AN520" s="126">
        <f>表格2[[#This Row],[今次負磅]]/表格2[[#This Row],[排位體重]]*100%</f>
        <v>0.12037037037037036</v>
      </c>
      <c r="AO520" t="str">
        <f t="shared" si="26"/>
        <v/>
      </c>
      <c r="AT520" t="s">
        <v>1505</v>
      </c>
    </row>
    <row r="521" spans="1:46" x14ac:dyDescent="0.25">
      <c r="A521" s="20" t="s">
        <v>130</v>
      </c>
      <c r="B521" s="18" t="s">
        <v>142</v>
      </c>
      <c r="C521" s="18"/>
      <c r="D521" s="18"/>
      <c r="E521" s="12" t="s">
        <v>29</v>
      </c>
      <c r="F521" s="122"/>
      <c r="G521" s="31" t="str">
        <f>VLOOKUP(AF521, method!$A$1:$B$15, 2, 0)</f>
        <v>中後</v>
      </c>
      <c r="H521">
        <v>11</v>
      </c>
      <c r="I521" t="str">
        <f t="shared" si="24"/>
        <v/>
      </c>
      <c r="J521">
        <f>COUNTIF($B$2:B521,B521)</f>
        <v>2</v>
      </c>
      <c r="K521" t="str">
        <f t="shared" ca="1" si="25"/>
        <v>倉</v>
      </c>
      <c r="L521" t="s">
        <v>465</v>
      </c>
      <c r="M521" s="39" t="s">
        <v>413</v>
      </c>
      <c r="N521" s="42">
        <v>1600</v>
      </c>
      <c r="O521">
        <v>1</v>
      </c>
      <c r="P521">
        <v>36.409999999999997</v>
      </c>
      <c r="Q521">
        <v>1</v>
      </c>
      <c r="R521">
        <v>5</v>
      </c>
      <c r="S521" s="51" t="s">
        <v>52</v>
      </c>
      <c r="T521" s="48" t="s">
        <v>37</v>
      </c>
      <c r="U521" s="18" t="s">
        <v>74</v>
      </c>
      <c r="V521">
        <v>130</v>
      </c>
      <c r="W521">
        <v>117</v>
      </c>
      <c r="X521">
        <v>1082</v>
      </c>
      <c r="Z521">
        <v>41</v>
      </c>
      <c r="AA521" s="37" t="s">
        <v>612</v>
      </c>
      <c r="AB521" s="36" t="s">
        <v>459</v>
      </c>
      <c r="AC521" s="36">
        <f>VLOOKUP(A521,Raceinfo!$A$1:$D$15,4,0)</f>
        <v>5</v>
      </c>
      <c r="AD521">
        <v>4</v>
      </c>
      <c r="AE521">
        <v>42</v>
      </c>
      <c r="AF521">
        <v>10</v>
      </c>
      <c r="AG521">
        <v>10</v>
      </c>
      <c r="AH521">
        <v>8</v>
      </c>
      <c r="AI521">
        <v>11</v>
      </c>
      <c r="AL521" t="s">
        <v>697</v>
      </c>
      <c r="AM521" t="s">
        <v>1595</v>
      </c>
      <c r="AN521" s="126">
        <f>表格2[[#This Row],[今次負磅]]/表格2[[#This Row],[排位體重]]*100%</f>
        <v>0.12014787430683918</v>
      </c>
      <c r="AO521" t="str">
        <f t="shared" si="26"/>
        <v/>
      </c>
    </row>
    <row r="522" spans="1:46" x14ac:dyDescent="0.25">
      <c r="A522" s="20" t="s">
        <v>130</v>
      </c>
      <c r="B522" s="18" t="s">
        <v>142</v>
      </c>
      <c r="C522" s="18"/>
      <c r="D522" s="18"/>
      <c r="E522" s="12" t="s">
        <v>29</v>
      </c>
      <c r="F522" s="122"/>
      <c r="G522" s="31" t="str">
        <f>VLOOKUP(AF522, method!$A$1:$B$15, 2, 0)</f>
        <v>中後</v>
      </c>
      <c r="H522">
        <v>8</v>
      </c>
      <c r="I522" t="str">
        <f t="shared" si="24"/>
        <v/>
      </c>
      <c r="J522">
        <f>COUNTIF($B$2:B522,B522)</f>
        <v>3</v>
      </c>
      <c r="K522" t="str">
        <f t="shared" ca="1" si="25"/>
        <v>倉</v>
      </c>
      <c r="L522" t="s">
        <v>424</v>
      </c>
      <c r="M522" s="39" t="s">
        <v>390</v>
      </c>
      <c r="N522" s="42">
        <v>1600</v>
      </c>
      <c r="O522">
        <v>1</v>
      </c>
      <c r="P522">
        <v>36.380000000000003</v>
      </c>
      <c r="Q522">
        <v>1</v>
      </c>
      <c r="R522">
        <v>3</v>
      </c>
      <c r="S522" s="51" t="s">
        <v>52</v>
      </c>
      <c r="T522" s="62" t="s">
        <v>154</v>
      </c>
      <c r="U522" s="18" t="s">
        <v>74</v>
      </c>
      <c r="V522">
        <v>130</v>
      </c>
      <c r="W522">
        <v>123</v>
      </c>
      <c r="X522">
        <v>1065</v>
      </c>
      <c r="Z522">
        <v>42</v>
      </c>
      <c r="AA522" s="37">
        <v>4</v>
      </c>
      <c r="AB522" s="35" t="s">
        <v>377</v>
      </c>
      <c r="AC522" s="35">
        <f>VLOOKUP(A522,Raceinfo!$A$1:$D$15,4,0)</f>
        <v>5</v>
      </c>
      <c r="AD522">
        <v>4</v>
      </c>
      <c r="AE522">
        <v>44</v>
      </c>
      <c r="AF522">
        <v>10</v>
      </c>
      <c r="AG522">
        <v>11</v>
      </c>
      <c r="AH522">
        <v>10</v>
      </c>
      <c r="AI522">
        <v>8</v>
      </c>
      <c r="AL522" t="s">
        <v>697</v>
      </c>
      <c r="AM522" t="s">
        <v>1595</v>
      </c>
      <c r="AN522" s="126">
        <f>表格2[[#This Row],[今次負磅]]/表格2[[#This Row],[排位體重]]*100%</f>
        <v>0.12206572769953052</v>
      </c>
      <c r="AO522" t="str">
        <f t="shared" si="26"/>
        <v/>
      </c>
    </row>
    <row r="523" spans="1:46" x14ac:dyDescent="0.25">
      <c r="A523" s="20" t="s">
        <v>130</v>
      </c>
      <c r="B523" s="18" t="s">
        <v>142</v>
      </c>
      <c r="C523" s="18" t="s">
        <v>1410</v>
      </c>
      <c r="D523" s="18"/>
      <c r="E523" s="12" t="s">
        <v>29</v>
      </c>
      <c r="F523" s="122"/>
      <c r="G523" s="33" t="str">
        <f>VLOOKUP(AF523, method!$A$1:$B$15, 2, 0)</f>
        <v>留後</v>
      </c>
      <c r="H523">
        <v>7</v>
      </c>
      <c r="I523" t="str">
        <f t="shared" si="24"/>
        <v/>
      </c>
      <c r="J523">
        <f>COUNTIF($B$2:B523,B523)</f>
        <v>4</v>
      </c>
      <c r="K523" t="str">
        <f t="shared" ca="1" si="25"/>
        <v>倉</v>
      </c>
      <c r="L523" t="s">
        <v>568</v>
      </c>
      <c r="M523" s="39" t="s">
        <v>369</v>
      </c>
      <c r="N523" s="42">
        <v>1600</v>
      </c>
      <c r="O523">
        <v>1</v>
      </c>
      <c r="P523" s="127">
        <v>35.14</v>
      </c>
      <c r="Q523">
        <v>1</v>
      </c>
      <c r="R523">
        <v>4</v>
      </c>
      <c r="S523" s="51" t="s">
        <v>52</v>
      </c>
      <c r="T523" s="48" t="s">
        <v>37</v>
      </c>
      <c r="U523" s="18" t="s">
        <v>74</v>
      </c>
      <c r="V523">
        <v>130</v>
      </c>
      <c r="W523">
        <v>122</v>
      </c>
      <c r="X523">
        <v>1084</v>
      </c>
      <c r="Z523">
        <v>33</v>
      </c>
      <c r="AA523" s="37" t="s">
        <v>436</v>
      </c>
      <c r="AB523" s="35" t="s">
        <v>377</v>
      </c>
      <c r="AC523" s="35">
        <f>VLOOKUP(A523,Raceinfo!$A$1:$D$15,4,0)</f>
        <v>5</v>
      </c>
      <c r="AD523">
        <v>4</v>
      </c>
      <c r="AE523">
        <v>46</v>
      </c>
      <c r="AF523">
        <v>13</v>
      </c>
      <c r="AG523">
        <v>13</v>
      </c>
      <c r="AH523">
        <v>12</v>
      </c>
      <c r="AI523">
        <v>7</v>
      </c>
      <c r="AL523" t="s">
        <v>698</v>
      </c>
      <c r="AM523" t="s">
        <v>1596</v>
      </c>
      <c r="AN523" s="126">
        <f>表格2[[#This Row],[今次負磅]]/表格2[[#This Row],[排位體重]]*100%</f>
        <v>0.11992619926199262</v>
      </c>
      <c r="AO523" t="str">
        <f t="shared" si="26"/>
        <v/>
      </c>
    </row>
    <row r="524" spans="1:46" x14ac:dyDescent="0.25">
      <c r="A524" s="20" t="s">
        <v>130</v>
      </c>
      <c r="B524" s="18" t="s">
        <v>142</v>
      </c>
      <c r="C524" s="18"/>
      <c r="D524" s="18"/>
      <c r="E524" s="12" t="s">
        <v>29</v>
      </c>
      <c r="F524" s="122"/>
      <c r="G524" s="33" t="str">
        <f>VLOOKUP(AF524, method!$A$1:$B$15, 2, 0)</f>
        <v>留後</v>
      </c>
      <c r="H524">
        <v>10</v>
      </c>
      <c r="I524" t="str">
        <f t="shared" si="24"/>
        <v/>
      </c>
      <c r="J524">
        <f>COUNTIF($B$2:B524,B524)</f>
        <v>5</v>
      </c>
      <c r="K524" t="str">
        <f t="shared" ca="1" si="25"/>
        <v>倉</v>
      </c>
      <c r="L524" t="s">
        <v>569</v>
      </c>
      <c r="M524" s="39" t="s">
        <v>390</v>
      </c>
      <c r="N524">
        <v>1400</v>
      </c>
      <c r="O524">
        <v>1</v>
      </c>
      <c r="P524">
        <v>22.57</v>
      </c>
      <c r="Q524">
        <v>1</v>
      </c>
      <c r="R524">
        <v>10</v>
      </c>
      <c r="S524" s="51" t="s">
        <v>52</v>
      </c>
      <c r="T524" s="71" t="s">
        <v>350</v>
      </c>
      <c r="U524" s="18" t="s">
        <v>74</v>
      </c>
      <c r="V524">
        <v>130</v>
      </c>
      <c r="W524">
        <v>124</v>
      </c>
      <c r="X524">
        <v>1084</v>
      </c>
      <c r="Z524">
        <v>32</v>
      </c>
      <c r="AA524" s="37" t="s">
        <v>423</v>
      </c>
      <c r="AB524" s="35" t="s">
        <v>377</v>
      </c>
      <c r="AC524" s="35">
        <f>VLOOKUP(A524,Raceinfo!$A$1:$D$15,4,0)</f>
        <v>5</v>
      </c>
      <c r="AD524">
        <v>4</v>
      </c>
      <c r="AE524">
        <v>48</v>
      </c>
      <c r="AF524">
        <v>11</v>
      </c>
      <c r="AG524">
        <v>11</v>
      </c>
      <c r="AH524">
        <v>12</v>
      </c>
      <c r="AI524">
        <v>10</v>
      </c>
      <c r="AL524" t="s">
        <v>699</v>
      </c>
      <c r="AM524" t="s">
        <v>1597</v>
      </c>
      <c r="AN524" s="126">
        <f>表格2[[#This Row],[今次負磅]]/表格2[[#This Row],[排位體重]]*100%</f>
        <v>0.11992619926199262</v>
      </c>
      <c r="AO524" t="str">
        <f t="shared" si="26"/>
        <v/>
      </c>
    </row>
    <row r="525" spans="1:46" x14ac:dyDescent="0.25">
      <c r="A525" s="20" t="s">
        <v>130</v>
      </c>
      <c r="B525" s="18" t="s">
        <v>142</v>
      </c>
      <c r="C525" s="18"/>
      <c r="D525" s="18"/>
      <c r="E525" s="12" t="s">
        <v>29</v>
      </c>
      <c r="F525" s="122"/>
      <c r="G525" s="31" t="str">
        <f>VLOOKUP(AF525, method!$A$1:$B$15, 2, 0)</f>
        <v>中後</v>
      </c>
      <c r="H525">
        <v>14</v>
      </c>
      <c r="I525" t="str">
        <f t="shared" si="24"/>
        <v/>
      </c>
      <c r="J525">
        <f>COUNTIF($B$2:B525,B525)</f>
        <v>6</v>
      </c>
      <c r="K525" t="str">
        <f t="shared" ca="1" si="25"/>
        <v/>
      </c>
      <c r="L525" t="s">
        <v>456</v>
      </c>
      <c r="M525" s="41" t="s">
        <v>400</v>
      </c>
      <c r="N525">
        <v>1800</v>
      </c>
      <c r="O525">
        <v>1</v>
      </c>
      <c r="P525">
        <v>49.59</v>
      </c>
      <c r="Q525">
        <v>1</v>
      </c>
      <c r="R525">
        <v>12</v>
      </c>
      <c r="S525" s="51" t="s">
        <v>52</v>
      </c>
      <c r="T525" s="52" t="s">
        <v>56</v>
      </c>
      <c r="U525" s="18" t="s">
        <v>74</v>
      </c>
      <c r="V525">
        <v>130</v>
      </c>
      <c r="W525">
        <v>125</v>
      </c>
      <c r="X525">
        <v>1086</v>
      </c>
      <c r="Z525">
        <v>29</v>
      </c>
      <c r="AA525" s="37" t="s">
        <v>449</v>
      </c>
      <c r="AB525" s="35" t="s">
        <v>377</v>
      </c>
      <c r="AC525" s="35">
        <f>VLOOKUP(A525,Raceinfo!$A$1:$D$15,4,0)</f>
        <v>5</v>
      </c>
      <c r="AD525">
        <v>4</v>
      </c>
      <c r="AE525">
        <v>50</v>
      </c>
      <c r="AF525">
        <v>9</v>
      </c>
      <c r="AG525">
        <v>10</v>
      </c>
      <c r="AH525">
        <v>11</v>
      </c>
      <c r="AI525">
        <v>13</v>
      </c>
      <c r="AJ525">
        <v>14</v>
      </c>
      <c r="AL525" t="s">
        <v>700</v>
      </c>
      <c r="AM525" t="s">
        <v>1598</v>
      </c>
      <c r="AN525" s="126">
        <f>表格2[[#This Row],[今次負磅]]/表格2[[#This Row],[排位體重]]*100%</f>
        <v>0.11970534069981584</v>
      </c>
      <c r="AO525" t="str">
        <f t="shared" si="26"/>
        <v/>
      </c>
    </row>
    <row r="526" spans="1:46" x14ac:dyDescent="0.25">
      <c r="A526" s="20" t="s">
        <v>130</v>
      </c>
      <c r="B526" s="18" t="s">
        <v>142</v>
      </c>
      <c r="C526" s="18"/>
      <c r="D526" s="18"/>
      <c r="E526" s="11" t="s">
        <v>1414</v>
      </c>
      <c r="F526" s="122"/>
      <c r="G526" s="32" t="str">
        <f>VLOOKUP(AF526, method!$A$1:$B$15, 2, 0)</f>
        <v>中前</v>
      </c>
      <c r="H526">
        <v>11</v>
      </c>
      <c r="I526" t="str">
        <f t="shared" si="24"/>
        <v/>
      </c>
      <c r="J526">
        <f>COUNTIF($B$2:B526,B526)</f>
        <v>7</v>
      </c>
      <c r="K526" t="str">
        <f t="shared" ca="1" si="25"/>
        <v/>
      </c>
      <c r="L526" t="s">
        <v>701</v>
      </c>
      <c r="M526" s="40" t="s">
        <v>376</v>
      </c>
      <c r="N526">
        <v>1650</v>
      </c>
      <c r="O526">
        <v>1</v>
      </c>
      <c r="P526">
        <v>42.64</v>
      </c>
      <c r="Q526">
        <v>1</v>
      </c>
      <c r="R526">
        <v>7</v>
      </c>
      <c r="S526" s="51" t="s">
        <v>52</v>
      </c>
      <c r="T526" s="74" t="s">
        <v>357</v>
      </c>
      <c r="U526" s="18" t="s">
        <v>74</v>
      </c>
      <c r="V526">
        <v>130</v>
      </c>
      <c r="W526">
        <v>129</v>
      </c>
      <c r="X526">
        <v>1085</v>
      </c>
      <c r="Z526">
        <v>19</v>
      </c>
      <c r="AA526" s="37" t="s">
        <v>668</v>
      </c>
      <c r="AB526" s="35" t="s">
        <v>377</v>
      </c>
      <c r="AC526" s="35">
        <f>VLOOKUP(A526,Raceinfo!$A$1:$D$15,4,0)</f>
        <v>5</v>
      </c>
      <c r="AD526">
        <v>4</v>
      </c>
      <c r="AE526">
        <v>52</v>
      </c>
      <c r="AF526">
        <v>7</v>
      </c>
      <c r="AG526">
        <v>8</v>
      </c>
      <c r="AH526">
        <v>9</v>
      </c>
      <c r="AI526">
        <v>11</v>
      </c>
      <c r="AL526" t="s">
        <v>697</v>
      </c>
      <c r="AM526" t="s">
        <v>1595</v>
      </c>
      <c r="AN526" s="126">
        <f>表格2[[#This Row],[今次負磅]]/表格2[[#This Row],[排位體重]]*100%</f>
        <v>0.11981566820276497</v>
      </c>
      <c r="AO526" t="str">
        <f t="shared" si="26"/>
        <v/>
      </c>
    </row>
    <row r="527" spans="1:46" x14ac:dyDescent="0.25">
      <c r="A527" s="20" t="s">
        <v>130</v>
      </c>
      <c r="B527" s="18" t="s">
        <v>142</v>
      </c>
      <c r="C527" s="18"/>
      <c r="D527" s="18"/>
      <c r="E527" s="11" t="s">
        <v>1414</v>
      </c>
      <c r="F527" s="122"/>
      <c r="G527" s="32" t="str">
        <f>VLOOKUP(AF527, method!$A$1:$B$15, 2, 0)</f>
        <v>中前</v>
      </c>
      <c r="H527">
        <v>4</v>
      </c>
      <c r="I527" t="str">
        <f t="shared" si="24"/>
        <v/>
      </c>
      <c r="J527">
        <f>COUNTIF($B$2:B527,B527)</f>
        <v>8</v>
      </c>
      <c r="K527" t="str">
        <f t="shared" ca="1" si="25"/>
        <v/>
      </c>
      <c r="L527" t="s">
        <v>628</v>
      </c>
      <c r="M527" s="40" t="s">
        <v>426</v>
      </c>
      <c r="N527">
        <v>1650</v>
      </c>
      <c r="O527">
        <v>1</v>
      </c>
      <c r="P527">
        <v>41.4</v>
      </c>
      <c r="Q527">
        <v>1</v>
      </c>
      <c r="R527">
        <v>10</v>
      </c>
      <c r="S527" s="51" t="s">
        <v>52</v>
      </c>
      <c r="T527" s="74" t="s">
        <v>357</v>
      </c>
      <c r="U527" s="18" t="s">
        <v>74</v>
      </c>
      <c r="V527">
        <v>130</v>
      </c>
      <c r="W527">
        <v>128</v>
      </c>
      <c r="X527">
        <v>1081</v>
      </c>
      <c r="Z527">
        <v>25</v>
      </c>
      <c r="AA527" s="38" t="s">
        <v>447</v>
      </c>
      <c r="AB527" s="35" t="s">
        <v>377</v>
      </c>
      <c r="AC527" s="35">
        <f>VLOOKUP(A527,Raceinfo!$A$1:$D$15,4,0)</f>
        <v>5</v>
      </c>
      <c r="AD527">
        <v>4</v>
      </c>
      <c r="AE527">
        <v>53</v>
      </c>
      <c r="AF527">
        <v>7</v>
      </c>
      <c r="AG527">
        <v>8</v>
      </c>
      <c r="AH527">
        <v>9</v>
      </c>
      <c r="AI527">
        <v>4</v>
      </c>
      <c r="AL527" t="s">
        <v>697</v>
      </c>
      <c r="AM527" t="s">
        <v>1595</v>
      </c>
      <c r="AN527" s="126">
        <f>表格2[[#This Row],[今次負磅]]/表格2[[#This Row],[排位體重]]*100%</f>
        <v>0.12025901942645699</v>
      </c>
      <c r="AO527" t="str">
        <f t="shared" si="26"/>
        <v/>
      </c>
    </row>
    <row r="528" spans="1:46" x14ac:dyDescent="0.25">
      <c r="A528" s="20" t="s">
        <v>130</v>
      </c>
      <c r="B528" s="18" t="s">
        <v>142</v>
      </c>
      <c r="C528" s="18"/>
      <c r="D528" s="18"/>
      <c r="E528" s="12" t="s">
        <v>29</v>
      </c>
      <c r="F528" s="122"/>
      <c r="G528" s="33" t="str">
        <f>VLOOKUP(AF528, method!$A$1:$B$15, 2, 0)</f>
        <v>留後</v>
      </c>
      <c r="H528">
        <v>9</v>
      </c>
      <c r="I528" t="str">
        <f t="shared" si="24"/>
        <v/>
      </c>
      <c r="J528">
        <f>COUNTIF($B$2:B528,B528)</f>
        <v>9</v>
      </c>
      <c r="K528" t="str">
        <f t="shared" ca="1" si="25"/>
        <v/>
      </c>
      <c r="L528" t="s">
        <v>503</v>
      </c>
      <c r="M528" s="39" t="s">
        <v>430</v>
      </c>
      <c r="N528" s="42">
        <v>1600</v>
      </c>
      <c r="O528">
        <v>1</v>
      </c>
      <c r="P528">
        <v>36.590000000000003</v>
      </c>
      <c r="Q528">
        <v>1</v>
      </c>
      <c r="R528">
        <v>3</v>
      </c>
      <c r="S528" s="51" t="s">
        <v>52</v>
      </c>
      <c r="T528" s="46" t="s">
        <v>351</v>
      </c>
      <c r="U528" s="18" t="s">
        <v>74</v>
      </c>
      <c r="V528">
        <v>130</v>
      </c>
      <c r="W528">
        <v>123</v>
      </c>
      <c r="X528">
        <v>1071</v>
      </c>
      <c r="Z528">
        <v>24</v>
      </c>
      <c r="AA528" s="37" t="s">
        <v>408</v>
      </c>
      <c r="AB528" s="35" t="s">
        <v>377</v>
      </c>
      <c r="AC528" s="35">
        <f>VLOOKUP(A528,Raceinfo!$A$1:$D$15,4,0)</f>
        <v>5</v>
      </c>
      <c r="AD528">
        <v>4</v>
      </c>
      <c r="AE528">
        <v>55</v>
      </c>
      <c r="AF528">
        <v>11</v>
      </c>
      <c r="AG528">
        <v>11</v>
      </c>
      <c r="AH528">
        <v>4</v>
      </c>
      <c r="AI528">
        <v>9</v>
      </c>
      <c r="AL528" t="s">
        <v>697</v>
      </c>
      <c r="AM528" t="s">
        <v>1595</v>
      </c>
      <c r="AN528" s="126">
        <f>表格2[[#This Row],[今次負磅]]/表格2[[#This Row],[排位體重]]*100%</f>
        <v>0.12138188608776844</v>
      </c>
      <c r="AO528" t="str">
        <f t="shared" si="26"/>
        <v/>
      </c>
    </row>
    <row r="529" spans="1:41" x14ac:dyDescent="0.25">
      <c r="A529" s="20" t="s">
        <v>130</v>
      </c>
      <c r="B529" s="18" t="s">
        <v>142</v>
      </c>
      <c r="C529" s="18"/>
      <c r="D529" s="18"/>
      <c r="E529" s="11" t="s">
        <v>1414</v>
      </c>
      <c r="F529" s="122"/>
      <c r="G529" s="31" t="str">
        <f>VLOOKUP(AF529, method!$A$1:$B$15, 2, 0)</f>
        <v>中後</v>
      </c>
      <c r="H529">
        <v>9</v>
      </c>
      <c r="I529" t="str">
        <f t="shared" si="24"/>
        <v/>
      </c>
      <c r="J529">
        <f>COUNTIF($B$2:B529,B529)</f>
        <v>10</v>
      </c>
      <c r="K529" t="str">
        <f t="shared" ca="1" si="25"/>
        <v/>
      </c>
      <c r="L529" t="s">
        <v>480</v>
      </c>
      <c r="M529" s="41" t="s">
        <v>400</v>
      </c>
      <c r="N529">
        <v>1650</v>
      </c>
      <c r="O529">
        <v>1</v>
      </c>
      <c r="P529">
        <v>41.4</v>
      </c>
      <c r="Q529">
        <v>1</v>
      </c>
      <c r="R529">
        <v>2</v>
      </c>
      <c r="S529" s="51" t="s">
        <v>52</v>
      </c>
      <c r="T529" s="45" t="s">
        <v>22</v>
      </c>
      <c r="U529" s="18" t="s">
        <v>74</v>
      </c>
      <c r="V529">
        <v>130</v>
      </c>
      <c r="W529">
        <v>133</v>
      </c>
      <c r="X529">
        <v>1073</v>
      </c>
      <c r="Z529">
        <v>4.7</v>
      </c>
      <c r="AA529" s="37" t="s">
        <v>414</v>
      </c>
      <c r="AB529" s="35" t="s">
        <v>377</v>
      </c>
      <c r="AC529" s="35">
        <f>VLOOKUP(A529,Raceinfo!$A$1:$D$15,4,0)</f>
        <v>5</v>
      </c>
      <c r="AD529">
        <v>4</v>
      </c>
      <c r="AE529">
        <v>57</v>
      </c>
      <c r="AF529">
        <v>10</v>
      </c>
      <c r="AG529">
        <v>9</v>
      </c>
      <c r="AH529">
        <v>8</v>
      </c>
      <c r="AI529">
        <v>9</v>
      </c>
      <c r="AL529" t="s">
        <v>697</v>
      </c>
      <c r="AM529" t="s">
        <v>1595</v>
      </c>
      <c r="AN529" s="126">
        <f>表格2[[#This Row],[今次負磅]]/表格2[[#This Row],[排位體重]]*100%</f>
        <v>0.12115563839701771</v>
      </c>
      <c r="AO529" t="str">
        <f t="shared" si="26"/>
        <v/>
      </c>
    </row>
    <row r="530" spans="1:41" x14ac:dyDescent="0.25">
      <c r="A530" s="20" t="s">
        <v>130</v>
      </c>
      <c r="B530" s="18" t="s">
        <v>142</v>
      </c>
      <c r="C530" s="18"/>
      <c r="D530" s="18"/>
      <c r="E530" s="11" t="s">
        <v>1414</v>
      </c>
      <c r="F530" s="122"/>
      <c r="G530" s="33" t="str">
        <f>VLOOKUP(AF530, method!$A$1:$B$15, 2, 0)</f>
        <v>留後</v>
      </c>
      <c r="H530">
        <v>6</v>
      </c>
      <c r="I530" t="str">
        <f t="shared" si="24"/>
        <v/>
      </c>
      <c r="J530">
        <f>COUNTIF($B$2:B530,B530)</f>
        <v>11</v>
      </c>
      <c r="K530" t="str">
        <f t="shared" ca="1" si="25"/>
        <v/>
      </c>
      <c r="L530" t="s">
        <v>576</v>
      </c>
      <c r="M530" s="39" t="s">
        <v>413</v>
      </c>
      <c r="N530">
        <v>1400</v>
      </c>
      <c r="O530">
        <v>1</v>
      </c>
      <c r="P530">
        <v>23.11</v>
      </c>
      <c r="Q530">
        <v>1</v>
      </c>
      <c r="R530">
        <v>8</v>
      </c>
      <c r="S530" s="51" t="s">
        <v>52</v>
      </c>
      <c r="T530" s="48" t="s">
        <v>37</v>
      </c>
      <c r="U530" s="18" t="s">
        <v>74</v>
      </c>
      <c r="V530">
        <v>130</v>
      </c>
      <c r="W530">
        <v>134</v>
      </c>
      <c r="X530">
        <v>1070</v>
      </c>
      <c r="Z530">
        <v>34</v>
      </c>
      <c r="AA530" s="37" t="s">
        <v>410</v>
      </c>
      <c r="AB530" s="36" t="s">
        <v>702</v>
      </c>
      <c r="AC530" s="36">
        <f>VLOOKUP(A530,Raceinfo!$A$1:$D$15,4,0)</f>
        <v>5</v>
      </c>
      <c r="AD530">
        <v>4</v>
      </c>
      <c r="AE530">
        <v>59</v>
      </c>
      <c r="AF530">
        <v>14</v>
      </c>
      <c r="AG530">
        <v>13</v>
      </c>
      <c r="AH530">
        <v>14</v>
      </c>
      <c r="AI530">
        <v>6</v>
      </c>
      <c r="AL530" t="s">
        <v>697</v>
      </c>
      <c r="AM530" t="s">
        <v>1595</v>
      </c>
      <c r="AN530" s="126">
        <f>表格2[[#This Row],[今次負磅]]/表格2[[#This Row],[排位體重]]*100%</f>
        <v>0.12149532710280374</v>
      </c>
      <c r="AO530" t="str">
        <f t="shared" si="26"/>
        <v/>
      </c>
    </row>
    <row r="531" spans="1:41" x14ac:dyDescent="0.25">
      <c r="A531" s="20" t="s">
        <v>130</v>
      </c>
      <c r="B531" s="18" t="s">
        <v>142</v>
      </c>
      <c r="C531" s="18"/>
      <c r="D531" s="18"/>
      <c r="E531" s="12" t="s">
        <v>29</v>
      </c>
      <c r="F531" s="122"/>
      <c r="G531" s="33" t="str">
        <f>VLOOKUP(AF531, method!$A$1:$B$15, 2, 0)</f>
        <v>留後</v>
      </c>
      <c r="H531">
        <v>14</v>
      </c>
      <c r="I531" t="str">
        <f t="shared" si="24"/>
        <v/>
      </c>
      <c r="J531">
        <f>COUNTIF($B$2:B531,B531)</f>
        <v>12</v>
      </c>
      <c r="K531" t="str">
        <f t="shared" ca="1" si="25"/>
        <v/>
      </c>
      <c r="L531" t="s">
        <v>508</v>
      </c>
      <c r="M531" s="39" t="s">
        <v>369</v>
      </c>
      <c r="N531">
        <v>1400</v>
      </c>
      <c r="O531">
        <v>1</v>
      </c>
      <c r="P531">
        <v>22.49</v>
      </c>
      <c r="Q531">
        <v>1</v>
      </c>
      <c r="R531">
        <v>11</v>
      </c>
      <c r="S531" s="51" t="s">
        <v>52</v>
      </c>
      <c r="T531" s="49" t="s">
        <v>349</v>
      </c>
      <c r="U531" s="18" t="s">
        <v>74</v>
      </c>
      <c r="V531">
        <v>130</v>
      </c>
      <c r="W531">
        <v>114</v>
      </c>
      <c r="X531">
        <v>1067</v>
      </c>
      <c r="Z531">
        <v>42</v>
      </c>
      <c r="AA531" s="37" t="s">
        <v>416</v>
      </c>
      <c r="AB531" s="35" t="s">
        <v>377</v>
      </c>
      <c r="AC531" s="35">
        <f>VLOOKUP(A531,Raceinfo!$A$1:$D$15,4,0)</f>
        <v>5</v>
      </c>
      <c r="AD531">
        <v>3</v>
      </c>
      <c r="AE531">
        <v>61</v>
      </c>
      <c r="AF531">
        <v>13</v>
      </c>
      <c r="AG531">
        <v>11</v>
      </c>
      <c r="AH531">
        <v>11</v>
      </c>
      <c r="AI531">
        <v>14</v>
      </c>
      <c r="AL531" t="s">
        <v>697</v>
      </c>
      <c r="AM531" t="s">
        <v>1595</v>
      </c>
      <c r="AN531" s="126">
        <f>表格2[[#This Row],[今次負磅]]/表格2[[#This Row],[排位體重]]*100%</f>
        <v>0.1218369259606373</v>
      </c>
      <c r="AO531" t="str">
        <f t="shared" si="26"/>
        <v/>
      </c>
    </row>
    <row r="532" spans="1:41" x14ac:dyDescent="0.25">
      <c r="A532" s="20" t="s">
        <v>130</v>
      </c>
      <c r="B532" s="18" t="s">
        <v>142</v>
      </c>
      <c r="C532" s="18"/>
      <c r="D532" s="18"/>
      <c r="E532" s="12" t="s">
        <v>29</v>
      </c>
      <c r="F532" s="122"/>
      <c r="G532" s="33" t="str">
        <f>VLOOKUP(AF532, method!$A$1:$B$15, 2, 0)</f>
        <v>留後</v>
      </c>
      <c r="H532">
        <v>13</v>
      </c>
      <c r="I532" t="str">
        <f t="shared" si="24"/>
        <v/>
      </c>
      <c r="J532">
        <f>COUNTIF($B$2:B532,B532)</f>
        <v>13</v>
      </c>
      <c r="K532" t="str">
        <f t="shared" ca="1" si="25"/>
        <v/>
      </c>
      <c r="L532" t="s">
        <v>437</v>
      </c>
      <c r="M532" s="39" t="s">
        <v>369</v>
      </c>
      <c r="N532">
        <v>1400</v>
      </c>
      <c r="O532">
        <v>1</v>
      </c>
      <c r="P532">
        <v>22.89</v>
      </c>
      <c r="Q532">
        <v>1</v>
      </c>
      <c r="R532">
        <v>14</v>
      </c>
      <c r="S532" s="51" t="s">
        <v>52</v>
      </c>
      <c r="T532" s="57" t="s">
        <v>77</v>
      </c>
      <c r="U532" s="18" t="s">
        <v>74</v>
      </c>
      <c r="V532">
        <v>130</v>
      </c>
      <c r="W532">
        <v>122</v>
      </c>
      <c r="X532">
        <v>1061</v>
      </c>
      <c r="Z532">
        <v>154</v>
      </c>
      <c r="AA532" s="37" t="s">
        <v>520</v>
      </c>
      <c r="AB532" s="35" t="s">
        <v>377</v>
      </c>
      <c r="AC532" s="35">
        <f>VLOOKUP(A532,Raceinfo!$A$1:$D$15,4,0)</f>
        <v>5</v>
      </c>
      <c r="AD532">
        <v>3</v>
      </c>
      <c r="AE532">
        <v>64</v>
      </c>
      <c r="AF532">
        <v>14</v>
      </c>
      <c r="AG532">
        <v>13</v>
      </c>
      <c r="AH532">
        <v>14</v>
      </c>
      <c r="AI532">
        <v>13</v>
      </c>
      <c r="AL532" t="s">
        <v>697</v>
      </c>
      <c r="AM532" t="s">
        <v>1595</v>
      </c>
      <c r="AN532" s="126">
        <f>表格2[[#This Row],[今次負磅]]/表格2[[#This Row],[排位體重]]*100%</f>
        <v>0.12252591894439209</v>
      </c>
      <c r="AO532" t="str">
        <f t="shared" si="26"/>
        <v/>
      </c>
    </row>
    <row r="533" spans="1:41" x14ac:dyDescent="0.25">
      <c r="A533" s="20" t="s">
        <v>130</v>
      </c>
      <c r="B533" s="18" t="s">
        <v>142</v>
      </c>
      <c r="C533" s="18"/>
      <c r="D533" s="18"/>
      <c r="E533" s="12" t="s">
        <v>29</v>
      </c>
      <c r="F533" s="122"/>
      <c r="G533" s="32" t="str">
        <f>VLOOKUP(AF533, method!$A$1:$B$15, 2, 0)</f>
        <v>中前</v>
      </c>
      <c r="H533">
        <v>8</v>
      </c>
      <c r="I533" t="str">
        <f t="shared" si="24"/>
        <v/>
      </c>
      <c r="J533">
        <f>COUNTIF($B$2:B533,B533)</f>
        <v>14</v>
      </c>
      <c r="K533" t="str">
        <f t="shared" ca="1" si="25"/>
        <v/>
      </c>
      <c r="L533" t="s">
        <v>645</v>
      </c>
      <c r="M533" s="39" t="s">
        <v>394</v>
      </c>
      <c r="N533" s="42">
        <v>1600</v>
      </c>
      <c r="O533">
        <v>1</v>
      </c>
      <c r="P533">
        <v>35.54</v>
      </c>
      <c r="Q533">
        <v>1</v>
      </c>
      <c r="R533">
        <v>1</v>
      </c>
      <c r="S533" s="51" t="s">
        <v>52</v>
      </c>
      <c r="T533" s="55" t="s">
        <v>69</v>
      </c>
      <c r="U533" s="18" t="s">
        <v>74</v>
      </c>
      <c r="V533">
        <v>130</v>
      </c>
      <c r="W533">
        <v>123</v>
      </c>
      <c r="X533">
        <v>1070</v>
      </c>
      <c r="Z533">
        <v>17</v>
      </c>
      <c r="AA533" s="37" t="s">
        <v>471</v>
      </c>
      <c r="AB533" s="35" t="s">
        <v>377</v>
      </c>
      <c r="AC533" s="35">
        <f>VLOOKUP(A533,Raceinfo!$A$1:$D$15,4,0)</f>
        <v>5</v>
      </c>
      <c r="AD533">
        <v>3</v>
      </c>
      <c r="AE533">
        <v>66</v>
      </c>
      <c r="AF533">
        <v>7</v>
      </c>
      <c r="AG533">
        <v>10</v>
      </c>
      <c r="AH533">
        <v>12</v>
      </c>
      <c r="AI533">
        <v>8</v>
      </c>
      <c r="AL533" t="s">
        <v>697</v>
      </c>
      <c r="AM533" t="s">
        <v>1595</v>
      </c>
      <c r="AN533" s="126">
        <f>表格2[[#This Row],[今次負磅]]/表格2[[#This Row],[排位體重]]*100%</f>
        <v>0.12149532710280374</v>
      </c>
      <c r="AO533" t="str">
        <f t="shared" si="26"/>
        <v/>
      </c>
    </row>
    <row r="534" spans="1:41" x14ac:dyDescent="0.25">
      <c r="A534" s="20" t="s">
        <v>130</v>
      </c>
      <c r="B534" s="18" t="s">
        <v>142</v>
      </c>
      <c r="C534" s="18"/>
      <c r="D534" s="18"/>
      <c r="E534" s="12" t="s">
        <v>29</v>
      </c>
      <c r="F534" s="122"/>
      <c r="G534" s="31" t="str">
        <f>VLOOKUP(AF534, method!$A$1:$B$15, 2, 0)</f>
        <v>中後</v>
      </c>
      <c r="H534">
        <v>6</v>
      </c>
      <c r="I534" t="str">
        <f t="shared" si="24"/>
        <v/>
      </c>
      <c r="J534">
        <f>COUNTIF($B$2:B534,B534)</f>
        <v>15</v>
      </c>
      <c r="K534" t="str">
        <f t="shared" ca="1" si="25"/>
        <v/>
      </c>
      <c r="L534" t="s">
        <v>652</v>
      </c>
      <c r="M534" s="41" t="s">
        <v>400</v>
      </c>
      <c r="N534">
        <v>1650</v>
      </c>
      <c r="O534">
        <v>1</v>
      </c>
      <c r="P534">
        <v>39.6</v>
      </c>
      <c r="Q534">
        <v>1</v>
      </c>
      <c r="R534">
        <v>3</v>
      </c>
      <c r="S534" s="51" t="s">
        <v>52</v>
      </c>
      <c r="T534" s="51" t="s">
        <v>52</v>
      </c>
      <c r="U534" s="18" t="s">
        <v>74</v>
      </c>
      <c r="V534">
        <v>130</v>
      </c>
      <c r="W534">
        <v>124</v>
      </c>
      <c r="X534">
        <v>1075</v>
      </c>
      <c r="Z534">
        <v>17</v>
      </c>
      <c r="AA534" s="38" t="s">
        <v>517</v>
      </c>
      <c r="AB534" s="35" t="s">
        <v>377</v>
      </c>
      <c r="AC534" s="35">
        <f>VLOOKUP(A534,Raceinfo!$A$1:$D$15,4,0)</f>
        <v>5</v>
      </c>
      <c r="AD534">
        <v>3</v>
      </c>
      <c r="AE534">
        <v>68</v>
      </c>
      <c r="AF534">
        <v>8</v>
      </c>
      <c r="AG534">
        <v>9</v>
      </c>
      <c r="AH534">
        <v>8</v>
      </c>
      <c r="AI534">
        <v>6</v>
      </c>
      <c r="AL534" t="s">
        <v>703</v>
      </c>
      <c r="AM534" t="s">
        <v>1599</v>
      </c>
      <c r="AN534" s="126">
        <f>表格2[[#This Row],[今次負磅]]/表格2[[#This Row],[排位體重]]*100%</f>
        <v>0.12093023255813953</v>
      </c>
      <c r="AO534" t="str">
        <f t="shared" si="26"/>
        <v/>
      </c>
    </row>
    <row r="535" spans="1:41" x14ac:dyDescent="0.25">
      <c r="A535" s="20" t="s">
        <v>130</v>
      </c>
      <c r="B535" s="18" t="s">
        <v>142</v>
      </c>
      <c r="C535" s="18"/>
      <c r="D535" s="18"/>
      <c r="E535" s="12" t="s">
        <v>29</v>
      </c>
      <c r="F535" s="122"/>
      <c r="G535" s="31" t="str">
        <f>VLOOKUP(AF535, method!$A$1:$B$15, 2, 0)</f>
        <v>中後</v>
      </c>
      <c r="H535">
        <v>12</v>
      </c>
      <c r="I535" t="str">
        <f t="shared" si="24"/>
        <v/>
      </c>
      <c r="J535">
        <f>COUNTIF($B$2:B535,B535)</f>
        <v>16</v>
      </c>
      <c r="K535" t="str">
        <f t="shared" ca="1" si="25"/>
        <v/>
      </c>
      <c r="L535" t="s">
        <v>558</v>
      </c>
      <c r="M535" s="41" t="s">
        <v>400</v>
      </c>
      <c r="N535">
        <v>1650</v>
      </c>
      <c r="O535">
        <v>1</v>
      </c>
      <c r="P535">
        <v>39.270000000000003</v>
      </c>
      <c r="Q535">
        <v>1</v>
      </c>
      <c r="R535">
        <v>3</v>
      </c>
      <c r="S535" s="51" t="s">
        <v>52</v>
      </c>
      <c r="T535" s="59" t="s">
        <v>111</v>
      </c>
      <c r="U535" s="18" t="s">
        <v>74</v>
      </c>
      <c r="V535">
        <v>130</v>
      </c>
      <c r="W535">
        <v>120</v>
      </c>
      <c r="X535">
        <v>1086</v>
      </c>
      <c r="Z535">
        <v>6.9</v>
      </c>
      <c r="AA535" s="37">
        <v>6</v>
      </c>
      <c r="AB535" s="35" t="s">
        <v>377</v>
      </c>
      <c r="AC535" s="35">
        <f>VLOOKUP(A535,Raceinfo!$A$1:$D$15,4,0)</f>
        <v>5</v>
      </c>
      <c r="AD535">
        <v>3</v>
      </c>
      <c r="AE535">
        <v>70</v>
      </c>
      <c r="AF535">
        <v>10</v>
      </c>
      <c r="AG535">
        <v>12</v>
      </c>
      <c r="AH535">
        <v>13</v>
      </c>
      <c r="AI535">
        <v>12</v>
      </c>
      <c r="AL535" t="s">
        <v>704</v>
      </c>
      <c r="AM535" t="s">
        <v>1600</v>
      </c>
      <c r="AN535" s="126">
        <f>表格2[[#This Row],[今次負磅]]/表格2[[#This Row],[排位體重]]*100%</f>
        <v>0.11970534069981584</v>
      </c>
      <c r="AO535" t="str">
        <f t="shared" si="26"/>
        <v/>
      </c>
    </row>
    <row r="536" spans="1:41" x14ac:dyDescent="0.25">
      <c r="A536" s="20" t="s">
        <v>130</v>
      </c>
      <c r="B536" s="18" t="s">
        <v>142</v>
      </c>
      <c r="C536" s="18"/>
      <c r="D536" s="18"/>
      <c r="E536" s="11" t="s">
        <v>1414</v>
      </c>
      <c r="F536" s="122"/>
      <c r="G536" s="33" t="str">
        <f>VLOOKUP(AF536, method!$A$1:$B$15, 2, 0)</f>
        <v>留後</v>
      </c>
      <c r="H536">
        <v>10</v>
      </c>
      <c r="I536" t="str">
        <f t="shared" si="24"/>
        <v/>
      </c>
      <c r="J536">
        <f>COUNTIF($B$2:B536,B536)</f>
        <v>17</v>
      </c>
      <c r="K536" t="str">
        <f t="shared" ca="1" si="25"/>
        <v/>
      </c>
      <c r="L536" t="s">
        <v>597</v>
      </c>
      <c r="M536" s="39" t="s">
        <v>430</v>
      </c>
      <c r="N536">
        <v>1400</v>
      </c>
      <c r="O536">
        <v>1</v>
      </c>
      <c r="P536">
        <v>23.64</v>
      </c>
      <c r="Q536">
        <v>1</v>
      </c>
      <c r="R536">
        <v>11</v>
      </c>
      <c r="S536" s="51" t="s">
        <v>52</v>
      </c>
      <c r="T536" s="52" t="s">
        <v>56</v>
      </c>
      <c r="U536" s="18" t="s">
        <v>74</v>
      </c>
      <c r="V536">
        <v>130</v>
      </c>
      <c r="W536">
        <v>127</v>
      </c>
      <c r="X536">
        <v>1087</v>
      </c>
      <c r="Z536">
        <v>30</v>
      </c>
      <c r="AA536" s="37" t="s">
        <v>473</v>
      </c>
      <c r="AB536" s="36" t="s">
        <v>459</v>
      </c>
      <c r="AC536" s="36">
        <f>VLOOKUP(A536,Raceinfo!$A$1:$D$15,4,0)</f>
        <v>5</v>
      </c>
      <c r="AD536">
        <v>3</v>
      </c>
      <c r="AE536">
        <v>71</v>
      </c>
      <c r="AF536">
        <v>11</v>
      </c>
      <c r="AG536">
        <v>10</v>
      </c>
      <c r="AH536">
        <v>11</v>
      </c>
      <c r="AI536">
        <v>10</v>
      </c>
      <c r="AL536" t="s">
        <v>704</v>
      </c>
      <c r="AM536" t="s">
        <v>1600</v>
      </c>
      <c r="AN536" s="126">
        <f>表格2[[#This Row],[今次負磅]]/表格2[[#This Row],[排位體重]]*100%</f>
        <v>0.11959521619135234</v>
      </c>
      <c r="AO536" t="str">
        <f t="shared" si="26"/>
        <v/>
      </c>
    </row>
    <row r="537" spans="1:41" x14ac:dyDescent="0.25">
      <c r="A537" s="20" t="s">
        <v>130</v>
      </c>
      <c r="B537" s="18" t="s">
        <v>142</v>
      </c>
      <c r="C537" s="18"/>
      <c r="D537" s="18"/>
      <c r="E537" s="12" t="s">
        <v>29</v>
      </c>
      <c r="F537" s="122"/>
      <c r="G537" s="32" t="str">
        <f>VLOOKUP(AF537, method!$A$1:$B$15, 2, 0)</f>
        <v>中前</v>
      </c>
      <c r="H537" s="15">
        <v>3</v>
      </c>
      <c r="I537" s="15" t="str">
        <f t="shared" si="24"/>
        <v/>
      </c>
      <c r="J537" s="15">
        <f>COUNTIF($B$2:B537,B537)</f>
        <v>18</v>
      </c>
      <c r="K537" s="15" t="str">
        <f t="shared" ca="1" si="25"/>
        <v/>
      </c>
      <c r="L537" t="s">
        <v>653</v>
      </c>
      <c r="M537" s="41" t="s">
        <v>400</v>
      </c>
      <c r="N537">
        <v>1650</v>
      </c>
      <c r="O537">
        <v>1</v>
      </c>
      <c r="P537">
        <v>39.15</v>
      </c>
      <c r="Q537">
        <v>1</v>
      </c>
      <c r="R537">
        <v>5</v>
      </c>
      <c r="S537" s="51" t="s">
        <v>52</v>
      </c>
      <c r="T537" s="68" t="s">
        <v>348</v>
      </c>
      <c r="U537" s="18" t="s">
        <v>74</v>
      </c>
      <c r="V537">
        <v>130</v>
      </c>
      <c r="W537">
        <v>123</v>
      </c>
      <c r="X537">
        <v>1091</v>
      </c>
      <c r="Z537">
        <v>3.1</v>
      </c>
      <c r="AA537" s="38" t="s">
        <v>511</v>
      </c>
      <c r="AB537" s="35" t="s">
        <v>377</v>
      </c>
      <c r="AC537" s="35">
        <f>VLOOKUP(A537,Raceinfo!$A$1:$D$15,4,0)</f>
        <v>5</v>
      </c>
      <c r="AD537">
        <v>3</v>
      </c>
      <c r="AE537">
        <v>71</v>
      </c>
      <c r="AF537">
        <v>7</v>
      </c>
      <c r="AG537">
        <v>7</v>
      </c>
      <c r="AH537">
        <v>7</v>
      </c>
      <c r="AI537">
        <v>3</v>
      </c>
      <c r="AL537" t="s">
        <v>704</v>
      </c>
      <c r="AM537" t="s">
        <v>1600</v>
      </c>
      <c r="AN537" s="126">
        <f>表格2[[#This Row],[今次負磅]]/表格2[[#This Row],[排位體重]]*100%</f>
        <v>0.11915673693858846</v>
      </c>
      <c r="AO537" t="str">
        <f t="shared" si="26"/>
        <v/>
      </c>
    </row>
    <row r="538" spans="1:41" x14ac:dyDescent="0.25">
      <c r="A538" s="20" t="s">
        <v>130</v>
      </c>
      <c r="B538" s="18" t="s">
        <v>142</v>
      </c>
      <c r="C538" s="18"/>
      <c r="D538" s="18"/>
      <c r="E538" s="12" t="s">
        <v>29</v>
      </c>
      <c r="F538" s="18" t="s">
        <v>1407</v>
      </c>
      <c r="G538" s="33" t="str">
        <f>VLOOKUP(AF538, method!$A$1:$B$15, 2, 0)</f>
        <v>留後</v>
      </c>
      <c r="H538" s="15">
        <v>2</v>
      </c>
      <c r="I538" s="15" t="str">
        <f t="shared" si="24"/>
        <v/>
      </c>
      <c r="J538" s="15">
        <f>COUNTIF($B$2:B538,B538)</f>
        <v>19</v>
      </c>
      <c r="K538" s="15" t="str">
        <f t="shared" ca="1" si="25"/>
        <v/>
      </c>
      <c r="L538" t="s">
        <v>486</v>
      </c>
      <c r="M538" s="41" t="s">
        <v>400</v>
      </c>
      <c r="N538">
        <v>1650</v>
      </c>
      <c r="O538">
        <v>1</v>
      </c>
      <c r="P538">
        <v>41.45</v>
      </c>
      <c r="Q538">
        <v>1</v>
      </c>
      <c r="R538">
        <v>14</v>
      </c>
      <c r="S538" s="51" t="s">
        <v>52</v>
      </c>
      <c r="T538" s="51" t="s">
        <v>52</v>
      </c>
      <c r="U538" s="18" t="s">
        <v>74</v>
      </c>
      <c r="V538">
        <v>130</v>
      </c>
      <c r="W538">
        <v>122</v>
      </c>
      <c r="X538">
        <v>1085</v>
      </c>
      <c r="Z538">
        <v>15</v>
      </c>
      <c r="AA538" s="38" t="s">
        <v>470</v>
      </c>
      <c r="AB538" s="36" t="s">
        <v>487</v>
      </c>
      <c r="AC538" s="36">
        <f>VLOOKUP(A538,Raceinfo!$A$1:$D$15,4,0)</f>
        <v>5</v>
      </c>
      <c r="AD538">
        <v>3</v>
      </c>
      <c r="AE538">
        <v>69</v>
      </c>
      <c r="AF538">
        <v>12</v>
      </c>
      <c r="AG538">
        <v>12</v>
      </c>
      <c r="AH538">
        <v>12</v>
      </c>
      <c r="AI538">
        <v>2</v>
      </c>
      <c r="AL538" t="s">
        <v>704</v>
      </c>
      <c r="AM538" t="s">
        <v>1600</v>
      </c>
      <c r="AN538" s="126">
        <f>表格2[[#This Row],[今次負磅]]/表格2[[#This Row],[排位體重]]*100%</f>
        <v>0.11981566820276497</v>
      </c>
      <c r="AO538" t="str">
        <f t="shared" si="26"/>
        <v/>
      </c>
    </row>
    <row r="539" spans="1:41" x14ac:dyDescent="0.25">
      <c r="A539" s="20" t="s">
        <v>130</v>
      </c>
      <c r="B539" s="18" t="s">
        <v>142</v>
      </c>
      <c r="C539" s="18"/>
      <c r="D539" s="18"/>
      <c r="E539" s="12" t="s">
        <v>29</v>
      </c>
      <c r="F539" s="122"/>
      <c r="G539" s="33" t="str">
        <f>VLOOKUP(AF539, method!$A$1:$B$15, 2, 0)</f>
        <v>留後</v>
      </c>
      <c r="H539">
        <v>7</v>
      </c>
      <c r="I539" t="str">
        <f t="shared" si="24"/>
        <v/>
      </c>
      <c r="J539">
        <f>COUNTIF($B$2:B539,B539)</f>
        <v>20</v>
      </c>
      <c r="K539" t="str">
        <f t="shared" ca="1" si="25"/>
        <v/>
      </c>
      <c r="L539" t="s">
        <v>621</v>
      </c>
      <c r="M539" s="41" t="s">
        <v>400</v>
      </c>
      <c r="N539">
        <v>1650</v>
      </c>
      <c r="O539">
        <v>1</v>
      </c>
      <c r="P539">
        <v>39.19</v>
      </c>
      <c r="Q539">
        <v>1</v>
      </c>
      <c r="R539">
        <v>13</v>
      </c>
      <c r="S539" s="51" t="s">
        <v>52</v>
      </c>
      <c r="T539" s="47" t="s">
        <v>32</v>
      </c>
      <c r="U539" s="18" t="s">
        <v>74</v>
      </c>
      <c r="V539">
        <v>130</v>
      </c>
      <c r="W539">
        <v>126</v>
      </c>
      <c r="X539">
        <v>1080</v>
      </c>
      <c r="Z539">
        <v>7.6</v>
      </c>
      <c r="AA539" s="37" t="s">
        <v>428</v>
      </c>
      <c r="AB539" s="35" t="s">
        <v>377</v>
      </c>
      <c r="AC539" s="35">
        <f>VLOOKUP(A539,Raceinfo!$A$1:$D$15,4,0)</f>
        <v>5</v>
      </c>
      <c r="AD539">
        <v>3</v>
      </c>
      <c r="AE539">
        <v>69</v>
      </c>
      <c r="AF539">
        <v>13</v>
      </c>
      <c r="AG539">
        <v>13</v>
      </c>
      <c r="AH539">
        <v>14</v>
      </c>
      <c r="AI539">
        <v>7</v>
      </c>
      <c r="AL539" t="s">
        <v>704</v>
      </c>
      <c r="AM539" t="s">
        <v>1600</v>
      </c>
      <c r="AN539" s="126">
        <f>表格2[[#This Row],[今次負磅]]/表格2[[#This Row],[排位體重]]*100%</f>
        <v>0.12037037037037036</v>
      </c>
      <c r="AO539" t="str">
        <f t="shared" si="26"/>
        <v/>
      </c>
    </row>
    <row r="540" spans="1:41" x14ac:dyDescent="0.25">
      <c r="A540" s="20" t="s">
        <v>130</v>
      </c>
      <c r="B540" s="18" t="s">
        <v>142</v>
      </c>
      <c r="C540" s="18"/>
      <c r="D540" s="18"/>
      <c r="E540" s="12" t="s">
        <v>29</v>
      </c>
      <c r="F540" s="23" t="s">
        <v>1409</v>
      </c>
      <c r="G540" s="32" t="str">
        <f>VLOOKUP(AF540, method!$A$1:$B$15, 2, 0)</f>
        <v>中前</v>
      </c>
      <c r="H540" s="15">
        <v>2</v>
      </c>
      <c r="I540" s="15" t="str">
        <f t="shared" si="24"/>
        <v/>
      </c>
      <c r="J540" s="15">
        <f>COUNTIF($B$2:B540,B540)</f>
        <v>21</v>
      </c>
      <c r="K540" s="15" t="str">
        <f t="shared" ca="1" si="25"/>
        <v/>
      </c>
      <c r="L540" t="s">
        <v>601</v>
      </c>
      <c r="M540" s="41" t="s">
        <v>400</v>
      </c>
      <c r="N540">
        <v>1650</v>
      </c>
      <c r="O540">
        <v>1</v>
      </c>
      <c r="P540">
        <v>38.26</v>
      </c>
      <c r="Q540">
        <v>1</v>
      </c>
      <c r="R540">
        <v>2</v>
      </c>
      <c r="S540" s="51" t="s">
        <v>52</v>
      </c>
      <c r="T540" s="67" t="s">
        <v>442</v>
      </c>
      <c r="U540" s="18" t="s">
        <v>74</v>
      </c>
      <c r="V540">
        <v>130</v>
      </c>
      <c r="W540">
        <v>118</v>
      </c>
      <c r="X540">
        <v>1091</v>
      </c>
      <c r="Z540">
        <v>4.5999999999999996</v>
      </c>
      <c r="AA540" s="38" t="s">
        <v>470</v>
      </c>
      <c r="AB540" s="35" t="s">
        <v>377</v>
      </c>
      <c r="AC540" s="35">
        <f>VLOOKUP(A540,Raceinfo!$A$1:$D$15,4,0)</f>
        <v>5</v>
      </c>
      <c r="AD540">
        <v>3</v>
      </c>
      <c r="AE540">
        <v>68</v>
      </c>
      <c r="AF540">
        <v>4</v>
      </c>
      <c r="AG540">
        <v>3</v>
      </c>
      <c r="AH540">
        <v>3</v>
      </c>
      <c r="AI540">
        <v>2</v>
      </c>
      <c r="AL540" t="s">
        <v>705</v>
      </c>
      <c r="AM540" t="s">
        <v>1601</v>
      </c>
      <c r="AN540" s="126">
        <f>表格2[[#This Row],[今次負磅]]/表格2[[#This Row],[排位體重]]*100%</f>
        <v>0.11915673693858846</v>
      </c>
      <c r="AO540" t="str">
        <f t="shared" si="26"/>
        <v/>
      </c>
    </row>
    <row r="541" spans="1:41" x14ac:dyDescent="0.25">
      <c r="A541" s="20" t="s">
        <v>130</v>
      </c>
      <c r="B541" s="18" t="s">
        <v>142</v>
      </c>
      <c r="C541" s="18"/>
      <c r="D541" s="18"/>
      <c r="E541" s="12" t="s">
        <v>29</v>
      </c>
      <c r="F541" s="23" t="s">
        <v>1409</v>
      </c>
      <c r="G541" s="32" t="str">
        <f>VLOOKUP(AF541, method!$A$1:$B$15, 2, 0)</f>
        <v>中前</v>
      </c>
      <c r="H541" s="15">
        <v>2</v>
      </c>
      <c r="I541" s="15" t="str">
        <f t="shared" si="24"/>
        <v/>
      </c>
      <c r="J541" s="15">
        <f>COUNTIF($B$2:B541,B541)</f>
        <v>22</v>
      </c>
      <c r="K541" s="15" t="str">
        <f t="shared" ca="1" si="25"/>
        <v/>
      </c>
      <c r="L541" t="s">
        <v>490</v>
      </c>
      <c r="M541" s="41" t="s">
        <v>400</v>
      </c>
      <c r="N541">
        <v>1650</v>
      </c>
      <c r="O541">
        <v>1</v>
      </c>
      <c r="P541">
        <v>38.35</v>
      </c>
      <c r="Q541">
        <v>1</v>
      </c>
      <c r="R541">
        <v>4</v>
      </c>
      <c r="S541" s="51" t="s">
        <v>52</v>
      </c>
      <c r="T541" s="47" t="s">
        <v>32</v>
      </c>
      <c r="U541" s="18" t="s">
        <v>74</v>
      </c>
      <c r="V541">
        <v>130</v>
      </c>
      <c r="W541">
        <v>125</v>
      </c>
      <c r="X541">
        <v>1082</v>
      </c>
      <c r="Z541">
        <v>3.9</v>
      </c>
      <c r="AA541" s="38" t="s">
        <v>470</v>
      </c>
      <c r="AB541" s="35" t="s">
        <v>377</v>
      </c>
      <c r="AC541" s="35">
        <f>VLOOKUP(A541,Raceinfo!$A$1:$D$15,4,0)</f>
        <v>5</v>
      </c>
      <c r="AD541">
        <v>3</v>
      </c>
      <c r="AE541">
        <v>66</v>
      </c>
      <c r="AF541">
        <v>7</v>
      </c>
      <c r="AG541">
        <v>6</v>
      </c>
      <c r="AH541">
        <v>5</v>
      </c>
      <c r="AI541">
        <v>2</v>
      </c>
      <c r="AL541" t="s">
        <v>697</v>
      </c>
      <c r="AM541" t="s">
        <v>1595</v>
      </c>
      <c r="AN541" s="126">
        <f>表格2[[#This Row],[今次負磅]]/表格2[[#This Row],[排位體重]]*100%</f>
        <v>0.12014787430683918</v>
      </c>
      <c r="AO541" t="str">
        <f t="shared" si="26"/>
        <v/>
      </c>
    </row>
    <row r="542" spans="1:41" x14ac:dyDescent="0.25">
      <c r="A542" s="20" t="s">
        <v>130</v>
      </c>
      <c r="B542" s="18" t="s">
        <v>142</v>
      </c>
      <c r="C542" s="18"/>
      <c r="D542" s="18"/>
      <c r="E542" s="12" t="s">
        <v>29</v>
      </c>
      <c r="F542" s="23" t="s">
        <v>1409</v>
      </c>
      <c r="G542" s="31" t="str">
        <f>VLOOKUP(AF542, method!$A$1:$B$15, 2, 0)</f>
        <v>中後</v>
      </c>
      <c r="H542" s="15">
        <v>2</v>
      </c>
      <c r="I542" s="15" t="str">
        <f t="shared" si="24"/>
        <v/>
      </c>
      <c r="J542" s="15">
        <f>COUNTIF($B$2:B542,B542)</f>
        <v>23</v>
      </c>
      <c r="K542" s="15" t="str">
        <f t="shared" ca="1" si="25"/>
        <v/>
      </c>
      <c r="L542" t="s">
        <v>706</v>
      </c>
      <c r="M542" s="41" t="s">
        <v>400</v>
      </c>
      <c r="N542">
        <v>1650</v>
      </c>
      <c r="O542">
        <v>1</v>
      </c>
      <c r="P542">
        <v>40.200000000000003</v>
      </c>
      <c r="Q542">
        <v>1</v>
      </c>
      <c r="R542">
        <v>11</v>
      </c>
      <c r="S542" s="51" t="s">
        <v>52</v>
      </c>
      <c r="T542" s="54" t="s">
        <v>64</v>
      </c>
      <c r="U542" s="18" t="s">
        <v>74</v>
      </c>
      <c r="V542">
        <v>130</v>
      </c>
      <c r="W542">
        <v>124</v>
      </c>
      <c r="X542">
        <v>1074</v>
      </c>
      <c r="Z542">
        <v>18</v>
      </c>
      <c r="AA542" s="38" t="s">
        <v>550</v>
      </c>
      <c r="AB542" s="35" t="s">
        <v>377</v>
      </c>
      <c r="AC542" s="35">
        <f>VLOOKUP(A542,Raceinfo!$A$1:$D$15,4,0)</f>
        <v>5</v>
      </c>
      <c r="AD542">
        <v>3</v>
      </c>
      <c r="AE542">
        <v>65</v>
      </c>
      <c r="AF542">
        <v>8</v>
      </c>
      <c r="AG542">
        <v>9</v>
      </c>
      <c r="AH542">
        <v>6</v>
      </c>
      <c r="AI542">
        <v>2</v>
      </c>
      <c r="AL542" t="s">
        <v>697</v>
      </c>
      <c r="AM542" t="s">
        <v>1595</v>
      </c>
      <c r="AN542" s="126">
        <f>表格2[[#This Row],[今次負磅]]/表格2[[#This Row],[排位體重]]*100%</f>
        <v>0.12104283054003724</v>
      </c>
      <c r="AO542" t="str">
        <f t="shared" si="26"/>
        <v/>
      </c>
    </row>
    <row r="543" spans="1:41" x14ac:dyDescent="0.25">
      <c r="A543" s="20" t="s">
        <v>130</v>
      </c>
      <c r="B543" s="18" t="s">
        <v>142</v>
      </c>
      <c r="C543" s="18"/>
      <c r="D543" s="18"/>
      <c r="E543" s="12" t="s">
        <v>29</v>
      </c>
      <c r="F543" s="122"/>
      <c r="G543" s="33" t="str">
        <f>VLOOKUP(AF543, method!$A$1:$B$15, 2, 0)</f>
        <v>留後</v>
      </c>
      <c r="H543">
        <v>4</v>
      </c>
      <c r="I543" t="str">
        <f t="shared" si="24"/>
        <v/>
      </c>
      <c r="J543">
        <f>COUNTIF($B$2:B543,B543)</f>
        <v>24</v>
      </c>
      <c r="K543" t="str">
        <f t="shared" ca="1" si="25"/>
        <v/>
      </c>
      <c r="L543" t="s">
        <v>565</v>
      </c>
      <c r="M543" s="40" t="s">
        <v>376</v>
      </c>
      <c r="N543">
        <v>1650</v>
      </c>
      <c r="O543">
        <v>1</v>
      </c>
      <c r="P543">
        <v>40.51</v>
      </c>
      <c r="Q543">
        <v>1</v>
      </c>
      <c r="R543">
        <v>11</v>
      </c>
      <c r="S543" s="51" t="s">
        <v>52</v>
      </c>
      <c r="T543" s="47" t="s">
        <v>32</v>
      </c>
      <c r="U543" s="18" t="s">
        <v>74</v>
      </c>
      <c r="V543">
        <v>130</v>
      </c>
      <c r="W543">
        <v>122</v>
      </c>
      <c r="X543">
        <v>1075</v>
      </c>
      <c r="Z543">
        <v>6.4</v>
      </c>
      <c r="AA543" s="38" t="s">
        <v>517</v>
      </c>
      <c r="AB543" s="35" t="s">
        <v>377</v>
      </c>
      <c r="AC543" s="35">
        <f>VLOOKUP(A543,Raceinfo!$A$1:$D$15,4,0)</f>
        <v>5</v>
      </c>
      <c r="AD543">
        <v>3</v>
      </c>
      <c r="AE543">
        <v>65</v>
      </c>
      <c r="AF543">
        <v>11</v>
      </c>
      <c r="AG543">
        <v>12</v>
      </c>
      <c r="AH543">
        <v>11</v>
      </c>
      <c r="AI543">
        <v>4</v>
      </c>
      <c r="AL543" t="s">
        <v>697</v>
      </c>
      <c r="AM543" t="s">
        <v>1595</v>
      </c>
      <c r="AN543" s="126">
        <f>表格2[[#This Row],[今次負磅]]/表格2[[#This Row],[排位體重]]*100%</f>
        <v>0.12093023255813953</v>
      </c>
      <c r="AO543" t="str">
        <f t="shared" si="26"/>
        <v/>
      </c>
    </row>
    <row r="544" spans="1:41" x14ac:dyDescent="0.25">
      <c r="A544" s="20" t="s">
        <v>130</v>
      </c>
      <c r="B544" s="18" t="s">
        <v>142</v>
      </c>
      <c r="C544" s="18"/>
      <c r="D544" s="18"/>
      <c r="E544" s="11" t="s">
        <v>1414</v>
      </c>
      <c r="F544" s="23" t="s">
        <v>1409</v>
      </c>
      <c r="G544" s="32" t="str">
        <f>VLOOKUP(AF544, method!$A$1:$B$15, 2, 0)</f>
        <v>中前</v>
      </c>
      <c r="H544" s="15">
        <v>1</v>
      </c>
      <c r="I544" s="15" t="str">
        <f t="shared" si="24"/>
        <v/>
      </c>
      <c r="J544" s="15">
        <f>COUNTIF($B$2:B544,B544)</f>
        <v>25</v>
      </c>
      <c r="K544" s="15" t="str">
        <f t="shared" ca="1" si="25"/>
        <v/>
      </c>
      <c r="L544" t="s">
        <v>549</v>
      </c>
      <c r="M544" s="39" t="s">
        <v>413</v>
      </c>
      <c r="N544">
        <v>1400</v>
      </c>
      <c r="O544">
        <v>1</v>
      </c>
      <c r="P544">
        <v>21.81</v>
      </c>
      <c r="Q544">
        <v>1</v>
      </c>
      <c r="R544">
        <v>5</v>
      </c>
      <c r="S544" s="51" t="s">
        <v>52</v>
      </c>
      <c r="T544" s="47" t="s">
        <v>32</v>
      </c>
      <c r="U544" s="18" t="s">
        <v>74</v>
      </c>
      <c r="V544">
        <v>130</v>
      </c>
      <c r="W544">
        <v>134</v>
      </c>
      <c r="X544">
        <v>1082</v>
      </c>
      <c r="Z544">
        <v>2.6</v>
      </c>
      <c r="AA544" s="38">
        <v>1</v>
      </c>
      <c r="AB544" s="35" t="s">
        <v>377</v>
      </c>
      <c r="AC544" s="35">
        <f>VLOOKUP(A544,Raceinfo!$A$1:$D$15,4,0)</f>
        <v>5</v>
      </c>
      <c r="AD544">
        <v>4</v>
      </c>
      <c r="AE544">
        <v>59</v>
      </c>
      <c r="AF544">
        <v>5</v>
      </c>
      <c r="AG544">
        <v>8</v>
      </c>
      <c r="AH544">
        <v>7</v>
      </c>
      <c r="AI544">
        <v>1</v>
      </c>
      <c r="AL544" t="s">
        <v>707</v>
      </c>
      <c r="AM544" t="s">
        <v>1602</v>
      </c>
      <c r="AN544" s="126">
        <f>表格2[[#This Row],[今次負磅]]/表格2[[#This Row],[排位體重]]*100%</f>
        <v>0.12014787430683918</v>
      </c>
      <c r="AO544" t="str">
        <f t="shared" si="26"/>
        <v/>
      </c>
    </row>
    <row r="545" spans="1:45" x14ac:dyDescent="0.25">
      <c r="A545" s="20" t="s">
        <v>130</v>
      </c>
      <c r="B545" s="18" t="s">
        <v>142</v>
      </c>
      <c r="C545" s="18"/>
      <c r="D545" s="18"/>
      <c r="E545" s="11" t="s">
        <v>1414</v>
      </c>
      <c r="F545" s="23" t="s">
        <v>1409</v>
      </c>
      <c r="G545" s="32" t="str">
        <f>VLOOKUP(AF545, method!$A$1:$B$15, 2, 0)</f>
        <v>中前</v>
      </c>
      <c r="H545" s="15">
        <v>2</v>
      </c>
      <c r="I545" s="15" t="str">
        <f t="shared" si="24"/>
        <v/>
      </c>
      <c r="J545" s="15">
        <f>COUNTIF($B$2:B545,B545)</f>
        <v>26</v>
      </c>
      <c r="K545" s="15" t="str">
        <f t="shared" ca="1" si="25"/>
        <v/>
      </c>
      <c r="L545" t="s">
        <v>496</v>
      </c>
      <c r="M545" s="39" t="s">
        <v>369</v>
      </c>
      <c r="N545">
        <v>1400</v>
      </c>
      <c r="O545">
        <v>1</v>
      </c>
      <c r="P545">
        <v>22.6</v>
      </c>
      <c r="Q545">
        <v>1</v>
      </c>
      <c r="R545">
        <v>10</v>
      </c>
      <c r="S545" s="51" t="s">
        <v>52</v>
      </c>
      <c r="T545" s="47" t="s">
        <v>32</v>
      </c>
      <c r="U545" s="18" t="s">
        <v>74</v>
      </c>
      <c r="V545">
        <v>130</v>
      </c>
      <c r="W545">
        <v>132</v>
      </c>
      <c r="X545">
        <v>1066</v>
      </c>
      <c r="Z545">
        <v>3.8</v>
      </c>
      <c r="AA545" s="38" t="s">
        <v>434</v>
      </c>
      <c r="AB545" s="36" t="s">
        <v>459</v>
      </c>
      <c r="AC545" s="36">
        <f>VLOOKUP(A545,Raceinfo!$A$1:$D$15,4,0)</f>
        <v>5</v>
      </c>
      <c r="AD545">
        <v>4</v>
      </c>
      <c r="AE545">
        <v>57</v>
      </c>
      <c r="AF545">
        <v>7</v>
      </c>
      <c r="AG545">
        <v>7</v>
      </c>
      <c r="AH545">
        <v>6</v>
      </c>
      <c r="AI545">
        <v>2</v>
      </c>
      <c r="AL545" t="s">
        <v>708</v>
      </c>
      <c r="AM545" t="s">
        <v>1603</v>
      </c>
      <c r="AN545" s="126">
        <f>表格2[[#This Row],[今次負磅]]/表格2[[#This Row],[排位體重]]*100%</f>
        <v>0.12195121951219512</v>
      </c>
      <c r="AO545" t="str">
        <f t="shared" si="26"/>
        <v/>
      </c>
    </row>
    <row r="546" spans="1:45" x14ac:dyDescent="0.25">
      <c r="A546" s="20" t="s">
        <v>130</v>
      </c>
      <c r="B546" s="19" t="s">
        <v>144</v>
      </c>
      <c r="C546" s="19"/>
      <c r="D546" s="19"/>
      <c r="E546" s="11" t="s">
        <v>1414</v>
      </c>
      <c r="F546" s="122"/>
      <c r="G546" s="31" t="str">
        <f>VLOOKUP(AF546, method!$A$1:$B$15, 2, 0)</f>
        <v>中後</v>
      </c>
      <c r="H546">
        <v>11</v>
      </c>
      <c r="I546" t="str">
        <f t="shared" si="24"/>
        <v/>
      </c>
      <c r="J546">
        <f>COUNTIF($B$2:B546,B546)</f>
        <v>1</v>
      </c>
      <c r="K546" t="str">
        <f t="shared" ca="1" si="25"/>
        <v/>
      </c>
      <c r="L546" t="s">
        <v>445</v>
      </c>
      <c r="M546" s="40" t="s">
        <v>446</v>
      </c>
      <c r="N546">
        <v>1800</v>
      </c>
      <c r="O546">
        <v>1</v>
      </c>
      <c r="P546">
        <v>51.19</v>
      </c>
      <c r="Q546">
        <v>8</v>
      </c>
      <c r="R546">
        <v>5</v>
      </c>
      <c r="S546" s="45" t="s">
        <v>22</v>
      </c>
      <c r="T546" s="61" t="s">
        <v>128</v>
      </c>
      <c r="U546" s="19" t="s">
        <v>78</v>
      </c>
      <c r="V546">
        <v>129</v>
      </c>
      <c r="W546">
        <v>133</v>
      </c>
      <c r="X546">
        <v>1071</v>
      </c>
      <c r="Z546">
        <v>18</v>
      </c>
      <c r="AA546" s="37" t="s">
        <v>440</v>
      </c>
      <c r="AB546" s="35" t="s">
        <v>377</v>
      </c>
      <c r="AC546" s="35">
        <f>VLOOKUP(A546,Raceinfo!$A$1:$D$15,4,0)</f>
        <v>5</v>
      </c>
      <c r="AD546">
        <v>5</v>
      </c>
      <c r="AE546">
        <v>38</v>
      </c>
      <c r="AF546">
        <v>8</v>
      </c>
      <c r="AG546">
        <v>10</v>
      </c>
      <c r="AH546">
        <v>10</v>
      </c>
      <c r="AI546">
        <v>10</v>
      </c>
      <c r="AJ546">
        <v>11</v>
      </c>
      <c r="AL546" t="s">
        <v>29</v>
      </c>
      <c r="AM546" t="s">
        <v>1472</v>
      </c>
      <c r="AN546" s="126">
        <f>表格2[[#This Row],[今次負磅]]/表格2[[#This Row],[排位體重]]*100%</f>
        <v>0.12044817927170869</v>
      </c>
      <c r="AO546" t="str">
        <f t="shared" si="26"/>
        <v/>
      </c>
      <c r="AQ546" t="s">
        <v>1419</v>
      </c>
      <c r="AS546" t="s">
        <v>1421</v>
      </c>
    </row>
    <row r="547" spans="1:45" x14ac:dyDescent="0.25">
      <c r="A547" s="20" t="s">
        <v>130</v>
      </c>
      <c r="B547" s="19" t="s">
        <v>144</v>
      </c>
      <c r="C547" s="19"/>
      <c r="D547" s="19"/>
      <c r="E547" s="11" t="s">
        <v>1414</v>
      </c>
      <c r="F547" s="122"/>
      <c r="G547" s="31" t="str">
        <f>VLOOKUP(AF547, method!$A$1:$B$15, 2, 0)</f>
        <v>中後</v>
      </c>
      <c r="H547">
        <v>8</v>
      </c>
      <c r="I547" t="str">
        <f t="shared" si="24"/>
        <v/>
      </c>
      <c r="J547">
        <f>COUNTIF($B$2:B547,B547)</f>
        <v>2</v>
      </c>
      <c r="K547" t="str">
        <f t="shared" ca="1" si="25"/>
        <v/>
      </c>
      <c r="L547" t="s">
        <v>552</v>
      </c>
      <c r="M547" s="40" t="s">
        <v>426</v>
      </c>
      <c r="N547">
        <v>2200</v>
      </c>
      <c r="O547">
        <v>2</v>
      </c>
      <c r="P547">
        <v>17.670000000000002</v>
      </c>
      <c r="Q547">
        <v>8</v>
      </c>
      <c r="R547">
        <v>10</v>
      </c>
      <c r="S547" s="45" t="s">
        <v>22</v>
      </c>
      <c r="T547" s="61" t="s">
        <v>128</v>
      </c>
      <c r="U547" s="19" t="s">
        <v>78</v>
      </c>
      <c r="V547">
        <v>129</v>
      </c>
      <c r="W547">
        <v>135</v>
      </c>
      <c r="X547">
        <v>1060</v>
      </c>
      <c r="Z547">
        <v>25</v>
      </c>
      <c r="AA547" s="37" t="s">
        <v>421</v>
      </c>
      <c r="AB547" s="35" t="s">
        <v>370</v>
      </c>
      <c r="AC547" s="35">
        <f>VLOOKUP(A547,Raceinfo!$A$1:$D$15,4,0)</f>
        <v>5</v>
      </c>
      <c r="AD547">
        <v>5</v>
      </c>
      <c r="AE547">
        <v>38</v>
      </c>
      <c r="AF547">
        <v>8</v>
      </c>
      <c r="AG547">
        <v>9</v>
      </c>
      <c r="AH547">
        <v>9</v>
      </c>
      <c r="AI547">
        <v>9</v>
      </c>
      <c r="AJ547">
        <v>7</v>
      </c>
      <c r="AK547">
        <v>8</v>
      </c>
      <c r="AL547" t="s">
        <v>29</v>
      </c>
      <c r="AM547" t="s">
        <v>1472</v>
      </c>
      <c r="AN547" s="126">
        <f>表格2[[#This Row],[今次負磅]]/表格2[[#This Row],[排位體重]]*100%</f>
        <v>0.12169811320754717</v>
      </c>
      <c r="AO547" t="str">
        <f t="shared" si="26"/>
        <v/>
      </c>
      <c r="AQ547" t="s">
        <v>1419</v>
      </c>
      <c r="AS547" t="s">
        <v>1421</v>
      </c>
    </row>
    <row r="548" spans="1:45" x14ac:dyDescent="0.25">
      <c r="A548" s="20" t="s">
        <v>130</v>
      </c>
      <c r="B548" s="19" t="s">
        <v>144</v>
      </c>
      <c r="C548" s="19"/>
      <c r="D548" s="19"/>
      <c r="E548" s="125" t="s">
        <v>1399</v>
      </c>
      <c r="F548" s="23" t="s">
        <v>1409</v>
      </c>
      <c r="G548" s="32" t="str">
        <f>VLOOKUP(AF548, method!$A$1:$B$15, 2, 0)</f>
        <v>中前</v>
      </c>
      <c r="H548" s="15">
        <v>2</v>
      </c>
      <c r="I548" s="15" t="str">
        <f t="shared" si="24"/>
        <v/>
      </c>
      <c r="J548" s="15">
        <f>COUNTIF($B$2:B548,B548)</f>
        <v>3</v>
      </c>
      <c r="K548" s="15" t="str">
        <f t="shared" ca="1" si="25"/>
        <v/>
      </c>
      <c r="L548" t="s">
        <v>613</v>
      </c>
      <c r="M548" s="40" t="s">
        <v>398</v>
      </c>
      <c r="N548">
        <v>1800</v>
      </c>
      <c r="O548">
        <v>1</v>
      </c>
      <c r="P548">
        <v>50.78</v>
      </c>
      <c r="Q548">
        <v>8</v>
      </c>
      <c r="R548">
        <v>2</v>
      </c>
      <c r="S548" s="45" t="s">
        <v>22</v>
      </c>
      <c r="T548" s="61" t="s">
        <v>128</v>
      </c>
      <c r="U548" s="19" t="s">
        <v>78</v>
      </c>
      <c r="V548">
        <v>129</v>
      </c>
      <c r="W548">
        <v>135</v>
      </c>
      <c r="X548">
        <v>1075</v>
      </c>
      <c r="Z548">
        <v>17</v>
      </c>
      <c r="AA548" s="38" t="s">
        <v>517</v>
      </c>
      <c r="AB548" s="36" t="s">
        <v>459</v>
      </c>
      <c r="AC548" s="36">
        <f>VLOOKUP(A548,Raceinfo!$A$1:$D$15,4,0)</f>
        <v>5</v>
      </c>
      <c r="AD548">
        <v>5</v>
      </c>
      <c r="AE548">
        <v>38</v>
      </c>
      <c r="AF548">
        <v>7</v>
      </c>
      <c r="AG548">
        <v>7</v>
      </c>
      <c r="AH548">
        <v>7</v>
      </c>
      <c r="AI548">
        <v>7</v>
      </c>
      <c r="AJ548">
        <v>2</v>
      </c>
      <c r="AL548" t="s">
        <v>29</v>
      </c>
      <c r="AM548" t="s">
        <v>1472</v>
      </c>
      <c r="AN548" s="126">
        <f>表格2[[#This Row],[今次負磅]]/表格2[[#This Row],[排位體重]]*100%</f>
        <v>0.12</v>
      </c>
      <c r="AO548" t="str">
        <f t="shared" si="26"/>
        <v/>
      </c>
      <c r="AQ548" t="s">
        <v>1419</v>
      </c>
      <c r="AS548" t="s">
        <v>1421</v>
      </c>
    </row>
    <row r="549" spans="1:45" x14ac:dyDescent="0.25">
      <c r="A549" s="20" t="s">
        <v>130</v>
      </c>
      <c r="B549" s="19" t="s">
        <v>144</v>
      </c>
      <c r="C549" s="19"/>
      <c r="D549" s="19"/>
      <c r="E549" s="12" t="s">
        <v>29</v>
      </c>
      <c r="F549" s="122"/>
      <c r="G549" s="33" t="str">
        <f>VLOOKUP(AF549, method!$A$1:$B$15, 2, 0)</f>
        <v>留後</v>
      </c>
      <c r="H549">
        <v>7</v>
      </c>
      <c r="I549" t="str">
        <f t="shared" si="24"/>
        <v/>
      </c>
      <c r="J549">
        <f>COUNTIF($B$2:B549,B549)</f>
        <v>4</v>
      </c>
      <c r="K549" t="str">
        <f t="shared" ca="1" si="25"/>
        <v/>
      </c>
      <c r="L549" t="s">
        <v>591</v>
      </c>
      <c r="M549" s="40" t="s">
        <v>376</v>
      </c>
      <c r="N549">
        <v>1800</v>
      </c>
      <c r="O549">
        <v>1</v>
      </c>
      <c r="P549">
        <v>49.67</v>
      </c>
      <c r="Q549">
        <v>8</v>
      </c>
      <c r="R549">
        <v>11</v>
      </c>
      <c r="S549" s="45" t="s">
        <v>22</v>
      </c>
      <c r="T549" s="61" t="s">
        <v>128</v>
      </c>
      <c r="U549" s="19" t="s">
        <v>78</v>
      </c>
      <c r="V549">
        <v>129</v>
      </c>
      <c r="W549">
        <v>115</v>
      </c>
      <c r="X549">
        <v>1060</v>
      </c>
      <c r="Z549">
        <v>133</v>
      </c>
      <c r="AA549" s="38" t="s">
        <v>447</v>
      </c>
      <c r="AB549" s="35" t="s">
        <v>377</v>
      </c>
      <c r="AC549" s="35">
        <f>VLOOKUP(A549,Raceinfo!$A$1:$D$15,4,0)</f>
        <v>5</v>
      </c>
      <c r="AD549">
        <v>4</v>
      </c>
      <c r="AE549">
        <v>40</v>
      </c>
      <c r="AF549">
        <v>11</v>
      </c>
      <c r="AG549">
        <v>12</v>
      </c>
      <c r="AH549">
        <v>12</v>
      </c>
      <c r="AI549">
        <v>12</v>
      </c>
      <c r="AJ549">
        <v>7</v>
      </c>
      <c r="AL549" t="s">
        <v>709</v>
      </c>
      <c r="AM549" t="s">
        <v>1604</v>
      </c>
      <c r="AN549" s="126">
        <f>表格2[[#This Row],[今次負磅]]/表格2[[#This Row],[排位體重]]*100%</f>
        <v>0.12169811320754717</v>
      </c>
      <c r="AO549" t="str">
        <f t="shared" si="26"/>
        <v/>
      </c>
      <c r="AQ549" t="s">
        <v>1419</v>
      </c>
      <c r="AS549" t="s">
        <v>1421</v>
      </c>
    </row>
    <row r="550" spans="1:45" x14ac:dyDescent="0.25">
      <c r="A550" s="20" t="s">
        <v>130</v>
      </c>
      <c r="B550" s="19" t="s">
        <v>144</v>
      </c>
      <c r="C550" s="19"/>
      <c r="D550" s="19"/>
      <c r="E550" s="12" t="s">
        <v>29</v>
      </c>
      <c r="F550" s="122"/>
      <c r="G550" s="33" t="str">
        <f>VLOOKUP(AF550, method!$A$1:$B$15, 2, 0)</f>
        <v>留後</v>
      </c>
      <c r="H550">
        <v>8</v>
      </c>
      <c r="I550" t="str">
        <f t="shared" si="24"/>
        <v/>
      </c>
      <c r="J550">
        <f>COUNTIF($B$2:B550,B550)</f>
        <v>5</v>
      </c>
      <c r="K550" t="str">
        <f t="shared" ca="1" si="25"/>
        <v/>
      </c>
      <c r="L550" t="s">
        <v>383</v>
      </c>
      <c r="M550" s="39" t="s">
        <v>384</v>
      </c>
      <c r="N550">
        <v>2000</v>
      </c>
      <c r="O550">
        <v>2</v>
      </c>
      <c r="P550">
        <v>2.4900000000000002</v>
      </c>
      <c r="Q550">
        <v>8</v>
      </c>
      <c r="R550">
        <v>11</v>
      </c>
      <c r="S550" s="45" t="s">
        <v>22</v>
      </c>
      <c r="T550" s="61" t="s">
        <v>128</v>
      </c>
      <c r="U550" s="19" t="s">
        <v>78</v>
      </c>
      <c r="V550">
        <v>129</v>
      </c>
      <c r="W550">
        <v>119</v>
      </c>
      <c r="X550">
        <v>1074</v>
      </c>
      <c r="Z550">
        <v>70</v>
      </c>
      <c r="AA550" s="37" t="s">
        <v>497</v>
      </c>
      <c r="AB550" s="35" t="s">
        <v>370</v>
      </c>
      <c r="AC550" s="35">
        <f>VLOOKUP(A550,Raceinfo!$A$1:$D$15,4,0)</f>
        <v>5</v>
      </c>
      <c r="AD550">
        <v>4</v>
      </c>
      <c r="AE550">
        <v>43</v>
      </c>
      <c r="AF550">
        <v>11</v>
      </c>
      <c r="AG550">
        <v>12</v>
      </c>
      <c r="AH550">
        <v>12</v>
      </c>
      <c r="AI550">
        <v>12</v>
      </c>
      <c r="AJ550">
        <v>8</v>
      </c>
      <c r="AL550" t="s">
        <v>710</v>
      </c>
      <c r="AM550" t="s">
        <v>1605</v>
      </c>
      <c r="AN550" s="126">
        <f>表格2[[#This Row],[今次負磅]]/表格2[[#This Row],[排位體重]]*100%</f>
        <v>0.12011173184357542</v>
      </c>
      <c r="AO550" t="str">
        <f t="shared" si="26"/>
        <v/>
      </c>
      <c r="AQ550" t="s">
        <v>1419</v>
      </c>
      <c r="AS550" t="s">
        <v>1421</v>
      </c>
    </row>
    <row r="551" spans="1:45" x14ac:dyDescent="0.25">
      <c r="A551" s="20" t="s">
        <v>130</v>
      </c>
      <c r="B551" s="19" t="s">
        <v>144</v>
      </c>
      <c r="C551" s="19"/>
      <c r="D551" s="19"/>
      <c r="E551" s="124" t="s">
        <v>1413</v>
      </c>
      <c r="F551" s="122"/>
      <c r="G551" s="33" t="str">
        <f>VLOOKUP(AF551, method!$A$1:$B$15, 2, 0)</f>
        <v>留後</v>
      </c>
      <c r="H551">
        <v>13</v>
      </c>
      <c r="I551" t="str">
        <f t="shared" si="24"/>
        <v/>
      </c>
      <c r="J551">
        <f>COUNTIF($B$2:B551,B551)</f>
        <v>6</v>
      </c>
      <c r="K551" t="str">
        <f t="shared" ca="1" si="25"/>
        <v/>
      </c>
      <c r="L551" t="s">
        <v>615</v>
      </c>
      <c r="M551" s="39" t="s">
        <v>390</v>
      </c>
      <c r="N551" s="42">
        <v>1600</v>
      </c>
      <c r="O551">
        <v>1</v>
      </c>
      <c r="P551">
        <v>35.47</v>
      </c>
      <c r="Q551">
        <v>8</v>
      </c>
      <c r="R551">
        <v>2</v>
      </c>
      <c r="S551" s="45" t="s">
        <v>22</v>
      </c>
      <c r="T551" s="59" t="s">
        <v>111</v>
      </c>
      <c r="U551" s="26" t="s">
        <v>61</v>
      </c>
      <c r="V551">
        <v>129</v>
      </c>
      <c r="W551">
        <v>121</v>
      </c>
      <c r="X551">
        <v>1087</v>
      </c>
      <c r="Z551">
        <v>177</v>
      </c>
      <c r="AA551" s="37" t="s">
        <v>525</v>
      </c>
      <c r="AB551" s="35" t="s">
        <v>377</v>
      </c>
      <c r="AC551" s="35">
        <f>VLOOKUP(A551,Raceinfo!$A$1:$D$15,4,0)</f>
        <v>5</v>
      </c>
      <c r="AD551">
        <v>4</v>
      </c>
      <c r="AE551">
        <v>46</v>
      </c>
      <c r="AF551">
        <v>12</v>
      </c>
      <c r="AG551">
        <v>11</v>
      </c>
      <c r="AH551">
        <v>11</v>
      </c>
      <c r="AI551">
        <v>13</v>
      </c>
      <c r="AL551" t="s">
        <v>39</v>
      </c>
      <c r="AM551" t="s">
        <v>1469</v>
      </c>
      <c r="AN551" s="126">
        <f>表格2[[#This Row],[今次負磅]]/表格2[[#This Row],[排位體重]]*100%</f>
        <v>0.11867525298988041</v>
      </c>
      <c r="AO551" t="str">
        <f t="shared" si="26"/>
        <v/>
      </c>
      <c r="AQ551" t="s">
        <v>1419</v>
      </c>
      <c r="AS551" t="s">
        <v>1421</v>
      </c>
    </row>
    <row r="552" spans="1:45" x14ac:dyDescent="0.25">
      <c r="A552" s="20" t="s">
        <v>130</v>
      </c>
      <c r="B552" s="19" t="s">
        <v>144</v>
      </c>
      <c r="C552" s="19"/>
      <c r="D552" s="19"/>
      <c r="E552" s="12" t="s">
        <v>29</v>
      </c>
      <c r="F552" s="122"/>
      <c r="G552" s="32" t="str">
        <f>VLOOKUP(AF552, method!$A$1:$B$15, 2, 0)</f>
        <v>中前</v>
      </c>
      <c r="H552">
        <v>9</v>
      </c>
      <c r="I552" t="str">
        <f t="shared" si="24"/>
        <v/>
      </c>
      <c r="J552">
        <f>COUNTIF($B$2:B552,B552)</f>
        <v>7</v>
      </c>
      <c r="K552" t="str">
        <f t="shared" ca="1" si="25"/>
        <v/>
      </c>
      <c r="L552" t="s">
        <v>429</v>
      </c>
      <c r="M552" s="39" t="s">
        <v>430</v>
      </c>
      <c r="N552" s="42">
        <v>1600</v>
      </c>
      <c r="O552">
        <v>1</v>
      </c>
      <c r="P552">
        <v>35.71</v>
      </c>
      <c r="Q552">
        <v>8</v>
      </c>
      <c r="R552">
        <v>9</v>
      </c>
      <c r="S552" s="45" t="s">
        <v>22</v>
      </c>
      <c r="T552" s="65" t="s">
        <v>406</v>
      </c>
      <c r="U552" s="26" t="s">
        <v>61</v>
      </c>
      <c r="V552">
        <v>129</v>
      </c>
      <c r="W552">
        <v>123</v>
      </c>
      <c r="X552">
        <v>1089</v>
      </c>
      <c r="Z552">
        <v>93</v>
      </c>
      <c r="AA552" s="37" t="s">
        <v>408</v>
      </c>
      <c r="AB552" s="35" t="s">
        <v>377</v>
      </c>
      <c r="AC552" s="35">
        <f>VLOOKUP(A552,Raceinfo!$A$1:$D$15,4,0)</f>
        <v>5</v>
      </c>
      <c r="AD552">
        <v>4</v>
      </c>
      <c r="AE552">
        <v>48</v>
      </c>
      <c r="AF552">
        <v>6</v>
      </c>
      <c r="AG552">
        <v>7</v>
      </c>
      <c r="AH552">
        <v>7</v>
      </c>
      <c r="AI552">
        <v>9</v>
      </c>
      <c r="AL552" t="s">
        <v>39</v>
      </c>
      <c r="AM552" t="s">
        <v>1469</v>
      </c>
      <c r="AN552" s="126">
        <f>表格2[[#This Row],[今次負磅]]/表格2[[#This Row],[排位體重]]*100%</f>
        <v>0.1184573002754821</v>
      </c>
      <c r="AO552" t="str">
        <f t="shared" si="26"/>
        <v/>
      </c>
      <c r="AQ552" t="s">
        <v>1419</v>
      </c>
      <c r="AS552" t="s">
        <v>1421</v>
      </c>
    </row>
    <row r="553" spans="1:45" x14ac:dyDescent="0.25">
      <c r="A553" s="20" t="s">
        <v>130</v>
      </c>
      <c r="B553" s="19" t="s">
        <v>144</v>
      </c>
      <c r="C553" s="19"/>
      <c r="D553" s="19"/>
      <c r="E553" s="12" t="s">
        <v>29</v>
      </c>
      <c r="F553" s="122"/>
      <c r="G553" s="31" t="str">
        <f>VLOOKUP(AF553, method!$A$1:$B$15, 2, 0)</f>
        <v>中後</v>
      </c>
      <c r="H553">
        <v>11</v>
      </c>
      <c r="I553" t="str">
        <f t="shared" si="24"/>
        <v/>
      </c>
      <c r="J553">
        <f>COUNTIF($B$2:B553,B553)</f>
        <v>8</v>
      </c>
      <c r="K553" t="str">
        <f t="shared" ca="1" si="25"/>
        <v/>
      </c>
      <c r="L553" t="s">
        <v>685</v>
      </c>
      <c r="M553" s="40" t="s">
        <v>426</v>
      </c>
      <c r="N553">
        <v>1650</v>
      </c>
      <c r="O553">
        <v>1</v>
      </c>
      <c r="P553">
        <v>41.28</v>
      </c>
      <c r="Q553">
        <v>8</v>
      </c>
      <c r="R553">
        <v>8</v>
      </c>
      <c r="S553" s="45" t="s">
        <v>22</v>
      </c>
      <c r="T553" s="63" t="s">
        <v>191</v>
      </c>
      <c r="U553" s="26" t="s">
        <v>61</v>
      </c>
      <c r="V553">
        <v>129</v>
      </c>
      <c r="W553">
        <v>125</v>
      </c>
      <c r="X553">
        <v>1075</v>
      </c>
      <c r="Z553">
        <v>73</v>
      </c>
      <c r="AA553" s="37" t="s">
        <v>640</v>
      </c>
      <c r="AB553" s="35" t="s">
        <v>377</v>
      </c>
      <c r="AC553" s="35">
        <f>VLOOKUP(A553,Raceinfo!$A$1:$D$15,4,0)</f>
        <v>5</v>
      </c>
      <c r="AD553">
        <v>4</v>
      </c>
      <c r="AE553">
        <v>50</v>
      </c>
      <c r="AF553">
        <v>9</v>
      </c>
      <c r="AG553">
        <v>9</v>
      </c>
      <c r="AH553">
        <v>10</v>
      </c>
      <c r="AI553">
        <v>11</v>
      </c>
      <c r="AL553" t="s">
        <v>39</v>
      </c>
      <c r="AM553" t="s">
        <v>1469</v>
      </c>
      <c r="AN553" s="126">
        <f>表格2[[#This Row],[今次負磅]]/表格2[[#This Row],[排位體重]]*100%</f>
        <v>0.12</v>
      </c>
      <c r="AO553" t="str">
        <f t="shared" si="26"/>
        <v/>
      </c>
      <c r="AQ553" t="s">
        <v>1419</v>
      </c>
      <c r="AS553" t="s">
        <v>1421</v>
      </c>
    </row>
    <row r="554" spans="1:45" x14ac:dyDescent="0.25">
      <c r="A554" s="20" t="s">
        <v>130</v>
      </c>
      <c r="B554" s="19" t="s">
        <v>144</v>
      </c>
      <c r="C554" s="19"/>
      <c r="D554" s="19"/>
      <c r="E554" s="125" t="s">
        <v>1399</v>
      </c>
      <c r="F554" s="122"/>
      <c r="G554" s="32" t="str">
        <f>VLOOKUP(AF554, method!$A$1:$B$15, 2, 0)</f>
        <v>中前</v>
      </c>
      <c r="H554">
        <v>12</v>
      </c>
      <c r="I554" t="str">
        <f t="shared" si="24"/>
        <v/>
      </c>
      <c r="J554">
        <f>COUNTIF($B$2:B554,B554)</f>
        <v>9</v>
      </c>
      <c r="K554" t="str">
        <f t="shared" ca="1" si="25"/>
        <v/>
      </c>
      <c r="L554" t="s">
        <v>409</v>
      </c>
      <c r="M554" s="39" t="s">
        <v>369</v>
      </c>
      <c r="N554" s="42">
        <v>1600</v>
      </c>
      <c r="O554">
        <v>1</v>
      </c>
      <c r="P554">
        <v>35.25</v>
      </c>
      <c r="Q554">
        <v>8</v>
      </c>
      <c r="R554">
        <v>4</v>
      </c>
      <c r="S554" s="45" t="s">
        <v>22</v>
      </c>
      <c r="T554" s="65" t="s">
        <v>406</v>
      </c>
      <c r="U554" s="26" t="s">
        <v>61</v>
      </c>
      <c r="V554">
        <v>129</v>
      </c>
      <c r="W554">
        <v>128</v>
      </c>
      <c r="X554">
        <v>1073</v>
      </c>
      <c r="Z554">
        <v>164</v>
      </c>
      <c r="AA554" s="37" t="s">
        <v>640</v>
      </c>
      <c r="AB554" s="35" t="s">
        <v>370</v>
      </c>
      <c r="AC554" s="35">
        <f>VLOOKUP(A554,Raceinfo!$A$1:$D$15,4,0)</f>
        <v>5</v>
      </c>
      <c r="AD554">
        <v>4</v>
      </c>
      <c r="AE554">
        <v>52</v>
      </c>
      <c r="AF554">
        <v>4</v>
      </c>
      <c r="AG554">
        <v>4</v>
      </c>
      <c r="AH554">
        <v>4</v>
      </c>
      <c r="AI554">
        <v>12</v>
      </c>
      <c r="AL554" t="s">
        <v>39</v>
      </c>
      <c r="AM554" t="s">
        <v>1469</v>
      </c>
      <c r="AN554" s="126">
        <f>表格2[[#This Row],[今次負磅]]/表格2[[#This Row],[排位體重]]*100%</f>
        <v>0.12022367194780988</v>
      </c>
      <c r="AO554" t="str">
        <f t="shared" si="26"/>
        <v/>
      </c>
      <c r="AQ554" t="s">
        <v>1419</v>
      </c>
      <c r="AS554" t="s">
        <v>1421</v>
      </c>
    </row>
    <row r="555" spans="1:45" x14ac:dyDescent="0.25">
      <c r="A555" s="20" t="s">
        <v>130</v>
      </c>
      <c r="B555" s="19" t="s">
        <v>144</v>
      </c>
      <c r="C555" s="19"/>
      <c r="D555" s="19"/>
      <c r="E555" s="125" t="s">
        <v>1399</v>
      </c>
      <c r="F555" s="122"/>
      <c r="G555" s="33" t="str">
        <f>VLOOKUP(AF555, method!$A$1:$B$15, 2, 0)</f>
        <v>留後</v>
      </c>
      <c r="H555">
        <v>11</v>
      </c>
      <c r="I555" t="str">
        <f t="shared" si="24"/>
        <v/>
      </c>
      <c r="J555">
        <f>COUNTIF($B$2:B555,B555)</f>
        <v>10</v>
      </c>
      <c r="K555" t="str">
        <f t="shared" ca="1" si="25"/>
        <v/>
      </c>
      <c r="L555" t="s">
        <v>557</v>
      </c>
      <c r="M555" s="39" t="s">
        <v>413</v>
      </c>
      <c r="N555" s="42">
        <v>1600</v>
      </c>
      <c r="O555">
        <v>1</v>
      </c>
      <c r="P555">
        <v>35.5</v>
      </c>
      <c r="Q555">
        <v>8</v>
      </c>
      <c r="R555">
        <v>1</v>
      </c>
      <c r="S555" s="45" t="s">
        <v>22</v>
      </c>
      <c r="T555" s="57" t="s">
        <v>77</v>
      </c>
      <c r="U555" s="26" t="s">
        <v>61</v>
      </c>
      <c r="V555">
        <v>129</v>
      </c>
      <c r="W555">
        <v>127</v>
      </c>
      <c r="X555">
        <v>1065</v>
      </c>
      <c r="Z555">
        <v>66</v>
      </c>
      <c r="AA555" s="37">
        <v>7</v>
      </c>
      <c r="AB555" s="35" t="s">
        <v>377</v>
      </c>
      <c r="AC555" s="35">
        <f>VLOOKUP(A555,Raceinfo!$A$1:$D$15,4,0)</f>
        <v>5</v>
      </c>
      <c r="AD555">
        <v>4</v>
      </c>
      <c r="AE555">
        <v>52</v>
      </c>
      <c r="AF555">
        <v>12</v>
      </c>
      <c r="AG555">
        <v>12</v>
      </c>
      <c r="AH555">
        <v>13</v>
      </c>
      <c r="AI555">
        <v>11</v>
      </c>
      <c r="AL555" t="s">
        <v>711</v>
      </c>
      <c r="AM555" t="s">
        <v>1606</v>
      </c>
      <c r="AN555" s="126">
        <f>表格2[[#This Row],[今次負磅]]/表格2[[#This Row],[排位體重]]*100%</f>
        <v>0.12112676056338029</v>
      </c>
      <c r="AO555" t="str">
        <f t="shared" si="26"/>
        <v/>
      </c>
      <c r="AQ555" t="s">
        <v>1419</v>
      </c>
      <c r="AS555" t="s">
        <v>1421</v>
      </c>
    </row>
    <row r="556" spans="1:45" x14ac:dyDescent="0.25">
      <c r="A556" s="20" t="s">
        <v>130</v>
      </c>
      <c r="B556" s="20" t="s">
        <v>146</v>
      </c>
      <c r="C556" s="20"/>
      <c r="D556" s="20"/>
      <c r="E556" s="124" t="s">
        <v>1413</v>
      </c>
      <c r="F556" s="23" t="s">
        <v>1409</v>
      </c>
      <c r="G556" s="32" t="str">
        <f>VLOOKUP(AF556, method!$A$1:$B$15, 2, 0)</f>
        <v>中前</v>
      </c>
      <c r="H556" s="15">
        <v>1</v>
      </c>
      <c r="I556" s="15" t="str">
        <f t="shared" si="24"/>
        <v/>
      </c>
      <c r="J556" s="15">
        <f>COUNTIF($B$2:B556,B556)</f>
        <v>1</v>
      </c>
      <c r="K556" s="15" t="str">
        <f t="shared" ca="1" si="25"/>
        <v/>
      </c>
      <c r="L556" t="s">
        <v>674</v>
      </c>
      <c r="M556" s="40" t="s">
        <v>376</v>
      </c>
      <c r="N556">
        <v>1650</v>
      </c>
      <c r="O556">
        <v>1</v>
      </c>
      <c r="P556">
        <v>40.450000000000003</v>
      </c>
      <c r="Q556">
        <v>7</v>
      </c>
      <c r="R556">
        <v>2</v>
      </c>
      <c r="S556" s="54" t="s">
        <v>64</v>
      </c>
      <c r="T556" s="54" t="s">
        <v>64</v>
      </c>
      <c r="U556" s="28" t="s">
        <v>65</v>
      </c>
      <c r="V556">
        <v>128</v>
      </c>
      <c r="W556">
        <v>123</v>
      </c>
      <c r="X556">
        <v>1044</v>
      </c>
      <c r="Z556">
        <v>4.2</v>
      </c>
      <c r="AA556" s="38" t="s">
        <v>468</v>
      </c>
      <c r="AB556" s="35" t="s">
        <v>377</v>
      </c>
      <c r="AC556" s="35">
        <f>VLOOKUP(A556,Raceinfo!$A$1:$D$15,4,0)</f>
        <v>5</v>
      </c>
      <c r="AD556">
        <v>5</v>
      </c>
      <c r="AE556">
        <v>26</v>
      </c>
      <c r="AF556">
        <v>6</v>
      </c>
      <c r="AG556">
        <v>8</v>
      </c>
      <c r="AH556">
        <v>11</v>
      </c>
      <c r="AI556">
        <v>1</v>
      </c>
      <c r="AL556" t="s">
        <v>147</v>
      </c>
      <c r="AM556" t="s">
        <v>1483</v>
      </c>
      <c r="AN556" s="126">
        <f>表格2[[#This Row],[今次負磅]]/表格2[[#This Row],[排位體重]]*100%</f>
        <v>0.12260536398467432</v>
      </c>
      <c r="AO556" t="str">
        <f t="shared" si="26"/>
        <v/>
      </c>
      <c r="AP556" t="s">
        <v>1416</v>
      </c>
    </row>
    <row r="557" spans="1:45" x14ac:dyDescent="0.25">
      <c r="A557" s="20" t="s">
        <v>130</v>
      </c>
      <c r="B557" s="20" t="s">
        <v>146</v>
      </c>
      <c r="C557" s="20"/>
      <c r="D557" s="20"/>
      <c r="E557" s="12" t="s">
        <v>29</v>
      </c>
      <c r="F557" s="122"/>
      <c r="G557" s="31" t="str">
        <f>VLOOKUP(AF557, method!$A$1:$B$15, 2, 0)</f>
        <v>中後</v>
      </c>
      <c r="H557">
        <v>6</v>
      </c>
      <c r="I557" t="str">
        <f t="shared" si="24"/>
        <v/>
      </c>
      <c r="J557">
        <f>COUNTIF($B$2:B557,B557)</f>
        <v>2</v>
      </c>
      <c r="K557" t="str">
        <f t="shared" ca="1" si="25"/>
        <v/>
      </c>
      <c r="L557" t="s">
        <v>445</v>
      </c>
      <c r="M557" s="40" t="s">
        <v>446</v>
      </c>
      <c r="N557">
        <v>1800</v>
      </c>
      <c r="O557">
        <v>1</v>
      </c>
      <c r="P557">
        <v>51.1</v>
      </c>
      <c r="Q557">
        <v>7</v>
      </c>
      <c r="R557">
        <v>7</v>
      </c>
      <c r="S557" s="54" t="s">
        <v>64</v>
      </c>
      <c r="T557" s="54" t="s">
        <v>64</v>
      </c>
      <c r="U557" s="28" t="s">
        <v>65</v>
      </c>
      <c r="V557">
        <v>128</v>
      </c>
      <c r="W557">
        <v>123</v>
      </c>
      <c r="X557">
        <v>1045</v>
      </c>
      <c r="Z557">
        <v>4.3</v>
      </c>
      <c r="AA557" s="37" t="s">
        <v>428</v>
      </c>
      <c r="AB557" s="35" t="s">
        <v>377</v>
      </c>
      <c r="AC557" s="35">
        <f>VLOOKUP(A557,Raceinfo!$A$1:$D$15,4,0)</f>
        <v>5</v>
      </c>
      <c r="AD557">
        <v>5</v>
      </c>
      <c r="AE557">
        <v>28</v>
      </c>
      <c r="AF557">
        <v>9</v>
      </c>
      <c r="AG557">
        <v>7</v>
      </c>
      <c r="AH557">
        <v>7</v>
      </c>
      <c r="AI557">
        <v>6</v>
      </c>
      <c r="AJ557">
        <v>6</v>
      </c>
      <c r="AL557" t="s">
        <v>147</v>
      </c>
      <c r="AM557" t="s">
        <v>1483</v>
      </c>
      <c r="AN557" s="126">
        <f>表格2[[#This Row],[今次負磅]]/表格2[[#This Row],[排位體重]]*100%</f>
        <v>0.12248803827751197</v>
      </c>
      <c r="AO557" t="str">
        <f t="shared" si="26"/>
        <v/>
      </c>
      <c r="AP557" t="s">
        <v>1416</v>
      </c>
    </row>
    <row r="558" spans="1:45" x14ac:dyDescent="0.25">
      <c r="A558" s="20" t="s">
        <v>130</v>
      </c>
      <c r="B558" s="20" t="s">
        <v>146</v>
      </c>
      <c r="C558" s="20"/>
      <c r="D558" s="20"/>
      <c r="E558" s="125" t="s">
        <v>1399</v>
      </c>
      <c r="F558" s="122"/>
      <c r="G558" s="30" t="str">
        <f>VLOOKUP(AF558, method!$A$1:$B$15, 2, 0)</f>
        <v>放頭</v>
      </c>
      <c r="H558">
        <v>9</v>
      </c>
      <c r="I558" t="str">
        <f t="shared" si="24"/>
        <v/>
      </c>
      <c r="J558">
        <f>COUNTIF($B$2:B558,B558)</f>
        <v>3</v>
      </c>
      <c r="K558" t="str">
        <f t="shared" ca="1" si="25"/>
        <v/>
      </c>
      <c r="L558" t="s">
        <v>552</v>
      </c>
      <c r="M558" s="40" t="s">
        <v>426</v>
      </c>
      <c r="N558">
        <v>2200</v>
      </c>
      <c r="O558">
        <v>2</v>
      </c>
      <c r="P558">
        <v>17.79</v>
      </c>
      <c r="Q558">
        <v>7</v>
      </c>
      <c r="R558">
        <v>2</v>
      </c>
      <c r="S558" s="54" t="s">
        <v>64</v>
      </c>
      <c r="T558" s="54" t="s">
        <v>64</v>
      </c>
      <c r="U558" s="28" t="s">
        <v>65</v>
      </c>
      <c r="V558">
        <v>128</v>
      </c>
      <c r="W558">
        <v>127</v>
      </c>
      <c r="X558">
        <v>1035</v>
      </c>
      <c r="Z558">
        <v>3.3</v>
      </c>
      <c r="AA558" s="37">
        <v>10</v>
      </c>
      <c r="AB558" s="35" t="s">
        <v>370</v>
      </c>
      <c r="AC558" s="35">
        <f>VLOOKUP(A558,Raceinfo!$A$1:$D$15,4,0)</f>
        <v>5</v>
      </c>
      <c r="AD558">
        <v>5</v>
      </c>
      <c r="AE558">
        <v>30</v>
      </c>
      <c r="AF558">
        <v>1</v>
      </c>
      <c r="AG558">
        <v>1</v>
      </c>
      <c r="AH558">
        <v>1</v>
      </c>
      <c r="AI558">
        <v>1</v>
      </c>
      <c r="AJ558">
        <v>2</v>
      </c>
      <c r="AK558">
        <v>9</v>
      </c>
      <c r="AL558" t="s">
        <v>147</v>
      </c>
      <c r="AM558" t="s">
        <v>1483</v>
      </c>
      <c r="AN558" s="126">
        <f>表格2[[#This Row],[今次負磅]]/表格2[[#This Row],[排位體重]]*100%</f>
        <v>0.12367149758454106</v>
      </c>
      <c r="AO558" t="str">
        <f t="shared" si="26"/>
        <v/>
      </c>
      <c r="AP558" t="s">
        <v>1416</v>
      </c>
    </row>
    <row r="559" spans="1:45" x14ac:dyDescent="0.25">
      <c r="A559" s="20" t="s">
        <v>130</v>
      </c>
      <c r="B559" s="20" t="s">
        <v>146</v>
      </c>
      <c r="C559" s="20"/>
      <c r="D559" s="20"/>
      <c r="E559" s="11" t="s">
        <v>1414</v>
      </c>
      <c r="F559" s="122"/>
      <c r="G559" s="30" t="str">
        <f>VLOOKUP(AF559, method!$A$1:$B$15, 2, 0)</f>
        <v>放頭</v>
      </c>
      <c r="H559">
        <v>6</v>
      </c>
      <c r="I559" t="str">
        <f t="shared" si="24"/>
        <v/>
      </c>
      <c r="J559">
        <f>COUNTIF($B$2:B559,B559)</f>
        <v>4</v>
      </c>
      <c r="K559" t="str">
        <f t="shared" ca="1" si="25"/>
        <v/>
      </c>
      <c r="L559" t="s">
        <v>590</v>
      </c>
      <c r="M559" s="39" t="s">
        <v>430</v>
      </c>
      <c r="N559">
        <v>1800</v>
      </c>
      <c r="O559">
        <v>1</v>
      </c>
      <c r="P559">
        <v>51.29</v>
      </c>
      <c r="Q559">
        <v>7</v>
      </c>
      <c r="R559">
        <v>4</v>
      </c>
      <c r="S559" s="54" t="s">
        <v>64</v>
      </c>
      <c r="T559" s="47" t="s">
        <v>32</v>
      </c>
      <c r="U559" s="28" t="s">
        <v>65</v>
      </c>
      <c r="V559">
        <v>128</v>
      </c>
      <c r="W559">
        <v>127</v>
      </c>
      <c r="X559">
        <v>1029</v>
      </c>
      <c r="Z559">
        <v>3.3</v>
      </c>
      <c r="AA559" s="37" t="s">
        <v>471</v>
      </c>
      <c r="AB559" s="36" t="s">
        <v>459</v>
      </c>
      <c r="AC559" s="36">
        <f>VLOOKUP(A559,Raceinfo!$A$1:$D$15,4,0)</f>
        <v>5</v>
      </c>
      <c r="AD559">
        <v>5</v>
      </c>
      <c r="AE559">
        <v>32</v>
      </c>
      <c r="AF559">
        <v>2</v>
      </c>
      <c r="AG559">
        <v>5</v>
      </c>
      <c r="AH559">
        <v>5</v>
      </c>
      <c r="AI559">
        <v>7</v>
      </c>
      <c r="AJ559">
        <v>6</v>
      </c>
      <c r="AL559" t="s">
        <v>147</v>
      </c>
      <c r="AM559" t="s">
        <v>1483</v>
      </c>
      <c r="AN559" s="126">
        <f>表格2[[#This Row],[今次負磅]]/表格2[[#This Row],[排位體重]]*100%</f>
        <v>0.12439261418853255</v>
      </c>
      <c r="AO559" t="str">
        <f t="shared" si="26"/>
        <v/>
      </c>
      <c r="AP559" t="s">
        <v>1416</v>
      </c>
    </row>
    <row r="560" spans="1:45" x14ac:dyDescent="0.25">
      <c r="A560" s="20" t="s">
        <v>130</v>
      </c>
      <c r="B560" s="20" t="s">
        <v>146</v>
      </c>
      <c r="C560" s="20"/>
      <c r="D560" s="20"/>
      <c r="E560" s="11" t="s">
        <v>1414</v>
      </c>
      <c r="F560" s="122"/>
      <c r="G560" s="32" t="str">
        <f>VLOOKUP(AF560, method!$A$1:$B$15, 2, 0)</f>
        <v>中前</v>
      </c>
      <c r="H560" s="15">
        <v>3</v>
      </c>
      <c r="I560" s="15" t="str">
        <f t="shared" si="24"/>
        <v/>
      </c>
      <c r="J560" s="15">
        <f>COUNTIF($B$2:B560,B560)</f>
        <v>5</v>
      </c>
      <c r="K560" s="15" t="str">
        <f t="shared" ca="1" si="25"/>
        <v/>
      </c>
      <c r="L560" t="s">
        <v>448</v>
      </c>
      <c r="M560" s="41" t="s">
        <v>400</v>
      </c>
      <c r="N560">
        <v>1800</v>
      </c>
      <c r="O560">
        <v>1</v>
      </c>
      <c r="P560">
        <v>50.9</v>
      </c>
      <c r="Q560">
        <v>7</v>
      </c>
      <c r="R560">
        <v>11</v>
      </c>
      <c r="S560" s="54" t="s">
        <v>64</v>
      </c>
      <c r="T560" s="47" t="s">
        <v>32</v>
      </c>
      <c r="U560" s="28" t="s">
        <v>65</v>
      </c>
      <c r="V560">
        <v>128</v>
      </c>
      <c r="W560">
        <v>127</v>
      </c>
      <c r="X560">
        <v>1036</v>
      </c>
      <c r="Z560">
        <v>6.1</v>
      </c>
      <c r="AA560" s="38" t="s">
        <v>470</v>
      </c>
      <c r="AB560" s="35" t="s">
        <v>377</v>
      </c>
      <c r="AC560" s="35">
        <f>VLOOKUP(A560,Raceinfo!$A$1:$D$15,4,0)</f>
        <v>5</v>
      </c>
      <c r="AD560">
        <v>5</v>
      </c>
      <c r="AE560">
        <v>32</v>
      </c>
      <c r="AF560">
        <v>4</v>
      </c>
      <c r="AG560">
        <v>6</v>
      </c>
      <c r="AH560">
        <v>6</v>
      </c>
      <c r="AI560">
        <v>7</v>
      </c>
      <c r="AJ560">
        <v>3</v>
      </c>
      <c r="AL560" t="s">
        <v>147</v>
      </c>
      <c r="AM560" t="s">
        <v>1483</v>
      </c>
      <c r="AN560" s="126">
        <f>表格2[[#This Row],[今次負磅]]/表格2[[#This Row],[排位體重]]*100%</f>
        <v>0.12355212355212356</v>
      </c>
      <c r="AO560" t="str">
        <f t="shared" si="26"/>
        <v/>
      </c>
      <c r="AP560" t="s">
        <v>1416</v>
      </c>
    </row>
    <row r="561" spans="1:45" x14ac:dyDescent="0.25">
      <c r="A561" s="20" t="s">
        <v>130</v>
      </c>
      <c r="B561" s="20" t="s">
        <v>146</v>
      </c>
      <c r="C561" s="20"/>
      <c r="D561" s="20"/>
      <c r="E561" s="11" t="s">
        <v>1414</v>
      </c>
      <c r="F561" s="122"/>
      <c r="G561" s="33" t="str">
        <f>VLOOKUP(AF561, method!$A$1:$B$15, 2, 0)</f>
        <v>留後</v>
      </c>
      <c r="H561">
        <v>6</v>
      </c>
      <c r="I561" t="str">
        <f t="shared" si="24"/>
        <v/>
      </c>
      <c r="J561">
        <f>COUNTIF($B$2:B561,B561)</f>
        <v>6</v>
      </c>
      <c r="K561" t="str">
        <f t="shared" ca="1" si="25"/>
        <v/>
      </c>
      <c r="L561" t="s">
        <v>425</v>
      </c>
      <c r="M561" s="40" t="s">
        <v>426</v>
      </c>
      <c r="N561">
        <v>2200</v>
      </c>
      <c r="O561">
        <v>2</v>
      </c>
      <c r="P561">
        <v>17.52</v>
      </c>
      <c r="Q561">
        <v>7</v>
      </c>
      <c r="R561">
        <v>10</v>
      </c>
      <c r="S561" s="54" t="s">
        <v>64</v>
      </c>
      <c r="T561" s="48" t="s">
        <v>37</v>
      </c>
      <c r="U561" s="28" t="s">
        <v>65</v>
      </c>
      <c r="V561">
        <v>128</v>
      </c>
      <c r="W561">
        <v>127</v>
      </c>
      <c r="X561">
        <v>1033</v>
      </c>
      <c r="Z561">
        <v>4.4000000000000004</v>
      </c>
      <c r="AA561" s="37" t="s">
        <v>467</v>
      </c>
      <c r="AB561" s="35" t="s">
        <v>377</v>
      </c>
      <c r="AC561" s="35">
        <f>VLOOKUP(A561,Raceinfo!$A$1:$D$15,4,0)</f>
        <v>5</v>
      </c>
      <c r="AD561">
        <v>5</v>
      </c>
      <c r="AE561">
        <v>32</v>
      </c>
      <c r="AF561">
        <v>11</v>
      </c>
      <c r="AG561">
        <v>11</v>
      </c>
      <c r="AH561">
        <v>12</v>
      </c>
      <c r="AI561">
        <v>12</v>
      </c>
      <c r="AJ561">
        <v>11</v>
      </c>
      <c r="AK561">
        <v>6</v>
      </c>
      <c r="AL561" t="s">
        <v>147</v>
      </c>
      <c r="AM561" t="s">
        <v>1483</v>
      </c>
      <c r="AN561" s="126">
        <f>表格2[[#This Row],[今次負磅]]/表格2[[#This Row],[排位體重]]*100%</f>
        <v>0.12391093901258471</v>
      </c>
      <c r="AO561" t="str">
        <f t="shared" si="26"/>
        <v/>
      </c>
      <c r="AP561" t="s">
        <v>1416</v>
      </c>
    </row>
    <row r="562" spans="1:45" x14ac:dyDescent="0.25">
      <c r="A562" s="20" t="s">
        <v>130</v>
      </c>
      <c r="B562" s="20" t="s">
        <v>146</v>
      </c>
      <c r="C562" s="20"/>
      <c r="D562" s="20"/>
      <c r="E562" s="11" t="s">
        <v>1414</v>
      </c>
      <c r="F562" s="18" t="s">
        <v>1407</v>
      </c>
      <c r="G562" s="31" t="str">
        <f>VLOOKUP(AF562, method!$A$1:$B$15, 2, 0)</f>
        <v>中後</v>
      </c>
      <c r="H562" s="15">
        <v>2</v>
      </c>
      <c r="I562" s="15" t="str">
        <f t="shared" si="24"/>
        <v/>
      </c>
      <c r="J562" s="15">
        <f>COUNTIF($B$2:B562,B562)</f>
        <v>7</v>
      </c>
      <c r="K562" s="15" t="str">
        <f t="shared" ca="1" si="25"/>
        <v/>
      </c>
      <c r="L562" t="s">
        <v>453</v>
      </c>
      <c r="M562" s="40" t="s">
        <v>398</v>
      </c>
      <c r="N562">
        <v>1800</v>
      </c>
      <c r="O562">
        <v>1</v>
      </c>
      <c r="P562">
        <v>49.51</v>
      </c>
      <c r="Q562">
        <v>7</v>
      </c>
      <c r="R562">
        <v>9</v>
      </c>
      <c r="S562" s="54" t="s">
        <v>64</v>
      </c>
      <c r="T562" s="54" t="s">
        <v>64</v>
      </c>
      <c r="U562" s="28" t="s">
        <v>65</v>
      </c>
      <c r="V562">
        <v>128</v>
      </c>
      <c r="W562">
        <v>126</v>
      </c>
      <c r="X562">
        <v>1048</v>
      </c>
      <c r="Z562">
        <v>8.4</v>
      </c>
      <c r="AA562" s="38">
        <v>1</v>
      </c>
      <c r="AB562" s="36" t="s">
        <v>459</v>
      </c>
      <c r="AC562" s="36">
        <f>VLOOKUP(A562,Raceinfo!$A$1:$D$15,4,0)</f>
        <v>5</v>
      </c>
      <c r="AD562">
        <v>5</v>
      </c>
      <c r="AE562">
        <v>32</v>
      </c>
      <c r="AF562">
        <v>9</v>
      </c>
      <c r="AG562">
        <v>9</v>
      </c>
      <c r="AH562">
        <v>8</v>
      </c>
      <c r="AI562">
        <v>6</v>
      </c>
      <c r="AJ562">
        <v>2</v>
      </c>
      <c r="AL562" t="s">
        <v>147</v>
      </c>
      <c r="AM562" t="s">
        <v>1483</v>
      </c>
      <c r="AN562" s="126">
        <f>表格2[[#This Row],[今次負磅]]/表格2[[#This Row],[排位體重]]*100%</f>
        <v>0.12213740458015267</v>
      </c>
      <c r="AO562" t="str">
        <f t="shared" si="26"/>
        <v/>
      </c>
      <c r="AP562" t="s">
        <v>1416</v>
      </c>
    </row>
    <row r="563" spans="1:45" x14ac:dyDescent="0.25">
      <c r="A563" s="20" t="s">
        <v>130</v>
      </c>
      <c r="B563" s="20" t="s">
        <v>146</v>
      </c>
      <c r="C563" s="20"/>
      <c r="D563" s="20"/>
      <c r="E563" s="11" t="s">
        <v>1414</v>
      </c>
      <c r="F563" s="122"/>
      <c r="G563" s="33" t="str">
        <f>VLOOKUP(AF563, method!$A$1:$B$15, 2, 0)</f>
        <v>留後</v>
      </c>
      <c r="H563" s="15">
        <v>3</v>
      </c>
      <c r="I563" s="15" t="str">
        <f t="shared" si="24"/>
        <v/>
      </c>
      <c r="J563" s="15">
        <f>COUNTIF($B$2:B563,B563)</f>
        <v>8</v>
      </c>
      <c r="K563" s="15" t="str">
        <f t="shared" ca="1" si="25"/>
        <v/>
      </c>
      <c r="L563" t="s">
        <v>420</v>
      </c>
      <c r="M563" s="39" t="s">
        <v>369</v>
      </c>
      <c r="N563">
        <v>2000</v>
      </c>
      <c r="O563">
        <v>2</v>
      </c>
      <c r="P563">
        <v>4.18</v>
      </c>
      <c r="Q563">
        <v>7</v>
      </c>
      <c r="R563">
        <v>8</v>
      </c>
      <c r="S563" s="54" t="s">
        <v>64</v>
      </c>
      <c r="T563" s="62" t="s">
        <v>154</v>
      </c>
      <c r="U563" s="28" t="s">
        <v>65</v>
      </c>
      <c r="V563">
        <v>128</v>
      </c>
      <c r="W563">
        <v>128</v>
      </c>
      <c r="X563">
        <v>1048</v>
      </c>
      <c r="Z563">
        <v>9.3000000000000007</v>
      </c>
      <c r="AA563" s="38">
        <v>2</v>
      </c>
      <c r="AB563" s="35" t="s">
        <v>377</v>
      </c>
      <c r="AC563" s="35">
        <f>VLOOKUP(A563,Raceinfo!$A$1:$D$15,4,0)</f>
        <v>5</v>
      </c>
      <c r="AD563">
        <v>5</v>
      </c>
      <c r="AE563">
        <v>33</v>
      </c>
      <c r="AF563">
        <v>11</v>
      </c>
      <c r="AG563">
        <v>13</v>
      </c>
      <c r="AH563">
        <v>14</v>
      </c>
      <c r="AI563">
        <v>14</v>
      </c>
      <c r="AJ563">
        <v>3</v>
      </c>
      <c r="AL563" t="s">
        <v>147</v>
      </c>
      <c r="AM563" t="s">
        <v>1483</v>
      </c>
      <c r="AN563" s="126">
        <f>表格2[[#This Row],[今次負磅]]/表格2[[#This Row],[排位體重]]*100%</f>
        <v>0.12213740458015267</v>
      </c>
      <c r="AO563" t="str">
        <f t="shared" si="26"/>
        <v/>
      </c>
      <c r="AP563" t="s">
        <v>1416</v>
      </c>
    </row>
    <row r="564" spans="1:45" x14ac:dyDescent="0.25">
      <c r="A564" s="20" t="s">
        <v>130</v>
      </c>
      <c r="B564" s="20" t="s">
        <v>146</v>
      </c>
      <c r="C564" s="20"/>
      <c r="D564" s="20"/>
      <c r="E564" s="11" t="s">
        <v>1414</v>
      </c>
      <c r="F564" s="122"/>
      <c r="G564" s="31" t="str">
        <f>VLOOKUP(AF564, method!$A$1:$B$15, 2, 0)</f>
        <v>中後</v>
      </c>
      <c r="H564">
        <v>8</v>
      </c>
      <c r="I564" t="str">
        <f t="shared" si="24"/>
        <v/>
      </c>
      <c r="J564">
        <f>COUNTIF($B$2:B564,B564)</f>
        <v>9</v>
      </c>
      <c r="K564" t="str">
        <f t="shared" ca="1" si="25"/>
        <v/>
      </c>
      <c r="L564" t="s">
        <v>403</v>
      </c>
      <c r="M564" s="41" t="s">
        <v>400</v>
      </c>
      <c r="N564">
        <v>1800</v>
      </c>
      <c r="O564">
        <v>1</v>
      </c>
      <c r="P564">
        <v>51.21</v>
      </c>
      <c r="Q564">
        <v>7</v>
      </c>
      <c r="R564">
        <v>9</v>
      </c>
      <c r="S564" s="54" t="s">
        <v>64</v>
      </c>
      <c r="T564" s="47" t="s">
        <v>32</v>
      </c>
      <c r="U564" s="28" t="s">
        <v>65</v>
      </c>
      <c r="V564">
        <v>128</v>
      </c>
      <c r="W564">
        <v>131</v>
      </c>
      <c r="X564">
        <v>1042</v>
      </c>
      <c r="Z564">
        <v>7</v>
      </c>
      <c r="AA564" s="37" t="s">
        <v>640</v>
      </c>
      <c r="AB564" s="35" t="s">
        <v>377</v>
      </c>
      <c r="AC564" s="35">
        <f>VLOOKUP(A564,Raceinfo!$A$1:$D$15,4,0)</f>
        <v>5</v>
      </c>
      <c r="AD564">
        <v>5</v>
      </c>
      <c r="AE564">
        <v>35</v>
      </c>
      <c r="AF564">
        <v>9</v>
      </c>
      <c r="AG564">
        <v>11</v>
      </c>
      <c r="AH564">
        <v>11</v>
      </c>
      <c r="AI564">
        <v>12</v>
      </c>
      <c r="AJ564">
        <v>8</v>
      </c>
      <c r="AL564" t="s">
        <v>147</v>
      </c>
      <c r="AM564" t="s">
        <v>1483</v>
      </c>
      <c r="AN564" s="126">
        <f>表格2[[#This Row],[今次負磅]]/表格2[[#This Row],[排位體重]]*100%</f>
        <v>0.12284069097888675</v>
      </c>
      <c r="AO564" t="str">
        <f t="shared" si="26"/>
        <v/>
      </c>
      <c r="AP564" t="s">
        <v>1416</v>
      </c>
    </row>
    <row r="565" spans="1:45" x14ac:dyDescent="0.25">
      <c r="A565" s="20" t="s">
        <v>130</v>
      </c>
      <c r="B565" s="20" t="s">
        <v>146</v>
      </c>
      <c r="C565" s="20"/>
      <c r="D565" s="20"/>
      <c r="E565" s="11" t="s">
        <v>1414</v>
      </c>
      <c r="F565" s="122"/>
      <c r="G565" s="33" t="str">
        <f>VLOOKUP(AF565, method!$A$1:$B$15, 2, 0)</f>
        <v>留後</v>
      </c>
      <c r="H565">
        <v>10</v>
      </c>
      <c r="I565" t="str">
        <f t="shared" si="24"/>
        <v/>
      </c>
      <c r="J565">
        <f>COUNTIF($B$2:B565,B565)</f>
        <v>10</v>
      </c>
      <c r="K565" t="str">
        <f t="shared" ca="1" si="25"/>
        <v/>
      </c>
      <c r="L565" t="s">
        <v>540</v>
      </c>
      <c r="M565" s="41" t="s">
        <v>400</v>
      </c>
      <c r="N565">
        <v>1200</v>
      </c>
      <c r="O565">
        <v>1</v>
      </c>
      <c r="P565">
        <v>9.89</v>
      </c>
      <c r="Q565">
        <v>7</v>
      </c>
      <c r="R565">
        <v>12</v>
      </c>
      <c r="S565" s="54" t="s">
        <v>64</v>
      </c>
      <c r="T565" s="48" t="s">
        <v>37</v>
      </c>
      <c r="U565" s="28" t="s">
        <v>65</v>
      </c>
      <c r="V565">
        <v>128</v>
      </c>
      <c r="W565">
        <v>132</v>
      </c>
      <c r="X565">
        <v>1023</v>
      </c>
      <c r="Z565">
        <v>29</v>
      </c>
      <c r="AA565" s="37" t="s">
        <v>423</v>
      </c>
      <c r="AB565" s="35" t="s">
        <v>377</v>
      </c>
      <c r="AC565" s="35">
        <f>VLOOKUP(A565,Raceinfo!$A$1:$D$15,4,0)</f>
        <v>5</v>
      </c>
      <c r="AD565">
        <v>5</v>
      </c>
      <c r="AE565">
        <v>37</v>
      </c>
      <c r="AF565">
        <v>12</v>
      </c>
      <c r="AG565">
        <v>12</v>
      </c>
      <c r="AH565">
        <v>10</v>
      </c>
      <c r="AL565" t="s">
        <v>712</v>
      </c>
      <c r="AM565" t="s">
        <v>1607</v>
      </c>
      <c r="AN565" s="126">
        <f>表格2[[#This Row],[今次負磅]]/表格2[[#This Row],[排位體重]]*100%</f>
        <v>0.12512218963831867</v>
      </c>
      <c r="AO565" t="str">
        <f t="shared" si="26"/>
        <v/>
      </c>
      <c r="AP565" t="s">
        <v>1416</v>
      </c>
    </row>
    <row r="566" spans="1:45" x14ac:dyDescent="0.25">
      <c r="A566" s="20" t="s">
        <v>130</v>
      </c>
      <c r="B566" s="20" t="s">
        <v>146</v>
      </c>
      <c r="C566" s="20"/>
      <c r="D566" s="20"/>
      <c r="E566" s="12" t="s">
        <v>29</v>
      </c>
      <c r="F566" s="122"/>
      <c r="G566" s="31" t="str">
        <f>VLOOKUP(AF566, method!$A$1:$B$15, 2, 0)</f>
        <v>中後</v>
      </c>
      <c r="H566">
        <v>4</v>
      </c>
      <c r="I566" t="str">
        <f t="shared" si="24"/>
        <v/>
      </c>
      <c r="J566">
        <f>COUNTIF($B$2:B566,B566)</f>
        <v>11</v>
      </c>
      <c r="K566" t="str">
        <f t="shared" ca="1" si="25"/>
        <v/>
      </c>
      <c r="L566" t="s">
        <v>583</v>
      </c>
      <c r="M566" s="41" t="s">
        <v>400</v>
      </c>
      <c r="N566">
        <v>1650</v>
      </c>
      <c r="O566">
        <v>1</v>
      </c>
      <c r="P566">
        <v>40.4</v>
      </c>
      <c r="Q566">
        <v>7</v>
      </c>
      <c r="R566">
        <v>6</v>
      </c>
      <c r="S566" s="54" t="s">
        <v>64</v>
      </c>
      <c r="T566" s="44" t="s">
        <v>347</v>
      </c>
      <c r="U566" s="17" t="s">
        <v>16</v>
      </c>
      <c r="V566">
        <v>128</v>
      </c>
      <c r="W566">
        <v>113</v>
      </c>
      <c r="X566">
        <v>988</v>
      </c>
      <c r="Z566">
        <v>14</v>
      </c>
      <c r="AA566" s="37" t="s">
        <v>436</v>
      </c>
      <c r="AB566" s="36" t="s">
        <v>487</v>
      </c>
      <c r="AC566" s="36">
        <f>VLOOKUP(A566,Raceinfo!$A$1:$D$15,4,0)</f>
        <v>5</v>
      </c>
      <c r="AD566">
        <v>4</v>
      </c>
      <c r="AE566">
        <v>40</v>
      </c>
      <c r="AF566">
        <v>9</v>
      </c>
      <c r="AG566">
        <v>8</v>
      </c>
      <c r="AH566">
        <v>5</v>
      </c>
      <c r="AI566">
        <v>4</v>
      </c>
      <c r="AL566" t="s">
        <v>103</v>
      </c>
      <c r="AM566" t="s">
        <v>1478</v>
      </c>
      <c r="AN566" s="126">
        <f>表格2[[#This Row],[今次負磅]]/表格2[[#This Row],[排位體重]]*100%</f>
        <v>0.12955465587044535</v>
      </c>
      <c r="AO566" t="str">
        <f t="shared" si="26"/>
        <v>H</v>
      </c>
      <c r="AP566" t="s">
        <v>1416</v>
      </c>
    </row>
    <row r="567" spans="1:45" x14ac:dyDescent="0.25">
      <c r="A567" s="20" t="s">
        <v>130</v>
      </c>
      <c r="B567" s="20" t="s">
        <v>146</v>
      </c>
      <c r="C567" s="20"/>
      <c r="D567" s="20"/>
      <c r="E567" s="124" t="s">
        <v>1413</v>
      </c>
      <c r="F567" s="122"/>
      <c r="G567" s="33" t="str">
        <f>VLOOKUP(AF567, method!$A$1:$B$15, 2, 0)</f>
        <v>留後</v>
      </c>
      <c r="H567">
        <v>11</v>
      </c>
      <c r="I567" t="str">
        <f t="shared" si="24"/>
        <v/>
      </c>
      <c r="J567">
        <f>COUNTIF($B$2:B567,B567)</f>
        <v>12</v>
      </c>
      <c r="K567" t="str">
        <f t="shared" ca="1" si="25"/>
        <v/>
      </c>
      <c r="L567" t="s">
        <v>645</v>
      </c>
      <c r="M567" s="41" t="s">
        <v>400</v>
      </c>
      <c r="N567">
        <v>1650</v>
      </c>
      <c r="O567">
        <v>1</v>
      </c>
      <c r="P567">
        <v>41.57</v>
      </c>
      <c r="Q567">
        <v>7</v>
      </c>
      <c r="R567">
        <v>3</v>
      </c>
      <c r="S567" s="54" t="s">
        <v>64</v>
      </c>
      <c r="T567" s="44" t="s">
        <v>347</v>
      </c>
      <c r="U567" s="17" t="s">
        <v>16</v>
      </c>
      <c r="V567">
        <v>128</v>
      </c>
      <c r="W567">
        <v>112</v>
      </c>
      <c r="X567">
        <v>1025</v>
      </c>
      <c r="Z567">
        <v>13</v>
      </c>
      <c r="AA567" s="37" t="s">
        <v>382</v>
      </c>
      <c r="AB567" s="35" t="s">
        <v>377</v>
      </c>
      <c r="AC567" s="35">
        <f>VLOOKUP(A567,Raceinfo!$A$1:$D$15,4,0)</f>
        <v>5</v>
      </c>
      <c r="AD567">
        <v>4</v>
      </c>
      <c r="AE567">
        <v>40</v>
      </c>
      <c r="AF567">
        <v>14</v>
      </c>
      <c r="AG567">
        <v>14</v>
      </c>
      <c r="AH567">
        <v>14</v>
      </c>
      <c r="AI567">
        <v>11</v>
      </c>
      <c r="AL567" t="s">
        <v>103</v>
      </c>
      <c r="AM567" t="s">
        <v>1478</v>
      </c>
      <c r="AN567" s="126">
        <f>表格2[[#This Row],[今次負磅]]/表格2[[#This Row],[排位體重]]*100%</f>
        <v>0.1248780487804878</v>
      </c>
      <c r="AO567" t="str">
        <f t="shared" si="26"/>
        <v/>
      </c>
      <c r="AP567" t="s">
        <v>1416</v>
      </c>
    </row>
    <row r="568" spans="1:45" x14ac:dyDescent="0.25">
      <c r="A568" s="20" t="s">
        <v>130</v>
      </c>
      <c r="B568" s="20" t="s">
        <v>146</v>
      </c>
      <c r="C568" s="20"/>
      <c r="D568" s="20"/>
      <c r="E568" s="12" t="s">
        <v>29</v>
      </c>
      <c r="F568" s="122"/>
      <c r="G568" s="33" t="str">
        <f>VLOOKUP(AF568, method!$A$1:$B$15, 2, 0)</f>
        <v>留後</v>
      </c>
      <c r="H568">
        <v>9</v>
      </c>
      <c r="I568" t="str">
        <f t="shared" si="24"/>
        <v/>
      </c>
      <c r="J568">
        <f>COUNTIF($B$2:B568,B568)</f>
        <v>13</v>
      </c>
      <c r="K568" t="str">
        <f t="shared" ca="1" si="25"/>
        <v/>
      </c>
      <c r="L568" t="s">
        <v>513</v>
      </c>
      <c r="M568" s="39" t="s">
        <v>430</v>
      </c>
      <c r="N568">
        <v>1800</v>
      </c>
      <c r="O568">
        <v>1</v>
      </c>
      <c r="P568">
        <v>48.6</v>
      </c>
      <c r="Q568">
        <v>7</v>
      </c>
      <c r="R568">
        <v>8</v>
      </c>
      <c r="S568" s="54" t="s">
        <v>64</v>
      </c>
      <c r="T568" s="44" t="s">
        <v>347</v>
      </c>
      <c r="U568" s="17" t="s">
        <v>16</v>
      </c>
      <c r="V568">
        <v>128</v>
      </c>
      <c r="W568">
        <v>114</v>
      </c>
      <c r="X568">
        <v>1013</v>
      </c>
      <c r="Z568">
        <v>26</v>
      </c>
      <c r="AA568" s="37" t="s">
        <v>497</v>
      </c>
      <c r="AB568" s="35" t="s">
        <v>370</v>
      </c>
      <c r="AC568" s="35">
        <f>VLOOKUP(A568,Raceinfo!$A$1:$D$15,4,0)</f>
        <v>5</v>
      </c>
      <c r="AD568">
        <v>4</v>
      </c>
      <c r="AE568">
        <v>41</v>
      </c>
      <c r="AF568">
        <v>14</v>
      </c>
      <c r="AG568">
        <v>14</v>
      </c>
      <c r="AH568">
        <v>14</v>
      </c>
      <c r="AI568">
        <v>13</v>
      </c>
      <c r="AJ568">
        <v>9</v>
      </c>
      <c r="AL568" t="s">
        <v>103</v>
      </c>
      <c r="AM568" t="s">
        <v>1478</v>
      </c>
      <c r="AN568" s="126">
        <f>表格2[[#This Row],[今次負磅]]/表格2[[#This Row],[排位體重]]*100%</f>
        <v>0.12635735439289239</v>
      </c>
      <c r="AO568" t="str">
        <f t="shared" si="26"/>
        <v/>
      </c>
      <c r="AP568" t="s">
        <v>1416</v>
      </c>
    </row>
    <row r="569" spans="1:45" x14ac:dyDescent="0.25">
      <c r="A569" s="20" t="s">
        <v>130</v>
      </c>
      <c r="B569" s="20" t="s">
        <v>146</v>
      </c>
      <c r="C569" s="20"/>
      <c r="D569" s="20"/>
      <c r="E569" s="12" t="s">
        <v>29</v>
      </c>
      <c r="F569" s="122"/>
      <c r="G569" s="33" t="str">
        <f>VLOOKUP(AF569, method!$A$1:$B$15, 2, 0)</f>
        <v>留後</v>
      </c>
      <c r="H569">
        <v>8</v>
      </c>
      <c r="I569" t="str">
        <f t="shared" si="24"/>
        <v/>
      </c>
      <c r="J569">
        <f>COUNTIF($B$2:B569,B569)</f>
        <v>14</v>
      </c>
      <c r="K569" t="str">
        <f t="shared" ca="1" si="25"/>
        <v/>
      </c>
      <c r="L569" t="s">
        <v>713</v>
      </c>
      <c r="M569" s="40" t="s">
        <v>376</v>
      </c>
      <c r="N569">
        <v>2200</v>
      </c>
      <c r="O569">
        <v>2</v>
      </c>
      <c r="P569">
        <v>18.670000000000002</v>
      </c>
      <c r="Q569">
        <v>7</v>
      </c>
      <c r="R569">
        <v>11</v>
      </c>
      <c r="S569" s="54" t="s">
        <v>64</v>
      </c>
      <c r="T569" s="44" t="s">
        <v>347</v>
      </c>
      <c r="U569" s="17" t="s">
        <v>16</v>
      </c>
      <c r="V569">
        <v>128</v>
      </c>
      <c r="W569">
        <v>118</v>
      </c>
      <c r="X569">
        <v>1008</v>
      </c>
      <c r="Z569">
        <v>17</v>
      </c>
      <c r="AA569" s="37" t="s">
        <v>471</v>
      </c>
      <c r="AB569" s="35" t="s">
        <v>377</v>
      </c>
      <c r="AC569" s="35">
        <f>VLOOKUP(A569,Raceinfo!$A$1:$D$15,4,0)</f>
        <v>5</v>
      </c>
      <c r="AD569">
        <v>4</v>
      </c>
      <c r="AE569">
        <v>43</v>
      </c>
      <c r="AF569">
        <v>11</v>
      </c>
      <c r="AG569">
        <v>11</v>
      </c>
      <c r="AH569">
        <v>10</v>
      </c>
      <c r="AI569">
        <v>10</v>
      </c>
      <c r="AJ569">
        <v>6</v>
      </c>
      <c r="AK569">
        <v>8</v>
      </c>
      <c r="AL569" t="s">
        <v>103</v>
      </c>
      <c r="AM569" t="s">
        <v>1478</v>
      </c>
      <c r="AN569" s="126">
        <f>表格2[[#This Row],[今次負磅]]/表格2[[#This Row],[排位體重]]*100%</f>
        <v>0.12698412698412698</v>
      </c>
      <c r="AO569" t="str">
        <f t="shared" si="26"/>
        <v/>
      </c>
      <c r="AP569" t="s">
        <v>1416</v>
      </c>
    </row>
    <row r="570" spans="1:45" x14ac:dyDescent="0.25">
      <c r="A570" s="20" t="s">
        <v>130</v>
      </c>
      <c r="B570" s="20" t="s">
        <v>146</v>
      </c>
      <c r="C570" s="20"/>
      <c r="D570" s="20"/>
      <c r="E570" s="12" t="s">
        <v>29</v>
      </c>
      <c r="F570" s="122"/>
      <c r="G570" s="33" t="str">
        <f>VLOOKUP(AF570, method!$A$1:$B$15, 2, 0)</f>
        <v>留後</v>
      </c>
      <c r="H570">
        <v>10</v>
      </c>
      <c r="I570" t="str">
        <f t="shared" si="24"/>
        <v/>
      </c>
      <c r="J570">
        <f>COUNTIF($B$2:B570,B570)</f>
        <v>15</v>
      </c>
      <c r="K570" t="str">
        <f t="shared" ca="1" si="25"/>
        <v/>
      </c>
      <c r="L570" t="s">
        <v>646</v>
      </c>
      <c r="M570" s="41" t="s">
        <v>400</v>
      </c>
      <c r="N570">
        <v>1650</v>
      </c>
      <c r="O570">
        <v>1</v>
      </c>
      <c r="P570">
        <v>39.58</v>
      </c>
      <c r="Q570">
        <v>7</v>
      </c>
      <c r="R570">
        <v>14</v>
      </c>
      <c r="S570" s="54" t="s">
        <v>64</v>
      </c>
      <c r="T570" s="55" t="s">
        <v>69</v>
      </c>
      <c r="U570" s="17" t="s">
        <v>16</v>
      </c>
      <c r="V570">
        <v>128</v>
      </c>
      <c r="W570">
        <v>122</v>
      </c>
      <c r="X570">
        <v>1006</v>
      </c>
      <c r="Z570">
        <v>65</v>
      </c>
      <c r="AA570" s="37" t="s">
        <v>410</v>
      </c>
      <c r="AB570" s="35" t="s">
        <v>377</v>
      </c>
      <c r="AC570" s="35">
        <f>VLOOKUP(A570,Raceinfo!$A$1:$D$15,4,0)</f>
        <v>5</v>
      </c>
      <c r="AD570">
        <v>4</v>
      </c>
      <c r="AE570">
        <v>45</v>
      </c>
      <c r="AF570">
        <v>14</v>
      </c>
      <c r="AG570">
        <v>14</v>
      </c>
      <c r="AH570">
        <v>10</v>
      </c>
      <c r="AI570">
        <v>10</v>
      </c>
      <c r="AL570" t="s">
        <v>103</v>
      </c>
      <c r="AM570" t="s">
        <v>1478</v>
      </c>
      <c r="AN570" s="126">
        <f>表格2[[#This Row],[今次負磅]]/表格2[[#This Row],[排位體重]]*100%</f>
        <v>0.1272365805168986</v>
      </c>
      <c r="AO570" t="str">
        <f t="shared" si="26"/>
        <v/>
      </c>
      <c r="AP570" t="s">
        <v>1416</v>
      </c>
    </row>
    <row r="571" spans="1:45" x14ac:dyDescent="0.25">
      <c r="A571" s="20" t="s">
        <v>130</v>
      </c>
      <c r="B571" s="20" t="s">
        <v>146</v>
      </c>
      <c r="C571" s="20"/>
      <c r="D571" s="20"/>
      <c r="E571" s="124" t="s">
        <v>1413</v>
      </c>
      <c r="F571" s="122"/>
      <c r="G571" s="31" t="str">
        <f>VLOOKUP(AF571, method!$A$1:$B$15, 2, 0)</f>
        <v>中後</v>
      </c>
      <c r="H571">
        <v>6</v>
      </c>
      <c r="I571" t="str">
        <f t="shared" si="24"/>
        <v/>
      </c>
      <c r="J571">
        <f>COUNTIF($B$2:B571,B571)</f>
        <v>16</v>
      </c>
      <c r="K571" t="str">
        <f t="shared" ca="1" si="25"/>
        <v/>
      </c>
      <c r="L571" t="s">
        <v>558</v>
      </c>
      <c r="M571" s="41" t="s">
        <v>400</v>
      </c>
      <c r="N571">
        <v>1650</v>
      </c>
      <c r="O571">
        <v>1</v>
      </c>
      <c r="P571">
        <v>39.159999999999997</v>
      </c>
      <c r="Q571">
        <v>7</v>
      </c>
      <c r="R571">
        <v>2</v>
      </c>
      <c r="S571" s="54" t="s">
        <v>64</v>
      </c>
      <c r="T571" s="44" t="s">
        <v>347</v>
      </c>
      <c r="U571" s="17" t="s">
        <v>16</v>
      </c>
      <c r="V571">
        <v>128</v>
      </c>
      <c r="W571">
        <v>119</v>
      </c>
      <c r="X571">
        <v>1010</v>
      </c>
      <c r="Z571">
        <v>21</v>
      </c>
      <c r="AA571" s="37" t="s">
        <v>410</v>
      </c>
      <c r="AB571" s="35" t="s">
        <v>377</v>
      </c>
      <c r="AC571" s="35">
        <f>VLOOKUP(A571,Raceinfo!$A$1:$D$15,4,0)</f>
        <v>5</v>
      </c>
      <c r="AD571">
        <v>4</v>
      </c>
      <c r="AE571">
        <v>47</v>
      </c>
      <c r="AF571">
        <v>8</v>
      </c>
      <c r="AG571">
        <v>9</v>
      </c>
      <c r="AH571">
        <v>8</v>
      </c>
      <c r="AI571">
        <v>6</v>
      </c>
      <c r="AL571" t="s">
        <v>103</v>
      </c>
      <c r="AM571" t="s">
        <v>1478</v>
      </c>
      <c r="AN571" s="126">
        <f>表格2[[#This Row],[今次負磅]]/表格2[[#This Row],[排位體重]]*100%</f>
        <v>0.12673267326732673</v>
      </c>
      <c r="AO571" t="str">
        <f t="shared" si="26"/>
        <v/>
      </c>
      <c r="AP571" t="s">
        <v>1416</v>
      </c>
    </row>
    <row r="572" spans="1:45" x14ac:dyDescent="0.25">
      <c r="A572" s="20" t="s">
        <v>130</v>
      </c>
      <c r="B572" s="20" t="s">
        <v>146</v>
      </c>
      <c r="C572" s="20"/>
      <c r="D572" s="20"/>
      <c r="E572" s="12" t="s">
        <v>29</v>
      </c>
      <c r="F572" s="122"/>
      <c r="G572" s="32" t="str">
        <f>VLOOKUP(AF572, method!$A$1:$B$15, 2, 0)</f>
        <v>中前</v>
      </c>
      <c r="H572">
        <v>14</v>
      </c>
      <c r="I572" t="str">
        <f t="shared" si="24"/>
        <v/>
      </c>
      <c r="J572">
        <f>COUNTIF($B$2:B572,B572)</f>
        <v>17</v>
      </c>
      <c r="K572" t="str">
        <f t="shared" ca="1" si="25"/>
        <v/>
      </c>
      <c r="L572" t="s">
        <v>621</v>
      </c>
      <c r="M572" s="39" t="s">
        <v>384</v>
      </c>
      <c r="N572">
        <v>1400</v>
      </c>
      <c r="O572">
        <v>1</v>
      </c>
      <c r="P572">
        <v>23.91</v>
      </c>
      <c r="Q572">
        <v>7</v>
      </c>
      <c r="R572">
        <v>9</v>
      </c>
      <c r="S572" s="54" t="s">
        <v>64</v>
      </c>
      <c r="T572" s="44" t="s">
        <v>347</v>
      </c>
      <c r="U572" s="17" t="s">
        <v>16</v>
      </c>
      <c r="V572">
        <v>128</v>
      </c>
      <c r="W572">
        <v>123</v>
      </c>
      <c r="X572">
        <v>1024</v>
      </c>
      <c r="Z572">
        <v>96</v>
      </c>
      <c r="AA572" s="37" t="s">
        <v>714</v>
      </c>
      <c r="AB572" s="35" t="s">
        <v>377</v>
      </c>
      <c r="AC572" s="35">
        <f>VLOOKUP(A572,Raceinfo!$A$1:$D$15,4,0)</f>
        <v>5</v>
      </c>
      <c r="AD572">
        <v>4</v>
      </c>
      <c r="AE572">
        <v>49</v>
      </c>
      <c r="AF572">
        <v>6</v>
      </c>
      <c r="AG572">
        <v>6</v>
      </c>
      <c r="AH572">
        <v>8</v>
      </c>
      <c r="AI572">
        <v>14</v>
      </c>
      <c r="AL572" t="s">
        <v>103</v>
      </c>
      <c r="AM572" t="s">
        <v>1478</v>
      </c>
      <c r="AN572" s="126">
        <f>表格2[[#This Row],[今次負磅]]/表格2[[#This Row],[排位體重]]*100%</f>
        <v>0.125</v>
      </c>
      <c r="AO572" t="str">
        <f t="shared" si="26"/>
        <v/>
      </c>
      <c r="AP572" t="s">
        <v>1416</v>
      </c>
    </row>
    <row r="573" spans="1:45" x14ac:dyDescent="0.25">
      <c r="A573" s="20" t="s">
        <v>130</v>
      </c>
      <c r="B573" s="20" t="s">
        <v>146</v>
      </c>
      <c r="C573" s="20"/>
      <c r="D573" s="20"/>
      <c r="E573" s="12" t="s">
        <v>29</v>
      </c>
      <c r="F573" s="122"/>
      <c r="G573" s="33" t="str">
        <f>VLOOKUP(AF573, method!$A$1:$B$15, 2, 0)</f>
        <v>留後</v>
      </c>
      <c r="H573">
        <v>8</v>
      </c>
      <c r="I573" t="str">
        <f t="shared" si="24"/>
        <v/>
      </c>
      <c r="J573">
        <f>COUNTIF($B$2:B573,B573)</f>
        <v>18</v>
      </c>
      <c r="K573" t="str">
        <f t="shared" ca="1" si="25"/>
        <v/>
      </c>
      <c r="L573" t="s">
        <v>545</v>
      </c>
      <c r="M573" s="39" t="s">
        <v>413</v>
      </c>
      <c r="N573">
        <v>1400</v>
      </c>
      <c r="O573">
        <v>1</v>
      </c>
      <c r="P573">
        <v>22.77</v>
      </c>
      <c r="Q573">
        <v>7</v>
      </c>
      <c r="R573">
        <v>12</v>
      </c>
      <c r="S573" s="54" t="s">
        <v>64</v>
      </c>
      <c r="T573" s="44" t="s">
        <v>347</v>
      </c>
      <c r="U573" s="17" t="s">
        <v>16</v>
      </c>
      <c r="V573">
        <v>128</v>
      </c>
      <c r="W573">
        <v>123</v>
      </c>
      <c r="X573">
        <v>1036</v>
      </c>
      <c r="Z573">
        <v>91</v>
      </c>
      <c r="AA573" s="37" t="s">
        <v>428</v>
      </c>
      <c r="AB573" s="35" t="s">
        <v>377</v>
      </c>
      <c r="AC573" s="35">
        <f>VLOOKUP(A573,Raceinfo!$A$1:$D$15,4,0)</f>
        <v>5</v>
      </c>
      <c r="AD573">
        <v>4</v>
      </c>
      <c r="AE573">
        <v>51</v>
      </c>
      <c r="AF573">
        <v>14</v>
      </c>
      <c r="AG573">
        <v>13</v>
      </c>
      <c r="AH573">
        <v>13</v>
      </c>
      <c r="AI573">
        <v>8</v>
      </c>
      <c r="AL573" t="s">
        <v>103</v>
      </c>
      <c r="AM573" t="s">
        <v>1478</v>
      </c>
      <c r="AN573" s="126">
        <f>表格2[[#This Row],[今次負磅]]/表格2[[#This Row],[排位體重]]*100%</f>
        <v>0.12355212355212356</v>
      </c>
      <c r="AO573" t="str">
        <f t="shared" si="26"/>
        <v/>
      </c>
      <c r="AP573" t="s">
        <v>1416</v>
      </c>
    </row>
    <row r="574" spans="1:45" x14ac:dyDescent="0.25">
      <c r="A574" s="20" t="s">
        <v>130</v>
      </c>
      <c r="B574" s="20" t="s">
        <v>146</v>
      </c>
      <c r="C574" s="20"/>
      <c r="D574" s="20"/>
      <c r="E574" s="11" t="s">
        <v>1414</v>
      </c>
      <c r="F574" s="122"/>
      <c r="G574" s="32" t="str">
        <f>VLOOKUP(AF574, method!$A$1:$B$15, 2, 0)</f>
        <v>中前</v>
      </c>
      <c r="H574">
        <v>11</v>
      </c>
      <c r="I574" t="str">
        <f t="shared" si="24"/>
        <v/>
      </c>
      <c r="J574">
        <f>COUNTIF($B$2:B574,B574)</f>
        <v>19</v>
      </c>
      <c r="K574" t="str">
        <f t="shared" ca="1" si="25"/>
        <v/>
      </c>
      <c r="L574" t="s">
        <v>601</v>
      </c>
      <c r="M574" s="41" t="s">
        <v>400</v>
      </c>
      <c r="N574">
        <v>1650</v>
      </c>
      <c r="O574">
        <v>1</v>
      </c>
      <c r="P574">
        <v>40.49</v>
      </c>
      <c r="Q574">
        <v>7</v>
      </c>
      <c r="R574">
        <v>7</v>
      </c>
      <c r="S574" s="54" t="s">
        <v>64</v>
      </c>
      <c r="T574" s="44" t="s">
        <v>347</v>
      </c>
      <c r="U574" s="17" t="s">
        <v>16</v>
      </c>
      <c r="V574">
        <v>128</v>
      </c>
      <c r="W574">
        <v>125</v>
      </c>
      <c r="X574">
        <v>1039</v>
      </c>
      <c r="Z574">
        <v>40</v>
      </c>
      <c r="AA574" s="37" t="s">
        <v>497</v>
      </c>
      <c r="AB574" s="35" t="s">
        <v>377</v>
      </c>
      <c r="AC574" s="35">
        <f>VLOOKUP(A574,Raceinfo!$A$1:$D$15,4,0)</f>
        <v>5</v>
      </c>
      <c r="AD574">
        <v>4</v>
      </c>
      <c r="AE574">
        <v>52</v>
      </c>
      <c r="AF574">
        <v>4</v>
      </c>
      <c r="AG574">
        <v>6</v>
      </c>
      <c r="AH574">
        <v>7</v>
      </c>
      <c r="AI574">
        <v>11</v>
      </c>
      <c r="AL574" t="s">
        <v>103</v>
      </c>
      <c r="AM574" t="s">
        <v>1478</v>
      </c>
      <c r="AN574" s="126">
        <f>表格2[[#This Row],[今次負磅]]/表格2[[#This Row],[排位體重]]*100%</f>
        <v>0.12319538017324351</v>
      </c>
      <c r="AO574" t="str">
        <f t="shared" si="26"/>
        <v/>
      </c>
      <c r="AP574" t="s">
        <v>1416</v>
      </c>
    </row>
    <row r="575" spans="1:45" x14ac:dyDescent="0.25">
      <c r="A575" s="20" t="s">
        <v>130</v>
      </c>
      <c r="B575" s="21" t="s">
        <v>149</v>
      </c>
      <c r="C575" s="21"/>
      <c r="D575" s="21"/>
      <c r="E575" s="11" t="s">
        <v>1414</v>
      </c>
      <c r="F575" s="122"/>
      <c r="G575" s="30" t="str">
        <f>VLOOKUP(AF575, method!$A$1:$B$15, 2, 0)</f>
        <v>放頭</v>
      </c>
      <c r="H575">
        <v>5</v>
      </c>
      <c r="I575" t="str">
        <f t="shared" si="24"/>
        <v>忠</v>
      </c>
      <c r="J575">
        <f>COUNTIF($B$2:B575,B575)</f>
        <v>1</v>
      </c>
      <c r="K575" t="str">
        <f t="shared" ca="1" si="25"/>
        <v/>
      </c>
      <c r="L575" t="s">
        <v>368</v>
      </c>
      <c r="M575" s="39" t="s">
        <v>369</v>
      </c>
      <c r="N575">
        <v>1800</v>
      </c>
      <c r="O575">
        <v>1</v>
      </c>
      <c r="P575">
        <v>48.14</v>
      </c>
      <c r="Q575">
        <v>11</v>
      </c>
      <c r="R575">
        <v>8</v>
      </c>
      <c r="S575" s="50" t="s">
        <v>46</v>
      </c>
      <c r="T575" s="50" t="s">
        <v>46</v>
      </c>
      <c r="U575" s="19" t="s">
        <v>28</v>
      </c>
      <c r="V575">
        <v>128</v>
      </c>
      <c r="W575">
        <v>130</v>
      </c>
      <c r="X575">
        <v>1212</v>
      </c>
      <c r="Z575">
        <v>4.3</v>
      </c>
      <c r="AA575" s="37" t="s">
        <v>531</v>
      </c>
      <c r="AB575" s="35" t="s">
        <v>370</v>
      </c>
      <c r="AC575" s="35">
        <f>VLOOKUP(A575,Raceinfo!$A$1:$D$15,4,0)</f>
        <v>5</v>
      </c>
      <c r="AD575">
        <v>5</v>
      </c>
      <c r="AE575">
        <v>34</v>
      </c>
      <c r="AF575">
        <v>2</v>
      </c>
      <c r="AG575">
        <v>4</v>
      </c>
      <c r="AH575">
        <v>3</v>
      </c>
      <c r="AI575">
        <v>2</v>
      </c>
      <c r="AJ575">
        <v>5</v>
      </c>
      <c r="AL575" t="s">
        <v>29</v>
      </c>
      <c r="AM575" t="s">
        <v>1472</v>
      </c>
      <c r="AN575" s="126">
        <f>表格2[[#This Row],[今次負磅]]/表格2[[#This Row],[排位體重]]*100%</f>
        <v>0.10561056105610561</v>
      </c>
      <c r="AO575" t="str">
        <f t="shared" si="26"/>
        <v/>
      </c>
      <c r="AS575" t="s">
        <v>1421</v>
      </c>
    </row>
    <row r="576" spans="1:45" x14ac:dyDescent="0.25">
      <c r="A576" s="20" t="s">
        <v>130</v>
      </c>
      <c r="B576" s="21" t="s">
        <v>149</v>
      </c>
      <c r="C576" s="21"/>
      <c r="D576" s="21"/>
      <c r="E576" s="11" t="s">
        <v>1414</v>
      </c>
      <c r="F576" s="28" t="s">
        <v>1408</v>
      </c>
      <c r="G576" s="30" t="str">
        <f>VLOOKUP(AF576, method!$A$1:$B$15, 2, 0)</f>
        <v>放頭</v>
      </c>
      <c r="H576" s="15">
        <v>2</v>
      </c>
      <c r="I576" s="15" t="str">
        <f t="shared" si="24"/>
        <v>忠</v>
      </c>
      <c r="J576" s="15">
        <f>COUNTIF($B$2:B576,B576)</f>
        <v>2</v>
      </c>
      <c r="K576" s="15" t="str">
        <f t="shared" ca="1" si="25"/>
        <v/>
      </c>
      <c r="L576" t="s">
        <v>674</v>
      </c>
      <c r="M576" s="40" t="s">
        <v>376</v>
      </c>
      <c r="N576">
        <v>2200</v>
      </c>
      <c r="O576">
        <v>2</v>
      </c>
      <c r="P576">
        <v>16.809999999999999</v>
      </c>
      <c r="Q576">
        <v>11</v>
      </c>
      <c r="R576">
        <v>8</v>
      </c>
      <c r="S576" s="50" t="s">
        <v>46</v>
      </c>
      <c r="T576" s="50" t="s">
        <v>46</v>
      </c>
      <c r="U576" s="19" t="s">
        <v>28</v>
      </c>
      <c r="V576">
        <v>128</v>
      </c>
      <c r="W576">
        <v>129</v>
      </c>
      <c r="X576">
        <v>1218</v>
      </c>
      <c r="Z576">
        <v>22</v>
      </c>
      <c r="AA576" s="38" t="s">
        <v>468</v>
      </c>
      <c r="AB576" s="35" t="s">
        <v>377</v>
      </c>
      <c r="AC576" s="35">
        <f>VLOOKUP(A576,Raceinfo!$A$1:$D$15,4,0)</f>
        <v>5</v>
      </c>
      <c r="AD576">
        <v>5</v>
      </c>
      <c r="AE576">
        <v>34</v>
      </c>
      <c r="AF576">
        <v>1</v>
      </c>
      <c r="AG576">
        <v>1</v>
      </c>
      <c r="AH576">
        <v>1</v>
      </c>
      <c r="AI576">
        <v>1</v>
      </c>
      <c r="AJ576">
        <v>1</v>
      </c>
      <c r="AK576">
        <v>2</v>
      </c>
      <c r="AL576" t="s">
        <v>29</v>
      </c>
      <c r="AM576" t="s">
        <v>1472</v>
      </c>
      <c r="AN576" s="126">
        <f>表格2[[#This Row],[今次負磅]]/表格2[[#This Row],[排位體重]]*100%</f>
        <v>0.10509031198686371</v>
      </c>
      <c r="AO576" t="str">
        <f t="shared" si="26"/>
        <v/>
      </c>
      <c r="AS576" t="s">
        <v>1421</v>
      </c>
    </row>
    <row r="577" spans="1:45" x14ac:dyDescent="0.25">
      <c r="A577" s="20" t="s">
        <v>130</v>
      </c>
      <c r="B577" s="21" t="s">
        <v>149</v>
      </c>
      <c r="C577" s="21"/>
      <c r="D577" s="21"/>
      <c r="E577" s="124" t="s">
        <v>1413</v>
      </c>
      <c r="F577" s="28" t="s">
        <v>1408</v>
      </c>
      <c r="G577" s="30" t="str">
        <f>VLOOKUP(AF577, method!$A$1:$B$15, 2, 0)</f>
        <v>放頭</v>
      </c>
      <c r="H577" s="15">
        <v>2</v>
      </c>
      <c r="I577" s="15" t="str">
        <f t="shared" si="24"/>
        <v>忠</v>
      </c>
      <c r="J577" s="15">
        <f>COUNTIF($B$2:B577,B577)</f>
        <v>3</v>
      </c>
      <c r="K577" s="15" t="str">
        <f t="shared" ca="1" si="25"/>
        <v/>
      </c>
      <c r="L577" t="s">
        <v>415</v>
      </c>
      <c r="M577" s="41" t="s">
        <v>400</v>
      </c>
      <c r="N577">
        <v>1800</v>
      </c>
      <c r="O577">
        <v>1</v>
      </c>
      <c r="P577">
        <v>49.9</v>
      </c>
      <c r="Q577">
        <v>11</v>
      </c>
      <c r="R577">
        <v>2</v>
      </c>
      <c r="S577" s="50" t="s">
        <v>46</v>
      </c>
      <c r="T577" s="52" t="s">
        <v>56</v>
      </c>
      <c r="U577" s="19" t="s">
        <v>28</v>
      </c>
      <c r="V577">
        <v>128</v>
      </c>
      <c r="W577">
        <v>124</v>
      </c>
      <c r="X577">
        <v>1209</v>
      </c>
      <c r="Z577">
        <v>58</v>
      </c>
      <c r="AA577" s="38">
        <v>2</v>
      </c>
      <c r="AB577" s="36" t="s">
        <v>487</v>
      </c>
      <c r="AC577" s="36">
        <f>VLOOKUP(A577,Raceinfo!$A$1:$D$15,4,0)</f>
        <v>5</v>
      </c>
      <c r="AD577">
        <v>5</v>
      </c>
      <c r="AE577">
        <v>34</v>
      </c>
      <c r="AF577">
        <v>2</v>
      </c>
      <c r="AG577">
        <v>2</v>
      </c>
      <c r="AH577">
        <v>2</v>
      </c>
      <c r="AI577">
        <v>2</v>
      </c>
      <c r="AJ577">
        <v>2</v>
      </c>
      <c r="AL577" t="s">
        <v>29</v>
      </c>
      <c r="AM577" t="s">
        <v>1472</v>
      </c>
      <c r="AN577" s="126">
        <f>表格2[[#This Row],[今次負磅]]/表格2[[#This Row],[排位體重]]*100%</f>
        <v>0.10587262200165426</v>
      </c>
      <c r="AO577" t="str">
        <f t="shared" si="26"/>
        <v/>
      </c>
      <c r="AS577" t="s">
        <v>1421</v>
      </c>
    </row>
    <row r="578" spans="1:45" x14ac:dyDescent="0.25">
      <c r="A578" s="20" t="s">
        <v>130</v>
      </c>
      <c r="B578" s="21" t="s">
        <v>149</v>
      </c>
      <c r="C578" s="21"/>
      <c r="D578" s="21"/>
      <c r="E578" s="11" t="s">
        <v>1414</v>
      </c>
      <c r="F578" s="122"/>
      <c r="G578" s="33" t="str">
        <f>VLOOKUP(AF578, method!$A$1:$B$15, 2, 0)</f>
        <v>留後</v>
      </c>
      <c r="H578">
        <v>11</v>
      </c>
      <c r="I578" t="str">
        <f t="shared" ref="I578:I641" si="27">IF(COUNTIFS($B:$B,B578,$J:$J,"&lt;="&amp;5,$H:$H,"&lt;="&amp;5)&gt;=3,"忠","")</f>
        <v>忠</v>
      </c>
      <c r="J578">
        <f>COUNTIF($B$2:B578,B578)</f>
        <v>4</v>
      </c>
      <c r="K578" t="str">
        <f t="shared" ref="K578:K641" ca="1" si="28">IF(AND(J578&lt;=5,COUNTIF($B:$B,$B578)&gt;=5),IF(COUNTA(_xlfn.UNIQUE(OFFSET($U$1,MATCH($B578,$B:$B,0)-1,0,5,1)))&gt;1,"倉",""),"")</f>
        <v/>
      </c>
      <c r="L578" t="s">
        <v>465</v>
      </c>
      <c r="M578" s="39" t="s">
        <v>413</v>
      </c>
      <c r="N578">
        <v>1400</v>
      </c>
      <c r="O578">
        <v>1</v>
      </c>
      <c r="P578">
        <v>24.2</v>
      </c>
      <c r="Q578">
        <v>11</v>
      </c>
      <c r="R578">
        <v>14</v>
      </c>
      <c r="S578" s="50" t="s">
        <v>46</v>
      </c>
      <c r="T578" s="62" t="s">
        <v>154</v>
      </c>
      <c r="U578" s="19" t="s">
        <v>28</v>
      </c>
      <c r="V578">
        <v>128</v>
      </c>
      <c r="W578">
        <v>131</v>
      </c>
      <c r="X578">
        <v>1213</v>
      </c>
      <c r="Z578">
        <v>98</v>
      </c>
      <c r="AA578" s="37" t="s">
        <v>382</v>
      </c>
      <c r="AB578" s="36" t="s">
        <v>459</v>
      </c>
      <c r="AC578" s="36">
        <f>VLOOKUP(A578,Raceinfo!$A$1:$D$15,4,0)</f>
        <v>5</v>
      </c>
      <c r="AD578">
        <v>5</v>
      </c>
      <c r="AE578">
        <v>37</v>
      </c>
      <c r="AF578">
        <v>13</v>
      </c>
      <c r="AG578">
        <v>12</v>
      </c>
      <c r="AH578">
        <v>13</v>
      </c>
      <c r="AI578">
        <v>11</v>
      </c>
      <c r="AL578" t="s">
        <v>715</v>
      </c>
      <c r="AM578" t="s">
        <v>1608</v>
      </c>
      <c r="AN578" s="126">
        <f>表格2[[#This Row],[今次負磅]]/表格2[[#This Row],[排位體重]]*100%</f>
        <v>0.10552349546578731</v>
      </c>
      <c r="AO578" t="str">
        <f t="shared" ref="AO578:AO641" si="29">IF(AN578&gt;0.1285,"H","")</f>
        <v/>
      </c>
      <c r="AS578" t="s">
        <v>1421</v>
      </c>
    </row>
    <row r="579" spans="1:45" x14ac:dyDescent="0.25">
      <c r="A579" s="20" t="s">
        <v>130</v>
      </c>
      <c r="B579" s="21" t="s">
        <v>149</v>
      </c>
      <c r="C579" s="21"/>
      <c r="D579" s="21"/>
      <c r="E579" s="124" t="s">
        <v>1413</v>
      </c>
      <c r="F579" s="122"/>
      <c r="G579" s="30" t="str">
        <f>VLOOKUP(AF579, method!$A$1:$B$15, 2, 0)</f>
        <v>放頭</v>
      </c>
      <c r="H579">
        <v>13</v>
      </c>
      <c r="I579" t="str">
        <f t="shared" si="27"/>
        <v>忠</v>
      </c>
      <c r="J579">
        <f>COUNTIF($B$2:B579,B579)</f>
        <v>5</v>
      </c>
      <c r="K579" t="str">
        <f t="shared" ca="1" si="28"/>
        <v/>
      </c>
      <c r="L579" t="s">
        <v>609</v>
      </c>
      <c r="M579" s="39" t="s">
        <v>413</v>
      </c>
      <c r="N579" s="42">
        <v>1600</v>
      </c>
      <c r="O579">
        <v>1</v>
      </c>
      <c r="P579">
        <v>35.229999999999997</v>
      </c>
      <c r="Q579">
        <v>11</v>
      </c>
      <c r="R579">
        <v>5</v>
      </c>
      <c r="S579" s="50" t="s">
        <v>46</v>
      </c>
      <c r="T579" s="54" t="s">
        <v>64</v>
      </c>
      <c r="U579" s="19" t="s">
        <v>28</v>
      </c>
      <c r="V579">
        <v>128</v>
      </c>
      <c r="W579">
        <v>116</v>
      </c>
      <c r="X579">
        <v>1206</v>
      </c>
      <c r="Z579">
        <v>84</v>
      </c>
      <c r="AA579" s="37" t="s">
        <v>423</v>
      </c>
      <c r="AB579" s="35" t="s">
        <v>377</v>
      </c>
      <c r="AC579" s="35">
        <f>VLOOKUP(A579,Raceinfo!$A$1:$D$15,4,0)</f>
        <v>5</v>
      </c>
      <c r="AD579">
        <v>4</v>
      </c>
      <c r="AE579">
        <v>40</v>
      </c>
      <c r="AF579">
        <v>3</v>
      </c>
      <c r="AG579">
        <v>3</v>
      </c>
      <c r="AH579">
        <v>4</v>
      </c>
      <c r="AI579">
        <v>13</v>
      </c>
      <c r="AL579" t="s">
        <v>66</v>
      </c>
      <c r="AM579" t="s">
        <v>1468</v>
      </c>
      <c r="AN579" s="126">
        <f>表格2[[#This Row],[今次負磅]]/表格2[[#This Row],[排位體重]]*100%</f>
        <v>0.10613598673300166</v>
      </c>
      <c r="AO579" t="str">
        <f t="shared" si="29"/>
        <v/>
      </c>
      <c r="AS579" t="s">
        <v>1421</v>
      </c>
    </row>
    <row r="580" spans="1:45" x14ac:dyDescent="0.25">
      <c r="A580" s="20" t="s">
        <v>130</v>
      </c>
      <c r="B580" s="21" t="s">
        <v>149</v>
      </c>
      <c r="C580" s="21"/>
      <c r="D580" s="21"/>
      <c r="E580" s="124" t="s">
        <v>1413</v>
      </c>
      <c r="F580" s="122"/>
      <c r="G580" s="32" t="str">
        <f>VLOOKUP(AF580, method!$A$1:$B$15, 2, 0)</f>
        <v>中前</v>
      </c>
      <c r="H580">
        <v>8</v>
      </c>
      <c r="I580" t="str">
        <f t="shared" si="27"/>
        <v>忠</v>
      </c>
      <c r="J580">
        <f>COUNTIF($B$2:B580,B580)</f>
        <v>6</v>
      </c>
      <c r="K580" t="str">
        <f t="shared" ca="1" si="28"/>
        <v/>
      </c>
      <c r="L580" t="s">
        <v>500</v>
      </c>
      <c r="M580" s="39" t="s">
        <v>413</v>
      </c>
      <c r="N580">
        <v>1400</v>
      </c>
      <c r="O580">
        <v>1</v>
      </c>
      <c r="P580">
        <v>22.54</v>
      </c>
      <c r="Q580">
        <v>11</v>
      </c>
      <c r="R580">
        <v>2</v>
      </c>
      <c r="S580" s="50" t="s">
        <v>46</v>
      </c>
      <c r="T580" s="48" t="s">
        <v>37</v>
      </c>
      <c r="U580" s="19" t="s">
        <v>28</v>
      </c>
      <c r="V580">
        <v>128</v>
      </c>
      <c r="W580">
        <v>118</v>
      </c>
      <c r="X580">
        <v>1229</v>
      </c>
      <c r="Z580">
        <v>124</v>
      </c>
      <c r="AA580" s="37">
        <v>6</v>
      </c>
      <c r="AB580" s="35" t="s">
        <v>377</v>
      </c>
      <c r="AC580" s="35">
        <f>VLOOKUP(A580,Raceinfo!$A$1:$D$15,4,0)</f>
        <v>5</v>
      </c>
      <c r="AD580">
        <v>4</v>
      </c>
      <c r="AE580">
        <v>43</v>
      </c>
      <c r="AF580">
        <v>6</v>
      </c>
      <c r="AG580">
        <v>6</v>
      </c>
      <c r="AH580">
        <v>7</v>
      </c>
      <c r="AI580">
        <v>8</v>
      </c>
      <c r="AL580" t="s">
        <v>66</v>
      </c>
      <c r="AM580" t="s">
        <v>1468</v>
      </c>
      <c r="AN580" s="126">
        <f>表格2[[#This Row],[今次負磅]]/表格2[[#This Row],[排位體重]]*100%</f>
        <v>0.10414971521562245</v>
      </c>
      <c r="AO580" t="str">
        <f t="shared" si="29"/>
        <v/>
      </c>
      <c r="AS580" t="s">
        <v>1421</v>
      </c>
    </row>
    <row r="581" spans="1:45" x14ac:dyDescent="0.25">
      <c r="A581" s="20" t="s">
        <v>130</v>
      </c>
      <c r="B581" s="21" t="s">
        <v>149</v>
      </c>
      <c r="C581" s="21"/>
      <c r="D581" s="21"/>
      <c r="E581" s="12" t="s">
        <v>29</v>
      </c>
      <c r="F581" s="122"/>
      <c r="G581" s="32" t="str">
        <f>VLOOKUP(AF581, method!$A$1:$B$15, 2, 0)</f>
        <v>中前</v>
      </c>
      <c r="H581">
        <v>14</v>
      </c>
      <c r="I581" t="str">
        <f t="shared" si="27"/>
        <v>忠</v>
      </c>
      <c r="J581">
        <f>COUNTIF($B$2:B581,B581)</f>
        <v>7</v>
      </c>
      <c r="K581" t="str">
        <f t="shared" ca="1" si="28"/>
        <v/>
      </c>
      <c r="L581" t="s">
        <v>420</v>
      </c>
      <c r="M581" s="39" t="s">
        <v>369</v>
      </c>
      <c r="N581">
        <v>1400</v>
      </c>
      <c r="O581">
        <v>1</v>
      </c>
      <c r="P581">
        <v>23.49</v>
      </c>
      <c r="Q581">
        <v>11</v>
      </c>
      <c r="R581">
        <v>14</v>
      </c>
      <c r="S581" s="50" t="s">
        <v>46</v>
      </c>
      <c r="T581" s="55" t="s">
        <v>69</v>
      </c>
      <c r="U581" s="19" t="s">
        <v>28</v>
      </c>
      <c r="V581">
        <v>128</v>
      </c>
      <c r="W581">
        <v>121</v>
      </c>
      <c r="X581">
        <v>1214</v>
      </c>
      <c r="Z581">
        <v>164</v>
      </c>
      <c r="AA581" s="37" t="s">
        <v>525</v>
      </c>
      <c r="AB581" s="35" t="s">
        <v>370</v>
      </c>
      <c r="AC581" s="35">
        <f>VLOOKUP(A581,Raceinfo!$A$1:$D$15,4,0)</f>
        <v>5</v>
      </c>
      <c r="AD581">
        <v>4</v>
      </c>
      <c r="AE581">
        <v>46</v>
      </c>
      <c r="AF581">
        <v>4</v>
      </c>
      <c r="AG581">
        <v>2</v>
      </c>
      <c r="AH581">
        <v>3</v>
      </c>
      <c r="AI581">
        <v>14</v>
      </c>
      <c r="AL581" t="s">
        <v>297</v>
      </c>
      <c r="AM581" t="s">
        <v>1502</v>
      </c>
      <c r="AN581" s="126">
        <f>表格2[[#This Row],[今次負磅]]/表格2[[#This Row],[排位體重]]*100%</f>
        <v>0.10543657331136738</v>
      </c>
      <c r="AO581" t="str">
        <f t="shared" si="29"/>
        <v/>
      </c>
      <c r="AS581" t="s">
        <v>1421</v>
      </c>
    </row>
    <row r="582" spans="1:45" x14ac:dyDescent="0.25">
      <c r="A582" s="20" t="s">
        <v>130</v>
      </c>
      <c r="B582" s="21" t="s">
        <v>149</v>
      </c>
      <c r="C582" s="21"/>
      <c r="D582" s="21"/>
      <c r="E582" s="124" t="s">
        <v>1413</v>
      </c>
      <c r="F582" s="122"/>
      <c r="G582" s="32" t="str">
        <f>VLOOKUP(AF582, method!$A$1:$B$15, 2, 0)</f>
        <v>中前</v>
      </c>
      <c r="H582">
        <v>10</v>
      </c>
      <c r="I582" t="str">
        <f t="shared" si="27"/>
        <v>忠</v>
      </c>
      <c r="J582">
        <f>COUNTIF($B$2:B582,B582)</f>
        <v>8</v>
      </c>
      <c r="K582" t="str">
        <f t="shared" ca="1" si="28"/>
        <v/>
      </c>
      <c r="L582" t="s">
        <v>389</v>
      </c>
      <c r="M582" s="39" t="s">
        <v>390</v>
      </c>
      <c r="N582">
        <v>1400</v>
      </c>
      <c r="O582">
        <v>1</v>
      </c>
      <c r="P582">
        <v>22.87</v>
      </c>
      <c r="Q582">
        <v>11</v>
      </c>
      <c r="R582">
        <v>3</v>
      </c>
      <c r="S582" s="50" t="s">
        <v>46</v>
      </c>
      <c r="T582" s="65" t="s">
        <v>406</v>
      </c>
      <c r="U582" s="19" t="s">
        <v>28</v>
      </c>
      <c r="V582">
        <v>128</v>
      </c>
      <c r="W582">
        <v>123</v>
      </c>
      <c r="X582">
        <v>1224</v>
      </c>
      <c r="Z582">
        <v>80</v>
      </c>
      <c r="AA582" s="37" t="s">
        <v>410</v>
      </c>
      <c r="AB582" s="35" t="s">
        <v>377</v>
      </c>
      <c r="AC582" s="35">
        <f>VLOOKUP(A582,Raceinfo!$A$1:$D$15,4,0)</f>
        <v>5</v>
      </c>
      <c r="AD582">
        <v>4</v>
      </c>
      <c r="AE582">
        <v>48</v>
      </c>
      <c r="AF582">
        <v>6</v>
      </c>
      <c r="AG582">
        <v>6</v>
      </c>
      <c r="AH582">
        <v>6</v>
      </c>
      <c r="AI582">
        <v>10</v>
      </c>
      <c r="AL582" t="s">
        <v>385</v>
      </c>
      <c r="AM582" t="s">
        <v>1405</v>
      </c>
      <c r="AN582" s="126">
        <f>表格2[[#This Row],[今次負磅]]/表格2[[#This Row],[排位體重]]*100%</f>
        <v>0.10457516339869281</v>
      </c>
      <c r="AO582" t="str">
        <f t="shared" si="29"/>
        <v/>
      </c>
      <c r="AS582" t="s">
        <v>1421</v>
      </c>
    </row>
    <row r="583" spans="1:45" x14ac:dyDescent="0.25">
      <c r="A583" s="20" t="s">
        <v>130</v>
      </c>
      <c r="B583" s="21" t="s">
        <v>149</v>
      </c>
      <c r="C583" s="21"/>
      <c r="D583" s="21"/>
      <c r="E583" s="124" t="s">
        <v>1413</v>
      </c>
      <c r="F583" s="122"/>
      <c r="G583" s="30" t="str">
        <f>VLOOKUP(AF583, method!$A$1:$B$15, 2, 0)</f>
        <v>放頭</v>
      </c>
      <c r="H583">
        <v>13</v>
      </c>
      <c r="I583" t="str">
        <f t="shared" si="27"/>
        <v>忠</v>
      </c>
      <c r="J583">
        <f>COUNTIF($B$2:B583,B583)</f>
        <v>9</v>
      </c>
      <c r="K583" t="str">
        <f t="shared" ca="1" si="28"/>
        <v/>
      </c>
      <c r="L583" t="s">
        <v>616</v>
      </c>
      <c r="M583" s="39" t="s">
        <v>369</v>
      </c>
      <c r="N583">
        <v>1400</v>
      </c>
      <c r="O583">
        <v>1</v>
      </c>
      <c r="P583">
        <v>24.83</v>
      </c>
      <c r="Q583">
        <v>11</v>
      </c>
      <c r="R583">
        <v>1</v>
      </c>
      <c r="S583" s="50" t="s">
        <v>46</v>
      </c>
      <c r="T583" s="55" t="s">
        <v>69</v>
      </c>
      <c r="U583" s="19" t="s">
        <v>28</v>
      </c>
      <c r="V583">
        <v>128</v>
      </c>
      <c r="W583">
        <v>123</v>
      </c>
      <c r="X583">
        <v>1243</v>
      </c>
      <c r="Z583">
        <v>72</v>
      </c>
      <c r="AA583" s="37" t="s">
        <v>716</v>
      </c>
      <c r="AB583" s="35" t="s">
        <v>377</v>
      </c>
      <c r="AC583" s="35">
        <f>VLOOKUP(A583,Raceinfo!$A$1:$D$15,4,0)</f>
        <v>5</v>
      </c>
      <c r="AD583">
        <v>4</v>
      </c>
      <c r="AE583">
        <v>50</v>
      </c>
      <c r="AF583">
        <v>3</v>
      </c>
      <c r="AG583">
        <v>6</v>
      </c>
      <c r="AH583">
        <v>10</v>
      </c>
      <c r="AI583">
        <v>13</v>
      </c>
      <c r="AL583" t="s">
        <v>385</v>
      </c>
      <c r="AM583" t="s">
        <v>1405</v>
      </c>
      <c r="AN583" s="126">
        <f>表格2[[#This Row],[今次負磅]]/表格2[[#This Row],[排位體重]]*100%</f>
        <v>0.10297666934835076</v>
      </c>
      <c r="AO583" t="str">
        <f t="shared" si="29"/>
        <v/>
      </c>
      <c r="AS583" t="s">
        <v>1421</v>
      </c>
    </row>
    <row r="584" spans="1:45" x14ac:dyDescent="0.25">
      <c r="A584" s="20" t="s">
        <v>130</v>
      </c>
      <c r="B584" s="21" t="s">
        <v>149</v>
      </c>
      <c r="C584" s="21"/>
      <c r="D584" s="21"/>
      <c r="E584" s="11" t="s">
        <v>1414</v>
      </c>
      <c r="F584" s="122"/>
      <c r="G584" s="33" t="str">
        <f>VLOOKUP(AF584, method!$A$1:$B$15, 2, 0)</f>
        <v>留後</v>
      </c>
      <c r="H584">
        <v>10</v>
      </c>
      <c r="I584" t="str">
        <f t="shared" si="27"/>
        <v>忠</v>
      </c>
      <c r="J584">
        <f>COUNTIF($B$2:B584,B584)</f>
        <v>10</v>
      </c>
      <c r="K584" t="str">
        <f t="shared" ca="1" si="28"/>
        <v/>
      </c>
      <c r="L584" t="s">
        <v>631</v>
      </c>
      <c r="M584" s="40" t="s">
        <v>446</v>
      </c>
      <c r="N584">
        <v>1200</v>
      </c>
      <c r="O584">
        <v>1</v>
      </c>
      <c r="P584">
        <v>10.93</v>
      </c>
      <c r="Q584">
        <v>11</v>
      </c>
      <c r="R584">
        <v>12</v>
      </c>
      <c r="S584" s="50" t="s">
        <v>46</v>
      </c>
      <c r="T584" s="62" t="s">
        <v>154</v>
      </c>
      <c r="U584" s="19" t="s">
        <v>28</v>
      </c>
      <c r="V584">
        <v>128</v>
      </c>
      <c r="W584">
        <v>127</v>
      </c>
      <c r="X584">
        <v>1228</v>
      </c>
      <c r="Z584">
        <v>121</v>
      </c>
      <c r="AA584" s="37" t="s">
        <v>473</v>
      </c>
      <c r="AB584" s="35" t="s">
        <v>370</v>
      </c>
      <c r="AC584" s="35">
        <f>VLOOKUP(A584,Raceinfo!$A$1:$D$15,4,0)</f>
        <v>5</v>
      </c>
      <c r="AD584">
        <v>4</v>
      </c>
      <c r="AE584">
        <v>52</v>
      </c>
      <c r="AF584">
        <v>12</v>
      </c>
      <c r="AG584">
        <v>12</v>
      </c>
      <c r="AH584">
        <v>10</v>
      </c>
      <c r="AL584" t="s">
        <v>385</v>
      </c>
      <c r="AM584" t="s">
        <v>1405</v>
      </c>
      <c r="AN584" s="126">
        <f>表格2[[#This Row],[今次負磅]]/表格2[[#This Row],[排位體重]]*100%</f>
        <v>0.10423452768729642</v>
      </c>
      <c r="AO584" t="str">
        <f t="shared" si="29"/>
        <v/>
      </c>
      <c r="AS584" t="s">
        <v>1421</v>
      </c>
    </row>
    <row r="585" spans="1:45" x14ac:dyDescent="0.25">
      <c r="A585" s="20" t="s">
        <v>130</v>
      </c>
      <c r="B585" s="21" t="s">
        <v>149</v>
      </c>
      <c r="C585" s="21"/>
      <c r="D585" s="21"/>
      <c r="E585" s="11" t="s">
        <v>1414</v>
      </c>
      <c r="F585" s="122"/>
      <c r="G585" s="33" t="str">
        <f>VLOOKUP(AF585, method!$A$1:$B$15, 2, 0)</f>
        <v>留後</v>
      </c>
      <c r="H585">
        <v>8</v>
      </c>
      <c r="I585" t="str">
        <f t="shared" si="27"/>
        <v>忠</v>
      </c>
      <c r="J585">
        <f>COUNTIF($B$2:B585,B585)</f>
        <v>11</v>
      </c>
      <c r="K585" t="str">
        <f t="shared" ca="1" si="28"/>
        <v/>
      </c>
      <c r="L585" t="s">
        <v>533</v>
      </c>
      <c r="M585" s="40" t="s">
        <v>376</v>
      </c>
      <c r="N585">
        <v>1200</v>
      </c>
      <c r="O585">
        <v>1</v>
      </c>
      <c r="P585">
        <v>10.79</v>
      </c>
      <c r="Q585">
        <v>11</v>
      </c>
      <c r="R585">
        <v>8</v>
      </c>
      <c r="S585" s="50" t="s">
        <v>46</v>
      </c>
      <c r="T585" s="62" t="s">
        <v>154</v>
      </c>
      <c r="U585" s="19" t="s">
        <v>28</v>
      </c>
      <c r="V585">
        <v>128</v>
      </c>
      <c r="W585">
        <v>127</v>
      </c>
      <c r="X585">
        <v>1218</v>
      </c>
      <c r="Z585">
        <v>39</v>
      </c>
      <c r="AA585" s="37" t="s">
        <v>373</v>
      </c>
      <c r="AB585" s="35" t="s">
        <v>370</v>
      </c>
      <c r="AC585" s="35">
        <f>VLOOKUP(A585,Raceinfo!$A$1:$D$15,4,0)</f>
        <v>5</v>
      </c>
      <c r="AD585">
        <v>4</v>
      </c>
      <c r="AE585">
        <v>52</v>
      </c>
      <c r="AF585">
        <v>12</v>
      </c>
      <c r="AG585">
        <v>11</v>
      </c>
      <c r="AH585">
        <v>8</v>
      </c>
      <c r="AL585" t="s">
        <v>385</v>
      </c>
      <c r="AM585" t="s">
        <v>1405</v>
      </c>
      <c r="AN585" s="126">
        <f>表格2[[#This Row],[今次負磅]]/表格2[[#This Row],[排位體重]]*100%</f>
        <v>0.10509031198686371</v>
      </c>
      <c r="AO585" t="str">
        <f t="shared" si="29"/>
        <v/>
      </c>
      <c r="AS585" t="s">
        <v>1421</v>
      </c>
    </row>
    <row r="586" spans="1:45" x14ac:dyDescent="0.25">
      <c r="A586" s="20" t="s">
        <v>130</v>
      </c>
      <c r="B586" s="22" t="s">
        <v>151</v>
      </c>
      <c r="C586" s="22"/>
      <c r="D586" s="22"/>
      <c r="E586" s="11" t="s">
        <v>1414</v>
      </c>
      <c r="F586" s="122"/>
      <c r="G586" s="33" t="str">
        <f>VLOOKUP(AF586, method!$A$1:$B$15, 2, 0)</f>
        <v>留後</v>
      </c>
      <c r="H586">
        <v>7</v>
      </c>
      <c r="I586" t="str">
        <f t="shared" si="27"/>
        <v/>
      </c>
      <c r="J586">
        <f>COUNTIF($B$2:B586,B586)</f>
        <v>1</v>
      </c>
      <c r="K586" t="str">
        <f t="shared" ca="1" si="28"/>
        <v/>
      </c>
      <c r="L586" t="s">
        <v>519</v>
      </c>
      <c r="M586" s="40" t="s">
        <v>398</v>
      </c>
      <c r="N586">
        <v>1650</v>
      </c>
      <c r="O586">
        <v>1</v>
      </c>
      <c r="P586">
        <v>41.1</v>
      </c>
      <c r="Q586">
        <v>5</v>
      </c>
      <c r="R586">
        <v>12</v>
      </c>
      <c r="S586" s="55" t="s">
        <v>69</v>
      </c>
      <c r="T586" s="53" t="s">
        <v>60</v>
      </c>
      <c r="U586" s="25" t="s">
        <v>138</v>
      </c>
      <c r="V586">
        <v>128</v>
      </c>
      <c r="W586">
        <v>133</v>
      </c>
      <c r="X586">
        <v>1188</v>
      </c>
      <c r="Z586">
        <v>18</v>
      </c>
      <c r="AA586" s="37" t="s">
        <v>382</v>
      </c>
      <c r="AB586" s="35" t="s">
        <v>377</v>
      </c>
      <c r="AC586" s="35">
        <f>VLOOKUP(A586,Raceinfo!$A$1:$D$15,4,0)</f>
        <v>5</v>
      </c>
      <c r="AD586">
        <v>5</v>
      </c>
      <c r="AE586">
        <v>38</v>
      </c>
      <c r="AF586">
        <v>11</v>
      </c>
      <c r="AG586">
        <v>5</v>
      </c>
      <c r="AH586">
        <v>7</v>
      </c>
      <c r="AI586">
        <v>7</v>
      </c>
      <c r="AL586" t="s">
        <v>39</v>
      </c>
      <c r="AM586" t="s">
        <v>1469</v>
      </c>
      <c r="AN586" s="126">
        <f>表格2[[#This Row],[今次負磅]]/表格2[[#This Row],[排位體重]]*100%</f>
        <v>0.10774410774410774</v>
      </c>
      <c r="AO586" t="str">
        <f t="shared" si="29"/>
        <v/>
      </c>
      <c r="AQ586" t="s">
        <v>1419</v>
      </c>
      <c r="AS586" t="s">
        <v>1421</v>
      </c>
    </row>
    <row r="587" spans="1:45" x14ac:dyDescent="0.25">
      <c r="A587" s="20" t="s">
        <v>130</v>
      </c>
      <c r="B587" s="22" t="s">
        <v>151</v>
      </c>
      <c r="C587" s="22"/>
      <c r="D587" s="22"/>
      <c r="E587" s="11" t="s">
        <v>1414</v>
      </c>
      <c r="F587" s="122"/>
      <c r="G587" s="31" t="str">
        <f>VLOOKUP(AF587, method!$A$1:$B$15, 2, 0)</f>
        <v>中後</v>
      </c>
      <c r="H587">
        <v>4</v>
      </c>
      <c r="I587" t="str">
        <f t="shared" si="27"/>
        <v/>
      </c>
      <c r="J587">
        <f>COUNTIF($B$2:B587,B587)</f>
        <v>2</v>
      </c>
      <c r="K587" t="str">
        <f t="shared" ca="1" si="28"/>
        <v/>
      </c>
      <c r="L587" t="s">
        <v>397</v>
      </c>
      <c r="M587" s="40" t="s">
        <v>398</v>
      </c>
      <c r="N587">
        <v>1650</v>
      </c>
      <c r="O587">
        <v>1</v>
      </c>
      <c r="P587">
        <v>39.19</v>
      </c>
      <c r="Q587">
        <v>5</v>
      </c>
      <c r="R587">
        <v>9</v>
      </c>
      <c r="S587" s="55" t="s">
        <v>69</v>
      </c>
      <c r="T587" s="53" t="s">
        <v>60</v>
      </c>
      <c r="U587" s="25" t="s">
        <v>138</v>
      </c>
      <c r="V587">
        <v>128</v>
      </c>
      <c r="W587">
        <v>134</v>
      </c>
      <c r="X587">
        <v>1178</v>
      </c>
      <c r="Z587">
        <v>7.4</v>
      </c>
      <c r="AA587" s="38" t="s">
        <v>447</v>
      </c>
      <c r="AB587" s="35" t="s">
        <v>370</v>
      </c>
      <c r="AC587" s="35">
        <f>VLOOKUP(A587,Raceinfo!$A$1:$D$15,4,0)</f>
        <v>5</v>
      </c>
      <c r="AD587">
        <v>5</v>
      </c>
      <c r="AE587">
        <v>38</v>
      </c>
      <c r="AF587">
        <v>9</v>
      </c>
      <c r="AG587">
        <v>9</v>
      </c>
      <c r="AH587">
        <v>9</v>
      </c>
      <c r="AI587">
        <v>4</v>
      </c>
      <c r="AL587" t="s">
        <v>39</v>
      </c>
      <c r="AM587" t="s">
        <v>1469</v>
      </c>
      <c r="AN587" s="126">
        <f>表格2[[#This Row],[今次負磅]]/表格2[[#This Row],[排位體重]]*100%</f>
        <v>0.10865874363327674</v>
      </c>
      <c r="AO587" t="str">
        <f t="shared" si="29"/>
        <v/>
      </c>
      <c r="AQ587" t="s">
        <v>1419</v>
      </c>
      <c r="AS587" t="s">
        <v>1421</v>
      </c>
    </row>
    <row r="588" spans="1:45" x14ac:dyDescent="0.25">
      <c r="A588" s="20" t="s">
        <v>130</v>
      </c>
      <c r="B588" s="22" t="s">
        <v>151</v>
      </c>
      <c r="C588" s="22"/>
      <c r="D588" s="22"/>
      <c r="E588" s="11" t="s">
        <v>1414</v>
      </c>
      <c r="F588" s="23" t="s">
        <v>1409</v>
      </c>
      <c r="G588" s="31" t="str">
        <f>VLOOKUP(AF588, method!$A$1:$B$15, 2, 0)</f>
        <v>中後</v>
      </c>
      <c r="H588" s="15">
        <v>2</v>
      </c>
      <c r="I588" s="15" t="str">
        <f t="shared" si="27"/>
        <v/>
      </c>
      <c r="J588" s="15">
        <f>COUNTIF($B$2:B588,B588)</f>
        <v>3</v>
      </c>
      <c r="K588" s="15" t="str">
        <f t="shared" ca="1" si="28"/>
        <v/>
      </c>
      <c r="L588" t="s">
        <v>580</v>
      </c>
      <c r="M588" s="40" t="s">
        <v>446</v>
      </c>
      <c r="N588">
        <v>1650</v>
      </c>
      <c r="O588">
        <v>1</v>
      </c>
      <c r="P588">
        <v>39.86</v>
      </c>
      <c r="Q588">
        <v>5</v>
      </c>
      <c r="R588">
        <v>6</v>
      </c>
      <c r="S588" s="55" t="s">
        <v>69</v>
      </c>
      <c r="T588" s="53" t="s">
        <v>60</v>
      </c>
      <c r="U588" s="25" t="s">
        <v>138</v>
      </c>
      <c r="V588">
        <v>128</v>
      </c>
      <c r="W588">
        <v>134</v>
      </c>
      <c r="X588">
        <v>1174</v>
      </c>
      <c r="Z588">
        <v>20</v>
      </c>
      <c r="AA588" s="38" t="s">
        <v>434</v>
      </c>
      <c r="AB588" s="35" t="s">
        <v>370</v>
      </c>
      <c r="AC588" s="35">
        <f>VLOOKUP(A588,Raceinfo!$A$1:$D$15,4,0)</f>
        <v>5</v>
      </c>
      <c r="AD588">
        <v>5</v>
      </c>
      <c r="AE588">
        <v>37</v>
      </c>
      <c r="AF588">
        <v>8</v>
      </c>
      <c r="AG588">
        <v>8</v>
      </c>
      <c r="AH588">
        <v>8</v>
      </c>
      <c r="AI588">
        <v>2</v>
      </c>
      <c r="AL588" t="s">
        <v>317</v>
      </c>
      <c r="AM588" t="s">
        <v>1498</v>
      </c>
      <c r="AN588" s="126">
        <f>表格2[[#This Row],[今次負磅]]/表格2[[#This Row],[排位體重]]*100%</f>
        <v>0.10902896081771721</v>
      </c>
      <c r="AO588" t="str">
        <f t="shared" si="29"/>
        <v/>
      </c>
      <c r="AQ588" t="s">
        <v>1419</v>
      </c>
      <c r="AS588" t="s">
        <v>1421</v>
      </c>
    </row>
    <row r="589" spans="1:45" x14ac:dyDescent="0.25">
      <c r="A589" s="20" t="s">
        <v>130</v>
      </c>
      <c r="B589" s="22" t="s">
        <v>151</v>
      </c>
      <c r="C589" s="22"/>
      <c r="D589" s="22"/>
      <c r="E589" s="11" t="s">
        <v>1414</v>
      </c>
      <c r="F589" s="122"/>
      <c r="G589" s="33" t="str">
        <f>VLOOKUP(AF589, method!$A$1:$B$15, 2, 0)</f>
        <v>留後</v>
      </c>
      <c r="H589">
        <v>8</v>
      </c>
      <c r="I589" t="str">
        <f t="shared" si="27"/>
        <v/>
      </c>
      <c r="J589">
        <f>COUNTIF($B$2:B589,B589)</f>
        <v>4</v>
      </c>
      <c r="K589" t="str">
        <f t="shared" ca="1" si="28"/>
        <v/>
      </c>
      <c r="L589" t="s">
        <v>538</v>
      </c>
      <c r="M589" s="39" t="s">
        <v>413</v>
      </c>
      <c r="N589">
        <v>1400</v>
      </c>
      <c r="O589">
        <v>1</v>
      </c>
      <c r="P589">
        <v>23.37</v>
      </c>
      <c r="Q589">
        <v>5</v>
      </c>
      <c r="R589">
        <v>9</v>
      </c>
      <c r="S589" s="55" t="s">
        <v>69</v>
      </c>
      <c r="T589" s="53" t="s">
        <v>60</v>
      </c>
      <c r="U589" s="25" t="s">
        <v>138</v>
      </c>
      <c r="V589">
        <v>128</v>
      </c>
      <c r="W589">
        <v>134</v>
      </c>
      <c r="X589">
        <v>1176</v>
      </c>
      <c r="Z589">
        <v>17</v>
      </c>
      <c r="AA589" s="37" t="s">
        <v>471</v>
      </c>
      <c r="AB589" s="35" t="s">
        <v>377</v>
      </c>
      <c r="AC589" s="35">
        <f>VLOOKUP(A589,Raceinfo!$A$1:$D$15,4,0)</f>
        <v>5</v>
      </c>
      <c r="AD589">
        <v>5</v>
      </c>
      <c r="AE589">
        <v>39</v>
      </c>
      <c r="AF589">
        <v>11</v>
      </c>
      <c r="AG589">
        <v>13</v>
      </c>
      <c r="AH589">
        <v>13</v>
      </c>
      <c r="AI589">
        <v>8</v>
      </c>
      <c r="AL589" t="s">
        <v>514</v>
      </c>
      <c r="AM589" t="s">
        <v>1545</v>
      </c>
      <c r="AN589" s="126">
        <f>表格2[[#This Row],[今次負磅]]/表格2[[#This Row],[排位體重]]*100%</f>
        <v>0.10884353741496598</v>
      </c>
      <c r="AO589" t="str">
        <f t="shared" si="29"/>
        <v/>
      </c>
      <c r="AQ589" t="s">
        <v>1419</v>
      </c>
      <c r="AS589" t="s">
        <v>1421</v>
      </c>
    </row>
    <row r="590" spans="1:45" x14ac:dyDescent="0.25">
      <c r="A590" s="20" t="s">
        <v>130</v>
      </c>
      <c r="B590" s="22" t="s">
        <v>151</v>
      </c>
      <c r="C590" s="22"/>
      <c r="D590" s="22"/>
      <c r="E590" s="12" t="s">
        <v>29</v>
      </c>
      <c r="F590" s="122"/>
      <c r="G590" s="31" t="str">
        <f>VLOOKUP(AF590, method!$A$1:$B$15, 2, 0)</f>
        <v>中後</v>
      </c>
      <c r="H590">
        <v>10</v>
      </c>
      <c r="I590" t="str">
        <f t="shared" si="27"/>
        <v/>
      </c>
      <c r="J590">
        <f>COUNTIF($B$2:B590,B590)</f>
        <v>5</v>
      </c>
      <c r="K590" t="str">
        <f t="shared" ca="1" si="28"/>
        <v/>
      </c>
      <c r="L590" t="s">
        <v>581</v>
      </c>
      <c r="M590" s="40" t="s">
        <v>446</v>
      </c>
      <c r="N590">
        <v>1650</v>
      </c>
      <c r="O590">
        <v>1</v>
      </c>
      <c r="P590">
        <v>40.950000000000003</v>
      </c>
      <c r="Q590">
        <v>5</v>
      </c>
      <c r="R590">
        <v>6</v>
      </c>
      <c r="S590" s="55" t="s">
        <v>69</v>
      </c>
      <c r="T590" s="62" t="s">
        <v>154</v>
      </c>
      <c r="U590" s="25" t="s">
        <v>138</v>
      </c>
      <c r="V590">
        <v>128</v>
      </c>
      <c r="W590">
        <v>117</v>
      </c>
      <c r="X590">
        <v>1180</v>
      </c>
      <c r="Z590">
        <v>17</v>
      </c>
      <c r="AA590" s="37" t="s">
        <v>414</v>
      </c>
      <c r="AB590" s="35" t="s">
        <v>370</v>
      </c>
      <c r="AC590" s="35">
        <f>VLOOKUP(A590,Raceinfo!$A$1:$D$15,4,0)</f>
        <v>5</v>
      </c>
      <c r="AD590">
        <v>4</v>
      </c>
      <c r="AE590">
        <v>41</v>
      </c>
      <c r="AF590">
        <v>8</v>
      </c>
      <c r="AG590">
        <v>10</v>
      </c>
      <c r="AH590">
        <v>11</v>
      </c>
      <c r="AI590">
        <v>10</v>
      </c>
      <c r="AL590" t="s">
        <v>39</v>
      </c>
      <c r="AM590" t="s">
        <v>1469</v>
      </c>
      <c r="AN590" s="126">
        <f>表格2[[#This Row],[今次負磅]]/表格2[[#This Row],[排位體重]]*100%</f>
        <v>0.10847457627118644</v>
      </c>
      <c r="AO590" t="str">
        <f t="shared" si="29"/>
        <v/>
      </c>
      <c r="AQ590" t="s">
        <v>1419</v>
      </c>
      <c r="AS590" t="s">
        <v>1421</v>
      </c>
    </row>
    <row r="591" spans="1:45" x14ac:dyDescent="0.25">
      <c r="A591" s="20" t="s">
        <v>130</v>
      </c>
      <c r="B591" s="22" t="s">
        <v>151</v>
      </c>
      <c r="C591" s="22"/>
      <c r="D591" s="22"/>
      <c r="E591" s="12" t="s">
        <v>29</v>
      </c>
      <c r="F591" s="122"/>
      <c r="G591" s="33" t="str">
        <f>VLOOKUP(AF591, method!$A$1:$B$15, 2, 0)</f>
        <v>留後</v>
      </c>
      <c r="H591">
        <v>6</v>
      </c>
      <c r="I591" t="str">
        <f t="shared" si="27"/>
        <v/>
      </c>
      <c r="J591">
        <f>COUNTIF($B$2:B591,B591)</f>
        <v>6</v>
      </c>
      <c r="K591" t="str">
        <f t="shared" ca="1" si="28"/>
        <v/>
      </c>
      <c r="L591" t="s">
        <v>717</v>
      </c>
      <c r="M591" s="40" t="s">
        <v>376</v>
      </c>
      <c r="N591">
        <v>1650</v>
      </c>
      <c r="O591">
        <v>1</v>
      </c>
      <c r="P591">
        <v>40.159999999999997</v>
      </c>
      <c r="Q591">
        <v>5</v>
      </c>
      <c r="R591">
        <v>11</v>
      </c>
      <c r="S591" s="55" t="s">
        <v>69</v>
      </c>
      <c r="T591" s="62" t="s">
        <v>154</v>
      </c>
      <c r="U591" s="25" t="s">
        <v>138</v>
      </c>
      <c r="V591">
        <v>128</v>
      </c>
      <c r="W591">
        <v>120</v>
      </c>
      <c r="X591">
        <v>1200</v>
      </c>
      <c r="Z591">
        <v>22</v>
      </c>
      <c r="AA591" s="37" t="s">
        <v>531</v>
      </c>
      <c r="AB591" s="35" t="s">
        <v>370</v>
      </c>
      <c r="AC591" s="35">
        <f>VLOOKUP(A591,Raceinfo!$A$1:$D$15,4,0)</f>
        <v>5</v>
      </c>
      <c r="AD591">
        <v>4</v>
      </c>
      <c r="AE591">
        <v>43</v>
      </c>
      <c r="AF591">
        <v>11</v>
      </c>
      <c r="AG591">
        <v>10</v>
      </c>
      <c r="AH591">
        <v>10</v>
      </c>
      <c r="AI591">
        <v>6</v>
      </c>
      <c r="AL591" t="s">
        <v>39</v>
      </c>
      <c r="AM591" t="s">
        <v>1469</v>
      </c>
      <c r="AN591" s="126">
        <f>表格2[[#This Row],[今次負磅]]/表格2[[#This Row],[排位體重]]*100%</f>
        <v>0.10666666666666667</v>
      </c>
      <c r="AO591" t="str">
        <f t="shared" si="29"/>
        <v/>
      </c>
      <c r="AQ591" t="s">
        <v>1419</v>
      </c>
      <c r="AS591" t="s">
        <v>1421</v>
      </c>
    </row>
    <row r="592" spans="1:45" x14ac:dyDescent="0.25">
      <c r="A592" s="20" t="s">
        <v>130</v>
      </c>
      <c r="B592" s="22" t="s">
        <v>151</v>
      </c>
      <c r="C592" s="22"/>
      <c r="D592" s="22"/>
      <c r="E592" s="12" t="s">
        <v>29</v>
      </c>
      <c r="F592" s="122"/>
      <c r="G592" s="31" t="str">
        <f>VLOOKUP(AF592, method!$A$1:$B$15, 2, 0)</f>
        <v>中後</v>
      </c>
      <c r="H592">
        <v>10</v>
      </c>
      <c r="I592" t="str">
        <f t="shared" si="27"/>
        <v/>
      </c>
      <c r="J592">
        <f>COUNTIF($B$2:B592,B592)</f>
        <v>7</v>
      </c>
      <c r="K592" t="str">
        <f t="shared" ca="1" si="28"/>
        <v/>
      </c>
      <c r="L592" t="s">
        <v>627</v>
      </c>
      <c r="M592" s="40" t="s">
        <v>398</v>
      </c>
      <c r="N592">
        <v>1650</v>
      </c>
      <c r="O592">
        <v>1</v>
      </c>
      <c r="P592">
        <v>39.979999999999997</v>
      </c>
      <c r="Q592">
        <v>5</v>
      </c>
      <c r="R592">
        <v>4</v>
      </c>
      <c r="S592" s="55" t="s">
        <v>69</v>
      </c>
      <c r="T592" s="62" t="s">
        <v>154</v>
      </c>
      <c r="U592" s="25" t="s">
        <v>138</v>
      </c>
      <c r="V592">
        <v>128</v>
      </c>
      <c r="W592">
        <v>120</v>
      </c>
      <c r="X592">
        <v>1210</v>
      </c>
      <c r="Z592">
        <v>8.1</v>
      </c>
      <c r="AA592" s="37" t="s">
        <v>529</v>
      </c>
      <c r="AB592" s="35" t="s">
        <v>370</v>
      </c>
      <c r="AC592" s="35">
        <f>VLOOKUP(A592,Raceinfo!$A$1:$D$15,4,0)</f>
        <v>5</v>
      </c>
      <c r="AD592">
        <v>4</v>
      </c>
      <c r="AE592">
        <v>45</v>
      </c>
      <c r="AF592">
        <v>9</v>
      </c>
      <c r="AG592">
        <v>8</v>
      </c>
      <c r="AH592">
        <v>8</v>
      </c>
      <c r="AI592">
        <v>10</v>
      </c>
      <c r="AL592" t="s">
        <v>39</v>
      </c>
      <c r="AM592" t="s">
        <v>1469</v>
      </c>
      <c r="AN592" s="126">
        <f>表格2[[#This Row],[今次負磅]]/表格2[[#This Row],[排位體重]]*100%</f>
        <v>0.10578512396694215</v>
      </c>
      <c r="AO592" t="str">
        <f t="shared" si="29"/>
        <v/>
      </c>
      <c r="AQ592" t="s">
        <v>1419</v>
      </c>
      <c r="AS592" t="s">
        <v>1421</v>
      </c>
    </row>
    <row r="593" spans="1:45" x14ac:dyDescent="0.25">
      <c r="A593" s="20" t="s">
        <v>130</v>
      </c>
      <c r="B593" s="22" t="s">
        <v>151</v>
      </c>
      <c r="C593" s="22"/>
      <c r="D593" s="22"/>
      <c r="E593" s="12" t="s">
        <v>29</v>
      </c>
      <c r="F593" s="122"/>
      <c r="G593" s="32" t="str">
        <f>VLOOKUP(AF593, method!$A$1:$B$15, 2, 0)</f>
        <v>中前</v>
      </c>
      <c r="H593" s="15">
        <v>3</v>
      </c>
      <c r="I593" s="15" t="str">
        <f t="shared" si="27"/>
        <v/>
      </c>
      <c r="J593" s="15">
        <f>COUNTIF($B$2:B593,B593)</f>
        <v>8</v>
      </c>
      <c r="K593" s="15" t="str">
        <f t="shared" ca="1" si="28"/>
        <v/>
      </c>
      <c r="L593" t="s">
        <v>664</v>
      </c>
      <c r="M593" s="40" t="s">
        <v>426</v>
      </c>
      <c r="N593">
        <v>1650</v>
      </c>
      <c r="O593">
        <v>1</v>
      </c>
      <c r="P593">
        <v>40.29</v>
      </c>
      <c r="Q593">
        <v>5</v>
      </c>
      <c r="R593">
        <v>4</v>
      </c>
      <c r="S593" s="55" t="s">
        <v>69</v>
      </c>
      <c r="T593" s="62" t="s">
        <v>154</v>
      </c>
      <c r="U593" s="25" t="s">
        <v>138</v>
      </c>
      <c r="V593">
        <v>128</v>
      </c>
      <c r="W593">
        <v>120</v>
      </c>
      <c r="X593">
        <v>1209</v>
      </c>
      <c r="Z593">
        <v>10</v>
      </c>
      <c r="AA593" s="38" t="s">
        <v>511</v>
      </c>
      <c r="AB593" s="35" t="s">
        <v>377</v>
      </c>
      <c r="AC593" s="35">
        <f>VLOOKUP(A593,Raceinfo!$A$1:$D$15,4,0)</f>
        <v>5</v>
      </c>
      <c r="AD593">
        <v>4</v>
      </c>
      <c r="AE593">
        <v>45</v>
      </c>
      <c r="AF593">
        <v>7</v>
      </c>
      <c r="AG593">
        <v>7</v>
      </c>
      <c r="AH593">
        <v>8</v>
      </c>
      <c r="AI593">
        <v>3</v>
      </c>
      <c r="AL593" t="s">
        <v>39</v>
      </c>
      <c r="AM593" t="s">
        <v>1469</v>
      </c>
      <c r="AN593" s="126">
        <f>表格2[[#This Row],[今次負磅]]/表格2[[#This Row],[排位體重]]*100%</f>
        <v>0.10587262200165426</v>
      </c>
      <c r="AO593" t="str">
        <f t="shared" si="29"/>
        <v/>
      </c>
      <c r="AQ593" t="s">
        <v>1419</v>
      </c>
      <c r="AS593" t="s">
        <v>1421</v>
      </c>
    </row>
    <row r="594" spans="1:45" x14ac:dyDescent="0.25">
      <c r="A594" s="20" t="s">
        <v>130</v>
      </c>
      <c r="B594" s="22" t="s">
        <v>151</v>
      </c>
      <c r="C594" s="22"/>
      <c r="D594" s="22"/>
      <c r="E594" s="12" t="s">
        <v>29</v>
      </c>
      <c r="F594" s="18" t="s">
        <v>1407</v>
      </c>
      <c r="G594" s="33" t="str">
        <f>VLOOKUP(AF594, method!$A$1:$B$15, 2, 0)</f>
        <v>留後</v>
      </c>
      <c r="H594" s="15">
        <v>2</v>
      </c>
      <c r="I594" s="15" t="str">
        <f t="shared" si="27"/>
        <v/>
      </c>
      <c r="J594" s="15">
        <f>COUNTIF($B$2:B594,B594)</f>
        <v>9</v>
      </c>
      <c r="K594" s="15" t="str">
        <f t="shared" ca="1" si="28"/>
        <v/>
      </c>
      <c r="L594" t="s">
        <v>718</v>
      </c>
      <c r="M594" s="40" t="s">
        <v>398</v>
      </c>
      <c r="N594">
        <v>1650</v>
      </c>
      <c r="O594">
        <v>1</v>
      </c>
      <c r="P594">
        <v>39.729999999999997</v>
      </c>
      <c r="Q594">
        <v>5</v>
      </c>
      <c r="R594">
        <v>10</v>
      </c>
      <c r="S594" s="55" t="s">
        <v>69</v>
      </c>
      <c r="T594" s="62" t="s">
        <v>154</v>
      </c>
      <c r="U594" s="25" t="s">
        <v>138</v>
      </c>
      <c r="V594">
        <v>128</v>
      </c>
      <c r="W594">
        <v>119</v>
      </c>
      <c r="X594">
        <v>1188</v>
      </c>
      <c r="Z594">
        <v>20</v>
      </c>
      <c r="AA594" s="38" t="s">
        <v>470</v>
      </c>
      <c r="AB594" s="35" t="s">
        <v>377</v>
      </c>
      <c r="AC594" s="35">
        <f>VLOOKUP(A594,Raceinfo!$A$1:$D$15,4,0)</f>
        <v>5</v>
      </c>
      <c r="AD594">
        <v>4</v>
      </c>
      <c r="AE594">
        <v>44</v>
      </c>
      <c r="AF594">
        <v>11</v>
      </c>
      <c r="AG594">
        <v>12</v>
      </c>
      <c r="AH594">
        <v>12</v>
      </c>
      <c r="AI594">
        <v>2</v>
      </c>
      <c r="AL594" t="s">
        <v>39</v>
      </c>
      <c r="AM594" t="s">
        <v>1469</v>
      </c>
      <c r="AN594" s="126">
        <f>表格2[[#This Row],[今次負磅]]/表格2[[#This Row],[排位體重]]*100%</f>
        <v>0.10774410774410774</v>
      </c>
      <c r="AO594" t="str">
        <f t="shared" si="29"/>
        <v/>
      </c>
      <c r="AQ594" t="s">
        <v>1419</v>
      </c>
      <c r="AS594" t="s">
        <v>1421</v>
      </c>
    </row>
    <row r="595" spans="1:45" x14ac:dyDescent="0.25">
      <c r="A595" s="20" t="s">
        <v>130</v>
      </c>
      <c r="B595" s="22" t="s">
        <v>151</v>
      </c>
      <c r="C595" s="22"/>
      <c r="D595" s="22"/>
      <c r="E595" s="12" t="s">
        <v>29</v>
      </c>
      <c r="F595" s="122"/>
      <c r="G595" s="32" t="str">
        <f>VLOOKUP(AF595, method!$A$1:$B$15, 2, 0)</f>
        <v>中前</v>
      </c>
      <c r="H595">
        <v>7</v>
      </c>
      <c r="I595" t="str">
        <f t="shared" si="27"/>
        <v/>
      </c>
      <c r="J595">
        <f>COUNTIF($B$2:B595,B595)</f>
        <v>10</v>
      </c>
      <c r="K595" t="str">
        <f t="shared" ca="1" si="28"/>
        <v/>
      </c>
      <c r="L595" t="s">
        <v>476</v>
      </c>
      <c r="M595" s="40" t="s">
        <v>376</v>
      </c>
      <c r="N595">
        <v>1650</v>
      </c>
      <c r="O595">
        <v>1</v>
      </c>
      <c r="P595">
        <v>40.75</v>
      </c>
      <c r="Q595">
        <v>5</v>
      </c>
      <c r="R595">
        <v>3</v>
      </c>
      <c r="S595" s="55" t="s">
        <v>69</v>
      </c>
      <c r="T595" s="53" t="s">
        <v>60</v>
      </c>
      <c r="U595" s="25" t="s">
        <v>138</v>
      </c>
      <c r="V595">
        <v>128</v>
      </c>
      <c r="W595">
        <v>122</v>
      </c>
      <c r="X595">
        <v>1188</v>
      </c>
      <c r="Z595">
        <v>4.8</v>
      </c>
      <c r="AA595" s="38" t="s">
        <v>517</v>
      </c>
      <c r="AB595" s="35" t="s">
        <v>370</v>
      </c>
      <c r="AC595" s="35">
        <f>VLOOKUP(A595,Raceinfo!$A$1:$D$15,4,0)</f>
        <v>5</v>
      </c>
      <c r="AD595">
        <v>4</v>
      </c>
      <c r="AE595">
        <v>46</v>
      </c>
      <c r="AF595">
        <v>7</v>
      </c>
      <c r="AG595">
        <v>7</v>
      </c>
      <c r="AH595">
        <v>9</v>
      </c>
      <c r="AI595">
        <v>7</v>
      </c>
      <c r="AL595" t="s">
        <v>39</v>
      </c>
      <c r="AM595" t="s">
        <v>1469</v>
      </c>
      <c r="AN595" s="126">
        <f>表格2[[#This Row],[今次負磅]]/表格2[[#This Row],[排位體重]]*100%</f>
        <v>0.10774410774410774</v>
      </c>
      <c r="AO595" t="str">
        <f t="shared" si="29"/>
        <v/>
      </c>
      <c r="AQ595" t="s">
        <v>1419</v>
      </c>
      <c r="AS595" t="s">
        <v>1421</v>
      </c>
    </row>
    <row r="596" spans="1:45" x14ac:dyDescent="0.25">
      <c r="A596" s="20" t="s">
        <v>130</v>
      </c>
      <c r="B596" s="22" t="s">
        <v>151</v>
      </c>
      <c r="C596" s="22"/>
      <c r="D596" s="22"/>
      <c r="E596" s="12" t="s">
        <v>29</v>
      </c>
      <c r="F596" s="122"/>
      <c r="G596" s="31" t="str">
        <f>VLOOKUP(AF596, method!$A$1:$B$15, 2, 0)</f>
        <v>中後</v>
      </c>
      <c r="H596">
        <v>6</v>
      </c>
      <c r="I596" t="str">
        <f t="shared" si="27"/>
        <v/>
      </c>
      <c r="J596">
        <f>COUNTIF($B$2:B596,B596)</f>
        <v>11</v>
      </c>
      <c r="K596" t="str">
        <f t="shared" ca="1" si="28"/>
        <v/>
      </c>
      <c r="L596" t="s">
        <v>572</v>
      </c>
      <c r="M596" s="40" t="s">
        <v>398</v>
      </c>
      <c r="N596">
        <v>1650</v>
      </c>
      <c r="O596">
        <v>1</v>
      </c>
      <c r="P596">
        <v>39.659999999999997</v>
      </c>
      <c r="Q596">
        <v>5</v>
      </c>
      <c r="R596">
        <v>9</v>
      </c>
      <c r="S596" s="55" t="s">
        <v>69</v>
      </c>
      <c r="T596" s="53" t="s">
        <v>60</v>
      </c>
      <c r="U596" s="25" t="s">
        <v>138</v>
      </c>
      <c r="V596">
        <v>128</v>
      </c>
      <c r="W596">
        <v>123</v>
      </c>
      <c r="X596">
        <v>1192</v>
      </c>
      <c r="Z596">
        <v>13</v>
      </c>
      <c r="AA596" s="38">
        <v>2</v>
      </c>
      <c r="AB596" s="35" t="s">
        <v>370</v>
      </c>
      <c r="AC596" s="35">
        <f>VLOOKUP(A596,Raceinfo!$A$1:$D$15,4,0)</f>
        <v>5</v>
      </c>
      <c r="AD596">
        <v>4</v>
      </c>
      <c r="AE596">
        <v>48</v>
      </c>
      <c r="AF596">
        <v>10</v>
      </c>
      <c r="AG596">
        <v>10</v>
      </c>
      <c r="AH596">
        <v>11</v>
      </c>
      <c r="AI596">
        <v>6</v>
      </c>
      <c r="AL596" t="s">
        <v>39</v>
      </c>
      <c r="AM596" t="s">
        <v>1469</v>
      </c>
      <c r="AN596" s="126">
        <f>表格2[[#This Row],[今次負磅]]/表格2[[#This Row],[排位體重]]*100%</f>
        <v>0.10738255033557047</v>
      </c>
      <c r="AO596" t="str">
        <f t="shared" si="29"/>
        <v/>
      </c>
      <c r="AQ596" t="s">
        <v>1419</v>
      </c>
      <c r="AS596" t="s">
        <v>1421</v>
      </c>
    </row>
    <row r="597" spans="1:45" x14ac:dyDescent="0.25">
      <c r="A597" s="20" t="s">
        <v>130</v>
      </c>
      <c r="B597" s="22" t="s">
        <v>151</v>
      </c>
      <c r="C597" s="22"/>
      <c r="D597" s="22"/>
      <c r="E597" s="11" t="s">
        <v>1414</v>
      </c>
      <c r="F597" s="122"/>
      <c r="G597" s="31" t="str">
        <f>VLOOKUP(AF597, method!$A$1:$B$15, 2, 0)</f>
        <v>中後</v>
      </c>
      <c r="H597">
        <v>10</v>
      </c>
      <c r="I597" t="str">
        <f t="shared" si="27"/>
        <v/>
      </c>
      <c r="J597">
        <f>COUNTIF($B$2:B597,B597)</f>
        <v>12</v>
      </c>
      <c r="K597" t="str">
        <f t="shared" ca="1" si="28"/>
        <v/>
      </c>
      <c r="L597" t="s">
        <v>619</v>
      </c>
      <c r="M597" s="40" t="s">
        <v>446</v>
      </c>
      <c r="N597">
        <v>1650</v>
      </c>
      <c r="O597">
        <v>1</v>
      </c>
      <c r="P597">
        <v>40.590000000000003</v>
      </c>
      <c r="Q597">
        <v>5</v>
      </c>
      <c r="R597">
        <v>6</v>
      </c>
      <c r="S597" s="55" t="s">
        <v>69</v>
      </c>
      <c r="T597" s="53" t="s">
        <v>60</v>
      </c>
      <c r="U597" s="25" t="s">
        <v>138</v>
      </c>
      <c r="V597">
        <v>128</v>
      </c>
      <c r="W597">
        <v>125</v>
      </c>
      <c r="X597">
        <v>1192</v>
      </c>
      <c r="Z597">
        <v>8.6</v>
      </c>
      <c r="AA597" s="37" t="s">
        <v>410</v>
      </c>
      <c r="AB597" s="35" t="s">
        <v>370</v>
      </c>
      <c r="AC597" s="35">
        <f>VLOOKUP(A597,Raceinfo!$A$1:$D$15,4,0)</f>
        <v>5</v>
      </c>
      <c r="AD597">
        <v>4</v>
      </c>
      <c r="AE597">
        <v>50</v>
      </c>
      <c r="AF597">
        <v>10</v>
      </c>
      <c r="AG597">
        <v>10</v>
      </c>
      <c r="AH597">
        <v>12</v>
      </c>
      <c r="AI597">
        <v>10</v>
      </c>
      <c r="AL597" t="s">
        <v>39</v>
      </c>
      <c r="AM597" t="s">
        <v>1469</v>
      </c>
      <c r="AN597" s="126">
        <f>表格2[[#This Row],[今次負磅]]/表格2[[#This Row],[排位體重]]*100%</f>
        <v>0.10738255033557047</v>
      </c>
      <c r="AO597" t="str">
        <f t="shared" si="29"/>
        <v/>
      </c>
      <c r="AQ597" t="s">
        <v>1419</v>
      </c>
      <c r="AS597" t="s">
        <v>1421</v>
      </c>
    </row>
    <row r="598" spans="1:45" x14ac:dyDescent="0.25">
      <c r="A598" s="20" t="s">
        <v>130</v>
      </c>
      <c r="B598" s="22" t="s">
        <v>151</v>
      </c>
      <c r="C598" s="22"/>
      <c r="D598" s="22"/>
      <c r="E598" s="11" t="s">
        <v>1414</v>
      </c>
      <c r="F598" s="122"/>
      <c r="G598" s="31" t="str">
        <f>VLOOKUP(AF598, method!$A$1:$B$15, 2, 0)</f>
        <v>中後</v>
      </c>
      <c r="H598">
        <v>4</v>
      </c>
      <c r="I598" t="str">
        <f t="shared" si="27"/>
        <v/>
      </c>
      <c r="J598">
        <f>COUNTIF($B$2:B598,B598)</f>
        <v>13</v>
      </c>
      <c r="K598" t="str">
        <f t="shared" ca="1" si="28"/>
        <v/>
      </c>
      <c r="L598" t="s">
        <v>634</v>
      </c>
      <c r="M598" s="40" t="s">
        <v>376</v>
      </c>
      <c r="N598">
        <v>1650</v>
      </c>
      <c r="O598">
        <v>1</v>
      </c>
      <c r="P598">
        <v>40.619999999999997</v>
      </c>
      <c r="Q598">
        <v>5</v>
      </c>
      <c r="R598">
        <v>8</v>
      </c>
      <c r="S598" s="55" t="s">
        <v>69</v>
      </c>
      <c r="T598" s="53" t="s">
        <v>60</v>
      </c>
      <c r="U598" s="25" t="s">
        <v>138</v>
      </c>
      <c r="V598">
        <v>128</v>
      </c>
      <c r="W598">
        <v>126</v>
      </c>
      <c r="X598">
        <v>1181</v>
      </c>
      <c r="Z598">
        <v>11</v>
      </c>
      <c r="AA598" s="38" t="s">
        <v>468</v>
      </c>
      <c r="AB598" s="35" t="s">
        <v>377</v>
      </c>
      <c r="AC598" s="35">
        <f>VLOOKUP(A598,Raceinfo!$A$1:$D$15,4,0)</f>
        <v>5</v>
      </c>
      <c r="AD598">
        <v>4</v>
      </c>
      <c r="AE598">
        <v>50</v>
      </c>
      <c r="AF598">
        <v>9</v>
      </c>
      <c r="AG598">
        <v>9</v>
      </c>
      <c r="AH598">
        <v>9</v>
      </c>
      <c r="AI598">
        <v>4</v>
      </c>
      <c r="AL598" t="s">
        <v>39</v>
      </c>
      <c r="AM598" t="s">
        <v>1469</v>
      </c>
      <c r="AN598" s="126">
        <f>表格2[[#This Row],[今次負磅]]/表格2[[#This Row],[排位體重]]*100%</f>
        <v>0.10838272650296359</v>
      </c>
      <c r="AO598" t="str">
        <f t="shared" si="29"/>
        <v/>
      </c>
      <c r="AQ598" t="s">
        <v>1419</v>
      </c>
      <c r="AS598" t="s">
        <v>1421</v>
      </c>
    </row>
    <row r="599" spans="1:45" x14ac:dyDescent="0.25">
      <c r="A599" s="20" t="s">
        <v>130</v>
      </c>
      <c r="B599" s="22" t="s">
        <v>151</v>
      </c>
      <c r="C599" s="22"/>
      <c r="D599" s="22"/>
      <c r="E599" s="11" t="s">
        <v>1414</v>
      </c>
      <c r="F599" s="122"/>
      <c r="G599" s="33" t="str">
        <f>VLOOKUP(AF599, method!$A$1:$B$15, 2, 0)</f>
        <v>留後</v>
      </c>
      <c r="H599">
        <v>4</v>
      </c>
      <c r="I599" t="str">
        <f t="shared" si="27"/>
        <v/>
      </c>
      <c r="J599">
        <f>COUNTIF($B$2:B599,B599)</f>
        <v>14</v>
      </c>
      <c r="K599" t="str">
        <f t="shared" ca="1" si="28"/>
        <v/>
      </c>
      <c r="L599" t="s">
        <v>635</v>
      </c>
      <c r="M599" s="40" t="s">
        <v>426</v>
      </c>
      <c r="N599">
        <v>1650</v>
      </c>
      <c r="O599">
        <v>1</v>
      </c>
      <c r="P599">
        <v>39.81</v>
      </c>
      <c r="Q599">
        <v>5</v>
      </c>
      <c r="R599">
        <v>12</v>
      </c>
      <c r="S599" s="55" t="s">
        <v>69</v>
      </c>
      <c r="T599" s="53" t="s">
        <v>60</v>
      </c>
      <c r="U599" s="25" t="s">
        <v>138</v>
      </c>
      <c r="V599">
        <v>128</v>
      </c>
      <c r="W599">
        <v>127</v>
      </c>
      <c r="X599">
        <v>1183</v>
      </c>
      <c r="Z599">
        <v>19</v>
      </c>
      <c r="AA599" s="38" t="s">
        <v>468</v>
      </c>
      <c r="AB599" s="35" t="s">
        <v>370</v>
      </c>
      <c r="AC599" s="35">
        <f>VLOOKUP(A599,Raceinfo!$A$1:$D$15,4,0)</f>
        <v>5</v>
      </c>
      <c r="AD599">
        <v>4</v>
      </c>
      <c r="AE599">
        <v>52</v>
      </c>
      <c r="AF599">
        <v>12</v>
      </c>
      <c r="AG599">
        <v>12</v>
      </c>
      <c r="AH599">
        <v>11</v>
      </c>
      <c r="AI599">
        <v>4</v>
      </c>
      <c r="AL599" t="s">
        <v>39</v>
      </c>
      <c r="AM599" t="s">
        <v>1469</v>
      </c>
      <c r="AN599" s="126">
        <f>表格2[[#This Row],[今次負磅]]/表格2[[#This Row],[排位體重]]*100%</f>
        <v>0.10819949281487742</v>
      </c>
      <c r="AO599" t="str">
        <f t="shared" si="29"/>
        <v/>
      </c>
      <c r="AQ599" t="s">
        <v>1419</v>
      </c>
      <c r="AS599" t="s">
        <v>1421</v>
      </c>
    </row>
    <row r="600" spans="1:45" x14ac:dyDescent="0.25">
      <c r="A600" s="20" t="s">
        <v>130</v>
      </c>
      <c r="B600" s="22" t="s">
        <v>151</v>
      </c>
      <c r="C600" s="22"/>
      <c r="D600" s="22"/>
      <c r="E600" s="11" t="s">
        <v>1414</v>
      </c>
      <c r="F600" s="122"/>
      <c r="G600" s="31" t="str">
        <f>VLOOKUP(AF600, method!$A$1:$B$15, 2, 0)</f>
        <v>中後</v>
      </c>
      <c r="H600">
        <v>6</v>
      </c>
      <c r="I600" t="str">
        <f t="shared" si="27"/>
        <v/>
      </c>
      <c r="J600">
        <f>COUNTIF($B$2:B600,B600)</f>
        <v>15</v>
      </c>
      <c r="K600" t="str">
        <f t="shared" ca="1" si="28"/>
        <v/>
      </c>
      <c r="L600" t="s">
        <v>636</v>
      </c>
      <c r="M600" s="40" t="s">
        <v>398</v>
      </c>
      <c r="N600">
        <v>1650</v>
      </c>
      <c r="O600">
        <v>1</v>
      </c>
      <c r="P600">
        <v>40.24</v>
      </c>
      <c r="Q600">
        <v>5</v>
      </c>
      <c r="R600">
        <v>6</v>
      </c>
      <c r="S600" s="55" t="s">
        <v>69</v>
      </c>
      <c r="T600" s="53" t="s">
        <v>60</v>
      </c>
      <c r="U600" s="25" t="s">
        <v>138</v>
      </c>
      <c r="V600">
        <v>128</v>
      </c>
      <c r="W600">
        <v>129</v>
      </c>
      <c r="X600">
        <v>1192</v>
      </c>
      <c r="Z600">
        <v>13</v>
      </c>
      <c r="AA600" s="38" t="s">
        <v>517</v>
      </c>
      <c r="AB600" s="35" t="s">
        <v>370</v>
      </c>
      <c r="AC600" s="35">
        <f>VLOOKUP(A600,Raceinfo!$A$1:$D$15,4,0)</f>
        <v>5</v>
      </c>
      <c r="AD600">
        <v>4</v>
      </c>
      <c r="AE600">
        <v>54</v>
      </c>
      <c r="AF600">
        <v>10</v>
      </c>
      <c r="AG600">
        <v>11</v>
      </c>
      <c r="AH600">
        <v>10</v>
      </c>
      <c r="AI600">
        <v>6</v>
      </c>
      <c r="AL600" t="s">
        <v>39</v>
      </c>
      <c r="AM600" t="s">
        <v>1469</v>
      </c>
      <c r="AN600" s="126">
        <f>表格2[[#This Row],[今次負磅]]/表格2[[#This Row],[排位體重]]*100%</f>
        <v>0.10738255033557047</v>
      </c>
      <c r="AO600" t="str">
        <f t="shared" si="29"/>
        <v/>
      </c>
      <c r="AQ600" t="s">
        <v>1419</v>
      </c>
      <c r="AS600" t="s">
        <v>1421</v>
      </c>
    </row>
    <row r="601" spans="1:45" x14ac:dyDescent="0.25">
      <c r="A601" s="20" t="s">
        <v>130</v>
      </c>
      <c r="B601" s="22" t="s">
        <v>151</v>
      </c>
      <c r="C601" s="22"/>
      <c r="D601" s="22"/>
      <c r="E601" s="11" t="s">
        <v>1414</v>
      </c>
      <c r="F601" s="122"/>
      <c r="G601" s="31" t="str">
        <f>VLOOKUP(AF601, method!$A$1:$B$15, 2, 0)</f>
        <v>中後</v>
      </c>
      <c r="H601">
        <v>5</v>
      </c>
      <c r="I601" t="str">
        <f t="shared" si="27"/>
        <v/>
      </c>
      <c r="J601">
        <f>COUNTIF($B$2:B601,B601)</f>
        <v>16</v>
      </c>
      <c r="K601" t="str">
        <f t="shared" ca="1" si="28"/>
        <v/>
      </c>
      <c r="L601" t="s">
        <v>658</v>
      </c>
      <c r="M601" s="40" t="s">
        <v>376</v>
      </c>
      <c r="N601">
        <v>1650</v>
      </c>
      <c r="O601">
        <v>1</v>
      </c>
      <c r="P601">
        <v>41.93</v>
      </c>
      <c r="Q601">
        <v>5</v>
      </c>
      <c r="R601">
        <v>2</v>
      </c>
      <c r="S601" s="55" t="s">
        <v>69</v>
      </c>
      <c r="T601" s="53" t="s">
        <v>60</v>
      </c>
      <c r="U601" s="25" t="s">
        <v>138</v>
      </c>
      <c r="V601">
        <v>128</v>
      </c>
      <c r="W601">
        <v>134</v>
      </c>
      <c r="X601">
        <v>1184</v>
      </c>
      <c r="Z601">
        <v>10</v>
      </c>
      <c r="AA601" s="37" t="s">
        <v>436</v>
      </c>
      <c r="AB601" s="36" t="s">
        <v>459</v>
      </c>
      <c r="AC601" s="36">
        <f>VLOOKUP(A601,Raceinfo!$A$1:$D$15,4,0)</f>
        <v>5</v>
      </c>
      <c r="AD601">
        <v>4</v>
      </c>
      <c r="AE601">
        <v>56</v>
      </c>
      <c r="AF601">
        <v>10</v>
      </c>
      <c r="AG601">
        <v>10</v>
      </c>
      <c r="AH601">
        <v>12</v>
      </c>
      <c r="AI601">
        <v>5</v>
      </c>
      <c r="AL601" t="s">
        <v>39</v>
      </c>
      <c r="AM601" t="s">
        <v>1469</v>
      </c>
      <c r="AN601" s="126">
        <f>表格2[[#This Row],[今次負磅]]/表格2[[#This Row],[排位體重]]*100%</f>
        <v>0.10810810810810811</v>
      </c>
      <c r="AO601" t="str">
        <f t="shared" si="29"/>
        <v/>
      </c>
      <c r="AQ601" t="s">
        <v>1419</v>
      </c>
      <c r="AS601" t="s">
        <v>1421</v>
      </c>
    </row>
    <row r="602" spans="1:45" x14ac:dyDescent="0.25">
      <c r="A602" s="20" t="s">
        <v>130</v>
      </c>
      <c r="B602" s="22" t="s">
        <v>151</v>
      </c>
      <c r="C602" s="22" t="s">
        <v>1410</v>
      </c>
      <c r="D602" s="22"/>
      <c r="E602" s="11" t="s">
        <v>1414</v>
      </c>
      <c r="F602" s="122"/>
      <c r="G602" s="31" t="str">
        <f>VLOOKUP(AF602, method!$A$1:$B$15, 2, 0)</f>
        <v>中後</v>
      </c>
      <c r="H602">
        <v>8</v>
      </c>
      <c r="I602" t="str">
        <f t="shared" si="27"/>
        <v/>
      </c>
      <c r="J602">
        <f>COUNTIF($B$2:B602,B602)</f>
        <v>17</v>
      </c>
      <c r="K602" t="str">
        <f t="shared" ca="1" si="28"/>
        <v/>
      </c>
      <c r="L602" t="s">
        <v>438</v>
      </c>
      <c r="M602" s="39" t="s">
        <v>369</v>
      </c>
      <c r="N602" s="42">
        <v>1600</v>
      </c>
      <c r="O602">
        <v>1</v>
      </c>
      <c r="P602" s="127">
        <v>34.869999999999997</v>
      </c>
      <c r="Q602">
        <v>5</v>
      </c>
      <c r="R602">
        <v>9</v>
      </c>
      <c r="S602" s="55" t="s">
        <v>69</v>
      </c>
      <c r="T602" s="50" t="s">
        <v>46</v>
      </c>
      <c r="U602" s="25" t="s">
        <v>138</v>
      </c>
      <c r="V602">
        <v>128</v>
      </c>
      <c r="W602">
        <v>134</v>
      </c>
      <c r="X602">
        <v>1177</v>
      </c>
      <c r="Z602">
        <v>34</v>
      </c>
      <c r="AA602" s="37" t="s">
        <v>416</v>
      </c>
      <c r="AB602" s="35" t="s">
        <v>377</v>
      </c>
      <c r="AC602" s="35">
        <f>VLOOKUP(A602,Raceinfo!$A$1:$D$15,4,0)</f>
        <v>5</v>
      </c>
      <c r="AD602">
        <v>4</v>
      </c>
      <c r="AE602">
        <v>58</v>
      </c>
      <c r="AF602">
        <v>8</v>
      </c>
      <c r="AG602">
        <v>9</v>
      </c>
      <c r="AH602">
        <v>9</v>
      </c>
      <c r="AI602">
        <v>8</v>
      </c>
      <c r="AL602" t="s">
        <v>317</v>
      </c>
      <c r="AM602" t="s">
        <v>1498</v>
      </c>
      <c r="AN602" s="126">
        <f>表格2[[#This Row],[今次負磅]]/表格2[[#This Row],[排位體重]]*100%</f>
        <v>0.10875106202209006</v>
      </c>
      <c r="AO602" t="str">
        <f t="shared" si="29"/>
        <v/>
      </c>
      <c r="AQ602" t="s">
        <v>1419</v>
      </c>
      <c r="AS602" t="s">
        <v>1421</v>
      </c>
    </row>
    <row r="603" spans="1:45" x14ac:dyDescent="0.25">
      <c r="A603" s="20" t="s">
        <v>130</v>
      </c>
      <c r="B603" s="22" t="s">
        <v>151</v>
      </c>
      <c r="C603" s="22"/>
      <c r="D603" s="22"/>
      <c r="E603" s="11" t="s">
        <v>1414</v>
      </c>
      <c r="F603" s="122"/>
      <c r="G603" s="31" t="str">
        <f>VLOOKUP(AF603, method!$A$1:$B$15, 2, 0)</f>
        <v>中後</v>
      </c>
      <c r="H603">
        <v>7</v>
      </c>
      <c r="I603" t="str">
        <f t="shared" si="27"/>
        <v/>
      </c>
      <c r="J603">
        <f>COUNTIF($B$2:B603,B603)</f>
        <v>18</v>
      </c>
      <c r="K603" t="str">
        <f t="shared" ca="1" si="28"/>
        <v/>
      </c>
      <c r="L603" t="s">
        <v>713</v>
      </c>
      <c r="M603" s="40" t="s">
        <v>376</v>
      </c>
      <c r="N603">
        <v>1650</v>
      </c>
      <c r="O603">
        <v>1</v>
      </c>
      <c r="P603">
        <v>41.15</v>
      </c>
      <c r="Q603">
        <v>5</v>
      </c>
      <c r="R603">
        <v>2</v>
      </c>
      <c r="S603" s="55" t="s">
        <v>69</v>
      </c>
      <c r="T603" s="53" t="s">
        <v>60</v>
      </c>
      <c r="U603" s="25" t="s">
        <v>138</v>
      </c>
      <c r="V603">
        <v>128</v>
      </c>
      <c r="W603">
        <v>135</v>
      </c>
      <c r="X603">
        <v>1182</v>
      </c>
      <c r="Z603">
        <v>3.6</v>
      </c>
      <c r="AA603" s="37">
        <v>3</v>
      </c>
      <c r="AB603" s="35" t="s">
        <v>377</v>
      </c>
      <c r="AC603" s="35">
        <f>VLOOKUP(A603,Raceinfo!$A$1:$D$15,4,0)</f>
        <v>5</v>
      </c>
      <c r="AD603">
        <v>4</v>
      </c>
      <c r="AE603">
        <v>60</v>
      </c>
      <c r="AF603">
        <v>8</v>
      </c>
      <c r="AG603">
        <v>7</v>
      </c>
      <c r="AH603">
        <v>7</v>
      </c>
      <c r="AI603">
        <v>7</v>
      </c>
      <c r="AL603" t="s">
        <v>18</v>
      </c>
      <c r="AM603" t="s">
        <v>1475</v>
      </c>
      <c r="AN603" s="126">
        <f>表格2[[#This Row],[今次負磅]]/表格2[[#This Row],[排位體重]]*100%</f>
        <v>0.10829103214890017</v>
      </c>
      <c r="AO603" t="str">
        <f t="shared" si="29"/>
        <v/>
      </c>
      <c r="AQ603" t="s">
        <v>1419</v>
      </c>
      <c r="AS603" t="s">
        <v>1421</v>
      </c>
    </row>
    <row r="604" spans="1:45" x14ac:dyDescent="0.25">
      <c r="A604" s="20" t="s">
        <v>130</v>
      </c>
      <c r="B604" s="22" t="s">
        <v>151</v>
      </c>
      <c r="C604" s="22"/>
      <c r="D604" s="22"/>
      <c r="E604" s="12" t="s">
        <v>29</v>
      </c>
      <c r="F604" s="122"/>
      <c r="G604" s="32" t="str">
        <f>VLOOKUP(AF604, method!$A$1:$B$15, 2, 0)</f>
        <v>中前</v>
      </c>
      <c r="H604" s="15">
        <v>3</v>
      </c>
      <c r="I604" s="15" t="str">
        <f t="shared" si="27"/>
        <v/>
      </c>
      <c r="J604" s="15">
        <f>COUNTIF($B$2:B604,B604)</f>
        <v>19</v>
      </c>
      <c r="K604" s="15" t="str">
        <f t="shared" ca="1" si="28"/>
        <v/>
      </c>
      <c r="L604" t="s">
        <v>688</v>
      </c>
      <c r="M604" s="40" t="s">
        <v>446</v>
      </c>
      <c r="N604">
        <v>1650</v>
      </c>
      <c r="O604">
        <v>1</v>
      </c>
      <c r="P604">
        <v>39.200000000000003</v>
      </c>
      <c r="Q604">
        <v>5</v>
      </c>
      <c r="R604">
        <v>4</v>
      </c>
      <c r="S604" s="55" t="s">
        <v>69</v>
      </c>
      <c r="T604" s="63" t="s">
        <v>191</v>
      </c>
      <c r="U604" s="25" t="s">
        <v>138</v>
      </c>
      <c r="V604">
        <v>128</v>
      </c>
      <c r="W604">
        <v>118</v>
      </c>
      <c r="X604">
        <v>1180</v>
      </c>
      <c r="Z604">
        <v>37</v>
      </c>
      <c r="AA604" s="38" t="s">
        <v>511</v>
      </c>
      <c r="AB604" s="35" t="s">
        <v>370</v>
      </c>
      <c r="AC604" s="35">
        <f>VLOOKUP(A604,Raceinfo!$A$1:$D$15,4,0)</f>
        <v>5</v>
      </c>
      <c r="AD604">
        <v>3</v>
      </c>
      <c r="AE604">
        <v>60</v>
      </c>
      <c r="AF604">
        <v>7</v>
      </c>
      <c r="AG604">
        <v>6</v>
      </c>
      <c r="AH604">
        <v>6</v>
      </c>
      <c r="AI604">
        <v>3</v>
      </c>
      <c r="AL604" t="s">
        <v>514</v>
      </c>
      <c r="AM604" t="s">
        <v>1545</v>
      </c>
      <c r="AN604" s="126">
        <f>表格2[[#This Row],[今次負磅]]/表格2[[#This Row],[排位體重]]*100%</f>
        <v>0.10847457627118644</v>
      </c>
      <c r="AO604" t="str">
        <f t="shared" si="29"/>
        <v/>
      </c>
      <c r="AQ604" t="s">
        <v>1419</v>
      </c>
      <c r="AS604" t="s">
        <v>1421</v>
      </c>
    </row>
    <row r="605" spans="1:45" x14ac:dyDescent="0.25">
      <c r="A605" s="20" t="s">
        <v>130</v>
      </c>
      <c r="B605" s="22" t="s">
        <v>151</v>
      </c>
      <c r="C605" s="22"/>
      <c r="D605" s="22"/>
      <c r="E605" s="12" t="s">
        <v>29</v>
      </c>
      <c r="F605" s="122"/>
      <c r="G605" s="31" t="str">
        <f>VLOOKUP(AF605, method!$A$1:$B$15, 2, 0)</f>
        <v>中後</v>
      </c>
      <c r="H605">
        <v>8</v>
      </c>
      <c r="I605" t="str">
        <f t="shared" si="27"/>
        <v/>
      </c>
      <c r="J605">
        <f>COUNTIF($B$2:B605,B605)</f>
        <v>20</v>
      </c>
      <c r="K605" t="str">
        <f t="shared" ca="1" si="28"/>
        <v/>
      </c>
      <c r="L605" t="s">
        <v>484</v>
      </c>
      <c r="M605" s="40" t="s">
        <v>376</v>
      </c>
      <c r="N605">
        <v>1650</v>
      </c>
      <c r="O605">
        <v>1</v>
      </c>
      <c r="P605">
        <v>40.200000000000003</v>
      </c>
      <c r="Q605">
        <v>5</v>
      </c>
      <c r="R605">
        <v>7</v>
      </c>
      <c r="S605" s="55" t="s">
        <v>69</v>
      </c>
      <c r="T605" s="63" t="s">
        <v>191</v>
      </c>
      <c r="U605" s="25" t="s">
        <v>138</v>
      </c>
      <c r="V605">
        <v>128</v>
      </c>
      <c r="W605">
        <v>118</v>
      </c>
      <c r="X605">
        <v>1174</v>
      </c>
      <c r="Z605">
        <v>14</v>
      </c>
      <c r="AA605" s="37" t="s">
        <v>416</v>
      </c>
      <c r="AB605" s="35" t="s">
        <v>370</v>
      </c>
      <c r="AC605" s="35">
        <f>VLOOKUP(A605,Raceinfo!$A$1:$D$15,4,0)</f>
        <v>5</v>
      </c>
      <c r="AD605">
        <v>3</v>
      </c>
      <c r="AE605">
        <v>62</v>
      </c>
      <c r="AF605">
        <v>10</v>
      </c>
      <c r="AG605">
        <v>10</v>
      </c>
      <c r="AH605">
        <v>11</v>
      </c>
      <c r="AI605">
        <v>8</v>
      </c>
      <c r="AL605" t="s">
        <v>39</v>
      </c>
      <c r="AM605" t="s">
        <v>1469</v>
      </c>
      <c r="AN605" s="126">
        <f>表格2[[#This Row],[今次負磅]]/表格2[[#This Row],[排位體重]]*100%</f>
        <v>0.10902896081771721</v>
      </c>
      <c r="AO605" t="str">
        <f t="shared" si="29"/>
        <v/>
      </c>
      <c r="AQ605" t="s">
        <v>1419</v>
      </c>
      <c r="AS605" t="s">
        <v>1421</v>
      </c>
    </row>
    <row r="606" spans="1:45" x14ac:dyDescent="0.25">
      <c r="A606" s="20" t="s">
        <v>130</v>
      </c>
      <c r="B606" s="22" t="s">
        <v>151</v>
      </c>
      <c r="C606" s="22"/>
      <c r="D606" s="22"/>
      <c r="E606" s="12" t="s">
        <v>29</v>
      </c>
      <c r="F606" s="122"/>
      <c r="G606" s="31" t="str">
        <f>VLOOKUP(AF606, method!$A$1:$B$15, 2, 0)</f>
        <v>中後</v>
      </c>
      <c r="H606">
        <v>11</v>
      </c>
      <c r="I606" t="str">
        <f t="shared" si="27"/>
        <v/>
      </c>
      <c r="J606">
        <f>COUNTIF($B$2:B606,B606)</f>
        <v>21</v>
      </c>
      <c r="K606" t="str">
        <f t="shared" ca="1" si="28"/>
        <v/>
      </c>
      <c r="L606" t="s">
        <v>719</v>
      </c>
      <c r="M606" s="40" t="s">
        <v>376</v>
      </c>
      <c r="N606">
        <v>1650</v>
      </c>
      <c r="O606">
        <v>1</v>
      </c>
      <c r="P606">
        <v>40.9</v>
      </c>
      <c r="Q606">
        <v>5</v>
      </c>
      <c r="R606">
        <v>10</v>
      </c>
      <c r="S606" s="55" t="s">
        <v>69</v>
      </c>
      <c r="T606" s="53" t="s">
        <v>60</v>
      </c>
      <c r="U606" s="25" t="s">
        <v>138</v>
      </c>
      <c r="V606">
        <v>128</v>
      </c>
      <c r="W606">
        <v>121</v>
      </c>
      <c r="X606">
        <v>1207</v>
      </c>
      <c r="Z606">
        <v>31</v>
      </c>
      <c r="AA606" s="37" t="s">
        <v>471</v>
      </c>
      <c r="AB606" s="35" t="s">
        <v>377</v>
      </c>
      <c r="AC606" s="35">
        <f>VLOOKUP(A606,Raceinfo!$A$1:$D$15,4,0)</f>
        <v>5</v>
      </c>
      <c r="AD606">
        <v>3</v>
      </c>
      <c r="AE606">
        <v>64</v>
      </c>
      <c r="AF606">
        <v>10</v>
      </c>
      <c r="AG606">
        <v>11</v>
      </c>
      <c r="AH606">
        <v>11</v>
      </c>
      <c r="AI606">
        <v>11</v>
      </c>
      <c r="AL606" t="s">
        <v>39</v>
      </c>
      <c r="AM606" t="s">
        <v>1469</v>
      </c>
      <c r="AN606" s="126">
        <f>表格2[[#This Row],[今次負磅]]/表格2[[#This Row],[排位體重]]*100%</f>
        <v>0.10604805302402651</v>
      </c>
      <c r="AO606" t="str">
        <f t="shared" si="29"/>
        <v/>
      </c>
      <c r="AQ606" t="s">
        <v>1419</v>
      </c>
      <c r="AS606" t="s">
        <v>1421</v>
      </c>
    </row>
    <row r="607" spans="1:45" x14ac:dyDescent="0.25">
      <c r="A607" s="20" t="s">
        <v>130</v>
      </c>
      <c r="B607" s="22" t="s">
        <v>151</v>
      </c>
      <c r="C607" s="22"/>
      <c r="D607" s="22"/>
      <c r="E607" s="12" t="s">
        <v>29</v>
      </c>
      <c r="F607" s="122"/>
      <c r="G607" s="33" t="str">
        <f>VLOOKUP(AF607, method!$A$1:$B$15, 2, 0)</f>
        <v>留後</v>
      </c>
      <c r="H607">
        <v>7</v>
      </c>
      <c r="I607" t="str">
        <f t="shared" si="27"/>
        <v/>
      </c>
      <c r="J607">
        <f>COUNTIF($B$2:B607,B607)</f>
        <v>22</v>
      </c>
      <c r="K607" t="str">
        <f t="shared" ca="1" si="28"/>
        <v/>
      </c>
      <c r="L607" t="s">
        <v>560</v>
      </c>
      <c r="M607" s="40" t="s">
        <v>426</v>
      </c>
      <c r="N607">
        <v>1650</v>
      </c>
      <c r="O607">
        <v>1</v>
      </c>
      <c r="P607">
        <v>39.979999999999997</v>
      </c>
      <c r="Q607">
        <v>5</v>
      </c>
      <c r="R607">
        <v>12</v>
      </c>
      <c r="S607" s="55" t="s">
        <v>69</v>
      </c>
      <c r="T607" s="53" t="s">
        <v>60</v>
      </c>
      <c r="U607" s="25" t="s">
        <v>138</v>
      </c>
      <c r="V607">
        <v>128</v>
      </c>
      <c r="W607">
        <v>121</v>
      </c>
      <c r="X607">
        <v>1198</v>
      </c>
      <c r="Z607">
        <v>21</v>
      </c>
      <c r="AA607" s="38" t="s">
        <v>517</v>
      </c>
      <c r="AB607" s="35" t="s">
        <v>377</v>
      </c>
      <c r="AC607" s="35">
        <f>VLOOKUP(A607,Raceinfo!$A$1:$D$15,4,0)</f>
        <v>5</v>
      </c>
      <c r="AD607">
        <v>3</v>
      </c>
      <c r="AE607">
        <v>65</v>
      </c>
      <c r="AF607">
        <v>12</v>
      </c>
      <c r="AG607">
        <v>12</v>
      </c>
      <c r="AH607">
        <v>9</v>
      </c>
      <c r="AI607">
        <v>7</v>
      </c>
      <c r="AL607" t="s">
        <v>39</v>
      </c>
      <c r="AM607" t="s">
        <v>1469</v>
      </c>
      <c r="AN607" s="126">
        <f>表格2[[#This Row],[今次負磅]]/表格2[[#This Row],[排位體重]]*100%</f>
        <v>0.10684474123539232</v>
      </c>
      <c r="AO607" t="str">
        <f t="shared" si="29"/>
        <v/>
      </c>
      <c r="AQ607" t="s">
        <v>1419</v>
      </c>
      <c r="AS607" t="s">
        <v>1421</v>
      </c>
    </row>
    <row r="608" spans="1:45" x14ac:dyDescent="0.25">
      <c r="A608" s="20" t="s">
        <v>130</v>
      </c>
      <c r="B608" s="22" t="s">
        <v>151</v>
      </c>
      <c r="C608" s="22"/>
      <c r="D608" s="22"/>
      <c r="E608" s="12" t="s">
        <v>29</v>
      </c>
      <c r="F608" s="122"/>
      <c r="G608" s="32" t="str">
        <f>VLOOKUP(AF608, method!$A$1:$B$15, 2, 0)</f>
        <v>中前</v>
      </c>
      <c r="H608" s="15">
        <v>3</v>
      </c>
      <c r="I608" s="15" t="str">
        <f t="shared" si="27"/>
        <v/>
      </c>
      <c r="J608" s="15">
        <f>COUNTIF($B$2:B608,B608)</f>
        <v>23</v>
      </c>
      <c r="K608" s="15" t="str">
        <f t="shared" ca="1" si="28"/>
        <v/>
      </c>
      <c r="L608" t="s">
        <v>720</v>
      </c>
      <c r="M608" s="40" t="s">
        <v>426</v>
      </c>
      <c r="N608">
        <v>1650</v>
      </c>
      <c r="O608">
        <v>1</v>
      </c>
      <c r="P608">
        <v>40.58</v>
      </c>
      <c r="Q608">
        <v>5</v>
      </c>
      <c r="R608">
        <v>2</v>
      </c>
      <c r="S608" s="55" t="s">
        <v>69</v>
      </c>
      <c r="T608" s="53" t="s">
        <v>60</v>
      </c>
      <c r="U608" s="25" t="s">
        <v>138</v>
      </c>
      <c r="V608">
        <v>128</v>
      </c>
      <c r="W608">
        <v>122</v>
      </c>
      <c r="X608">
        <v>1181</v>
      </c>
      <c r="Z608">
        <v>9.6999999999999993</v>
      </c>
      <c r="AA608" s="38" t="s">
        <v>470</v>
      </c>
      <c r="AB608" s="35" t="s">
        <v>377</v>
      </c>
      <c r="AC608" s="35">
        <f>VLOOKUP(A608,Raceinfo!$A$1:$D$15,4,0)</f>
        <v>5</v>
      </c>
      <c r="AD608">
        <v>3</v>
      </c>
      <c r="AE608">
        <v>65</v>
      </c>
      <c r="AF608">
        <v>5</v>
      </c>
      <c r="AG608">
        <v>5</v>
      </c>
      <c r="AH608">
        <v>7</v>
      </c>
      <c r="AI608">
        <v>3</v>
      </c>
      <c r="AL608" t="s">
        <v>39</v>
      </c>
      <c r="AM608" t="s">
        <v>1469</v>
      </c>
      <c r="AN608" s="126">
        <f>表格2[[#This Row],[今次負磅]]/表格2[[#This Row],[排位體重]]*100%</f>
        <v>0.10838272650296359</v>
      </c>
      <c r="AO608" t="str">
        <f t="shared" si="29"/>
        <v/>
      </c>
      <c r="AQ608" t="s">
        <v>1419</v>
      </c>
      <c r="AS608" t="s">
        <v>1421</v>
      </c>
    </row>
    <row r="609" spans="1:45" x14ac:dyDescent="0.25">
      <c r="A609" s="20" t="s">
        <v>130</v>
      </c>
      <c r="B609" s="22" t="s">
        <v>151</v>
      </c>
      <c r="C609" s="22"/>
      <c r="D609" s="22"/>
      <c r="E609" s="124" t="s">
        <v>1413</v>
      </c>
      <c r="F609" s="122"/>
      <c r="G609" s="31" t="str">
        <f>VLOOKUP(AF609, method!$A$1:$B$15, 2, 0)</f>
        <v>中後</v>
      </c>
      <c r="H609">
        <v>7</v>
      </c>
      <c r="I609" t="str">
        <f t="shared" si="27"/>
        <v/>
      </c>
      <c r="J609">
        <f>COUNTIF($B$2:B609,B609)</f>
        <v>24</v>
      </c>
      <c r="K609" t="str">
        <f t="shared" ca="1" si="28"/>
        <v/>
      </c>
      <c r="L609" t="s">
        <v>565</v>
      </c>
      <c r="M609" s="40" t="s">
        <v>376</v>
      </c>
      <c r="N609">
        <v>1650</v>
      </c>
      <c r="O609">
        <v>1</v>
      </c>
      <c r="P609">
        <v>40.81</v>
      </c>
      <c r="Q609">
        <v>5</v>
      </c>
      <c r="R609">
        <v>1</v>
      </c>
      <c r="S609" s="55" t="s">
        <v>69</v>
      </c>
      <c r="T609" s="53" t="s">
        <v>60</v>
      </c>
      <c r="U609" s="25" t="s">
        <v>138</v>
      </c>
      <c r="V609">
        <v>128</v>
      </c>
      <c r="W609">
        <v>122</v>
      </c>
      <c r="X609">
        <v>1183</v>
      </c>
      <c r="Z609">
        <v>6.8</v>
      </c>
      <c r="AA609" s="37" t="s">
        <v>467</v>
      </c>
      <c r="AB609" s="35" t="s">
        <v>377</v>
      </c>
      <c r="AC609" s="35">
        <f>VLOOKUP(A609,Raceinfo!$A$1:$D$15,4,0)</f>
        <v>5</v>
      </c>
      <c r="AD609">
        <v>3</v>
      </c>
      <c r="AE609">
        <v>65</v>
      </c>
      <c r="AF609">
        <v>10</v>
      </c>
      <c r="AG609">
        <v>9</v>
      </c>
      <c r="AH609">
        <v>10</v>
      </c>
      <c r="AI609">
        <v>7</v>
      </c>
      <c r="AL609" t="s">
        <v>39</v>
      </c>
      <c r="AM609" t="s">
        <v>1469</v>
      </c>
      <c r="AN609" s="126">
        <f>表格2[[#This Row],[今次負磅]]/表格2[[#This Row],[排位體重]]*100%</f>
        <v>0.10819949281487742</v>
      </c>
      <c r="AO609" t="str">
        <f t="shared" si="29"/>
        <v/>
      </c>
      <c r="AQ609" t="s">
        <v>1419</v>
      </c>
      <c r="AS609" t="s">
        <v>1421</v>
      </c>
    </row>
    <row r="610" spans="1:45" x14ac:dyDescent="0.25">
      <c r="A610" s="20" t="s">
        <v>130</v>
      </c>
      <c r="B610" s="22" t="s">
        <v>151</v>
      </c>
      <c r="C610" s="22"/>
      <c r="D610" s="22"/>
      <c r="E610" s="12" t="s">
        <v>29</v>
      </c>
      <c r="F610" s="122"/>
      <c r="G610" s="31" t="str">
        <f>VLOOKUP(AF610, method!$A$1:$B$15, 2, 0)</f>
        <v>中後</v>
      </c>
      <c r="H610" s="15">
        <v>3</v>
      </c>
      <c r="I610" s="15" t="str">
        <f t="shared" si="27"/>
        <v/>
      </c>
      <c r="J610" s="15">
        <f>COUNTIF($B$2:B610,B610)</f>
        <v>25</v>
      </c>
      <c r="K610" s="15" t="str">
        <f t="shared" ca="1" si="28"/>
        <v/>
      </c>
      <c r="L610" t="s">
        <v>566</v>
      </c>
      <c r="M610" s="40" t="s">
        <v>426</v>
      </c>
      <c r="N610">
        <v>1650</v>
      </c>
      <c r="O610">
        <v>1</v>
      </c>
      <c r="P610">
        <v>39.85</v>
      </c>
      <c r="Q610">
        <v>5</v>
      </c>
      <c r="R610">
        <v>4</v>
      </c>
      <c r="S610" s="55" t="s">
        <v>69</v>
      </c>
      <c r="T610" s="53" t="s">
        <v>60</v>
      </c>
      <c r="U610" s="25" t="s">
        <v>138</v>
      </c>
      <c r="V610">
        <v>128</v>
      </c>
      <c r="W610">
        <v>121</v>
      </c>
      <c r="X610">
        <v>1171</v>
      </c>
      <c r="Z610">
        <v>3</v>
      </c>
      <c r="AA610" s="38" t="s">
        <v>470</v>
      </c>
      <c r="AB610" s="35" t="s">
        <v>377</v>
      </c>
      <c r="AC610" s="35">
        <f>VLOOKUP(A610,Raceinfo!$A$1:$D$15,4,0)</f>
        <v>5</v>
      </c>
      <c r="AD610">
        <v>3</v>
      </c>
      <c r="AE610">
        <v>63</v>
      </c>
      <c r="AF610">
        <v>10</v>
      </c>
      <c r="AG610">
        <v>10</v>
      </c>
      <c r="AH610">
        <v>9</v>
      </c>
      <c r="AI610">
        <v>3</v>
      </c>
      <c r="AL610" t="s">
        <v>39</v>
      </c>
      <c r="AM610" t="s">
        <v>1469</v>
      </c>
      <c r="AN610" s="126">
        <f>表格2[[#This Row],[今次負磅]]/表格2[[#This Row],[排位體重]]*100%</f>
        <v>0.10930828351836037</v>
      </c>
      <c r="AO610" t="str">
        <f t="shared" si="29"/>
        <v/>
      </c>
      <c r="AQ610" t="s">
        <v>1419</v>
      </c>
      <c r="AS610" t="s">
        <v>1421</v>
      </c>
    </row>
    <row r="611" spans="1:45" x14ac:dyDescent="0.25">
      <c r="A611" s="20" t="s">
        <v>130</v>
      </c>
      <c r="B611" s="22" t="s">
        <v>151</v>
      </c>
      <c r="C611" s="22"/>
      <c r="D611" s="22"/>
      <c r="E611" s="12" t="s">
        <v>29</v>
      </c>
      <c r="F611" s="122"/>
      <c r="G611" s="31" t="str">
        <f>VLOOKUP(AF611, method!$A$1:$B$15, 2, 0)</f>
        <v>中後</v>
      </c>
      <c r="H611">
        <v>4</v>
      </c>
      <c r="I611" t="str">
        <f t="shared" si="27"/>
        <v/>
      </c>
      <c r="J611">
        <f>COUNTIF($B$2:B611,B611)</f>
        <v>26</v>
      </c>
      <c r="K611" t="str">
        <f t="shared" ca="1" si="28"/>
        <v/>
      </c>
      <c r="L611" t="s">
        <v>721</v>
      </c>
      <c r="M611" s="40" t="s">
        <v>376</v>
      </c>
      <c r="N611">
        <v>1650</v>
      </c>
      <c r="O611">
        <v>1</v>
      </c>
      <c r="P611">
        <v>41.35</v>
      </c>
      <c r="Q611">
        <v>5</v>
      </c>
      <c r="R611">
        <v>8</v>
      </c>
      <c r="S611" s="55" t="s">
        <v>69</v>
      </c>
      <c r="T611" s="63" t="s">
        <v>191</v>
      </c>
      <c r="U611" s="25" t="s">
        <v>138</v>
      </c>
      <c r="V611">
        <v>128</v>
      </c>
      <c r="W611">
        <v>119</v>
      </c>
      <c r="X611">
        <v>1172</v>
      </c>
      <c r="Z611">
        <v>5.6</v>
      </c>
      <c r="AA611" s="38">
        <v>2</v>
      </c>
      <c r="AB611" s="35" t="s">
        <v>377</v>
      </c>
      <c r="AC611" s="35">
        <f>VLOOKUP(A611,Raceinfo!$A$1:$D$15,4,0)</f>
        <v>5</v>
      </c>
      <c r="AD611">
        <v>3</v>
      </c>
      <c r="AE611">
        <v>63</v>
      </c>
      <c r="AF611">
        <v>10</v>
      </c>
      <c r="AG611">
        <v>10</v>
      </c>
      <c r="AH611">
        <v>10</v>
      </c>
      <c r="AI611">
        <v>4</v>
      </c>
      <c r="AL611" t="s">
        <v>39</v>
      </c>
      <c r="AM611" t="s">
        <v>1469</v>
      </c>
      <c r="AN611" s="126">
        <f>表格2[[#This Row],[今次負磅]]/表格2[[#This Row],[排位體重]]*100%</f>
        <v>0.10921501706484642</v>
      </c>
      <c r="AO611" t="str">
        <f t="shared" si="29"/>
        <v/>
      </c>
      <c r="AQ611" t="s">
        <v>1419</v>
      </c>
      <c r="AS611" t="s">
        <v>1421</v>
      </c>
    </row>
    <row r="612" spans="1:45" x14ac:dyDescent="0.25">
      <c r="A612" s="20" t="s">
        <v>130</v>
      </c>
      <c r="B612" s="23" t="s">
        <v>153</v>
      </c>
      <c r="C612" s="23" t="s">
        <v>1410</v>
      </c>
      <c r="D612" s="23"/>
      <c r="E612" s="11" t="s">
        <v>1414</v>
      </c>
      <c r="F612" s="122"/>
      <c r="G612" s="31" t="str">
        <f>VLOOKUP(AF612, method!$A$1:$B$15, 2, 0)</f>
        <v>中後</v>
      </c>
      <c r="H612" s="15">
        <v>3</v>
      </c>
      <c r="I612" s="15" t="str">
        <f t="shared" si="27"/>
        <v/>
      </c>
      <c r="J612" s="15">
        <f>COUNTIF($B$2:B612,B612)</f>
        <v>1</v>
      </c>
      <c r="K612" s="15" t="str">
        <f t="shared" ca="1" si="28"/>
        <v/>
      </c>
      <c r="L612" t="s">
        <v>412</v>
      </c>
      <c r="M612" s="39" t="s">
        <v>413</v>
      </c>
      <c r="N612" s="42">
        <v>1600</v>
      </c>
      <c r="O612">
        <v>1</v>
      </c>
      <c r="P612" s="127">
        <v>34.1</v>
      </c>
      <c r="Q612">
        <v>6</v>
      </c>
      <c r="R612">
        <v>14</v>
      </c>
      <c r="S612" s="62" t="s">
        <v>154</v>
      </c>
      <c r="T612" s="62" t="s">
        <v>154</v>
      </c>
      <c r="U612" s="23" t="s">
        <v>47</v>
      </c>
      <c r="V612">
        <v>124</v>
      </c>
      <c r="W612">
        <v>126</v>
      </c>
      <c r="X612">
        <v>1127</v>
      </c>
      <c r="Z612">
        <v>17</v>
      </c>
      <c r="AA612" s="38" t="s">
        <v>470</v>
      </c>
      <c r="AB612" s="35" t="s">
        <v>370</v>
      </c>
      <c r="AC612" s="35">
        <f>VLOOKUP(A612,Raceinfo!$A$1:$D$15,4,0)</f>
        <v>5</v>
      </c>
      <c r="AD612">
        <v>5</v>
      </c>
      <c r="AE612">
        <v>31</v>
      </c>
      <c r="AF612">
        <v>10</v>
      </c>
      <c r="AG612">
        <v>10</v>
      </c>
      <c r="AH612">
        <v>8</v>
      </c>
      <c r="AI612">
        <v>3</v>
      </c>
      <c r="AL612" t="s">
        <v>18</v>
      </c>
      <c r="AM612" t="s">
        <v>1475</v>
      </c>
      <c r="AN612" s="126">
        <f>表格2[[#This Row],[今次負磅]]/表格2[[#This Row],[排位體重]]*100%</f>
        <v>0.11002661934338953</v>
      </c>
      <c r="AO612" t="str">
        <f t="shared" si="29"/>
        <v/>
      </c>
      <c r="AS612" t="s">
        <v>1421</v>
      </c>
    </row>
    <row r="613" spans="1:45" x14ac:dyDescent="0.25">
      <c r="A613" s="20" t="s">
        <v>130</v>
      </c>
      <c r="B613" s="23" t="s">
        <v>153</v>
      </c>
      <c r="C613" s="23"/>
      <c r="D613" s="23"/>
      <c r="E613" s="11" t="s">
        <v>1414</v>
      </c>
      <c r="F613" s="122"/>
      <c r="G613" s="31" t="str">
        <f>VLOOKUP(AF613, method!$A$1:$B$15, 2, 0)</f>
        <v>中後</v>
      </c>
      <c r="H613">
        <v>8</v>
      </c>
      <c r="I613" t="str">
        <f t="shared" si="27"/>
        <v/>
      </c>
      <c r="J613">
        <f>COUNTIF($B$2:B613,B613)</f>
        <v>2</v>
      </c>
      <c r="K613" t="str">
        <f t="shared" ca="1" si="28"/>
        <v/>
      </c>
      <c r="L613" t="s">
        <v>415</v>
      </c>
      <c r="M613" s="41" t="s">
        <v>400</v>
      </c>
      <c r="N613">
        <v>1800</v>
      </c>
      <c r="O613">
        <v>1</v>
      </c>
      <c r="P613">
        <v>49.72</v>
      </c>
      <c r="Q613">
        <v>6</v>
      </c>
      <c r="R613">
        <v>7</v>
      </c>
      <c r="S613" s="62" t="s">
        <v>154</v>
      </c>
      <c r="T613" s="62" t="s">
        <v>154</v>
      </c>
      <c r="U613" s="23" t="s">
        <v>47</v>
      </c>
      <c r="V613">
        <v>124</v>
      </c>
      <c r="W613">
        <v>123</v>
      </c>
      <c r="X613">
        <v>1125</v>
      </c>
      <c r="Z613">
        <v>14</v>
      </c>
      <c r="AA613" s="37" t="s">
        <v>416</v>
      </c>
      <c r="AB613" s="36" t="s">
        <v>487</v>
      </c>
      <c r="AC613" s="36">
        <f>VLOOKUP(A613,Raceinfo!$A$1:$D$15,4,0)</f>
        <v>5</v>
      </c>
      <c r="AD613">
        <v>5</v>
      </c>
      <c r="AE613">
        <v>33</v>
      </c>
      <c r="AF613">
        <v>9</v>
      </c>
      <c r="AG613">
        <v>8</v>
      </c>
      <c r="AH613">
        <v>7</v>
      </c>
      <c r="AI613">
        <v>7</v>
      </c>
      <c r="AJ613">
        <v>8</v>
      </c>
      <c r="AL613" t="s">
        <v>18</v>
      </c>
      <c r="AM613" t="s">
        <v>1475</v>
      </c>
      <c r="AN613" s="126">
        <f>表格2[[#This Row],[今次負磅]]/表格2[[#This Row],[排位體重]]*100%</f>
        <v>0.11022222222222222</v>
      </c>
      <c r="AO613" t="str">
        <f t="shared" si="29"/>
        <v/>
      </c>
      <c r="AS613" t="s">
        <v>1421</v>
      </c>
    </row>
    <row r="614" spans="1:45" x14ac:dyDescent="0.25">
      <c r="A614" s="20" t="s">
        <v>130</v>
      </c>
      <c r="B614" s="23" t="s">
        <v>153</v>
      </c>
      <c r="C614" s="23"/>
      <c r="D614" s="23"/>
      <c r="E614" s="125" t="s">
        <v>1399</v>
      </c>
      <c r="F614" s="122"/>
      <c r="G614" s="31" t="str">
        <f>VLOOKUP(AF614, method!$A$1:$B$15, 2, 0)</f>
        <v>中後</v>
      </c>
      <c r="H614">
        <v>4</v>
      </c>
      <c r="I614" t="str">
        <f t="shared" si="27"/>
        <v/>
      </c>
      <c r="J614">
        <f>COUNTIF($B$2:B614,B614)</f>
        <v>3</v>
      </c>
      <c r="K614" t="str">
        <f t="shared" ca="1" si="28"/>
        <v/>
      </c>
      <c r="L614" t="s">
        <v>422</v>
      </c>
      <c r="M614" s="39" t="s">
        <v>369</v>
      </c>
      <c r="N614" s="42">
        <v>1600</v>
      </c>
      <c r="O614">
        <v>1</v>
      </c>
      <c r="P614">
        <v>35.36</v>
      </c>
      <c r="Q614">
        <v>6</v>
      </c>
      <c r="R614">
        <v>1</v>
      </c>
      <c r="S614" s="62" t="s">
        <v>154</v>
      </c>
      <c r="T614" s="66" t="s">
        <v>356</v>
      </c>
      <c r="U614" s="23" t="s">
        <v>47</v>
      </c>
      <c r="V614">
        <v>124</v>
      </c>
      <c r="W614">
        <v>129</v>
      </c>
      <c r="X614">
        <v>1134</v>
      </c>
      <c r="Z614">
        <v>16</v>
      </c>
      <c r="AA614" s="38">
        <v>2</v>
      </c>
      <c r="AB614" s="35" t="s">
        <v>377</v>
      </c>
      <c r="AC614" s="35">
        <f>VLOOKUP(A614,Raceinfo!$A$1:$D$15,4,0)</f>
        <v>5</v>
      </c>
      <c r="AD614">
        <v>5</v>
      </c>
      <c r="AE614">
        <v>34</v>
      </c>
      <c r="AF614">
        <v>9</v>
      </c>
      <c r="AG614">
        <v>8</v>
      </c>
      <c r="AH614">
        <v>8</v>
      </c>
      <c r="AI614">
        <v>4</v>
      </c>
      <c r="AL614" t="s">
        <v>722</v>
      </c>
      <c r="AM614" t="s">
        <v>1609</v>
      </c>
      <c r="AN614" s="126">
        <f>表格2[[#This Row],[今次負磅]]/表格2[[#This Row],[排位體重]]*100%</f>
        <v>0.10934744268077601</v>
      </c>
      <c r="AO614" t="str">
        <f t="shared" si="29"/>
        <v/>
      </c>
      <c r="AS614" t="s">
        <v>1421</v>
      </c>
    </row>
    <row r="615" spans="1:45" x14ac:dyDescent="0.25">
      <c r="A615" s="20" t="s">
        <v>130</v>
      </c>
      <c r="B615" s="23" t="s">
        <v>153</v>
      </c>
      <c r="C615" s="23"/>
      <c r="D615" s="23"/>
      <c r="E615" s="11" t="s">
        <v>1414</v>
      </c>
      <c r="F615" s="122"/>
      <c r="G615" s="33" t="str">
        <f>VLOOKUP(AF615, method!$A$1:$B$15, 2, 0)</f>
        <v>留後</v>
      </c>
      <c r="H615">
        <v>12</v>
      </c>
      <c r="I615" t="str">
        <f t="shared" si="27"/>
        <v/>
      </c>
      <c r="J615">
        <f>COUNTIF($B$2:B615,B615)</f>
        <v>4</v>
      </c>
      <c r="K615" t="str">
        <f t="shared" ca="1" si="28"/>
        <v/>
      </c>
      <c r="L615" t="s">
        <v>465</v>
      </c>
      <c r="M615" s="39" t="s">
        <v>413</v>
      </c>
      <c r="N615">
        <v>1400</v>
      </c>
      <c r="O615">
        <v>1</v>
      </c>
      <c r="P615">
        <v>24.25</v>
      </c>
      <c r="Q615">
        <v>6</v>
      </c>
      <c r="R615">
        <v>6</v>
      </c>
      <c r="S615" s="62" t="s">
        <v>154</v>
      </c>
      <c r="T615" s="47" t="s">
        <v>32</v>
      </c>
      <c r="U615" s="23" t="s">
        <v>47</v>
      </c>
      <c r="V615">
        <v>124</v>
      </c>
      <c r="W615">
        <v>130</v>
      </c>
      <c r="X615">
        <v>1131</v>
      </c>
      <c r="Z615">
        <v>5.7</v>
      </c>
      <c r="AA615" s="37" t="s">
        <v>408</v>
      </c>
      <c r="AB615" s="36" t="s">
        <v>459</v>
      </c>
      <c r="AC615" s="36">
        <f>VLOOKUP(A615,Raceinfo!$A$1:$D$15,4,0)</f>
        <v>5</v>
      </c>
      <c r="AD615">
        <v>5</v>
      </c>
      <c r="AE615">
        <v>36</v>
      </c>
      <c r="AF615">
        <v>14</v>
      </c>
      <c r="AG615">
        <v>13</v>
      </c>
      <c r="AH615">
        <v>11</v>
      </c>
      <c r="AI615">
        <v>12</v>
      </c>
      <c r="AL615" t="s">
        <v>723</v>
      </c>
      <c r="AM615" t="s">
        <v>1610</v>
      </c>
      <c r="AN615" s="126">
        <f>表格2[[#This Row],[今次負磅]]/表格2[[#This Row],[排位體重]]*100%</f>
        <v>0.10963748894783377</v>
      </c>
      <c r="AO615" t="str">
        <f t="shared" si="29"/>
        <v/>
      </c>
      <c r="AS615" t="s">
        <v>1421</v>
      </c>
    </row>
    <row r="616" spans="1:45" x14ac:dyDescent="0.25">
      <c r="A616" s="20" t="s">
        <v>130</v>
      </c>
      <c r="B616" s="23" t="s">
        <v>153</v>
      </c>
      <c r="C616" s="23"/>
      <c r="D616" s="23"/>
      <c r="E616" s="11" t="s">
        <v>1414</v>
      </c>
      <c r="F616" s="122"/>
      <c r="G616" s="30" t="str">
        <f>VLOOKUP(AF616, method!$A$1:$B$15, 2, 0)</f>
        <v>放頭</v>
      </c>
      <c r="H616">
        <v>13</v>
      </c>
      <c r="I616" t="str">
        <f t="shared" si="27"/>
        <v/>
      </c>
      <c r="J616">
        <f>COUNTIF($B$2:B616,B616)</f>
        <v>5</v>
      </c>
      <c r="K616" t="str">
        <f t="shared" ca="1" si="28"/>
        <v/>
      </c>
      <c r="L616" t="s">
        <v>538</v>
      </c>
      <c r="M616" s="39" t="s">
        <v>413</v>
      </c>
      <c r="N616" s="42">
        <v>1600</v>
      </c>
      <c r="O616">
        <v>1</v>
      </c>
      <c r="P616">
        <v>37.1</v>
      </c>
      <c r="Q616">
        <v>6</v>
      </c>
      <c r="R616">
        <v>13</v>
      </c>
      <c r="S616" s="62" t="s">
        <v>154</v>
      </c>
      <c r="T616" s="47" t="s">
        <v>32</v>
      </c>
      <c r="U616" s="23" t="s">
        <v>47</v>
      </c>
      <c r="V616">
        <v>124</v>
      </c>
      <c r="W616">
        <v>132</v>
      </c>
      <c r="X616">
        <v>1139</v>
      </c>
      <c r="Z616">
        <v>6.4</v>
      </c>
      <c r="AA616" s="37" t="s">
        <v>421</v>
      </c>
      <c r="AB616" s="35" t="s">
        <v>377</v>
      </c>
      <c r="AC616" s="35">
        <f>VLOOKUP(A616,Raceinfo!$A$1:$D$15,4,0)</f>
        <v>5</v>
      </c>
      <c r="AD616">
        <v>5</v>
      </c>
      <c r="AE616">
        <v>36</v>
      </c>
      <c r="AF616">
        <v>2</v>
      </c>
      <c r="AG616">
        <v>3</v>
      </c>
      <c r="AH616">
        <v>5</v>
      </c>
      <c r="AI616">
        <v>13</v>
      </c>
      <c r="AL616" t="s">
        <v>724</v>
      </c>
      <c r="AM616" t="s">
        <v>1611</v>
      </c>
      <c r="AN616" s="126">
        <f>表格2[[#This Row],[今次負磅]]/表格2[[#This Row],[排位體重]]*100%</f>
        <v>0.10886742756804214</v>
      </c>
      <c r="AO616" t="str">
        <f t="shared" si="29"/>
        <v/>
      </c>
      <c r="AS616" t="s">
        <v>1421</v>
      </c>
    </row>
    <row r="617" spans="1:45" x14ac:dyDescent="0.25">
      <c r="A617" s="20" t="s">
        <v>130</v>
      </c>
      <c r="B617" s="23" t="s">
        <v>153</v>
      </c>
      <c r="C617" s="23"/>
      <c r="D617" s="23"/>
      <c r="E617" s="11" t="s">
        <v>1414</v>
      </c>
      <c r="F617" s="18" t="s">
        <v>1407</v>
      </c>
      <c r="G617" s="33" t="str">
        <f>VLOOKUP(AF617, method!$A$1:$B$15, 2, 0)</f>
        <v>留後</v>
      </c>
      <c r="H617" s="15">
        <v>2</v>
      </c>
      <c r="I617" s="15" t="str">
        <f t="shared" si="27"/>
        <v/>
      </c>
      <c r="J617" s="15">
        <f>COUNTIF($B$2:B617,B617)</f>
        <v>6</v>
      </c>
      <c r="K617" s="15" t="str">
        <f t="shared" ca="1" si="28"/>
        <v/>
      </c>
      <c r="L617" t="s">
        <v>609</v>
      </c>
      <c r="M617" s="39" t="s">
        <v>413</v>
      </c>
      <c r="N617">
        <v>1400</v>
      </c>
      <c r="O617">
        <v>1</v>
      </c>
      <c r="P617">
        <v>22.5</v>
      </c>
      <c r="Q617">
        <v>6</v>
      </c>
      <c r="R617">
        <v>7</v>
      </c>
      <c r="S617" s="62" t="s">
        <v>154</v>
      </c>
      <c r="T617" s="47" t="s">
        <v>32</v>
      </c>
      <c r="U617" s="23" t="s">
        <v>47</v>
      </c>
      <c r="V617">
        <v>124</v>
      </c>
      <c r="W617">
        <v>129</v>
      </c>
      <c r="X617">
        <v>1120</v>
      </c>
      <c r="Z617">
        <v>7.9</v>
      </c>
      <c r="AA617" s="38" t="s">
        <v>432</v>
      </c>
      <c r="AB617" s="35" t="s">
        <v>377</v>
      </c>
      <c r="AC617" s="35">
        <f>VLOOKUP(A617,Raceinfo!$A$1:$D$15,4,0)</f>
        <v>5</v>
      </c>
      <c r="AD617">
        <v>5</v>
      </c>
      <c r="AE617">
        <v>34</v>
      </c>
      <c r="AF617">
        <v>14</v>
      </c>
      <c r="AG617">
        <v>11</v>
      </c>
      <c r="AH617">
        <v>11</v>
      </c>
      <c r="AI617">
        <v>2</v>
      </c>
      <c r="AL617" t="s">
        <v>308</v>
      </c>
      <c r="AM617" t="s">
        <v>1497</v>
      </c>
      <c r="AN617" s="126">
        <f>表格2[[#This Row],[今次負磅]]/表格2[[#This Row],[排位體重]]*100%</f>
        <v>0.11071428571428571</v>
      </c>
      <c r="AO617" t="str">
        <f t="shared" si="29"/>
        <v/>
      </c>
      <c r="AS617" t="s">
        <v>1421</v>
      </c>
    </row>
    <row r="618" spans="1:45" x14ac:dyDescent="0.25">
      <c r="A618" s="20" t="s">
        <v>130</v>
      </c>
      <c r="B618" s="23" t="s">
        <v>153</v>
      </c>
      <c r="C618" s="23"/>
      <c r="D618" s="23"/>
      <c r="E618" s="11" t="s">
        <v>1414</v>
      </c>
      <c r="F618" s="122"/>
      <c r="G618" s="31" t="str">
        <f>VLOOKUP(AF618, method!$A$1:$B$15, 2, 0)</f>
        <v>中後</v>
      </c>
      <c r="H618">
        <v>5</v>
      </c>
      <c r="I618" t="str">
        <f t="shared" si="27"/>
        <v/>
      </c>
      <c r="J618">
        <f>COUNTIF($B$2:B618,B618)</f>
        <v>7</v>
      </c>
      <c r="K618" t="str">
        <f t="shared" ca="1" si="28"/>
        <v/>
      </c>
      <c r="L618" t="s">
        <v>615</v>
      </c>
      <c r="M618" s="39" t="s">
        <v>390</v>
      </c>
      <c r="N618">
        <v>1200</v>
      </c>
      <c r="O618">
        <v>1</v>
      </c>
      <c r="P618">
        <v>9.8000000000000007</v>
      </c>
      <c r="Q618">
        <v>6</v>
      </c>
      <c r="R618">
        <v>6</v>
      </c>
      <c r="S618" s="62" t="s">
        <v>154</v>
      </c>
      <c r="T618" s="47" t="s">
        <v>32</v>
      </c>
      <c r="U618" s="23" t="s">
        <v>47</v>
      </c>
      <c r="V618">
        <v>124</v>
      </c>
      <c r="W618">
        <v>132</v>
      </c>
      <c r="X618">
        <v>1131</v>
      </c>
      <c r="Z618">
        <v>12</v>
      </c>
      <c r="AA618" s="37">
        <v>3</v>
      </c>
      <c r="AB618" s="35" t="s">
        <v>377</v>
      </c>
      <c r="AC618" s="35">
        <f>VLOOKUP(A618,Raceinfo!$A$1:$D$15,4,0)</f>
        <v>5</v>
      </c>
      <c r="AD618">
        <v>5</v>
      </c>
      <c r="AE618">
        <v>36</v>
      </c>
      <c r="AF618">
        <v>9</v>
      </c>
      <c r="AG618">
        <v>10</v>
      </c>
      <c r="AH618">
        <v>5</v>
      </c>
      <c r="AL618" t="s">
        <v>308</v>
      </c>
      <c r="AM618" t="s">
        <v>1497</v>
      </c>
      <c r="AN618" s="126">
        <f>表格2[[#This Row],[今次負磅]]/表格2[[#This Row],[排位體重]]*100%</f>
        <v>0.10963748894783377</v>
      </c>
      <c r="AO618" t="str">
        <f t="shared" si="29"/>
        <v/>
      </c>
      <c r="AS618" t="s">
        <v>1421</v>
      </c>
    </row>
    <row r="619" spans="1:45" x14ac:dyDescent="0.25">
      <c r="A619" s="20" t="s">
        <v>130</v>
      </c>
      <c r="B619" s="23" t="s">
        <v>153</v>
      </c>
      <c r="C619" s="23"/>
      <c r="D619" s="23"/>
      <c r="E619" s="11" t="s">
        <v>1414</v>
      </c>
      <c r="F619" s="122"/>
      <c r="G619" s="33" t="str">
        <f>VLOOKUP(AF619, method!$A$1:$B$15, 2, 0)</f>
        <v>留後</v>
      </c>
      <c r="H619">
        <v>6</v>
      </c>
      <c r="I619" t="str">
        <f t="shared" si="27"/>
        <v/>
      </c>
      <c r="J619">
        <f>COUNTIF($B$2:B619,B619)</f>
        <v>8</v>
      </c>
      <c r="K619" t="str">
        <f t="shared" ca="1" si="28"/>
        <v/>
      </c>
      <c r="L619" t="s">
        <v>456</v>
      </c>
      <c r="M619" s="41" t="s">
        <v>400</v>
      </c>
      <c r="N619">
        <v>1200</v>
      </c>
      <c r="O619">
        <v>1</v>
      </c>
      <c r="P619">
        <v>10.11</v>
      </c>
      <c r="Q619">
        <v>6</v>
      </c>
      <c r="R619">
        <v>6</v>
      </c>
      <c r="S619" s="62" t="s">
        <v>154</v>
      </c>
      <c r="T619" s="47" t="s">
        <v>32</v>
      </c>
      <c r="U619" s="23" t="s">
        <v>47</v>
      </c>
      <c r="V619">
        <v>124</v>
      </c>
      <c r="W619">
        <v>133</v>
      </c>
      <c r="X619">
        <v>1134</v>
      </c>
      <c r="Z619">
        <v>12</v>
      </c>
      <c r="AA619" s="37" t="s">
        <v>531</v>
      </c>
      <c r="AB619" s="35" t="s">
        <v>377</v>
      </c>
      <c r="AC619" s="35">
        <f>VLOOKUP(A619,Raceinfo!$A$1:$D$15,4,0)</f>
        <v>5</v>
      </c>
      <c r="AD619">
        <v>5</v>
      </c>
      <c r="AE619">
        <v>38</v>
      </c>
      <c r="AF619">
        <v>11</v>
      </c>
      <c r="AG619">
        <v>9</v>
      </c>
      <c r="AH619">
        <v>6</v>
      </c>
      <c r="AL619" t="s">
        <v>308</v>
      </c>
      <c r="AM619" t="s">
        <v>1497</v>
      </c>
      <c r="AN619" s="126">
        <f>表格2[[#This Row],[今次負磅]]/表格2[[#This Row],[排位體重]]*100%</f>
        <v>0.10934744268077601</v>
      </c>
      <c r="AO619" t="str">
        <f t="shared" si="29"/>
        <v/>
      </c>
      <c r="AS619" t="s">
        <v>1421</v>
      </c>
    </row>
    <row r="620" spans="1:45" x14ac:dyDescent="0.25">
      <c r="A620" s="20" t="s">
        <v>130</v>
      </c>
      <c r="B620" s="23" t="s">
        <v>153</v>
      </c>
      <c r="C620" s="23"/>
      <c r="D620" s="23"/>
      <c r="E620" s="11" t="s">
        <v>1414</v>
      </c>
      <c r="F620" s="122"/>
      <c r="G620" s="33" t="str">
        <f>VLOOKUP(AF620, method!$A$1:$B$15, 2, 0)</f>
        <v>留後</v>
      </c>
      <c r="H620">
        <v>7</v>
      </c>
      <c r="I620" t="str">
        <f t="shared" si="27"/>
        <v/>
      </c>
      <c r="J620">
        <f>COUNTIF($B$2:B620,B620)</f>
        <v>9</v>
      </c>
      <c r="K620" t="str">
        <f t="shared" ca="1" si="28"/>
        <v/>
      </c>
      <c r="L620" t="s">
        <v>718</v>
      </c>
      <c r="M620" s="40" t="s">
        <v>398</v>
      </c>
      <c r="N620">
        <v>1200</v>
      </c>
      <c r="O620">
        <v>1</v>
      </c>
      <c r="P620">
        <v>10.33</v>
      </c>
      <c r="Q620">
        <v>6</v>
      </c>
      <c r="R620">
        <v>11</v>
      </c>
      <c r="S620" s="62" t="s">
        <v>154</v>
      </c>
      <c r="T620" s="50" t="s">
        <v>46</v>
      </c>
      <c r="U620" s="23" t="s">
        <v>47</v>
      </c>
      <c r="V620">
        <v>124</v>
      </c>
      <c r="W620">
        <v>135</v>
      </c>
      <c r="X620">
        <v>1132</v>
      </c>
      <c r="Z620">
        <v>8.1</v>
      </c>
      <c r="AA620" s="37" t="s">
        <v>440</v>
      </c>
      <c r="AB620" s="35" t="s">
        <v>377</v>
      </c>
      <c r="AC620" s="35">
        <f>VLOOKUP(A620,Raceinfo!$A$1:$D$15,4,0)</f>
        <v>5</v>
      </c>
      <c r="AD620">
        <v>5</v>
      </c>
      <c r="AE620">
        <v>40</v>
      </c>
      <c r="AF620">
        <v>12</v>
      </c>
      <c r="AG620">
        <v>12</v>
      </c>
      <c r="AH620">
        <v>7</v>
      </c>
      <c r="AL620" t="s">
        <v>308</v>
      </c>
      <c r="AM620" t="s">
        <v>1497</v>
      </c>
      <c r="AN620" s="126">
        <f>表格2[[#This Row],[今次負磅]]/表格2[[#This Row],[排位體重]]*100%</f>
        <v>0.10954063604240283</v>
      </c>
      <c r="AO620" t="str">
        <f t="shared" si="29"/>
        <v/>
      </c>
      <c r="AS620" t="s">
        <v>1421</v>
      </c>
    </row>
    <row r="621" spans="1:45" x14ac:dyDescent="0.25">
      <c r="A621" s="20" t="s">
        <v>130</v>
      </c>
      <c r="B621" s="23" t="s">
        <v>153</v>
      </c>
      <c r="C621" s="23"/>
      <c r="D621" s="23"/>
      <c r="E621" s="125" t="s">
        <v>1399</v>
      </c>
      <c r="F621" s="122"/>
      <c r="G621" s="33" t="str">
        <f>VLOOKUP(AF621, method!$A$1:$B$15, 2, 0)</f>
        <v>留後</v>
      </c>
      <c r="H621">
        <v>6</v>
      </c>
      <c r="I621" t="str">
        <f t="shared" si="27"/>
        <v/>
      </c>
      <c r="J621">
        <f>COUNTIF($B$2:B621,B621)</f>
        <v>10</v>
      </c>
      <c r="K621" t="str">
        <f t="shared" ca="1" si="28"/>
        <v/>
      </c>
      <c r="L621" t="s">
        <v>617</v>
      </c>
      <c r="M621" s="40" t="s">
        <v>446</v>
      </c>
      <c r="N621">
        <v>1000</v>
      </c>
      <c r="O621">
        <v>0</v>
      </c>
      <c r="P621">
        <v>57.36</v>
      </c>
      <c r="Q621">
        <v>6</v>
      </c>
      <c r="R621">
        <v>1</v>
      </c>
      <c r="S621" s="62" t="s">
        <v>154</v>
      </c>
      <c r="T621" s="55" t="s">
        <v>69</v>
      </c>
      <c r="U621" s="23" t="s">
        <v>47</v>
      </c>
      <c r="V621">
        <v>124</v>
      </c>
      <c r="W621">
        <v>135</v>
      </c>
      <c r="X621">
        <v>1129</v>
      </c>
      <c r="Z621">
        <v>60</v>
      </c>
      <c r="AA621" s="38" t="s">
        <v>447</v>
      </c>
      <c r="AB621" s="35" t="s">
        <v>377</v>
      </c>
      <c r="AC621" s="35">
        <f>VLOOKUP(A621,Raceinfo!$A$1:$D$15,4,0)</f>
        <v>5</v>
      </c>
      <c r="AD621">
        <v>5</v>
      </c>
      <c r="AE621">
        <v>40</v>
      </c>
      <c r="AF621">
        <v>12</v>
      </c>
      <c r="AG621">
        <v>12</v>
      </c>
      <c r="AH621">
        <v>6</v>
      </c>
      <c r="AL621" t="s">
        <v>308</v>
      </c>
      <c r="AM621" t="s">
        <v>1497</v>
      </c>
      <c r="AN621" s="126">
        <f>表格2[[#This Row],[今次負磅]]/表格2[[#This Row],[排位體重]]*100%</f>
        <v>0.10983170947741364</v>
      </c>
      <c r="AO621" t="str">
        <f t="shared" si="29"/>
        <v/>
      </c>
      <c r="AS621" t="s">
        <v>1421</v>
      </c>
    </row>
    <row r="622" spans="1:45" x14ac:dyDescent="0.25">
      <c r="A622" s="20" t="s">
        <v>130</v>
      </c>
      <c r="B622" s="23" t="s">
        <v>153</v>
      </c>
      <c r="C622" s="23"/>
      <c r="D622" s="23"/>
      <c r="E622" s="12" t="s">
        <v>29</v>
      </c>
      <c r="F622" s="122"/>
      <c r="G622" s="31" t="str">
        <f>VLOOKUP(AF622, method!$A$1:$B$15, 2, 0)</f>
        <v>中後</v>
      </c>
      <c r="H622">
        <v>9</v>
      </c>
      <c r="I622" t="str">
        <f t="shared" si="27"/>
        <v/>
      </c>
      <c r="J622">
        <f>COUNTIF($B$2:B622,B622)</f>
        <v>11</v>
      </c>
      <c r="K622" t="str">
        <f t="shared" ca="1" si="28"/>
        <v/>
      </c>
      <c r="L622" t="s">
        <v>689</v>
      </c>
      <c r="M622" s="40" t="s">
        <v>426</v>
      </c>
      <c r="N622">
        <v>1650</v>
      </c>
      <c r="O622">
        <v>1</v>
      </c>
      <c r="P622">
        <v>40.32</v>
      </c>
      <c r="Q622">
        <v>6</v>
      </c>
      <c r="R622">
        <v>5</v>
      </c>
      <c r="S622" s="62" t="s">
        <v>154</v>
      </c>
      <c r="T622" s="72" t="s">
        <v>354</v>
      </c>
      <c r="U622" s="23" t="s">
        <v>47</v>
      </c>
      <c r="V622">
        <v>124</v>
      </c>
      <c r="W622">
        <v>119</v>
      </c>
      <c r="X622">
        <v>1106</v>
      </c>
      <c r="Z622">
        <v>83</v>
      </c>
      <c r="AA622" s="37" t="s">
        <v>473</v>
      </c>
      <c r="AB622" s="35" t="s">
        <v>370</v>
      </c>
      <c r="AC622" s="35">
        <f>VLOOKUP(A622,Raceinfo!$A$1:$D$15,4,0)</f>
        <v>5</v>
      </c>
      <c r="AD622">
        <v>4</v>
      </c>
      <c r="AE622">
        <v>45</v>
      </c>
      <c r="AF622">
        <v>9</v>
      </c>
      <c r="AG622">
        <v>8</v>
      </c>
      <c r="AH622">
        <v>9</v>
      </c>
      <c r="AI622">
        <v>9</v>
      </c>
      <c r="AL622" t="s">
        <v>725</v>
      </c>
      <c r="AM622" t="s">
        <v>1612</v>
      </c>
      <c r="AN622" s="126">
        <f>表格2[[#This Row],[今次負磅]]/表格2[[#This Row],[排位體重]]*100%</f>
        <v>0.11211573236889692</v>
      </c>
      <c r="AO622" t="str">
        <f t="shared" si="29"/>
        <v/>
      </c>
      <c r="AS622" t="s">
        <v>1421</v>
      </c>
    </row>
    <row r="623" spans="1:45" x14ac:dyDescent="0.25">
      <c r="A623" s="20" t="s">
        <v>130</v>
      </c>
      <c r="B623" s="23" t="s">
        <v>153</v>
      </c>
      <c r="C623" s="23"/>
      <c r="D623" s="23"/>
      <c r="E623" s="11" t="s">
        <v>1414</v>
      </c>
      <c r="F623" s="122"/>
      <c r="G623" s="33" t="str">
        <f>VLOOKUP(AF623, method!$A$1:$B$15, 2, 0)</f>
        <v>留後</v>
      </c>
      <c r="H623">
        <v>11</v>
      </c>
      <c r="I623" t="str">
        <f t="shared" si="27"/>
        <v/>
      </c>
      <c r="J623">
        <f>COUNTIF($B$2:B623,B623)</f>
        <v>12</v>
      </c>
      <c r="K623" t="str">
        <f t="shared" ca="1" si="28"/>
        <v/>
      </c>
      <c r="L623" t="s">
        <v>595</v>
      </c>
      <c r="M623" s="39" t="s">
        <v>390</v>
      </c>
      <c r="N623" s="42">
        <v>1600</v>
      </c>
      <c r="O623">
        <v>1</v>
      </c>
      <c r="P623">
        <v>36.82</v>
      </c>
      <c r="Q623">
        <v>6</v>
      </c>
      <c r="R623">
        <v>11</v>
      </c>
      <c r="S623" s="62" t="s">
        <v>154</v>
      </c>
      <c r="T623" s="72" t="s">
        <v>354</v>
      </c>
      <c r="U623" s="23" t="s">
        <v>47</v>
      </c>
      <c r="V623">
        <v>124</v>
      </c>
      <c r="W623">
        <v>121</v>
      </c>
      <c r="X623">
        <v>1111</v>
      </c>
      <c r="Z623">
        <v>156</v>
      </c>
      <c r="AA623" s="37" t="s">
        <v>449</v>
      </c>
      <c r="AB623" s="35" t="s">
        <v>377</v>
      </c>
      <c r="AC623" s="35">
        <f>VLOOKUP(A623,Raceinfo!$A$1:$D$15,4,0)</f>
        <v>5</v>
      </c>
      <c r="AD623">
        <v>4</v>
      </c>
      <c r="AE623">
        <v>48</v>
      </c>
      <c r="AF623">
        <v>11</v>
      </c>
      <c r="AG623">
        <v>13</v>
      </c>
      <c r="AH623">
        <v>14</v>
      </c>
      <c r="AI623">
        <v>11</v>
      </c>
      <c r="AL623" t="s">
        <v>676</v>
      </c>
      <c r="AM623" t="s">
        <v>1585</v>
      </c>
      <c r="AN623" s="126">
        <f>表格2[[#This Row],[今次負磅]]/表格2[[#This Row],[排位體重]]*100%</f>
        <v>0.11161116111611161</v>
      </c>
      <c r="AO623" t="str">
        <f t="shared" si="29"/>
        <v/>
      </c>
      <c r="AS623" t="s">
        <v>1421</v>
      </c>
    </row>
    <row r="624" spans="1:45" x14ac:dyDescent="0.25">
      <c r="A624" s="20" t="s">
        <v>130</v>
      </c>
      <c r="B624" s="23" t="s">
        <v>153</v>
      </c>
      <c r="C624" s="23"/>
      <c r="D624" s="23"/>
      <c r="E624" s="11" t="s">
        <v>1414</v>
      </c>
      <c r="F624" s="122"/>
      <c r="G624" s="33" t="str">
        <f>VLOOKUP(AF624, method!$A$1:$B$15, 2, 0)</f>
        <v>留後</v>
      </c>
      <c r="H624">
        <v>11</v>
      </c>
      <c r="I624" t="str">
        <f t="shared" si="27"/>
        <v/>
      </c>
      <c r="J624">
        <f>COUNTIF($B$2:B624,B624)</f>
        <v>13</v>
      </c>
      <c r="K624" t="str">
        <f t="shared" ca="1" si="28"/>
        <v/>
      </c>
      <c r="L624" t="s">
        <v>690</v>
      </c>
      <c r="M624" s="39" t="s">
        <v>430</v>
      </c>
      <c r="N624">
        <v>1400</v>
      </c>
      <c r="O624">
        <v>1</v>
      </c>
      <c r="P624">
        <v>22.23</v>
      </c>
      <c r="Q624">
        <v>6</v>
      </c>
      <c r="R624">
        <v>11</v>
      </c>
      <c r="S624" s="62" t="s">
        <v>154</v>
      </c>
      <c r="T624" s="72" t="s">
        <v>354</v>
      </c>
      <c r="U624" s="23" t="s">
        <v>47</v>
      </c>
      <c r="V624">
        <v>124</v>
      </c>
      <c r="W624">
        <v>123</v>
      </c>
      <c r="X624">
        <v>1117</v>
      </c>
      <c r="Z624">
        <v>214</v>
      </c>
      <c r="AA624" s="37" t="s">
        <v>410</v>
      </c>
      <c r="AB624" s="35" t="s">
        <v>370</v>
      </c>
      <c r="AC624" s="35">
        <f>VLOOKUP(A624,Raceinfo!$A$1:$D$15,4,0)</f>
        <v>5</v>
      </c>
      <c r="AD624">
        <v>4</v>
      </c>
      <c r="AE624">
        <v>50</v>
      </c>
      <c r="AF624">
        <v>14</v>
      </c>
      <c r="AG624">
        <v>14</v>
      </c>
      <c r="AH624">
        <v>12</v>
      </c>
      <c r="AI624">
        <v>11</v>
      </c>
      <c r="AL624" t="s">
        <v>676</v>
      </c>
      <c r="AM624" t="s">
        <v>1585</v>
      </c>
      <c r="AN624" s="126">
        <f>表格2[[#This Row],[今次負磅]]/表格2[[#This Row],[排位體重]]*100%</f>
        <v>0.11101163831692032</v>
      </c>
      <c r="AO624" t="str">
        <f t="shared" si="29"/>
        <v/>
      </c>
      <c r="AS624" t="s">
        <v>1421</v>
      </c>
    </row>
    <row r="625" spans="1:45" x14ac:dyDescent="0.25">
      <c r="A625" s="20" t="s">
        <v>130</v>
      </c>
      <c r="B625" s="23" t="s">
        <v>153</v>
      </c>
      <c r="C625" s="23"/>
      <c r="D625" s="23"/>
      <c r="E625" s="11" t="s">
        <v>1414</v>
      </c>
      <c r="F625" s="122"/>
      <c r="G625" s="33" t="str">
        <f>VLOOKUP(AF625, method!$A$1:$B$15, 2, 0)</f>
        <v>留後</v>
      </c>
      <c r="H625">
        <v>11</v>
      </c>
      <c r="I625" t="str">
        <f t="shared" si="27"/>
        <v/>
      </c>
      <c r="J625">
        <f>COUNTIF($B$2:B625,B625)</f>
        <v>14</v>
      </c>
      <c r="K625" t="str">
        <f t="shared" ca="1" si="28"/>
        <v/>
      </c>
      <c r="L625" t="s">
        <v>516</v>
      </c>
      <c r="M625" s="39" t="s">
        <v>430</v>
      </c>
      <c r="N625">
        <v>1400</v>
      </c>
      <c r="O625">
        <v>1</v>
      </c>
      <c r="P625">
        <v>23.7</v>
      </c>
      <c r="Q625">
        <v>6</v>
      </c>
      <c r="R625">
        <v>11</v>
      </c>
      <c r="S625" s="62" t="s">
        <v>154</v>
      </c>
      <c r="T625" s="72" t="s">
        <v>354</v>
      </c>
      <c r="U625" s="23" t="s">
        <v>47</v>
      </c>
      <c r="V625">
        <v>124</v>
      </c>
      <c r="W625">
        <v>126</v>
      </c>
      <c r="X625">
        <v>1109</v>
      </c>
      <c r="Z625">
        <v>103</v>
      </c>
      <c r="AA625" s="37" t="s">
        <v>408</v>
      </c>
      <c r="AB625" s="35" t="s">
        <v>377</v>
      </c>
      <c r="AC625" s="35">
        <f>VLOOKUP(A625,Raceinfo!$A$1:$D$15,4,0)</f>
        <v>5</v>
      </c>
      <c r="AD625">
        <v>4</v>
      </c>
      <c r="AE625">
        <v>52</v>
      </c>
      <c r="AF625">
        <v>13</v>
      </c>
      <c r="AG625">
        <v>14</v>
      </c>
      <c r="AH625">
        <v>14</v>
      </c>
      <c r="AI625">
        <v>11</v>
      </c>
      <c r="AL625" t="s">
        <v>726</v>
      </c>
      <c r="AM625" t="s">
        <v>1613</v>
      </c>
      <c r="AN625" s="126">
        <f>表格2[[#This Row],[今次負磅]]/表格2[[#This Row],[排位體重]]*100%</f>
        <v>0.11181244364292155</v>
      </c>
      <c r="AO625" t="str">
        <f t="shared" si="29"/>
        <v/>
      </c>
      <c r="AS625" t="s">
        <v>1421</v>
      </c>
    </row>
    <row r="626" spans="1:45" x14ac:dyDescent="0.25">
      <c r="A626" s="20" t="s">
        <v>130</v>
      </c>
      <c r="B626" s="23" t="s">
        <v>153</v>
      </c>
      <c r="C626" s="23"/>
      <c r="D626" s="23"/>
      <c r="E626" s="11" t="s">
        <v>1414</v>
      </c>
      <c r="F626" s="122"/>
      <c r="G626" s="33" t="str">
        <f>VLOOKUP(AF626, method!$A$1:$B$15, 2, 0)</f>
        <v>留後</v>
      </c>
      <c r="H626">
        <v>12</v>
      </c>
      <c r="I626" t="str">
        <f t="shared" si="27"/>
        <v/>
      </c>
      <c r="J626">
        <f>COUNTIF($B$2:B626,B626)</f>
        <v>15</v>
      </c>
      <c r="K626" t="str">
        <f t="shared" ca="1" si="28"/>
        <v/>
      </c>
      <c r="L626" t="s">
        <v>545</v>
      </c>
      <c r="M626" s="39" t="s">
        <v>413</v>
      </c>
      <c r="N626">
        <v>1400</v>
      </c>
      <c r="O626">
        <v>1</v>
      </c>
      <c r="P626">
        <v>23.67</v>
      </c>
      <c r="Q626">
        <v>6</v>
      </c>
      <c r="R626">
        <v>8</v>
      </c>
      <c r="S626" s="62" t="s">
        <v>154</v>
      </c>
      <c r="T626" s="72" t="s">
        <v>354</v>
      </c>
      <c r="U626" s="23" t="s">
        <v>47</v>
      </c>
      <c r="V626">
        <v>124</v>
      </c>
      <c r="W626">
        <v>125</v>
      </c>
      <c r="X626">
        <v>1110</v>
      </c>
      <c r="Z626">
        <v>109</v>
      </c>
      <c r="AA626" s="37" t="s">
        <v>612</v>
      </c>
      <c r="AB626" s="35" t="s">
        <v>377</v>
      </c>
      <c r="AC626" s="35">
        <f>VLOOKUP(A626,Raceinfo!$A$1:$D$15,4,0)</f>
        <v>5</v>
      </c>
      <c r="AD626">
        <v>4</v>
      </c>
      <c r="AE626">
        <v>52</v>
      </c>
      <c r="AF626">
        <v>14</v>
      </c>
      <c r="AG626">
        <v>14</v>
      </c>
      <c r="AH626">
        <v>14</v>
      </c>
      <c r="AI626">
        <v>12</v>
      </c>
      <c r="AL626" t="s">
        <v>727</v>
      </c>
      <c r="AM626" t="s">
        <v>1614</v>
      </c>
      <c r="AN626" s="126">
        <f>表格2[[#This Row],[今次負磅]]/表格2[[#This Row],[排位體重]]*100%</f>
        <v>0.11171171171171171</v>
      </c>
      <c r="AO626" t="str">
        <f t="shared" si="29"/>
        <v/>
      </c>
      <c r="AS626" t="s">
        <v>1421</v>
      </c>
    </row>
    <row r="627" spans="1:45" x14ac:dyDescent="0.25">
      <c r="A627" s="20" t="s">
        <v>130</v>
      </c>
      <c r="B627" s="24" t="s">
        <v>156</v>
      </c>
      <c r="C627" s="24"/>
      <c r="D627" s="24"/>
      <c r="E627" s="125" t="s">
        <v>1399</v>
      </c>
      <c r="F627" s="122"/>
      <c r="G627" s="32" t="str">
        <f>VLOOKUP(AF627, method!$A$1:$B$15, 2, 0)</f>
        <v>中前</v>
      </c>
      <c r="H627">
        <v>5</v>
      </c>
      <c r="I627" t="str">
        <f t="shared" si="27"/>
        <v/>
      </c>
      <c r="J627">
        <f>COUNTIF($B$2:B627,B627)</f>
        <v>1</v>
      </c>
      <c r="K627" t="str">
        <f t="shared" ca="1" si="28"/>
        <v/>
      </c>
      <c r="L627" t="s">
        <v>412</v>
      </c>
      <c r="M627" s="39" t="s">
        <v>413</v>
      </c>
      <c r="N627">
        <v>1400</v>
      </c>
      <c r="O627">
        <v>1</v>
      </c>
      <c r="P627">
        <v>22.14</v>
      </c>
      <c r="Q627">
        <v>13</v>
      </c>
      <c r="R627">
        <v>4</v>
      </c>
      <c r="S627" s="57" t="s">
        <v>77</v>
      </c>
      <c r="T627" s="71" t="s">
        <v>350</v>
      </c>
      <c r="U627" s="25" t="s">
        <v>57</v>
      </c>
      <c r="V627">
        <v>123</v>
      </c>
      <c r="W627">
        <v>128</v>
      </c>
      <c r="X627">
        <v>1173</v>
      </c>
      <c r="Z627">
        <v>10</v>
      </c>
      <c r="AA627" s="37" t="s">
        <v>467</v>
      </c>
      <c r="AB627" s="35" t="s">
        <v>370</v>
      </c>
      <c r="AC627" s="35">
        <f>VLOOKUP(A627,Raceinfo!$A$1:$D$15,4,0)</f>
        <v>5</v>
      </c>
      <c r="AD627">
        <v>5</v>
      </c>
      <c r="AE627">
        <v>32</v>
      </c>
      <c r="AF627">
        <v>7</v>
      </c>
      <c r="AG627">
        <v>8</v>
      </c>
      <c r="AH627">
        <v>7</v>
      </c>
      <c r="AI627">
        <v>5</v>
      </c>
      <c r="AL627" t="s">
        <v>728</v>
      </c>
      <c r="AM627" t="s">
        <v>1615</v>
      </c>
      <c r="AN627" s="126">
        <f>表格2[[#This Row],[今次負磅]]/表格2[[#This Row],[排位體重]]*100%</f>
        <v>0.10485933503836317</v>
      </c>
      <c r="AO627" t="str">
        <f t="shared" si="29"/>
        <v/>
      </c>
      <c r="AS627" t="s">
        <v>1421</v>
      </c>
    </row>
    <row r="628" spans="1:45" x14ac:dyDescent="0.25">
      <c r="A628" s="20" t="s">
        <v>130</v>
      </c>
      <c r="B628" s="24" t="s">
        <v>156</v>
      </c>
      <c r="C628" s="24"/>
      <c r="D628" s="24"/>
      <c r="E628" s="125" t="s">
        <v>1399</v>
      </c>
      <c r="F628" s="122"/>
      <c r="G628" s="30" t="str">
        <f>VLOOKUP(AF628, method!$A$1:$B$15, 2, 0)</f>
        <v>放頭</v>
      </c>
      <c r="H628">
        <v>14</v>
      </c>
      <c r="I628" t="str">
        <f t="shared" si="27"/>
        <v/>
      </c>
      <c r="J628">
        <f>COUNTIF($B$2:B628,B628)</f>
        <v>2</v>
      </c>
      <c r="K628" t="str">
        <f t="shared" ca="1" si="28"/>
        <v/>
      </c>
      <c r="L628" t="s">
        <v>415</v>
      </c>
      <c r="M628" s="39" t="s">
        <v>413</v>
      </c>
      <c r="N628">
        <v>1400</v>
      </c>
      <c r="O628">
        <v>1</v>
      </c>
      <c r="P628">
        <v>24.9</v>
      </c>
      <c r="Q628">
        <v>13</v>
      </c>
      <c r="R628">
        <v>1</v>
      </c>
      <c r="S628" s="57" t="s">
        <v>77</v>
      </c>
      <c r="T628" s="55" t="s">
        <v>69</v>
      </c>
      <c r="U628" s="25" t="s">
        <v>57</v>
      </c>
      <c r="V628">
        <v>123</v>
      </c>
      <c r="W628">
        <v>128</v>
      </c>
      <c r="X628">
        <v>1164</v>
      </c>
      <c r="Z628">
        <v>6</v>
      </c>
      <c r="AA628" s="37">
        <v>11</v>
      </c>
      <c r="AB628" s="35" t="s">
        <v>377</v>
      </c>
      <c r="AC628" s="35">
        <f>VLOOKUP(A628,Raceinfo!$A$1:$D$15,4,0)</f>
        <v>5</v>
      </c>
      <c r="AD628">
        <v>5</v>
      </c>
      <c r="AE628">
        <v>34</v>
      </c>
      <c r="AF628">
        <v>3</v>
      </c>
      <c r="AG628">
        <v>1</v>
      </c>
      <c r="AH628">
        <v>2</v>
      </c>
      <c r="AI628">
        <v>14</v>
      </c>
      <c r="AL628" t="s">
        <v>39</v>
      </c>
      <c r="AM628" t="s">
        <v>1469</v>
      </c>
      <c r="AN628" s="126">
        <f>表格2[[#This Row],[今次負磅]]/表格2[[#This Row],[排位體重]]*100%</f>
        <v>0.1056701030927835</v>
      </c>
      <c r="AO628" t="str">
        <f t="shared" si="29"/>
        <v/>
      </c>
      <c r="AS628" t="s">
        <v>1421</v>
      </c>
    </row>
    <row r="629" spans="1:45" x14ac:dyDescent="0.25">
      <c r="A629" s="20" t="s">
        <v>130</v>
      </c>
      <c r="B629" s="24" t="s">
        <v>156</v>
      </c>
      <c r="C629" s="24"/>
      <c r="D629" s="24"/>
      <c r="E629" s="125" t="s">
        <v>1399</v>
      </c>
      <c r="F629" s="122"/>
      <c r="G629" s="32" t="str">
        <f>VLOOKUP(AF629, method!$A$1:$B$15, 2, 0)</f>
        <v>中前</v>
      </c>
      <c r="H629">
        <v>5</v>
      </c>
      <c r="I629" t="str">
        <f t="shared" si="27"/>
        <v/>
      </c>
      <c r="J629">
        <f>COUNTIF($B$2:B629,B629)</f>
        <v>3</v>
      </c>
      <c r="K629" t="str">
        <f t="shared" ca="1" si="28"/>
        <v/>
      </c>
      <c r="L629" t="s">
        <v>417</v>
      </c>
      <c r="M629" s="39" t="s">
        <v>394</v>
      </c>
      <c r="N629">
        <v>1400</v>
      </c>
      <c r="O629">
        <v>1</v>
      </c>
      <c r="P629">
        <v>22.95</v>
      </c>
      <c r="Q629">
        <v>13</v>
      </c>
      <c r="R629">
        <v>9</v>
      </c>
      <c r="S629" s="57" t="s">
        <v>77</v>
      </c>
      <c r="T629" s="71" t="s">
        <v>350</v>
      </c>
      <c r="U629" s="25" t="s">
        <v>57</v>
      </c>
      <c r="V629">
        <v>123</v>
      </c>
      <c r="W629">
        <v>132</v>
      </c>
      <c r="X629">
        <v>1160</v>
      </c>
      <c r="Z629">
        <v>25</v>
      </c>
      <c r="AA629" s="37" t="s">
        <v>436</v>
      </c>
      <c r="AB629" s="35" t="s">
        <v>377</v>
      </c>
      <c r="AC629" s="35">
        <f>VLOOKUP(A629,Raceinfo!$A$1:$D$15,4,0)</f>
        <v>5</v>
      </c>
      <c r="AD629">
        <v>5</v>
      </c>
      <c r="AE629">
        <v>36</v>
      </c>
      <c r="AF629">
        <v>7</v>
      </c>
      <c r="AG629">
        <v>7</v>
      </c>
      <c r="AH629">
        <v>7</v>
      </c>
      <c r="AI629">
        <v>5</v>
      </c>
      <c r="AL629" t="s">
        <v>39</v>
      </c>
      <c r="AM629" t="s">
        <v>1469</v>
      </c>
      <c r="AN629" s="126">
        <f>表格2[[#This Row],[今次負磅]]/表格2[[#This Row],[排位體重]]*100%</f>
        <v>0.10603448275862069</v>
      </c>
      <c r="AO629" t="str">
        <f t="shared" si="29"/>
        <v/>
      </c>
      <c r="AS629" t="s">
        <v>1421</v>
      </c>
    </row>
    <row r="630" spans="1:45" x14ac:dyDescent="0.25">
      <c r="A630" s="20" t="s">
        <v>130</v>
      </c>
      <c r="B630" s="24" t="s">
        <v>156</v>
      </c>
      <c r="C630" s="24"/>
      <c r="D630" s="24"/>
      <c r="E630" s="11" t="s">
        <v>1414</v>
      </c>
      <c r="F630" s="122"/>
      <c r="G630" s="33" t="str">
        <f>VLOOKUP(AF630, method!$A$1:$B$15, 2, 0)</f>
        <v>留後</v>
      </c>
      <c r="H630">
        <v>6</v>
      </c>
      <c r="I630" t="str">
        <f t="shared" si="27"/>
        <v/>
      </c>
      <c r="J630">
        <f>COUNTIF($B$2:B630,B630)</f>
        <v>4</v>
      </c>
      <c r="K630" t="str">
        <f t="shared" ca="1" si="28"/>
        <v/>
      </c>
      <c r="L630" t="s">
        <v>383</v>
      </c>
      <c r="M630" s="39" t="s">
        <v>384</v>
      </c>
      <c r="N630">
        <v>1400</v>
      </c>
      <c r="O630">
        <v>1</v>
      </c>
      <c r="P630">
        <v>22.19</v>
      </c>
      <c r="Q630">
        <v>13</v>
      </c>
      <c r="R630">
        <v>11</v>
      </c>
      <c r="S630" s="57" t="s">
        <v>77</v>
      </c>
      <c r="T630" s="71" t="s">
        <v>350</v>
      </c>
      <c r="U630" s="25" t="s">
        <v>57</v>
      </c>
      <c r="V630">
        <v>123</v>
      </c>
      <c r="W630">
        <v>133</v>
      </c>
      <c r="X630">
        <v>1161</v>
      </c>
      <c r="Z630">
        <v>49</v>
      </c>
      <c r="AA630" s="37" t="s">
        <v>410</v>
      </c>
      <c r="AB630" s="35" t="s">
        <v>370</v>
      </c>
      <c r="AC630" s="35">
        <f>VLOOKUP(A630,Raceinfo!$A$1:$D$15,4,0)</f>
        <v>5</v>
      </c>
      <c r="AD630">
        <v>5</v>
      </c>
      <c r="AE630">
        <v>38</v>
      </c>
      <c r="AF630">
        <v>14</v>
      </c>
      <c r="AG630">
        <v>14</v>
      </c>
      <c r="AH630">
        <v>14</v>
      </c>
      <c r="AI630">
        <v>6</v>
      </c>
      <c r="AL630" t="s">
        <v>98</v>
      </c>
      <c r="AM630" t="s">
        <v>1479</v>
      </c>
      <c r="AN630" s="126">
        <f>表格2[[#This Row],[今次負磅]]/表格2[[#This Row],[排位體重]]*100%</f>
        <v>0.10594315245478036</v>
      </c>
      <c r="AO630" t="str">
        <f t="shared" si="29"/>
        <v/>
      </c>
      <c r="AS630" t="s">
        <v>1421</v>
      </c>
    </row>
    <row r="631" spans="1:45" x14ac:dyDescent="0.25">
      <c r="A631" s="20" t="s">
        <v>130</v>
      </c>
      <c r="B631" s="24" t="s">
        <v>156</v>
      </c>
      <c r="C631" s="24"/>
      <c r="D631" s="24"/>
      <c r="E631" s="124" t="s">
        <v>1413</v>
      </c>
      <c r="F631" s="122"/>
      <c r="G631" s="30" t="str">
        <f>VLOOKUP(AF631, method!$A$1:$B$15, 2, 0)</f>
        <v>放頭</v>
      </c>
      <c r="H631">
        <v>14</v>
      </c>
      <c r="I631" t="str">
        <f t="shared" si="27"/>
        <v/>
      </c>
      <c r="J631">
        <f>COUNTIF($B$2:B631,B631)</f>
        <v>5</v>
      </c>
      <c r="K631" t="str">
        <f t="shared" ca="1" si="28"/>
        <v/>
      </c>
      <c r="L631" t="s">
        <v>569</v>
      </c>
      <c r="M631" s="39" t="s">
        <v>390</v>
      </c>
      <c r="N631">
        <v>1800</v>
      </c>
      <c r="O631">
        <v>1</v>
      </c>
      <c r="P631">
        <v>48.52</v>
      </c>
      <c r="Q631">
        <v>13</v>
      </c>
      <c r="R631">
        <v>7</v>
      </c>
      <c r="S631" s="57" t="s">
        <v>77</v>
      </c>
      <c r="T631" s="61" t="s">
        <v>128</v>
      </c>
      <c r="U631" s="25" t="s">
        <v>57</v>
      </c>
      <c r="V631">
        <v>123</v>
      </c>
      <c r="W631">
        <v>116</v>
      </c>
      <c r="X631">
        <v>1173</v>
      </c>
      <c r="Z631">
        <v>47</v>
      </c>
      <c r="AA631" s="37" t="s">
        <v>570</v>
      </c>
      <c r="AB631" s="35" t="s">
        <v>377</v>
      </c>
      <c r="AC631" s="35">
        <f>VLOOKUP(A631,Raceinfo!$A$1:$D$15,4,0)</f>
        <v>5</v>
      </c>
      <c r="AD631">
        <v>4</v>
      </c>
      <c r="AE631">
        <v>40</v>
      </c>
      <c r="AF631">
        <v>2</v>
      </c>
      <c r="AG631">
        <v>2</v>
      </c>
      <c r="AH631">
        <v>3</v>
      </c>
      <c r="AI631">
        <v>4</v>
      </c>
      <c r="AJ631">
        <v>14</v>
      </c>
      <c r="AL631" t="s">
        <v>729</v>
      </c>
      <c r="AM631" t="s">
        <v>1616</v>
      </c>
      <c r="AN631" s="126">
        <f>表格2[[#This Row],[今次負磅]]/表格2[[#This Row],[排位體重]]*100%</f>
        <v>0.10485933503836317</v>
      </c>
      <c r="AO631" t="str">
        <f t="shared" si="29"/>
        <v/>
      </c>
      <c r="AS631" t="s">
        <v>1421</v>
      </c>
    </row>
    <row r="632" spans="1:45" x14ac:dyDescent="0.25">
      <c r="A632" s="20" t="s">
        <v>130</v>
      </c>
      <c r="B632" s="24" t="s">
        <v>156</v>
      </c>
      <c r="C632" s="24"/>
      <c r="D632" s="24"/>
      <c r="E632" s="124" t="s">
        <v>1413</v>
      </c>
      <c r="F632" s="122"/>
      <c r="G632" s="31" t="str">
        <f>VLOOKUP(AF632, method!$A$1:$B$15, 2, 0)</f>
        <v>中後</v>
      </c>
      <c r="H632">
        <v>10</v>
      </c>
      <c r="I632" t="str">
        <f t="shared" si="27"/>
        <v/>
      </c>
      <c r="J632">
        <f>COUNTIF($B$2:B632,B632)</f>
        <v>6</v>
      </c>
      <c r="K632" t="str">
        <f t="shared" ca="1" si="28"/>
        <v/>
      </c>
      <c r="L632" t="s">
        <v>427</v>
      </c>
      <c r="M632" s="39" t="s">
        <v>369</v>
      </c>
      <c r="N632">
        <v>1400</v>
      </c>
      <c r="O632">
        <v>1</v>
      </c>
      <c r="P632">
        <v>22.58</v>
      </c>
      <c r="Q632">
        <v>13</v>
      </c>
      <c r="R632">
        <v>7</v>
      </c>
      <c r="S632" s="57" t="s">
        <v>77</v>
      </c>
      <c r="T632" s="57" t="s">
        <v>77</v>
      </c>
      <c r="U632" s="25" t="s">
        <v>57</v>
      </c>
      <c r="V632">
        <v>123</v>
      </c>
      <c r="W632">
        <v>117</v>
      </c>
      <c r="X632">
        <v>1159</v>
      </c>
      <c r="Z632">
        <v>68</v>
      </c>
      <c r="AA632" s="37" t="s">
        <v>570</v>
      </c>
      <c r="AB632" s="35" t="s">
        <v>377</v>
      </c>
      <c r="AC632" s="35">
        <f>VLOOKUP(A632,Raceinfo!$A$1:$D$15,4,0)</f>
        <v>5</v>
      </c>
      <c r="AD632">
        <v>4</v>
      </c>
      <c r="AE632">
        <v>42</v>
      </c>
      <c r="AF632">
        <v>10</v>
      </c>
      <c r="AG632">
        <v>9</v>
      </c>
      <c r="AH632">
        <v>9</v>
      </c>
      <c r="AI632">
        <v>10</v>
      </c>
      <c r="AL632" t="s">
        <v>103</v>
      </c>
      <c r="AM632" t="s">
        <v>1478</v>
      </c>
      <c r="AN632" s="126">
        <f>表格2[[#This Row],[今次負磅]]/表格2[[#This Row],[排位體重]]*100%</f>
        <v>0.10612597066436583</v>
      </c>
      <c r="AO632" t="str">
        <f t="shared" si="29"/>
        <v/>
      </c>
      <c r="AS632" t="s">
        <v>1421</v>
      </c>
    </row>
    <row r="633" spans="1:45" x14ac:dyDescent="0.25">
      <c r="A633" s="20" t="s">
        <v>130</v>
      </c>
      <c r="B633" s="24" t="s">
        <v>156</v>
      </c>
      <c r="C633" s="24" t="s">
        <v>1410</v>
      </c>
      <c r="D633" s="24"/>
      <c r="E633" s="125" t="s">
        <v>1399</v>
      </c>
      <c r="F633" s="122"/>
      <c r="G633" s="32" t="str">
        <f>VLOOKUP(AF633, method!$A$1:$B$15, 2, 0)</f>
        <v>中前</v>
      </c>
      <c r="H633">
        <v>7</v>
      </c>
      <c r="I633" t="str">
        <f t="shared" si="27"/>
        <v/>
      </c>
      <c r="J633">
        <f>COUNTIF($B$2:B633,B633)</f>
        <v>7</v>
      </c>
      <c r="K633" t="str">
        <f t="shared" ca="1" si="28"/>
        <v/>
      </c>
      <c r="L633" t="s">
        <v>420</v>
      </c>
      <c r="M633" s="39" t="s">
        <v>369</v>
      </c>
      <c r="N633" s="42">
        <v>1600</v>
      </c>
      <c r="O633">
        <v>1</v>
      </c>
      <c r="P633" s="127">
        <v>34.950000000000003</v>
      </c>
      <c r="Q633">
        <v>13</v>
      </c>
      <c r="R633">
        <v>8</v>
      </c>
      <c r="S633" s="57" t="s">
        <v>77</v>
      </c>
      <c r="T633" s="57" t="s">
        <v>77</v>
      </c>
      <c r="U633" s="25" t="s">
        <v>57</v>
      </c>
      <c r="V633">
        <v>123</v>
      </c>
      <c r="W633">
        <v>121</v>
      </c>
      <c r="X633">
        <v>1170</v>
      </c>
      <c r="Z633">
        <v>120</v>
      </c>
      <c r="AA633" s="38" t="s">
        <v>517</v>
      </c>
      <c r="AB633" s="35" t="s">
        <v>370</v>
      </c>
      <c r="AC633" s="35">
        <f>VLOOKUP(A633,Raceinfo!$A$1:$D$15,4,0)</f>
        <v>5</v>
      </c>
      <c r="AD633">
        <v>4</v>
      </c>
      <c r="AE633">
        <v>44</v>
      </c>
      <c r="AF633">
        <v>7</v>
      </c>
      <c r="AG633">
        <v>6</v>
      </c>
      <c r="AH633">
        <v>6</v>
      </c>
      <c r="AI633">
        <v>7</v>
      </c>
      <c r="AL633" t="s">
        <v>730</v>
      </c>
      <c r="AM633" t="s">
        <v>1617</v>
      </c>
      <c r="AN633" s="126">
        <f>表格2[[#This Row],[今次負磅]]/表格2[[#This Row],[排位體重]]*100%</f>
        <v>0.10512820512820513</v>
      </c>
      <c r="AO633" t="str">
        <f t="shared" si="29"/>
        <v/>
      </c>
      <c r="AS633" t="s">
        <v>1421</v>
      </c>
    </row>
    <row r="634" spans="1:45" x14ac:dyDescent="0.25">
      <c r="A634" s="20" t="s">
        <v>130</v>
      </c>
      <c r="B634" s="24" t="s">
        <v>156</v>
      </c>
      <c r="C634" s="24"/>
      <c r="D634" s="24"/>
      <c r="E634" s="125" t="s">
        <v>1399</v>
      </c>
      <c r="F634" s="122"/>
      <c r="G634" s="33" t="str">
        <f>VLOOKUP(AF634, method!$A$1:$B$15, 2, 0)</f>
        <v>留後</v>
      </c>
      <c r="H634">
        <v>7</v>
      </c>
      <c r="I634" t="str">
        <f t="shared" si="27"/>
        <v/>
      </c>
      <c r="J634">
        <f>COUNTIF($B$2:B634,B634)</f>
        <v>8</v>
      </c>
      <c r="K634" t="str">
        <f t="shared" ca="1" si="28"/>
        <v/>
      </c>
      <c r="L634" t="s">
        <v>501</v>
      </c>
      <c r="M634" s="39" t="s">
        <v>413</v>
      </c>
      <c r="N634">
        <v>1400</v>
      </c>
      <c r="O634">
        <v>1</v>
      </c>
      <c r="P634">
        <v>22.45</v>
      </c>
      <c r="Q634">
        <v>13</v>
      </c>
      <c r="R634">
        <v>3</v>
      </c>
      <c r="S634" s="57" t="s">
        <v>77</v>
      </c>
      <c r="T634" s="71" t="s">
        <v>350</v>
      </c>
      <c r="U634" s="25" t="s">
        <v>57</v>
      </c>
      <c r="V634">
        <v>123</v>
      </c>
      <c r="W634">
        <v>122</v>
      </c>
      <c r="X634">
        <v>1189</v>
      </c>
      <c r="Z634">
        <v>49</v>
      </c>
      <c r="AA634" s="37" t="s">
        <v>408</v>
      </c>
      <c r="AB634" s="35" t="s">
        <v>377</v>
      </c>
      <c r="AC634" s="35">
        <f>VLOOKUP(A634,Raceinfo!$A$1:$D$15,4,0)</f>
        <v>5</v>
      </c>
      <c r="AD634">
        <v>4</v>
      </c>
      <c r="AE634">
        <v>46</v>
      </c>
      <c r="AF634">
        <v>13</v>
      </c>
      <c r="AG634">
        <v>10</v>
      </c>
      <c r="AH634">
        <v>8</v>
      </c>
      <c r="AI634">
        <v>7</v>
      </c>
      <c r="AL634" t="s">
        <v>587</v>
      </c>
      <c r="AM634" t="s">
        <v>1554</v>
      </c>
      <c r="AN634" s="126">
        <f>表格2[[#This Row],[今次負磅]]/表格2[[#This Row],[排位體重]]*100%</f>
        <v>0.10344827586206896</v>
      </c>
      <c r="AO634" t="str">
        <f t="shared" si="29"/>
        <v/>
      </c>
      <c r="AS634" t="s">
        <v>1421</v>
      </c>
    </row>
    <row r="635" spans="1:45" x14ac:dyDescent="0.25">
      <c r="A635" s="20" t="s">
        <v>130</v>
      </c>
      <c r="B635" s="24" t="s">
        <v>156</v>
      </c>
      <c r="C635" s="24"/>
      <c r="D635" s="24"/>
      <c r="E635" s="11" t="s">
        <v>1414</v>
      </c>
      <c r="F635" s="122"/>
      <c r="G635" s="33" t="str">
        <f>VLOOKUP(AF635, method!$A$1:$B$15, 2, 0)</f>
        <v>留後</v>
      </c>
      <c r="H635">
        <v>10</v>
      </c>
      <c r="I635" t="str">
        <f t="shared" si="27"/>
        <v/>
      </c>
      <c r="J635">
        <f>COUNTIF($B$2:B635,B635)</f>
        <v>9</v>
      </c>
      <c r="K635" t="str">
        <f t="shared" ca="1" si="28"/>
        <v/>
      </c>
      <c r="L635" t="s">
        <v>403</v>
      </c>
      <c r="M635" s="39" t="s">
        <v>384</v>
      </c>
      <c r="N635">
        <v>1400</v>
      </c>
      <c r="O635">
        <v>1</v>
      </c>
      <c r="P635">
        <v>22.43</v>
      </c>
      <c r="Q635">
        <v>13</v>
      </c>
      <c r="R635">
        <v>12</v>
      </c>
      <c r="S635" s="57" t="s">
        <v>77</v>
      </c>
      <c r="T635" s="71" t="s">
        <v>350</v>
      </c>
      <c r="U635" s="25" t="s">
        <v>57</v>
      </c>
      <c r="V635">
        <v>123</v>
      </c>
      <c r="W635">
        <v>123</v>
      </c>
      <c r="X635">
        <v>1172</v>
      </c>
      <c r="Z635">
        <v>70</v>
      </c>
      <c r="AA635" s="37" t="s">
        <v>408</v>
      </c>
      <c r="AB635" s="35" t="s">
        <v>377</v>
      </c>
      <c r="AC635" s="35">
        <f>VLOOKUP(A635,Raceinfo!$A$1:$D$15,4,0)</f>
        <v>5</v>
      </c>
      <c r="AD635" t="s">
        <v>404</v>
      </c>
      <c r="AE635">
        <v>48</v>
      </c>
      <c r="AF635">
        <v>13</v>
      </c>
      <c r="AG635">
        <v>12</v>
      </c>
      <c r="AH635">
        <v>13</v>
      </c>
      <c r="AI635">
        <v>10</v>
      </c>
      <c r="AL635" t="s">
        <v>587</v>
      </c>
      <c r="AM635" t="s">
        <v>1554</v>
      </c>
      <c r="AN635" s="126">
        <f>表格2[[#This Row],[今次負磅]]/表格2[[#This Row],[排位體重]]*100%</f>
        <v>0.10494880546075085</v>
      </c>
      <c r="AO635" t="str">
        <f t="shared" si="29"/>
        <v/>
      </c>
      <c r="AS635" t="s">
        <v>1421</v>
      </c>
    </row>
    <row r="636" spans="1:45" x14ac:dyDescent="0.25">
      <c r="A636" s="20" t="s">
        <v>130</v>
      </c>
      <c r="B636" s="24" t="s">
        <v>156</v>
      </c>
      <c r="C636" s="24"/>
      <c r="D636" s="24"/>
      <c r="E636" s="11" t="s">
        <v>1414</v>
      </c>
      <c r="F636" s="122"/>
      <c r="G636" s="33" t="str">
        <f>VLOOKUP(AF636, method!$A$1:$B$15, 2, 0)</f>
        <v>留後</v>
      </c>
      <c r="H636">
        <v>9</v>
      </c>
      <c r="I636" t="str">
        <f t="shared" si="27"/>
        <v/>
      </c>
      <c r="J636">
        <f>COUNTIF($B$2:B636,B636)</f>
        <v>10</v>
      </c>
      <c r="K636" t="str">
        <f t="shared" ca="1" si="28"/>
        <v/>
      </c>
      <c r="L636" t="s">
        <v>409</v>
      </c>
      <c r="M636" s="39" t="s">
        <v>369</v>
      </c>
      <c r="N636">
        <v>1200</v>
      </c>
      <c r="O636">
        <v>1</v>
      </c>
      <c r="P636">
        <v>9.73</v>
      </c>
      <c r="Q636">
        <v>13</v>
      </c>
      <c r="R636">
        <v>10</v>
      </c>
      <c r="S636" s="57" t="s">
        <v>77</v>
      </c>
      <c r="T636" s="57" t="s">
        <v>77</v>
      </c>
      <c r="U636" s="25" t="s">
        <v>57</v>
      </c>
      <c r="V636">
        <v>123</v>
      </c>
      <c r="W636">
        <v>125</v>
      </c>
      <c r="X636">
        <v>1194</v>
      </c>
      <c r="Z636">
        <v>73</v>
      </c>
      <c r="AA636" s="37" t="s">
        <v>471</v>
      </c>
      <c r="AB636" s="35" t="s">
        <v>370</v>
      </c>
      <c r="AC636" s="35">
        <f>VLOOKUP(A636,Raceinfo!$A$1:$D$15,4,0)</f>
        <v>5</v>
      </c>
      <c r="AD636" t="s">
        <v>404</v>
      </c>
      <c r="AE636">
        <v>50</v>
      </c>
      <c r="AF636">
        <v>11</v>
      </c>
      <c r="AG636">
        <v>11</v>
      </c>
      <c r="AH636">
        <v>9</v>
      </c>
      <c r="AL636" t="s">
        <v>587</v>
      </c>
      <c r="AM636" t="s">
        <v>1554</v>
      </c>
      <c r="AN636" s="126">
        <f>表格2[[#This Row],[今次負磅]]/表格2[[#This Row],[排位體重]]*100%</f>
        <v>0.10301507537688442</v>
      </c>
      <c r="AO636" t="str">
        <f t="shared" si="29"/>
        <v/>
      </c>
      <c r="AS636" t="s">
        <v>1421</v>
      </c>
    </row>
    <row r="637" spans="1:45" x14ac:dyDescent="0.25">
      <c r="A637" s="20" t="s">
        <v>130</v>
      </c>
      <c r="B637" s="24" t="s">
        <v>156</v>
      </c>
      <c r="C637" s="24"/>
      <c r="D637" s="24"/>
      <c r="E637" s="125" t="s">
        <v>1399</v>
      </c>
      <c r="F637" s="122"/>
      <c r="G637" s="32" t="str">
        <f>VLOOKUP(AF637, method!$A$1:$B$15, 2, 0)</f>
        <v>中前</v>
      </c>
      <c r="H637" s="15">
        <v>3</v>
      </c>
      <c r="I637" s="15" t="str">
        <f t="shared" si="27"/>
        <v/>
      </c>
      <c r="J637" s="15">
        <f>COUNTIF($B$2:B637,B637)</f>
        <v>11</v>
      </c>
      <c r="K637" s="15" t="str">
        <f t="shared" ca="1" si="28"/>
        <v/>
      </c>
      <c r="L637" t="s">
        <v>576</v>
      </c>
      <c r="M637" s="39" t="s">
        <v>413</v>
      </c>
      <c r="N637">
        <v>1200</v>
      </c>
      <c r="O637">
        <v>1</v>
      </c>
      <c r="P637">
        <v>10.57</v>
      </c>
      <c r="Q637">
        <v>13</v>
      </c>
      <c r="R637">
        <v>1</v>
      </c>
      <c r="S637" s="57" t="s">
        <v>77</v>
      </c>
      <c r="T637" s="57" t="s">
        <v>77</v>
      </c>
      <c r="U637" s="25" t="s">
        <v>57</v>
      </c>
      <c r="V637">
        <v>123</v>
      </c>
      <c r="W637">
        <v>124</v>
      </c>
      <c r="X637">
        <v>1192</v>
      </c>
      <c r="Z637">
        <v>70</v>
      </c>
      <c r="AA637" s="37" t="s">
        <v>531</v>
      </c>
      <c r="AB637" s="36" t="s">
        <v>577</v>
      </c>
      <c r="AC637" s="36">
        <f>VLOOKUP(A637,Raceinfo!$A$1:$D$15,4,0)</f>
        <v>5</v>
      </c>
      <c r="AD637" t="s">
        <v>404</v>
      </c>
      <c r="AE637">
        <v>50</v>
      </c>
      <c r="AF637">
        <v>5</v>
      </c>
      <c r="AG637">
        <v>5</v>
      </c>
      <c r="AH637">
        <v>3</v>
      </c>
      <c r="AL637" t="s">
        <v>587</v>
      </c>
      <c r="AM637" t="s">
        <v>1554</v>
      </c>
      <c r="AN637" s="126">
        <f>表格2[[#This Row],[今次負磅]]/表格2[[#This Row],[排位體重]]*100%</f>
        <v>0.10318791946308725</v>
      </c>
      <c r="AO637" t="str">
        <f t="shared" si="29"/>
        <v/>
      </c>
      <c r="AS637" t="s">
        <v>1421</v>
      </c>
    </row>
    <row r="638" spans="1:45" x14ac:dyDescent="0.25">
      <c r="A638" s="20" t="s">
        <v>130</v>
      </c>
      <c r="B638" s="24" t="s">
        <v>156</v>
      </c>
      <c r="C638" s="24"/>
      <c r="D638" s="24"/>
      <c r="E638" s="11" t="s">
        <v>1414</v>
      </c>
      <c r="F638" s="122"/>
      <c r="G638" s="33" t="str">
        <f>VLOOKUP(AF638, method!$A$1:$B$15, 2, 0)</f>
        <v>留後</v>
      </c>
      <c r="H638">
        <v>11</v>
      </c>
      <c r="I638" t="str">
        <f t="shared" si="27"/>
        <v/>
      </c>
      <c r="J638">
        <f>COUNTIF($B$2:B638,B638)</f>
        <v>12</v>
      </c>
      <c r="K638" t="str">
        <f t="shared" ca="1" si="28"/>
        <v/>
      </c>
      <c r="L638" t="s">
        <v>509</v>
      </c>
      <c r="M638" s="39" t="s">
        <v>430</v>
      </c>
      <c r="N638">
        <v>1200</v>
      </c>
      <c r="O638">
        <v>1</v>
      </c>
      <c r="P638">
        <v>12.1</v>
      </c>
      <c r="Q638">
        <v>13</v>
      </c>
      <c r="R638">
        <v>12</v>
      </c>
      <c r="S638" s="57" t="s">
        <v>77</v>
      </c>
      <c r="T638" s="57" t="s">
        <v>77</v>
      </c>
      <c r="U638" s="25" t="s">
        <v>57</v>
      </c>
      <c r="V638">
        <v>123</v>
      </c>
      <c r="W638">
        <v>126</v>
      </c>
      <c r="X638">
        <v>1196</v>
      </c>
      <c r="Z638">
        <v>116</v>
      </c>
      <c r="AA638" s="37" t="s">
        <v>731</v>
      </c>
      <c r="AB638" s="35" t="s">
        <v>370</v>
      </c>
      <c r="AC638" s="35">
        <f>VLOOKUP(A638,Raceinfo!$A$1:$D$15,4,0)</f>
        <v>5</v>
      </c>
      <c r="AD638" t="s">
        <v>526</v>
      </c>
      <c r="AE638" t="s">
        <v>385</v>
      </c>
      <c r="AF638">
        <v>12</v>
      </c>
      <c r="AG638">
        <v>12</v>
      </c>
      <c r="AH638">
        <v>11</v>
      </c>
      <c r="AL638" t="s">
        <v>589</v>
      </c>
      <c r="AM638" t="s">
        <v>1555</v>
      </c>
      <c r="AN638" s="126">
        <f>表格2[[#This Row],[今次負磅]]/表格2[[#This Row],[排位體重]]*100%</f>
        <v>0.1028428093645485</v>
      </c>
      <c r="AO638" t="str">
        <f t="shared" si="29"/>
        <v/>
      </c>
      <c r="AS638" t="s">
        <v>1421</v>
      </c>
    </row>
    <row r="639" spans="1:45" x14ac:dyDescent="0.25">
      <c r="A639" s="20" t="s">
        <v>130</v>
      </c>
      <c r="B639" s="25" t="s">
        <v>159</v>
      </c>
      <c r="C639" s="25"/>
      <c r="D639" s="25"/>
      <c r="E639" s="11" t="s">
        <v>1414</v>
      </c>
      <c r="F639" s="122"/>
      <c r="G639" s="30" t="str">
        <f>VLOOKUP(AF639, method!$A$1:$B$15, 2, 0)</f>
        <v>放頭</v>
      </c>
      <c r="H639" s="15">
        <v>3</v>
      </c>
      <c r="I639" s="15" t="str">
        <f t="shared" si="27"/>
        <v>忠</v>
      </c>
      <c r="J639" s="15">
        <f>COUNTIF($B$2:B639,B639)</f>
        <v>1</v>
      </c>
      <c r="K639" s="15" t="str">
        <f t="shared" ca="1" si="28"/>
        <v/>
      </c>
      <c r="L639" t="s">
        <v>399</v>
      </c>
      <c r="M639" s="41" t="s">
        <v>400</v>
      </c>
      <c r="N639">
        <v>1650</v>
      </c>
      <c r="O639">
        <v>1</v>
      </c>
      <c r="P639">
        <v>40.520000000000003</v>
      </c>
      <c r="Q639">
        <v>3</v>
      </c>
      <c r="R639">
        <v>4</v>
      </c>
      <c r="S639" s="48" t="s">
        <v>37</v>
      </c>
      <c r="T639" s="48" t="s">
        <v>37</v>
      </c>
      <c r="U639" s="20" t="s">
        <v>33</v>
      </c>
      <c r="V639">
        <v>121</v>
      </c>
      <c r="W639">
        <v>121</v>
      </c>
      <c r="X639">
        <v>1120</v>
      </c>
      <c r="Z639">
        <v>3.5</v>
      </c>
      <c r="AA639" s="38" t="s">
        <v>468</v>
      </c>
      <c r="AB639" s="35" t="s">
        <v>377</v>
      </c>
      <c r="AC639" s="35">
        <f>VLOOKUP(A639,Raceinfo!$A$1:$D$15,4,0)</f>
        <v>5</v>
      </c>
      <c r="AD639">
        <v>5</v>
      </c>
      <c r="AE639">
        <v>26</v>
      </c>
      <c r="AF639">
        <v>3</v>
      </c>
      <c r="AG639">
        <v>3</v>
      </c>
      <c r="AH639">
        <v>3</v>
      </c>
      <c r="AI639">
        <v>3</v>
      </c>
      <c r="AL639" t="s">
        <v>160</v>
      </c>
      <c r="AM639" t="s">
        <v>1482</v>
      </c>
      <c r="AN639" s="126">
        <f>表格2[[#This Row],[今次負磅]]/表格2[[#This Row],[排位體重]]*100%</f>
        <v>0.10803571428571429</v>
      </c>
      <c r="AO639" t="str">
        <f t="shared" si="29"/>
        <v/>
      </c>
    </row>
    <row r="640" spans="1:45" x14ac:dyDescent="0.25">
      <c r="A640" s="20" t="s">
        <v>130</v>
      </c>
      <c r="B640" s="25" t="s">
        <v>159</v>
      </c>
      <c r="C640" s="25"/>
      <c r="D640" s="25"/>
      <c r="E640" s="11" t="s">
        <v>1414</v>
      </c>
      <c r="F640" s="122"/>
      <c r="G640" s="32" t="str">
        <f>VLOOKUP(AF640, method!$A$1:$B$15, 2, 0)</f>
        <v>中前</v>
      </c>
      <c r="H640">
        <v>5</v>
      </c>
      <c r="I640" t="str">
        <f t="shared" si="27"/>
        <v>忠</v>
      </c>
      <c r="J640">
        <f>COUNTIF($B$2:B640,B640)</f>
        <v>2</v>
      </c>
      <c r="K640" t="str">
        <f t="shared" ca="1" si="28"/>
        <v/>
      </c>
      <c r="L640" t="s">
        <v>451</v>
      </c>
      <c r="M640" s="41" t="s">
        <v>400</v>
      </c>
      <c r="N640">
        <v>1650</v>
      </c>
      <c r="O640">
        <v>1</v>
      </c>
      <c r="P640">
        <v>39.51</v>
      </c>
      <c r="Q640">
        <v>3</v>
      </c>
      <c r="R640">
        <v>12</v>
      </c>
      <c r="S640" s="48" t="s">
        <v>37</v>
      </c>
      <c r="T640" s="48" t="s">
        <v>37</v>
      </c>
      <c r="U640" s="20" t="s">
        <v>33</v>
      </c>
      <c r="V640">
        <v>121</v>
      </c>
      <c r="W640">
        <v>121</v>
      </c>
      <c r="X640">
        <v>1140</v>
      </c>
      <c r="Z640">
        <v>13</v>
      </c>
      <c r="AA640" s="37" t="s">
        <v>436</v>
      </c>
      <c r="AB640" s="35" t="s">
        <v>377</v>
      </c>
      <c r="AC640" s="35">
        <f>VLOOKUP(A640,Raceinfo!$A$1:$D$15,4,0)</f>
        <v>5</v>
      </c>
      <c r="AD640">
        <v>5</v>
      </c>
      <c r="AE640">
        <v>26</v>
      </c>
      <c r="AF640">
        <v>7</v>
      </c>
      <c r="AG640">
        <v>8</v>
      </c>
      <c r="AH640">
        <v>9</v>
      </c>
      <c r="AI640">
        <v>5</v>
      </c>
      <c r="AL640" t="s">
        <v>160</v>
      </c>
      <c r="AM640" t="s">
        <v>1482</v>
      </c>
      <c r="AN640" s="126">
        <f>表格2[[#This Row],[今次負磅]]/表格2[[#This Row],[排位體重]]*100%</f>
        <v>0.10614035087719298</v>
      </c>
      <c r="AO640" t="str">
        <f t="shared" si="29"/>
        <v/>
      </c>
    </row>
    <row r="641" spans="1:41" x14ac:dyDescent="0.25">
      <c r="A641" s="20" t="s">
        <v>130</v>
      </c>
      <c r="B641" s="25" t="s">
        <v>159</v>
      </c>
      <c r="C641" s="25"/>
      <c r="D641" s="25"/>
      <c r="E641" s="12" t="s">
        <v>29</v>
      </c>
      <c r="F641" s="28" t="s">
        <v>1408</v>
      </c>
      <c r="G641" s="30" t="str">
        <f>VLOOKUP(AF641, method!$A$1:$B$15, 2, 0)</f>
        <v>放頭</v>
      </c>
      <c r="H641" s="15">
        <v>1</v>
      </c>
      <c r="I641" s="15" t="str">
        <f t="shared" si="27"/>
        <v>忠</v>
      </c>
      <c r="J641" s="15">
        <f>COUNTIF($B$2:B641,B641)</f>
        <v>3</v>
      </c>
      <c r="K641" s="15" t="str">
        <f t="shared" ca="1" si="28"/>
        <v/>
      </c>
      <c r="L641" t="s">
        <v>469</v>
      </c>
      <c r="M641" s="41" t="s">
        <v>400</v>
      </c>
      <c r="N641">
        <v>1650</v>
      </c>
      <c r="O641">
        <v>1</v>
      </c>
      <c r="P641">
        <v>39.369999999999997</v>
      </c>
      <c r="Q641">
        <v>3</v>
      </c>
      <c r="R641">
        <v>7</v>
      </c>
      <c r="S641" s="48" t="s">
        <v>37</v>
      </c>
      <c r="T641" s="48" t="s">
        <v>37</v>
      </c>
      <c r="U641" s="20" t="s">
        <v>33</v>
      </c>
      <c r="V641">
        <v>121</v>
      </c>
      <c r="W641">
        <v>115</v>
      </c>
      <c r="X641">
        <v>1127</v>
      </c>
      <c r="Z641">
        <v>15</v>
      </c>
      <c r="AA641" s="38" t="s">
        <v>550</v>
      </c>
      <c r="AB641" s="35" t="s">
        <v>377</v>
      </c>
      <c r="AC641" s="35">
        <f>VLOOKUP(A641,Raceinfo!$A$1:$D$15,4,0)</f>
        <v>5</v>
      </c>
      <c r="AD641">
        <v>5</v>
      </c>
      <c r="AE641">
        <v>19</v>
      </c>
      <c r="AF641">
        <v>1</v>
      </c>
      <c r="AG641">
        <v>1</v>
      </c>
      <c r="AH641">
        <v>1</v>
      </c>
      <c r="AI641">
        <v>1</v>
      </c>
      <c r="AL641" t="s">
        <v>160</v>
      </c>
      <c r="AM641" t="s">
        <v>1482</v>
      </c>
      <c r="AN641" s="126">
        <f>表格2[[#This Row],[今次負磅]]/表格2[[#This Row],[排位體重]]*100%</f>
        <v>0.10736468500443656</v>
      </c>
      <c r="AO641" t="str">
        <f t="shared" si="29"/>
        <v/>
      </c>
    </row>
    <row r="642" spans="1:41" x14ac:dyDescent="0.25">
      <c r="A642" s="20" t="s">
        <v>130</v>
      </c>
      <c r="B642" s="25" t="s">
        <v>159</v>
      </c>
      <c r="C642" s="25"/>
      <c r="D642" s="25"/>
      <c r="E642" s="12" t="s">
        <v>29</v>
      </c>
      <c r="F642" s="122"/>
      <c r="G642" s="31" t="str">
        <f>VLOOKUP(AF642, method!$A$1:$B$15, 2, 0)</f>
        <v>中後</v>
      </c>
      <c r="H642">
        <v>10</v>
      </c>
      <c r="I642" t="str">
        <f t="shared" ref="I642:I705" si="30">IF(COUNTIFS($B:$B,B642,$J:$J,"&lt;="&amp;5,$H:$H,"&lt;="&amp;5)&gt;=3,"忠","")</f>
        <v>忠</v>
      </c>
      <c r="J642">
        <f>COUNTIF($B$2:B642,B642)</f>
        <v>4</v>
      </c>
      <c r="K642" t="str">
        <f t="shared" ref="K642:K705" ca="1" si="31">IF(AND(J642&lt;=5,COUNTIF($B:$B,$B642)&gt;=5),IF(COUNTA(_xlfn.UNIQUE(OFFSET($U$1,MATCH($B642,$B:$B,0)-1,0,5,1)))&gt;1,"倉",""),"")</f>
        <v/>
      </c>
      <c r="L642" t="s">
        <v>456</v>
      </c>
      <c r="M642" s="41" t="s">
        <v>400</v>
      </c>
      <c r="N642">
        <v>1650</v>
      </c>
      <c r="O642">
        <v>1</v>
      </c>
      <c r="P642">
        <v>39.96</v>
      </c>
      <c r="Q642">
        <v>3</v>
      </c>
      <c r="R642">
        <v>4</v>
      </c>
      <c r="S642" s="48" t="s">
        <v>37</v>
      </c>
      <c r="T642" s="59" t="s">
        <v>111</v>
      </c>
      <c r="U642" s="20" t="s">
        <v>33</v>
      </c>
      <c r="V642">
        <v>121</v>
      </c>
      <c r="W642">
        <v>117</v>
      </c>
      <c r="X642">
        <v>1132</v>
      </c>
      <c r="Z642">
        <v>9</v>
      </c>
      <c r="AA642" s="37">
        <v>6</v>
      </c>
      <c r="AB642" s="35" t="s">
        <v>377</v>
      </c>
      <c r="AC642" s="35">
        <f>VLOOKUP(A642,Raceinfo!$A$1:$D$15,4,0)</f>
        <v>5</v>
      </c>
      <c r="AD642">
        <v>5</v>
      </c>
      <c r="AE642">
        <v>21</v>
      </c>
      <c r="AF642">
        <v>8</v>
      </c>
      <c r="AG642">
        <v>8</v>
      </c>
      <c r="AH642">
        <v>9</v>
      </c>
      <c r="AI642">
        <v>10</v>
      </c>
      <c r="AL642" t="s">
        <v>160</v>
      </c>
      <c r="AM642" t="s">
        <v>1482</v>
      </c>
      <c r="AN642" s="126">
        <f>表格2[[#This Row],[今次負磅]]/表格2[[#This Row],[排位體重]]*100%</f>
        <v>0.10689045936395759</v>
      </c>
      <c r="AO642" t="str">
        <f t="shared" ref="AO642:AO705" si="32">IF(AN642&gt;0.1285,"H","")</f>
        <v/>
      </c>
    </row>
    <row r="643" spans="1:41" x14ac:dyDescent="0.25">
      <c r="A643" s="20" t="s">
        <v>130</v>
      </c>
      <c r="B643" s="25" t="s">
        <v>159</v>
      </c>
      <c r="C643" s="25"/>
      <c r="D643" s="25"/>
      <c r="E643" s="11" t="s">
        <v>1414</v>
      </c>
      <c r="F643" s="122"/>
      <c r="G643" s="30" t="str">
        <f>VLOOKUP(AF643, method!$A$1:$B$15, 2, 0)</f>
        <v>放頭</v>
      </c>
      <c r="H643">
        <v>4</v>
      </c>
      <c r="I643" t="str">
        <f t="shared" si="30"/>
        <v>忠</v>
      </c>
      <c r="J643">
        <f>COUNTIF($B$2:B643,B643)</f>
        <v>5</v>
      </c>
      <c r="K643" t="str">
        <f t="shared" ca="1" si="31"/>
        <v/>
      </c>
      <c r="L643" t="s">
        <v>403</v>
      </c>
      <c r="M643" s="41" t="s">
        <v>400</v>
      </c>
      <c r="N643">
        <v>1800</v>
      </c>
      <c r="O643">
        <v>1</v>
      </c>
      <c r="P643">
        <v>50.39</v>
      </c>
      <c r="Q643">
        <v>3</v>
      </c>
      <c r="R643">
        <v>1</v>
      </c>
      <c r="S643" s="48" t="s">
        <v>37</v>
      </c>
      <c r="T643" s="59" t="s">
        <v>111</v>
      </c>
      <c r="U643" s="20" t="s">
        <v>33</v>
      </c>
      <c r="V643">
        <v>121</v>
      </c>
      <c r="W643">
        <v>119</v>
      </c>
      <c r="X643">
        <v>1127</v>
      </c>
      <c r="Z643">
        <v>9.4</v>
      </c>
      <c r="AA643" s="37" t="s">
        <v>531</v>
      </c>
      <c r="AB643" s="35" t="s">
        <v>377</v>
      </c>
      <c r="AC643" s="35">
        <f>VLOOKUP(A643,Raceinfo!$A$1:$D$15,4,0)</f>
        <v>5</v>
      </c>
      <c r="AD643">
        <v>5</v>
      </c>
      <c r="AE643">
        <v>23</v>
      </c>
      <c r="AF643">
        <v>3</v>
      </c>
      <c r="AG643">
        <v>3</v>
      </c>
      <c r="AH643">
        <v>3</v>
      </c>
      <c r="AI643">
        <v>3</v>
      </c>
      <c r="AJ643">
        <v>4</v>
      </c>
      <c r="AL643" t="s">
        <v>160</v>
      </c>
      <c r="AM643" t="s">
        <v>1482</v>
      </c>
      <c r="AN643" s="126">
        <f>表格2[[#This Row],[今次負磅]]/表格2[[#This Row],[排位體重]]*100%</f>
        <v>0.10736468500443656</v>
      </c>
      <c r="AO643" t="str">
        <f t="shared" si="32"/>
        <v/>
      </c>
    </row>
    <row r="644" spans="1:41" x14ac:dyDescent="0.25">
      <c r="A644" s="20" t="s">
        <v>130</v>
      </c>
      <c r="B644" s="25" t="s">
        <v>159</v>
      </c>
      <c r="C644" s="25"/>
      <c r="D644" s="25"/>
      <c r="E644" s="11" t="s">
        <v>1414</v>
      </c>
      <c r="F644" s="122"/>
      <c r="G644" s="32" t="str">
        <f>VLOOKUP(AF644, method!$A$1:$B$15, 2, 0)</f>
        <v>中前</v>
      </c>
      <c r="H644">
        <v>6</v>
      </c>
      <c r="I644" t="str">
        <f t="shared" si="30"/>
        <v>忠</v>
      </c>
      <c r="J644">
        <f>COUNTIF($B$2:B644,B644)</f>
        <v>6</v>
      </c>
      <c r="K644" t="str">
        <f t="shared" ca="1" si="31"/>
        <v/>
      </c>
      <c r="L644" t="s">
        <v>540</v>
      </c>
      <c r="M644" s="41" t="s">
        <v>400</v>
      </c>
      <c r="N644">
        <v>1650</v>
      </c>
      <c r="O644">
        <v>1</v>
      </c>
      <c r="P644">
        <v>40.4</v>
      </c>
      <c r="Q644">
        <v>3</v>
      </c>
      <c r="R644">
        <v>1</v>
      </c>
      <c r="S644" s="48" t="s">
        <v>37</v>
      </c>
      <c r="T644" s="65" t="s">
        <v>406</v>
      </c>
      <c r="U644" s="20" t="s">
        <v>33</v>
      </c>
      <c r="V644">
        <v>121</v>
      </c>
      <c r="W644">
        <v>120</v>
      </c>
      <c r="X644">
        <v>1131</v>
      </c>
      <c r="Z644">
        <v>12</v>
      </c>
      <c r="AA644" s="37" t="s">
        <v>471</v>
      </c>
      <c r="AB644" s="35" t="s">
        <v>377</v>
      </c>
      <c r="AC644" s="35">
        <f>VLOOKUP(A644,Raceinfo!$A$1:$D$15,4,0)</f>
        <v>5</v>
      </c>
      <c r="AD644">
        <v>5</v>
      </c>
      <c r="AE644">
        <v>25</v>
      </c>
      <c r="AF644">
        <v>5</v>
      </c>
      <c r="AG644">
        <v>9</v>
      </c>
      <c r="AH644">
        <v>9</v>
      </c>
      <c r="AI644">
        <v>6</v>
      </c>
      <c r="AL644" t="s">
        <v>160</v>
      </c>
      <c r="AM644" t="s">
        <v>1482</v>
      </c>
      <c r="AN644" s="126">
        <f>表格2[[#This Row],[今次負磅]]/表格2[[#This Row],[排位體重]]*100%</f>
        <v>0.10698496905393456</v>
      </c>
      <c r="AO644" t="str">
        <f t="shared" si="32"/>
        <v/>
      </c>
    </row>
    <row r="645" spans="1:41" x14ac:dyDescent="0.25">
      <c r="A645" s="20" t="s">
        <v>130</v>
      </c>
      <c r="B645" s="25" t="s">
        <v>159</v>
      </c>
      <c r="C645" s="25"/>
      <c r="D645" s="25"/>
      <c r="E645" s="11" t="s">
        <v>1414</v>
      </c>
      <c r="F645" s="122"/>
      <c r="G645" s="32" t="str">
        <f>VLOOKUP(AF645, method!$A$1:$B$15, 2, 0)</f>
        <v>中前</v>
      </c>
      <c r="H645">
        <v>5</v>
      </c>
      <c r="I645" t="str">
        <f t="shared" si="30"/>
        <v>忠</v>
      </c>
      <c r="J645">
        <f>COUNTIF($B$2:B645,B645)</f>
        <v>7</v>
      </c>
      <c r="K645" t="str">
        <f t="shared" ca="1" si="31"/>
        <v/>
      </c>
      <c r="L645" t="s">
        <v>541</v>
      </c>
      <c r="M645" s="41" t="s">
        <v>400</v>
      </c>
      <c r="N645">
        <v>1650</v>
      </c>
      <c r="O645">
        <v>1</v>
      </c>
      <c r="P645">
        <v>41.81</v>
      </c>
      <c r="Q645">
        <v>3</v>
      </c>
      <c r="R645">
        <v>6</v>
      </c>
      <c r="S645" s="48" t="s">
        <v>37</v>
      </c>
      <c r="T645" s="65" t="s">
        <v>406</v>
      </c>
      <c r="U645" s="20" t="s">
        <v>33</v>
      </c>
      <c r="V645">
        <v>121</v>
      </c>
      <c r="W645">
        <v>122</v>
      </c>
      <c r="X645">
        <v>1120</v>
      </c>
      <c r="Z645">
        <v>17</v>
      </c>
      <c r="AA645" s="38" t="s">
        <v>511</v>
      </c>
      <c r="AB645" s="35" t="s">
        <v>377</v>
      </c>
      <c r="AC645" s="35">
        <f>VLOOKUP(A645,Raceinfo!$A$1:$D$15,4,0)</f>
        <v>5</v>
      </c>
      <c r="AD645">
        <v>5</v>
      </c>
      <c r="AE645">
        <v>27</v>
      </c>
      <c r="AF645">
        <v>7</v>
      </c>
      <c r="AG645">
        <v>8</v>
      </c>
      <c r="AH645">
        <v>7</v>
      </c>
      <c r="AI645">
        <v>5</v>
      </c>
      <c r="AL645" t="s">
        <v>160</v>
      </c>
      <c r="AM645" t="s">
        <v>1482</v>
      </c>
      <c r="AN645" s="126">
        <f>表格2[[#This Row],[今次負磅]]/表格2[[#This Row],[排位體重]]*100%</f>
        <v>0.10803571428571429</v>
      </c>
      <c r="AO645" t="str">
        <f t="shared" si="32"/>
        <v/>
      </c>
    </row>
    <row r="646" spans="1:41" x14ac:dyDescent="0.25">
      <c r="A646" s="20" t="s">
        <v>130</v>
      </c>
      <c r="B646" s="25" t="s">
        <v>159</v>
      </c>
      <c r="C646" s="25"/>
      <c r="D646" s="25"/>
      <c r="E646" s="11" t="s">
        <v>1414</v>
      </c>
      <c r="F646" s="122"/>
      <c r="G646" s="32" t="str">
        <f>VLOOKUP(AF646, method!$A$1:$B$15, 2, 0)</f>
        <v>中前</v>
      </c>
      <c r="H646">
        <v>8</v>
      </c>
      <c r="I646" t="str">
        <f t="shared" si="30"/>
        <v>忠</v>
      </c>
      <c r="J646">
        <f>COUNTIF($B$2:B646,B646)</f>
        <v>8</v>
      </c>
      <c r="K646" t="str">
        <f t="shared" ca="1" si="31"/>
        <v/>
      </c>
      <c r="L646" t="s">
        <v>409</v>
      </c>
      <c r="M646" s="39" t="s">
        <v>369</v>
      </c>
      <c r="N646">
        <v>1800</v>
      </c>
      <c r="O646">
        <v>1</v>
      </c>
      <c r="P646">
        <v>47.87</v>
      </c>
      <c r="Q646">
        <v>3</v>
      </c>
      <c r="R646">
        <v>3</v>
      </c>
      <c r="S646" s="48" t="s">
        <v>37</v>
      </c>
      <c r="T646" s="65" t="s">
        <v>406</v>
      </c>
      <c r="U646" s="20" t="s">
        <v>33</v>
      </c>
      <c r="V646">
        <v>121</v>
      </c>
      <c r="W646">
        <v>123</v>
      </c>
      <c r="X646">
        <v>1126</v>
      </c>
      <c r="Z646">
        <v>30</v>
      </c>
      <c r="AA646" s="37" t="s">
        <v>531</v>
      </c>
      <c r="AB646" s="35" t="s">
        <v>370</v>
      </c>
      <c r="AC646" s="35">
        <f>VLOOKUP(A646,Raceinfo!$A$1:$D$15,4,0)</f>
        <v>5</v>
      </c>
      <c r="AD646">
        <v>5</v>
      </c>
      <c r="AE646">
        <v>27</v>
      </c>
      <c r="AF646">
        <v>6</v>
      </c>
      <c r="AG646">
        <v>6</v>
      </c>
      <c r="AH646">
        <v>6</v>
      </c>
      <c r="AI646">
        <v>8</v>
      </c>
      <c r="AJ646">
        <v>8</v>
      </c>
      <c r="AL646" t="s">
        <v>160</v>
      </c>
      <c r="AM646" t="s">
        <v>1482</v>
      </c>
      <c r="AN646" s="126">
        <f>表格2[[#This Row],[今次負磅]]/表格2[[#This Row],[排位體重]]*100%</f>
        <v>0.10746003552397869</v>
      </c>
      <c r="AO646" t="str">
        <f t="shared" si="32"/>
        <v/>
      </c>
    </row>
    <row r="647" spans="1:41" x14ac:dyDescent="0.25">
      <c r="A647" s="20" t="s">
        <v>130</v>
      </c>
      <c r="B647" s="25" t="s">
        <v>159</v>
      </c>
      <c r="C647" s="25"/>
      <c r="D647" s="25"/>
      <c r="E647" s="11" t="s">
        <v>1414</v>
      </c>
      <c r="F647" s="122"/>
      <c r="G647" s="31" t="str">
        <f>VLOOKUP(AF647, method!$A$1:$B$15, 2, 0)</f>
        <v>中後</v>
      </c>
      <c r="H647">
        <v>5</v>
      </c>
      <c r="I647" t="str">
        <f t="shared" si="30"/>
        <v>忠</v>
      </c>
      <c r="J647">
        <f>COUNTIF($B$2:B647,B647)</f>
        <v>9</v>
      </c>
      <c r="K647" t="str">
        <f t="shared" ca="1" si="31"/>
        <v/>
      </c>
      <c r="L647" t="s">
        <v>480</v>
      </c>
      <c r="M647" s="41" t="s">
        <v>400</v>
      </c>
      <c r="N647">
        <v>1650</v>
      </c>
      <c r="O647">
        <v>1</v>
      </c>
      <c r="P647">
        <v>41.7</v>
      </c>
      <c r="Q647">
        <v>3</v>
      </c>
      <c r="R647">
        <v>4</v>
      </c>
      <c r="S647" s="48" t="s">
        <v>37</v>
      </c>
      <c r="T647" s="65" t="s">
        <v>406</v>
      </c>
      <c r="U647" s="20" t="s">
        <v>33</v>
      </c>
      <c r="V647">
        <v>121</v>
      </c>
      <c r="W647">
        <v>124</v>
      </c>
      <c r="X647">
        <v>1113</v>
      </c>
      <c r="Z647">
        <v>33</v>
      </c>
      <c r="AA647" s="37" t="s">
        <v>534</v>
      </c>
      <c r="AB647" s="35" t="s">
        <v>377</v>
      </c>
      <c r="AC647" s="35">
        <f>VLOOKUP(A647,Raceinfo!$A$1:$D$15,4,0)</f>
        <v>5</v>
      </c>
      <c r="AD647">
        <v>5</v>
      </c>
      <c r="AE647">
        <v>29</v>
      </c>
      <c r="AF647">
        <v>9</v>
      </c>
      <c r="AG647">
        <v>9</v>
      </c>
      <c r="AH647">
        <v>9</v>
      </c>
      <c r="AI647">
        <v>5</v>
      </c>
      <c r="AL647" t="s">
        <v>160</v>
      </c>
      <c r="AM647" t="s">
        <v>1482</v>
      </c>
      <c r="AN647" s="126">
        <f>表格2[[#This Row],[今次負磅]]/表格2[[#This Row],[排位體重]]*100%</f>
        <v>0.10871518418688229</v>
      </c>
      <c r="AO647" t="str">
        <f t="shared" si="32"/>
        <v/>
      </c>
    </row>
    <row r="648" spans="1:41" x14ac:dyDescent="0.25">
      <c r="A648" s="20" t="s">
        <v>130</v>
      </c>
      <c r="B648" s="25" t="s">
        <v>159</v>
      </c>
      <c r="C648" s="25"/>
      <c r="D648" s="25"/>
      <c r="E648" s="11" t="s">
        <v>1414</v>
      </c>
      <c r="F648" s="122"/>
      <c r="G648" s="32" t="str">
        <f>VLOOKUP(AF648, method!$A$1:$B$15, 2, 0)</f>
        <v>中前</v>
      </c>
      <c r="H648">
        <v>7</v>
      </c>
      <c r="I648" t="str">
        <f t="shared" si="30"/>
        <v>忠</v>
      </c>
      <c r="J648">
        <f>COUNTIF($B$2:B648,B648)</f>
        <v>10</v>
      </c>
      <c r="K648" t="str">
        <f t="shared" ca="1" si="31"/>
        <v/>
      </c>
      <c r="L648" t="s">
        <v>634</v>
      </c>
      <c r="M648" s="40" t="s">
        <v>376</v>
      </c>
      <c r="N648">
        <v>1650</v>
      </c>
      <c r="O648">
        <v>1</v>
      </c>
      <c r="P648">
        <v>41.44</v>
      </c>
      <c r="Q648">
        <v>3</v>
      </c>
      <c r="R648">
        <v>6</v>
      </c>
      <c r="S648" s="48" t="s">
        <v>37</v>
      </c>
      <c r="T648" s="65" t="s">
        <v>406</v>
      </c>
      <c r="U648" s="20" t="s">
        <v>33</v>
      </c>
      <c r="V648">
        <v>121</v>
      </c>
      <c r="W648">
        <v>126</v>
      </c>
      <c r="X648">
        <v>1081</v>
      </c>
      <c r="Z648">
        <v>11</v>
      </c>
      <c r="AA648" s="37">
        <v>7</v>
      </c>
      <c r="AB648" s="35" t="s">
        <v>377</v>
      </c>
      <c r="AC648" s="35">
        <f>VLOOKUP(A648,Raceinfo!$A$1:$D$15,4,0)</f>
        <v>5</v>
      </c>
      <c r="AD648">
        <v>5</v>
      </c>
      <c r="AE648">
        <v>31</v>
      </c>
      <c r="AF648">
        <v>7</v>
      </c>
      <c r="AG648">
        <v>7</v>
      </c>
      <c r="AH648">
        <v>8</v>
      </c>
      <c r="AI648">
        <v>7</v>
      </c>
      <c r="AL648" t="s">
        <v>160</v>
      </c>
      <c r="AM648" t="s">
        <v>1482</v>
      </c>
      <c r="AN648" s="126">
        <f>表格2[[#This Row],[今次負磅]]/表格2[[#This Row],[排位體重]]*100%</f>
        <v>0.11193339500462535</v>
      </c>
      <c r="AO648" t="str">
        <f t="shared" si="32"/>
        <v/>
      </c>
    </row>
    <row r="649" spans="1:41" x14ac:dyDescent="0.25">
      <c r="A649" s="20" t="s">
        <v>130</v>
      </c>
      <c r="B649" s="25" t="s">
        <v>159</v>
      </c>
      <c r="C649" s="25"/>
      <c r="D649" s="25"/>
      <c r="E649" s="11" t="s">
        <v>1414</v>
      </c>
      <c r="F649" s="122"/>
      <c r="G649" s="32" t="str">
        <f>VLOOKUP(AF649, method!$A$1:$B$15, 2, 0)</f>
        <v>中前</v>
      </c>
      <c r="H649">
        <v>8</v>
      </c>
      <c r="I649" t="str">
        <f t="shared" si="30"/>
        <v>忠</v>
      </c>
      <c r="J649">
        <f>COUNTIF($B$2:B649,B649)</f>
        <v>11</v>
      </c>
      <c r="K649" t="str">
        <f t="shared" ca="1" si="31"/>
        <v/>
      </c>
      <c r="L649" t="s">
        <v>508</v>
      </c>
      <c r="M649" s="39" t="s">
        <v>369</v>
      </c>
      <c r="N649" s="42">
        <v>1600</v>
      </c>
      <c r="O649">
        <v>1</v>
      </c>
      <c r="P649">
        <v>35.6</v>
      </c>
      <c r="Q649">
        <v>3</v>
      </c>
      <c r="R649">
        <v>2</v>
      </c>
      <c r="S649" s="48" t="s">
        <v>37</v>
      </c>
      <c r="T649" s="52" t="s">
        <v>56</v>
      </c>
      <c r="U649" s="20" t="s">
        <v>33</v>
      </c>
      <c r="V649">
        <v>121</v>
      </c>
      <c r="W649">
        <v>126</v>
      </c>
      <c r="X649">
        <v>1100</v>
      </c>
      <c r="Z649">
        <v>10</v>
      </c>
      <c r="AA649" s="37" t="s">
        <v>410</v>
      </c>
      <c r="AB649" s="35" t="s">
        <v>377</v>
      </c>
      <c r="AC649" s="35">
        <f>VLOOKUP(A649,Raceinfo!$A$1:$D$15,4,0)</f>
        <v>5</v>
      </c>
      <c r="AD649">
        <v>5</v>
      </c>
      <c r="AE649">
        <v>31</v>
      </c>
      <c r="AF649">
        <v>6</v>
      </c>
      <c r="AG649">
        <v>7</v>
      </c>
      <c r="AH649">
        <v>5</v>
      </c>
      <c r="AI649">
        <v>8</v>
      </c>
      <c r="AL649" t="s">
        <v>732</v>
      </c>
      <c r="AM649" t="s">
        <v>1618</v>
      </c>
      <c r="AN649" s="126">
        <f>表格2[[#This Row],[今次負磅]]/表格2[[#This Row],[排位體重]]*100%</f>
        <v>0.11</v>
      </c>
      <c r="AO649" t="str">
        <f t="shared" si="32"/>
        <v/>
      </c>
    </row>
    <row r="650" spans="1:41" x14ac:dyDescent="0.25">
      <c r="A650" s="20" t="s">
        <v>130</v>
      </c>
      <c r="B650" s="25" t="s">
        <v>159</v>
      </c>
      <c r="C650" s="25"/>
      <c r="D650" s="25"/>
      <c r="E650" s="11" t="s">
        <v>1414</v>
      </c>
      <c r="F650" s="122"/>
      <c r="G650" s="32" t="str">
        <f>VLOOKUP(AF650, method!$A$1:$B$15, 2, 0)</f>
        <v>中前</v>
      </c>
      <c r="H650">
        <v>7</v>
      </c>
      <c r="I650" t="str">
        <f t="shared" si="30"/>
        <v>忠</v>
      </c>
      <c r="J650">
        <f>COUNTIF($B$2:B650,B650)</f>
        <v>12</v>
      </c>
      <c r="K650" t="str">
        <f t="shared" ca="1" si="31"/>
        <v/>
      </c>
      <c r="L650" t="s">
        <v>686</v>
      </c>
      <c r="M650" s="39" t="s">
        <v>413</v>
      </c>
      <c r="N650">
        <v>1800</v>
      </c>
      <c r="O650">
        <v>1</v>
      </c>
      <c r="P650">
        <v>48.91</v>
      </c>
      <c r="Q650">
        <v>3</v>
      </c>
      <c r="R650">
        <v>4</v>
      </c>
      <c r="S650" s="48" t="s">
        <v>37</v>
      </c>
      <c r="T650" s="62" t="s">
        <v>154</v>
      </c>
      <c r="U650" s="20" t="s">
        <v>33</v>
      </c>
      <c r="V650">
        <v>121</v>
      </c>
      <c r="W650">
        <v>129</v>
      </c>
      <c r="X650">
        <v>1117</v>
      </c>
      <c r="Z650">
        <v>7.5</v>
      </c>
      <c r="AA650" s="37" t="s">
        <v>473</v>
      </c>
      <c r="AB650" s="35" t="s">
        <v>377</v>
      </c>
      <c r="AC650" s="35">
        <f>VLOOKUP(A650,Raceinfo!$A$1:$D$15,4,0)</f>
        <v>5</v>
      </c>
      <c r="AD650">
        <v>5</v>
      </c>
      <c r="AE650">
        <v>34</v>
      </c>
      <c r="AF650">
        <v>4</v>
      </c>
      <c r="AG650">
        <v>4</v>
      </c>
      <c r="AH650">
        <v>4</v>
      </c>
      <c r="AI650">
        <v>4</v>
      </c>
      <c r="AJ650">
        <v>7</v>
      </c>
      <c r="AL650" t="s">
        <v>669</v>
      </c>
      <c r="AM650" t="s">
        <v>1582</v>
      </c>
      <c r="AN650" s="126">
        <f>表格2[[#This Row],[今次負磅]]/表格2[[#This Row],[排位體重]]*100%</f>
        <v>0.10832587287376902</v>
      </c>
      <c r="AO650" t="str">
        <f t="shared" si="32"/>
        <v/>
      </c>
    </row>
    <row r="651" spans="1:41" x14ac:dyDescent="0.25">
      <c r="A651" s="20" t="s">
        <v>130</v>
      </c>
      <c r="B651" s="25" t="s">
        <v>159</v>
      </c>
      <c r="C651" s="25"/>
      <c r="D651" s="25"/>
      <c r="E651" s="11" t="s">
        <v>1414</v>
      </c>
      <c r="F651" s="122"/>
      <c r="G651" s="30" t="str">
        <f>VLOOKUP(AF651, method!$A$1:$B$15, 2, 0)</f>
        <v>放頭</v>
      </c>
      <c r="H651">
        <v>8</v>
      </c>
      <c r="I651" t="str">
        <f t="shared" si="30"/>
        <v>忠</v>
      </c>
      <c r="J651">
        <f>COUNTIF($B$2:B651,B651)</f>
        <v>13</v>
      </c>
      <c r="K651" t="str">
        <f t="shared" ca="1" si="31"/>
        <v/>
      </c>
      <c r="L651" t="s">
        <v>658</v>
      </c>
      <c r="M651" s="40" t="s">
        <v>376</v>
      </c>
      <c r="N651">
        <v>2200</v>
      </c>
      <c r="O651">
        <v>2</v>
      </c>
      <c r="P651">
        <v>19.13</v>
      </c>
      <c r="Q651">
        <v>3</v>
      </c>
      <c r="R651">
        <v>6</v>
      </c>
      <c r="S651" s="48" t="s">
        <v>37</v>
      </c>
      <c r="T651" s="62" t="s">
        <v>154</v>
      </c>
      <c r="U651" s="20" t="s">
        <v>33</v>
      </c>
      <c r="V651">
        <v>121</v>
      </c>
      <c r="W651">
        <v>132</v>
      </c>
      <c r="X651">
        <v>1111</v>
      </c>
      <c r="Z651">
        <v>10</v>
      </c>
      <c r="AA651" s="37" t="s">
        <v>473</v>
      </c>
      <c r="AB651" s="35" t="s">
        <v>377</v>
      </c>
      <c r="AC651" s="35">
        <f>VLOOKUP(A651,Raceinfo!$A$1:$D$15,4,0)</f>
        <v>5</v>
      </c>
      <c r="AD651">
        <v>5</v>
      </c>
      <c r="AE651">
        <v>36</v>
      </c>
      <c r="AF651">
        <v>3</v>
      </c>
      <c r="AG651">
        <v>3</v>
      </c>
      <c r="AH651">
        <v>3</v>
      </c>
      <c r="AI651">
        <v>4</v>
      </c>
      <c r="AJ651">
        <v>3</v>
      </c>
      <c r="AK651">
        <v>8</v>
      </c>
      <c r="AL651" t="s">
        <v>733</v>
      </c>
      <c r="AM651" t="s">
        <v>1619</v>
      </c>
      <c r="AN651" s="126">
        <f>表格2[[#This Row],[今次負磅]]/表格2[[#This Row],[排位體重]]*100%</f>
        <v>0.10891089108910891</v>
      </c>
      <c r="AO651" t="str">
        <f t="shared" si="32"/>
        <v/>
      </c>
    </row>
    <row r="652" spans="1:41" x14ac:dyDescent="0.25">
      <c r="A652" s="20" t="s">
        <v>130</v>
      </c>
      <c r="B652" s="25" t="s">
        <v>159</v>
      </c>
      <c r="C652" s="25"/>
      <c r="D652" s="25"/>
      <c r="E652" s="11" t="s">
        <v>1414</v>
      </c>
      <c r="F652" s="122"/>
      <c r="G652" s="30" t="str">
        <f>VLOOKUP(AF652, method!$A$1:$B$15, 2, 0)</f>
        <v>放頭</v>
      </c>
      <c r="H652">
        <v>5</v>
      </c>
      <c r="I652" t="str">
        <f t="shared" si="30"/>
        <v>忠</v>
      </c>
      <c r="J652">
        <f>COUNTIF($B$2:B652,B652)</f>
        <v>14</v>
      </c>
      <c r="K652" t="str">
        <f t="shared" ca="1" si="31"/>
        <v/>
      </c>
      <c r="L652" t="s">
        <v>734</v>
      </c>
      <c r="M652" s="40" t="s">
        <v>426</v>
      </c>
      <c r="N652">
        <v>1800</v>
      </c>
      <c r="O652">
        <v>1</v>
      </c>
      <c r="P652">
        <v>49.15</v>
      </c>
      <c r="Q652">
        <v>3</v>
      </c>
      <c r="R652">
        <v>8</v>
      </c>
      <c r="S652" s="48" t="s">
        <v>37</v>
      </c>
      <c r="T652" s="62" t="s">
        <v>154</v>
      </c>
      <c r="U652" s="20" t="s">
        <v>33</v>
      </c>
      <c r="V652">
        <v>121</v>
      </c>
      <c r="W652">
        <v>131</v>
      </c>
      <c r="X652">
        <v>1097</v>
      </c>
      <c r="Z652">
        <v>11</v>
      </c>
      <c r="AA652" s="38" t="s">
        <v>468</v>
      </c>
      <c r="AB652" s="35" t="s">
        <v>370</v>
      </c>
      <c r="AC652" s="35">
        <f>VLOOKUP(A652,Raceinfo!$A$1:$D$15,4,0)</f>
        <v>5</v>
      </c>
      <c r="AD652">
        <v>5</v>
      </c>
      <c r="AE652">
        <v>36</v>
      </c>
      <c r="AF652">
        <v>3</v>
      </c>
      <c r="AG652">
        <v>2</v>
      </c>
      <c r="AH652">
        <v>2</v>
      </c>
      <c r="AI652">
        <v>2</v>
      </c>
      <c r="AJ652">
        <v>5</v>
      </c>
      <c r="AL652" t="s">
        <v>160</v>
      </c>
      <c r="AM652" t="s">
        <v>1482</v>
      </c>
      <c r="AN652" s="126">
        <f>表格2[[#This Row],[今次負磅]]/表格2[[#This Row],[排位體重]]*100%</f>
        <v>0.11030082041932543</v>
      </c>
      <c r="AO652" t="str">
        <f t="shared" si="32"/>
        <v/>
      </c>
    </row>
    <row r="653" spans="1:41" x14ac:dyDescent="0.25">
      <c r="A653" s="20" t="s">
        <v>130</v>
      </c>
      <c r="B653" s="25" t="s">
        <v>159</v>
      </c>
      <c r="C653" s="25"/>
      <c r="D653" s="25"/>
      <c r="E653" s="11" t="s">
        <v>1414</v>
      </c>
      <c r="F653" s="122"/>
      <c r="G653" s="30" t="str">
        <f>VLOOKUP(AF653, method!$A$1:$B$15, 2, 0)</f>
        <v>放頭</v>
      </c>
      <c r="H653">
        <v>9</v>
      </c>
      <c r="I653" t="str">
        <f t="shared" si="30"/>
        <v>忠</v>
      </c>
      <c r="J653">
        <f>COUNTIF($B$2:B653,B653)</f>
        <v>15</v>
      </c>
      <c r="K653" t="str">
        <f t="shared" ca="1" si="31"/>
        <v/>
      </c>
      <c r="L653" t="s">
        <v>560</v>
      </c>
      <c r="M653" s="40" t="s">
        <v>426</v>
      </c>
      <c r="N653">
        <v>1800</v>
      </c>
      <c r="O653">
        <v>1</v>
      </c>
      <c r="P653">
        <v>50.76</v>
      </c>
      <c r="Q653">
        <v>3</v>
      </c>
      <c r="R653">
        <v>3</v>
      </c>
      <c r="S653" s="48" t="s">
        <v>37</v>
      </c>
      <c r="T653" s="49" t="s">
        <v>349</v>
      </c>
      <c r="U653" s="20" t="s">
        <v>33</v>
      </c>
      <c r="V653">
        <v>121</v>
      </c>
      <c r="W653">
        <v>126</v>
      </c>
      <c r="X653">
        <v>1136</v>
      </c>
      <c r="Z653">
        <v>6</v>
      </c>
      <c r="AA653" s="37" t="s">
        <v>416</v>
      </c>
      <c r="AB653" s="35" t="s">
        <v>377</v>
      </c>
      <c r="AC653" s="35">
        <f>VLOOKUP(A653,Raceinfo!$A$1:$D$15,4,0)</f>
        <v>5</v>
      </c>
      <c r="AD653">
        <v>5</v>
      </c>
      <c r="AE653">
        <v>38</v>
      </c>
      <c r="AF653">
        <v>3</v>
      </c>
      <c r="AG653">
        <v>2</v>
      </c>
      <c r="AH653">
        <v>1</v>
      </c>
      <c r="AI653">
        <v>1</v>
      </c>
      <c r="AJ653">
        <v>9</v>
      </c>
      <c r="AL653" t="s">
        <v>160</v>
      </c>
      <c r="AM653" t="s">
        <v>1482</v>
      </c>
      <c r="AN653" s="126">
        <f>表格2[[#This Row],[今次負磅]]/表格2[[#This Row],[排位體重]]*100%</f>
        <v>0.10651408450704225</v>
      </c>
      <c r="AO653" t="str">
        <f t="shared" si="32"/>
        <v/>
      </c>
    </row>
    <row r="654" spans="1:41" x14ac:dyDescent="0.25">
      <c r="A654" s="20" t="s">
        <v>130</v>
      </c>
      <c r="B654" s="25" t="s">
        <v>159</v>
      </c>
      <c r="C654" s="25"/>
      <c r="D654" s="25"/>
      <c r="E654" s="11" t="s">
        <v>1414</v>
      </c>
      <c r="F654" s="122"/>
      <c r="G654" s="32" t="str">
        <f>VLOOKUP(AF654, method!$A$1:$B$15, 2, 0)</f>
        <v>中前</v>
      </c>
      <c r="H654">
        <v>7</v>
      </c>
      <c r="I654" t="str">
        <f t="shared" si="30"/>
        <v>忠</v>
      </c>
      <c r="J654">
        <f>COUNTIF($B$2:B654,B654)</f>
        <v>16</v>
      </c>
      <c r="K654" t="str">
        <f t="shared" ca="1" si="31"/>
        <v/>
      </c>
      <c r="L654" t="s">
        <v>545</v>
      </c>
      <c r="M654" s="39" t="s">
        <v>413</v>
      </c>
      <c r="N654">
        <v>1800</v>
      </c>
      <c r="O654">
        <v>1</v>
      </c>
      <c r="P654">
        <v>49.65</v>
      </c>
      <c r="Q654">
        <v>3</v>
      </c>
      <c r="R654">
        <v>13</v>
      </c>
      <c r="S654" s="48" t="s">
        <v>37</v>
      </c>
      <c r="T654" s="47" t="s">
        <v>32</v>
      </c>
      <c r="U654" s="20" t="s">
        <v>33</v>
      </c>
      <c r="V654">
        <v>121</v>
      </c>
      <c r="W654">
        <v>135</v>
      </c>
      <c r="X654">
        <v>1128</v>
      </c>
      <c r="Z654">
        <v>6.6</v>
      </c>
      <c r="AA654" s="37">
        <v>3</v>
      </c>
      <c r="AB654" s="35" t="s">
        <v>377</v>
      </c>
      <c r="AC654" s="35">
        <f>VLOOKUP(A654,Raceinfo!$A$1:$D$15,4,0)</f>
        <v>5</v>
      </c>
      <c r="AD654">
        <v>5</v>
      </c>
      <c r="AE654">
        <v>40</v>
      </c>
      <c r="AF654">
        <v>5</v>
      </c>
      <c r="AG654">
        <v>1</v>
      </c>
      <c r="AH654">
        <v>1</v>
      </c>
      <c r="AI654">
        <v>1</v>
      </c>
      <c r="AJ654">
        <v>7</v>
      </c>
      <c r="AL654" t="s">
        <v>160</v>
      </c>
      <c r="AM654" t="s">
        <v>1482</v>
      </c>
      <c r="AN654" s="126">
        <f>表格2[[#This Row],[今次負磅]]/表格2[[#This Row],[排位體重]]*100%</f>
        <v>0.10726950354609929</v>
      </c>
      <c r="AO654" t="str">
        <f t="shared" si="32"/>
        <v/>
      </c>
    </row>
    <row r="655" spans="1:41" x14ac:dyDescent="0.25">
      <c r="A655" s="20" t="s">
        <v>130</v>
      </c>
      <c r="B655" s="25" t="s">
        <v>159</v>
      </c>
      <c r="C655" s="25"/>
      <c r="D655" s="25"/>
      <c r="E655" s="11" t="s">
        <v>1414</v>
      </c>
      <c r="F655" s="122"/>
      <c r="G655" s="30" t="str">
        <f>VLOOKUP(AF655, method!$A$1:$B$15, 2, 0)</f>
        <v>放頭</v>
      </c>
      <c r="H655" s="15">
        <v>3</v>
      </c>
      <c r="I655" s="15" t="str">
        <f t="shared" si="30"/>
        <v>忠</v>
      </c>
      <c r="J655" s="15">
        <f>COUNTIF($B$2:B655,B655)</f>
        <v>17</v>
      </c>
      <c r="K655" s="15" t="str">
        <f t="shared" ca="1" si="31"/>
        <v/>
      </c>
      <c r="L655" t="s">
        <v>601</v>
      </c>
      <c r="M655" s="41" t="s">
        <v>400</v>
      </c>
      <c r="N655">
        <v>1800</v>
      </c>
      <c r="O655">
        <v>1</v>
      </c>
      <c r="P655">
        <v>49.86</v>
      </c>
      <c r="Q655">
        <v>3</v>
      </c>
      <c r="R655">
        <v>1</v>
      </c>
      <c r="S655" s="48" t="s">
        <v>37</v>
      </c>
      <c r="T655" s="49" t="s">
        <v>349</v>
      </c>
      <c r="U655" s="20" t="s">
        <v>33</v>
      </c>
      <c r="V655">
        <v>121</v>
      </c>
      <c r="W655">
        <v>128</v>
      </c>
      <c r="X655">
        <v>1132</v>
      </c>
      <c r="Z655">
        <v>6.8</v>
      </c>
      <c r="AA655" s="38" t="s">
        <v>550</v>
      </c>
      <c r="AB655" s="35" t="s">
        <v>377</v>
      </c>
      <c r="AC655" s="35">
        <f>VLOOKUP(A655,Raceinfo!$A$1:$D$15,4,0)</f>
        <v>5</v>
      </c>
      <c r="AD655">
        <v>5</v>
      </c>
      <c r="AE655">
        <v>40</v>
      </c>
      <c r="AF655">
        <v>3</v>
      </c>
      <c r="AG655">
        <v>3</v>
      </c>
      <c r="AH655">
        <v>2</v>
      </c>
      <c r="AI655">
        <v>3</v>
      </c>
      <c r="AJ655">
        <v>3</v>
      </c>
      <c r="AL655" t="s">
        <v>160</v>
      </c>
      <c r="AM655" t="s">
        <v>1482</v>
      </c>
      <c r="AN655" s="126">
        <f>表格2[[#This Row],[今次負磅]]/表格2[[#This Row],[排位體重]]*100%</f>
        <v>0.10689045936395759</v>
      </c>
      <c r="AO655" t="str">
        <f t="shared" si="32"/>
        <v/>
      </c>
    </row>
    <row r="656" spans="1:41" x14ac:dyDescent="0.25">
      <c r="A656" s="20" t="s">
        <v>130</v>
      </c>
      <c r="B656" s="25" t="s">
        <v>159</v>
      </c>
      <c r="C656" s="25"/>
      <c r="D656" s="25"/>
      <c r="E656" s="11" t="s">
        <v>1414</v>
      </c>
      <c r="F656" s="28" t="s">
        <v>1408</v>
      </c>
      <c r="G656" s="30" t="str">
        <f>VLOOKUP(AF656, method!$A$1:$B$15, 2, 0)</f>
        <v>放頭</v>
      </c>
      <c r="H656" s="15">
        <v>2</v>
      </c>
      <c r="I656" s="15" t="str">
        <f t="shared" si="30"/>
        <v>忠</v>
      </c>
      <c r="J656" s="15">
        <f>COUNTIF($B$2:B656,B656)</f>
        <v>18</v>
      </c>
      <c r="K656" s="15" t="str">
        <f t="shared" ca="1" si="31"/>
        <v/>
      </c>
      <c r="L656" t="s">
        <v>563</v>
      </c>
      <c r="M656" s="40" t="s">
        <v>446</v>
      </c>
      <c r="N656">
        <v>1800</v>
      </c>
      <c r="O656">
        <v>1</v>
      </c>
      <c r="P656">
        <v>49.1</v>
      </c>
      <c r="Q656">
        <v>3</v>
      </c>
      <c r="R656">
        <v>9</v>
      </c>
      <c r="S656" s="48" t="s">
        <v>37</v>
      </c>
      <c r="T656" s="49" t="s">
        <v>349</v>
      </c>
      <c r="U656" s="20" t="s">
        <v>33</v>
      </c>
      <c r="V656">
        <v>121</v>
      </c>
      <c r="W656">
        <v>125</v>
      </c>
      <c r="X656">
        <v>1128</v>
      </c>
      <c r="Z656">
        <v>16</v>
      </c>
      <c r="AA656" s="38" t="s">
        <v>470</v>
      </c>
      <c r="AB656" s="35" t="s">
        <v>377</v>
      </c>
      <c r="AC656" s="35">
        <f>VLOOKUP(A656,Raceinfo!$A$1:$D$15,4,0)</f>
        <v>5</v>
      </c>
      <c r="AD656">
        <v>5</v>
      </c>
      <c r="AE656">
        <v>39</v>
      </c>
      <c r="AF656">
        <v>3</v>
      </c>
      <c r="AG656">
        <v>3</v>
      </c>
      <c r="AH656">
        <v>3</v>
      </c>
      <c r="AI656">
        <v>3</v>
      </c>
      <c r="AJ656">
        <v>2</v>
      </c>
      <c r="AL656" t="s">
        <v>160</v>
      </c>
      <c r="AM656" t="s">
        <v>1482</v>
      </c>
      <c r="AN656" s="126">
        <f>表格2[[#This Row],[今次負磅]]/表格2[[#This Row],[排位體重]]*100%</f>
        <v>0.10726950354609929</v>
      </c>
      <c r="AO656" t="str">
        <f t="shared" si="32"/>
        <v/>
      </c>
    </row>
    <row r="657" spans="1:45" x14ac:dyDescent="0.25">
      <c r="A657" s="20" t="s">
        <v>130</v>
      </c>
      <c r="B657" s="25" t="s">
        <v>159</v>
      </c>
      <c r="C657" s="25"/>
      <c r="D657" s="25"/>
      <c r="E657" s="11" t="s">
        <v>1414</v>
      </c>
      <c r="F657" s="122"/>
      <c r="G657" s="31" t="str">
        <f>VLOOKUP(AF657, method!$A$1:$B$15, 2, 0)</f>
        <v>中後</v>
      </c>
      <c r="H657">
        <v>4</v>
      </c>
      <c r="I657" t="str">
        <f t="shared" si="30"/>
        <v>忠</v>
      </c>
      <c r="J657">
        <f>COUNTIF($B$2:B657,B657)</f>
        <v>19</v>
      </c>
      <c r="K657" t="str">
        <f t="shared" ca="1" si="31"/>
        <v/>
      </c>
      <c r="L657" t="s">
        <v>706</v>
      </c>
      <c r="M657" s="41" t="s">
        <v>400</v>
      </c>
      <c r="N657">
        <v>1800</v>
      </c>
      <c r="O657">
        <v>1</v>
      </c>
      <c r="P657">
        <v>51.22</v>
      </c>
      <c r="Q657">
        <v>3</v>
      </c>
      <c r="R657">
        <v>1</v>
      </c>
      <c r="S657" s="48" t="s">
        <v>37</v>
      </c>
      <c r="T657" s="47" t="s">
        <v>32</v>
      </c>
      <c r="U657" s="20" t="s">
        <v>33</v>
      </c>
      <c r="V657">
        <v>121</v>
      </c>
      <c r="W657">
        <v>135</v>
      </c>
      <c r="X657">
        <v>1105</v>
      </c>
      <c r="Z657">
        <v>4.4000000000000004</v>
      </c>
      <c r="AA657" s="37">
        <v>6</v>
      </c>
      <c r="AB657" s="35" t="s">
        <v>377</v>
      </c>
      <c r="AC657" s="35">
        <f>VLOOKUP(A657,Raceinfo!$A$1:$D$15,4,0)</f>
        <v>5</v>
      </c>
      <c r="AD657">
        <v>5</v>
      </c>
      <c r="AE657">
        <v>40</v>
      </c>
      <c r="AF657">
        <v>8</v>
      </c>
      <c r="AG657">
        <v>6</v>
      </c>
      <c r="AH657">
        <v>6</v>
      </c>
      <c r="AI657">
        <v>6</v>
      </c>
      <c r="AJ657">
        <v>4</v>
      </c>
      <c r="AL657" t="s">
        <v>160</v>
      </c>
      <c r="AM657" t="s">
        <v>1482</v>
      </c>
      <c r="AN657" s="126">
        <f>表格2[[#This Row],[今次負磅]]/表格2[[#This Row],[排位體重]]*100%</f>
        <v>0.10950226244343891</v>
      </c>
      <c r="AO657" t="str">
        <f t="shared" si="32"/>
        <v/>
      </c>
    </row>
    <row r="658" spans="1:45" x14ac:dyDescent="0.25">
      <c r="A658" s="20" t="s">
        <v>130</v>
      </c>
      <c r="B658" s="25" t="s">
        <v>159</v>
      </c>
      <c r="C658" s="25"/>
      <c r="D658" s="25"/>
      <c r="E658" s="11" t="s">
        <v>1414</v>
      </c>
      <c r="F658" s="122"/>
      <c r="G658" s="32" t="str">
        <f>VLOOKUP(AF658, method!$A$1:$B$15, 2, 0)</f>
        <v>中前</v>
      </c>
      <c r="H658">
        <v>5</v>
      </c>
      <c r="I658" t="str">
        <f t="shared" si="30"/>
        <v>忠</v>
      </c>
      <c r="J658">
        <f>COUNTIF($B$2:B658,B658)</f>
        <v>20</v>
      </c>
      <c r="K658" t="str">
        <f t="shared" ca="1" si="31"/>
        <v/>
      </c>
      <c r="L658" t="s">
        <v>565</v>
      </c>
      <c r="M658" s="40" t="s">
        <v>376</v>
      </c>
      <c r="N658">
        <v>1650</v>
      </c>
      <c r="O658">
        <v>1</v>
      </c>
      <c r="P658">
        <v>42.25</v>
      </c>
      <c r="Q658">
        <v>3</v>
      </c>
      <c r="R658">
        <v>4</v>
      </c>
      <c r="S658" s="48" t="s">
        <v>37</v>
      </c>
      <c r="T658" s="47" t="s">
        <v>32</v>
      </c>
      <c r="U658" s="20" t="s">
        <v>33</v>
      </c>
      <c r="V658">
        <v>121</v>
      </c>
      <c r="W658">
        <v>134</v>
      </c>
      <c r="X658">
        <v>1108</v>
      </c>
      <c r="Z658">
        <v>3.4</v>
      </c>
      <c r="AA658" s="38">
        <v>2</v>
      </c>
      <c r="AB658" s="35" t="s">
        <v>377</v>
      </c>
      <c r="AC658" s="35">
        <f>VLOOKUP(A658,Raceinfo!$A$1:$D$15,4,0)</f>
        <v>5</v>
      </c>
      <c r="AD658">
        <v>5</v>
      </c>
      <c r="AE658">
        <v>40</v>
      </c>
      <c r="AF658">
        <v>4</v>
      </c>
      <c r="AG658">
        <v>4</v>
      </c>
      <c r="AH658">
        <v>4</v>
      </c>
      <c r="AI658">
        <v>5</v>
      </c>
      <c r="AL658" t="s">
        <v>160</v>
      </c>
      <c r="AM658" t="s">
        <v>1482</v>
      </c>
      <c r="AN658" s="126">
        <f>表格2[[#This Row],[今次負磅]]/表格2[[#This Row],[排位體重]]*100%</f>
        <v>0.1092057761732852</v>
      </c>
      <c r="AO658" t="str">
        <f t="shared" si="32"/>
        <v/>
      </c>
    </row>
    <row r="659" spans="1:45" x14ac:dyDescent="0.25">
      <c r="A659" s="20" t="s">
        <v>130</v>
      </c>
      <c r="B659" s="25" t="s">
        <v>159</v>
      </c>
      <c r="C659" s="25"/>
      <c r="D659" s="25"/>
      <c r="E659" s="11" t="s">
        <v>1414</v>
      </c>
      <c r="F659" s="23" t="s">
        <v>1409</v>
      </c>
      <c r="G659" s="32" t="str">
        <f>VLOOKUP(AF659, method!$A$1:$B$15, 2, 0)</f>
        <v>中前</v>
      </c>
      <c r="H659" s="15">
        <v>2</v>
      </c>
      <c r="I659" s="15" t="str">
        <f t="shared" si="30"/>
        <v>忠</v>
      </c>
      <c r="J659" s="15">
        <f>COUNTIF($B$2:B659,B659)</f>
        <v>21</v>
      </c>
      <c r="K659" s="15" t="str">
        <f t="shared" ca="1" si="31"/>
        <v/>
      </c>
      <c r="L659" t="s">
        <v>651</v>
      </c>
      <c r="M659" s="41" t="s">
        <v>400</v>
      </c>
      <c r="N659">
        <v>1650</v>
      </c>
      <c r="O659">
        <v>1</v>
      </c>
      <c r="P659">
        <v>39.369999999999997</v>
      </c>
      <c r="Q659">
        <v>3</v>
      </c>
      <c r="R659">
        <v>1</v>
      </c>
      <c r="S659" s="48" t="s">
        <v>37</v>
      </c>
      <c r="T659" s="47" t="s">
        <v>32</v>
      </c>
      <c r="U659" s="20" t="s">
        <v>33</v>
      </c>
      <c r="V659">
        <v>121</v>
      </c>
      <c r="W659">
        <v>134</v>
      </c>
      <c r="X659">
        <v>1095</v>
      </c>
      <c r="Z659">
        <v>3.8</v>
      </c>
      <c r="AA659" s="38" t="s">
        <v>447</v>
      </c>
      <c r="AB659" s="36" t="s">
        <v>487</v>
      </c>
      <c r="AC659" s="36">
        <f>VLOOKUP(A659,Raceinfo!$A$1:$D$15,4,0)</f>
        <v>5</v>
      </c>
      <c r="AD659">
        <v>5</v>
      </c>
      <c r="AE659">
        <v>40</v>
      </c>
      <c r="AF659">
        <v>4</v>
      </c>
      <c r="AG659">
        <v>4</v>
      </c>
      <c r="AH659">
        <v>1</v>
      </c>
      <c r="AI659">
        <v>2</v>
      </c>
      <c r="AL659" t="s">
        <v>160</v>
      </c>
      <c r="AM659" t="s">
        <v>1482</v>
      </c>
      <c r="AN659" s="126">
        <f>表格2[[#This Row],[今次負磅]]/表格2[[#This Row],[排位體重]]*100%</f>
        <v>0.11050228310502283</v>
      </c>
      <c r="AO659" t="str">
        <f t="shared" si="32"/>
        <v/>
      </c>
    </row>
    <row r="660" spans="1:45" x14ac:dyDescent="0.25">
      <c r="A660" s="20" t="s">
        <v>130</v>
      </c>
      <c r="B660" s="25" t="s">
        <v>159</v>
      </c>
      <c r="C660" s="25"/>
      <c r="D660" s="25"/>
      <c r="E660" s="11" t="s">
        <v>1414</v>
      </c>
      <c r="F660" s="23" t="s">
        <v>1409</v>
      </c>
      <c r="G660" s="32" t="str">
        <f>VLOOKUP(AF660, method!$A$1:$B$15, 2, 0)</f>
        <v>中前</v>
      </c>
      <c r="H660" s="15">
        <v>1</v>
      </c>
      <c r="I660" s="15" t="str">
        <f t="shared" si="30"/>
        <v>忠</v>
      </c>
      <c r="J660" s="15">
        <f>COUNTIF($B$2:B660,B660)</f>
        <v>22</v>
      </c>
      <c r="K660" s="15" t="str">
        <f t="shared" ca="1" si="31"/>
        <v/>
      </c>
      <c r="L660" t="s">
        <v>496</v>
      </c>
      <c r="M660" s="39" t="s">
        <v>369</v>
      </c>
      <c r="N660" s="42">
        <v>1600</v>
      </c>
      <c r="O660">
        <v>1</v>
      </c>
      <c r="P660">
        <v>35.799999999999997</v>
      </c>
      <c r="Q660">
        <v>3</v>
      </c>
      <c r="R660">
        <v>6</v>
      </c>
      <c r="S660" s="48" t="s">
        <v>37</v>
      </c>
      <c r="T660" s="47" t="s">
        <v>32</v>
      </c>
      <c r="U660" s="20" t="s">
        <v>33</v>
      </c>
      <c r="V660">
        <v>121</v>
      </c>
      <c r="W660">
        <v>129</v>
      </c>
      <c r="X660">
        <v>1092</v>
      </c>
      <c r="Z660">
        <v>2.8</v>
      </c>
      <c r="AA660" s="38" t="s">
        <v>470</v>
      </c>
      <c r="AB660" s="36" t="s">
        <v>459</v>
      </c>
      <c r="AC660" s="36">
        <f>VLOOKUP(A660,Raceinfo!$A$1:$D$15,4,0)</f>
        <v>5</v>
      </c>
      <c r="AD660">
        <v>5</v>
      </c>
      <c r="AE660">
        <v>34</v>
      </c>
      <c r="AF660">
        <v>4</v>
      </c>
      <c r="AG660">
        <v>4</v>
      </c>
      <c r="AH660">
        <v>4</v>
      </c>
      <c r="AI660">
        <v>1</v>
      </c>
      <c r="AL660" t="s">
        <v>735</v>
      </c>
      <c r="AM660" t="s">
        <v>1620</v>
      </c>
      <c r="AN660" s="126">
        <f>表格2[[#This Row],[今次負磅]]/表格2[[#This Row],[排位體重]]*100%</f>
        <v>0.1108058608058608</v>
      </c>
      <c r="AO660" t="str">
        <f t="shared" si="32"/>
        <v/>
      </c>
    </row>
    <row r="661" spans="1:45" x14ac:dyDescent="0.25">
      <c r="A661" s="20" t="s">
        <v>130</v>
      </c>
      <c r="B661" s="26" t="s">
        <v>162</v>
      </c>
      <c r="C661" s="26"/>
      <c r="D661" s="26"/>
      <c r="E661" s="11" t="s">
        <v>1414</v>
      </c>
      <c r="F661" s="122"/>
      <c r="G661" s="30" t="str">
        <f>VLOOKUP(AF661, method!$A$1:$B$15, 2, 0)</f>
        <v>放頭</v>
      </c>
      <c r="H661">
        <v>6</v>
      </c>
      <c r="I661" t="str">
        <f t="shared" si="30"/>
        <v/>
      </c>
      <c r="J661">
        <f>COUNTIF($B$2:B661,B661)</f>
        <v>1</v>
      </c>
      <c r="K661" t="str">
        <f t="shared" ca="1" si="31"/>
        <v/>
      </c>
      <c r="L661" t="s">
        <v>368</v>
      </c>
      <c r="M661" s="39" t="s">
        <v>369</v>
      </c>
      <c r="N661">
        <v>1800</v>
      </c>
      <c r="O661">
        <v>1</v>
      </c>
      <c r="P661">
        <v>48.16</v>
      </c>
      <c r="Q661">
        <v>10</v>
      </c>
      <c r="R661">
        <v>13</v>
      </c>
      <c r="S661" s="61" t="s">
        <v>128</v>
      </c>
      <c r="T661" s="48" t="s">
        <v>37</v>
      </c>
      <c r="U661" s="21" t="s">
        <v>38</v>
      </c>
      <c r="V661">
        <v>121</v>
      </c>
      <c r="W661">
        <v>127</v>
      </c>
      <c r="X661">
        <v>1053</v>
      </c>
      <c r="Z661">
        <v>44</v>
      </c>
      <c r="AA661" s="37" t="s">
        <v>531</v>
      </c>
      <c r="AB661" s="35" t="s">
        <v>370</v>
      </c>
      <c r="AC661" s="35">
        <f>VLOOKUP(A661,Raceinfo!$A$1:$D$15,4,0)</f>
        <v>5</v>
      </c>
      <c r="AD661">
        <v>5</v>
      </c>
      <c r="AE661">
        <v>31</v>
      </c>
      <c r="AF661">
        <v>1</v>
      </c>
      <c r="AG661">
        <v>1</v>
      </c>
      <c r="AH661">
        <v>1</v>
      </c>
      <c r="AI661">
        <v>1</v>
      </c>
      <c r="AJ661">
        <v>6</v>
      </c>
      <c r="AL661" t="s">
        <v>34</v>
      </c>
      <c r="AM661" t="s">
        <v>1470</v>
      </c>
      <c r="AN661" s="126">
        <f>表格2[[#This Row],[今次負磅]]/表格2[[#This Row],[排位體重]]*100%</f>
        <v>0.11490978157644824</v>
      </c>
      <c r="AO661" t="str">
        <f t="shared" si="32"/>
        <v/>
      </c>
      <c r="AP661" t="s">
        <v>1416</v>
      </c>
      <c r="AS661" t="s">
        <v>1421</v>
      </c>
    </row>
    <row r="662" spans="1:45" x14ac:dyDescent="0.25">
      <c r="A662" s="20" t="s">
        <v>130</v>
      </c>
      <c r="B662" s="26" t="s">
        <v>162</v>
      </c>
      <c r="C662" s="26"/>
      <c r="D662" s="26"/>
      <c r="E662" s="125" t="s">
        <v>1399</v>
      </c>
      <c r="F662" s="122"/>
      <c r="G662" s="30" t="str">
        <f>VLOOKUP(AF662, method!$A$1:$B$15, 2, 0)</f>
        <v>放頭</v>
      </c>
      <c r="H662">
        <v>11</v>
      </c>
      <c r="I662" t="str">
        <f t="shared" si="30"/>
        <v/>
      </c>
      <c r="J662">
        <f>COUNTIF($B$2:B662,B662)</f>
        <v>2</v>
      </c>
      <c r="K662" t="str">
        <f t="shared" ca="1" si="31"/>
        <v/>
      </c>
      <c r="L662" t="s">
        <v>397</v>
      </c>
      <c r="M662" s="40" t="s">
        <v>398</v>
      </c>
      <c r="N662">
        <v>1650</v>
      </c>
      <c r="O662">
        <v>1</v>
      </c>
      <c r="P662">
        <v>39.99</v>
      </c>
      <c r="Q662">
        <v>10</v>
      </c>
      <c r="R662">
        <v>5</v>
      </c>
      <c r="S662" s="61" t="s">
        <v>128</v>
      </c>
      <c r="T662" s="55" t="s">
        <v>69</v>
      </c>
      <c r="U662" s="21" t="s">
        <v>38</v>
      </c>
      <c r="V662">
        <v>121</v>
      </c>
      <c r="W662">
        <v>130</v>
      </c>
      <c r="X662">
        <v>1054</v>
      </c>
      <c r="Z662">
        <v>22</v>
      </c>
      <c r="AA662" s="37">
        <v>7</v>
      </c>
      <c r="AB662" s="35" t="s">
        <v>370</v>
      </c>
      <c r="AC662" s="35">
        <f>VLOOKUP(A662,Raceinfo!$A$1:$D$15,4,0)</f>
        <v>5</v>
      </c>
      <c r="AD662">
        <v>5</v>
      </c>
      <c r="AE662">
        <v>34</v>
      </c>
      <c r="AF662">
        <v>2</v>
      </c>
      <c r="AG662">
        <v>5</v>
      </c>
      <c r="AH662">
        <v>7</v>
      </c>
      <c r="AI662">
        <v>11</v>
      </c>
      <c r="AL662" t="s">
        <v>34</v>
      </c>
      <c r="AM662" t="s">
        <v>1470</v>
      </c>
      <c r="AN662" s="126">
        <f>表格2[[#This Row],[今次負磅]]/表格2[[#This Row],[排位體重]]*100%</f>
        <v>0.11480075901328274</v>
      </c>
      <c r="AO662" t="str">
        <f t="shared" si="32"/>
        <v/>
      </c>
      <c r="AP662" t="s">
        <v>1416</v>
      </c>
      <c r="AS662" t="s">
        <v>1421</v>
      </c>
    </row>
    <row r="663" spans="1:45" x14ac:dyDescent="0.25">
      <c r="A663" s="20" t="s">
        <v>130</v>
      </c>
      <c r="B663" s="26" t="s">
        <v>162</v>
      </c>
      <c r="C663" s="26"/>
      <c r="D663" s="26"/>
      <c r="E663" s="11" t="s">
        <v>1414</v>
      </c>
      <c r="F663" s="122"/>
      <c r="G663" s="30" t="str">
        <f>VLOOKUP(AF663, method!$A$1:$B$15, 2, 0)</f>
        <v>放頭</v>
      </c>
      <c r="H663">
        <v>7</v>
      </c>
      <c r="I663" t="str">
        <f t="shared" si="30"/>
        <v/>
      </c>
      <c r="J663">
        <f>COUNTIF($B$2:B663,B663)</f>
        <v>3</v>
      </c>
      <c r="K663" t="str">
        <f t="shared" ca="1" si="31"/>
        <v/>
      </c>
      <c r="L663" t="s">
        <v>613</v>
      </c>
      <c r="M663" s="40" t="s">
        <v>398</v>
      </c>
      <c r="N663">
        <v>1800</v>
      </c>
      <c r="O663">
        <v>1</v>
      </c>
      <c r="P663">
        <v>51.32</v>
      </c>
      <c r="Q663">
        <v>10</v>
      </c>
      <c r="R663">
        <v>12</v>
      </c>
      <c r="S663" s="61" t="s">
        <v>128</v>
      </c>
      <c r="T663" s="55" t="s">
        <v>69</v>
      </c>
      <c r="U663" s="21" t="s">
        <v>38</v>
      </c>
      <c r="V663">
        <v>121</v>
      </c>
      <c r="W663">
        <v>133</v>
      </c>
      <c r="X663">
        <v>1039</v>
      </c>
      <c r="Z663">
        <v>58</v>
      </c>
      <c r="AA663" s="37" t="s">
        <v>416</v>
      </c>
      <c r="AB663" s="36" t="s">
        <v>459</v>
      </c>
      <c r="AC663" s="36">
        <f>VLOOKUP(A663,Raceinfo!$A$1:$D$15,4,0)</f>
        <v>5</v>
      </c>
      <c r="AD663">
        <v>5</v>
      </c>
      <c r="AE663">
        <v>36</v>
      </c>
      <c r="AF663">
        <v>2</v>
      </c>
      <c r="AG663">
        <v>3</v>
      </c>
      <c r="AH663">
        <v>2</v>
      </c>
      <c r="AI663">
        <v>2</v>
      </c>
      <c r="AJ663">
        <v>7</v>
      </c>
      <c r="AL663" t="s">
        <v>34</v>
      </c>
      <c r="AM663" t="s">
        <v>1470</v>
      </c>
      <c r="AN663" s="126">
        <f>表格2[[#This Row],[今次負磅]]/表格2[[#This Row],[排位體重]]*100%</f>
        <v>0.11645813282001925</v>
      </c>
      <c r="AO663" t="str">
        <f t="shared" si="32"/>
        <v/>
      </c>
      <c r="AP663" t="s">
        <v>1416</v>
      </c>
      <c r="AS663" t="s">
        <v>1421</v>
      </c>
    </row>
    <row r="664" spans="1:45" x14ac:dyDescent="0.25">
      <c r="A664" s="20" t="s">
        <v>130</v>
      </c>
      <c r="B664" s="26" t="s">
        <v>162</v>
      </c>
      <c r="C664" s="26"/>
      <c r="D664" s="26"/>
      <c r="E664" s="11" t="s">
        <v>1414</v>
      </c>
      <c r="F664" s="122"/>
      <c r="G664" s="32" t="str">
        <f>VLOOKUP(AF664, method!$A$1:$B$15, 2, 0)</f>
        <v>中前</v>
      </c>
      <c r="H664">
        <v>12</v>
      </c>
      <c r="I664" t="str">
        <f t="shared" si="30"/>
        <v/>
      </c>
      <c r="J664">
        <f>COUNTIF($B$2:B664,B664)</f>
        <v>4</v>
      </c>
      <c r="K664" t="str">
        <f t="shared" ca="1" si="31"/>
        <v/>
      </c>
      <c r="L664" t="s">
        <v>383</v>
      </c>
      <c r="M664" s="39" t="s">
        <v>384</v>
      </c>
      <c r="N664">
        <v>1400</v>
      </c>
      <c r="O664">
        <v>1</v>
      </c>
      <c r="P664">
        <v>22.64</v>
      </c>
      <c r="Q664">
        <v>10</v>
      </c>
      <c r="R664">
        <v>13</v>
      </c>
      <c r="S664" s="61" t="s">
        <v>128</v>
      </c>
      <c r="T664" s="48" t="s">
        <v>37</v>
      </c>
      <c r="U664" s="21" t="s">
        <v>38</v>
      </c>
      <c r="V664">
        <v>121</v>
      </c>
      <c r="W664">
        <v>133</v>
      </c>
      <c r="X664">
        <v>1042</v>
      </c>
      <c r="Z664">
        <v>77</v>
      </c>
      <c r="AA664" s="37" t="s">
        <v>570</v>
      </c>
      <c r="AB664" s="35" t="s">
        <v>370</v>
      </c>
      <c r="AC664" s="35">
        <f>VLOOKUP(A664,Raceinfo!$A$1:$D$15,4,0)</f>
        <v>5</v>
      </c>
      <c r="AD664">
        <v>5</v>
      </c>
      <c r="AE664">
        <v>38</v>
      </c>
      <c r="AF664">
        <v>7</v>
      </c>
      <c r="AG664">
        <v>8</v>
      </c>
      <c r="AH664">
        <v>10</v>
      </c>
      <c r="AI664">
        <v>12</v>
      </c>
      <c r="AL664" t="s">
        <v>34</v>
      </c>
      <c r="AM664" t="s">
        <v>1470</v>
      </c>
      <c r="AN664" s="126">
        <f>表格2[[#This Row],[今次負磅]]/表格2[[#This Row],[排位體重]]*100%</f>
        <v>0.11612284069097889</v>
      </c>
      <c r="AO664" t="str">
        <f t="shared" si="32"/>
        <v/>
      </c>
      <c r="AP664" t="s">
        <v>1416</v>
      </c>
      <c r="AS664" t="s">
        <v>1421</v>
      </c>
    </row>
    <row r="665" spans="1:45" x14ac:dyDescent="0.25">
      <c r="A665" s="20" t="s">
        <v>130</v>
      </c>
      <c r="B665" s="26" t="s">
        <v>162</v>
      </c>
      <c r="C665" s="26"/>
      <c r="D665" s="26"/>
      <c r="E665" s="12" t="s">
        <v>29</v>
      </c>
      <c r="F665" s="122"/>
      <c r="G665" s="31" t="str">
        <f>VLOOKUP(AF665, method!$A$1:$B$15, 2, 0)</f>
        <v>中後</v>
      </c>
      <c r="H665">
        <v>6</v>
      </c>
      <c r="I665" t="str">
        <f t="shared" si="30"/>
        <v/>
      </c>
      <c r="J665">
        <f>COUNTIF($B$2:B665,B665)</f>
        <v>5</v>
      </c>
      <c r="K665" t="str">
        <f t="shared" ca="1" si="31"/>
        <v/>
      </c>
      <c r="L665" t="s">
        <v>553</v>
      </c>
      <c r="M665" s="40" t="s">
        <v>426</v>
      </c>
      <c r="N665">
        <v>1200</v>
      </c>
      <c r="O665">
        <v>1</v>
      </c>
      <c r="P665">
        <v>10.6</v>
      </c>
      <c r="Q665">
        <v>10</v>
      </c>
      <c r="R665">
        <v>12</v>
      </c>
      <c r="S665" s="61" t="s">
        <v>128</v>
      </c>
      <c r="T665" s="48" t="s">
        <v>37</v>
      </c>
      <c r="U665" s="21" t="s">
        <v>38</v>
      </c>
      <c r="V665">
        <v>121</v>
      </c>
      <c r="W665">
        <v>115</v>
      </c>
      <c r="X665">
        <v>1041</v>
      </c>
      <c r="Z665">
        <v>103</v>
      </c>
      <c r="AA665" s="37">
        <v>3</v>
      </c>
      <c r="AB665" s="35" t="s">
        <v>377</v>
      </c>
      <c r="AC665" s="35">
        <f>VLOOKUP(A665,Raceinfo!$A$1:$D$15,4,0)</f>
        <v>5</v>
      </c>
      <c r="AD665">
        <v>4</v>
      </c>
      <c r="AE665">
        <v>40</v>
      </c>
      <c r="AF665">
        <v>9</v>
      </c>
      <c r="AG665">
        <v>9</v>
      </c>
      <c r="AH665">
        <v>6</v>
      </c>
      <c r="AL665" t="s">
        <v>34</v>
      </c>
      <c r="AM665" t="s">
        <v>1470</v>
      </c>
      <c r="AN665" s="126">
        <f>表格2[[#This Row],[今次負磅]]/表格2[[#This Row],[排位體重]]*100%</f>
        <v>0.11623439000960614</v>
      </c>
      <c r="AO665" t="str">
        <f t="shared" si="32"/>
        <v/>
      </c>
      <c r="AP665" t="s">
        <v>1416</v>
      </c>
      <c r="AS665" t="s">
        <v>1421</v>
      </c>
    </row>
    <row r="666" spans="1:45" x14ac:dyDescent="0.25">
      <c r="A666" s="20" t="s">
        <v>130</v>
      </c>
      <c r="B666" s="26" t="s">
        <v>162</v>
      </c>
      <c r="C666" s="26"/>
      <c r="D666" s="26"/>
      <c r="E666" s="11" t="s">
        <v>1414</v>
      </c>
      <c r="F666" s="122"/>
      <c r="G666" s="31" t="str">
        <f>VLOOKUP(AF666, method!$A$1:$B$15, 2, 0)</f>
        <v>中後</v>
      </c>
      <c r="H666">
        <v>13</v>
      </c>
      <c r="I666" t="str">
        <f t="shared" si="30"/>
        <v/>
      </c>
      <c r="J666">
        <f>COUNTIF($B$2:B666,B666)</f>
        <v>6</v>
      </c>
      <c r="K666" t="str">
        <f t="shared" ca="1" si="31"/>
        <v/>
      </c>
      <c r="L666" t="s">
        <v>386</v>
      </c>
      <c r="M666" s="39" t="s">
        <v>384</v>
      </c>
      <c r="N666">
        <v>1200</v>
      </c>
      <c r="O666">
        <v>1</v>
      </c>
      <c r="P666">
        <v>10.36</v>
      </c>
      <c r="Q666">
        <v>10</v>
      </c>
      <c r="R666">
        <v>9</v>
      </c>
      <c r="S666" s="61" t="s">
        <v>128</v>
      </c>
      <c r="T666" s="55" t="s">
        <v>69</v>
      </c>
      <c r="U666" s="21" t="s">
        <v>38</v>
      </c>
      <c r="V666">
        <v>121</v>
      </c>
      <c r="W666">
        <v>119</v>
      </c>
      <c r="X666">
        <v>1027</v>
      </c>
      <c r="Z666">
        <v>154</v>
      </c>
      <c r="AA666" s="37" t="s">
        <v>570</v>
      </c>
      <c r="AB666" s="35" t="s">
        <v>377</v>
      </c>
      <c r="AC666" s="35">
        <f>VLOOKUP(A666,Raceinfo!$A$1:$D$15,4,0)</f>
        <v>5</v>
      </c>
      <c r="AD666">
        <v>4</v>
      </c>
      <c r="AE666">
        <v>43</v>
      </c>
      <c r="AF666">
        <v>10</v>
      </c>
      <c r="AG666">
        <v>11</v>
      </c>
      <c r="AH666">
        <v>13</v>
      </c>
      <c r="AL666" t="s">
        <v>94</v>
      </c>
      <c r="AM666" t="s">
        <v>1480</v>
      </c>
      <c r="AN666" s="126">
        <f>表格2[[#This Row],[今次負磅]]/表格2[[#This Row],[排位體重]]*100%</f>
        <v>0.11781888997078871</v>
      </c>
      <c r="AO666" t="str">
        <f t="shared" si="32"/>
        <v/>
      </c>
      <c r="AP666" t="s">
        <v>1416</v>
      </c>
      <c r="AS666" t="s">
        <v>1421</v>
      </c>
    </row>
    <row r="667" spans="1:45" x14ac:dyDescent="0.25">
      <c r="A667" s="20" t="s">
        <v>130</v>
      </c>
      <c r="B667" s="26" t="s">
        <v>162</v>
      </c>
      <c r="C667" s="26"/>
      <c r="D667" s="26"/>
      <c r="E667" s="125" t="s">
        <v>1399</v>
      </c>
      <c r="F667" s="122"/>
      <c r="G667" s="31" t="str">
        <f>VLOOKUP(AF667, method!$A$1:$B$15, 2, 0)</f>
        <v>中後</v>
      </c>
      <c r="H667">
        <v>12</v>
      </c>
      <c r="I667" t="str">
        <f t="shared" si="30"/>
        <v/>
      </c>
      <c r="J667">
        <f>COUNTIF($B$2:B667,B667)</f>
        <v>7</v>
      </c>
      <c r="K667" t="str">
        <f t="shared" ca="1" si="31"/>
        <v/>
      </c>
      <c r="L667" t="s">
        <v>501</v>
      </c>
      <c r="M667" s="39" t="s">
        <v>413</v>
      </c>
      <c r="N667">
        <v>1400</v>
      </c>
      <c r="O667">
        <v>1</v>
      </c>
      <c r="P667">
        <v>23.45</v>
      </c>
      <c r="Q667">
        <v>10</v>
      </c>
      <c r="R667">
        <v>5</v>
      </c>
      <c r="S667" s="61" t="s">
        <v>128</v>
      </c>
      <c r="T667" s="55" t="s">
        <v>69</v>
      </c>
      <c r="U667" s="21" t="s">
        <v>38</v>
      </c>
      <c r="V667">
        <v>121</v>
      </c>
      <c r="W667">
        <v>121</v>
      </c>
      <c r="X667">
        <v>1035</v>
      </c>
      <c r="Z667">
        <v>65</v>
      </c>
      <c r="AA667" s="37">
        <v>13</v>
      </c>
      <c r="AB667" s="35" t="s">
        <v>377</v>
      </c>
      <c r="AC667" s="35">
        <f>VLOOKUP(A667,Raceinfo!$A$1:$D$15,4,0)</f>
        <v>5</v>
      </c>
      <c r="AD667">
        <v>4</v>
      </c>
      <c r="AE667">
        <v>45</v>
      </c>
      <c r="AF667">
        <v>8</v>
      </c>
      <c r="AG667">
        <v>11</v>
      </c>
      <c r="AH667">
        <v>13</v>
      </c>
      <c r="AI667">
        <v>12</v>
      </c>
      <c r="AL667" t="s">
        <v>18</v>
      </c>
      <c r="AM667" t="s">
        <v>1475</v>
      </c>
      <c r="AN667" s="126">
        <f>表格2[[#This Row],[今次負磅]]/表格2[[#This Row],[排位體重]]*100%</f>
        <v>0.11690821256038647</v>
      </c>
      <c r="AO667" t="str">
        <f t="shared" si="32"/>
        <v/>
      </c>
      <c r="AP667" t="s">
        <v>1416</v>
      </c>
      <c r="AS667" t="s">
        <v>1421</v>
      </c>
    </row>
    <row r="668" spans="1:45" x14ac:dyDescent="0.25">
      <c r="A668" s="20" t="s">
        <v>130</v>
      </c>
      <c r="B668" s="26" t="s">
        <v>162</v>
      </c>
      <c r="C668" s="26"/>
      <c r="D668" s="26"/>
      <c r="E668" s="125" t="s">
        <v>1399</v>
      </c>
      <c r="F668" s="122"/>
      <c r="G668" s="32" t="str">
        <f>VLOOKUP(AF668, method!$A$1:$B$15, 2, 0)</f>
        <v>中前</v>
      </c>
      <c r="H668">
        <v>9</v>
      </c>
      <c r="I668" t="str">
        <f t="shared" si="30"/>
        <v/>
      </c>
      <c r="J668">
        <f>COUNTIF($B$2:B668,B668)</f>
        <v>8</v>
      </c>
      <c r="K668" t="str">
        <f t="shared" ca="1" si="31"/>
        <v/>
      </c>
      <c r="L668" t="s">
        <v>685</v>
      </c>
      <c r="M668" s="40" t="s">
        <v>426</v>
      </c>
      <c r="N668">
        <v>1650</v>
      </c>
      <c r="O668">
        <v>1</v>
      </c>
      <c r="P668">
        <v>41.23</v>
      </c>
      <c r="Q668">
        <v>10</v>
      </c>
      <c r="R668">
        <v>4</v>
      </c>
      <c r="S668" s="61" t="s">
        <v>128</v>
      </c>
      <c r="T668" s="55" t="s">
        <v>69</v>
      </c>
      <c r="U668" s="21" t="s">
        <v>38</v>
      </c>
      <c r="V668">
        <v>121</v>
      </c>
      <c r="W668">
        <v>122</v>
      </c>
      <c r="X668">
        <v>1036</v>
      </c>
      <c r="Z668">
        <v>28</v>
      </c>
      <c r="AA668" s="37">
        <v>5</v>
      </c>
      <c r="AB668" s="35" t="s">
        <v>377</v>
      </c>
      <c r="AC668" s="35">
        <f>VLOOKUP(A668,Raceinfo!$A$1:$D$15,4,0)</f>
        <v>5</v>
      </c>
      <c r="AD668">
        <v>4</v>
      </c>
      <c r="AE668">
        <v>47</v>
      </c>
      <c r="AF668">
        <v>6</v>
      </c>
      <c r="AG668">
        <v>8</v>
      </c>
      <c r="AH668">
        <v>7</v>
      </c>
      <c r="AI668">
        <v>9</v>
      </c>
      <c r="AL668" t="s">
        <v>18</v>
      </c>
      <c r="AM668" t="s">
        <v>1475</v>
      </c>
      <c r="AN668" s="126">
        <f>表格2[[#This Row],[今次負磅]]/表格2[[#This Row],[排位體重]]*100%</f>
        <v>0.1167953667953668</v>
      </c>
      <c r="AO668" t="str">
        <f t="shared" si="32"/>
        <v/>
      </c>
      <c r="AP668" t="s">
        <v>1416</v>
      </c>
      <c r="AS668" t="s">
        <v>1421</v>
      </c>
    </row>
    <row r="669" spans="1:45" x14ac:dyDescent="0.25">
      <c r="A669" s="20" t="s">
        <v>130</v>
      </c>
      <c r="B669" s="26" t="s">
        <v>162</v>
      </c>
      <c r="C669" s="26"/>
      <c r="D669" s="26"/>
      <c r="E669" s="125" t="s">
        <v>1399</v>
      </c>
      <c r="F669" s="122"/>
      <c r="G669" s="33" t="str">
        <f>VLOOKUP(AF669, method!$A$1:$B$15, 2, 0)</f>
        <v>留後</v>
      </c>
      <c r="H669">
        <v>8</v>
      </c>
      <c r="I669" t="str">
        <f t="shared" si="30"/>
        <v/>
      </c>
      <c r="J669">
        <f>COUNTIF($B$2:B669,B669)</f>
        <v>9</v>
      </c>
      <c r="K669" t="str">
        <f t="shared" ca="1" si="31"/>
        <v/>
      </c>
      <c r="L669" t="s">
        <v>618</v>
      </c>
      <c r="M669" s="40" t="s">
        <v>426</v>
      </c>
      <c r="N669">
        <v>1200</v>
      </c>
      <c r="O669">
        <v>1</v>
      </c>
      <c r="P669">
        <v>11.4</v>
      </c>
      <c r="Q669">
        <v>10</v>
      </c>
      <c r="R669">
        <v>6</v>
      </c>
      <c r="S669" s="61" t="s">
        <v>128</v>
      </c>
      <c r="T669" s="55" t="s">
        <v>69</v>
      </c>
      <c r="U669" s="21" t="s">
        <v>38</v>
      </c>
      <c r="V669">
        <v>121</v>
      </c>
      <c r="W669">
        <v>127</v>
      </c>
      <c r="X669">
        <v>1033</v>
      </c>
      <c r="Z669">
        <v>40</v>
      </c>
      <c r="AA669" s="37">
        <v>4</v>
      </c>
      <c r="AB669" s="35" t="s">
        <v>377</v>
      </c>
      <c r="AC669" s="35">
        <f>VLOOKUP(A669,Raceinfo!$A$1:$D$15,4,0)</f>
        <v>5</v>
      </c>
      <c r="AD669">
        <v>4</v>
      </c>
      <c r="AE669">
        <v>49</v>
      </c>
      <c r="AF669">
        <v>11</v>
      </c>
      <c r="AG669">
        <v>10</v>
      </c>
      <c r="AH669">
        <v>8</v>
      </c>
      <c r="AL669" t="s">
        <v>18</v>
      </c>
      <c r="AM669" t="s">
        <v>1475</v>
      </c>
      <c r="AN669" s="126">
        <f>表格2[[#This Row],[今次負磅]]/表格2[[#This Row],[排位體重]]*100%</f>
        <v>0.11713455953533398</v>
      </c>
      <c r="AO669" t="str">
        <f t="shared" si="32"/>
        <v/>
      </c>
      <c r="AP669" t="s">
        <v>1416</v>
      </c>
      <c r="AS669" t="s">
        <v>1421</v>
      </c>
    </row>
    <row r="670" spans="1:45" x14ac:dyDescent="0.25">
      <c r="A670" s="20" t="s">
        <v>130</v>
      </c>
      <c r="B670" s="26" t="s">
        <v>162</v>
      </c>
      <c r="C670" s="26"/>
      <c r="D670" s="26"/>
      <c r="E670" s="125" t="s">
        <v>1399</v>
      </c>
      <c r="F670" s="122"/>
      <c r="G670" s="32" t="str">
        <f>VLOOKUP(AF670, method!$A$1:$B$15, 2, 0)</f>
        <v>中前</v>
      </c>
      <c r="H670">
        <v>5</v>
      </c>
      <c r="I670" t="str">
        <f t="shared" si="30"/>
        <v/>
      </c>
      <c r="J670">
        <f>COUNTIF($B$2:B670,B670)</f>
        <v>10</v>
      </c>
      <c r="K670" t="str">
        <f t="shared" ca="1" si="31"/>
        <v/>
      </c>
      <c r="L670" t="s">
        <v>433</v>
      </c>
      <c r="M670" s="39" t="s">
        <v>384</v>
      </c>
      <c r="N670">
        <v>1200</v>
      </c>
      <c r="O670">
        <v>1</v>
      </c>
      <c r="P670">
        <v>9.69</v>
      </c>
      <c r="Q670">
        <v>10</v>
      </c>
      <c r="R670">
        <v>4</v>
      </c>
      <c r="S670" s="61" t="s">
        <v>128</v>
      </c>
      <c r="T670" s="55" t="s">
        <v>69</v>
      </c>
      <c r="U670" s="21" t="s">
        <v>38</v>
      </c>
      <c r="V670">
        <v>121</v>
      </c>
      <c r="W670">
        <v>128</v>
      </c>
      <c r="X670">
        <v>1040</v>
      </c>
      <c r="Z670">
        <v>93</v>
      </c>
      <c r="AA670" s="37" t="s">
        <v>473</v>
      </c>
      <c r="AB670" s="35" t="s">
        <v>370</v>
      </c>
      <c r="AC670" s="35">
        <f>VLOOKUP(A670,Raceinfo!$A$1:$D$15,4,0)</f>
        <v>5</v>
      </c>
      <c r="AD670">
        <v>4</v>
      </c>
      <c r="AE670">
        <v>51</v>
      </c>
      <c r="AF670">
        <v>6</v>
      </c>
      <c r="AG670">
        <v>6</v>
      </c>
      <c r="AH670">
        <v>5</v>
      </c>
      <c r="AL670" t="s">
        <v>18</v>
      </c>
      <c r="AM670" t="s">
        <v>1475</v>
      </c>
      <c r="AN670" s="126">
        <f>表格2[[#This Row],[今次負磅]]/表格2[[#This Row],[排位體重]]*100%</f>
        <v>0.11634615384615385</v>
      </c>
      <c r="AO670" t="str">
        <f t="shared" si="32"/>
        <v/>
      </c>
      <c r="AP670" t="s">
        <v>1416</v>
      </c>
      <c r="AS670" t="s">
        <v>1421</v>
      </c>
    </row>
    <row r="671" spans="1:45" x14ac:dyDescent="0.25">
      <c r="A671" s="20" t="s">
        <v>130</v>
      </c>
      <c r="B671" s="26" t="s">
        <v>162</v>
      </c>
      <c r="C671" s="26"/>
      <c r="D671" s="26"/>
      <c r="E671" s="11" t="s">
        <v>1414</v>
      </c>
      <c r="F671" s="122"/>
      <c r="G671" s="33" t="str">
        <f>VLOOKUP(AF671, method!$A$1:$B$15, 2, 0)</f>
        <v>留後</v>
      </c>
      <c r="H671">
        <v>12</v>
      </c>
      <c r="I671" t="str">
        <f t="shared" si="30"/>
        <v/>
      </c>
      <c r="J671">
        <f>COUNTIF($B$2:B671,B671)</f>
        <v>11</v>
      </c>
      <c r="K671" t="str">
        <f t="shared" ca="1" si="31"/>
        <v/>
      </c>
      <c r="L671" t="s">
        <v>437</v>
      </c>
      <c r="M671" s="39" t="s">
        <v>369</v>
      </c>
      <c r="N671">
        <v>1200</v>
      </c>
      <c r="O671">
        <v>1</v>
      </c>
      <c r="P671">
        <v>10.61</v>
      </c>
      <c r="Q671">
        <v>10</v>
      </c>
      <c r="R671">
        <v>10</v>
      </c>
      <c r="S671" s="61" t="s">
        <v>128</v>
      </c>
      <c r="T671" s="61" t="s">
        <v>128</v>
      </c>
      <c r="U671" s="21" t="s">
        <v>38</v>
      </c>
      <c r="V671">
        <v>121</v>
      </c>
      <c r="W671">
        <v>127</v>
      </c>
      <c r="X671">
        <v>1025</v>
      </c>
      <c r="Z671">
        <v>70</v>
      </c>
      <c r="AA671" s="37">
        <v>10</v>
      </c>
      <c r="AB671" s="35" t="s">
        <v>377</v>
      </c>
      <c r="AC671" s="35">
        <f>VLOOKUP(A671,Raceinfo!$A$1:$D$15,4,0)</f>
        <v>5</v>
      </c>
      <c r="AD671">
        <v>4</v>
      </c>
      <c r="AE671">
        <v>52</v>
      </c>
      <c r="AF671">
        <v>13</v>
      </c>
      <c r="AG671">
        <v>14</v>
      </c>
      <c r="AH671">
        <v>12</v>
      </c>
      <c r="AL671" t="s">
        <v>181</v>
      </c>
      <c r="AM671" t="s">
        <v>1489</v>
      </c>
      <c r="AN671" s="126">
        <f>表格2[[#This Row],[今次負磅]]/表格2[[#This Row],[排位體重]]*100%</f>
        <v>0.11804878048780487</v>
      </c>
      <c r="AO671" t="str">
        <f t="shared" si="32"/>
        <v/>
      </c>
      <c r="AP671" t="s">
        <v>1416</v>
      </c>
      <c r="AS671" t="s">
        <v>1421</v>
      </c>
    </row>
    <row r="672" spans="1:45" x14ac:dyDescent="0.25">
      <c r="A672" s="20" t="s">
        <v>130</v>
      </c>
      <c r="B672" s="27" t="s">
        <v>164</v>
      </c>
      <c r="C672" s="27"/>
      <c r="D672" s="27"/>
      <c r="E672" s="11" t="s">
        <v>1414</v>
      </c>
      <c r="F672" s="122"/>
      <c r="G672" s="31" t="str">
        <f>VLOOKUP(AF672, method!$A$1:$B$15, 2, 0)</f>
        <v>中後</v>
      </c>
      <c r="H672">
        <v>4</v>
      </c>
      <c r="I672" t="str">
        <f t="shared" si="30"/>
        <v>忠</v>
      </c>
      <c r="J672">
        <f>COUNTIF($B$2:B672,B672)</f>
        <v>1</v>
      </c>
      <c r="K672" t="str">
        <f t="shared" ca="1" si="31"/>
        <v/>
      </c>
      <c r="L672" t="s">
        <v>674</v>
      </c>
      <c r="M672" s="40" t="s">
        <v>376</v>
      </c>
      <c r="N672">
        <v>2200</v>
      </c>
      <c r="O672">
        <v>2</v>
      </c>
      <c r="P672">
        <v>17.2</v>
      </c>
      <c r="Q672">
        <v>4</v>
      </c>
      <c r="R672">
        <v>5</v>
      </c>
      <c r="S672" s="60" t="s">
        <v>125</v>
      </c>
      <c r="T672" s="51" t="s">
        <v>52</v>
      </c>
      <c r="U672" s="20" t="s">
        <v>165</v>
      </c>
      <c r="V672">
        <v>120</v>
      </c>
      <c r="W672">
        <v>124</v>
      </c>
      <c r="X672">
        <v>1017</v>
      </c>
      <c r="Z672">
        <v>6.8</v>
      </c>
      <c r="AA672" s="38" t="s">
        <v>517</v>
      </c>
      <c r="AB672" s="35" t="s">
        <v>377</v>
      </c>
      <c r="AC672" s="35">
        <f>VLOOKUP(A672,Raceinfo!$A$1:$D$15,4,0)</f>
        <v>5</v>
      </c>
      <c r="AD672">
        <v>5</v>
      </c>
      <c r="AE672">
        <v>29</v>
      </c>
      <c r="AF672">
        <v>10</v>
      </c>
      <c r="AG672">
        <v>9</v>
      </c>
      <c r="AH672">
        <v>10</v>
      </c>
      <c r="AI672">
        <v>8</v>
      </c>
      <c r="AJ672">
        <v>4</v>
      </c>
      <c r="AK672">
        <v>4</v>
      </c>
      <c r="AL672" t="s">
        <v>29</v>
      </c>
      <c r="AM672" t="s">
        <v>1472</v>
      </c>
      <c r="AN672" s="126">
        <f>表格2[[#This Row],[今次負磅]]/表格2[[#This Row],[排位體重]]*100%</f>
        <v>0.11799410029498525</v>
      </c>
      <c r="AO672" t="str">
        <f t="shared" si="32"/>
        <v/>
      </c>
    </row>
    <row r="673" spans="1:41" x14ac:dyDescent="0.25">
      <c r="A673" s="20" t="s">
        <v>130</v>
      </c>
      <c r="B673" s="27" t="s">
        <v>164</v>
      </c>
      <c r="C673" s="27"/>
      <c r="D673" s="27"/>
      <c r="E673" s="11" t="s">
        <v>1414</v>
      </c>
      <c r="F673" s="122"/>
      <c r="G673" s="33" t="str">
        <f>VLOOKUP(AF673, method!$A$1:$B$15, 2, 0)</f>
        <v>留後</v>
      </c>
      <c r="H673">
        <v>4</v>
      </c>
      <c r="I673" t="str">
        <f t="shared" si="30"/>
        <v>忠</v>
      </c>
      <c r="J673">
        <f>COUNTIF($B$2:B673,B673)</f>
        <v>2</v>
      </c>
      <c r="K673" t="str">
        <f t="shared" ca="1" si="31"/>
        <v/>
      </c>
      <c r="L673" t="s">
        <v>445</v>
      </c>
      <c r="M673" s="40" t="s">
        <v>446</v>
      </c>
      <c r="N673">
        <v>1800</v>
      </c>
      <c r="O673">
        <v>1</v>
      </c>
      <c r="P673">
        <v>50.96</v>
      </c>
      <c r="Q673">
        <v>4</v>
      </c>
      <c r="R673">
        <v>10</v>
      </c>
      <c r="S673" s="60" t="s">
        <v>125</v>
      </c>
      <c r="T673" s="76" t="s">
        <v>355</v>
      </c>
      <c r="U673" s="20" t="s">
        <v>165</v>
      </c>
      <c r="V673">
        <v>120</v>
      </c>
      <c r="W673">
        <v>124</v>
      </c>
      <c r="X673">
        <v>1017</v>
      </c>
      <c r="Z673">
        <v>12</v>
      </c>
      <c r="AA673" s="37">
        <v>3</v>
      </c>
      <c r="AB673" s="35" t="s">
        <v>377</v>
      </c>
      <c r="AC673" s="35">
        <f>VLOOKUP(A673,Raceinfo!$A$1:$D$15,4,0)</f>
        <v>5</v>
      </c>
      <c r="AD673">
        <v>5</v>
      </c>
      <c r="AE673">
        <v>29</v>
      </c>
      <c r="AF673">
        <v>12</v>
      </c>
      <c r="AG673">
        <v>9</v>
      </c>
      <c r="AH673">
        <v>9</v>
      </c>
      <c r="AI673">
        <v>9</v>
      </c>
      <c r="AJ673">
        <v>4</v>
      </c>
      <c r="AL673" t="s">
        <v>29</v>
      </c>
      <c r="AM673" t="s">
        <v>1472</v>
      </c>
      <c r="AN673" s="126">
        <f>表格2[[#This Row],[今次負磅]]/表格2[[#This Row],[排位體重]]*100%</f>
        <v>0.11799410029498525</v>
      </c>
      <c r="AO673" t="str">
        <f t="shared" si="32"/>
        <v/>
      </c>
    </row>
    <row r="674" spans="1:41" x14ac:dyDescent="0.25">
      <c r="A674" s="20" t="s">
        <v>130</v>
      </c>
      <c r="B674" s="27" t="s">
        <v>164</v>
      </c>
      <c r="C674" s="27"/>
      <c r="D674" s="27"/>
      <c r="E674" s="11" t="s">
        <v>1414</v>
      </c>
      <c r="F674" s="23" t="s">
        <v>1409</v>
      </c>
      <c r="G674" s="32" t="str">
        <f>VLOOKUP(AF674, method!$A$1:$B$15, 2, 0)</f>
        <v>中前</v>
      </c>
      <c r="H674" s="15">
        <v>2</v>
      </c>
      <c r="I674" s="15" t="str">
        <f t="shared" si="30"/>
        <v>忠</v>
      </c>
      <c r="J674" s="15">
        <f>COUNTIF($B$2:B674,B674)</f>
        <v>3</v>
      </c>
      <c r="K674" s="15" t="str">
        <f t="shared" ca="1" si="31"/>
        <v/>
      </c>
      <c r="L674" t="s">
        <v>552</v>
      </c>
      <c r="M674" s="40" t="s">
        <v>426</v>
      </c>
      <c r="N674">
        <v>2200</v>
      </c>
      <c r="O674">
        <v>2</v>
      </c>
      <c r="P674">
        <v>16.78</v>
      </c>
      <c r="Q674">
        <v>4</v>
      </c>
      <c r="R674">
        <v>5</v>
      </c>
      <c r="S674" s="60" t="s">
        <v>125</v>
      </c>
      <c r="T674" s="50" t="s">
        <v>46</v>
      </c>
      <c r="U674" s="20" t="s">
        <v>165</v>
      </c>
      <c r="V674">
        <v>120</v>
      </c>
      <c r="W674">
        <v>126</v>
      </c>
      <c r="X674">
        <v>1011</v>
      </c>
      <c r="Z674">
        <v>6.4</v>
      </c>
      <c r="AA674" s="37" t="s">
        <v>423</v>
      </c>
      <c r="AB674" s="35" t="s">
        <v>370</v>
      </c>
      <c r="AC674" s="35">
        <f>VLOOKUP(A674,Raceinfo!$A$1:$D$15,4,0)</f>
        <v>5</v>
      </c>
      <c r="AD674">
        <v>5</v>
      </c>
      <c r="AE674">
        <v>29</v>
      </c>
      <c r="AF674">
        <v>6</v>
      </c>
      <c r="AG674">
        <v>6</v>
      </c>
      <c r="AH674">
        <v>5</v>
      </c>
      <c r="AI674">
        <v>6</v>
      </c>
      <c r="AJ674">
        <v>5</v>
      </c>
      <c r="AK674">
        <v>2</v>
      </c>
      <c r="AL674" t="s">
        <v>29</v>
      </c>
      <c r="AM674" t="s">
        <v>1472</v>
      </c>
      <c r="AN674" s="126">
        <f>表格2[[#This Row],[今次負磅]]/表格2[[#This Row],[排位體重]]*100%</f>
        <v>0.11869436201780416</v>
      </c>
      <c r="AO674" t="str">
        <f t="shared" si="32"/>
        <v/>
      </c>
    </row>
    <row r="675" spans="1:41" x14ac:dyDescent="0.25">
      <c r="A675" s="20" t="s">
        <v>130</v>
      </c>
      <c r="B675" s="27" t="s">
        <v>164</v>
      </c>
      <c r="C675" s="27"/>
      <c r="D675" s="27"/>
      <c r="E675" s="11" t="s">
        <v>1414</v>
      </c>
      <c r="F675" s="122"/>
      <c r="G675" s="33" t="str">
        <f>VLOOKUP(AF675, method!$A$1:$B$15, 2, 0)</f>
        <v>留後</v>
      </c>
      <c r="H675">
        <v>8</v>
      </c>
      <c r="I675" t="str">
        <f t="shared" si="30"/>
        <v>忠</v>
      </c>
      <c r="J675">
        <f>COUNTIF($B$2:B675,B675)</f>
        <v>4</v>
      </c>
      <c r="K675" t="str">
        <f t="shared" ca="1" si="31"/>
        <v/>
      </c>
      <c r="L675" t="s">
        <v>590</v>
      </c>
      <c r="M675" s="39" t="s">
        <v>430</v>
      </c>
      <c r="N675">
        <v>1800</v>
      </c>
      <c r="O675">
        <v>1</v>
      </c>
      <c r="P675">
        <v>51.5</v>
      </c>
      <c r="Q675">
        <v>4</v>
      </c>
      <c r="R675">
        <v>5</v>
      </c>
      <c r="S675" s="60" t="s">
        <v>125</v>
      </c>
      <c r="T675" s="62" t="s">
        <v>154</v>
      </c>
      <c r="U675" s="20" t="s">
        <v>165</v>
      </c>
      <c r="V675">
        <v>120</v>
      </c>
      <c r="W675">
        <v>126</v>
      </c>
      <c r="X675">
        <v>1016</v>
      </c>
      <c r="Z675">
        <v>13</v>
      </c>
      <c r="AA675" s="37" t="s">
        <v>408</v>
      </c>
      <c r="AB675" s="36" t="s">
        <v>459</v>
      </c>
      <c r="AC675" s="36">
        <f>VLOOKUP(A675,Raceinfo!$A$1:$D$15,4,0)</f>
        <v>5</v>
      </c>
      <c r="AD675">
        <v>5</v>
      </c>
      <c r="AE675">
        <v>31</v>
      </c>
      <c r="AF675">
        <v>11</v>
      </c>
      <c r="AG675">
        <v>10</v>
      </c>
      <c r="AH675">
        <v>11</v>
      </c>
      <c r="AI675">
        <v>12</v>
      </c>
      <c r="AJ675">
        <v>8</v>
      </c>
      <c r="AL675" t="s">
        <v>29</v>
      </c>
      <c r="AM675" t="s">
        <v>1472</v>
      </c>
      <c r="AN675" s="126">
        <f>表格2[[#This Row],[今次負磅]]/表格2[[#This Row],[排位體重]]*100%</f>
        <v>0.11811023622047244</v>
      </c>
      <c r="AO675" t="str">
        <f t="shared" si="32"/>
        <v/>
      </c>
    </row>
    <row r="676" spans="1:41" x14ac:dyDescent="0.25">
      <c r="A676" s="20" t="s">
        <v>130</v>
      </c>
      <c r="B676" s="27" t="s">
        <v>164</v>
      </c>
      <c r="C676" s="27"/>
      <c r="D676" s="27"/>
      <c r="E676" s="11" t="s">
        <v>1414</v>
      </c>
      <c r="F676" s="122"/>
      <c r="G676" s="31" t="str">
        <f>VLOOKUP(AF676, method!$A$1:$B$15, 2, 0)</f>
        <v>中後</v>
      </c>
      <c r="H676">
        <v>4</v>
      </c>
      <c r="I676" t="str">
        <f t="shared" si="30"/>
        <v>忠</v>
      </c>
      <c r="J676">
        <f>COUNTIF($B$2:B676,B676)</f>
        <v>5</v>
      </c>
      <c r="K676" t="str">
        <f t="shared" ca="1" si="31"/>
        <v/>
      </c>
      <c r="L676" t="s">
        <v>613</v>
      </c>
      <c r="M676" s="40" t="s">
        <v>398</v>
      </c>
      <c r="N676">
        <v>1800</v>
      </c>
      <c r="O676">
        <v>1</v>
      </c>
      <c r="P676">
        <v>51.6</v>
      </c>
      <c r="Q676">
        <v>4</v>
      </c>
      <c r="R676">
        <v>5</v>
      </c>
      <c r="S676" s="60" t="s">
        <v>125</v>
      </c>
      <c r="T676" s="50" t="s">
        <v>46</v>
      </c>
      <c r="U676" s="20" t="s">
        <v>165</v>
      </c>
      <c r="V676">
        <v>120</v>
      </c>
      <c r="W676">
        <v>130</v>
      </c>
      <c r="X676">
        <v>1014</v>
      </c>
      <c r="Z676">
        <v>3.6</v>
      </c>
      <c r="AA676" s="37" t="s">
        <v>467</v>
      </c>
      <c r="AB676" s="36" t="s">
        <v>459</v>
      </c>
      <c r="AC676" s="36">
        <f>VLOOKUP(A676,Raceinfo!$A$1:$D$15,4,0)</f>
        <v>5</v>
      </c>
      <c r="AD676">
        <v>5</v>
      </c>
      <c r="AE676">
        <v>33</v>
      </c>
      <c r="AF676">
        <v>10</v>
      </c>
      <c r="AG676">
        <v>10</v>
      </c>
      <c r="AH676">
        <v>9</v>
      </c>
      <c r="AI676">
        <v>9</v>
      </c>
      <c r="AJ676">
        <v>4</v>
      </c>
      <c r="AL676" t="s">
        <v>29</v>
      </c>
      <c r="AM676" t="s">
        <v>1472</v>
      </c>
      <c r="AN676" s="126">
        <f>表格2[[#This Row],[今次負磅]]/表格2[[#This Row],[排位體重]]*100%</f>
        <v>0.11834319526627218</v>
      </c>
      <c r="AO676" t="str">
        <f t="shared" si="32"/>
        <v/>
      </c>
    </row>
    <row r="677" spans="1:41" x14ac:dyDescent="0.25">
      <c r="A677" s="20" t="s">
        <v>130</v>
      </c>
      <c r="B677" s="27" t="s">
        <v>164</v>
      </c>
      <c r="C677" s="27"/>
      <c r="D677" s="27"/>
      <c r="E677" s="11" t="s">
        <v>1414</v>
      </c>
      <c r="F677" s="122"/>
      <c r="G677" s="31" t="str">
        <f>VLOOKUP(AF677, method!$A$1:$B$15, 2, 0)</f>
        <v>中後</v>
      </c>
      <c r="H677">
        <v>7</v>
      </c>
      <c r="I677" t="str">
        <f t="shared" si="30"/>
        <v>忠</v>
      </c>
      <c r="J677">
        <f>COUNTIF($B$2:B677,B677)</f>
        <v>6</v>
      </c>
      <c r="K677" t="str">
        <f t="shared" ca="1" si="31"/>
        <v/>
      </c>
      <c r="L677" t="s">
        <v>425</v>
      </c>
      <c r="M677" s="40" t="s">
        <v>426</v>
      </c>
      <c r="N677">
        <v>2200</v>
      </c>
      <c r="O677">
        <v>2</v>
      </c>
      <c r="P677">
        <v>17.53</v>
      </c>
      <c r="Q677">
        <v>4</v>
      </c>
      <c r="R677">
        <v>3</v>
      </c>
      <c r="S677" s="60" t="s">
        <v>125</v>
      </c>
      <c r="T677" s="62" t="s">
        <v>154</v>
      </c>
      <c r="U677" s="20" t="s">
        <v>165</v>
      </c>
      <c r="V677">
        <v>120</v>
      </c>
      <c r="W677">
        <v>130</v>
      </c>
      <c r="X677">
        <v>1022</v>
      </c>
      <c r="Z677">
        <v>5.7</v>
      </c>
      <c r="AA677" s="37" t="s">
        <v>467</v>
      </c>
      <c r="AB677" s="35" t="s">
        <v>377</v>
      </c>
      <c r="AC677" s="35">
        <f>VLOOKUP(A677,Raceinfo!$A$1:$D$15,4,0)</f>
        <v>5</v>
      </c>
      <c r="AD677">
        <v>5</v>
      </c>
      <c r="AE677">
        <v>35</v>
      </c>
      <c r="AF677">
        <v>10</v>
      </c>
      <c r="AG677">
        <v>9</v>
      </c>
      <c r="AH677">
        <v>10</v>
      </c>
      <c r="AI677">
        <v>10</v>
      </c>
      <c r="AJ677">
        <v>9</v>
      </c>
      <c r="AK677">
        <v>7</v>
      </c>
      <c r="AL677" t="s">
        <v>29</v>
      </c>
      <c r="AM677" t="s">
        <v>1472</v>
      </c>
      <c r="AN677" s="126">
        <f>表格2[[#This Row],[今次負磅]]/表格2[[#This Row],[排位體重]]*100%</f>
        <v>0.11741682974559686</v>
      </c>
      <c r="AO677" t="str">
        <f t="shared" si="32"/>
        <v/>
      </c>
    </row>
    <row r="678" spans="1:41" x14ac:dyDescent="0.25">
      <c r="A678" s="20" t="s">
        <v>130</v>
      </c>
      <c r="B678" s="27" t="s">
        <v>164</v>
      </c>
      <c r="C678" s="27"/>
      <c r="D678" s="27"/>
      <c r="E678" s="11" t="s">
        <v>1414</v>
      </c>
      <c r="F678" s="122"/>
      <c r="G678" s="33" t="str">
        <f>VLOOKUP(AF678, method!$A$1:$B$15, 2, 0)</f>
        <v>留後</v>
      </c>
      <c r="H678" s="15">
        <v>3</v>
      </c>
      <c r="I678" s="15" t="str">
        <f t="shared" si="30"/>
        <v>忠</v>
      </c>
      <c r="J678" s="15">
        <f>COUNTIF($B$2:B678,B678)</f>
        <v>7</v>
      </c>
      <c r="K678" s="15" t="str">
        <f t="shared" ca="1" si="31"/>
        <v/>
      </c>
      <c r="L678" t="s">
        <v>453</v>
      </c>
      <c r="M678" s="40" t="s">
        <v>398</v>
      </c>
      <c r="N678">
        <v>1800</v>
      </c>
      <c r="O678">
        <v>1</v>
      </c>
      <c r="P678">
        <v>49.56</v>
      </c>
      <c r="Q678">
        <v>4</v>
      </c>
      <c r="R678">
        <v>11</v>
      </c>
      <c r="S678" s="60" t="s">
        <v>125</v>
      </c>
      <c r="T678" s="62" t="s">
        <v>154</v>
      </c>
      <c r="U678" s="20" t="s">
        <v>165</v>
      </c>
      <c r="V678">
        <v>120</v>
      </c>
      <c r="W678">
        <v>130</v>
      </c>
      <c r="X678">
        <v>1015</v>
      </c>
      <c r="Z678">
        <v>26</v>
      </c>
      <c r="AA678" s="38" t="s">
        <v>468</v>
      </c>
      <c r="AB678" s="36" t="s">
        <v>459</v>
      </c>
      <c r="AC678" s="36">
        <f>VLOOKUP(A678,Raceinfo!$A$1:$D$15,4,0)</f>
        <v>5</v>
      </c>
      <c r="AD678">
        <v>5</v>
      </c>
      <c r="AE678">
        <v>36</v>
      </c>
      <c r="AF678">
        <v>11</v>
      </c>
      <c r="AG678">
        <v>11</v>
      </c>
      <c r="AH678">
        <v>10</v>
      </c>
      <c r="AI678">
        <v>8</v>
      </c>
      <c r="AJ678">
        <v>3</v>
      </c>
      <c r="AL678" t="s">
        <v>29</v>
      </c>
      <c r="AM678" t="s">
        <v>1472</v>
      </c>
      <c r="AN678" s="126">
        <f>表格2[[#This Row],[今次負磅]]/表格2[[#This Row],[排位體重]]*100%</f>
        <v>0.11822660098522167</v>
      </c>
      <c r="AO678" t="str">
        <f t="shared" si="32"/>
        <v/>
      </c>
    </row>
    <row r="679" spans="1:41" x14ac:dyDescent="0.25">
      <c r="A679" s="20" t="s">
        <v>130</v>
      </c>
      <c r="B679" s="27" t="s">
        <v>164</v>
      </c>
      <c r="C679" s="27"/>
      <c r="D679" s="27"/>
      <c r="E679" s="11" t="s">
        <v>1414</v>
      </c>
      <c r="F679" s="122"/>
      <c r="G679" s="33" t="str">
        <f>VLOOKUP(AF679, method!$A$1:$B$15, 2, 0)</f>
        <v>留後</v>
      </c>
      <c r="H679">
        <v>12</v>
      </c>
      <c r="I679" t="str">
        <f t="shared" si="30"/>
        <v>忠</v>
      </c>
      <c r="J679">
        <f>COUNTIF($B$2:B679,B679)</f>
        <v>8</v>
      </c>
      <c r="K679" t="str">
        <f t="shared" ca="1" si="31"/>
        <v/>
      </c>
      <c r="L679" t="s">
        <v>420</v>
      </c>
      <c r="M679" s="39" t="s">
        <v>369</v>
      </c>
      <c r="N679">
        <v>2000</v>
      </c>
      <c r="O679">
        <v>2</v>
      </c>
      <c r="P679">
        <v>4.9800000000000004</v>
      </c>
      <c r="Q679">
        <v>4</v>
      </c>
      <c r="R679">
        <v>14</v>
      </c>
      <c r="S679" s="60" t="s">
        <v>125</v>
      </c>
      <c r="T679" s="69" t="s">
        <v>358</v>
      </c>
      <c r="U679" s="20" t="s">
        <v>165</v>
      </c>
      <c r="V679">
        <v>120</v>
      </c>
      <c r="W679">
        <v>133</v>
      </c>
      <c r="X679">
        <v>1027</v>
      </c>
      <c r="Z679">
        <v>17</v>
      </c>
      <c r="AA679" s="37" t="s">
        <v>525</v>
      </c>
      <c r="AB679" s="35" t="s">
        <v>377</v>
      </c>
      <c r="AC679" s="35">
        <f>VLOOKUP(A679,Raceinfo!$A$1:$D$15,4,0)</f>
        <v>5</v>
      </c>
      <c r="AD679">
        <v>5</v>
      </c>
      <c r="AE679">
        <v>38</v>
      </c>
      <c r="AF679">
        <v>14</v>
      </c>
      <c r="AG679">
        <v>14</v>
      </c>
      <c r="AH679">
        <v>13</v>
      </c>
      <c r="AI679">
        <v>13</v>
      </c>
      <c r="AJ679">
        <v>12</v>
      </c>
      <c r="AL679" t="s">
        <v>29</v>
      </c>
      <c r="AM679" t="s">
        <v>1472</v>
      </c>
      <c r="AN679" s="126">
        <f>表格2[[#This Row],[今次負磅]]/表格2[[#This Row],[排位體重]]*100%</f>
        <v>0.11684518013631938</v>
      </c>
      <c r="AO679" t="str">
        <f t="shared" si="32"/>
        <v/>
      </c>
    </row>
    <row r="680" spans="1:41" x14ac:dyDescent="0.25">
      <c r="A680" s="20" t="s">
        <v>130</v>
      </c>
      <c r="B680" s="27" t="s">
        <v>164</v>
      </c>
      <c r="C680" s="27"/>
      <c r="D680" s="27"/>
      <c r="E680" s="11" t="s">
        <v>1414</v>
      </c>
      <c r="F680" s="122"/>
      <c r="G680" s="33" t="str">
        <f>VLOOKUP(AF680, method!$A$1:$B$15, 2, 0)</f>
        <v>留後</v>
      </c>
      <c r="H680">
        <v>6</v>
      </c>
      <c r="I680" t="str">
        <f t="shared" si="30"/>
        <v>忠</v>
      </c>
      <c r="J680">
        <f>COUNTIF($B$2:B680,B680)</f>
        <v>9</v>
      </c>
      <c r="K680" t="str">
        <f t="shared" ca="1" si="31"/>
        <v/>
      </c>
      <c r="L680" t="s">
        <v>701</v>
      </c>
      <c r="M680" s="40" t="s">
        <v>376</v>
      </c>
      <c r="N680">
        <v>1800</v>
      </c>
      <c r="O680">
        <v>1</v>
      </c>
      <c r="P680">
        <v>49.57</v>
      </c>
      <c r="Q680">
        <v>4</v>
      </c>
      <c r="R680">
        <v>9</v>
      </c>
      <c r="S680" s="60" t="s">
        <v>125</v>
      </c>
      <c r="T680" s="69" t="s">
        <v>358</v>
      </c>
      <c r="U680" s="20" t="s">
        <v>165</v>
      </c>
      <c r="V680">
        <v>120</v>
      </c>
      <c r="W680">
        <v>134</v>
      </c>
      <c r="X680">
        <v>1014</v>
      </c>
      <c r="Z680">
        <v>15</v>
      </c>
      <c r="AA680" s="38">
        <v>2</v>
      </c>
      <c r="AB680" s="35" t="s">
        <v>377</v>
      </c>
      <c r="AC680" s="35">
        <f>VLOOKUP(A680,Raceinfo!$A$1:$D$15,4,0)</f>
        <v>5</v>
      </c>
      <c r="AD680">
        <v>5</v>
      </c>
      <c r="AE680">
        <v>40</v>
      </c>
      <c r="AF680">
        <v>12</v>
      </c>
      <c r="AG680">
        <v>12</v>
      </c>
      <c r="AH680">
        <v>12</v>
      </c>
      <c r="AI680">
        <v>11</v>
      </c>
      <c r="AJ680">
        <v>6</v>
      </c>
      <c r="AL680" t="s">
        <v>29</v>
      </c>
      <c r="AM680" t="s">
        <v>1472</v>
      </c>
      <c r="AN680" s="126">
        <f>表格2[[#This Row],[今次負磅]]/表格2[[#This Row],[排位體重]]*100%</f>
        <v>0.11834319526627218</v>
      </c>
      <c r="AO680" t="str">
        <f t="shared" si="32"/>
        <v/>
      </c>
    </row>
    <row r="681" spans="1:41" x14ac:dyDescent="0.25">
      <c r="A681" s="20" t="s">
        <v>130</v>
      </c>
      <c r="B681" s="27" t="s">
        <v>164</v>
      </c>
      <c r="C681" s="27"/>
      <c r="D681" s="27"/>
      <c r="E681" s="12" t="s">
        <v>29</v>
      </c>
      <c r="F681" s="122"/>
      <c r="G681" s="33" t="str">
        <f>VLOOKUP(AF681, method!$A$1:$B$15, 2, 0)</f>
        <v>留後</v>
      </c>
      <c r="H681">
        <v>8</v>
      </c>
      <c r="I681" t="str">
        <f t="shared" si="30"/>
        <v>忠</v>
      </c>
      <c r="J681">
        <f>COUNTIF($B$2:B681,B681)</f>
        <v>10</v>
      </c>
      <c r="K681" t="str">
        <f t="shared" ca="1" si="31"/>
        <v/>
      </c>
      <c r="L681" t="s">
        <v>389</v>
      </c>
      <c r="M681" s="39" t="s">
        <v>390</v>
      </c>
      <c r="N681">
        <v>2000</v>
      </c>
      <c r="O681">
        <v>2</v>
      </c>
      <c r="P681">
        <v>3.93</v>
      </c>
      <c r="Q681">
        <v>4</v>
      </c>
      <c r="R681">
        <v>14</v>
      </c>
      <c r="S681" s="60" t="s">
        <v>125</v>
      </c>
      <c r="T681" s="57" t="s">
        <v>77</v>
      </c>
      <c r="U681" s="20" t="s">
        <v>165</v>
      </c>
      <c r="V681">
        <v>120</v>
      </c>
      <c r="W681">
        <v>115</v>
      </c>
      <c r="X681">
        <v>1015</v>
      </c>
      <c r="Z681">
        <v>21</v>
      </c>
      <c r="AA681" s="38" t="s">
        <v>447</v>
      </c>
      <c r="AB681" s="35" t="s">
        <v>377</v>
      </c>
      <c r="AC681" s="35">
        <f>VLOOKUP(A681,Raceinfo!$A$1:$D$15,4,0)</f>
        <v>5</v>
      </c>
      <c r="AD681">
        <v>4</v>
      </c>
      <c r="AE681">
        <v>40</v>
      </c>
      <c r="AF681">
        <v>14</v>
      </c>
      <c r="AG681">
        <v>12</v>
      </c>
      <c r="AH681">
        <v>14</v>
      </c>
      <c r="AI681">
        <v>12</v>
      </c>
      <c r="AJ681">
        <v>8</v>
      </c>
      <c r="AL681" t="s">
        <v>29</v>
      </c>
      <c r="AM681" t="s">
        <v>1472</v>
      </c>
      <c r="AN681" s="126">
        <f>表格2[[#This Row],[今次負磅]]/表格2[[#This Row],[排位體重]]*100%</f>
        <v>0.11822660098522167</v>
      </c>
      <c r="AO681" t="str">
        <f t="shared" si="32"/>
        <v/>
      </c>
    </row>
    <row r="682" spans="1:41" x14ac:dyDescent="0.25">
      <c r="A682" s="20" t="s">
        <v>130</v>
      </c>
      <c r="B682" s="27" t="s">
        <v>164</v>
      </c>
      <c r="C682" s="27"/>
      <c r="D682" s="27"/>
      <c r="E682" s="11" t="s">
        <v>1414</v>
      </c>
      <c r="F682" s="18" t="s">
        <v>1407</v>
      </c>
      <c r="G682" s="31" t="str">
        <f>VLOOKUP(AF682, method!$A$1:$B$15, 2, 0)</f>
        <v>中後</v>
      </c>
      <c r="H682" s="15">
        <v>2</v>
      </c>
      <c r="I682" s="15" t="str">
        <f t="shared" si="30"/>
        <v>忠</v>
      </c>
      <c r="J682" s="15">
        <f>COUNTIF($B$2:B682,B682)</f>
        <v>11</v>
      </c>
      <c r="K682" s="15" t="str">
        <f t="shared" ca="1" si="31"/>
        <v/>
      </c>
      <c r="L682" t="s">
        <v>628</v>
      </c>
      <c r="M682" s="40" t="s">
        <v>426</v>
      </c>
      <c r="N682">
        <v>2200</v>
      </c>
      <c r="O682">
        <v>2</v>
      </c>
      <c r="P682">
        <v>16.899999999999999</v>
      </c>
      <c r="Q682">
        <v>4</v>
      </c>
      <c r="R682">
        <v>5</v>
      </c>
      <c r="S682" s="60" t="s">
        <v>125</v>
      </c>
      <c r="T682" s="66" t="s">
        <v>356</v>
      </c>
      <c r="U682" s="20" t="s">
        <v>165</v>
      </c>
      <c r="V682">
        <v>120</v>
      </c>
      <c r="W682">
        <v>135</v>
      </c>
      <c r="X682">
        <v>1020</v>
      </c>
      <c r="Z682">
        <v>8.1</v>
      </c>
      <c r="AA682" s="38" t="s">
        <v>470</v>
      </c>
      <c r="AB682" s="35" t="s">
        <v>377</v>
      </c>
      <c r="AC682" s="35">
        <f>VLOOKUP(A682,Raceinfo!$A$1:$D$15,4,0)</f>
        <v>5</v>
      </c>
      <c r="AD682">
        <v>5</v>
      </c>
      <c r="AE682">
        <v>40</v>
      </c>
      <c r="AF682">
        <v>9</v>
      </c>
      <c r="AG682">
        <v>8</v>
      </c>
      <c r="AH682">
        <v>7</v>
      </c>
      <c r="AI682">
        <v>7</v>
      </c>
      <c r="AJ682">
        <v>10</v>
      </c>
      <c r="AK682">
        <v>2</v>
      </c>
      <c r="AL682" t="s">
        <v>29</v>
      </c>
      <c r="AM682" t="s">
        <v>1472</v>
      </c>
      <c r="AN682" s="126">
        <f>表格2[[#This Row],[今次負磅]]/表格2[[#This Row],[排位體重]]*100%</f>
        <v>0.11764705882352941</v>
      </c>
      <c r="AO682" t="str">
        <f t="shared" si="32"/>
        <v/>
      </c>
    </row>
    <row r="683" spans="1:41" x14ac:dyDescent="0.25">
      <c r="A683" s="20" t="s">
        <v>130</v>
      </c>
      <c r="B683" s="27" t="s">
        <v>164</v>
      </c>
      <c r="C683" s="27"/>
      <c r="D683" s="27"/>
      <c r="E683" s="11" t="s">
        <v>1414</v>
      </c>
      <c r="F683" s="122"/>
      <c r="G683" s="32" t="str">
        <f>VLOOKUP(AF683, method!$A$1:$B$15, 2, 0)</f>
        <v>中前</v>
      </c>
      <c r="H683">
        <v>5</v>
      </c>
      <c r="I683" t="str">
        <f t="shared" si="30"/>
        <v>忠</v>
      </c>
      <c r="J683">
        <f>COUNTIF($B$2:B683,B683)</f>
        <v>12</v>
      </c>
      <c r="K683" t="str">
        <f t="shared" ca="1" si="31"/>
        <v/>
      </c>
      <c r="L683" t="s">
        <v>617</v>
      </c>
      <c r="M683" s="40" t="s">
        <v>446</v>
      </c>
      <c r="N683">
        <v>2200</v>
      </c>
      <c r="O683">
        <v>2</v>
      </c>
      <c r="P683">
        <v>16.8</v>
      </c>
      <c r="Q683">
        <v>4</v>
      </c>
      <c r="R683">
        <v>2</v>
      </c>
      <c r="S683" s="60" t="s">
        <v>125</v>
      </c>
      <c r="T683" s="61" t="s">
        <v>128</v>
      </c>
      <c r="U683" s="20" t="s">
        <v>165</v>
      </c>
      <c r="V683">
        <v>120</v>
      </c>
      <c r="W683">
        <v>117</v>
      </c>
      <c r="X683">
        <v>1018</v>
      </c>
      <c r="Z683">
        <v>10</v>
      </c>
      <c r="AA683" s="38" t="s">
        <v>447</v>
      </c>
      <c r="AB683" s="35" t="s">
        <v>377</v>
      </c>
      <c r="AC683" s="35">
        <f>VLOOKUP(A683,Raceinfo!$A$1:$D$15,4,0)</f>
        <v>5</v>
      </c>
      <c r="AD683">
        <v>4</v>
      </c>
      <c r="AE683">
        <v>42</v>
      </c>
      <c r="AF683">
        <v>5</v>
      </c>
      <c r="AG683">
        <v>5</v>
      </c>
      <c r="AH683">
        <v>5</v>
      </c>
      <c r="AI683">
        <v>5</v>
      </c>
      <c r="AJ683">
        <v>7</v>
      </c>
      <c r="AK683">
        <v>5</v>
      </c>
      <c r="AL683" t="s">
        <v>29</v>
      </c>
      <c r="AM683" t="s">
        <v>1472</v>
      </c>
      <c r="AN683" s="126">
        <f>表格2[[#This Row],[今次負磅]]/表格2[[#This Row],[排位體重]]*100%</f>
        <v>0.11787819253438114</v>
      </c>
      <c r="AO683" t="str">
        <f t="shared" si="32"/>
        <v/>
      </c>
    </row>
    <row r="684" spans="1:41" x14ac:dyDescent="0.25">
      <c r="A684" s="20" t="s">
        <v>130</v>
      </c>
      <c r="B684" s="27" t="s">
        <v>164</v>
      </c>
      <c r="C684" s="27"/>
      <c r="D684" s="27"/>
      <c r="E684" s="11" t="s">
        <v>1414</v>
      </c>
      <c r="F684" s="122"/>
      <c r="G684" s="32" t="str">
        <f>VLOOKUP(AF684, method!$A$1:$B$15, 2, 0)</f>
        <v>中前</v>
      </c>
      <c r="H684">
        <v>5</v>
      </c>
      <c r="I684" t="str">
        <f t="shared" si="30"/>
        <v>忠</v>
      </c>
      <c r="J684">
        <f>COUNTIF($B$2:B684,B684)</f>
        <v>13</v>
      </c>
      <c r="K684" t="str">
        <f t="shared" ca="1" si="31"/>
        <v/>
      </c>
      <c r="L684" t="s">
        <v>685</v>
      </c>
      <c r="M684" s="40" t="s">
        <v>426</v>
      </c>
      <c r="N684">
        <v>1650</v>
      </c>
      <c r="O684">
        <v>1</v>
      </c>
      <c r="P684">
        <v>40.909999999999997</v>
      </c>
      <c r="Q684">
        <v>4</v>
      </c>
      <c r="R684">
        <v>5</v>
      </c>
      <c r="S684" s="60" t="s">
        <v>125</v>
      </c>
      <c r="T684" s="48" t="s">
        <v>37</v>
      </c>
      <c r="U684" s="20" t="s">
        <v>165</v>
      </c>
      <c r="V684">
        <v>120</v>
      </c>
      <c r="W684">
        <v>119</v>
      </c>
      <c r="X684">
        <v>1009</v>
      </c>
      <c r="Z684">
        <v>45</v>
      </c>
      <c r="AA684" s="37">
        <v>3</v>
      </c>
      <c r="AB684" s="35" t="s">
        <v>377</v>
      </c>
      <c r="AC684" s="35">
        <f>VLOOKUP(A684,Raceinfo!$A$1:$D$15,4,0)</f>
        <v>5</v>
      </c>
      <c r="AD684">
        <v>4</v>
      </c>
      <c r="AE684">
        <v>44</v>
      </c>
      <c r="AF684">
        <v>7</v>
      </c>
      <c r="AG684">
        <v>6</v>
      </c>
      <c r="AH684">
        <v>5</v>
      </c>
      <c r="AI684">
        <v>5</v>
      </c>
      <c r="AL684" t="s">
        <v>29</v>
      </c>
      <c r="AM684" t="s">
        <v>1472</v>
      </c>
      <c r="AN684" s="126">
        <f>表格2[[#This Row],[今次負磅]]/表格2[[#This Row],[排位體重]]*100%</f>
        <v>0.11892963330029732</v>
      </c>
      <c r="AO684" t="str">
        <f t="shared" si="32"/>
        <v/>
      </c>
    </row>
    <row r="685" spans="1:41" x14ac:dyDescent="0.25">
      <c r="A685" s="20" t="s">
        <v>130</v>
      </c>
      <c r="B685" s="27" t="s">
        <v>164</v>
      </c>
      <c r="C685" s="27"/>
      <c r="D685" s="27"/>
      <c r="E685" s="11" t="s">
        <v>1414</v>
      </c>
      <c r="F685" s="122"/>
      <c r="G685" s="33" t="str">
        <f>VLOOKUP(AF685, method!$A$1:$B$15, 2, 0)</f>
        <v>留後</v>
      </c>
      <c r="H685">
        <v>10</v>
      </c>
      <c r="I685" t="str">
        <f t="shared" si="30"/>
        <v>忠</v>
      </c>
      <c r="J685">
        <f>COUNTIF($B$2:B685,B685)</f>
        <v>14</v>
      </c>
      <c r="K685" t="str">
        <f t="shared" ca="1" si="31"/>
        <v/>
      </c>
      <c r="L685" t="s">
        <v>572</v>
      </c>
      <c r="M685" s="40" t="s">
        <v>398</v>
      </c>
      <c r="N685">
        <v>1800</v>
      </c>
      <c r="O685">
        <v>1</v>
      </c>
      <c r="P685">
        <v>50.27</v>
      </c>
      <c r="Q685">
        <v>4</v>
      </c>
      <c r="R685">
        <v>5</v>
      </c>
      <c r="S685" s="60" t="s">
        <v>125</v>
      </c>
      <c r="T685" s="51" t="s">
        <v>52</v>
      </c>
      <c r="U685" s="20" t="s">
        <v>165</v>
      </c>
      <c r="V685">
        <v>120</v>
      </c>
      <c r="W685">
        <v>125</v>
      </c>
      <c r="X685">
        <v>1002</v>
      </c>
      <c r="Z685">
        <v>45</v>
      </c>
      <c r="AA685" s="37" t="s">
        <v>570</v>
      </c>
      <c r="AB685" s="35" t="s">
        <v>370</v>
      </c>
      <c r="AC685" s="35">
        <f>VLOOKUP(A685,Raceinfo!$A$1:$D$15,4,0)</f>
        <v>5</v>
      </c>
      <c r="AD685">
        <v>4</v>
      </c>
      <c r="AE685">
        <v>46</v>
      </c>
      <c r="AF685">
        <v>12</v>
      </c>
      <c r="AG685">
        <v>10</v>
      </c>
      <c r="AH685">
        <v>10</v>
      </c>
      <c r="AI685">
        <v>10</v>
      </c>
      <c r="AJ685">
        <v>10</v>
      </c>
      <c r="AL685" t="s">
        <v>29</v>
      </c>
      <c r="AM685" t="s">
        <v>1472</v>
      </c>
      <c r="AN685" s="126">
        <f>表格2[[#This Row],[今次負磅]]/表格2[[#This Row],[排位體重]]*100%</f>
        <v>0.11976047904191617</v>
      </c>
      <c r="AO685" t="str">
        <f t="shared" si="32"/>
        <v/>
      </c>
    </row>
    <row r="686" spans="1:41" x14ac:dyDescent="0.25">
      <c r="A686" s="20" t="s">
        <v>130</v>
      </c>
      <c r="B686" s="27" t="s">
        <v>164</v>
      </c>
      <c r="C686" s="27"/>
      <c r="D686" s="27"/>
      <c r="E686" s="11" t="s">
        <v>1414</v>
      </c>
      <c r="F686" s="122"/>
      <c r="G686" s="31" t="str">
        <f>VLOOKUP(AF686, method!$A$1:$B$15, 2, 0)</f>
        <v>中後</v>
      </c>
      <c r="H686">
        <v>14</v>
      </c>
      <c r="I686" t="str">
        <f t="shared" si="30"/>
        <v>忠</v>
      </c>
      <c r="J686">
        <f>COUNTIF($B$2:B686,B686)</f>
        <v>15</v>
      </c>
      <c r="K686" t="str">
        <f t="shared" ca="1" si="31"/>
        <v/>
      </c>
      <c r="L686" t="s">
        <v>478</v>
      </c>
      <c r="M686" s="39" t="s">
        <v>430</v>
      </c>
      <c r="N686">
        <v>1800</v>
      </c>
      <c r="O686">
        <v>1</v>
      </c>
      <c r="P686">
        <v>48.48</v>
      </c>
      <c r="Q686">
        <v>4</v>
      </c>
      <c r="R686">
        <v>1</v>
      </c>
      <c r="S686" s="60" t="s">
        <v>125</v>
      </c>
      <c r="T686" s="51" t="s">
        <v>52</v>
      </c>
      <c r="U686" s="20" t="s">
        <v>165</v>
      </c>
      <c r="V686">
        <v>120</v>
      </c>
      <c r="W686">
        <v>125</v>
      </c>
      <c r="X686">
        <v>1001</v>
      </c>
      <c r="Z686">
        <v>27</v>
      </c>
      <c r="AA686" s="37">
        <v>11</v>
      </c>
      <c r="AB686" s="35" t="s">
        <v>370</v>
      </c>
      <c r="AC686" s="35">
        <f>VLOOKUP(A686,Raceinfo!$A$1:$D$15,4,0)</f>
        <v>5</v>
      </c>
      <c r="AD686">
        <v>4</v>
      </c>
      <c r="AE686">
        <v>48</v>
      </c>
      <c r="AF686">
        <v>10</v>
      </c>
      <c r="AG686">
        <v>10</v>
      </c>
      <c r="AH686">
        <v>8</v>
      </c>
      <c r="AI686">
        <v>8</v>
      </c>
      <c r="AJ686">
        <v>14</v>
      </c>
      <c r="AL686" t="s">
        <v>29</v>
      </c>
      <c r="AM686" t="s">
        <v>1472</v>
      </c>
      <c r="AN686" s="126">
        <f>表格2[[#This Row],[今次負磅]]/表格2[[#This Row],[排位體重]]*100%</f>
        <v>0.11988011988011989</v>
      </c>
      <c r="AO686" t="str">
        <f t="shared" si="32"/>
        <v/>
      </c>
    </row>
    <row r="687" spans="1:41" x14ac:dyDescent="0.25">
      <c r="A687" s="20" t="s">
        <v>130</v>
      </c>
      <c r="B687" s="27" t="s">
        <v>164</v>
      </c>
      <c r="C687" s="27"/>
      <c r="D687" s="27"/>
      <c r="E687" s="11" t="s">
        <v>1414</v>
      </c>
      <c r="F687" s="122"/>
      <c r="G687" s="33" t="str">
        <f>VLOOKUP(AF687, method!$A$1:$B$15, 2, 0)</f>
        <v>留後</v>
      </c>
      <c r="H687">
        <v>6</v>
      </c>
      <c r="I687" t="str">
        <f t="shared" si="30"/>
        <v>忠</v>
      </c>
      <c r="J687">
        <f>COUNTIF($B$2:B687,B687)</f>
        <v>16</v>
      </c>
      <c r="K687" t="str">
        <f t="shared" ca="1" si="31"/>
        <v/>
      </c>
      <c r="L687" t="s">
        <v>433</v>
      </c>
      <c r="M687" s="39" t="s">
        <v>384</v>
      </c>
      <c r="N687">
        <v>1800</v>
      </c>
      <c r="O687">
        <v>1</v>
      </c>
      <c r="P687">
        <v>46.91</v>
      </c>
      <c r="Q687">
        <v>4</v>
      </c>
      <c r="R687">
        <v>9</v>
      </c>
      <c r="S687" s="60" t="s">
        <v>125</v>
      </c>
      <c r="T687" s="51" t="s">
        <v>52</v>
      </c>
      <c r="U687" s="20" t="s">
        <v>165</v>
      </c>
      <c r="V687">
        <v>120</v>
      </c>
      <c r="W687">
        <v>123</v>
      </c>
      <c r="X687">
        <v>1003</v>
      </c>
      <c r="Z687">
        <v>52</v>
      </c>
      <c r="AA687" s="38" t="s">
        <v>550</v>
      </c>
      <c r="AB687" s="35" t="s">
        <v>370</v>
      </c>
      <c r="AC687" s="35">
        <f>VLOOKUP(A687,Raceinfo!$A$1:$D$15,4,0)</f>
        <v>5</v>
      </c>
      <c r="AD687">
        <v>4</v>
      </c>
      <c r="AE687">
        <v>48</v>
      </c>
      <c r="AF687">
        <v>13</v>
      </c>
      <c r="AG687">
        <v>10</v>
      </c>
      <c r="AH687">
        <v>9</v>
      </c>
      <c r="AI687">
        <v>7</v>
      </c>
      <c r="AJ687">
        <v>6</v>
      </c>
      <c r="AL687" t="s">
        <v>29</v>
      </c>
      <c r="AM687" t="s">
        <v>1472</v>
      </c>
      <c r="AN687" s="126">
        <f>表格2[[#This Row],[今次負磅]]/表格2[[#This Row],[排位體重]]*100%</f>
        <v>0.11964107676969092</v>
      </c>
      <c r="AO687" t="str">
        <f t="shared" si="32"/>
        <v/>
      </c>
    </row>
    <row r="688" spans="1:41" x14ac:dyDescent="0.25">
      <c r="A688" s="20" t="s">
        <v>130</v>
      </c>
      <c r="B688" s="27" t="s">
        <v>164</v>
      </c>
      <c r="C688" s="27"/>
      <c r="D688" s="27"/>
      <c r="E688" s="11" t="s">
        <v>1414</v>
      </c>
      <c r="F688" s="122"/>
      <c r="G688" s="33" t="str">
        <f>VLOOKUP(AF688, method!$A$1:$B$15, 2, 0)</f>
        <v>留後</v>
      </c>
      <c r="H688">
        <v>8</v>
      </c>
      <c r="I688" t="str">
        <f t="shared" si="30"/>
        <v>忠</v>
      </c>
      <c r="J688">
        <f>COUNTIF($B$2:B688,B688)</f>
        <v>17</v>
      </c>
      <c r="K688" t="str">
        <f t="shared" ca="1" si="31"/>
        <v/>
      </c>
      <c r="L688" t="s">
        <v>620</v>
      </c>
      <c r="M688" s="40" t="s">
        <v>426</v>
      </c>
      <c r="N688">
        <v>1800</v>
      </c>
      <c r="O688">
        <v>1</v>
      </c>
      <c r="P688">
        <v>49.28</v>
      </c>
      <c r="Q688">
        <v>4</v>
      </c>
      <c r="R688">
        <v>8</v>
      </c>
      <c r="S688" s="60" t="s">
        <v>125</v>
      </c>
      <c r="T688" s="51" t="s">
        <v>52</v>
      </c>
      <c r="U688" s="20" t="s">
        <v>165</v>
      </c>
      <c r="V688">
        <v>120</v>
      </c>
      <c r="W688">
        <v>123</v>
      </c>
      <c r="X688">
        <v>1003</v>
      </c>
      <c r="Z688">
        <v>36</v>
      </c>
      <c r="AA688" s="37" t="s">
        <v>423</v>
      </c>
      <c r="AB688" s="35" t="s">
        <v>370</v>
      </c>
      <c r="AC688" s="35">
        <f>VLOOKUP(A688,Raceinfo!$A$1:$D$15,4,0)</f>
        <v>5</v>
      </c>
      <c r="AD688">
        <v>4</v>
      </c>
      <c r="AE688">
        <v>48</v>
      </c>
      <c r="AF688">
        <v>11</v>
      </c>
      <c r="AG688">
        <v>11</v>
      </c>
      <c r="AH688">
        <v>11</v>
      </c>
      <c r="AI688">
        <v>11</v>
      </c>
      <c r="AJ688">
        <v>8</v>
      </c>
      <c r="AL688" t="s">
        <v>29</v>
      </c>
      <c r="AM688" t="s">
        <v>1472</v>
      </c>
      <c r="AN688" s="126">
        <f>表格2[[#This Row],[今次負磅]]/表格2[[#This Row],[排位體重]]*100%</f>
        <v>0.11964107676969092</v>
      </c>
      <c r="AO688" t="str">
        <f t="shared" si="32"/>
        <v/>
      </c>
    </row>
    <row r="689" spans="1:46" x14ac:dyDescent="0.25">
      <c r="A689" s="20" t="s">
        <v>130</v>
      </c>
      <c r="B689" s="27" t="s">
        <v>164</v>
      </c>
      <c r="C689" s="27"/>
      <c r="D689" s="27"/>
      <c r="E689" s="11" t="s">
        <v>1414</v>
      </c>
      <c r="F689" s="122"/>
      <c r="G689" s="33" t="str">
        <f>VLOOKUP(AF689, method!$A$1:$B$15, 2, 0)</f>
        <v>留後</v>
      </c>
      <c r="H689">
        <v>9</v>
      </c>
      <c r="I689" t="str">
        <f t="shared" si="30"/>
        <v>忠</v>
      </c>
      <c r="J689">
        <f>COUNTIF($B$2:B689,B689)</f>
        <v>18</v>
      </c>
      <c r="K689" t="str">
        <f t="shared" ca="1" si="31"/>
        <v/>
      </c>
      <c r="L689" t="s">
        <v>583</v>
      </c>
      <c r="M689" s="39" t="s">
        <v>394</v>
      </c>
      <c r="N689">
        <v>2000</v>
      </c>
      <c r="O689">
        <v>2</v>
      </c>
      <c r="P689">
        <v>3</v>
      </c>
      <c r="Q689">
        <v>4</v>
      </c>
      <c r="R689">
        <v>10</v>
      </c>
      <c r="S689" s="60" t="s">
        <v>125</v>
      </c>
      <c r="T689" s="57" t="s">
        <v>77</v>
      </c>
      <c r="U689" s="20" t="s">
        <v>165</v>
      </c>
      <c r="V689">
        <v>120</v>
      </c>
      <c r="W689">
        <v>125</v>
      </c>
      <c r="X689">
        <v>997</v>
      </c>
      <c r="Z689">
        <v>22</v>
      </c>
      <c r="AA689" s="37">
        <v>6</v>
      </c>
      <c r="AB689" s="35" t="s">
        <v>377</v>
      </c>
      <c r="AC689" s="35">
        <f>VLOOKUP(A689,Raceinfo!$A$1:$D$15,4,0)</f>
        <v>5</v>
      </c>
      <c r="AD689">
        <v>4</v>
      </c>
      <c r="AE689">
        <v>48</v>
      </c>
      <c r="AF689">
        <v>11</v>
      </c>
      <c r="AG689">
        <v>11</v>
      </c>
      <c r="AH689">
        <v>11</v>
      </c>
      <c r="AI689">
        <v>9</v>
      </c>
      <c r="AJ689">
        <v>9</v>
      </c>
      <c r="AL689" t="s">
        <v>29</v>
      </c>
      <c r="AM689" t="s">
        <v>1472</v>
      </c>
      <c r="AN689" s="126">
        <f>表格2[[#This Row],[今次負磅]]/表格2[[#This Row],[排位體重]]*100%</f>
        <v>0.12036108324974924</v>
      </c>
      <c r="AO689" t="str">
        <f t="shared" si="32"/>
        <v/>
      </c>
    </row>
    <row r="690" spans="1:46" x14ac:dyDescent="0.25">
      <c r="A690" s="20" t="s">
        <v>130</v>
      </c>
      <c r="B690" s="27" t="s">
        <v>164</v>
      </c>
      <c r="C690" s="27"/>
      <c r="D690" s="27"/>
      <c r="E690" s="11" t="s">
        <v>1414</v>
      </c>
      <c r="F690" s="122"/>
      <c r="G690" s="33" t="str">
        <f>VLOOKUP(AF690, method!$A$1:$B$15, 2, 0)</f>
        <v>留後</v>
      </c>
      <c r="H690">
        <v>10</v>
      </c>
      <c r="I690" t="str">
        <f t="shared" si="30"/>
        <v>忠</v>
      </c>
      <c r="J690">
        <f>COUNTIF($B$2:B690,B690)</f>
        <v>19</v>
      </c>
      <c r="K690" t="str">
        <f t="shared" ca="1" si="31"/>
        <v/>
      </c>
      <c r="L690" t="s">
        <v>512</v>
      </c>
      <c r="M690" s="39" t="s">
        <v>430</v>
      </c>
      <c r="N690">
        <v>1800</v>
      </c>
      <c r="O690">
        <v>1</v>
      </c>
      <c r="P690">
        <v>48.53</v>
      </c>
      <c r="Q690">
        <v>4</v>
      </c>
      <c r="R690">
        <v>8</v>
      </c>
      <c r="S690" s="60" t="s">
        <v>125</v>
      </c>
      <c r="T690" s="52" t="s">
        <v>56</v>
      </c>
      <c r="U690" s="20" t="s">
        <v>165</v>
      </c>
      <c r="V690">
        <v>120</v>
      </c>
      <c r="W690">
        <v>123</v>
      </c>
      <c r="X690">
        <v>991</v>
      </c>
      <c r="Z690">
        <v>12</v>
      </c>
      <c r="AA690" s="37" t="s">
        <v>416</v>
      </c>
      <c r="AB690" s="35" t="s">
        <v>377</v>
      </c>
      <c r="AC690" s="35">
        <f>VLOOKUP(A690,Raceinfo!$A$1:$D$15,4,0)</f>
        <v>5</v>
      </c>
      <c r="AD690">
        <v>4</v>
      </c>
      <c r="AE690">
        <v>48</v>
      </c>
      <c r="AF690">
        <v>12</v>
      </c>
      <c r="AG690">
        <v>13</v>
      </c>
      <c r="AH690">
        <v>11</v>
      </c>
      <c r="AI690">
        <v>12</v>
      </c>
      <c r="AJ690">
        <v>10</v>
      </c>
      <c r="AL690" t="s">
        <v>29</v>
      </c>
      <c r="AM690" t="s">
        <v>1472</v>
      </c>
      <c r="AN690" s="126">
        <f>表格2[[#This Row],[今次負磅]]/表格2[[#This Row],[排位體重]]*100%</f>
        <v>0.12108980827447023</v>
      </c>
      <c r="AO690" t="str">
        <f t="shared" si="32"/>
        <v/>
      </c>
    </row>
    <row r="691" spans="1:46" x14ac:dyDescent="0.25">
      <c r="A691" s="20" t="s">
        <v>130</v>
      </c>
      <c r="B691" s="27" t="s">
        <v>164</v>
      </c>
      <c r="C691" s="27"/>
      <c r="D691" s="27"/>
      <c r="E691" s="11" t="s">
        <v>1414</v>
      </c>
      <c r="F691" s="18" t="s">
        <v>1407</v>
      </c>
      <c r="G691" s="31" t="str">
        <f>VLOOKUP(AF691, method!$A$1:$B$15, 2, 0)</f>
        <v>中後</v>
      </c>
      <c r="H691" s="15">
        <v>2</v>
      </c>
      <c r="I691" s="15" t="str">
        <f t="shared" si="30"/>
        <v>忠</v>
      </c>
      <c r="J691" s="15">
        <f>COUNTIF($B$2:B691,B691)</f>
        <v>20</v>
      </c>
      <c r="K691" s="15" t="str">
        <f t="shared" ca="1" si="31"/>
        <v/>
      </c>
      <c r="L691" t="s">
        <v>585</v>
      </c>
      <c r="M691" s="40" t="s">
        <v>446</v>
      </c>
      <c r="N691">
        <v>2200</v>
      </c>
      <c r="O691">
        <v>2</v>
      </c>
      <c r="P691">
        <v>15.5</v>
      </c>
      <c r="Q691">
        <v>4</v>
      </c>
      <c r="R691">
        <v>7</v>
      </c>
      <c r="S691" s="60" t="s">
        <v>125</v>
      </c>
      <c r="T691" s="57" t="s">
        <v>77</v>
      </c>
      <c r="U691" s="20" t="s">
        <v>165</v>
      </c>
      <c r="V691">
        <v>120</v>
      </c>
      <c r="W691">
        <v>123</v>
      </c>
      <c r="X691">
        <v>996</v>
      </c>
      <c r="Z691">
        <v>4.4000000000000004</v>
      </c>
      <c r="AA691" s="38" t="s">
        <v>470</v>
      </c>
      <c r="AB691" s="35" t="s">
        <v>370</v>
      </c>
      <c r="AC691" s="35">
        <f>VLOOKUP(A691,Raceinfo!$A$1:$D$15,4,0)</f>
        <v>5</v>
      </c>
      <c r="AD691">
        <v>4</v>
      </c>
      <c r="AE691">
        <v>46</v>
      </c>
      <c r="AF691">
        <v>9</v>
      </c>
      <c r="AG691">
        <v>8</v>
      </c>
      <c r="AH691">
        <v>7</v>
      </c>
      <c r="AI691">
        <v>6</v>
      </c>
      <c r="AJ691">
        <v>5</v>
      </c>
      <c r="AK691">
        <v>2</v>
      </c>
      <c r="AL691" t="s">
        <v>29</v>
      </c>
      <c r="AM691" t="s">
        <v>1472</v>
      </c>
      <c r="AN691" s="126">
        <f>表格2[[#This Row],[今次負磅]]/表格2[[#This Row],[排位體重]]*100%</f>
        <v>0.12048192771084337</v>
      </c>
      <c r="AO691" t="str">
        <f t="shared" si="32"/>
        <v/>
      </c>
    </row>
    <row r="692" spans="1:46" x14ac:dyDescent="0.25">
      <c r="A692" s="20" t="s">
        <v>130</v>
      </c>
      <c r="B692" s="27" t="s">
        <v>164</v>
      </c>
      <c r="C692" s="27"/>
      <c r="D692" s="27"/>
      <c r="E692" s="11" t="s">
        <v>1414</v>
      </c>
      <c r="F692" s="23" t="s">
        <v>1409</v>
      </c>
      <c r="G692" s="32" t="str">
        <f>VLOOKUP(AF692, method!$A$1:$B$15, 2, 0)</f>
        <v>中前</v>
      </c>
      <c r="H692" s="15">
        <v>1</v>
      </c>
      <c r="I692" s="15" t="str">
        <f t="shared" si="30"/>
        <v>忠</v>
      </c>
      <c r="J692" s="15">
        <f>COUNTIF($B$2:B692,B692)</f>
        <v>21</v>
      </c>
      <c r="K692" s="15" t="str">
        <f t="shared" ca="1" si="31"/>
        <v/>
      </c>
      <c r="L692" t="s">
        <v>713</v>
      </c>
      <c r="M692" s="40" t="s">
        <v>376</v>
      </c>
      <c r="N692">
        <v>2200</v>
      </c>
      <c r="O692">
        <v>2</v>
      </c>
      <c r="P692">
        <v>17.78</v>
      </c>
      <c r="Q692">
        <v>4</v>
      </c>
      <c r="R692">
        <v>7</v>
      </c>
      <c r="S692" s="60" t="s">
        <v>125</v>
      </c>
      <c r="T692" s="57" t="s">
        <v>77</v>
      </c>
      <c r="U692" s="20" t="s">
        <v>165</v>
      </c>
      <c r="V692">
        <v>120</v>
      </c>
      <c r="W692">
        <v>118</v>
      </c>
      <c r="X692">
        <v>994</v>
      </c>
      <c r="Z692">
        <v>7.7</v>
      </c>
      <c r="AA692" s="38" t="s">
        <v>468</v>
      </c>
      <c r="AB692" s="35" t="s">
        <v>377</v>
      </c>
      <c r="AC692" s="35">
        <f>VLOOKUP(A692,Raceinfo!$A$1:$D$15,4,0)</f>
        <v>5</v>
      </c>
      <c r="AD692">
        <v>4</v>
      </c>
      <c r="AE692">
        <v>40</v>
      </c>
      <c r="AF692">
        <v>7</v>
      </c>
      <c r="AG692">
        <v>6</v>
      </c>
      <c r="AH692">
        <v>6</v>
      </c>
      <c r="AI692">
        <v>6</v>
      </c>
      <c r="AJ692">
        <v>5</v>
      </c>
      <c r="AK692">
        <v>1</v>
      </c>
      <c r="AL692" t="s">
        <v>29</v>
      </c>
      <c r="AM692" t="s">
        <v>1472</v>
      </c>
      <c r="AN692" s="126">
        <f>表格2[[#This Row],[今次負磅]]/表格2[[#This Row],[排位體重]]*100%</f>
        <v>0.12072434607645875</v>
      </c>
      <c r="AO692" t="str">
        <f t="shared" si="32"/>
        <v/>
      </c>
    </row>
    <row r="693" spans="1:46" x14ac:dyDescent="0.25">
      <c r="A693" s="20" t="s">
        <v>130</v>
      </c>
      <c r="B693" s="27" t="s">
        <v>164</v>
      </c>
      <c r="C693" s="27"/>
      <c r="D693" s="27"/>
      <c r="E693" s="12" t="s">
        <v>29</v>
      </c>
      <c r="F693" s="23" t="s">
        <v>1409</v>
      </c>
      <c r="G693" s="32" t="str">
        <f>VLOOKUP(AF693, method!$A$1:$B$15, 2, 0)</f>
        <v>中前</v>
      </c>
      <c r="H693" s="15">
        <v>2</v>
      </c>
      <c r="I693" s="15" t="str">
        <f t="shared" si="30"/>
        <v>忠</v>
      </c>
      <c r="J693" s="15">
        <f>COUNTIF($B$2:B693,B693)</f>
        <v>22</v>
      </c>
      <c r="K693" s="15" t="str">
        <f t="shared" ca="1" si="31"/>
        <v/>
      </c>
      <c r="L693" t="s">
        <v>689</v>
      </c>
      <c r="M693" s="40" t="s">
        <v>426</v>
      </c>
      <c r="N693">
        <v>2200</v>
      </c>
      <c r="O693">
        <v>2</v>
      </c>
      <c r="P693">
        <v>16.8</v>
      </c>
      <c r="Q693">
        <v>4</v>
      </c>
      <c r="R693">
        <v>3</v>
      </c>
      <c r="S693" s="60" t="s">
        <v>125</v>
      </c>
      <c r="T693" s="57" t="s">
        <v>77</v>
      </c>
      <c r="U693" s="20" t="s">
        <v>165</v>
      </c>
      <c r="V693">
        <v>120</v>
      </c>
      <c r="W693">
        <v>116</v>
      </c>
      <c r="X693">
        <v>1004</v>
      </c>
      <c r="Z693">
        <v>8.6</v>
      </c>
      <c r="AA693" s="38" t="s">
        <v>463</v>
      </c>
      <c r="AB693" s="35" t="s">
        <v>370</v>
      </c>
      <c r="AC693" s="35">
        <f>VLOOKUP(A693,Raceinfo!$A$1:$D$15,4,0)</f>
        <v>5</v>
      </c>
      <c r="AD693">
        <v>4</v>
      </c>
      <c r="AE693">
        <v>39</v>
      </c>
      <c r="AF693">
        <v>7</v>
      </c>
      <c r="AG693">
        <v>7</v>
      </c>
      <c r="AH693">
        <v>8</v>
      </c>
      <c r="AI693">
        <v>11</v>
      </c>
      <c r="AJ693">
        <v>11</v>
      </c>
      <c r="AK693">
        <v>2</v>
      </c>
      <c r="AL693" t="s">
        <v>29</v>
      </c>
      <c r="AM693" t="s">
        <v>1472</v>
      </c>
      <c r="AN693" s="126">
        <f>表格2[[#This Row],[今次負磅]]/表格2[[#This Row],[排位體重]]*100%</f>
        <v>0.11952191235059761</v>
      </c>
      <c r="AO693" t="str">
        <f t="shared" si="32"/>
        <v/>
      </c>
    </row>
    <row r="694" spans="1:46" x14ac:dyDescent="0.25">
      <c r="A694" s="20" t="s">
        <v>130</v>
      </c>
      <c r="B694" s="27" t="s">
        <v>164</v>
      </c>
      <c r="C694" s="27"/>
      <c r="D694" s="27"/>
      <c r="E694" s="11" t="s">
        <v>1414</v>
      </c>
      <c r="F694" s="122"/>
      <c r="G694" s="31" t="str">
        <f>VLOOKUP(AF694, method!$A$1:$B$15, 2, 0)</f>
        <v>中後</v>
      </c>
      <c r="H694">
        <v>5</v>
      </c>
      <c r="I694" t="str">
        <f t="shared" si="30"/>
        <v>忠</v>
      </c>
      <c r="J694">
        <f>COUNTIF($B$2:B694,B694)</f>
        <v>23</v>
      </c>
      <c r="K694" t="str">
        <f t="shared" ca="1" si="31"/>
        <v/>
      </c>
      <c r="L694" t="s">
        <v>595</v>
      </c>
      <c r="M694" s="39" t="s">
        <v>390</v>
      </c>
      <c r="N694">
        <v>2000</v>
      </c>
      <c r="O694">
        <v>2</v>
      </c>
      <c r="P694">
        <v>3.12</v>
      </c>
      <c r="Q694">
        <v>4</v>
      </c>
      <c r="R694">
        <v>6</v>
      </c>
      <c r="S694" s="60" t="s">
        <v>125</v>
      </c>
      <c r="T694" s="50" t="s">
        <v>46</v>
      </c>
      <c r="U694" s="20" t="s">
        <v>165</v>
      </c>
      <c r="V694">
        <v>120</v>
      </c>
      <c r="W694">
        <v>135</v>
      </c>
      <c r="X694">
        <v>1010</v>
      </c>
      <c r="Z694">
        <v>8</v>
      </c>
      <c r="AA694" s="38" t="s">
        <v>517</v>
      </c>
      <c r="AB694" s="35" t="s">
        <v>377</v>
      </c>
      <c r="AC694" s="35">
        <f>VLOOKUP(A694,Raceinfo!$A$1:$D$15,4,0)</f>
        <v>5</v>
      </c>
      <c r="AD694">
        <v>5</v>
      </c>
      <c r="AE694">
        <v>40</v>
      </c>
      <c r="AF694">
        <v>9</v>
      </c>
      <c r="AG694">
        <v>8</v>
      </c>
      <c r="AH694">
        <v>8</v>
      </c>
      <c r="AI694">
        <v>8</v>
      </c>
      <c r="AJ694">
        <v>5</v>
      </c>
      <c r="AL694" t="s">
        <v>736</v>
      </c>
      <c r="AM694" t="s">
        <v>1621</v>
      </c>
      <c r="AN694" s="126">
        <f>表格2[[#This Row],[今次負磅]]/表格2[[#This Row],[排位體重]]*100%</f>
        <v>0.11881188118811881</v>
      </c>
      <c r="AO694" t="str">
        <f t="shared" si="32"/>
        <v/>
      </c>
    </row>
    <row r="695" spans="1:46" x14ac:dyDescent="0.25">
      <c r="A695" s="20" t="s">
        <v>130</v>
      </c>
      <c r="B695" s="27" t="s">
        <v>164</v>
      </c>
      <c r="C695" s="27"/>
      <c r="D695" s="27"/>
      <c r="E695" s="11" t="s">
        <v>1414</v>
      </c>
      <c r="F695" s="122"/>
      <c r="G695" s="33" t="str">
        <f>VLOOKUP(AF695, method!$A$1:$B$15, 2, 0)</f>
        <v>留後</v>
      </c>
      <c r="H695">
        <v>6</v>
      </c>
      <c r="I695" t="str">
        <f t="shared" si="30"/>
        <v>忠</v>
      </c>
      <c r="J695">
        <f>COUNTIF($B$2:B695,B695)</f>
        <v>24</v>
      </c>
      <c r="K695" t="str">
        <f t="shared" ca="1" si="31"/>
        <v/>
      </c>
      <c r="L695" t="s">
        <v>558</v>
      </c>
      <c r="M695" s="41" t="s">
        <v>400</v>
      </c>
      <c r="N695">
        <v>1650</v>
      </c>
      <c r="O695">
        <v>1</v>
      </c>
      <c r="P695">
        <v>39.700000000000003</v>
      </c>
      <c r="Q695">
        <v>4</v>
      </c>
      <c r="R695">
        <v>8</v>
      </c>
      <c r="S695" s="60" t="s">
        <v>125</v>
      </c>
      <c r="T695" s="77" t="s">
        <v>586</v>
      </c>
      <c r="U695" s="20" t="s">
        <v>165</v>
      </c>
      <c r="V695">
        <v>120</v>
      </c>
      <c r="W695">
        <v>119</v>
      </c>
      <c r="X695">
        <v>1014</v>
      </c>
      <c r="Z695">
        <v>32</v>
      </c>
      <c r="AA695" s="37" t="s">
        <v>414</v>
      </c>
      <c r="AB695" s="35" t="s">
        <v>377</v>
      </c>
      <c r="AC695" s="35">
        <f>VLOOKUP(A695,Raceinfo!$A$1:$D$15,4,0)</f>
        <v>5</v>
      </c>
      <c r="AD695">
        <v>4</v>
      </c>
      <c r="AE695">
        <v>42</v>
      </c>
      <c r="AF695">
        <v>14</v>
      </c>
      <c r="AG695">
        <v>14</v>
      </c>
      <c r="AH695">
        <v>13</v>
      </c>
      <c r="AI695">
        <v>6</v>
      </c>
      <c r="AL695" t="s">
        <v>737</v>
      </c>
      <c r="AM695" t="s">
        <v>1622</v>
      </c>
      <c r="AN695" s="126">
        <f>表格2[[#This Row],[今次負磅]]/表格2[[#This Row],[排位體重]]*100%</f>
        <v>0.11834319526627218</v>
      </c>
      <c r="AO695" t="str">
        <f t="shared" si="32"/>
        <v/>
      </c>
    </row>
    <row r="696" spans="1:46" x14ac:dyDescent="0.25">
      <c r="A696" s="20" t="s">
        <v>130</v>
      </c>
      <c r="B696" s="27" t="s">
        <v>164</v>
      </c>
      <c r="C696" s="27"/>
      <c r="D696" s="27"/>
      <c r="E696" s="11" t="s">
        <v>1414</v>
      </c>
      <c r="F696" s="122"/>
      <c r="G696" s="33" t="str">
        <f>VLOOKUP(AF696, method!$A$1:$B$15, 2, 0)</f>
        <v>留後</v>
      </c>
      <c r="H696">
        <v>9</v>
      </c>
      <c r="I696" t="str">
        <f t="shared" si="30"/>
        <v>忠</v>
      </c>
      <c r="J696">
        <f>COUNTIF($B$2:B696,B696)</f>
        <v>25</v>
      </c>
      <c r="K696" t="str">
        <f t="shared" ca="1" si="31"/>
        <v/>
      </c>
      <c r="L696" t="s">
        <v>647</v>
      </c>
      <c r="M696" s="40" t="s">
        <v>398</v>
      </c>
      <c r="N696">
        <v>2200</v>
      </c>
      <c r="O696">
        <v>2</v>
      </c>
      <c r="P696">
        <v>17.82</v>
      </c>
      <c r="Q696">
        <v>4</v>
      </c>
      <c r="R696">
        <v>9</v>
      </c>
      <c r="S696" s="60" t="s">
        <v>125</v>
      </c>
      <c r="T696" s="61" t="s">
        <v>128</v>
      </c>
      <c r="U696" s="20" t="s">
        <v>165</v>
      </c>
      <c r="V696">
        <v>120</v>
      </c>
      <c r="W696">
        <v>120</v>
      </c>
      <c r="X696">
        <v>1010</v>
      </c>
      <c r="Z696">
        <v>17</v>
      </c>
      <c r="AA696" s="37" t="s">
        <v>416</v>
      </c>
      <c r="AB696" s="35" t="s">
        <v>377</v>
      </c>
      <c r="AC696" s="35">
        <f>VLOOKUP(A696,Raceinfo!$A$1:$D$15,4,0)</f>
        <v>5</v>
      </c>
      <c r="AD696">
        <v>4</v>
      </c>
      <c r="AE696">
        <v>44</v>
      </c>
      <c r="AF696">
        <v>12</v>
      </c>
      <c r="AG696">
        <v>12</v>
      </c>
      <c r="AH696">
        <v>12</v>
      </c>
      <c r="AI696">
        <v>12</v>
      </c>
      <c r="AJ696">
        <v>12</v>
      </c>
      <c r="AK696">
        <v>9</v>
      </c>
      <c r="AL696" t="s">
        <v>738</v>
      </c>
      <c r="AM696" t="s">
        <v>1623</v>
      </c>
      <c r="AN696" s="126">
        <f>表格2[[#This Row],[今次負磅]]/表格2[[#This Row],[排位體重]]*100%</f>
        <v>0.11881188118811881</v>
      </c>
      <c r="AO696" t="str">
        <f t="shared" si="32"/>
        <v/>
      </c>
    </row>
    <row r="697" spans="1:46" x14ac:dyDescent="0.25">
      <c r="A697" s="20" t="s">
        <v>130</v>
      </c>
      <c r="B697" s="27" t="s">
        <v>164</v>
      </c>
      <c r="C697" s="27"/>
      <c r="D697" s="27"/>
      <c r="E697" s="11" t="s">
        <v>1414</v>
      </c>
      <c r="F697" s="122"/>
      <c r="G697" s="33" t="str">
        <f>VLOOKUP(AF697, method!$A$1:$B$15, 2, 0)</f>
        <v>留後</v>
      </c>
      <c r="H697">
        <v>5</v>
      </c>
      <c r="I697" t="str">
        <f t="shared" si="30"/>
        <v>忠</v>
      </c>
      <c r="J697">
        <f>COUNTIF($B$2:B697,B697)</f>
        <v>26</v>
      </c>
      <c r="K697" t="str">
        <f t="shared" ca="1" si="31"/>
        <v/>
      </c>
      <c r="L697" t="s">
        <v>486</v>
      </c>
      <c r="M697" s="41" t="s">
        <v>400</v>
      </c>
      <c r="N697">
        <v>1800</v>
      </c>
      <c r="O697">
        <v>1</v>
      </c>
      <c r="P697">
        <v>52.42</v>
      </c>
      <c r="Q697">
        <v>4</v>
      </c>
      <c r="R697">
        <v>7</v>
      </c>
      <c r="S697" s="60" t="s">
        <v>125</v>
      </c>
      <c r="T697" s="60" t="s">
        <v>125</v>
      </c>
      <c r="U697" s="20" t="s">
        <v>165</v>
      </c>
      <c r="V697">
        <v>120</v>
      </c>
      <c r="W697">
        <v>121</v>
      </c>
      <c r="X697">
        <v>991</v>
      </c>
      <c r="Z697">
        <v>24</v>
      </c>
      <c r="AA697" s="37">
        <v>10</v>
      </c>
      <c r="AB697" s="36" t="s">
        <v>487</v>
      </c>
      <c r="AC697" s="36">
        <f>VLOOKUP(A697,Raceinfo!$A$1:$D$15,4,0)</f>
        <v>5</v>
      </c>
      <c r="AD697">
        <v>4</v>
      </c>
      <c r="AE697">
        <v>46</v>
      </c>
      <c r="AF697">
        <v>11</v>
      </c>
      <c r="AG697">
        <v>11</v>
      </c>
      <c r="AH697">
        <v>12</v>
      </c>
      <c r="AI697">
        <v>9</v>
      </c>
      <c r="AJ697">
        <v>5</v>
      </c>
      <c r="AL697" t="s">
        <v>739</v>
      </c>
      <c r="AM697" t="s">
        <v>1624</v>
      </c>
      <c r="AN697" s="126">
        <f>表格2[[#This Row],[今次負磅]]/表格2[[#This Row],[排位體重]]*100%</f>
        <v>0.12108980827447023</v>
      </c>
      <c r="AO697" t="str">
        <f t="shared" si="32"/>
        <v/>
      </c>
    </row>
    <row r="698" spans="1:46" x14ac:dyDescent="0.25">
      <c r="A698" s="20" t="s">
        <v>130</v>
      </c>
      <c r="B698" s="27" t="s">
        <v>164</v>
      </c>
      <c r="C698" s="27"/>
      <c r="D698" s="27"/>
      <c r="E698" s="11" t="s">
        <v>1414</v>
      </c>
      <c r="F698" s="122"/>
      <c r="G698" s="31" t="str">
        <f>VLOOKUP(AF698, method!$A$1:$B$15, 2, 0)</f>
        <v>中後</v>
      </c>
      <c r="H698">
        <v>10</v>
      </c>
      <c r="I698" t="str">
        <f t="shared" si="30"/>
        <v>忠</v>
      </c>
      <c r="J698">
        <f>COUNTIF($B$2:B698,B698)</f>
        <v>27</v>
      </c>
      <c r="K698" t="str">
        <f t="shared" ca="1" si="31"/>
        <v/>
      </c>
      <c r="L698" t="s">
        <v>518</v>
      </c>
      <c r="M698" s="39" t="s">
        <v>384</v>
      </c>
      <c r="N698">
        <v>2000</v>
      </c>
      <c r="O698">
        <v>2</v>
      </c>
      <c r="P698">
        <v>3.89</v>
      </c>
      <c r="Q698">
        <v>4</v>
      </c>
      <c r="R698">
        <v>11</v>
      </c>
      <c r="S698" s="60" t="s">
        <v>125</v>
      </c>
      <c r="T698" s="51" t="s">
        <v>52</v>
      </c>
      <c r="U698" s="20" t="s">
        <v>165</v>
      </c>
      <c r="V698">
        <v>120</v>
      </c>
      <c r="W698">
        <v>124</v>
      </c>
      <c r="X698">
        <v>1016</v>
      </c>
      <c r="Z698">
        <v>28</v>
      </c>
      <c r="AA698" s="37" t="s">
        <v>436</v>
      </c>
      <c r="AB698" s="35" t="s">
        <v>377</v>
      </c>
      <c r="AC698" s="35">
        <f>VLOOKUP(A698,Raceinfo!$A$1:$D$15,4,0)</f>
        <v>5</v>
      </c>
      <c r="AD698">
        <v>4</v>
      </c>
      <c r="AE698">
        <v>48</v>
      </c>
      <c r="AF698">
        <v>10</v>
      </c>
      <c r="AG698">
        <v>12</v>
      </c>
      <c r="AH698">
        <v>11</v>
      </c>
      <c r="AI698">
        <v>13</v>
      </c>
      <c r="AJ698">
        <v>10</v>
      </c>
      <c r="AL698" t="s">
        <v>29</v>
      </c>
      <c r="AM698" t="s">
        <v>1472</v>
      </c>
      <c r="AN698" s="126">
        <f>表格2[[#This Row],[今次負磅]]/表格2[[#This Row],[排位體重]]*100%</f>
        <v>0.11811023622047244</v>
      </c>
      <c r="AO698" t="str">
        <f t="shared" si="32"/>
        <v/>
      </c>
    </row>
    <row r="699" spans="1:46" x14ac:dyDescent="0.25">
      <c r="A699" s="20" t="s">
        <v>130</v>
      </c>
      <c r="B699" s="27" t="s">
        <v>164</v>
      </c>
      <c r="C699" s="27"/>
      <c r="D699" s="27"/>
      <c r="E699" s="11" t="s">
        <v>1414</v>
      </c>
      <c r="F699" s="122"/>
      <c r="G699" s="31" t="str">
        <f>VLOOKUP(AF699, method!$A$1:$B$15, 2, 0)</f>
        <v>中後</v>
      </c>
      <c r="H699">
        <v>6</v>
      </c>
      <c r="I699" t="str">
        <f t="shared" si="30"/>
        <v>忠</v>
      </c>
      <c r="J699">
        <f>COUNTIF($B$2:B699,B699)</f>
        <v>28</v>
      </c>
      <c r="K699" t="str">
        <f t="shared" ca="1" si="31"/>
        <v/>
      </c>
      <c r="L699" t="s">
        <v>563</v>
      </c>
      <c r="M699" s="40" t="s">
        <v>446</v>
      </c>
      <c r="N699">
        <v>2200</v>
      </c>
      <c r="O699">
        <v>2</v>
      </c>
      <c r="P699">
        <v>16.899999999999999</v>
      </c>
      <c r="Q699">
        <v>4</v>
      </c>
      <c r="R699">
        <v>7</v>
      </c>
      <c r="S699" s="60" t="s">
        <v>125</v>
      </c>
      <c r="T699" s="50" t="s">
        <v>46</v>
      </c>
      <c r="U699" s="20" t="s">
        <v>165</v>
      </c>
      <c r="V699">
        <v>120</v>
      </c>
      <c r="W699">
        <v>127</v>
      </c>
      <c r="X699">
        <v>1012</v>
      </c>
      <c r="Z699">
        <v>19</v>
      </c>
      <c r="AA699" s="37" t="s">
        <v>531</v>
      </c>
      <c r="AB699" s="35" t="s">
        <v>377</v>
      </c>
      <c r="AC699" s="35">
        <f>VLOOKUP(A699,Raceinfo!$A$1:$D$15,4,0)</f>
        <v>5</v>
      </c>
      <c r="AD699">
        <v>4</v>
      </c>
      <c r="AE699">
        <v>50</v>
      </c>
      <c r="AF699">
        <v>8</v>
      </c>
      <c r="AG699">
        <v>7</v>
      </c>
      <c r="AH699">
        <v>9</v>
      </c>
      <c r="AI699">
        <v>9</v>
      </c>
      <c r="AJ699">
        <v>7</v>
      </c>
      <c r="AK699">
        <v>6</v>
      </c>
      <c r="AL699" t="s">
        <v>29</v>
      </c>
      <c r="AM699" t="s">
        <v>1472</v>
      </c>
      <c r="AN699" s="126">
        <f>表格2[[#This Row],[今次負磅]]/表格2[[#This Row],[排位體重]]*100%</f>
        <v>0.11857707509881422</v>
      </c>
      <c r="AO699" t="str">
        <f t="shared" si="32"/>
        <v/>
      </c>
    </row>
    <row r="700" spans="1:46" x14ac:dyDescent="0.25">
      <c r="A700" s="20" t="s">
        <v>130</v>
      </c>
      <c r="B700" s="27" t="s">
        <v>164</v>
      </c>
      <c r="C700" s="27"/>
      <c r="D700" s="27"/>
      <c r="E700" s="11" t="s">
        <v>1414</v>
      </c>
      <c r="F700" s="122"/>
      <c r="G700" s="31" t="str">
        <f>VLOOKUP(AF700, method!$A$1:$B$15, 2, 0)</f>
        <v>中後</v>
      </c>
      <c r="H700">
        <v>11</v>
      </c>
      <c r="I700" t="str">
        <f t="shared" si="30"/>
        <v>忠</v>
      </c>
      <c r="J700">
        <f>COUNTIF($B$2:B700,B700)</f>
        <v>29</v>
      </c>
      <c r="K700" t="str">
        <f t="shared" ca="1" si="31"/>
        <v/>
      </c>
      <c r="L700" t="s">
        <v>654</v>
      </c>
      <c r="M700" s="39" t="s">
        <v>384</v>
      </c>
      <c r="N700">
        <v>2000</v>
      </c>
      <c r="O700">
        <v>2</v>
      </c>
      <c r="P700">
        <v>2.84</v>
      </c>
      <c r="Q700">
        <v>4</v>
      </c>
      <c r="R700">
        <v>9</v>
      </c>
      <c r="S700" s="60" t="s">
        <v>125</v>
      </c>
      <c r="T700" s="50" t="s">
        <v>46</v>
      </c>
      <c r="U700" s="20" t="s">
        <v>165</v>
      </c>
      <c r="V700">
        <v>120</v>
      </c>
      <c r="W700">
        <v>129</v>
      </c>
      <c r="X700">
        <v>1013</v>
      </c>
      <c r="Z700">
        <v>22</v>
      </c>
      <c r="AA700" s="37">
        <v>6</v>
      </c>
      <c r="AB700" s="35" t="s">
        <v>377</v>
      </c>
      <c r="AC700" s="35">
        <f>VLOOKUP(A700,Raceinfo!$A$1:$D$15,4,0)</f>
        <v>5</v>
      </c>
      <c r="AD700">
        <v>4</v>
      </c>
      <c r="AE700">
        <v>52</v>
      </c>
      <c r="AF700">
        <v>10</v>
      </c>
      <c r="AG700">
        <v>10</v>
      </c>
      <c r="AH700">
        <v>11</v>
      </c>
      <c r="AI700">
        <v>12</v>
      </c>
      <c r="AJ700">
        <v>11</v>
      </c>
      <c r="AL700" t="s">
        <v>29</v>
      </c>
      <c r="AM700" t="s">
        <v>1472</v>
      </c>
      <c r="AN700" s="126">
        <f>表格2[[#This Row],[今次負磅]]/表格2[[#This Row],[排位體重]]*100%</f>
        <v>0.11846001974333663</v>
      </c>
      <c r="AO700" t="str">
        <f t="shared" si="32"/>
        <v/>
      </c>
    </row>
    <row r="701" spans="1:46" x14ac:dyDescent="0.25">
      <c r="A701" s="20" t="s">
        <v>130</v>
      </c>
      <c r="B701" s="27" t="s">
        <v>164</v>
      </c>
      <c r="C701" s="27"/>
      <c r="D701" s="27"/>
      <c r="E701" s="11" t="s">
        <v>1414</v>
      </c>
      <c r="F701" s="122"/>
      <c r="G701" s="31" t="str">
        <f>VLOOKUP(AF701, method!$A$1:$B$15, 2, 0)</f>
        <v>中後</v>
      </c>
      <c r="H701">
        <v>6</v>
      </c>
      <c r="I701" t="str">
        <f t="shared" si="30"/>
        <v>忠</v>
      </c>
      <c r="J701">
        <f>COUNTIF($B$2:B701,B701)</f>
        <v>30</v>
      </c>
      <c r="K701" t="str">
        <f t="shared" ca="1" si="31"/>
        <v/>
      </c>
      <c r="L701" t="s">
        <v>564</v>
      </c>
      <c r="M701" s="40" t="s">
        <v>398</v>
      </c>
      <c r="N701">
        <v>1800</v>
      </c>
      <c r="O701">
        <v>1</v>
      </c>
      <c r="P701">
        <v>50.23</v>
      </c>
      <c r="Q701">
        <v>4</v>
      </c>
      <c r="R701">
        <v>3</v>
      </c>
      <c r="S701" s="60" t="s">
        <v>125</v>
      </c>
      <c r="T701" s="50" t="s">
        <v>46</v>
      </c>
      <c r="U701" s="20" t="s">
        <v>165</v>
      </c>
      <c r="V701">
        <v>120</v>
      </c>
      <c r="W701">
        <v>129</v>
      </c>
      <c r="X701">
        <v>1010</v>
      </c>
      <c r="Z701">
        <v>55</v>
      </c>
      <c r="AA701" s="37" t="s">
        <v>423</v>
      </c>
      <c r="AB701" s="35" t="s">
        <v>377</v>
      </c>
      <c r="AC701" s="35">
        <f>VLOOKUP(A701,Raceinfo!$A$1:$D$15,4,0)</f>
        <v>5</v>
      </c>
      <c r="AD701">
        <v>4</v>
      </c>
      <c r="AE701">
        <v>54</v>
      </c>
      <c r="AF701">
        <v>8</v>
      </c>
      <c r="AG701">
        <v>9</v>
      </c>
      <c r="AH701">
        <v>9</v>
      </c>
      <c r="AI701">
        <v>8</v>
      </c>
      <c r="AJ701">
        <v>6</v>
      </c>
      <c r="AL701" t="s">
        <v>29</v>
      </c>
      <c r="AM701" t="s">
        <v>1472</v>
      </c>
      <c r="AN701" s="126">
        <f>表格2[[#This Row],[今次負磅]]/表格2[[#This Row],[排位體重]]*100%</f>
        <v>0.11881188118811881</v>
      </c>
      <c r="AO701" t="str">
        <f t="shared" si="32"/>
        <v/>
      </c>
    </row>
    <row r="702" spans="1:46" x14ac:dyDescent="0.25">
      <c r="A702" s="20" t="s">
        <v>130</v>
      </c>
      <c r="B702" s="27" t="s">
        <v>164</v>
      </c>
      <c r="C702" s="27"/>
      <c r="D702" s="27"/>
      <c r="E702" s="11" t="s">
        <v>1414</v>
      </c>
      <c r="F702" s="122"/>
      <c r="G702" s="31" t="str">
        <f>VLOOKUP(AF702, method!$A$1:$B$15, 2, 0)</f>
        <v>中後</v>
      </c>
      <c r="H702">
        <v>11</v>
      </c>
      <c r="I702" t="str">
        <f t="shared" si="30"/>
        <v>忠</v>
      </c>
      <c r="J702">
        <f>COUNTIF($B$2:B702,B702)</f>
        <v>31</v>
      </c>
      <c r="K702" t="str">
        <f t="shared" ca="1" si="31"/>
        <v/>
      </c>
      <c r="L702" t="s">
        <v>650</v>
      </c>
      <c r="M702" s="39" t="s">
        <v>430</v>
      </c>
      <c r="N702">
        <v>1800</v>
      </c>
      <c r="O702">
        <v>1</v>
      </c>
      <c r="P702">
        <v>48.65</v>
      </c>
      <c r="Q702">
        <v>4</v>
      </c>
      <c r="R702">
        <v>1</v>
      </c>
      <c r="S702" s="60" t="s">
        <v>125</v>
      </c>
      <c r="T702" s="50" t="s">
        <v>46</v>
      </c>
      <c r="U702" s="20" t="s">
        <v>165</v>
      </c>
      <c r="V702">
        <v>120</v>
      </c>
      <c r="W702">
        <v>133</v>
      </c>
      <c r="X702">
        <v>1002</v>
      </c>
      <c r="Z702">
        <v>51</v>
      </c>
      <c r="AA702" s="37" t="s">
        <v>416</v>
      </c>
      <c r="AB702" s="35" t="s">
        <v>370</v>
      </c>
      <c r="AC702" s="35">
        <f>VLOOKUP(A702,Raceinfo!$A$1:$D$15,4,0)</f>
        <v>5</v>
      </c>
      <c r="AD702">
        <v>4</v>
      </c>
      <c r="AE702">
        <v>56</v>
      </c>
      <c r="AF702">
        <v>9</v>
      </c>
      <c r="AG702">
        <v>9</v>
      </c>
      <c r="AH702">
        <v>9</v>
      </c>
      <c r="AI702">
        <v>9</v>
      </c>
      <c r="AJ702">
        <v>11</v>
      </c>
      <c r="AL702" t="s">
        <v>29</v>
      </c>
      <c r="AM702" t="s">
        <v>1472</v>
      </c>
      <c r="AN702" s="126">
        <f>表格2[[#This Row],[今次負磅]]/表格2[[#This Row],[排位體重]]*100%</f>
        <v>0.11976047904191617</v>
      </c>
      <c r="AO702" t="str">
        <f t="shared" si="32"/>
        <v/>
      </c>
    </row>
    <row r="703" spans="1:46" x14ac:dyDescent="0.25">
      <c r="A703" s="20" t="s">
        <v>130</v>
      </c>
      <c r="B703" s="27" t="s">
        <v>164</v>
      </c>
      <c r="C703" s="27"/>
      <c r="D703" s="27"/>
      <c r="E703" s="11" t="s">
        <v>1414</v>
      </c>
      <c r="F703" s="122"/>
      <c r="G703" s="31" t="str">
        <f>VLOOKUP(AF703, method!$A$1:$B$15, 2, 0)</f>
        <v>中後</v>
      </c>
      <c r="H703">
        <v>9</v>
      </c>
      <c r="I703" t="str">
        <f t="shared" si="30"/>
        <v>忠</v>
      </c>
      <c r="J703">
        <f>COUNTIF($B$2:B703,B703)</f>
        <v>32</v>
      </c>
      <c r="K703" t="str">
        <f t="shared" ca="1" si="31"/>
        <v/>
      </c>
      <c r="L703" t="s">
        <v>495</v>
      </c>
      <c r="M703" s="39" t="s">
        <v>384</v>
      </c>
      <c r="N703" s="42">
        <v>1600</v>
      </c>
      <c r="O703">
        <v>1</v>
      </c>
      <c r="P703">
        <v>35.31</v>
      </c>
      <c r="Q703">
        <v>4</v>
      </c>
      <c r="R703">
        <v>9</v>
      </c>
      <c r="S703" s="60" t="s">
        <v>125</v>
      </c>
      <c r="T703" s="62" t="s">
        <v>154</v>
      </c>
      <c r="U703" s="20" t="s">
        <v>165</v>
      </c>
      <c r="V703">
        <v>120</v>
      </c>
      <c r="W703">
        <v>133</v>
      </c>
      <c r="X703">
        <v>1003</v>
      </c>
      <c r="Z703">
        <v>60</v>
      </c>
      <c r="AA703" s="37">
        <v>10</v>
      </c>
      <c r="AB703" s="35" t="s">
        <v>370</v>
      </c>
      <c r="AC703" s="35">
        <f>VLOOKUP(A703,Raceinfo!$A$1:$D$15,4,0)</f>
        <v>5</v>
      </c>
      <c r="AD703">
        <v>4</v>
      </c>
      <c r="AE703">
        <v>58</v>
      </c>
      <c r="AF703">
        <v>9</v>
      </c>
      <c r="AG703">
        <v>9</v>
      </c>
      <c r="AH703">
        <v>9</v>
      </c>
      <c r="AI703">
        <v>9</v>
      </c>
      <c r="AL703" t="s">
        <v>29</v>
      </c>
      <c r="AM703" t="s">
        <v>1472</v>
      </c>
      <c r="AN703" s="126">
        <f>表格2[[#This Row],[今次負磅]]/表格2[[#This Row],[排位體重]]*100%</f>
        <v>0.11964107676969092</v>
      </c>
      <c r="AO703" t="str">
        <f t="shared" si="32"/>
        <v/>
      </c>
    </row>
    <row r="704" spans="1:46" x14ac:dyDescent="0.25">
      <c r="A704" s="20" t="s">
        <v>130</v>
      </c>
      <c r="B704" s="28" t="s">
        <v>1331</v>
      </c>
      <c r="C704" s="28"/>
      <c r="D704" s="28"/>
      <c r="E704" s="124" t="s">
        <v>1413</v>
      </c>
      <c r="F704" s="122"/>
      <c r="G704" s="33" t="str">
        <f>VLOOKUP(AF704, method!$A$1:$B$15, 2, 0)</f>
        <v>留後</v>
      </c>
      <c r="H704">
        <v>13</v>
      </c>
      <c r="I704" t="str">
        <f t="shared" si="30"/>
        <v/>
      </c>
      <c r="J704">
        <f>COUNTIF($B$2:B704,B704)</f>
        <v>1</v>
      </c>
      <c r="K704" t="str">
        <f t="shared" ca="1" si="31"/>
        <v/>
      </c>
      <c r="L704" t="s">
        <v>393</v>
      </c>
      <c r="M704" s="39" t="s">
        <v>394</v>
      </c>
      <c r="N704">
        <v>1200</v>
      </c>
      <c r="O704">
        <v>1</v>
      </c>
      <c r="P704">
        <v>9.74</v>
      </c>
      <c r="Q704" t="e">
        <v>#N/A</v>
      </c>
      <c r="R704">
        <v>13</v>
      </c>
      <c r="S704" s="58" t="e">
        <v>#N/A</v>
      </c>
      <c r="T704" s="72" t="s">
        <v>354</v>
      </c>
      <c r="U704" s="21" t="s">
        <v>85</v>
      </c>
      <c r="V704" t="e">
        <v>#N/A</v>
      </c>
      <c r="W704">
        <v>115</v>
      </c>
      <c r="X704">
        <v>1113</v>
      </c>
      <c r="Z704">
        <v>81</v>
      </c>
      <c r="AA704" s="37" t="s">
        <v>471</v>
      </c>
      <c r="AB704" s="35" t="s">
        <v>377</v>
      </c>
      <c r="AC704" s="35">
        <f>VLOOKUP(A704,Raceinfo!$A$1:$D$15,4,0)</f>
        <v>5</v>
      </c>
      <c r="AD704">
        <v>4</v>
      </c>
      <c r="AE704">
        <v>41</v>
      </c>
      <c r="AF704">
        <v>14</v>
      </c>
      <c r="AG704">
        <v>13</v>
      </c>
      <c r="AH704">
        <v>13</v>
      </c>
      <c r="AL704" t="s">
        <v>29</v>
      </c>
      <c r="AM704" t="s">
        <v>1472</v>
      </c>
      <c r="AN704" s="126" t="e">
        <f>表格2[[#This Row],[今次負磅]]/表格2[[#This Row],[排位體重]]*100%</f>
        <v>#N/A</v>
      </c>
      <c r="AO704" t="e">
        <f t="shared" si="32"/>
        <v>#N/A</v>
      </c>
      <c r="AP704" t="s">
        <v>1416</v>
      </c>
      <c r="AT704" t="s">
        <v>1505</v>
      </c>
    </row>
    <row r="705" spans="1:42" x14ac:dyDescent="0.25">
      <c r="A705" s="20" t="s">
        <v>130</v>
      </c>
      <c r="B705" s="28" t="s">
        <v>1331</v>
      </c>
      <c r="C705" s="28"/>
      <c r="D705" s="28"/>
      <c r="E705" s="124" t="s">
        <v>1413</v>
      </c>
      <c r="F705" s="122"/>
      <c r="G705" s="32" t="str">
        <f>VLOOKUP(AF705, method!$A$1:$B$15, 2, 0)</f>
        <v>中前</v>
      </c>
      <c r="H705">
        <v>7</v>
      </c>
      <c r="I705" t="str">
        <f t="shared" si="30"/>
        <v/>
      </c>
      <c r="J705">
        <f>COUNTIF($B$2:B705,B705)</f>
        <v>2</v>
      </c>
      <c r="K705" t="str">
        <f t="shared" ca="1" si="31"/>
        <v/>
      </c>
      <c r="L705" t="s">
        <v>522</v>
      </c>
      <c r="M705" s="39" t="s">
        <v>394</v>
      </c>
      <c r="N705">
        <v>1200</v>
      </c>
      <c r="O705">
        <v>1</v>
      </c>
      <c r="P705">
        <v>9.58</v>
      </c>
      <c r="Q705" t="e">
        <v>#N/A</v>
      </c>
      <c r="R705">
        <v>8</v>
      </c>
      <c r="S705" s="58" t="e">
        <v>#N/A</v>
      </c>
      <c r="T705" s="56" t="s">
        <v>352</v>
      </c>
      <c r="U705" s="21" t="s">
        <v>85</v>
      </c>
      <c r="V705" t="e">
        <v>#N/A</v>
      </c>
      <c r="W705">
        <v>110</v>
      </c>
      <c r="X705">
        <v>1110</v>
      </c>
      <c r="Z705">
        <v>14</v>
      </c>
      <c r="AA705" s="37" t="s">
        <v>423</v>
      </c>
      <c r="AB705" s="35" t="s">
        <v>377</v>
      </c>
      <c r="AC705" s="35">
        <f>VLOOKUP(A705,Raceinfo!$A$1:$D$15,4,0)</f>
        <v>5</v>
      </c>
      <c r="AD705">
        <v>4</v>
      </c>
      <c r="AE705">
        <v>42</v>
      </c>
      <c r="AF705">
        <v>5</v>
      </c>
      <c r="AG705">
        <v>4</v>
      </c>
      <c r="AH705">
        <v>7</v>
      </c>
      <c r="AL705" t="s">
        <v>29</v>
      </c>
      <c r="AM705" t="s">
        <v>1472</v>
      </c>
      <c r="AN705" s="126" t="e">
        <f>表格2[[#This Row],[今次負磅]]/表格2[[#This Row],[排位體重]]*100%</f>
        <v>#N/A</v>
      </c>
      <c r="AO705" t="e">
        <f t="shared" si="32"/>
        <v>#N/A</v>
      </c>
      <c r="AP705" t="s">
        <v>1416</v>
      </c>
    </row>
    <row r="706" spans="1:42" x14ac:dyDescent="0.25">
      <c r="A706" s="20" t="s">
        <v>130</v>
      </c>
      <c r="B706" s="28" t="s">
        <v>1331</v>
      </c>
      <c r="C706" s="28"/>
      <c r="D706" s="28"/>
      <c r="E706" s="124" t="s">
        <v>1413</v>
      </c>
      <c r="F706" s="122"/>
      <c r="G706" s="30" t="str">
        <f>VLOOKUP(AF706, method!$A$1:$B$15, 2, 0)</f>
        <v>放頭</v>
      </c>
      <c r="H706">
        <v>7</v>
      </c>
      <c r="I706" t="str">
        <f t="shared" ref="I706:I769" si="33">IF(COUNTIFS($B:$B,B706,$J:$J,"&lt;="&amp;5,$H:$H,"&lt;="&amp;5)&gt;=3,"忠","")</f>
        <v/>
      </c>
      <c r="J706">
        <f>COUNTIF($B$2:B706,B706)</f>
        <v>3</v>
      </c>
      <c r="K706" t="str">
        <f t="shared" ref="K706:K769" ca="1" si="34">IF(AND(J706&lt;=5,COUNTIF($B:$B,$B706)&gt;=5),IF(COUNTA(_xlfn.UNIQUE(OFFSET($U$1,MATCH($B706,$B:$B,0)-1,0,5,1)))&gt;1,"倉",""),"")</f>
        <v/>
      </c>
      <c r="L706" t="s">
        <v>465</v>
      </c>
      <c r="M706" s="39" t="s">
        <v>413</v>
      </c>
      <c r="N706">
        <v>1400</v>
      </c>
      <c r="O706">
        <v>1</v>
      </c>
      <c r="P706">
        <v>23.35</v>
      </c>
      <c r="Q706" t="e">
        <v>#N/A</v>
      </c>
      <c r="R706">
        <v>6</v>
      </c>
      <c r="S706" s="58" t="e">
        <v>#N/A</v>
      </c>
      <c r="T706" s="56" t="s">
        <v>352</v>
      </c>
      <c r="U706" s="21" t="s">
        <v>85</v>
      </c>
      <c r="V706" t="e">
        <v>#N/A</v>
      </c>
      <c r="W706">
        <v>111</v>
      </c>
      <c r="X706">
        <v>1108</v>
      </c>
      <c r="Z706">
        <v>10</v>
      </c>
      <c r="AA706" s="37">
        <v>4</v>
      </c>
      <c r="AB706" s="36" t="s">
        <v>459</v>
      </c>
      <c r="AC706" s="36">
        <f>VLOOKUP(A706,Raceinfo!$A$1:$D$15,4,0)</f>
        <v>5</v>
      </c>
      <c r="AD706">
        <v>4</v>
      </c>
      <c r="AE706">
        <v>42</v>
      </c>
      <c r="AF706">
        <v>1</v>
      </c>
      <c r="AG706">
        <v>1</v>
      </c>
      <c r="AH706">
        <v>1</v>
      </c>
      <c r="AI706">
        <v>7</v>
      </c>
      <c r="AL706" t="s">
        <v>29</v>
      </c>
      <c r="AM706" t="s">
        <v>1472</v>
      </c>
      <c r="AN706" s="126" t="e">
        <f>表格2[[#This Row],[今次負磅]]/表格2[[#This Row],[排位體重]]*100%</f>
        <v>#N/A</v>
      </c>
      <c r="AO706" t="e">
        <f t="shared" ref="AO706:AO769" si="35">IF(AN706&gt;0.1285,"H","")</f>
        <v>#N/A</v>
      </c>
      <c r="AP706" t="s">
        <v>1416</v>
      </c>
    </row>
    <row r="707" spans="1:42" x14ac:dyDescent="0.25">
      <c r="A707" s="20" t="s">
        <v>130</v>
      </c>
      <c r="B707" s="28" t="s">
        <v>1331</v>
      </c>
      <c r="C707" s="28"/>
      <c r="D707" s="28"/>
      <c r="E707" s="124" t="s">
        <v>1413</v>
      </c>
      <c r="F707" s="122"/>
      <c r="G707" s="30" t="str">
        <f>VLOOKUP(AF707, method!$A$1:$B$15, 2, 0)</f>
        <v>放頭</v>
      </c>
      <c r="H707">
        <v>7</v>
      </c>
      <c r="I707" t="str">
        <f t="shared" si="33"/>
        <v/>
      </c>
      <c r="J707">
        <f>COUNTIF($B$2:B707,B707)</f>
        <v>4</v>
      </c>
      <c r="K707" t="str">
        <f t="shared" ca="1" si="34"/>
        <v/>
      </c>
      <c r="L707" t="s">
        <v>538</v>
      </c>
      <c r="M707" s="39" t="s">
        <v>413</v>
      </c>
      <c r="N707">
        <v>1400</v>
      </c>
      <c r="O707">
        <v>1</v>
      </c>
      <c r="P707">
        <v>22.98</v>
      </c>
      <c r="Q707" t="e">
        <v>#N/A</v>
      </c>
      <c r="R707">
        <v>3</v>
      </c>
      <c r="S707" s="58" t="e">
        <v>#N/A</v>
      </c>
      <c r="T707" s="62" t="s">
        <v>154</v>
      </c>
      <c r="U707" s="21" t="s">
        <v>85</v>
      </c>
      <c r="V707" t="e">
        <v>#N/A</v>
      </c>
      <c r="W707">
        <v>117</v>
      </c>
      <c r="X707">
        <v>1129</v>
      </c>
      <c r="Z707">
        <v>12</v>
      </c>
      <c r="AA707" s="37">
        <v>4</v>
      </c>
      <c r="AB707" s="35" t="s">
        <v>377</v>
      </c>
      <c r="AC707" s="35">
        <f>VLOOKUP(A707,Raceinfo!$A$1:$D$15,4,0)</f>
        <v>5</v>
      </c>
      <c r="AD707">
        <v>4</v>
      </c>
      <c r="AE707">
        <v>42</v>
      </c>
      <c r="AF707">
        <v>3</v>
      </c>
      <c r="AG707">
        <v>5</v>
      </c>
      <c r="AH707">
        <v>4</v>
      </c>
      <c r="AI707">
        <v>7</v>
      </c>
      <c r="AL707" t="s">
        <v>29</v>
      </c>
      <c r="AM707" t="s">
        <v>1472</v>
      </c>
      <c r="AN707" s="126" t="e">
        <f>表格2[[#This Row],[今次負磅]]/表格2[[#This Row],[排位體重]]*100%</f>
        <v>#N/A</v>
      </c>
      <c r="AO707" t="e">
        <f t="shared" si="35"/>
        <v>#N/A</v>
      </c>
      <c r="AP707" t="s">
        <v>1416</v>
      </c>
    </row>
    <row r="708" spans="1:42" x14ac:dyDescent="0.25">
      <c r="A708" s="20" t="s">
        <v>130</v>
      </c>
      <c r="B708" s="28" t="s">
        <v>1331</v>
      </c>
      <c r="C708" s="28"/>
      <c r="D708" s="28"/>
      <c r="E708" s="124" t="s">
        <v>1413</v>
      </c>
      <c r="F708" s="122"/>
      <c r="G708" s="32" t="str">
        <f>VLOOKUP(AF708, method!$A$1:$B$15, 2, 0)</f>
        <v>中前</v>
      </c>
      <c r="H708" s="15">
        <v>3</v>
      </c>
      <c r="I708" s="15" t="str">
        <f t="shared" si="33"/>
        <v/>
      </c>
      <c r="J708" s="15">
        <f>COUNTIF($B$2:B708,B708)</f>
        <v>5</v>
      </c>
      <c r="K708" s="15" t="str">
        <f t="shared" ca="1" si="34"/>
        <v/>
      </c>
      <c r="L708" t="s">
        <v>609</v>
      </c>
      <c r="M708" s="39" t="s">
        <v>413</v>
      </c>
      <c r="N708">
        <v>1400</v>
      </c>
      <c r="O708">
        <v>1</v>
      </c>
      <c r="P708">
        <v>22.51</v>
      </c>
      <c r="Q708" t="e">
        <v>#N/A</v>
      </c>
      <c r="R708">
        <v>1</v>
      </c>
      <c r="S708" s="58" t="e">
        <v>#N/A</v>
      </c>
      <c r="T708" s="69" t="s">
        <v>358</v>
      </c>
      <c r="U708" s="21" t="s">
        <v>85</v>
      </c>
      <c r="V708" t="e">
        <v>#N/A</v>
      </c>
      <c r="W708">
        <v>135</v>
      </c>
      <c r="X708">
        <v>1110</v>
      </c>
      <c r="Z708">
        <v>4.5</v>
      </c>
      <c r="AA708" s="38" t="s">
        <v>432</v>
      </c>
      <c r="AB708" s="35" t="s">
        <v>377</v>
      </c>
      <c r="AC708" s="35">
        <f>VLOOKUP(A708,Raceinfo!$A$1:$D$15,4,0)</f>
        <v>5</v>
      </c>
      <c r="AD708">
        <v>5</v>
      </c>
      <c r="AE708">
        <v>40</v>
      </c>
      <c r="AF708">
        <v>4</v>
      </c>
      <c r="AG708">
        <v>5</v>
      </c>
      <c r="AH708">
        <v>5</v>
      </c>
      <c r="AI708">
        <v>3</v>
      </c>
      <c r="AL708" t="s">
        <v>29</v>
      </c>
      <c r="AM708" t="s">
        <v>1472</v>
      </c>
      <c r="AN708" s="126" t="e">
        <f>表格2[[#This Row],[今次負磅]]/表格2[[#This Row],[排位體重]]*100%</f>
        <v>#N/A</v>
      </c>
      <c r="AO708" t="e">
        <f t="shared" si="35"/>
        <v>#N/A</v>
      </c>
      <c r="AP708" t="s">
        <v>1416</v>
      </c>
    </row>
    <row r="709" spans="1:42" x14ac:dyDescent="0.25">
      <c r="A709" s="20" t="s">
        <v>130</v>
      </c>
      <c r="B709" s="28" t="s">
        <v>1331</v>
      </c>
      <c r="C709" s="28"/>
      <c r="D709" s="28"/>
      <c r="E709" s="124" t="s">
        <v>1413</v>
      </c>
      <c r="F709" s="23" t="s">
        <v>1409</v>
      </c>
      <c r="G709" s="32" t="str">
        <f>VLOOKUP(AF709, method!$A$1:$B$15, 2, 0)</f>
        <v>中前</v>
      </c>
      <c r="H709" s="15">
        <v>1</v>
      </c>
      <c r="I709" s="15" t="str">
        <f t="shared" si="33"/>
        <v/>
      </c>
      <c r="J709" s="15">
        <f>COUNTIF($B$2:B709,B709)</f>
        <v>6</v>
      </c>
      <c r="K709" s="15" t="str">
        <f t="shared" ca="1" si="34"/>
        <v/>
      </c>
      <c r="L709" t="s">
        <v>500</v>
      </c>
      <c r="M709" s="39" t="s">
        <v>413</v>
      </c>
      <c r="N709">
        <v>1400</v>
      </c>
      <c r="O709">
        <v>1</v>
      </c>
      <c r="P709">
        <v>22.72</v>
      </c>
      <c r="Q709" t="e">
        <v>#N/A</v>
      </c>
      <c r="R709">
        <v>8</v>
      </c>
      <c r="S709" s="58" t="e">
        <v>#N/A</v>
      </c>
      <c r="T709" s="74" t="s">
        <v>357</v>
      </c>
      <c r="U709" s="21" t="s">
        <v>85</v>
      </c>
      <c r="V709" t="e">
        <v>#N/A</v>
      </c>
      <c r="W709">
        <v>128</v>
      </c>
      <c r="X709">
        <v>1108</v>
      </c>
      <c r="Z709">
        <v>8.1</v>
      </c>
      <c r="AA709" s="38">
        <v>1</v>
      </c>
      <c r="AB709" s="35" t="s">
        <v>377</v>
      </c>
      <c r="AC709" s="35">
        <f>VLOOKUP(A709,Raceinfo!$A$1:$D$15,4,0)</f>
        <v>5</v>
      </c>
      <c r="AD709">
        <v>5</v>
      </c>
      <c r="AE709">
        <v>33</v>
      </c>
      <c r="AF709">
        <v>6</v>
      </c>
      <c r="AG709">
        <v>8</v>
      </c>
      <c r="AH709">
        <v>8</v>
      </c>
      <c r="AI709">
        <v>1</v>
      </c>
      <c r="AL709" t="s">
        <v>29</v>
      </c>
      <c r="AM709" t="s">
        <v>1472</v>
      </c>
      <c r="AN709" s="126" t="e">
        <f>表格2[[#This Row],[今次負磅]]/表格2[[#This Row],[排位體重]]*100%</f>
        <v>#N/A</v>
      </c>
      <c r="AO709" t="e">
        <f t="shared" si="35"/>
        <v>#N/A</v>
      </c>
      <c r="AP709" t="s">
        <v>1416</v>
      </c>
    </row>
    <row r="710" spans="1:42" x14ac:dyDescent="0.25">
      <c r="A710" s="20" t="s">
        <v>130</v>
      </c>
      <c r="B710" s="28" t="s">
        <v>1331</v>
      </c>
      <c r="C710" s="28"/>
      <c r="D710" s="28"/>
      <c r="E710" s="124" t="s">
        <v>1413</v>
      </c>
      <c r="F710" s="18" t="s">
        <v>1407</v>
      </c>
      <c r="G710" s="31" t="str">
        <f>VLOOKUP(AF710, method!$A$1:$B$15, 2, 0)</f>
        <v>中後</v>
      </c>
      <c r="H710" s="15">
        <v>1</v>
      </c>
      <c r="I710" s="15" t="str">
        <f t="shared" si="33"/>
        <v/>
      </c>
      <c r="J710" s="15">
        <f>COUNTIF($B$2:B710,B710)</f>
        <v>7</v>
      </c>
      <c r="K710" s="15" t="str">
        <f t="shared" ca="1" si="34"/>
        <v/>
      </c>
      <c r="L710" t="s">
        <v>501</v>
      </c>
      <c r="M710" s="39" t="s">
        <v>413</v>
      </c>
      <c r="N710">
        <v>1400</v>
      </c>
      <c r="O710">
        <v>1</v>
      </c>
      <c r="P710">
        <v>22.3</v>
      </c>
      <c r="Q710" t="e">
        <v>#N/A</v>
      </c>
      <c r="R710">
        <v>10</v>
      </c>
      <c r="S710" s="58" t="e">
        <v>#N/A</v>
      </c>
      <c r="T710" s="74" t="s">
        <v>357</v>
      </c>
      <c r="U710" s="21" t="s">
        <v>85</v>
      </c>
      <c r="V710" t="e">
        <v>#N/A</v>
      </c>
      <c r="W710">
        <v>122</v>
      </c>
      <c r="X710">
        <v>1098</v>
      </c>
      <c r="Z710">
        <v>6.1</v>
      </c>
      <c r="AA710" s="38" t="s">
        <v>470</v>
      </c>
      <c r="AB710" s="35" t="s">
        <v>377</v>
      </c>
      <c r="AC710" s="35">
        <f>VLOOKUP(A710,Raceinfo!$A$1:$D$15,4,0)</f>
        <v>5</v>
      </c>
      <c r="AD710">
        <v>5</v>
      </c>
      <c r="AE710">
        <v>27</v>
      </c>
      <c r="AF710">
        <v>9</v>
      </c>
      <c r="AG710">
        <v>9</v>
      </c>
      <c r="AH710">
        <v>8</v>
      </c>
      <c r="AI710">
        <v>1</v>
      </c>
      <c r="AL710" t="s">
        <v>29</v>
      </c>
      <c r="AM710" t="s">
        <v>1472</v>
      </c>
      <c r="AN710" s="126" t="e">
        <f>表格2[[#This Row],[今次負磅]]/表格2[[#This Row],[排位體重]]*100%</f>
        <v>#N/A</v>
      </c>
      <c r="AO710" t="e">
        <f t="shared" si="35"/>
        <v>#N/A</v>
      </c>
      <c r="AP710" t="s">
        <v>1416</v>
      </c>
    </row>
    <row r="711" spans="1:42" x14ac:dyDescent="0.25">
      <c r="A711" s="20" t="s">
        <v>130</v>
      </c>
      <c r="B711" s="28" t="s">
        <v>1331</v>
      </c>
      <c r="C711" s="28"/>
      <c r="D711" s="28"/>
      <c r="E711" s="124" t="s">
        <v>1413</v>
      </c>
      <c r="F711" s="122"/>
      <c r="G711" s="30" t="str">
        <f>VLOOKUP(AF711, method!$A$1:$B$15, 2, 0)</f>
        <v>放頭</v>
      </c>
      <c r="H711" s="15">
        <v>3</v>
      </c>
      <c r="I711" s="15" t="str">
        <f t="shared" si="33"/>
        <v/>
      </c>
      <c r="J711" s="15">
        <f>COUNTIF($B$2:B711,B711)</f>
        <v>8</v>
      </c>
      <c r="K711" s="15" t="str">
        <f t="shared" ca="1" si="34"/>
        <v/>
      </c>
      <c r="L711" t="s">
        <v>429</v>
      </c>
      <c r="M711" s="39" t="s">
        <v>430</v>
      </c>
      <c r="N711">
        <v>1400</v>
      </c>
      <c r="O711">
        <v>1</v>
      </c>
      <c r="P711">
        <v>22.57</v>
      </c>
      <c r="Q711" t="e">
        <v>#N/A</v>
      </c>
      <c r="R711">
        <v>8</v>
      </c>
      <c r="S711" s="58" t="e">
        <v>#N/A</v>
      </c>
      <c r="T711" s="53" t="s">
        <v>60</v>
      </c>
      <c r="U711" s="21" t="s">
        <v>85</v>
      </c>
      <c r="V711" t="e">
        <v>#N/A</v>
      </c>
      <c r="W711">
        <v>123</v>
      </c>
      <c r="X711">
        <v>1103</v>
      </c>
      <c r="Z711">
        <v>13</v>
      </c>
      <c r="AA711" s="38">
        <v>2</v>
      </c>
      <c r="AB711" s="35" t="s">
        <v>377</v>
      </c>
      <c r="AC711" s="35">
        <f>VLOOKUP(A711,Raceinfo!$A$1:$D$15,4,0)</f>
        <v>5</v>
      </c>
      <c r="AD711">
        <v>5</v>
      </c>
      <c r="AE711">
        <v>28</v>
      </c>
      <c r="AF711">
        <v>2</v>
      </c>
      <c r="AG711">
        <v>3</v>
      </c>
      <c r="AH711">
        <v>3</v>
      </c>
      <c r="AI711">
        <v>3</v>
      </c>
      <c r="AL711" t="s">
        <v>29</v>
      </c>
      <c r="AM711" t="s">
        <v>1472</v>
      </c>
      <c r="AN711" s="126" t="e">
        <f>表格2[[#This Row],[今次負磅]]/表格2[[#This Row],[排位體重]]*100%</f>
        <v>#N/A</v>
      </c>
      <c r="AO711" t="e">
        <f t="shared" si="35"/>
        <v>#N/A</v>
      </c>
      <c r="AP711" t="s">
        <v>1416</v>
      </c>
    </row>
    <row r="712" spans="1:42" x14ac:dyDescent="0.25">
      <c r="A712" s="20" t="s">
        <v>130</v>
      </c>
      <c r="B712" s="28" t="s">
        <v>1331</v>
      </c>
      <c r="C712" s="28"/>
      <c r="D712" s="28"/>
      <c r="E712" s="124" t="s">
        <v>1413</v>
      </c>
      <c r="F712" s="122"/>
      <c r="G712" s="33" t="str">
        <f>VLOOKUP(AF712, method!$A$1:$B$15, 2, 0)</f>
        <v>留後</v>
      </c>
      <c r="H712" s="15">
        <v>3</v>
      </c>
      <c r="I712" s="15" t="str">
        <f t="shared" si="33"/>
        <v/>
      </c>
      <c r="J712" s="15">
        <f>COUNTIF($B$2:B712,B712)</f>
        <v>9</v>
      </c>
      <c r="K712" s="15" t="str">
        <f t="shared" ca="1" si="34"/>
        <v/>
      </c>
      <c r="L712" t="s">
        <v>555</v>
      </c>
      <c r="M712" s="39" t="s">
        <v>413</v>
      </c>
      <c r="N712">
        <v>1400</v>
      </c>
      <c r="O712">
        <v>1</v>
      </c>
      <c r="P712">
        <v>22.77</v>
      </c>
      <c r="Q712" t="e">
        <v>#N/A</v>
      </c>
      <c r="R712">
        <v>7</v>
      </c>
      <c r="S712" s="58" t="e">
        <v>#N/A</v>
      </c>
      <c r="T712" s="53" t="s">
        <v>60</v>
      </c>
      <c r="U712" s="21" t="s">
        <v>85</v>
      </c>
      <c r="V712" t="e">
        <v>#N/A</v>
      </c>
      <c r="W712">
        <v>123</v>
      </c>
      <c r="X712">
        <v>1088</v>
      </c>
      <c r="Z712">
        <v>18</v>
      </c>
      <c r="AA712" s="37">
        <v>3</v>
      </c>
      <c r="AB712" s="35" t="s">
        <v>377</v>
      </c>
      <c r="AC712" s="35">
        <f>VLOOKUP(A712,Raceinfo!$A$1:$D$15,4,0)</f>
        <v>5</v>
      </c>
      <c r="AD712">
        <v>5</v>
      </c>
      <c r="AE712">
        <v>28</v>
      </c>
      <c r="AF712">
        <v>12</v>
      </c>
      <c r="AG712">
        <v>12</v>
      </c>
      <c r="AH712">
        <v>12</v>
      </c>
      <c r="AI712">
        <v>3</v>
      </c>
      <c r="AL712" t="s">
        <v>740</v>
      </c>
      <c r="AM712" t="s">
        <v>1625</v>
      </c>
      <c r="AN712" s="126" t="e">
        <f>表格2[[#This Row],[今次負磅]]/表格2[[#This Row],[排位體重]]*100%</f>
        <v>#N/A</v>
      </c>
      <c r="AO712" t="e">
        <f t="shared" si="35"/>
        <v>#N/A</v>
      </c>
      <c r="AP712" t="s">
        <v>1416</v>
      </c>
    </row>
    <row r="713" spans="1:42" x14ac:dyDescent="0.25">
      <c r="A713" s="20" t="s">
        <v>130</v>
      </c>
      <c r="B713" s="28" t="s">
        <v>1331</v>
      </c>
      <c r="C713" s="28"/>
      <c r="D713" s="28"/>
      <c r="E713" s="124" t="s">
        <v>1413</v>
      </c>
      <c r="F713" s="122"/>
      <c r="G713" s="32" t="str">
        <f>VLOOKUP(AF713, method!$A$1:$B$15, 2, 0)</f>
        <v>中前</v>
      </c>
      <c r="H713">
        <v>8</v>
      </c>
      <c r="I713" t="str">
        <f t="shared" si="33"/>
        <v/>
      </c>
      <c r="J713">
        <f>COUNTIF($B$2:B713,B713)</f>
        <v>10</v>
      </c>
      <c r="K713" t="str">
        <f t="shared" ca="1" si="34"/>
        <v/>
      </c>
      <c r="L713" t="s">
        <v>503</v>
      </c>
      <c r="M713" s="39" t="s">
        <v>430</v>
      </c>
      <c r="N713">
        <v>1400</v>
      </c>
      <c r="O713">
        <v>1</v>
      </c>
      <c r="P713">
        <v>23.84</v>
      </c>
      <c r="Q713" t="e">
        <v>#N/A</v>
      </c>
      <c r="R713">
        <v>6</v>
      </c>
      <c r="S713" s="58" t="e">
        <v>#N/A</v>
      </c>
      <c r="T713" s="75" t="s">
        <v>346</v>
      </c>
      <c r="U713" s="21" t="s">
        <v>85</v>
      </c>
      <c r="V713" t="e">
        <v>#N/A</v>
      </c>
      <c r="W713">
        <v>123</v>
      </c>
      <c r="X713">
        <v>1089</v>
      </c>
      <c r="Z713">
        <v>7.3</v>
      </c>
      <c r="AA713" s="37" t="s">
        <v>414</v>
      </c>
      <c r="AB713" s="35" t="s">
        <v>377</v>
      </c>
      <c r="AC713" s="35">
        <f>VLOOKUP(A713,Raceinfo!$A$1:$D$15,4,0)</f>
        <v>5</v>
      </c>
      <c r="AD713">
        <v>5</v>
      </c>
      <c r="AE713">
        <v>30</v>
      </c>
      <c r="AF713">
        <v>5</v>
      </c>
      <c r="AG713">
        <v>6</v>
      </c>
      <c r="AH713">
        <v>5</v>
      </c>
      <c r="AI713">
        <v>8</v>
      </c>
      <c r="AL713" t="s">
        <v>741</v>
      </c>
      <c r="AM713" t="s">
        <v>1626</v>
      </c>
      <c r="AN713" s="126" t="e">
        <f>表格2[[#This Row],[今次負磅]]/表格2[[#This Row],[排位體重]]*100%</f>
        <v>#N/A</v>
      </c>
      <c r="AO713" t="e">
        <f t="shared" si="35"/>
        <v>#N/A</v>
      </c>
      <c r="AP713" t="s">
        <v>1416</v>
      </c>
    </row>
    <row r="714" spans="1:42" x14ac:dyDescent="0.25">
      <c r="A714" s="20" t="s">
        <v>130</v>
      </c>
      <c r="B714" s="28" t="s">
        <v>1331</v>
      </c>
      <c r="C714" s="28"/>
      <c r="D714" s="28"/>
      <c r="E714" s="124" t="s">
        <v>1413</v>
      </c>
      <c r="F714" s="122"/>
      <c r="G714" s="30" t="str">
        <f>VLOOKUP(AF714, method!$A$1:$B$15, 2, 0)</f>
        <v>放頭</v>
      </c>
      <c r="H714" s="15">
        <v>3</v>
      </c>
      <c r="I714" s="15" t="str">
        <f t="shared" si="33"/>
        <v/>
      </c>
      <c r="J714" s="15">
        <f>COUNTIF($B$2:B714,B714)</f>
        <v>11</v>
      </c>
      <c r="K714" s="15" t="str">
        <f t="shared" ca="1" si="34"/>
        <v/>
      </c>
      <c r="L714" t="s">
        <v>478</v>
      </c>
      <c r="M714" s="39" t="s">
        <v>430</v>
      </c>
      <c r="N714">
        <v>1400</v>
      </c>
      <c r="O714">
        <v>1</v>
      </c>
      <c r="P714">
        <v>22.13</v>
      </c>
      <c r="Q714" t="e">
        <v>#N/A</v>
      </c>
      <c r="R714">
        <v>6</v>
      </c>
      <c r="S714" s="58" t="e">
        <v>#N/A</v>
      </c>
      <c r="T714" s="75" t="s">
        <v>346</v>
      </c>
      <c r="U714" s="21" t="s">
        <v>85</v>
      </c>
      <c r="V714" t="e">
        <v>#N/A</v>
      </c>
      <c r="W714">
        <v>123</v>
      </c>
      <c r="X714">
        <v>1082</v>
      </c>
      <c r="Z714">
        <v>14</v>
      </c>
      <c r="AA714" s="38" t="s">
        <v>517</v>
      </c>
      <c r="AB714" s="35" t="s">
        <v>370</v>
      </c>
      <c r="AC714" s="35">
        <f>VLOOKUP(A714,Raceinfo!$A$1:$D$15,4,0)</f>
        <v>5</v>
      </c>
      <c r="AD714">
        <v>5</v>
      </c>
      <c r="AE714">
        <v>30</v>
      </c>
      <c r="AF714">
        <v>3</v>
      </c>
      <c r="AG714">
        <v>4</v>
      </c>
      <c r="AH714">
        <v>5</v>
      </c>
      <c r="AI714">
        <v>3</v>
      </c>
      <c r="AL714" t="s">
        <v>741</v>
      </c>
      <c r="AM714" t="s">
        <v>1626</v>
      </c>
      <c r="AN714" s="126" t="e">
        <f>表格2[[#This Row],[今次負磅]]/表格2[[#This Row],[排位體重]]*100%</f>
        <v>#N/A</v>
      </c>
      <c r="AO714" t="e">
        <f t="shared" si="35"/>
        <v>#N/A</v>
      </c>
      <c r="AP714" t="s">
        <v>1416</v>
      </c>
    </row>
    <row r="715" spans="1:42" x14ac:dyDescent="0.25">
      <c r="A715" s="20" t="s">
        <v>130</v>
      </c>
      <c r="B715" s="28" t="s">
        <v>1331</v>
      </c>
      <c r="C715" s="28"/>
      <c r="D715" s="28"/>
      <c r="E715" s="124" t="s">
        <v>1413</v>
      </c>
      <c r="F715" s="122"/>
      <c r="G715" s="33" t="str">
        <f>VLOOKUP(AF715, method!$A$1:$B$15, 2, 0)</f>
        <v>留後</v>
      </c>
      <c r="H715">
        <v>6</v>
      </c>
      <c r="I715" t="str">
        <f t="shared" si="33"/>
        <v/>
      </c>
      <c r="J715">
        <f>COUNTIF($B$2:B715,B715)</f>
        <v>12</v>
      </c>
      <c r="K715" t="str">
        <f t="shared" ca="1" si="34"/>
        <v/>
      </c>
      <c r="L715" t="s">
        <v>433</v>
      </c>
      <c r="M715" s="39" t="s">
        <v>384</v>
      </c>
      <c r="N715">
        <v>1200</v>
      </c>
      <c r="O715">
        <v>1</v>
      </c>
      <c r="P715">
        <v>9.5500000000000007</v>
      </c>
      <c r="Q715" t="e">
        <v>#N/A</v>
      </c>
      <c r="R715">
        <v>9</v>
      </c>
      <c r="S715" s="58" t="e">
        <v>#N/A</v>
      </c>
      <c r="T715" s="75" t="s">
        <v>346</v>
      </c>
      <c r="U715" s="21" t="s">
        <v>85</v>
      </c>
      <c r="V715" t="e">
        <v>#N/A</v>
      </c>
      <c r="W715">
        <v>126</v>
      </c>
      <c r="X715">
        <v>1073</v>
      </c>
      <c r="Z715">
        <v>55</v>
      </c>
      <c r="AA715" s="37" t="s">
        <v>440</v>
      </c>
      <c r="AB715" s="35" t="s">
        <v>370</v>
      </c>
      <c r="AC715" s="35">
        <f>VLOOKUP(A715,Raceinfo!$A$1:$D$15,4,0)</f>
        <v>5</v>
      </c>
      <c r="AD715">
        <v>5</v>
      </c>
      <c r="AE715">
        <v>32</v>
      </c>
      <c r="AF715">
        <v>12</v>
      </c>
      <c r="AG715">
        <v>12</v>
      </c>
      <c r="AH715">
        <v>6</v>
      </c>
      <c r="AL715" t="s">
        <v>741</v>
      </c>
      <c r="AM715" t="s">
        <v>1626</v>
      </c>
      <c r="AN715" s="126" t="e">
        <f>表格2[[#This Row],[今次負磅]]/表格2[[#This Row],[排位體重]]*100%</f>
        <v>#N/A</v>
      </c>
      <c r="AO715" t="e">
        <f t="shared" si="35"/>
        <v>#N/A</v>
      </c>
      <c r="AP715" t="s">
        <v>1416</v>
      </c>
    </row>
    <row r="716" spans="1:42" x14ac:dyDescent="0.25">
      <c r="A716" s="20" t="s">
        <v>130</v>
      </c>
      <c r="B716" s="28" t="s">
        <v>1331</v>
      </c>
      <c r="C716" s="28"/>
      <c r="D716" s="28"/>
      <c r="E716" s="124" t="s">
        <v>1413</v>
      </c>
      <c r="F716" s="122"/>
      <c r="G716" s="33" t="str">
        <f>VLOOKUP(AF716, method!$A$1:$B$15, 2, 0)</f>
        <v>留後</v>
      </c>
      <c r="H716">
        <v>11</v>
      </c>
      <c r="I716" t="str">
        <f t="shared" si="33"/>
        <v/>
      </c>
      <c r="J716">
        <f>COUNTIF($B$2:B716,B716)</f>
        <v>13</v>
      </c>
      <c r="K716" t="str">
        <f t="shared" ca="1" si="34"/>
        <v/>
      </c>
      <c r="L716" t="s">
        <v>508</v>
      </c>
      <c r="M716" s="39" t="s">
        <v>369</v>
      </c>
      <c r="N716">
        <v>1200</v>
      </c>
      <c r="O716">
        <v>1</v>
      </c>
      <c r="P716">
        <v>9.8000000000000007</v>
      </c>
      <c r="Q716" t="e">
        <v>#N/A</v>
      </c>
      <c r="R716">
        <v>3</v>
      </c>
      <c r="S716" s="58" t="e">
        <v>#N/A</v>
      </c>
      <c r="T716" s="60" t="s">
        <v>125</v>
      </c>
      <c r="U716" s="21" t="s">
        <v>85</v>
      </c>
      <c r="V716" t="e">
        <v>#N/A</v>
      </c>
      <c r="W716">
        <v>128</v>
      </c>
      <c r="X716">
        <v>1079</v>
      </c>
      <c r="Z716">
        <v>7.5</v>
      </c>
      <c r="AA716" s="37">
        <v>4</v>
      </c>
      <c r="AB716" s="35" t="s">
        <v>377</v>
      </c>
      <c r="AC716" s="35">
        <f>VLOOKUP(A716,Raceinfo!$A$1:$D$15,4,0)</f>
        <v>5</v>
      </c>
      <c r="AD716">
        <v>5</v>
      </c>
      <c r="AE716">
        <v>33</v>
      </c>
      <c r="AF716">
        <v>13</v>
      </c>
      <c r="AG716">
        <v>13</v>
      </c>
      <c r="AH716">
        <v>11</v>
      </c>
      <c r="AL716" t="s">
        <v>742</v>
      </c>
      <c r="AM716" t="s">
        <v>1627</v>
      </c>
      <c r="AN716" s="126" t="e">
        <f>表格2[[#This Row],[今次負磅]]/表格2[[#This Row],[排位體重]]*100%</f>
        <v>#N/A</v>
      </c>
      <c r="AO716" t="e">
        <f t="shared" si="35"/>
        <v>#N/A</v>
      </c>
      <c r="AP716" t="s">
        <v>1416</v>
      </c>
    </row>
    <row r="717" spans="1:42" x14ac:dyDescent="0.25">
      <c r="A717" s="20" t="s">
        <v>130</v>
      </c>
      <c r="B717" s="28" t="s">
        <v>1331</v>
      </c>
      <c r="C717" s="28"/>
      <c r="D717" s="28"/>
      <c r="E717" s="124" t="s">
        <v>1413</v>
      </c>
      <c r="F717" s="122"/>
      <c r="G717" s="32" t="str">
        <f>VLOOKUP(AF717, method!$A$1:$B$15, 2, 0)</f>
        <v>中前</v>
      </c>
      <c r="H717">
        <v>6</v>
      </c>
      <c r="I717" t="str">
        <f t="shared" si="33"/>
        <v/>
      </c>
      <c r="J717">
        <f>COUNTIF($B$2:B717,B717)</f>
        <v>14</v>
      </c>
      <c r="K717" t="str">
        <f t="shared" ca="1" si="34"/>
        <v/>
      </c>
      <c r="L717" t="s">
        <v>481</v>
      </c>
      <c r="M717" s="39" t="s">
        <v>369</v>
      </c>
      <c r="N717">
        <v>1400</v>
      </c>
      <c r="O717">
        <v>1</v>
      </c>
      <c r="P717">
        <v>22.86</v>
      </c>
      <c r="Q717" t="e">
        <v>#N/A</v>
      </c>
      <c r="R717">
        <v>3</v>
      </c>
      <c r="S717" s="58" t="e">
        <v>#N/A</v>
      </c>
      <c r="T717" s="55" t="s">
        <v>69</v>
      </c>
      <c r="U717" s="21" t="s">
        <v>85</v>
      </c>
      <c r="V717" t="e">
        <v>#N/A</v>
      </c>
      <c r="W717">
        <v>130</v>
      </c>
      <c r="X717">
        <v>1080</v>
      </c>
      <c r="Z717">
        <v>12</v>
      </c>
      <c r="AA717" s="37" t="s">
        <v>471</v>
      </c>
      <c r="AB717" s="35" t="s">
        <v>370</v>
      </c>
      <c r="AC717" s="35">
        <f>VLOOKUP(A717,Raceinfo!$A$1:$D$15,4,0)</f>
        <v>5</v>
      </c>
      <c r="AD717">
        <v>5</v>
      </c>
      <c r="AE717">
        <v>35</v>
      </c>
      <c r="AF717">
        <v>7</v>
      </c>
      <c r="AG717">
        <v>8</v>
      </c>
      <c r="AH717">
        <v>9</v>
      </c>
      <c r="AI717">
        <v>6</v>
      </c>
      <c r="AL717" t="s">
        <v>614</v>
      </c>
      <c r="AM717" t="s">
        <v>1567</v>
      </c>
      <c r="AN717" s="126" t="e">
        <f>表格2[[#This Row],[今次負磅]]/表格2[[#This Row],[排位體重]]*100%</f>
        <v>#N/A</v>
      </c>
      <c r="AO717" t="e">
        <f t="shared" si="35"/>
        <v>#N/A</v>
      </c>
      <c r="AP717" t="s">
        <v>1416</v>
      </c>
    </row>
    <row r="718" spans="1:42" x14ac:dyDescent="0.25">
      <c r="A718" s="20" t="s">
        <v>130</v>
      </c>
      <c r="B718" s="28" t="s">
        <v>1331</v>
      </c>
      <c r="C718" s="28"/>
      <c r="D718" s="28"/>
      <c r="E718" s="124" t="s">
        <v>1413</v>
      </c>
      <c r="F718" s="122"/>
      <c r="G718" s="32" t="str">
        <f>VLOOKUP(AF718, method!$A$1:$B$15, 2, 0)</f>
        <v>中前</v>
      </c>
      <c r="H718">
        <v>6</v>
      </c>
      <c r="I718" t="str">
        <f t="shared" si="33"/>
        <v/>
      </c>
      <c r="J718">
        <f>COUNTIF($B$2:B718,B718)</f>
        <v>15</v>
      </c>
      <c r="K718" t="str">
        <f t="shared" ca="1" si="34"/>
        <v/>
      </c>
      <c r="L718" t="s">
        <v>743</v>
      </c>
      <c r="M718" s="39" t="s">
        <v>413</v>
      </c>
      <c r="N718">
        <v>1400</v>
      </c>
      <c r="O718">
        <v>1</v>
      </c>
      <c r="P718">
        <v>22.98</v>
      </c>
      <c r="Q718" t="e">
        <v>#N/A</v>
      </c>
      <c r="R718">
        <v>6</v>
      </c>
      <c r="S718" s="58" t="e">
        <v>#N/A</v>
      </c>
      <c r="T718" s="52" t="s">
        <v>56</v>
      </c>
      <c r="U718" s="21" t="s">
        <v>85</v>
      </c>
      <c r="V718" t="e">
        <v>#N/A</v>
      </c>
      <c r="W718">
        <v>131</v>
      </c>
      <c r="X718">
        <v>1084</v>
      </c>
      <c r="Z718">
        <v>27</v>
      </c>
      <c r="AA718" s="38" t="s">
        <v>447</v>
      </c>
      <c r="AB718" s="35" t="s">
        <v>370</v>
      </c>
      <c r="AC718" s="35">
        <f>VLOOKUP(A718,Raceinfo!$A$1:$D$15,4,0)</f>
        <v>5</v>
      </c>
      <c r="AD718">
        <v>5</v>
      </c>
      <c r="AE718">
        <v>37</v>
      </c>
      <c r="AF718">
        <v>7</v>
      </c>
      <c r="AG718">
        <v>8</v>
      </c>
      <c r="AH718">
        <v>8</v>
      </c>
      <c r="AI718">
        <v>6</v>
      </c>
      <c r="AL718" t="s">
        <v>744</v>
      </c>
      <c r="AM718" t="s">
        <v>1628</v>
      </c>
      <c r="AN718" s="126" t="e">
        <f>表格2[[#This Row],[今次負磅]]/表格2[[#This Row],[排位體重]]*100%</f>
        <v>#N/A</v>
      </c>
      <c r="AO718" t="e">
        <f t="shared" si="35"/>
        <v>#N/A</v>
      </c>
      <c r="AP718" t="s">
        <v>1416</v>
      </c>
    </row>
    <row r="719" spans="1:42" x14ac:dyDescent="0.25">
      <c r="A719" s="20" t="s">
        <v>130</v>
      </c>
      <c r="B719" s="28" t="s">
        <v>1331</v>
      </c>
      <c r="C719" s="28"/>
      <c r="D719" s="28"/>
      <c r="E719" s="124" t="s">
        <v>1413</v>
      </c>
      <c r="F719" s="122"/>
      <c r="G719" s="32" t="str">
        <f>VLOOKUP(AF719, method!$A$1:$B$15, 2, 0)</f>
        <v>中前</v>
      </c>
      <c r="H719">
        <v>11</v>
      </c>
      <c r="I719" t="str">
        <f t="shared" si="33"/>
        <v/>
      </c>
      <c r="J719">
        <f>COUNTIF($B$2:B719,B719)</f>
        <v>16</v>
      </c>
      <c r="K719" t="str">
        <f t="shared" ca="1" si="34"/>
        <v/>
      </c>
      <c r="L719" t="s">
        <v>513</v>
      </c>
      <c r="M719" s="41" t="s">
        <v>400</v>
      </c>
      <c r="N719">
        <v>1200</v>
      </c>
      <c r="O719">
        <v>1</v>
      </c>
      <c r="P719">
        <v>10.56</v>
      </c>
      <c r="Q719" t="e">
        <v>#N/A</v>
      </c>
      <c r="R719">
        <v>10</v>
      </c>
      <c r="S719" s="58" t="e">
        <v>#N/A</v>
      </c>
      <c r="T719" s="75" t="s">
        <v>346</v>
      </c>
      <c r="U719" s="21" t="s">
        <v>85</v>
      </c>
      <c r="V719" t="e">
        <v>#N/A</v>
      </c>
      <c r="W719">
        <v>131</v>
      </c>
      <c r="X719">
        <v>1084</v>
      </c>
      <c r="Z719">
        <v>18</v>
      </c>
      <c r="AA719" s="37" t="s">
        <v>570</v>
      </c>
      <c r="AB719" s="35" t="s">
        <v>377</v>
      </c>
      <c r="AC719" s="35">
        <f>VLOOKUP(A719,Raceinfo!$A$1:$D$15,4,0)</f>
        <v>5</v>
      </c>
      <c r="AD719">
        <v>5</v>
      </c>
      <c r="AE719">
        <v>38</v>
      </c>
      <c r="AF719">
        <v>6</v>
      </c>
      <c r="AG719">
        <v>9</v>
      </c>
      <c r="AH719">
        <v>11</v>
      </c>
      <c r="AL719" t="s">
        <v>160</v>
      </c>
      <c r="AM719" t="s">
        <v>1482</v>
      </c>
      <c r="AN719" s="126" t="e">
        <f>表格2[[#This Row],[今次負磅]]/表格2[[#This Row],[排位體重]]*100%</f>
        <v>#N/A</v>
      </c>
      <c r="AO719" t="e">
        <f t="shared" si="35"/>
        <v>#N/A</v>
      </c>
      <c r="AP719" t="s">
        <v>1416</v>
      </c>
    </row>
    <row r="720" spans="1:42" x14ac:dyDescent="0.25">
      <c r="A720" s="20" t="s">
        <v>130</v>
      </c>
      <c r="B720" s="28" t="s">
        <v>1331</v>
      </c>
      <c r="C720" s="28"/>
      <c r="D720" s="28"/>
      <c r="E720" s="124" t="s">
        <v>1413</v>
      </c>
      <c r="F720" s="122"/>
      <c r="G720" s="33" t="str">
        <f>VLOOKUP(AF720, method!$A$1:$B$15, 2, 0)</f>
        <v>留後</v>
      </c>
      <c r="H720">
        <v>5</v>
      </c>
      <c r="I720" t="str">
        <f t="shared" si="33"/>
        <v/>
      </c>
      <c r="J720">
        <f>COUNTIF($B$2:B720,B720)</f>
        <v>17</v>
      </c>
      <c r="K720" t="str">
        <f t="shared" ca="1" si="34"/>
        <v/>
      </c>
      <c r="L720" t="s">
        <v>439</v>
      </c>
      <c r="M720" s="39" t="s">
        <v>413</v>
      </c>
      <c r="N720">
        <v>1200</v>
      </c>
      <c r="O720">
        <v>1</v>
      </c>
      <c r="P720">
        <v>10.68</v>
      </c>
      <c r="Q720" t="e">
        <v>#N/A</v>
      </c>
      <c r="R720">
        <v>9</v>
      </c>
      <c r="S720" s="58" t="e">
        <v>#N/A</v>
      </c>
      <c r="T720" s="51" t="s">
        <v>52</v>
      </c>
      <c r="U720" s="21" t="s">
        <v>85</v>
      </c>
      <c r="V720" t="e">
        <v>#N/A</v>
      </c>
      <c r="W720">
        <v>133</v>
      </c>
      <c r="X720">
        <v>1083</v>
      </c>
      <c r="Z720">
        <v>21</v>
      </c>
      <c r="AA720" s="37">
        <v>3</v>
      </c>
      <c r="AB720" s="35" t="s">
        <v>377</v>
      </c>
      <c r="AC720" s="35">
        <f>VLOOKUP(A720,Raceinfo!$A$1:$D$15,4,0)</f>
        <v>5</v>
      </c>
      <c r="AD720">
        <v>5</v>
      </c>
      <c r="AE720">
        <v>38</v>
      </c>
      <c r="AF720">
        <v>12</v>
      </c>
      <c r="AG720">
        <v>12</v>
      </c>
      <c r="AH720">
        <v>5</v>
      </c>
      <c r="AL720" t="s">
        <v>160</v>
      </c>
      <c r="AM720" t="s">
        <v>1482</v>
      </c>
      <c r="AN720" s="126" t="e">
        <f>表格2[[#This Row],[今次負磅]]/表格2[[#This Row],[排位體重]]*100%</f>
        <v>#N/A</v>
      </c>
      <c r="AO720" t="e">
        <f t="shared" si="35"/>
        <v>#N/A</v>
      </c>
      <c r="AP720" t="s">
        <v>1416</v>
      </c>
    </row>
    <row r="721" spans="1:46" x14ac:dyDescent="0.25">
      <c r="A721" s="20" t="s">
        <v>130</v>
      </c>
      <c r="B721" s="28" t="s">
        <v>1331</v>
      </c>
      <c r="C721" s="28"/>
      <c r="D721" s="28"/>
      <c r="E721" s="124" t="s">
        <v>1413</v>
      </c>
      <c r="F721" s="122"/>
      <c r="G721" s="32" t="str">
        <f>VLOOKUP(AF721, method!$A$1:$B$15, 2, 0)</f>
        <v>中前</v>
      </c>
      <c r="H721">
        <v>4</v>
      </c>
      <c r="I721" t="str">
        <f t="shared" si="33"/>
        <v/>
      </c>
      <c r="J721">
        <f>COUNTIF($B$2:B721,B721)</f>
        <v>18</v>
      </c>
      <c r="K721" t="str">
        <f t="shared" ca="1" si="34"/>
        <v/>
      </c>
      <c r="L721" t="s">
        <v>597</v>
      </c>
      <c r="M721" s="39" t="s">
        <v>430</v>
      </c>
      <c r="N721">
        <v>1200</v>
      </c>
      <c r="O721">
        <v>1</v>
      </c>
      <c r="P721">
        <v>9.5399999999999991</v>
      </c>
      <c r="Q721" t="e">
        <v>#N/A</v>
      </c>
      <c r="R721">
        <v>3</v>
      </c>
      <c r="S721" s="58" t="e">
        <v>#N/A</v>
      </c>
      <c r="T721" s="52" t="s">
        <v>56</v>
      </c>
      <c r="U721" s="21" t="s">
        <v>85</v>
      </c>
      <c r="V721" t="e">
        <v>#N/A</v>
      </c>
      <c r="W721">
        <v>133</v>
      </c>
      <c r="X721">
        <v>1084</v>
      </c>
      <c r="Z721">
        <v>3.9</v>
      </c>
      <c r="AA721" s="38" t="s">
        <v>550</v>
      </c>
      <c r="AB721" s="35" t="s">
        <v>370</v>
      </c>
      <c r="AC721" s="35">
        <f>VLOOKUP(A721,Raceinfo!$A$1:$D$15,4,0)</f>
        <v>5</v>
      </c>
      <c r="AD721">
        <v>5</v>
      </c>
      <c r="AE721">
        <v>38</v>
      </c>
      <c r="AF721">
        <v>5</v>
      </c>
      <c r="AG721">
        <v>3</v>
      </c>
      <c r="AH721">
        <v>4</v>
      </c>
      <c r="AL721" t="s">
        <v>160</v>
      </c>
      <c r="AM721" t="s">
        <v>1482</v>
      </c>
      <c r="AN721" s="126" t="e">
        <f>表格2[[#This Row],[今次負磅]]/表格2[[#This Row],[排位體重]]*100%</f>
        <v>#N/A</v>
      </c>
      <c r="AO721" t="e">
        <f t="shared" si="35"/>
        <v>#N/A</v>
      </c>
      <c r="AP721" t="s">
        <v>1416</v>
      </c>
    </row>
    <row r="722" spans="1:46" x14ac:dyDescent="0.25">
      <c r="A722" s="20" t="s">
        <v>130</v>
      </c>
      <c r="B722" s="28" t="s">
        <v>1331</v>
      </c>
      <c r="C722" s="28"/>
      <c r="D722" s="28"/>
      <c r="E722" s="124" t="s">
        <v>1413</v>
      </c>
      <c r="F722" s="18" t="s">
        <v>1407</v>
      </c>
      <c r="G722" s="31" t="str">
        <f>VLOOKUP(AF722, method!$A$1:$B$15, 2, 0)</f>
        <v>中後</v>
      </c>
      <c r="H722" s="15">
        <v>1</v>
      </c>
      <c r="I722" s="15" t="str">
        <f t="shared" si="33"/>
        <v/>
      </c>
      <c r="J722" s="15">
        <f>COUNTIF($B$2:B722,B722)</f>
        <v>19</v>
      </c>
      <c r="K722" s="15" t="str">
        <f t="shared" ca="1" si="34"/>
        <v/>
      </c>
      <c r="L722" t="s">
        <v>653</v>
      </c>
      <c r="M722" s="39" t="s">
        <v>394</v>
      </c>
      <c r="N722">
        <v>1200</v>
      </c>
      <c r="O722">
        <v>1</v>
      </c>
      <c r="P722">
        <v>9.61</v>
      </c>
      <c r="Q722" t="e">
        <v>#N/A</v>
      </c>
      <c r="R722">
        <v>2</v>
      </c>
      <c r="S722" s="58" t="e">
        <v>#N/A</v>
      </c>
      <c r="T722" s="52" t="s">
        <v>56</v>
      </c>
      <c r="U722" s="21" t="s">
        <v>85</v>
      </c>
      <c r="V722" t="e">
        <v>#N/A</v>
      </c>
      <c r="W722">
        <v>129</v>
      </c>
      <c r="X722">
        <v>1091</v>
      </c>
      <c r="Z722">
        <v>5.2</v>
      </c>
      <c r="AA722" s="38" t="s">
        <v>434</v>
      </c>
      <c r="AB722" s="35" t="s">
        <v>377</v>
      </c>
      <c r="AC722" s="35">
        <f>VLOOKUP(A722,Raceinfo!$A$1:$D$15,4,0)</f>
        <v>5</v>
      </c>
      <c r="AD722">
        <v>5</v>
      </c>
      <c r="AE722">
        <v>32</v>
      </c>
      <c r="AF722">
        <v>9</v>
      </c>
      <c r="AG722">
        <v>6</v>
      </c>
      <c r="AH722">
        <v>1</v>
      </c>
      <c r="AL722" t="s">
        <v>160</v>
      </c>
      <c r="AM722" t="s">
        <v>1482</v>
      </c>
      <c r="AN722" s="126" t="e">
        <f>表格2[[#This Row],[今次負磅]]/表格2[[#This Row],[排位體重]]*100%</f>
        <v>#N/A</v>
      </c>
      <c r="AO722" t="e">
        <f t="shared" si="35"/>
        <v>#N/A</v>
      </c>
      <c r="AP722" t="s">
        <v>1416</v>
      </c>
    </row>
    <row r="723" spans="1:46" x14ac:dyDescent="0.25">
      <c r="A723" s="20" t="s">
        <v>130</v>
      </c>
      <c r="B723" s="28" t="s">
        <v>1331</v>
      </c>
      <c r="C723" s="28"/>
      <c r="D723" s="28"/>
      <c r="E723" s="124" t="s">
        <v>1413</v>
      </c>
      <c r="F723" s="122"/>
      <c r="G723" s="33" t="str">
        <f>VLOOKUP(AF723, method!$A$1:$B$15, 2, 0)</f>
        <v>留後</v>
      </c>
      <c r="H723">
        <v>5</v>
      </c>
      <c r="I723" t="str">
        <f t="shared" si="33"/>
        <v/>
      </c>
      <c r="J723">
        <f>COUNTIF($B$2:B723,B723)</f>
        <v>20</v>
      </c>
      <c r="K723" t="str">
        <f t="shared" ca="1" si="34"/>
        <v/>
      </c>
      <c r="L723" t="s">
        <v>443</v>
      </c>
      <c r="M723" s="39" t="s">
        <v>390</v>
      </c>
      <c r="N723">
        <v>1200</v>
      </c>
      <c r="O723">
        <v>1</v>
      </c>
      <c r="P723">
        <v>10.24</v>
      </c>
      <c r="Q723" t="e">
        <v>#N/A</v>
      </c>
      <c r="R723">
        <v>10</v>
      </c>
      <c r="S723" s="58" t="e">
        <v>#N/A</v>
      </c>
      <c r="T723" s="84" t="s">
        <v>745</v>
      </c>
      <c r="U723" s="21" t="s">
        <v>85</v>
      </c>
      <c r="V723" t="e">
        <v>#N/A</v>
      </c>
      <c r="W723">
        <v>127</v>
      </c>
      <c r="X723">
        <v>1087</v>
      </c>
      <c r="Z723">
        <v>42</v>
      </c>
      <c r="AA723" s="38" t="s">
        <v>463</v>
      </c>
      <c r="AB723" s="35" t="s">
        <v>377</v>
      </c>
      <c r="AC723" s="35">
        <f>VLOOKUP(A723,Raceinfo!$A$1:$D$15,4,0)</f>
        <v>5</v>
      </c>
      <c r="AD723">
        <v>5</v>
      </c>
      <c r="AE723">
        <v>32</v>
      </c>
      <c r="AF723">
        <v>13</v>
      </c>
      <c r="AG723">
        <v>12</v>
      </c>
      <c r="AH723">
        <v>5</v>
      </c>
      <c r="AL723" t="s">
        <v>160</v>
      </c>
      <c r="AM723" t="s">
        <v>1482</v>
      </c>
      <c r="AN723" s="126" t="e">
        <f>表格2[[#This Row],[今次負磅]]/表格2[[#This Row],[排位體重]]*100%</f>
        <v>#N/A</v>
      </c>
      <c r="AO723" t="e">
        <f t="shared" si="35"/>
        <v>#N/A</v>
      </c>
      <c r="AP723" t="s">
        <v>1416</v>
      </c>
    </row>
    <row r="724" spans="1:46" x14ac:dyDescent="0.25">
      <c r="A724" s="20" t="s">
        <v>130</v>
      </c>
      <c r="B724" s="28" t="s">
        <v>1331</v>
      </c>
      <c r="C724" s="28"/>
      <c r="D724" s="28"/>
      <c r="E724" s="124" t="s">
        <v>1413</v>
      </c>
      <c r="F724" s="122"/>
      <c r="G724" s="31" t="str">
        <f>VLOOKUP(AF724, method!$A$1:$B$15, 2, 0)</f>
        <v>中後</v>
      </c>
      <c r="H724">
        <v>9</v>
      </c>
      <c r="I724" t="str">
        <f t="shared" si="33"/>
        <v/>
      </c>
      <c r="J724">
        <f>COUNTIF($B$2:B724,B724)</f>
        <v>21</v>
      </c>
      <c r="K724" t="str">
        <f t="shared" ca="1" si="34"/>
        <v/>
      </c>
      <c r="L724" t="s">
        <v>561</v>
      </c>
      <c r="M724" s="40" t="s">
        <v>446</v>
      </c>
      <c r="N724">
        <v>1200</v>
      </c>
      <c r="O724">
        <v>1</v>
      </c>
      <c r="P724">
        <v>11.13</v>
      </c>
      <c r="Q724" t="e">
        <v>#N/A</v>
      </c>
      <c r="R724">
        <v>6</v>
      </c>
      <c r="S724" s="58" t="e">
        <v>#N/A</v>
      </c>
      <c r="T724" s="60" t="s">
        <v>125</v>
      </c>
      <c r="U724" s="21" t="s">
        <v>85</v>
      </c>
      <c r="V724" t="e">
        <v>#N/A</v>
      </c>
      <c r="W724">
        <v>129</v>
      </c>
      <c r="X724">
        <v>1083</v>
      </c>
      <c r="Z724">
        <v>27</v>
      </c>
      <c r="AA724" s="37" t="s">
        <v>414</v>
      </c>
      <c r="AB724" s="35" t="s">
        <v>377</v>
      </c>
      <c r="AC724" s="35">
        <f>VLOOKUP(A724,Raceinfo!$A$1:$D$15,4,0)</f>
        <v>5</v>
      </c>
      <c r="AD724">
        <v>5</v>
      </c>
      <c r="AE724">
        <v>34</v>
      </c>
      <c r="AF724">
        <v>10</v>
      </c>
      <c r="AG724">
        <v>10</v>
      </c>
      <c r="AH724">
        <v>9</v>
      </c>
      <c r="AL724" t="s">
        <v>160</v>
      </c>
      <c r="AM724" t="s">
        <v>1482</v>
      </c>
      <c r="AN724" s="126" t="e">
        <f>表格2[[#This Row],[今次負磅]]/表格2[[#This Row],[排位體重]]*100%</f>
        <v>#N/A</v>
      </c>
      <c r="AO724" t="e">
        <f t="shared" si="35"/>
        <v>#N/A</v>
      </c>
      <c r="AP724" t="s">
        <v>1416</v>
      </c>
    </row>
    <row r="725" spans="1:46" x14ac:dyDescent="0.25">
      <c r="A725" s="20" t="s">
        <v>130</v>
      </c>
      <c r="B725" s="28" t="s">
        <v>1331</v>
      </c>
      <c r="C725" s="28"/>
      <c r="D725" s="28"/>
      <c r="E725" s="124" t="s">
        <v>1413</v>
      </c>
      <c r="F725" s="122"/>
      <c r="G725" s="30" t="str">
        <f>VLOOKUP(AF725, method!$A$1:$B$15, 2, 0)</f>
        <v>放頭</v>
      </c>
      <c r="H725">
        <v>8</v>
      </c>
      <c r="I725" t="str">
        <f t="shared" si="33"/>
        <v/>
      </c>
      <c r="J725">
        <f>COUNTIF($B$2:B725,B725)</f>
        <v>22</v>
      </c>
      <c r="K725" t="str">
        <f t="shared" ca="1" si="34"/>
        <v/>
      </c>
      <c r="L725" t="s">
        <v>492</v>
      </c>
      <c r="M725" s="40" t="s">
        <v>398</v>
      </c>
      <c r="N725">
        <v>1650</v>
      </c>
      <c r="O725">
        <v>1</v>
      </c>
      <c r="P725">
        <v>41.53</v>
      </c>
      <c r="Q725" t="e">
        <v>#N/A</v>
      </c>
      <c r="R725">
        <v>5</v>
      </c>
      <c r="S725" s="58" t="e">
        <v>#N/A</v>
      </c>
      <c r="T725" s="51" t="s">
        <v>52</v>
      </c>
      <c r="U725" s="21" t="s">
        <v>85</v>
      </c>
      <c r="V725" t="e">
        <v>#N/A</v>
      </c>
      <c r="W725">
        <v>131</v>
      </c>
      <c r="X725">
        <v>1065</v>
      </c>
      <c r="Z725">
        <v>17</v>
      </c>
      <c r="AA725" s="37" t="s">
        <v>382</v>
      </c>
      <c r="AB725" s="36" t="s">
        <v>459</v>
      </c>
      <c r="AC725" s="36">
        <f>VLOOKUP(A725,Raceinfo!$A$1:$D$15,4,0)</f>
        <v>5</v>
      </c>
      <c r="AD725">
        <v>5</v>
      </c>
      <c r="AE725">
        <v>36</v>
      </c>
      <c r="AF725">
        <v>2</v>
      </c>
      <c r="AG725">
        <v>1</v>
      </c>
      <c r="AH725">
        <v>1</v>
      </c>
      <c r="AI725">
        <v>8</v>
      </c>
      <c r="AL725" t="s">
        <v>160</v>
      </c>
      <c r="AM725" t="s">
        <v>1482</v>
      </c>
      <c r="AN725" s="126" t="e">
        <f>表格2[[#This Row],[今次負磅]]/表格2[[#This Row],[排位體重]]*100%</f>
        <v>#N/A</v>
      </c>
      <c r="AO725" t="e">
        <f t="shared" si="35"/>
        <v>#N/A</v>
      </c>
      <c r="AP725" t="s">
        <v>1416</v>
      </c>
    </row>
    <row r="726" spans="1:46" x14ac:dyDescent="0.25">
      <c r="A726" s="20" t="s">
        <v>130</v>
      </c>
      <c r="B726" s="28" t="s">
        <v>1331</v>
      </c>
      <c r="C726" s="28"/>
      <c r="D726" s="28"/>
      <c r="E726" s="124" t="s">
        <v>1413</v>
      </c>
      <c r="F726" s="122"/>
      <c r="G726" s="30" t="str">
        <f>VLOOKUP(AF726, method!$A$1:$B$15, 2, 0)</f>
        <v>放頭</v>
      </c>
      <c r="H726">
        <v>11</v>
      </c>
      <c r="I726" t="str">
        <f t="shared" si="33"/>
        <v/>
      </c>
      <c r="J726">
        <f>COUNTIF($B$2:B726,B726)</f>
        <v>23</v>
      </c>
      <c r="K726" t="str">
        <f t="shared" ca="1" si="34"/>
        <v/>
      </c>
      <c r="L726" t="s">
        <v>681</v>
      </c>
      <c r="M726" s="40" t="s">
        <v>446</v>
      </c>
      <c r="N726">
        <v>1650</v>
      </c>
      <c r="O726">
        <v>1</v>
      </c>
      <c r="P726">
        <v>42.84</v>
      </c>
      <c r="Q726" t="e">
        <v>#N/A</v>
      </c>
      <c r="R726">
        <v>8</v>
      </c>
      <c r="S726" s="58" t="e">
        <v>#N/A</v>
      </c>
      <c r="T726" s="53" t="s">
        <v>60</v>
      </c>
      <c r="U726" s="21" t="s">
        <v>85</v>
      </c>
      <c r="V726" t="e">
        <v>#N/A</v>
      </c>
      <c r="W726">
        <v>133</v>
      </c>
      <c r="X726">
        <v>1057</v>
      </c>
      <c r="Z726">
        <v>32</v>
      </c>
      <c r="AA726" s="37" t="s">
        <v>524</v>
      </c>
      <c r="AB726" s="35" t="s">
        <v>377</v>
      </c>
      <c r="AC726" s="35">
        <f>VLOOKUP(A726,Raceinfo!$A$1:$D$15,4,0)</f>
        <v>5</v>
      </c>
      <c r="AD726">
        <v>5</v>
      </c>
      <c r="AE726">
        <v>38</v>
      </c>
      <c r="AF726">
        <v>1</v>
      </c>
      <c r="AG726">
        <v>1</v>
      </c>
      <c r="AH726">
        <v>1</v>
      </c>
      <c r="AI726">
        <v>11</v>
      </c>
      <c r="AL726" t="s">
        <v>160</v>
      </c>
      <c r="AM726" t="s">
        <v>1482</v>
      </c>
      <c r="AN726" s="126" t="e">
        <f>表格2[[#This Row],[今次負磅]]/表格2[[#This Row],[排位體重]]*100%</f>
        <v>#N/A</v>
      </c>
      <c r="AO726" t="e">
        <f t="shared" si="35"/>
        <v>#N/A</v>
      </c>
      <c r="AP726" t="s">
        <v>1416</v>
      </c>
    </row>
    <row r="727" spans="1:46" x14ac:dyDescent="0.25">
      <c r="A727" s="20" t="s">
        <v>130</v>
      </c>
      <c r="B727" s="28" t="s">
        <v>1331</v>
      </c>
      <c r="C727" s="28"/>
      <c r="D727" s="28"/>
      <c r="E727" s="124" t="s">
        <v>1413</v>
      </c>
      <c r="F727" s="122"/>
      <c r="G727" s="32" t="str">
        <f>VLOOKUP(AF727, method!$A$1:$B$15, 2, 0)</f>
        <v>中前</v>
      </c>
      <c r="H727">
        <v>7</v>
      </c>
      <c r="I727" t="str">
        <f t="shared" si="33"/>
        <v/>
      </c>
      <c r="J727">
        <f>COUNTIF($B$2:B727,B727)</f>
        <v>24</v>
      </c>
      <c r="K727" t="str">
        <f t="shared" ca="1" si="34"/>
        <v/>
      </c>
      <c r="L727" t="s">
        <v>493</v>
      </c>
      <c r="M727" s="40" t="s">
        <v>426</v>
      </c>
      <c r="N727">
        <v>1200</v>
      </c>
      <c r="O727">
        <v>1</v>
      </c>
      <c r="P727">
        <v>10.43</v>
      </c>
      <c r="Q727" t="e">
        <v>#N/A</v>
      </c>
      <c r="R727">
        <v>6</v>
      </c>
      <c r="S727" s="58" t="e">
        <v>#N/A</v>
      </c>
      <c r="T727" s="53" t="s">
        <v>60</v>
      </c>
      <c r="U727" s="21" t="s">
        <v>85</v>
      </c>
      <c r="V727" t="e">
        <v>#N/A</v>
      </c>
      <c r="W727">
        <v>135</v>
      </c>
      <c r="X727">
        <v>1061</v>
      </c>
      <c r="Z727">
        <v>40</v>
      </c>
      <c r="AA727" s="38">
        <v>2</v>
      </c>
      <c r="AB727" s="35" t="s">
        <v>377</v>
      </c>
      <c r="AC727" s="35">
        <f>VLOOKUP(A727,Raceinfo!$A$1:$D$15,4,0)</f>
        <v>5</v>
      </c>
      <c r="AD727">
        <v>5</v>
      </c>
      <c r="AE727">
        <v>39</v>
      </c>
      <c r="AF727">
        <v>6</v>
      </c>
      <c r="AG727">
        <v>6</v>
      </c>
      <c r="AH727">
        <v>7</v>
      </c>
      <c r="AL727" t="s">
        <v>746</v>
      </c>
      <c r="AM727" t="s">
        <v>1629</v>
      </c>
      <c r="AN727" s="126" t="e">
        <f>表格2[[#This Row],[今次負磅]]/表格2[[#This Row],[排位體重]]*100%</f>
        <v>#N/A</v>
      </c>
      <c r="AO727" t="e">
        <f t="shared" si="35"/>
        <v>#N/A</v>
      </c>
      <c r="AP727" t="s">
        <v>1416</v>
      </c>
    </row>
    <row r="728" spans="1:46" x14ac:dyDescent="0.25">
      <c r="A728" s="20" t="s">
        <v>130</v>
      </c>
      <c r="B728" s="28" t="s">
        <v>1331</v>
      </c>
      <c r="C728" s="28"/>
      <c r="D728" s="28"/>
      <c r="E728" s="124" t="s">
        <v>1413</v>
      </c>
      <c r="F728" s="122"/>
      <c r="G728" s="30" t="str">
        <f>VLOOKUP(AF728, method!$A$1:$B$15, 2, 0)</f>
        <v>放頭</v>
      </c>
      <c r="H728">
        <v>10</v>
      </c>
      <c r="I728" t="str">
        <f t="shared" si="33"/>
        <v/>
      </c>
      <c r="J728">
        <f>COUNTIF($B$2:B728,B728)</f>
        <v>25</v>
      </c>
      <c r="K728" t="str">
        <f t="shared" ca="1" si="34"/>
        <v/>
      </c>
      <c r="L728" t="s">
        <v>495</v>
      </c>
      <c r="M728" s="39" t="s">
        <v>384</v>
      </c>
      <c r="N728">
        <v>1400</v>
      </c>
      <c r="O728">
        <v>1</v>
      </c>
      <c r="P728">
        <v>23.7</v>
      </c>
      <c r="Q728" t="e">
        <v>#N/A</v>
      </c>
      <c r="R728">
        <v>5</v>
      </c>
      <c r="S728" s="58" t="e">
        <v>#N/A</v>
      </c>
      <c r="T728" s="53" t="s">
        <v>60</v>
      </c>
      <c r="U728" s="21" t="s">
        <v>85</v>
      </c>
      <c r="V728" t="e">
        <v>#N/A</v>
      </c>
      <c r="W728">
        <v>131</v>
      </c>
      <c r="X728">
        <v>1056</v>
      </c>
      <c r="Z728">
        <v>13</v>
      </c>
      <c r="AA728" s="37" t="s">
        <v>525</v>
      </c>
      <c r="AB728" s="35" t="s">
        <v>370</v>
      </c>
      <c r="AC728" s="35">
        <f>VLOOKUP(A728,Raceinfo!$A$1:$D$15,4,0)</f>
        <v>5</v>
      </c>
      <c r="AD728">
        <v>5</v>
      </c>
      <c r="AE728">
        <v>40</v>
      </c>
      <c r="AF728">
        <v>2</v>
      </c>
      <c r="AG728">
        <v>2</v>
      </c>
      <c r="AH728">
        <v>2</v>
      </c>
      <c r="AI728">
        <v>10</v>
      </c>
      <c r="AL728" t="s">
        <v>741</v>
      </c>
      <c r="AM728" t="s">
        <v>1626</v>
      </c>
      <c r="AN728" s="126" t="e">
        <f>表格2[[#This Row],[今次負磅]]/表格2[[#This Row],[排位體重]]*100%</f>
        <v>#N/A</v>
      </c>
      <c r="AO728" t="e">
        <f t="shared" si="35"/>
        <v>#N/A</v>
      </c>
      <c r="AP728" t="s">
        <v>1416</v>
      </c>
    </row>
    <row r="729" spans="1:46" x14ac:dyDescent="0.25">
      <c r="A729" s="20" t="s">
        <v>130</v>
      </c>
      <c r="B729" s="17" t="s">
        <v>1332</v>
      </c>
      <c r="C729" s="17" t="s">
        <v>1410</v>
      </c>
      <c r="D729" s="17"/>
      <c r="E729" s="124" t="s">
        <v>1413</v>
      </c>
      <c r="F729" s="122"/>
      <c r="G729" s="32" t="str">
        <f>VLOOKUP(AF729, method!$A$1:$B$15, 2, 0)</f>
        <v>中前</v>
      </c>
      <c r="H729">
        <v>13</v>
      </c>
      <c r="I729" t="str">
        <f t="shared" si="33"/>
        <v/>
      </c>
      <c r="J729">
        <f>COUNTIF($B$2:B729,B729)</f>
        <v>1</v>
      </c>
      <c r="K729" t="str">
        <f t="shared" ca="1" si="34"/>
        <v/>
      </c>
      <c r="L729" t="s">
        <v>368</v>
      </c>
      <c r="M729" s="39" t="s">
        <v>369</v>
      </c>
      <c r="N729" s="42">
        <v>1600</v>
      </c>
      <c r="O729">
        <v>1</v>
      </c>
      <c r="P729" s="127">
        <v>35.200000000000003</v>
      </c>
      <c r="Q729" t="e">
        <v>#N/A</v>
      </c>
      <c r="R729">
        <v>2</v>
      </c>
      <c r="S729" s="58" t="e">
        <v>#N/A</v>
      </c>
      <c r="T729" s="46" t="s">
        <v>351</v>
      </c>
      <c r="U729" s="19" t="s">
        <v>28</v>
      </c>
      <c r="V729" t="e">
        <v>#N/A</v>
      </c>
      <c r="W729">
        <v>113</v>
      </c>
      <c r="X729">
        <v>1206</v>
      </c>
      <c r="Z729">
        <v>66</v>
      </c>
      <c r="AA729" s="37">
        <v>9</v>
      </c>
      <c r="AB729" s="35" t="s">
        <v>370</v>
      </c>
      <c r="AC729" s="35">
        <f>VLOOKUP(A729,Raceinfo!$A$1:$D$15,4,0)</f>
        <v>5</v>
      </c>
      <c r="AD729">
        <v>4</v>
      </c>
      <c r="AE729">
        <v>45</v>
      </c>
      <c r="AF729">
        <v>5</v>
      </c>
      <c r="AG729">
        <v>6</v>
      </c>
      <c r="AH729">
        <v>8</v>
      </c>
      <c r="AI729">
        <v>13</v>
      </c>
      <c r="AL729" t="s">
        <v>39</v>
      </c>
      <c r="AM729" t="s">
        <v>1469</v>
      </c>
      <c r="AN729" s="126" t="e">
        <f>表格2[[#This Row],[今次負磅]]/表格2[[#This Row],[排位體重]]*100%</f>
        <v>#N/A</v>
      </c>
      <c r="AO729" t="e">
        <f t="shared" si="35"/>
        <v>#N/A</v>
      </c>
      <c r="AT729" t="s">
        <v>1505</v>
      </c>
    </row>
    <row r="730" spans="1:46" x14ac:dyDescent="0.25">
      <c r="A730" s="20" t="s">
        <v>130</v>
      </c>
      <c r="B730" s="17" t="s">
        <v>1332</v>
      </c>
      <c r="C730" s="17"/>
      <c r="D730" s="17"/>
      <c r="E730" s="124" t="s">
        <v>1413</v>
      </c>
      <c r="F730" s="122"/>
      <c r="G730" s="32" t="str">
        <f>VLOOKUP(AF730, method!$A$1:$B$15, 2, 0)</f>
        <v>中前</v>
      </c>
      <c r="H730">
        <v>12</v>
      </c>
      <c r="I730" t="str">
        <f t="shared" si="33"/>
        <v/>
      </c>
      <c r="J730">
        <f>COUNTIF($B$2:B730,B730)</f>
        <v>2</v>
      </c>
      <c r="K730" t="str">
        <f t="shared" ca="1" si="34"/>
        <v/>
      </c>
      <c r="L730" t="s">
        <v>415</v>
      </c>
      <c r="M730" s="39" t="s">
        <v>413</v>
      </c>
      <c r="N730" s="42">
        <v>1600</v>
      </c>
      <c r="O730">
        <v>1</v>
      </c>
      <c r="P730">
        <v>35.590000000000003</v>
      </c>
      <c r="Q730" t="e">
        <v>#N/A</v>
      </c>
      <c r="R730">
        <v>5</v>
      </c>
      <c r="S730" s="58" t="e">
        <v>#N/A</v>
      </c>
      <c r="T730" s="46" t="s">
        <v>351</v>
      </c>
      <c r="U730" s="19" t="s">
        <v>28</v>
      </c>
      <c r="V730" t="e">
        <v>#N/A</v>
      </c>
      <c r="W730">
        <v>116</v>
      </c>
      <c r="X730">
        <v>1201</v>
      </c>
      <c r="Z730">
        <v>46</v>
      </c>
      <c r="AA730" s="37" t="s">
        <v>408</v>
      </c>
      <c r="AB730" s="35" t="s">
        <v>377</v>
      </c>
      <c r="AC730" s="35">
        <f>VLOOKUP(A730,Raceinfo!$A$1:$D$15,4,0)</f>
        <v>5</v>
      </c>
      <c r="AD730">
        <v>4</v>
      </c>
      <c r="AE730">
        <v>47</v>
      </c>
      <c r="AF730">
        <v>4</v>
      </c>
      <c r="AG730">
        <v>5</v>
      </c>
      <c r="AH730">
        <v>7</v>
      </c>
      <c r="AI730">
        <v>12</v>
      </c>
      <c r="AL730" t="s">
        <v>39</v>
      </c>
      <c r="AM730" t="s">
        <v>1469</v>
      </c>
      <c r="AN730" s="126" t="e">
        <f>表格2[[#This Row],[今次負磅]]/表格2[[#This Row],[排位體重]]*100%</f>
        <v>#N/A</v>
      </c>
      <c r="AO730" t="e">
        <f t="shared" si="35"/>
        <v>#N/A</v>
      </c>
    </row>
    <row r="731" spans="1:46" x14ac:dyDescent="0.25">
      <c r="A731" s="20" t="s">
        <v>130</v>
      </c>
      <c r="B731" s="17" t="s">
        <v>1332</v>
      </c>
      <c r="C731" s="17"/>
      <c r="D731" s="17"/>
      <c r="E731" s="124" t="s">
        <v>1413</v>
      </c>
      <c r="F731" s="122"/>
      <c r="G731" s="33" t="str">
        <f>VLOOKUP(AF731, method!$A$1:$B$15, 2, 0)</f>
        <v>留後</v>
      </c>
      <c r="H731">
        <v>14</v>
      </c>
      <c r="I731" t="str">
        <f t="shared" si="33"/>
        <v/>
      </c>
      <c r="J731">
        <f>COUNTIF($B$2:B731,B731)</f>
        <v>3</v>
      </c>
      <c r="K731" t="str">
        <f t="shared" ca="1" si="34"/>
        <v/>
      </c>
      <c r="L731" t="s">
        <v>427</v>
      </c>
      <c r="M731" s="39" t="s">
        <v>369</v>
      </c>
      <c r="N731" s="42">
        <v>1600</v>
      </c>
      <c r="O731">
        <v>1</v>
      </c>
      <c r="P731">
        <v>40.1</v>
      </c>
      <c r="Q731" t="e">
        <v>#N/A</v>
      </c>
      <c r="R731">
        <v>14</v>
      </c>
      <c r="S731" s="58" t="e">
        <v>#N/A</v>
      </c>
      <c r="T731" s="62" t="s">
        <v>154</v>
      </c>
      <c r="U731" s="19" t="s">
        <v>28</v>
      </c>
      <c r="V731" t="e">
        <v>#N/A</v>
      </c>
      <c r="W731">
        <v>124</v>
      </c>
      <c r="X731">
        <v>1218</v>
      </c>
      <c r="Z731">
        <v>18</v>
      </c>
      <c r="AA731" s="37" t="s">
        <v>747</v>
      </c>
      <c r="AB731" s="35" t="s">
        <v>377</v>
      </c>
      <c r="AC731" s="35">
        <f>VLOOKUP(A731,Raceinfo!$A$1:$D$15,4,0)</f>
        <v>5</v>
      </c>
      <c r="AD731">
        <v>4</v>
      </c>
      <c r="AE731">
        <v>49</v>
      </c>
      <c r="AF731">
        <v>13</v>
      </c>
      <c r="AG731">
        <v>14</v>
      </c>
      <c r="AH731">
        <v>14</v>
      </c>
      <c r="AI731">
        <v>14</v>
      </c>
      <c r="AL731" t="s">
        <v>39</v>
      </c>
      <c r="AM731" t="s">
        <v>1469</v>
      </c>
      <c r="AN731" s="126" t="e">
        <f>表格2[[#This Row],[今次負磅]]/表格2[[#This Row],[排位體重]]*100%</f>
        <v>#N/A</v>
      </c>
      <c r="AO731" t="e">
        <f t="shared" si="35"/>
        <v>#N/A</v>
      </c>
    </row>
    <row r="732" spans="1:46" x14ac:dyDescent="0.25">
      <c r="A732" s="20" t="s">
        <v>130</v>
      </c>
      <c r="B732" s="17" t="s">
        <v>1332</v>
      </c>
      <c r="C732" s="17"/>
      <c r="D732" s="17"/>
      <c r="E732" s="124" t="s">
        <v>1413</v>
      </c>
      <c r="F732" s="122"/>
      <c r="G732" s="30" t="str">
        <f>VLOOKUP(AF732, method!$A$1:$B$15, 2, 0)</f>
        <v>放頭</v>
      </c>
      <c r="H732">
        <v>7</v>
      </c>
      <c r="I732" t="str">
        <f t="shared" si="33"/>
        <v/>
      </c>
      <c r="J732">
        <f>COUNTIF($B$2:B732,B732)</f>
        <v>4</v>
      </c>
      <c r="K732" t="str">
        <f t="shared" ca="1" si="34"/>
        <v/>
      </c>
      <c r="L732" t="s">
        <v>505</v>
      </c>
      <c r="M732" s="39" t="s">
        <v>430</v>
      </c>
      <c r="N732">
        <v>1800</v>
      </c>
      <c r="O732">
        <v>1</v>
      </c>
      <c r="P732">
        <v>48.56</v>
      </c>
      <c r="Q732" t="e">
        <v>#N/A</v>
      </c>
      <c r="R732">
        <v>5</v>
      </c>
      <c r="S732" s="58" t="e">
        <v>#N/A</v>
      </c>
      <c r="T732" s="45" t="s">
        <v>22</v>
      </c>
      <c r="U732" s="19" t="s">
        <v>28</v>
      </c>
      <c r="V732" t="e">
        <v>#N/A</v>
      </c>
      <c r="W732">
        <v>128</v>
      </c>
      <c r="X732">
        <v>1220</v>
      </c>
      <c r="Z732">
        <v>15</v>
      </c>
      <c r="AA732" s="37">
        <v>11</v>
      </c>
      <c r="AB732" s="35" t="s">
        <v>370</v>
      </c>
      <c r="AC732" s="35">
        <f>VLOOKUP(A732,Raceinfo!$A$1:$D$15,4,0)</f>
        <v>5</v>
      </c>
      <c r="AD732">
        <v>4</v>
      </c>
      <c r="AE732">
        <v>51</v>
      </c>
      <c r="AF732">
        <v>2</v>
      </c>
      <c r="AG732">
        <v>3</v>
      </c>
      <c r="AH732">
        <v>4</v>
      </c>
      <c r="AI732">
        <v>5</v>
      </c>
      <c r="AJ732">
        <v>7</v>
      </c>
      <c r="AL732" t="s">
        <v>39</v>
      </c>
      <c r="AM732" t="s">
        <v>1469</v>
      </c>
      <c r="AN732" s="126" t="e">
        <f>表格2[[#This Row],[今次負磅]]/表格2[[#This Row],[排位體重]]*100%</f>
        <v>#N/A</v>
      </c>
      <c r="AO732" t="e">
        <f t="shared" si="35"/>
        <v>#N/A</v>
      </c>
    </row>
    <row r="733" spans="1:46" x14ac:dyDescent="0.25">
      <c r="A733" s="20" t="s">
        <v>130</v>
      </c>
      <c r="B733" s="17" t="s">
        <v>1332</v>
      </c>
      <c r="C733" s="17"/>
      <c r="D733" s="17"/>
      <c r="E733" s="124" t="s">
        <v>1413</v>
      </c>
      <c r="F733" s="122"/>
      <c r="G733" s="31" t="str">
        <f>VLOOKUP(AF733, method!$A$1:$B$15, 2, 0)</f>
        <v>中後</v>
      </c>
      <c r="H733">
        <v>13</v>
      </c>
      <c r="I733" t="str">
        <f t="shared" si="33"/>
        <v/>
      </c>
      <c r="J733">
        <f>COUNTIF($B$2:B733,B733)</f>
        <v>5</v>
      </c>
      <c r="K733" t="str">
        <f t="shared" ca="1" si="34"/>
        <v/>
      </c>
      <c r="L733" t="s">
        <v>555</v>
      </c>
      <c r="M733" s="39" t="s">
        <v>413</v>
      </c>
      <c r="N733" s="42">
        <v>1600</v>
      </c>
      <c r="O733">
        <v>1</v>
      </c>
      <c r="P733">
        <v>36.18</v>
      </c>
      <c r="Q733" t="e">
        <v>#N/A</v>
      </c>
      <c r="R733">
        <v>13</v>
      </c>
      <c r="S733" s="58" t="e">
        <v>#N/A</v>
      </c>
      <c r="T733" s="74" t="s">
        <v>357</v>
      </c>
      <c r="U733" s="19" t="s">
        <v>28</v>
      </c>
      <c r="V733" t="e">
        <v>#N/A</v>
      </c>
      <c r="W733">
        <v>129</v>
      </c>
      <c r="X733">
        <v>1222</v>
      </c>
      <c r="Z733">
        <v>13</v>
      </c>
      <c r="AA733" s="37">
        <v>7</v>
      </c>
      <c r="AB733" s="35" t="s">
        <v>377</v>
      </c>
      <c r="AC733" s="35">
        <f>VLOOKUP(A733,Raceinfo!$A$1:$D$15,4,0)</f>
        <v>5</v>
      </c>
      <c r="AD733">
        <v>4</v>
      </c>
      <c r="AE733">
        <v>52</v>
      </c>
      <c r="AF733">
        <v>9</v>
      </c>
      <c r="AG733">
        <v>4</v>
      </c>
      <c r="AH733">
        <v>4</v>
      </c>
      <c r="AI733">
        <v>13</v>
      </c>
      <c r="AL733" t="s">
        <v>39</v>
      </c>
      <c r="AM733" t="s">
        <v>1469</v>
      </c>
      <c r="AN733" s="126" t="e">
        <f>表格2[[#This Row],[今次負磅]]/表格2[[#This Row],[排位體重]]*100%</f>
        <v>#N/A</v>
      </c>
      <c r="AO733" t="e">
        <f t="shared" si="35"/>
        <v>#N/A</v>
      </c>
    </row>
    <row r="734" spans="1:46" x14ac:dyDescent="0.25">
      <c r="A734" s="20" t="s">
        <v>130</v>
      </c>
      <c r="B734" s="17" t="s">
        <v>1332</v>
      </c>
      <c r="C734" s="17" t="s">
        <v>1410</v>
      </c>
      <c r="D734" s="17"/>
      <c r="E734" s="124" t="s">
        <v>1413</v>
      </c>
      <c r="F734" s="122"/>
      <c r="G734" s="32" t="str">
        <f>VLOOKUP(AF734, method!$A$1:$B$15, 2, 0)</f>
        <v>中前</v>
      </c>
      <c r="H734">
        <v>10</v>
      </c>
      <c r="I734" t="str">
        <f t="shared" si="33"/>
        <v/>
      </c>
      <c r="J734">
        <f>COUNTIF($B$2:B734,B734)</f>
        <v>6</v>
      </c>
      <c r="K734" t="str">
        <f t="shared" ca="1" si="34"/>
        <v/>
      </c>
      <c r="L734" t="s">
        <v>409</v>
      </c>
      <c r="M734" s="39" t="s">
        <v>369</v>
      </c>
      <c r="N734" s="42">
        <v>1600</v>
      </c>
      <c r="O734">
        <v>1</v>
      </c>
      <c r="P734" s="127">
        <v>34.630000000000003</v>
      </c>
      <c r="Q734" t="e">
        <v>#N/A</v>
      </c>
      <c r="R734">
        <v>5</v>
      </c>
      <c r="S734" s="58" t="e">
        <v>#N/A</v>
      </c>
      <c r="T734" s="55" t="s">
        <v>69</v>
      </c>
      <c r="U734" s="19" t="s">
        <v>28</v>
      </c>
      <c r="V734" t="e">
        <v>#N/A</v>
      </c>
      <c r="W734">
        <v>128</v>
      </c>
      <c r="X734">
        <v>1217</v>
      </c>
      <c r="Z734">
        <v>4.0999999999999996</v>
      </c>
      <c r="AA734" s="37" t="s">
        <v>410</v>
      </c>
      <c r="AB734" s="35" t="s">
        <v>370</v>
      </c>
      <c r="AC734" s="35">
        <f>VLOOKUP(A734,Raceinfo!$A$1:$D$15,4,0)</f>
        <v>5</v>
      </c>
      <c r="AD734">
        <v>4</v>
      </c>
      <c r="AE734">
        <v>52</v>
      </c>
      <c r="AF734">
        <v>6</v>
      </c>
      <c r="AG734">
        <v>7</v>
      </c>
      <c r="AH734">
        <v>8</v>
      </c>
      <c r="AI734">
        <v>10</v>
      </c>
      <c r="AL734" t="s">
        <v>39</v>
      </c>
      <c r="AM734" t="s">
        <v>1469</v>
      </c>
      <c r="AN734" s="126" t="e">
        <f>表格2[[#This Row],[今次負磅]]/表格2[[#This Row],[排位體重]]*100%</f>
        <v>#N/A</v>
      </c>
      <c r="AO734" t="e">
        <f t="shared" si="35"/>
        <v>#N/A</v>
      </c>
    </row>
    <row r="735" spans="1:46" x14ac:dyDescent="0.25">
      <c r="A735" s="20" t="s">
        <v>130</v>
      </c>
      <c r="B735" s="17" t="s">
        <v>1332</v>
      </c>
      <c r="C735" s="17" t="s">
        <v>1410</v>
      </c>
      <c r="D735" s="17"/>
      <c r="E735" s="124" t="s">
        <v>1413</v>
      </c>
      <c r="F735" s="122"/>
      <c r="G735" s="32" t="str">
        <f>VLOOKUP(AF735, method!$A$1:$B$15, 2, 0)</f>
        <v>中前</v>
      </c>
      <c r="H735" s="15">
        <v>3</v>
      </c>
      <c r="I735" s="15" t="str">
        <f t="shared" si="33"/>
        <v/>
      </c>
      <c r="J735" s="15">
        <f>COUNTIF($B$2:B735,B735)</f>
        <v>7</v>
      </c>
      <c r="K735" s="15" t="str">
        <f t="shared" ca="1" si="34"/>
        <v/>
      </c>
      <c r="L735" t="s">
        <v>557</v>
      </c>
      <c r="M735" s="39" t="s">
        <v>413</v>
      </c>
      <c r="N735" s="42">
        <v>1600</v>
      </c>
      <c r="O735">
        <v>1</v>
      </c>
      <c r="P735" s="127">
        <v>34.93</v>
      </c>
      <c r="Q735" t="e">
        <v>#N/A</v>
      </c>
      <c r="R735">
        <v>6</v>
      </c>
      <c r="S735" s="58" t="e">
        <v>#N/A</v>
      </c>
      <c r="T735" s="55" t="s">
        <v>69</v>
      </c>
      <c r="U735" s="19" t="s">
        <v>28</v>
      </c>
      <c r="V735" t="e">
        <v>#N/A</v>
      </c>
      <c r="W735">
        <v>127</v>
      </c>
      <c r="X735">
        <v>1215</v>
      </c>
      <c r="Z735">
        <v>3.7</v>
      </c>
      <c r="AA735" s="37" t="s">
        <v>428</v>
      </c>
      <c r="AB735" s="35" t="s">
        <v>377</v>
      </c>
      <c r="AC735" s="35">
        <f>VLOOKUP(A735,Raceinfo!$A$1:$D$15,4,0)</f>
        <v>5</v>
      </c>
      <c r="AD735">
        <v>4</v>
      </c>
      <c r="AE735">
        <v>52</v>
      </c>
      <c r="AF735">
        <v>4</v>
      </c>
      <c r="AG735">
        <v>4</v>
      </c>
      <c r="AH735">
        <v>4</v>
      </c>
      <c r="AI735">
        <v>3</v>
      </c>
      <c r="AL735" t="s">
        <v>39</v>
      </c>
      <c r="AM735" t="s">
        <v>1469</v>
      </c>
      <c r="AN735" s="126" t="e">
        <f>表格2[[#This Row],[今次負磅]]/表格2[[#This Row],[排位體重]]*100%</f>
        <v>#N/A</v>
      </c>
      <c r="AO735" t="e">
        <f t="shared" si="35"/>
        <v>#N/A</v>
      </c>
    </row>
    <row r="736" spans="1:46" x14ac:dyDescent="0.25">
      <c r="A736" s="20" t="s">
        <v>130</v>
      </c>
      <c r="B736" s="17" t="s">
        <v>1332</v>
      </c>
      <c r="C736" s="17"/>
      <c r="D736" s="17"/>
      <c r="E736" s="124" t="s">
        <v>1413</v>
      </c>
      <c r="F736" s="28" t="s">
        <v>1408</v>
      </c>
      <c r="G736" s="30" t="str">
        <f>VLOOKUP(AF736, method!$A$1:$B$15, 2, 0)</f>
        <v>放頭</v>
      </c>
      <c r="H736" s="15">
        <v>2</v>
      </c>
      <c r="I736" s="15" t="str">
        <f t="shared" si="33"/>
        <v/>
      </c>
      <c r="J736" s="15">
        <f>COUNTIF($B$2:B736,B736)</f>
        <v>8</v>
      </c>
      <c r="K736" s="15" t="str">
        <f t="shared" ca="1" si="34"/>
        <v/>
      </c>
      <c r="L736" t="s">
        <v>576</v>
      </c>
      <c r="M736" s="39" t="s">
        <v>413</v>
      </c>
      <c r="N736" s="42">
        <v>1600</v>
      </c>
      <c r="O736">
        <v>1</v>
      </c>
      <c r="P736">
        <v>37.130000000000003</v>
      </c>
      <c r="Q736" t="e">
        <v>#N/A</v>
      </c>
      <c r="R736">
        <v>10</v>
      </c>
      <c r="S736" s="58" t="e">
        <v>#N/A</v>
      </c>
      <c r="T736" s="55" t="s">
        <v>69</v>
      </c>
      <c r="U736" s="19" t="s">
        <v>28</v>
      </c>
      <c r="V736" t="e">
        <v>#N/A</v>
      </c>
      <c r="W736">
        <v>128</v>
      </c>
      <c r="X736">
        <v>1217</v>
      </c>
      <c r="Z736">
        <v>7.4</v>
      </c>
      <c r="AA736" s="38" t="s">
        <v>461</v>
      </c>
      <c r="AB736" s="36" t="s">
        <v>702</v>
      </c>
      <c r="AC736" s="36">
        <f>VLOOKUP(A736,Raceinfo!$A$1:$D$15,4,0)</f>
        <v>5</v>
      </c>
      <c r="AD736">
        <v>4</v>
      </c>
      <c r="AE736">
        <v>50</v>
      </c>
      <c r="AF736">
        <v>3</v>
      </c>
      <c r="AG736">
        <v>3</v>
      </c>
      <c r="AH736">
        <v>3</v>
      </c>
      <c r="AI736">
        <v>2</v>
      </c>
      <c r="AL736" t="s">
        <v>39</v>
      </c>
      <c r="AM736" t="s">
        <v>1469</v>
      </c>
      <c r="AN736" s="126" t="e">
        <f>表格2[[#This Row],[今次負磅]]/表格2[[#This Row],[排位體重]]*100%</f>
        <v>#N/A</v>
      </c>
      <c r="AO736" t="e">
        <f t="shared" si="35"/>
        <v>#N/A</v>
      </c>
    </row>
    <row r="737" spans="1:41" x14ac:dyDescent="0.25">
      <c r="A737" s="20" t="s">
        <v>130</v>
      </c>
      <c r="B737" s="17" t="s">
        <v>1332</v>
      </c>
      <c r="C737" s="17" t="s">
        <v>1410</v>
      </c>
      <c r="D737" s="17"/>
      <c r="E737" s="124" t="s">
        <v>1413</v>
      </c>
      <c r="F737" s="23" t="s">
        <v>1409</v>
      </c>
      <c r="G737" s="32" t="str">
        <f>VLOOKUP(AF737, method!$A$1:$B$15, 2, 0)</f>
        <v>中前</v>
      </c>
      <c r="H737" s="15">
        <v>1</v>
      </c>
      <c r="I737" s="15" t="str">
        <f t="shared" si="33"/>
        <v/>
      </c>
      <c r="J737" s="15">
        <f>COUNTIF($B$2:B737,B737)</f>
        <v>9</v>
      </c>
      <c r="K737" s="15" t="str">
        <f t="shared" ca="1" si="34"/>
        <v/>
      </c>
      <c r="L737" t="s">
        <v>686</v>
      </c>
      <c r="M737" s="39" t="s">
        <v>413</v>
      </c>
      <c r="N737" s="42">
        <v>1600</v>
      </c>
      <c r="O737">
        <v>1</v>
      </c>
      <c r="P737" s="127">
        <v>34.92</v>
      </c>
      <c r="Q737" t="e">
        <v>#N/A</v>
      </c>
      <c r="R737">
        <v>5</v>
      </c>
      <c r="S737" s="58" t="e">
        <v>#N/A</v>
      </c>
      <c r="T737" s="55" t="s">
        <v>69</v>
      </c>
      <c r="U737" s="19" t="s">
        <v>28</v>
      </c>
      <c r="V737" t="e">
        <v>#N/A</v>
      </c>
      <c r="W737">
        <v>120</v>
      </c>
      <c r="X737">
        <v>1181</v>
      </c>
      <c r="Z737">
        <v>3.7</v>
      </c>
      <c r="AA737" s="38" t="s">
        <v>463</v>
      </c>
      <c r="AB737" s="35" t="s">
        <v>377</v>
      </c>
      <c r="AC737" s="35">
        <f>VLOOKUP(A737,Raceinfo!$A$1:$D$15,4,0)</f>
        <v>5</v>
      </c>
      <c r="AD737">
        <v>4</v>
      </c>
      <c r="AE737">
        <v>41</v>
      </c>
      <c r="AF737">
        <v>4</v>
      </c>
      <c r="AG737">
        <v>4</v>
      </c>
      <c r="AH737">
        <v>4</v>
      </c>
      <c r="AI737">
        <v>1</v>
      </c>
      <c r="AL737" t="s">
        <v>39</v>
      </c>
      <c r="AM737" t="s">
        <v>1469</v>
      </c>
      <c r="AN737" s="126" t="e">
        <f>表格2[[#This Row],[今次負磅]]/表格2[[#This Row],[排位體重]]*100%</f>
        <v>#N/A</v>
      </c>
      <c r="AO737" t="e">
        <f t="shared" si="35"/>
        <v>#N/A</v>
      </c>
    </row>
    <row r="738" spans="1:41" x14ac:dyDescent="0.25">
      <c r="A738" s="20" t="s">
        <v>130</v>
      </c>
      <c r="B738" s="17" t="s">
        <v>1332</v>
      </c>
      <c r="C738" s="17"/>
      <c r="D738" s="17"/>
      <c r="E738" s="124" t="s">
        <v>1413</v>
      </c>
      <c r="F738" s="122"/>
      <c r="G738" s="32" t="str">
        <f>VLOOKUP(AF738, method!$A$1:$B$15, 2, 0)</f>
        <v>中前</v>
      </c>
      <c r="H738" s="15">
        <v>3</v>
      </c>
      <c r="I738" s="15" t="str">
        <f t="shared" si="33"/>
        <v/>
      </c>
      <c r="J738" s="15">
        <f>COUNTIF($B$2:B738,B738)</f>
        <v>10</v>
      </c>
      <c r="K738" s="15" t="str">
        <f t="shared" ca="1" si="34"/>
        <v/>
      </c>
      <c r="L738" t="s">
        <v>437</v>
      </c>
      <c r="M738" s="39" t="s">
        <v>369</v>
      </c>
      <c r="N738" s="42">
        <v>1600</v>
      </c>
      <c r="O738">
        <v>1</v>
      </c>
      <c r="P738">
        <v>35.6</v>
      </c>
      <c r="Q738" t="e">
        <v>#N/A</v>
      </c>
      <c r="R738">
        <v>7</v>
      </c>
      <c r="S738" s="58" t="e">
        <v>#N/A</v>
      </c>
      <c r="T738" s="48" t="s">
        <v>37</v>
      </c>
      <c r="U738" s="19" t="s">
        <v>28</v>
      </c>
      <c r="V738" t="e">
        <v>#N/A</v>
      </c>
      <c r="W738">
        <v>115</v>
      </c>
      <c r="X738">
        <v>1197</v>
      </c>
      <c r="Z738">
        <v>8.8000000000000007</v>
      </c>
      <c r="AA738" s="38" t="s">
        <v>461</v>
      </c>
      <c r="AB738" s="35" t="s">
        <v>377</v>
      </c>
      <c r="AC738" s="35">
        <f>VLOOKUP(A738,Raceinfo!$A$1:$D$15,4,0)</f>
        <v>5</v>
      </c>
      <c r="AD738">
        <v>4</v>
      </c>
      <c r="AE738">
        <v>40</v>
      </c>
      <c r="AF738">
        <v>4</v>
      </c>
      <c r="AG738">
        <v>3</v>
      </c>
      <c r="AH738">
        <v>4</v>
      </c>
      <c r="AI738">
        <v>3</v>
      </c>
      <c r="AL738" t="s">
        <v>39</v>
      </c>
      <c r="AM738" t="s">
        <v>1469</v>
      </c>
      <c r="AN738" s="126" t="e">
        <f>表格2[[#This Row],[今次負磅]]/表格2[[#This Row],[排位體重]]*100%</f>
        <v>#N/A</v>
      </c>
      <c r="AO738" t="e">
        <f t="shared" si="35"/>
        <v>#N/A</v>
      </c>
    </row>
    <row r="739" spans="1:41" x14ac:dyDescent="0.25">
      <c r="A739" s="20" t="s">
        <v>130</v>
      </c>
      <c r="B739" s="17" t="s">
        <v>1332</v>
      </c>
      <c r="C739" s="17"/>
      <c r="D739" s="17"/>
      <c r="E739" s="124" t="s">
        <v>1413</v>
      </c>
      <c r="F739" s="122"/>
      <c r="G739" s="32" t="str">
        <f>VLOOKUP(AF739, method!$A$1:$B$15, 2, 0)</f>
        <v>中前</v>
      </c>
      <c r="H739" s="15">
        <v>3</v>
      </c>
      <c r="I739" s="15" t="str">
        <f t="shared" si="33"/>
        <v/>
      </c>
      <c r="J739" s="15">
        <f>COUNTIF($B$2:B739,B739)</f>
        <v>11</v>
      </c>
      <c r="K739" s="15" t="str">
        <f t="shared" ca="1" si="34"/>
        <v/>
      </c>
      <c r="L739" t="s">
        <v>743</v>
      </c>
      <c r="M739" s="39" t="s">
        <v>413</v>
      </c>
      <c r="N739" s="42">
        <v>1600</v>
      </c>
      <c r="O739">
        <v>1</v>
      </c>
      <c r="P739">
        <v>35.42</v>
      </c>
      <c r="Q739" t="e">
        <v>#N/A</v>
      </c>
      <c r="R739">
        <v>6</v>
      </c>
      <c r="S739" s="58" t="e">
        <v>#N/A</v>
      </c>
      <c r="T739" s="48" t="s">
        <v>37</v>
      </c>
      <c r="U739" s="19" t="s">
        <v>28</v>
      </c>
      <c r="V739" t="e">
        <v>#N/A</v>
      </c>
      <c r="W739">
        <v>117</v>
      </c>
      <c r="X739">
        <v>1207</v>
      </c>
      <c r="Z739">
        <v>7.9</v>
      </c>
      <c r="AA739" s="37" t="s">
        <v>467</v>
      </c>
      <c r="AB739" s="35" t="s">
        <v>370</v>
      </c>
      <c r="AC739" s="35">
        <f>VLOOKUP(A739,Raceinfo!$A$1:$D$15,4,0)</f>
        <v>5</v>
      </c>
      <c r="AD739">
        <v>4</v>
      </c>
      <c r="AE739">
        <v>41</v>
      </c>
      <c r="AF739">
        <v>4</v>
      </c>
      <c r="AG739">
        <v>3</v>
      </c>
      <c r="AH739">
        <v>7</v>
      </c>
      <c r="AI739">
        <v>3</v>
      </c>
      <c r="AL739" t="s">
        <v>39</v>
      </c>
      <c r="AM739" t="s">
        <v>1469</v>
      </c>
      <c r="AN739" s="126" t="e">
        <f>表格2[[#This Row],[今次負磅]]/表格2[[#This Row],[排位體重]]*100%</f>
        <v>#N/A</v>
      </c>
      <c r="AO739" t="e">
        <f t="shared" si="35"/>
        <v>#N/A</v>
      </c>
    </row>
    <row r="740" spans="1:41" x14ac:dyDescent="0.25">
      <c r="A740" s="20" t="s">
        <v>130</v>
      </c>
      <c r="B740" s="17" t="s">
        <v>1332</v>
      </c>
      <c r="C740" s="17"/>
      <c r="D740" s="17"/>
      <c r="E740" s="124" t="s">
        <v>1413</v>
      </c>
      <c r="F740" s="122"/>
      <c r="G740" s="32" t="str">
        <f>VLOOKUP(AF740, method!$A$1:$B$15, 2, 0)</f>
        <v>中前</v>
      </c>
      <c r="H740">
        <v>11</v>
      </c>
      <c r="I740" t="str">
        <f t="shared" si="33"/>
        <v/>
      </c>
      <c r="J740">
        <f>COUNTIF($B$2:B740,B740)</f>
        <v>12</v>
      </c>
      <c r="K740" t="str">
        <f t="shared" ca="1" si="34"/>
        <v/>
      </c>
      <c r="L740" t="s">
        <v>578</v>
      </c>
      <c r="M740" s="39" t="s">
        <v>394</v>
      </c>
      <c r="N740">
        <v>1400</v>
      </c>
      <c r="O740">
        <v>1</v>
      </c>
      <c r="P740">
        <v>22.9</v>
      </c>
      <c r="Q740" t="e">
        <v>#N/A</v>
      </c>
      <c r="R740">
        <v>10</v>
      </c>
      <c r="S740" s="58" t="e">
        <v>#N/A</v>
      </c>
      <c r="T740" s="60" t="s">
        <v>125</v>
      </c>
      <c r="U740" s="19" t="s">
        <v>28</v>
      </c>
      <c r="V740" t="e">
        <v>#N/A</v>
      </c>
      <c r="W740">
        <v>119</v>
      </c>
      <c r="X740">
        <v>1196</v>
      </c>
      <c r="Z740">
        <v>24</v>
      </c>
      <c r="AA740" s="37">
        <v>6</v>
      </c>
      <c r="AB740" s="35" t="s">
        <v>370</v>
      </c>
      <c r="AC740" s="35">
        <f>VLOOKUP(A740,Raceinfo!$A$1:$D$15,4,0)</f>
        <v>5</v>
      </c>
      <c r="AD740">
        <v>4</v>
      </c>
      <c r="AE740">
        <v>43</v>
      </c>
      <c r="AF740">
        <v>5</v>
      </c>
      <c r="AG740">
        <v>4</v>
      </c>
      <c r="AH740">
        <v>3</v>
      </c>
      <c r="AI740">
        <v>11</v>
      </c>
      <c r="AL740" t="s">
        <v>39</v>
      </c>
      <c r="AM740" t="s">
        <v>1469</v>
      </c>
      <c r="AN740" s="126" t="e">
        <f>表格2[[#This Row],[今次負磅]]/表格2[[#This Row],[排位體重]]*100%</f>
        <v>#N/A</v>
      </c>
      <c r="AO740" t="e">
        <f t="shared" si="35"/>
        <v>#N/A</v>
      </c>
    </row>
    <row r="741" spans="1:41" x14ac:dyDescent="0.25">
      <c r="A741" s="20" t="s">
        <v>130</v>
      </c>
      <c r="B741" s="17" t="s">
        <v>1332</v>
      </c>
      <c r="C741" s="17"/>
      <c r="D741" s="17"/>
      <c r="E741" s="124" t="s">
        <v>1413</v>
      </c>
      <c r="F741" s="122"/>
      <c r="G741" s="32" t="str">
        <f>VLOOKUP(AF741, method!$A$1:$B$15, 2, 0)</f>
        <v>中前</v>
      </c>
      <c r="H741">
        <v>5</v>
      </c>
      <c r="I741" t="str">
        <f t="shared" si="33"/>
        <v/>
      </c>
      <c r="J741">
        <f>COUNTIF($B$2:B741,B741)</f>
        <v>13</v>
      </c>
      <c r="K741" t="str">
        <f t="shared" ca="1" si="34"/>
        <v/>
      </c>
      <c r="L741" t="s">
        <v>439</v>
      </c>
      <c r="M741" s="39" t="s">
        <v>413</v>
      </c>
      <c r="N741">
        <v>1400</v>
      </c>
      <c r="O741">
        <v>1</v>
      </c>
      <c r="P741">
        <v>22.2</v>
      </c>
      <c r="Q741" t="e">
        <v>#N/A</v>
      </c>
      <c r="R741">
        <v>14</v>
      </c>
      <c r="S741" s="58" t="e">
        <v>#N/A</v>
      </c>
      <c r="T741" s="60" t="s">
        <v>125</v>
      </c>
      <c r="U741" s="19" t="s">
        <v>28</v>
      </c>
      <c r="V741" t="e">
        <v>#N/A</v>
      </c>
      <c r="W741">
        <v>119</v>
      </c>
      <c r="X741">
        <v>1196</v>
      </c>
      <c r="Z741">
        <v>16</v>
      </c>
      <c r="AA741" s="38">
        <v>2</v>
      </c>
      <c r="AB741" s="35" t="s">
        <v>377</v>
      </c>
      <c r="AC741" s="35">
        <f>VLOOKUP(A741,Raceinfo!$A$1:$D$15,4,0)</f>
        <v>5</v>
      </c>
      <c r="AD741">
        <v>4</v>
      </c>
      <c r="AE741">
        <v>43</v>
      </c>
      <c r="AF741">
        <v>7</v>
      </c>
      <c r="AG741">
        <v>8</v>
      </c>
      <c r="AH741">
        <v>10</v>
      </c>
      <c r="AI741">
        <v>5</v>
      </c>
      <c r="AL741" t="s">
        <v>39</v>
      </c>
      <c r="AM741" t="s">
        <v>1469</v>
      </c>
      <c r="AN741" s="126" t="e">
        <f>表格2[[#This Row],[今次負磅]]/表格2[[#This Row],[排位體重]]*100%</f>
        <v>#N/A</v>
      </c>
      <c r="AO741" t="e">
        <f t="shared" si="35"/>
        <v>#N/A</v>
      </c>
    </row>
    <row r="742" spans="1:41" x14ac:dyDescent="0.25">
      <c r="A742" s="20" t="s">
        <v>130</v>
      </c>
      <c r="B742" s="17" t="s">
        <v>1332</v>
      </c>
      <c r="C742" s="17"/>
      <c r="D742" s="17"/>
      <c r="E742" s="124" t="s">
        <v>1413</v>
      </c>
      <c r="F742" s="23" t="s">
        <v>1409</v>
      </c>
      <c r="G742" s="32" t="str">
        <f>VLOOKUP(AF742, method!$A$1:$B$15, 2, 0)</f>
        <v>中前</v>
      </c>
      <c r="H742" s="15">
        <v>2</v>
      </c>
      <c r="I742" s="15" t="str">
        <f t="shared" si="33"/>
        <v/>
      </c>
      <c r="J742" s="15">
        <f>COUNTIF($B$2:B742,B742)</f>
        <v>14</v>
      </c>
      <c r="K742" s="15" t="str">
        <f t="shared" ca="1" si="34"/>
        <v/>
      </c>
      <c r="L742" t="s">
        <v>597</v>
      </c>
      <c r="M742" s="39" t="s">
        <v>430</v>
      </c>
      <c r="N742">
        <v>1400</v>
      </c>
      <c r="O742">
        <v>1</v>
      </c>
      <c r="P742">
        <v>24.55</v>
      </c>
      <c r="Q742" t="e">
        <v>#N/A</v>
      </c>
      <c r="R742">
        <v>14</v>
      </c>
      <c r="S742" s="58" t="e">
        <v>#N/A</v>
      </c>
      <c r="T742" s="60" t="s">
        <v>125</v>
      </c>
      <c r="U742" s="19" t="s">
        <v>28</v>
      </c>
      <c r="V742" t="e">
        <v>#N/A</v>
      </c>
      <c r="W742">
        <v>119</v>
      </c>
      <c r="X742">
        <v>1196</v>
      </c>
      <c r="Z742">
        <v>18</v>
      </c>
      <c r="AA742" s="38" t="s">
        <v>468</v>
      </c>
      <c r="AB742" s="36" t="s">
        <v>459</v>
      </c>
      <c r="AC742" s="36">
        <f>VLOOKUP(A742,Raceinfo!$A$1:$D$15,4,0)</f>
        <v>5</v>
      </c>
      <c r="AD742">
        <v>4</v>
      </c>
      <c r="AE742">
        <v>42</v>
      </c>
      <c r="AF742">
        <v>6</v>
      </c>
      <c r="AG742">
        <v>4</v>
      </c>
      <c r="AH742">
        <v>4</v>
      </c>
      <c r="AI742">
        <v>2</v>
      </c>
      <c r="AL742" t="s">
        <v>523</v>
      </c>
      <c r="AM742" t="s">
        <v>1547</v>
      </c>
      <c r="AN742" s="126" t="e">
        <f>表格2[[#This Row],[今次負磅]]/表格2[[#This Row],[排位體重]]*100%</f>
        <v>#N/A</v>
      </c>
      <c r="AO742" t="e">
        <f t="shared" si="35"/>
        <v>#N/A</v>
      </c>
    </row>
    <row r="743" spans="1:41" x14ac:dyDescent="0.25">
      <c r="A743" s="20" t="s">
        <v>130</v>
      </c>
      <c r="B743" s="17" t="s">
        <v>1332</v>
      </c>
      <c r="C743" s="17"/>
      <c r="D743" s="17"/>
      <c r="E743" s="124" t="s">
        <v>1413</v>
      </c>
      <c r="F743" s="122"/>
      <c r="G743" s="32" t="str">
        <f>VLOOKUP(AF743, method!$A$1:$B$15, 2, 0)</f>
        <v>中前</v>
      </c>
      <c r="H743">
        <v>14</v>
      </c>
      <c r="I743" t="str">
        <f t="shared" si="33"/>
        <v/>
      </c>
      <c r="J743">
        <f>COUNTIF($B$2:B743,B743)</f>
        <v>15</v>
      </c>
      <c r="K743" t="str">
        <f t="shared" ca="1" si="34"/>
        <v/>
      </c>
      <c r="L743" t="s">
        <v>544</v>
      </c>
      <c r="M743" s="39" t="s">
        <v>369</v>
      </c>
      <c r="N743">
        <v>1400</v>
      </c>
      <c r="O743">
        <v>1</v>
      </c>
      <c r="P743">
        <v>23.52</v>
      </c>
      <c r="Q743" t="e">
        <v>#N/A</v>
      </c>
      <c r="R743">
        <v>8</v>
      </c>
      <c r="S743" s="58" t="e">
        <v>#N/A</v>
      </c>
      <c r="T743" s="85" t="s">
        <v>748</v>
      </c>
      <c r="U743" s="19" t="s">
        <v>28</v>
      </c>
      <c r="V743" t="e">
        <v>#N/A</v>
      </c>
      <c r="W743">
        <v>121</v>
      </c>
      <c r="X743">
        <v>1205</v>
      </c>
      <c r="Z743">
        <v>16</v>
      </c>
      <c r="AA743" s="37" t="s">
        <v>612</v>
      </c>
      <c r="AB743" s="35" t="s">
        <v>377</v>
      </c>
      <c r="AC743" s="35">
        <f>VLOOKUP(A743,Raceinfo!$A$1:$D$15,4,0)</f>
        <v>5</v>
      </c>
      <c r="AD743">
        <v>4</v>
      </c>
      <c r="AE743">
        <v>44</v>
      </c>
      <c r="AF743">
        <v>6</v>
      </c>
      <c r="AG743">
        <v>8</v>
      </c>
      <c r="AH743">
        <v>8</v>
      </c>
      <c r="AI743">
        <v>14</v>
      </c>
      <c r="AL743" t="s">
        <v>29</v>
      </c>
      <c r="AM743" t="s">
        <v>1472</v>
      </c>
      <c r="AN743" s="126" t="e">
        <f>表格2[[#This Row],[今次負磅]]/表格2[[#This Row],[排位體重]]*100%</f>
        <v>#N/A</v>
      </c>
      <c r="AO743" t="e">
        <f t="shared" si="35"/>
        <v>#N/A</v>
      </c>
    </row>
    <row r="744" spans="1:41" x14ac:dyDescent="0.25">
      <c r="A744" s="20" t="s">
        <v>130</v>
      </c>
      <c r="B744" s="17" t="s">
        <v>1332</v>
      </c>
      <c r="C744" s="17"/>
      <c r="D744" s="17"/>
      <c r="E744" s="124" t="s">
        <v>1413</v>
      </c>
      <c r="F744" s="122"/>
      <c r="G744" s="32" t="str">
        <f>VLOOKUP(AF744, method!$A$1:$B$15, 2, 0)</f>
        <v>中前</v>
      </c>
      <c r="H744">
        <v>5</v>
      </c>
      <c r="I744" t="str">
        <f t="shared" si="33"/>
        <v/>
      </c>
      <c r="J744">
        <f>COUNTIF($B$2:B744,B744)</f>
        <v>16</v>
      </c>
      <c r="K744" t="str">
        <f t="shared" ca="1" si="34"/>
        <v/>
      </c>
      <c r="L744" t="s">
        <v>516</v>
      </c>
      <c r="M744" s="39" t="s">
        <v>430</v>
      </c>
      <c r="N744">
        <v>1400</v>
      </c>
      <c r="O744">
        <v>1</v>
      </c>
      <c r="P744">
        <v>22.32</v>
      </c>
      <c r="Q744" t="e">
        <v>#N/A</v>
      </c>
      <c r="R744">
        <v>12</v>
      </c>
      <c r="S744" s="58" t="e">
        <v>#N/A</v>
      </c>
      <c r="T744" s="61" t="s">
        <v>128</v>
      </c>
      <c r="U744" s="19" t="s">
        <v>28</v>
      </c>
      <c r="V744" t="e">
        <v>#N/A</v>
      </c>
      <c r="W744">
        <v>122</v>
      </c>
      <c r="X744">
        <v>1208</v>
      </c>
      <c r="Z744">
        <v>10</v>
      </c>
      <c r="AA744" s="38">
        <v>2</v>
      </c>
      <c r="AB744" s="35" t="s">
        <v>377</v>
      </c>
      <c r="AC744" s="35">
        <f>VLOOKUP(A744,Raceinfo!$A$1:$D$15,4,0)</f>
        <v>5</v>
      </c>
      <c r="AD744">
        <v>4</v>
      </c>
      <c r="AE744">
        <v>46</v>
      </c>
      <c r="AF744">
        <v>4</v>
      </c>
      <c r="AG744">
        <v>1</v>
      </c>
      <c r="AH744">
        <v>1</v>
      </c>
      <c r="AI744">
        <v>5</v>
      </c>
      <c r="AL744" t="s">
        <v>29</v>
      </c>
      <c r="AM744" t="s">
        <v>1472</v>
      </c>
      <c r="AN744" s="126" t="e">
        <f>表格2[[#This Row],[今次負磅]]/表格2[[#This Row],[排位體重]]*100%</f>
        <v>#N/A</v>
      </c>
      <c r="AO744" t="e">
        <f t="shared" si="35"/>
        <v>#N/A</v>
      </c>
    </row>
    <row r="745" spans="1:41" x14ac:dyDescent="0.25">
      <c r="A745" s="20" t="s">
        <v>130</v>
      </c>
      <c r="B745" s="17" t="s">
        <v>1332</v>
      </c>
      <c r="C745" s="17"/>
      <c r="D745" s="17"/>
      <c r="E745" s="124" t="s">
        <v>1413</v>
      </c>
      <c r="F745" s="122"/>
      <c r="G745" s="30" t="str">
        <f>VLOOKUP(AF745, method!$A$1:$B$15, 2, 0)</f>
        <v>放頭</v>
      </c>
      <c r="H745">
        <v>4</v>
      </c>
      <c r="I745" t="str">
        <f t="shared" si="33"/>
        <v/>
      </c>
      <c r="J745">
        <f>COUNTIF($B$2:B745,B745)</f>
        <v>17</v>
      </c>
      <c r="K745" t="str">
        <f t="shared" ca="1" si="34"/>
        <v/>
      </c>
      <c r="L745" t="s">
        <v>489</v>
      </c>
      <c r="M745" s="39" t="s">
        <v>390</v>
      </c>
      <c r="N745">
        <v>1400</v>
      </c>
      <c r="O745">
        <v>1</v>
      </c>
      <c r="P745">
        <v>22.48</v>
      </c>
      <c r="Q745" t="e">
        <v>#N/A</v>
      </c>
      <c r="R745">
        <v>5</v>
      </c>
      <c r="S745" s="58" t="e">
        <v>#N/A</v>
      </c>
      <c r="T745" s="61" t="s">
        <v>128</v>
      </c>
      <c r="U745" s="19" t="s">
        <v>28</v>
      </c>
      <c r="V745" t="e">
        <v>#N/A</v>
      </c>
      <c r="W745">
        <v>123</v>
      </c>
      <c r="X745">
        <v>1215</v>
      </c>
      <c r="Z745">
        <v>5.8</v>
      </c>
      <c r="AA745" s="37" t="s">
        <v>467</v>
      </c>
      <c r="AB745" s="35" t="s">
        <v>377</v>
      </c>
      <c r="AC745" s="35">
        <f>VLOOKUP(A745,Raceinfo!$A$1:$D$15,4,0)</f>
        <v>5</v>
      </c>
      <c r="AD745">
        <v>4</v>
      </c>
      <c r="AE745">
        <v>48</v>
      </c>
      <c r="AF745">
        <v>3</v>
      </c>
      <c r="AG745">
        <v>2</v>
      </c>
      <c r="AH745">
        <v>1</v>
      </c>
      <c r="AI745">
        <v>4</v>
      </c>
      <c r="AL745" t="s">
        <v>106</v>
      </c>
      <c r="AM745" t="s">
        <v>1477</v>
      </c>
      <c r="AN745" s="126" t="e">
        <f>表格2[[#This Row],[今次負磅]]/表格2[[#This Row],[排位體重]]*100%</f>
        <v>#N/A</v>
      </c>
      <c r="AO745" t="e">
        <f t="shared" si="35"/>
        <v>#N/A</v>
      </c>
    </row>
    <row r="746" spans="1:41" x14ac:dyDescent="0.25">
      <c r="A746" s="20" t="s">
        <v>130</v>
      </c>
      <c r="B746" s="17" t="s">
        <v>1332</v>
      </c>
      <c r="C746" s="17"/>
      <c r="D746" s="17"/>
      <c r="E746" s="124" t="s">
        <v>1413</v>
      </c>
      <c r="F746" s="122"/>
      <c r="G746" s="30" t="str">
        <f>VLOOKUP(AF746, method!$A$1:$B$15, 2, 0)</f>
        <v>放頭</v>
      </c>
      <c r="H746">
        <v>6</v>
      </c>
      <c r="I746" t="str">
        <f t="shared" si="33"/>
        <v/>
      </c>
      <c r="J746">
        <f>COUNTIF($B$2:B746,B746)</f>
        <v>18</v>
      </c>
      <c r="K746" t="str">
        <f t="shared" ca="1" si="34"/>
        <v/>
      </c>
      <c r="L746" t="s">
        <v>547</v>
      </c>
      <c r="M746" s="39" t="s">
        <v>390</v>
      </c>
      <c r="N746">
        <v>1400</v>
      </c>
      <c r="O746">
        <v>1</v>
      </c>
      <c r="P746">
        <v>22.26</v>
      </c>
      <c r="Q746" t="e">
        <v>#N/A</v>
      </c>
      <c r="R746">
        <v>13</v>
      </c>
      <c r="S746" s="58" t="e">
        <v>#N/A</v>
      </c>
      <c r="T746" s="57" t="s">
        <v>77</v>
      </c>
      <c r="U746" s="19" t="s">
        <v>28</v>
      </c>
      <c r="V746" t="e">
        <v>#N/A</v>
      </c>
      <c r="W746">
        <v>126</v>
      </c>
      <c r="X746">
        <v>1203</v>
      </c>
      <c r="Z746">
        <v>66</v>
      </c>
      <c r="AA746" s="37">
        <v>4</v>
      </c>
      <c r="AB746" s="35" t="s">
        <v>377</v>
      </c>
      <c r="AC746" s="35">
        <f>VLOOKUP(A746,Raceinfo!$A$1:$D$15,4,0)</f>
        <v>5</v>
      </c>
      <c r="AD746">
        <v>4</v>
      </c>
      <c r="AE746">
        <v>50</v>
      </c>
      <c r="AF746">
        <v>3</v>
      </c>
      <c r="AG746">
        <v>2</v>
      </c>
      <c r="AH746">
        <v>2</v>
      </c>
      <c r="AI746">
        <v>6</v>
      </c>
      <c r="AL746" t="s">
        <v>385</v>
      </c>
      <c r="AM746" t="s">
        <v>1405</v>
      </c>
      <c r="AN746" s="126" t="e">
        <f>表格2[[#This Row],[今次負磅]]/表格2[[#This Row],[排位體重]]*100%</f>
        <v>#N/A</v>
      </c>
      <c r="AO746" t="e">
        <f t="shared" si="35"/>
        <v>#N/A</v>
      </c>
    </row>
    <row r="747" spans="1:41" x14ac:dyDescent="0.25">
      <c r="A747" s="20" t="s">
        <v>130</v>
      </c>
      <c r="B747" s="17" t="s">
        <v>1332</v>
      </c>
      <c r="C747" s="17"/>
      <c r="D747" s="17"/>
      <c r="E747" s="124" t="s">
        <v>1413</v>
      </c>
      <c r="F747" s="122"/>
      <c r="G747" s="30" t="str">
        <f>VLOOKUP(AF747, method!$A$1:$B$15, 2, 0)</f>
        <v>放頭</v>
      </c>
      <c r="H747">
        <v>6</v>
      </c>
      <c r="I747" t="str">
        <f t="shared" si="33"/>
        <v/>
      </c>
      <c r="J747">
        <f>COUNTIF($B$2:B747,B747)</f>
        <v>19</v>
      </c>
      <c r="K747" t="str">
        <f t="shared" ca="1" si="34"/>
        <v/>
      </c>
      <c r="L747" t="s">
        <v>548</v>
      </c>
      <c r="M747" s="39" t="s">
        <v>390</v>
      </c>
      <c r="N747">
        <v>1400</v>
      </c>
      <c r="O747">
        <v>1</v>
      </c>
      <c r="P747">
        <v>22.76</v>
      </c>
      <c r="Q747" t="e">
        <v>#N/A</v>
      </c>
      <c r="R747">
        <v>10</v>
      </c>
      <c r="S747" s="58" t="e">
        <v>#N/A</v>
      </c>
      <c r="T747" s="61" t="s">
        <v>128</v>
      </c>
      <c r="U747" s="19" t="s">
        <v>28</v>
      </c>
      <c r="V747" t="e">
        <v>#N/A</v>
      </c>
      <c r="W747">
        <v>128</v>
      </c>
      <c r="X747">
        <v>1209</v>
      </c>
      <c r="Z747">
        <v>44</v>
      </c>
      <c r="AA747" s="37">
        <v>5</v>
      </c>
      <c r="AB747" s="35" t="s">
        <v>370</v>
      </c>
      <c r="AC747" s="35">
        <f>VLOOKUP(A747,Raceinfo!$A$1:$D$15,4,0)</f>
        <v>5</v>
      </c>
      <c r="AD747">
        <v>4</v>
      </c>
      <c r="AE747">
        <v>52</v>
      </c>
      <c r="AF747">
        <v>2</v>
      </c>
      <c r="AG747">
        <v>1</v>
      </c>
      <c r="AH747">
        <v>1</v>
      </c>
      <c r="AI747">
        <v>6</v>
      </c>
      <c r="AL747" t="s">
        <v>385</v>
      </c>
      <c r="AM747" t="s">
        <v>1405</v>
      </c>
      <c r="AN747" s="126" t="e">
        <f>表格2[[#This Row],[今次負磅]]/表格2[[#This Row],[排位體重]]*100%</f>
        <v>#N/A</v>
      </c>
      <c r="AO747" t="e">
        <f t="shared" si="35"/>
        <v>#N/A</v>
      </c>
    </row>
    <row r="748" spans="1:41" x14ac:dyDescent="0.25">
      <c r="A748" s="20" t="s">
        <v>130</v>
      </c>
      <c r="B748" s="17" t="s">
        <v>1332</v>
      </c>
      <c r="C748" s="17"/>
      <c r="D748" s="17"/>
      <c r="E748" s="124" t="s">
        <v>1413</v>
      </c>
      <c r="F748" s="122"/>
      <c r="G748" s="30" t="str">
        <f>VLOOKUP(AF748, method!$A$1:$B$15, 2, 0)</f>
        <v>放頭</v>
      </c>
      <c r="H748">
        <v>6</v>
      </c>
      <c r="I748" t="str">
        <f t="shared" si="33"/>
        <v/>
      </c>
      <c r="J748">
        <f>COUNTIF($B$2:B748,B748)</f>
        <v>20</v>
      </c>
      <c r="K748" t="str">
        <f t="shared" ca="1" si="34"/>
        <v/>
      </c>
      <c r="L748" t="s">
        <v>651</v>
      </c>
      <c r="M748" s="39" t="s">
        <v>390</v>
      </c>
      <c r="N748">
        <v>1200</v>
      </c>
      <c r="O748">
        <v>1</v>
      </c>
      <c r="P748">
        <v>9.4700000000000006</v>
      </c>
      <c r="Q748" t="e">
        <v>#N/A</v>
      </c>
      <c r="R748">
        <v>7</v>
      </c>
      <c r="S748" s="58" t="e">
        <v>#N/A</v>
      </c>
      <c r="T748" s="61" t="s">
        <v>128</v>
      </c>
      <c r="U748" s="19" t="s">
        <v>28</v>
      </c>
      <c r="V748" t="e">
        <v>#N/A</v>
      </c>
      <c r="W748">
        <v>128</v>
      </c>
      <c r="X748">
        <v>1201</v>
      </c>
      <c r="Z748">
        <v>38</v>
      </c>
      <c r="AA748" s="38" t="s">
        <v>517</v>
      </c>
      <c r="AB748" s="35" t="s">
        <v>377</v>
      </c>
      <c r="AC748" s="35">
        <f>VLOOKUP(A748,Raceinfo!$A$1:$D$15,4,0)</f>
        <v>5</v>
      </c>
      <c r="AD748">
        <v>4</v>
      </c>
      <c r="AE748">
        <v>52</v>
      </c>
      <c r="AF748">
        <v>3</v>
      </c>
      <c r="AG748">
        <v>4</v>
      </c>
      <c r="AH748">
        <v>6</v>
      </c>
      <c r="AL748" t="s">
        <v>385</v>
      </c>
      <c r="AM748" t="s">
        <v>1405</v>
      </c>
      <c r="AN748" s="126" t="e">
        <f>表格2[[#This Row],[今次負磅]]/表格2[[#This Row],[排位體重]]*100%</f>
        <v>#N/A</v>
      </c>
      <c r="AO748" t="e">
        <f t="shared" si="35"/>
        <v>#N/A</v>
      </c>
    </row>
    <row r="749" spans="1:41" x14ac:dyDescent="0.25">
      <c r="A749" s="20" t="s">
        <v>130</v>
      </c>
      <c r="B749" s="17" t="s">
        <v>1332</v>
      </c>
      <c r="C749" s="17"/>
      <c r="D749" s="17"/>
      <c r="E749" s="124" t="s">
        <v>1413</v>
      </c>
      <c r="F749" s="122"/>
      <c r="G749" s="30" t="str">
        <f>VLOOKUP(AF749, method!$A$1:$B$15, 2, 0)</f>
        <v>放頭</v>
      </c>
      <c r="H749">
        <v>7</v>
      </c>
      <c r="I749" t="str">
        <f t="shared" si="33"/>
        <v/>
      </c>
      <c r="J749">
        <f>COUNTIF($B$2:B749,B749)</f>
        <v>21</v>
      </c>
      <c r="K749" t="str">
        <f t="shared" ca="1" si="34"/>
        <v/>
      </c>
      <c r="L749" t="s">
        <v>496</v>
      </c>
      <c r="M749" s="39" t="s">
        <v>369</v>
      </c>
      <c r="N749">
        <v>1200</v>
      </c>
      <c r="O749">
        <v>1</v>
      </c>
      <c r="P749">
        <v>10.66</v>
      </c>
      <c r="Q749" t="e">
        <v>#N/A</v>
      </c>
      <c r="R749">
        <v>1</v>
      </c>
      <c r="S749" s="58" t="e">
        <v>#N/A</v>
      </c>
      <c r="T749" s="61" t="s">
        <v>128</v>
      </c>
      <c r="U749" s="19" t="s">
        <v>28</v>
      </c>
      <c r="V749" t="e">
        <v>#N/A</v>
      </c>
      <c r="W749">
        <v>127</v>
      </c>
      <c r="X749">
        <v>1209</v>
      </c>
      <c r="Z749">
        <v>9.6</v>
      </c>
      <c r="AA749" s="37" t="s">
        <v>471</v>
      </c>
      <c r="AB749" s="36" t="s">
        <v>459</v>
      </c>
      <c r="AC749" s="36">
        <f>VLOOKUP(A749,Raceinfo!$A$1:$D$15,4,0)</f>
        <v>5</v>
      </c>
      <c r="AD749">
        <v>4</v>
      </c>
      <c r="AE749">
        <v>52</v>
      </c>
      <c r="AF749">
        <v>3</v>
      </c>
      <c r="AG749">
        <v>4</v>
      </c>
      <c r="AH749">
        <v>7</v>
      </c>
      <c r="AL749" t="s">
        <v>385</v>
      </c>
      <c r="AM749" t="s">
        <v>1405</v>
      </c>
      <c r="AN749" s="126" t="e">
        <f>表格2[[#This Row],[今次負磅]]/表格2[[#This Row],[排位體重]]*100%</f>
        <v>#N/A</v>
      </c>
      <c r="AO749" t="e">
        <f t="shared" si="35"/>
        <v>#N/A</v>
      </c>
    </row>
    <row r="750" spans="1:41" x14ac:dyDescent="0.25">
      <c r="A750" s="21" t="s">
        <v>167</v>
      </c>
      <c r="B750" s="18" t="s">
        <v>168</v>
      </c>
      <c r="C750" s="18"/>
      <c r="D750" s="18"/>
      <c r="E750" s="11" t="s">
        <v>1414</v>
      </c>
      <c r="F750" s="122"/>
      <c r="G750" s="30" t="str">
        <f>VLOOKUP(AF750, method!$A$1:$B$15, 2, 0)</f>
        <v>放頭</v>
      </c>
      <c r="H750" s="15">
        <v>3</v>
      </c>
      <c r="I750" s="15" t="str">
        <f t="shared" si="33"/>
        <v>忠</v>
      </c>
      <c r="J750" s="15">
        <f>COUNTIF($B$2:B750,B750)</f>
        <v>1</v>
      </c>
      <c r="K750" s="15" t="str">
        <f t="shared" ca="1" si="34"/>
        <v/>
      </c>
      <c r="L750" t="s">
        <v>458</v>
      </c>
      <c r="M750" s="39" t="s">
        <v>430</v>
      </c>
      <c r="N750" s="42">
        <v>1200</v>
      </c>
      <c r="O750">
        <v>1</v>
      </c>
      <c r="P750">
        <v>10.4</v>
      </c>
      <c r="Q750">
        <v>1</v>
      </c>
      <c r="R750">
        <v>10</v>
      </c>
      <c r="S750" s="48" t="s">
        <v>37</v>
      </c>
      <c r="T750" s="48" t="s">
        <v>37</v>
      </c>
      <c r="U750" s="28" t="s">
        <v>65</v>
      </c>
      <c r="V750">
        <v>135</v>
      </c>
      <c r="W750">
        <v>135</v>
      </c>
      <c r="X750">
        <v>1185</v>
      </c>
      <c r="Z750">
        <v>15</v>
      </c>
      <c r="AA750" s="37">
        <v>3</v>
      </c>
      <c r="AB750" s="36" t="s">
        <v>459</v>
      </c>
      <c r="AC750" s="36">
        <f>VLOOKUP(A750,Raceinfo!$A$1:$D$15,4,0)</f>
        <v>4</v>
      </c>
      <c r="AD750">
        <v>4</v>
      </c>
      <c r="AE750">
        <v>59</v>
      </c>
      <c r="AF750">
        <v>2</v>
      </c>
      <c r="AG750">
        <v>3</v>
      </c>
      <c r="AH750">
        <v>3</v>
      </c>
      <c r="AL750" t="s">
        <v>749</v>
      </c>
      <c r="AM750" t="s">
        <v>1630</v>
      </c>
      <c r="AN750" s="126">
        <f>表格2[[#This Row],[今次負磅]]/表格2[[#This Row],[排位體重]]*100%</f>
        <v>0.11392405063291139</v>
      </c>
      <c r="AO750" t="str">
        <f t="shared" si="35"/>
        <v/>
      </c>
    </row>
    <row r="751" spans="1:41" x14ac:dyDescent="0.25">
      <c r="A751" s="21" t="s">
        <v>167</v>
      </c>
      <c r="B751" s="18" t="s">
        <v>168</v>
      </c>
      <c r="C751" s="18"/>
      <c r="D751" s="18"/>
      <c r="E751" s="11" t="s">
        <v>1414</v>
      </c>
      <c r="F751" s="122"/>
      <c r="G751" s="30" t="str">
        <f>VLOOKUP(AF751, method!$A$1:$B$15, 2, 0)</f>
        <v>放頭</v>
      </c>
      <c r="H751" s="15">
        <v>3</v>
      </c>
      <c r="I751" s="15" t="str">
        <f t="shared" si="33"/>
        <v>忠</v>
      </c>
      <c r="J751" s="15">
        <f>COUNTIF($B$2:B751,B751)</f>
        <v>2</v>
      </c>
      <c r="K751" s="15" t="str">
        <f t="shared" ca="1" si="34"/>
        <v/>
      </c>
      <c r="L751" t="s">
        <v>462</v>
      </c>
      <c r="M751" s="39" t="s">
        <v>430</v>
      </c>
      <c r="N751" s="42">
        <v>1200</v>
      </c>
      <c r="O751">
        <v>1</v>
      </c>
      <c r="P751">
        <v>9.83</v>
      </c>
      <c r="Q751">
        <v>1</v>
      </c>
      <c r="R751">
        <v>1</v>
      </c>
      <c r="S751" s="48" t="s">
        <v>37</v>
      </c>
      <c r="T751" s="75" t="s">
        <v>346</v>
      </c>
      <c r="U751" s="28" t="s">
        <v>65</v>
      </c>
      <c r="V751">
        <v>135</v>
      </c>
      <c r="W751">
        <v>133</v>
      </c>
      <c r="X751">
        <v>1173</v>
      </c>
      <c r="Z751">
        <v>8.6999999999999993</v>
      </c>
      <c r="AA751" s="38" t="s">
        <v>517</v>
      </c>
      <c r="AB751" s="36" t="s">
        <v>459</v>
      </c>
      <c r="AC751" s="36">
        <f>VLOOKUP(A751,Raceinfo!$A$1:$D$15,4,0)</f>
        <v>4</v>
      </c>
      <c r="AD751">
        <v>4</v>
      </c>
      <c r="AE751">
        <v>59</v>
      </c>
      <c r="AF751">
        <v>3</v>
      </c>
      <c r="AG751">
        <v>3</v>
      </c>
      <c r="AH751">
        <v>3</v>
      </c>
      <c r="AL751" t="s">
        <v>66</v>
      </c>
      <c r="AM751" t="s">
        <v>1468</v>
      </c>
      <c r="AN751" s="126">
        <f>表格2[[#This Row],[今次負磅]]/表格2[[#This Row],[排位體重]]*100%</f>
        <v>0.11508951406649616</v>
      </c>
      <c r="AO751" t="str">
        <f t="shared" si="35"/>
        <v/>
      </c>
    </row>
    <row r="752" spans="1:41" x14ac:dyDescent="0.25">
      <c r="A752" s="21" t="s">
        <v>167</v>
      </c>
      <c r="B752" s="18" t="s">
        <v>168</v>
      </c>
      <c r="C752" s="18"/>
      <c r="D752" s="18"/>
      <c r="E752" s="11" t="s">
        <v>1414</v>
      </c>
      <c r="F752" s="122"/>
      <c r="G752" s="30" t="str">
        <f>VLOOKUP(AF752, method!$A$1:$B$15, 2, 0)</f>
        <v>放頭</v>
      </c>
      <c r="H752" s="15">
        <v>3</v>
      </c>
      <c r="I752" s="15" t="str">
        <f t="shared" si="33"/>
        <v>忠</v>
      </c>
      <c r="J752" s="15">
        <f>COUNTIF($B$2:B752,B752)</f>
        <v>3</v>
      </c>
      <c r="K752" s="15" t="str">
        <f t="shared" ca="1" si="34"/>
        <v/>
      </c>
      <c r="L752" t="s">
        <v>590</v>
      </c>
      <c r="M752" s="39" t="s">
        <v>430</v>
      </c>
      <c r="N752" s="42">
        <v>1200</v>
      </c>
      <c r="O752">
        <v>1</v>
      </c>
      <c r="P752">
        <v>10.65</v>
      </c>
      <c r="Q752">
        <v>1</v>
      </c>
      <c r="R752">
        <v>12</v>
      </c>
      <c r="S752" s="48" t="s">
        <v>37</v>
      </c>
      <c r="T752" s="53" t="s">
        <v>60</v>
      </c>
      <c r="U752" s="28" t="s">
        <v>65</v>
      </c>
      <c r="V752">
        <v>135</v>
      </c>
      <c r="W752">
        <v>133</v>
      </c>
      <c r="X752">
        <v>1176</v>
      </c>
      <c r="Z752">
        <v>29</v>
      </c>
      <c r="AA752" s="38">
        <v>1</v>
      </c>
      <c r="AB752" s="36" t="s">
        <v>459</v>
      </c>
      <c r="AC752" s="36">
        <f>VLOOKUP(A752,Raceinfo!$A$1:$D$15,4,0)</f>
        <v>4</v>
      </c>
      <c r="AD752">
        <v>4</v>
      </c>
      <c r="AE752">
        <v>58</v>
      </c>
      <c r="AF752">
        <v>1</v>
      </c>
      <c r="AG752">
        <v>1</v>
      </c>
      <c r="AH752">
        <v>3</v>
      </c>
      <c r="AL752" t="s">
        <v>297</v>
      </c>
      <c r="AM752" t="s">
        <v>1502</v>
      </c>
      <c r="AN752" s="126">
        <f>表格2[[#This Row],[今次負磅]]/表格2[[#This Row],[排位體重]]*100%</f>
        <v>0.11479591836734694</v>
      </c>
      <c r="AO752" t="str">
        <f t="shared" si="35"/>
        <v/>
      </c>
    </row>
    <row r="753" spans="1:46" x14ac:dyDescent="0.25">
      <c r="A753" s="21" t="s">
        <v>167</v>
      </c>
      <c r="B753" s="18" t="s">
        <v>168</v>
      </c>
      <c r="C753" s="18"/>
      <c r="D753" s="18"/>
      <c r="E753" s="11" t="s">
        <v>1414</v>
      </c>
      <c r="F753" s="122"/>
      <c r="G753" s="32" t="str">
        <f>VLOOKUP(AF753, method!$A$1:$B$15, 2, 0)</f>
        <v>中前</v>
      </c>
      <c r="H753">
        <v>9</v>
      </c>
      <c r="I753" t="str">
        <f t="shared" si="33"/>
        <v>忠</v>
      </c>
      <c r="J753">
        <f>COUNTIF($B$2:B753,B753)</f>
        <v>4</v>
      </c>
      <c r="K753" t="str">
        <f t="shared" ca="1" si="34"/>
        <v/>
      </c>
      <c r="L753" t="s">
        <v>538</v>
      </c>
      <c r="M753" s="39" t="s">
        <v>413</v>
      </c>
      <c r="N753" s="42">
        <v>1200</v>
      </c>
      <c r="O753">
        <v>1</v>
      </c>
      <c r="P753">
        <v>10.89</v>
      </c>
      <c r="Q753">
        <v>1</v>
      </c>
      <c r="R753">
        <v>12</v>
      </c>
      <c r="S753" s="48" t="s">
        <v>37</v>
      </c>
      <c r="T753" s="48" t="s">
        <v>37</v>
      </c>
      <c r="U753" s="28" t="s">
        <v>65</v>
      </c>
      <c r="V753">
        <v>135</v>
      </c>
      <c r="W753">
        <v>133</v>
      </c>
      <c r="X753">
        <v>1179</v>
      </c>
      <c r="Z753">
        <v>14</v>
      </c>
      <c r="AA753" s="37" t="s">
        <v>525</v>
      </c>
      <c r="AB753" s="35" t="s">
        <v>377</v>
      </c>
      <c r="AC753" s="35">
        <f>VLOOKUP(A753,Raceinfo!$A$1:$D$15,4,0)</f>
        <v>4</v>
      </c>
      <c r="AD753">
        <v>4</v>
      </c>
      <c r="AE753">
        <v>58</v>
      </c>
      <c r="AF753">
        <v>5</v>
      </c>
      <c r="AG753">
        <v>6</v>
      </c>
      <c r="AH753">
        <v>9</v>
      </c>
      <c r="AL753" t="s">
        <v>385</v>
      </c>
      <c r="AM753" t="s">
        <v>1405</v>
      </c>
      <c r="AN753" s="126">
        <f>表格2[[#This Row],[今次負磅]]/表格2[[#This Row],[排位體重]]*100%</f>
        <v>0.11450381679389313</v>
      </c>
      <c r="AO753" t="str">
        <f t="shared" si="35"/>
        <v/>
      </c>
    </row>
    <row r="754" spans="1:46" x14ac:dyDescent="0.25">
      <c r="A754" s="21" t="s">
        <v>167</v>
      </c>
      <c r="B754" s="18" t="s">
        <v>168</v>
      </c>
      <c r="C754" s="18" t="s">
        <v>1410</v>
      </c>
      <c r="D754" s="18"/>
      <c r="E754" s="12" t="s">
        <v>29</v>
      </c>
      <c r="F754" s="28" t="s">
        <v>1408</v>
      </c>
      <c r="G754" s="30" t="str">
        <f>VLOOKUP(AF754, method!$A$1:$B$15, 2, 0)</f>
        <v>放頭</v>
      </c>
      <c r="H754" s="15">
        <v>2</v>
      </c>
      <c r="I754" s="15" t="str">
        <f t="shared" si="33"/>
        <v>忠</v>
      </c>
      <c r="J754" s="15">
        <f>COUNTIF($B$2:B754,B754)</f>
        <v>5</v>
      </c>
      <c r="K754" s="15" t="str">
        <f t="shared" ca="1" si="34"/>
        <v/>
      </c>
      <c r="L754" t="s">
        <v>568</v>
      </c>
      <c r="M754" s="39" t="s">
        <v>369</v>
      </c>
      <c r="N754" s="42">
        <v>1200</v>
      </c>
      <c r="O754">
        <v>1</v>
      </c>
      <c r="P754" s="127">
        <v>9.26</v>
      </c>
      <c r="Q754">
        <v>1</v>
      </c>
      <c r="R754">
        <v>4</v>
      </c>
      <c r="S754" s="48" t="s">
        <v>37</v>
      </c>
      <c r="T754" s="48" t="s">
        <v>37</v>
      </c>
      <c r="U754" s="28" t="s">
        <v>65</v>
      </c>
      <c r="V754">
        <v>135</v>
      </c>
      <c r="W754">
        <v>131</v>
      </c>
      <c r="X754">
        <v>1177</v>
      </c>
      <c r="Z754">
        <v>5.8</v>
      </c>
      <c r="AA754" s="38" t="s">
        <v>470</v>
      </c>
      <c r="AB754" s="35" t="s">
        <v>370</v>
      </c>
      <c r="AC754" s="35">
        <f>VLOOKUP(A754,Raceinfo!$A$1:$D$15,4,0)</f>
        <v>4</v>
      </c>
      <c r="AD754">
        <v>4</v>
      </c>
      <c r="AE754">
        <v>56</v>
      </c>
      <c r="AF754">
        <v>1</v>
      </c>
      <c r="AG754">
        <v>1</v>
      </c>
      <c r="AH754">
        <v>2</v>
      </c>
      <c r="AL754" t="s">
        <v>385</v>
      </c>
      <c r="AM754" t="s">
        <v>1405</v>
      </c>
      <c r="AN754" s="126">
        <f>表格2[[#This Row],[今次負磅]]/表格2[[#This Row],[排位體重]]*100%</f>
        <v>0.11469838572642312</v>
      </c>
      <c r="AO754" t="str">
        <f t="shared" si="35"/>
        <v/>
      </c>
    </row>
    <row r="755" spans="1:46" x14ac:dyDescent="0.25">
      <c r="A755" s="21" t="s">
        <v>167</v>
      </c>
      <c r="B755" s="18" t="s">
        <v>168</v>
      </c>
      <c r="C755" s="18"/>
      <c r="D755" s="18"/>
      <c r="E755" s="11" t="s">
        <v>1414</v>
      </c>
      <c r="F755" s="122"/>
      <c r="G755" s="30" t="str">
        <f>VLOOKUP(AF755, method!$A$1:$B$15, 2, 0)</f>
        <v>放頭</v>
      </c>
      <c r="H755">
        <v>4</v>
      </c>
      <c r="I755" t="str">
        <f t="shared" si="33"/>
        <v>忠</v>
      </c>
      <c r="J755">
        <f>COUNTIF($B$2:B755,B755)</f>
        <v>6</v>
      </c>
      <c r="K755" t="str">
        <f t="shared" ca="1" si="34"/>
        <v/>
      </c>
      <c r="L755" t="s">
        <v>569</v>
      </c>
      <c r="M755" s="39" t="s">
        <v>390</v>
      </c>
      <c r="N755" s="42">
        <v>1200</v>
      </c>
      <c r="O755">
        <v>1</v>
      </c>
      <c r="P755">
        <v>9.92</v>
      </c>
      <c r="Q755">
        <v>1</v>
      </c>
      <c r="R755">
        <v>10</v>
      </c>
      <c r="S755" s="48" t="s">
        <v>37</v>
      </c>
      <c r="T755" s="66" t="s">
        <v>356</v>
      </c>
      <c r="U755" s="28" t="s">
        <v>65</v>
      </c>
      <c r="V755">
        <v>135</v>
      </c>
      <c r="W755">
        <v>132</v>
      </c>
      <c r="X755">
        <v>1171</v>
      </c>
      <c r="Z755">
        <v>7.2</v>
      </c>
      <c r="AA755" s="38" t="s">
        <v>463</v>
      </c>
      <c r="AB755" s="35" t="s">
        <v>377</v>
      </c>
      <c r="AC755" s="35">
        <f>VLOOKUP(A755,Raceinfo!$A$1:$D$15,4,0)</f>
        <v>4</v>
      </c>
      <c r="AD755">
        <v>4</v>
      </c>
      <c r="AE755">
        <v>56</v>
      </c>
      <c r="AF755">
        <v>1</v>
      </c>
      <c r="AG755">
        <v>1</v>
      </c>
      <c r="AH755">
        <v>4</v>
      </c>
      <c r="AL755" t="s">
        <v>385</v>
      </c>
      <c r="AM755" t="s">
        <v>1405</v>
      </c>
      <c r="AN755" s="126">
        <f>表格2[[#This Row],[今次負磅]]/表格2[[#This Row],[排位體重]]*100%</f>
        <v>0.11528608027327071</v>
      </c>
      <c r="AO755" t="str">
        <f t="shared" si="35"/>
        <v/>
      </c>
    </row>
    <row r="756" spans="1:46" x14ac:dyDescent="0.25">
      <c r="A756" s="21" t="s">
        <v>167</v>
      </c>
      <c r="B756" s="18" t="s">
        <v>168</v>
      </c>
      <c r="C756" s="18" t="s">
        <v>1410</v>
      </c>
      <c r="D756" s="18"/>
      <c r="E756" s="12" t="s">
        <v>29</v>
      </c>
      <c r="F756" s="28" t="s">
        <v>1408</v>
      </c>
      <c r="G756" s="30" t="str">
        <f>VLOOKUP(AF756, method!$A$1:$B$15, 2, 0)</f>
        <v>放頭</v>
      </c>
      <c r="H756" s="15">
        <v>1</v>
      </c>
      <c r="I756" s="15" t="str">
        <f t="shared" si="33"/>
        <v>忠</v>
      </c>
      <c r="J756" s="15">
        <f>COUNTIF($B$2:B756,B756)</f>
        <v>7</v>
      </c>
      <c r="K756" s="15" t="str">
        <f t="shared" ca="1" si="34"/>
        <v/>
      </c>
      <c r="L756" t="s">
        <v>500</v>
      </c>
      <c r="M756" s="39" t="s">
        <v>413</v>
      </c>
      <c r="N756" s="42">
        <v>1200</v>
      </c>
      <c r="O756">
        <v>1</v>
      </c>
      <c r="P756" s="127">
        <v>9.36</v>
      </c>
      <c r="Q756">
        <v>1</v>
      </c>
      <c r="R756">
        <v>3</v>
      </c>
      <c r="S756" s="48" t="s">
        <v>37</v>
      </c>
      <c r="T756" s="48" t="s">
        <v>37</v>
      </c>
      <c r="U756" s="28" t="s">
        <v>65</v>
      </c>
      <c r="V756">
        <v>135</v>
      </c>
      <c r="W756">
        <v>128</v>
      </c>
      <c r="X756">
        <v>1162</v>
      </c>
      <c r="Z756">
        <v>10</v>
      </c>
      <c r="AA756" s="38" t="s">
        <v>463</v>
      </c>
      <c r="AB756" s="35" t="s">
        <v>377</v>
      </c>
      <c r="AC756" s="35">
        <f>VLOOKUP(A756,Raceinfo!$A$1:$D$15,4,0)</f>
        <v>4</v>
      </c>
      <c r="AD756">
        <v>4</v>
      </c>
      <c r="AE756">
        <v>49</v>
      </c>
      <c r="AF756">
        <v>2</v>
      </c>
      <c r="AG756">
        <v>2</v>
      </c>
      <c r="AH756">
        <v>1</v>
      </c>
      <c r="AL756" t="s">
        <v>385</v>
      </c>
      <c r="AM756" t="s">
        <v>1405</v>
      </c>
      <c r="AN756" s="126">
        <f>表格2[[#This Row],[今次負磅]]/表格2[[#This Row],[排位體重]]*100%</f>
        <v>0.11617900172117039</v>
      </c>
      <c r="AO756" t="str">
        <f t="shared" si="35"/>
        <v/>
      </c>
    </row>
    <row r="757" spans="1:46" x14ac:dyDescent="0.25">
      <c r="A757" s="21" t="s">
        <v>167</v>
      </c>
      <c r="B757" s="18" t="s">
        <v>168</v>
      </c>
      <c r="C757" s="18" t="s">
        <v>1410</v>
      </c>
      <c r="D757" s="18"/>
      <c r="E757" s="12" t="s">
        <v>29</v>
      </c>
      <c r="F757" s="28" t="s">
        <v>1408</v>
      </c>
      <c r="G757" s="30" t="str">
        <f>VLOOKUP(AF757, method!$A$1:$B$15, 2, 0)</f>
        <v>放頭</v>
      </c>
      <c r="H757" s="15">
        <v>1</v>
      </c>
      <c r="I757" s="15" t="str">
        <f t="shared" si="33"/>
        <v>忠</v>
      </c>
      <c r="J757" s="15">
        <f>COUNTIF($B$2:B757,B757)</f>
        <v>8</v>
      </c>
      <c r="K757" s="15" t="str">
        <f t="shared" ca="1" si="34"/>
        <v/>
      </c>
      <c r="L757" t="s">
        <v>386</v>
      </c>
      <c r="M757" s="39" t="s">
        <v>384</v>
      </c>
      <c r="N757" s="42">
        <v>1200</v>
      </c>
      <c r="O757">
        <v>1</v>
      </c>
      <c r="P757" s="127">
        <v>8.9700000000000006</v>
      </c>
      <c r="Q757">
        <v>1</v>
      </c>
      <c r="R757">
        <v>7</v>
      </c>
      <c r="S757" s="48" t="s">
        <v>37</v>
      </c>
      <c r="T757" s="48" t="s">
        <v>37</v>
      </c>
      <c r="U757" s="28" t="s">
        <v>65</v>
      </c>
      <c r="V757">
        <v>135</v>
      </c>
      <c r="W757">
        <v>118</v>
      </c>
      <c r="X757">
        <v>1187</v>
      </c>
      <c r="Z757">
        <v>9.5</v>
      </c>
      <c r="AA757" s="38" t="s">
        <v>434</v>
      </c>
      <c r="AB757" s="35" t="s">
        <v>370</v>
      </c>
      <c r="AC757" s="35">
        <f>VLOOKUP(A757,Raceinfo!$A$1:$D$15,4,0)</f>
        <v>4</v>
      </c>
      <c r="AD757">
        <v>4</v>
      </c>
      <c r="AE757">
        <v>43</v>
      </c>
      <c r="AF757">
        <v>1</v>
      </c>
      <c r="AG757">
        <v>1</v>
      </c>
      <c r="AH757">
        <v>1</v>
      </c>
      <c r="AL757" t="s">
        <v>750</v>
      </c>
      <c r="AM757" t="s">
        <v>1631</v>
      </c>
      <c r="AN757" s="126">
        <f>表格2[[#This Row],[今次負磅]]/表格2[[#This Row],[排位體重]]*100%</f>
        <v>0.11373209772535804</v>
      </c>
      <c r="AO757" t="str">
        <f t="shared" si="35"/>
        <v/>
      </c>
    </row>
    <row r="758" spans="1:46" x14ac:dyDescent="0.25">
      <c r="A758" s="21" t="s">
        <v>167</v>
      </c>
      <c r="B758" s="18" t="s">
        <v>168</v>
      </c>
      <c r="C758" s="18"/>
      <c r="D758" s="18"/>
      <c r="E758" s="12" t="s">
        <v>29</v>
      </c>
      <c r="F758" s="122"/>
      <c r="G758" s="32" t="str">
        <f>VLOOKUP(AF758, method!$A$1:$B$15, 2, 0)</f>
        <v>中前</v>
      </c>
      <c r="H758">
        <v>12</v>
      </c>
      <c r="I758" t="str">
        <f t="shared" si="33"/>
        <v>忠</v>
      </c>
      <c r="J758">
        <f>COUNTIF($B$2:B758,B758)</f>
        <v>9</v>
      </c>
      <c r="K758" t="str">
        <f t="shared" ca="1" si="34"/>
        <v/>
      </c>
      <c r="L758" t="s">
        <v>476</v>
      </c>
      <c r="M758" s="40" t="s">
        <v>376</v>
      </c>
      <c r="N758" s="42">
        <v>1200</v>
      </c>
      <c r="O758">
        <v>1</v>
      </c>
      <c r="P758">
        <v>10.53</v>
      </c>
      <c r="Q758">
        <v>1</v>
      </c>
      <c r="R758">
        <v>3</v>
      </c>
      <c r="S758" s="48" t="s">
        <v>37</v>
      </c>
      <c r="T758" s="61" t="s">
        <v>128</v>
      </c>
      <c r="U758" s="21" t="s">
        <v>38</v>
      </c>
      <c r="V758">
        <v>135</v>
      </c>
      <c r="W758">
        <v>121</v>
      </c>
      <c r="X758">
        <v>1192</v>
      </c>
      <c r="Z758">
        <v>14</v>
      </c>
      <c r="AA758" s="37" t="s">
        <v>414</v>
      </c>
      <c r="AB758" s="35" t="s">
        <v>370</v>
      </c>
      <c r="AC758" s="35">
        <f>VLOOKUP(A758,Raceinfo!$A$1:$D$15,4,0)</f>
        <v>4</v>
      </c>
      <c r="AD758">
        <v>4</v>
      </c>
      <c r="AE758">
        <v>45</v>
      </c>
      <c r="AF758">
        <v>5</v>
      </c>
      <c r="AG758">
        <v>6</v>
      </c>
      <c r="AH758">
        <v>12</v>
      </c>
      <c r="AL758" t="s">
        <v>311</v>
      </c>
      <c r="AM758" t="s">
        <v>1501</v>
      </c>
      <c r="AN758" s="126">
        <f>表格2[[#This Row],[今次負磅]]/表格2[[#This Row],[排位體重]]*100%</f>
        <v>0.11325503355704698</v>
      </c>
      <c r="AO758" t="str">
        <f t="shared" si="35"/>
        <v/>
      </c>
    </row>
    <row r="759" spans="1:46" x14ac:dyDescent="0.25">
      <c r="A759" s="21" t="s">
        <v>167</v>
      </c>
      <c r="B759" s="18" t="s">
        <v>168</v>
      </c>
      <c r="C759" s="18"/>
      <c r="D759" s="18"/>
      <c r="E759" s="12" t="s">
        <v>29</v>
      </c>
      <c r="F759" s="122"/>
      <c r="G759" s="32" t="str">
        <f>VLOOKUP(AF759, method!$A$1:$B$15, 2, 0)</f>
        <v>中前</v>
      </c>
      <c r="H759">
        <v>12</v>
      </c>
      <c r="I759" t="str">
        <f t="shared" si="33"/>
        <v>忠</v>
      </c>
      <c r="J759">
        <f>COUNTIF($B$2:B759,B759)</f>
        <v>10</v>
      </c>
      <c r="K759" t="str">
        <f t="shared" ca="1" si="34"/>
        <v/>
      </c>
      <c r="L759" t="s">
        <v>687</v>
      </c>
      <c r="M759" s="40" t="s">
        <v>426</v>
      </c>
      <c r="N759" s="42">
        <v>1200</v>
      </c>
      <c r="O759">
        <v>1</v>
      </c>
      <c r="P759">
        <v>12.99</v>
      </c>
      <c r="Q759">
        <v>1</v>
      </c>
      <c r="R759">
        <v>10</v>
      </c>
      <c r="S759" s="48" t="s">
        <v>37</v>
      </c>
      <c r="T759" s="75" t="s">
        <v>346</v>
      </c>
      <c r="U759" s="21" t="s">
        <v>38</v>
      </c>
      <c r="V759">
        <v>135</v>
      </c>
      <c r="W759">
        <v>125</v>
      </c>
      <c r="X759">
        <v>1144</v>
      </c>
      <c r="Z759">
        <v>5.8</v>
      </c>
      <c r="AA759" s="37" t="s">
        <v>751</v>
      </c>
      <c r="AB759" s="35" t="s">
        <v>370</v>
      </c>
      <c r="AC759" s="35">
        <f>VLOOKUP(A759,Raceinfo!$A$1:$D$15,4,0)</f>
        <v>4</v>
      </c>
      <c r="AD759">
        <v>4</v>
      </c>
      <c r="AE759">
        <v>48</v>
      </c>
      <c r="AF759">
        <v>4</v>
      </c>
      <c r="AG759">
        <v>5</v>
      </c>
      <c r="AH759">
        <v>12</v>
      </c>
      <c r="AL759" t="s">
        <v>39</v>
      </c>
      <c r="AM759" t="s">
        <v>1469</v>
      </c>
      <c r="AN759" s="126">
        <f>表格2[[#This Row],[今次負磅]]/表格2[[#This Row],[排位體重]]*100%</f>
        <v>0.11800699300699301</v>
      </c>
      <c r="AO759" t="str">
        <f t="shared" si="35"/>
        <v/>
      </c>
    </row>
    <row r="760" spans="1:46" x14ac:dyDescent="0.25">
      <c r="A760" s="21" t="s">
        <v>167</v>
      </c>
      <c r="B760" s="18" t="s">
        <v>168</v>
      </c>
      <c r="C760" s="18"/>
      <c r="D760" s="18"/>
      <c r="E760" s="12" t="s">
        <v>29</v>
      </c>
      <c r="F760" s="122"/>
      <c r="G760" s="30" t="str">
        <f>VLOOKUP(AF760, method!$A$1:$B$15, 2, 0)</f>
        <v>放頭</v>
      </c>
      <c r="H760">
        <v>5</v>
      </c>
      <c r="I760" t="str">
        <f t="shared" si="33"/>
        <v>忠</v>
      </c>
      <c r="J760">
        <f>COUNTIF($B$2:B760,B760)</f>
        <v>11</v>
      </c>
      <c r="K760" t="str">
        <f t="shared" ca="1" si="34"/>
        <v/>
      </c>
      <c r="L760" t="s">
        <v>585</v>
      </c>
      <c r="M760" s="40" t="s">
        <v>446</v>
      </c>
      <c r="N760" s="42">
        <v>1200</v>
      </c>
      <c r="O760">
        <v>1</v>
      </c>
      <c r="P760">
        <v>10.27</v>
      </c>
      <c r="Q760">
        <v>1</v>
      </c>
      <c r="R760">
        <v>8</v>
      </c>
      <c r="S760" s="48" t="s">
        <v>37</v>
      </c>
      <c r="T760" s="62" t="s">
        <v>154</v>
      </c>
      <c r="U760" s="21" t="s">
        <v>38</v>
      </c>
      <c r="V760">
        <v>135</v>
      </c>
      <c r="W760">
        <v>123</v>
      </c>
      <c r="X760">
        <v>1160</v>
      </c>
      <c r="Z760">
        <v>3.8</v>
      </c>
      <c r="AA760" s="38" t="s">
        <v>463</v>
      </c>
      <c r="AB760" s="35" t="s">
        <v>370</v>
      </c>
      <c r="AC760" s="35">
        <f>VLOOKUP(A760,Raceinfo!$A$1:$D$15,4,0)</f>
        <v>4</v>
      </c>
      <c r="AD760">
        <v>4</v>
      </c>
      <c r="AE760">
        <v>48</v>
      </c>
      <c r="AF760">
        <v>3</v>
      </c>
      <c r="AG760">
        <v>5</v>
      </c>
      <c r="AH760">
        <v>5</v>
      </c>
      <c r="AL760" t="s">
        <v>39</v>
      </c>
      <c r="AM760" t="s">
        <v>1469</v>
      </c>
      <c r="AN760" s="126">
        <f>表格2[[#This Row],[今次負磅]]/表格2[[#This Row],[排位體重]]*100%</f>
        <v>0.11637931034482758</v>
      </c>
      <c r="AO760" t="str">
        <f t="shared" si="35"/>
        <v/>
      </c>
    </row>
    <row r="761" spans="1:46" x14ac:dyDescent="0.25">
      <c r="A761" s="21" t="s">
        <v>167</v>
      </c>
      <c r="B761" s="18" t="s">
        <v>168</v>
      </c>
      <c r="C761" s="18"/>
      <c r="D761" s="18"/>
      <c r="E761" s="12" t="s">
        <v>29</v>
      </c>
      <c r="F761" s="122"/>
      <c r="G761" s="30" t="str">
        <f>VLOOKUP(AF761, method!$A$1:$B$15, 2, 0)</f>
        <v>放頭</v>
      </c>
      <c r="H761">
        <v>4</v>
      </c>
      <c r="I761" t="str">
        <f t="shared" si="33"/>
        <v>忠</v>
      </c>
      <c r="J761">
        <f>COUNTIF($B$2:B761,B761)</f>
        <v>12</v>
      </c>
      <c r="K761" t="str">
        <f t="shared" ca="1" si="34"/>
        <v/>
      </c>
      <c r="L761" t="s">
        <v>713</v>
      </c>
      <c r="M761" s="40" t="s">
        <v>376</v>
      </c>
      <c r="N761" s="42">
        <v>1200</v>
      </c>
      <c r="O761">
        <v>1</v>
      </c>
      <c r="P761">
        <v>10.74</v>
      </c>
      <c r="Q761">
        <v>1</v>
      </c>
      <c r="R761">
        <v>12</v>
      </c>
      <c r="S761" s="48" t="s">
        <v>37</v>
      </c>
      <c r="T761" s="62" t="s">
        <v>154</v>
      </c>
      <c r="U761" s="21" t="s">
        <v>38</v>
      </c>
      <c r="V761">
        <v>135</v>
      </c>
      <c r="W761">
        <v>125</v>
      </c>
      <c r="X761">
        <v>1160</v>
      </c>
      <c r="Z761">
        <v>14</v>
      </c>
      <c r="AA761" s="38" t="s">
        <v>470</v>
      </c>
      <c r="AB761" s="35" t="s">
        <v>377</v>
      </c>
      <c r="AC761" s="35">
        <f>VLOOKUP(A761,Raceinfo!$A$1:$D$15,4,0)</f>
        <v>4</v>
      </c>
      <c r="AD761">
        <v>4</v>
      </c>
      <c r="AE761">
        <v>48</v>
      </c>
      <c r="AF761">
        <v>1</v>
      </c>
      <c r="AG761">
        <v>1</v>
      </c>
      <c r="AH761">
        <v>4</v>
      </c>
      <c r="AL761" t="s">
        <v>39</v>
      </c>
      <c r="AM761" t="s">
        <v>1469</v>
      </c>
      <c r="AN761" s="126">
        <f>表格2[[#This Row],[今次負磅]]/表格2[[#This Row],[排位體重]]*100%</f>
        <v>0.11637931034482758</v>
      </c>
      <c r="AO761" t="str">
        <f t="shared" si="35"/>
        <v/>
      </c>
    </row>
    <row r="762" spans="1:46" x14ac:dyDescent="0.25">
      <c r="A762" s="21" t="s">
        <v>167</v>
      </c>
      <c r="B762" s="18" t="s">
        <v>168</v>
      </c>
      <c r="C762" s="18"/>
      <c r="D762" s="18"/>
      <c r="E762" s="12" t="s">
        <v>29</v>
      </c>
      <c r="F762" s="122"/>
      <c r="G762" s="30" t="str">
        <f>VLOOKUP(AF762, method!$A$1:$B$15, 2, 0)</f>
        <v>放頭</v>
      </c>
      <c r="H762">
        <v>8</v>
      </c>
      <c r="I762" t="str">
        <f t="shared" si="33"/>
        <v>忠</v>
      </c>
      <c r="J762">
        <f>COUNTIF($B$2:B762,B762)</f>
        <v>13</v>
      </c>
      <c r="K762" t="str">
        <f t="shared" ca="1" si="34"/>
        <v/>
      </c>
      <c r="L762" t="s">
        <v>441</v>
      </c>
      <c r="M762" s="39" t="s">
        <v>413</v>
      </c>
      <c r="N762" s="42">
        <v>1200</v>
      </c>
      <c r="O762">
        <v>1</v>
      </c>
      <c r="P762">
        <v>10.43</v>
      </c>
      <c r="Q762">
        <v>1</v>
      </c>
      <c r="R762">
        <v>10</v>
      </c>
      <c r="S762" s="48" t="s">
        <v>37</v>
      </c>
      <c r="T762" s="61" t="s">
        <v>128</v>
      </c>
      <c r="U762" s="21" t="s">
        <v>38</v>
      </c>
      <c r="V762">
        <v>135</v>
      </c>
      <c r="W762">
        <v>125</v>
      </c>
      <c r="X762">
        <v>1178</v>
      </c>
      <c r="Z762">
        <v>4.5</v>
      </c>
      <c r="AA762" s="37" t="s">
        <v>428</v>
      </c>
      <c r="AB762" s="35" t="s">
        <v>370</v>
      </c>
      <c r="AC762" s="35">
        <f>VLOOKUP(A762,Raceinfo!$A$1:$D$15,4,0)</f>
        <v>4</v>
      </c>
      <c r="AD762">
        <v>4</v>
      </c>
      <c r="AE762">
        <v>50</v>
      </c>
      <c r="AF762">
        <v>3</v>
      </c>
      <c r="AG762">
        <v>4</v>
      </c>
      <c r="AH762">
        <v>8</v>
      </c>
      <c r="AL762" t="s">
        <v>39</v>
      </c>
      <c r="AM762" t="s">
        <v>1469</v>
      </c>
      <c r="AN762" s="126">
        <f>表格2[[#This Row],[今次負磅]]/表格2[[#This Row],[排位體重]]*100%</f>
        <v>0.11460101867572156</v>
      </c>
      <c r="AO762" t="str">
        <f t="shared" si="35"/>
        <v/>
      </c>
    </row>
    <row r="763" spans="1:46" x14ac:dyDescent="0.25">
      <c r="A763" s="21" t="s">
        <v>167</v>
      </c>
      <c r="B763" s="18" t="s">
        <v>168</v>
      </c>
      <c r="C763" s="18" t="s">
        <v>1410</v>
      </c>
      <c r="D763" s="18"/>
      <c r="E763" s="12" t="s">
        <v>29</v>
      </c>
      <c r="F763" s="122"/>
      <c r="G763" s="30" t="str">
        <f>VLOOKUP(AF763, method!$A$1:$B$15, 2, 0)</f>
        <v>放頭</v>
      </c>
      <c r="H763">
        <v>4</v>
      </c>
      <c r="I763" t="str">
        <f t="shared" si="33"/>
        <v>忠</v>
      </c>
      <c r="J763">
        <f>COUNTIF($B$2:B763,B763)</f>
        <v>14</v>
      </c>
      <c r="K763" t="str">
        <f t="shared" ca="1" si="34"/>
        <v/>
      </c>
      <c r="L763" t="s">
        <v>649</v>
      </c>
      <c r="M763" s="39" t="s">
        <v>413</v>
      </c>
      <c r="N763" s="42">
        <v>1200</v>
      </c>
      <c r="O763">
        <v>1</v>
      </c>
      <c r="P763" s="127">
        <v>9.5</v>
      </c>
      <c r="Q763">
        <v>1</v>
      </c>
      <c r="R763">
        <v>10</v>
      </c>
      <c r="S763" s="48" t="s">
        <v>37</v>
      </c>
      <c r="T763" s="61" t="s">
        <v>128</v>
      </c>
      <c r="U763" s="21" t="s">
        <v>38</v>
      </c>
      <c r="V763">
        <v>135</v>
      </c>
      <c r="W763">
        <v>126</v>
      </c>
      <c r="X763">
        <v>1175</v>
      </c>
      <c r="Z763">
        <v>11</v>
      </c>
      <c r="AA763" s="38" t="s">
        <v>511</v>
      </c>
      <c r="AB763" s="35" t="s">
        <v>377</v>
      </c>
      <c r="AC763" s="35">
        <f>VLOOKUP(A763,Raceinfo!$A$1:$D$15,4,0)</f>
        <v>4</v>
      </c>
      <c r="AD763">
        <v>4</v>
      </c>
      <c r="AE763">
        <v>50</v>
      </c>
      <c r="AF763">
        <v>2</v>
      </c>
      <c r="AG763">
        <v>3</v>
      </c>
      <c r="AH763">
        <v>4</v>
      </c>
      <c r="AL763" t="s">
        <v>39</v>
      </c>
      <c r="AM763" t="s">
        <v>1469</v>
      </c>
      <c r="AN763" s="126">
        <f>表格2[[#This Row],[今次負磅]]/表格2[[#This Row],[排位體重]]*100%</f>
        <v>0.1148936170212766</v>
      </c>
      <c r="AO763" t="str">
        <f t="shared" si="35"/>
        <v/>
      </c>
    </row>
    <row r="764" spans="1:46" x14ac:dyDescent="0.25">
      <c r="A764" s="21" t="s">
        <v>167</v>
      </c>
      <c r="B764" s="18" t="s">
        <v>168</v>
      </c>
      <c r="C764" s="18"/>
      <c r="D764" s="18"/>
      <c r="E764" s="12" t="s">
        <v>29</v>
      </c>
      <c r="F764" s="122"/>
      <c r="G764" s="30" t="str">
        <f>VLOOKUP(AF764, method!$A$1:$B$15, 2, 0)</f>
        <v>放頭</v>
      </c>
      <c r="H764">
        <v>5</v>
      </c>
      <c r="I764" t="str">
        <f t="shared" si="33"/>
        <v>忠</v>
      </c>
      <c r="J764">
        <f>COUNTIF($B$2:B764,B764)</f>
        <v>15</v>
      </c>
      <c r="K764" t="str">
        <f t="shared" ca="1" si="34"/>
        <v/>
      </c>
      <c r="L764" t="s">
        <v>516</v>
      </c>
      <c r="M764" s="39" t="s">
        <v>430</v>
      </c>
      <c r="N764" s="42">
        <v>1200</v>
      </c>
      <c r="O764">
        <v>1</v>
      </c>
      <c r="P764">
        <v>9.8000000000000007</v>
      </c>
      <c r="Q764">
        <v>1</v>
      </c>
      <c r="R764">
        <v>9</v>
      </c>
      <c r="S764" s="48" t="s">
        <v>37</v>
      </c>
      <c r="T764" s="61" t="s">
        <v>128</v>
      </c>
      <c r="U764" s="21" t="s">
        <v>38</v>
      </c>
      <c r="V764">
        <v>135</v>
      </c>
      <c r="W764">
        <v>126</v>
      </c>
      <c r="X764">
        <v>1170</v>
      </c>
      <c r="Z764">
        <v>10</v>
      </c>
      <c r="AA764" s="38">
        <v>2</v>
      </c>
      <c r="AB764" s="35" t="s">
        <v>377</v>
      </c>
      <c r="AC764" s="35">
        <f>VLOOKUP(A764,Raceinfo!$A$1:$D$15,4,0)</f>
        <v>4</v>
      </c>
      <c r="AD764">
        <v>4</v>
      </c>
      <c r="AE764">
        <v>51</v>
      </c>
      <c r="AF764">
        <v>2</v>
      </c>
      <c r="AG764">
        <v>2</v>
      </c>
      <c r="AH764">
        <v>5</v>
      </c>
      <c r="AL764" t="s">
        <v>39</v>
      </c>
      <c r="AM764" t="s">
        <v>1469</v>
      </c>
      <c r="AN764" s="126">
        <f>表格2[[#This Row],[今次負磅]]/表格2[[#This Row],[排位體重]]*100%</f>
        <v>0.11538461538461539</v>
      </c>
      <c r="AO764" t="str">
        <f t="shared" si="35"/>
        <v/>
      </c>
    </row>
    <row r="765" spans="1:46" x14ac:dyDescent="0.25">
      <c r="A765" s="21" t="s">
        <v>167</v>
      </c>
      <c r="B765" s="18" t="s">
        <v>168</v>
      </c>
      <c r="C765" s="18" t="s">
        <v>1410</v>
      </c>
      <c r="D765" s="18"/>
      <c r="E765" s="12" t="s">
        <v>29</v>
      </c>
      <c r="F765" s="122"/>
      <c r="G765" s="30" t="str">
        <f>VLOOKUP(AF765, method!$A$1:$B$15, 2, 0)</f>
        <v>放頭</v>
      </c>
      <c r="H765">
        <v>6</v>
      </c>
      <c r="I765" t="str">
        <f t="shared" si="33"/>
        <v>忠</v>
      </c>
      <c r="J765">
        <f>COUNTIF($B$2:B765,B765)</f>
        <v>16</v>
      </c>
      <c r="K765" t="str">
        <f t="shared" ca="1" si="34"/>
        <v/>
      </c>
      <c r="L765" t="s">
        <v>518</v>
      </c>
      <c r="M765" s="39" t="s">
        <v>384</v>
      </c>
      <c r="N765" s="42">
        <v>1200</v>
      </c>
      <c r="O765">
        <v>1</v>
      </c>
      <c r="P765" s="127">
        <v>9.24</v>
      </c>
      <c r="Q765">
        <v>1</v>
      </c>
      <c r="R765">
        <v>11</v>
      </c>
      <c r="S765" s="48" t="s">
        <v>37</v>
      </c>
      <c r="T765" s="61" t="s">
        <v>128</v>
      </c>
      <c r="U765" s="21" t="s">
        <v>38</v>
      </c>
      <c r="V765">
        <v>135</v>
      </c>
      <c r="W765">
        <v>127</v>
      </c>
      <c r="X765">
        <v>1176</v>
      </c>
      <c r="Z765">
        <v>15</v>
      </c>
      <c r="AA765" s="38" t="s">
        <v>468</v>
      </c>
      <c r="AB765" s="35" t="s">
        <v>377</v>
      </c>
      <c r="AC765" s="35">
        <f>VLOOKUP(A765,Raceinfo!$A$1:$D$15,4,0)</f>
        <v>4</v>
      </c>
      <c r="AD765">
        <v>4</v>
      </c>
      <c r="AE765">
        <v>51</v>
      </c>
      <c r="AF765">
        <v>2</v>
      </c>
      <c r="AG765">
        <v>2</v>
      </c>
      <c r="AH765">
        <v>6</v>
      </c>
      <c r="AL765" t="s">
        <v>39</v>
      </c>
      <c r="AM765" t="s">
        <v>1469</v>
      </c>
      <c r="AN765" s="126">
        <f>表格2[[#This Row],[今次負磅]]/表格2[[#This Row],[排位體重]]*100%</f>
        <v>0.11479591836734694</v>
      </c>
      <c r="AO765" t="str">
        <f t="shared" si="35"/>
        <v/>
      </c>
    </row>
    <row r="766" spans="1:46" x14ac:dyDescent="0.25">
      <c r="A766" s="21" t="s">
        <v>167</v>
      </c>
      <c r="B766" s="18" t="s">
        <v>168</v>
      </c>
      <c r="C766" s="18"/>
      <c r="D766" s="18"/>
      <c r="E766" s="12" t="s">
        <v>29</v>
      </c>
      <c r="F766" s="28" t="s">
        <v>1408</v>
      </c>
      <c r="G766" s="30" t="str">
        <f>VLOOKUP(AF766, method!$A$1:$B$15, 2, 0)</f>
        <v>放頭</v>
      </c>
      <c r="H766" s="15">
        <v>2</v>
      </c>
      <c r="I766" s="15" t="str">
        <f t="shared" si="33"/>
        <v>忠</v>
      </c>
      <c r="J766" s="15">
        <f>COUNTIF($B$2:B766,B766)</f>
        <v>17</v>
      </c>
      <c r="K766" s="15" t="str">
        <f t="shared" ca="1" si="34"/>
        <v/>
      </c>
      <c r="L766" t="s">
        <v>490</v>
      </c>
      <c r="M766" s="39" t="s">
        <v>430</v>
      </c>
      <c r="N766" s="42">
        <v>1200</v>
      </c>
      <c r="O766">
        <v>1</v>
      </c>
      <c r="P766">
        <v>9.73</v>
      </c>
      <c r="Q766">
        <v>1</v>
      </c>
      <c r="R766">
        <v>2</v>
      </c>
      <c r="S766" s="48" t="s">
        <v>37</v>
      </c>
      <c r="T766" s="61" t="s">
        <v>128</v>
      </c>
      <c r="U766" s="21" t="s">
        <v>38</v>
      </c>
      <c r="V766">
        <v>135</v>
      </c>
      <c r="W766">
        <v>126</v>
      </c>
      <c r="X766">
        <v>1178</v>
      </c>
      <c r="Z766">
        <v>15</v>
      </c>
      <c r="AA766" s="38" t="s">
        <v>470</v>
      </c>
      <c r="AB766" s="35" t="s">
        <v>377</v>
      </c>
      <c r="AC766" s="35">
        <f>VLOOKUP(A766,Raceinfo!$A$1:$D$15,4,0)</f>
        <v>4</v>
      </c>
      <c r="AD766">
        <v>4</v>
      </c>
      <c r="AE766">
        <v>50</v>
      </c>
      <c r="AF766">
        <v>3</v>
      </c>
      <c r="AG766">
        <v>2</v>
      </c>
      <c r="AH766">
        <v>2</v>
      </c>
      <c r="AL766" t="s">
        <v>39</v>
      </c>
      <c r="AM766" t="s">
        <v>1469</v>
      </c>
      <c r="AN766" s="126">
        <f>表格2[[#This Row],[今次負磅]]/表格2[[#This Row],[排位體重]]*100%</f>
        <v>0.11460101867572156</v>
      </c>
      <c r="AO766" t="str">
        <f t="shared" si="35"/>
        <v/>
      </c>
    </row>
    <row r="767" spans="1:46" x14ac:dyDescent="0.25">
      <c r="A767" s="21" t="s">
        <v>167</v>
      </c>
      <c r="B767" s="19" t="s">
        <v>171</v>
      </c>
      <c r="C767" s="19"/>
      <c r="D767" s="19"/>
      <c r="E767" s="12" t="s">
        <v>29</v>
      </c>
      <c r="F767" s="122"/>
      <c r="G767" s="32" t="str">
        <f>VLOOKUP(AF767, method!$A$1:$B$15, 2, 0)</f>
        <v>中前</v>
      </c>
      <c r="H767">
        <v>11</v>
      </c>
      <c r="I767" t="str">
        <f t="shared" si="33"/>
        <v/>
      </c>
      <c r="J767">
        <f>COUNTIF($B$2:B767,B767)</f>
        <v>1</v>
      </c>
      <c r="K767" t="str">
        <f t="shared" ca="1" si="34"/>
        <v/>
      </c>
      <c r="L767" t="s">
        <v>412</v>
      </c>
      <c r="M767" s="39" t="s">
        <v>413</v>
      </c>
      <c r="N767" s="42">
        <v>1200</v>
      </c>
      <c r="O767">
        <v>1</v>
      </c>
      <c r="P767">
        <v>11.4</v>
      </c>
      <c r="Q767">
        <v>5</v>
      </c>
      <c r="R767">
        <v>6</v>
      </c>
      <c r="S767" s="59" t="s">
        <v>111</v>
      </c>
      <c r="T767" s="57" t="s">
        <v>77</v>
      </c>
      <c r="U767" s="23" t="s">
        <v>112</v>
      </c>
      <c r="V767">
        <v>132</v>
      </c>
      <c r="W767">
        <v>116</v>
      </c>
      <c r="X767">
        <v>1006</v>
      </c>
      <c r="Z767">
        <v>141</v>
      </c>
      <c r="AA767" s="37" t="s">
        <v>751</v>
      </c>
      <c r="AB767" s="35" t="s">
        <v>370</v>
      </c>
      <c r="AC767" s="35">
        <f>VLOOKUP(A767,Raceinfo!$A$1:$D$15,4,0)</f>
        <v>4</v>
      </c>
      <c r="AD767">
        <v>3</v>
      </c>
      <c r="AE767">
        <v>61</v>
      </c>
      <c r="AF767">
        <v>7</v>
      </c>
      <c r="AG767">
        <v>8</v>
      </c>
      <c r="AH767">
        <v>11</v>
      </c>
      <c r="AL767" t="s">
        <v>66</v>
      </c>
      <c r="AM767" t="s">
        <v>1468</v>
      </c>
      <c r="AN767" s="126">
        <f>表格2[[#This Row],[今次負磅]]/表格2[[#This Row],[排位體重]]*100%</f>
        <v>0.1312127236580517</v>
      </c>
      <c r="AO767" t="str">
        <f t="shared" si="35"/>
        <v>H</v>
      </c>
      <c r="AS767" t="s">
        <v>1421</v>
      </c>
      <c r="AT767" t="s">
        <v>1505</v>
      </c>
    </row>
    <row r="768" spans="1:46" x14ac:dyDescent="0.25">
      <c r="A768" s="21" t="s">
        <v>167</v>
      </c>
      <c r="B768" s="19" t="s">
        <v>171</v>
      </c>
      <c r="C768" s="19"/>
      <c r="D768" s="19"/>
      <c r="E768" s="12" t="s">
        <v>29</v>
      </c>
      <c r="F768" s="122"/>
      <c r="G768" s="30" t="str">
        <f>VLOOKUP(AF768, method!$A$1:$B$15, 2, 0)</f>
        <v>放頭</v>
      </c>
      <c r="H768">
        <v>11</v>
      </c>
      <c r="I768" t="str">
        <f t="shared" si="33"/>
        <v/>
      </c>
      <c r="J768">
        <f>COUNTIF($B$2:B768,B768)</f>
        <v>2</v>
      </c>
      <c r="K768" t="str">
        <f t="shared" ca="1" si="34"/>
        <v/>
      </c>
      <c r="L768" t="s">
        <v>445</v>
      </c>
      <c r="M768" s="40" t="s">
        <v>446</v>
      </c>
      <c r="N768" s="42">
        <v>1200</v>
      </c>
      <c r="O768">
        <v>1</v>
      </c>
      <c r="P768">
        <v>11.96</v>
      </c>
      <c r="Q768">
        <v>5</v>
      </c>
      <c r="R768">
        <v>3</v>
      </c>
      <c r="S768" s="59" t="s">
        <v>111</v>
      </c>
      <c r="T768" s="49" t="s">
        <v>349</v>
      </c>
      <c r="U768" s="23" t="s">
        <v>112</v>
      </c>
      <c r="V768">
        <v>132</v>
      </c>
      <c r="W768">
        <v>121</v>
      </c>
      <c r="X768">
        <v>997</v>
      </c>
      <c r="Z768">
        <v>80</v>
      </c>
      <c r="AA768" s="37">
        <v>16</v>
      </c>
      <c r="AB768" s="35" t="s">
        <v>377</v>
      </c>
      <c r="AC768" s="35">
        <f>VLOOKUP(A768,Raceinfo!$A$1:$D$15,4,0)</f>
        <v>4</v>
      </c>
      <c r="AD768">
        <v>3</v>
      </c>
      <c r="AE768">
        <v>64</v>
      </c>
      <c r="AF768">
        <v>3</v>
      </c>
      <c r="AG768">
        <v>2</v>
      </c>
      <c r="AH768">
        <v>11</v>
      </c>
      <c r="AL768" t="s">
        <v>66</v>
      </c>
      <c r="AM768" t="s">
        <v>1468</v>
      </c>
      <c r="AN768" s="126">
        <f>表格2[[#This Row],[今次負磅]]/表格2[[#This Row],[排位體重]]*100%</f>
        <v>0.13239719157472418</v>
      </c>
      <c r="AO768" t="str">
        <f t="shared" si="35"/>
        <v>H</v>
      </c>
      <c r="AS768" t="s">
        <v>1421</v>
      </c>
    </row>
    <row r="769" spans="1:45" x14ac:dyDescent="0.25">
      <c r="A769" s="21" t="s">
        <v>167</v>
      </c>
      <c r="B769" s="19" t="s">
        <v>171</v>
      </c>
      <c r="C769" s="19"/>
      <c r="D769" s="19"/>
      <c r="E769" s="12" t="s">
        <v>29</v>
      </c>
      <c r="F769" s="122"/>
      <c r="G769" s="30" t="str">
        <f>VLOOKUP(AF769, method!$A$1:$B$15, 2, 0)</f>
        <v>放頭</v>
      </c>
      <c r="H769">
        <v>10</v>
      </c>
      <c r="I769" t="str">
        <f t="shared" si="33"/>
        <v/>
      </c>
      <c r="J769">
        <f>COUNTIF($B$2:B769,B769)</f>
        <v>3</v>
      </c>
      <c r="K769" t="str">
        <f t="shared" ca="1" si="34"/>
        <v/>
      </c>
      <c r="L769" t="s">
        <v>522</v>
      </c>
      <c r="M769" s="39" t="s">
        <v>394</v>
      </c>
      <c r="N769">
        <v>1400</v>
      </c>
      <c r="O769">
        <v>1</v>
      </c>
      <c r="P769">
        <v>21.67</v>
      </c>
      <c r="Q769">
        <v>5</v>
      </c>
      <c r="R769">
        <v>10</v>
      </c>
      <c r="S769" s="59" t="s">
        <v>111</v>
      </c>
      <c r="T769" s="49" t="s">
        <v>349</v>
      </c>
      <c r="U769" s="23" t="s">
        <v>112</v>
      </c>
      <c r="V769">
        <v>132</v>
      </c>
      <c r="W769">
        <v>119</v>
      </c>
      <c r="X769">
        <v>1000</v>
      </c>
      <c r="Z769">
        <v>275</v>
      </c>
      <c r="AA769" s="37" t="s">
        <v>473</v>
      </c>
      <c r="AB769" s="35" t="s">
        <v>377</v>
      </c>
      <c r="AC769" s="35">
        <f>VLOOKUP(A769,Raceinfo!$A$1:$D$15,4,0)</f>
        <v>4</v>
      </c>
      <c r="AD769">
        <v>3</v>
      </c>
      <c r="AE769">
        <v>66</v>
      </c>
      <c r="AF769">
        <v>1</v>
      </c>
      <c r="AG769">
        <v>1</v>
      </c>
      <c r="AH769">
        <v>1</v>
      </c>
      <c r="AI769">
        <v>10</v>
      </c>
      <c r="AL769" t="s">
        <v>66</v>
      </c>
      <c r="AM769" t="s">
        <v>1468</v>
      </c>
      <c r="AN769" s="126">
        <f>表格2[[#This Row],[今次負磅]]/表格2[[#This Row],[排位體重]]*100%</f>
        <v>0.13200000000000001</v>
      </c>
      <c r="AO769" t="str">
        <f t="shared" si="35"/>
        <v>H</v>
      </c>
      <c r="AS769" t="s">
        <v>1421</v>
      </c>
    </row>
    <row r="770" spans="1:45" x14ac:dyDescent="0.25">
      <c r="A770" s="21" t="s">
        <v>167</v>
      </c>
      <c r="B770" s="19" t="s">
        <v>171</v>
      </c>
      <c r="C770" s="19"/>
      <c r="D770" s="19"/>
      <c r="E770" s="11" t="s">
        <v>1414</v>
      </c>
      <c r="F770" s="122"/>
      <c r="G770" s="30" t="str">
        <f>VLOOKUP(AF770, method!$A$1:$B$15, 2, 0)</f>
        <v>放頭</v>
      </c>
      <c r="H770">
        <v>12</v>
      </c>
      <c r="I770" t="str">
        <f t="shared" ref="I770:I833" si="36">IF(COUNTIFS($B:$B,B770,$J:$J,"&lt;="&amp;5,$H:$H,"&lt;="&amp;5)&gt;=3,"忠","")</f>
        <v/>
      </c>
      <c r="J770">
        <f>COUNTIF($B$2:B770,B770)</f>
        <v>4</v>
      </c>
      <c r="K770" t="str">
        <f t="shared" ref="K770:K833" ca="1" si="37">IF(AND(J770&lt;=5,COUNTIF($B:$B,$B770)&gt;=5),IF(COUNTA(_xlfn.UNIQUE(OFFSET($U$1,MATCH($B770,$B:$B,0)-1,0,5,1)))&gt;1,"倉",""),"")</f>
        <v/>
      </c>
      <c r="L770" t="s">
        <v>590</v>
      </c>
      <c r="M770" s="39" t="s">
        <v>430</v>
      </c>
      <c r="N770">
        <v>1400</v>
      </c>
      <c r="O770">
        <v>1</v>
      </c>
      <c r="P770">
        <v>25.66</v>
      </c>
      <c r="Q770">
        <v>5</v>
      </c>
      <c r="R770">
        <v>13</v>
      </c>
      <c r="S770" s="59" t="s">
        <v>111</v>
      </c>
      <c r="T770" s="59" t="s">
        <v>111</v>
      </c>
      <c r="U770" s="23" t="s">
        <v>112</v>
      </c>
      <c r="V770">
        <v>132</v>
      </c>
      <c r="W770">
        <v>129</v>
      </c>
      <c r="X770">
        <v>1010</v>
      </c>
      <c r="Z770">
        <v>213</v>
      </c>
      <c r="AA770" s="37" t="s">
        <v>449</v>
      </c>
      <c r="AB770" s="36" t="s">
        <v>577</v>
      </c>
      <c r="AC770" s="36">
        <f>VLOOKUP(A770,Raceinfo!$A$1:$D$15,4,0)</f>
        <v>4</v>
      </c>
      <c r="AD770">
        <v>3</v>
      </c>
      <c r="AE770">
        <v>69</v>
      </c>
      <c r="AF770">
        <v>2</v>
      </c>
      <c r="AG770">
        <v>2</v>
      </c>
      <c r="AH770">
        <v>2</v>
      </c>
      <c r="AI770">
        <v>12</v>
      </c>
      <c r="AL770" t="s">
        <v>66</v>
      </c>
      <c r="AM770" t="s">
        <v>1468</v>
      </c>
      <c r="AN770" s="126">
        <f>表格2[[#This Row],[今次負磅]]/表格2[[#This Row],[排位體重]]*100%</f>
        <v>0.1306930693069307</v>
      </c>
      <c r="AO770" t="str">
        <f t="shared" ref="AO770:AO833" si="38">IF(AN770&gt;0.1285,"H","")</f>
        <v>H</v>
      </c>
      <c r="AS770" t="s">
        <v>1421</v>
      </c>
    </row>
    <row r="771" spans="1:45" x14ac:dyDescent="0.25">
      <c r="A771" s="21" t="s">
        <v>167</v>
      </c>
      <c r="B771" s="19" t="s">
        <v>171</v>
      </c>
      <c r="C771" s="19"/>
      <c r="D771" s="19"/>
      <c r="E771" s="12" t="s">
        <v>29</v>
      </c>
      <c r="F771" s="122"/>
      <c r="G771" s="31" t="str">
        <f>VLOOKUP(AF771, method!$A$1:$B$15, 2, 0)</f>
        <v>中後</v>
      </c>
      <c r="H771">
        <v>12</v>
      </c>
      <c r="I771" t="str">
        <f t="shared" si="36"/>
        <v/>
      </c>
      <c r="J771">
        <f>COUNTIF($B$2:B771,B771)</f>
        <v>5</v>
      </c>
      <c r="K771" t="str">
        <f t="shared" ca="1" si="37"/>
        <v/>
      </c>
      <c r="L771" t="s">
        <v>465</v>
      </c>
      <c r="M771" s="39" t="s">
        <v>413</v>
      </c>
      <c r="N771" s="42">
        <v>1200</v>
      </c>
      <c r="O771">
        <v>1</v>
      </c>
      <c r="P771">
        <v>11.14</v>
      </c>
      <c r="Q771">
        <v>5</v>
      </c>
      <c r="R771">
        <v>5</v>
      </c>
      <c r="S771" s="59" t="s">
        <v>111</v>
      </c>
      <c r="T771" s="59" t="s">
        <v>111</v>
      </c>
      <c r="U771" s="23" t="s">
        <v>112</v>
      </c>
      <c r="V771">
        <v>132</v>
      </c>
      <c r="W771">
        <v>126</v>
      </c>
      <c r="X771">
        <v>1005</v>
      </c>
      <c r="Z771">
        <v>116</v>
      </c>
      <c r="AA771" s="37" t="s">
        <v>527</v>
      </c>
      <c r="AB771" s="36" t="s">
        <v>459</v>
      </c>
      <c r="AC771" s="36">
        <f>VLOOKUP(A771,Raceinfo!$A$1:$D$15,4,0)</f>
        <v>4</v>
      </c>
      <c r="AD771">
        <v>3</v>
      </c>
      <c r="AE771">
        <v>71</v>
      </c>
      <c r="AF771">
        <v>8</v>
      </c>
      <c r="AG771">
        <v>8</v>
      </c>
      <c r="AH771">
        <v>12</v>
      </c>
      <c r="AL771" t="s">
        <v>66</v>
      </c>
      <c r="AM771" t="s">
        <v>1468</v>
      </c>
      <c r="AN771" s="126">
        <f>表格2[[#This Row],[今次負磅]]/表格2[[#This Row],[排位體重]]*100%</f>
        <v>0.13134328358208955</v>
      </c>
      <c r="AO771" t="str">
        <f t="shared" si="38"/>
        <v>H</v>
      </c>
      <c r="AS771" t="s">
        <v>1421</v>
      </c>
    </row>
    <row r="772" spans="1:45" x14ac:dyDescent="0.25">
      <c r="A772" s="21" t="s">
        <v>167</v>
      </c>
      <c r="B772" s="19" t="s">
        <v>171</v>
      </c>
      <c r="C772" s="19"/>
      <c r="D772" s="19"/>
      <c r="E772" s="11" t="s">
        <v>1414</v>
      </c>
      <c r="F772" s="122"/>
      <c r="G772" s="32" t="str">
        <f>VLOOKUP(AF772, method!$A$1:$B$15, 2, 0)</f>
        <v>中前</v>
      </c>
      <c r="H772">
        <v>11</v>
      </c>
      <c r="I772" t="str">
        <f t="shared" si="36"/>
        <v/>
      </c>
      <c r="J772">
        <f>COUNTIF($B$2:B772,B772)</f>
        <v>6</v>
      </c>
      <c r="K772" t="str">
        <f t="shared" ca="1" si="37"/>
        <v/>
      </c>
      <c r="L772" t="s">
        <v>466</v>
      </c>
      <c r="M772" s="40" t="s">
        <v>426</v>
      </c>
      <c r="N772" s="42">
        <v>1200</v>
      </c>
      <c r="O772">
        <v>1</v>
      </c>
      <c r="P772">
        <v>10.61</v>
      </c>
      <c r="Q772">
        <v>5</v>
      </c>
      <c r="R772">
        <v>2</v>
      </c>
      <c r="S772" s="59" t="s">
        <v>111</v>
      </c>
      <c r="T772" s="59" t="s">
        <v>111</v>
      </c>
      <c r="U772" s="23" t="s">
        <v>112</v>
      </c>
      <c r="V772">
        <v>132</v>
      </c>
      <c r="W772">
        <v>131</v>
      </c>
      <c r="X772">
        <v>1010</v>
      </c>
      <c r="Z772">
        <v>161</v>
      </c>
      <c r="AA772" s="37">
        <v>8</v>
      </c>
      <c r="AB772" s="35" t="s">
        <v>370</v>
      </c>
      <c r="AC772" s="35">
        <f>VLOOKUP(A772,Raceinfo!$A$1:$D$15,4,0)</f>
        <v>4</v>
      </c>
      <c r="AD772">
        <v>3</v>
      </c>
      <c r="AE772">
        <v>73</v>
      </c>
      <c r="AF772">
        <v>5</v>
      </c>
      <c r="AG772">
        <v>5</v>
      </c>
      <c r="AH772">
        <v>11</v>
      </c>
      <c r="AL772" t="s">
        <v>66</v>
      </c>
      <c r="AM772" t="s">
        <v>1468</v>
      </c>
      <c r="AN772" s="126">
        <f>表格2[[#This Row],[今次負磅]]/表格2[[#This Row],[排位體重]]*100%</f>
        <v>0.1306930693069307</v>
      </c>
      <c r="AO772" t="str">
        <f t="shared" si="38"/>
        <v>H</v>
      </c>
      <c r="AS772" t="s">
        <v>1421</v>
      </c>
    </row>
    <row r="773" spans="1:45" x14ac:dyDescent="0.25">
      <c r="A773" s="21" t="s">
        <v>167</v>
      </c>
      <c r="B773" s="19" t="s">
        <v>171</v>
      </c>
      <c r="C773" s="19"/>
      <c r="D773" s="19"/>
      <c r="E773" s="125" t="s">
        <v>1399</v>
      </c>
      <c r="F773" s="122"/>
      <c r="G773" s="31" t="str">
        <f>VLOOKUP(AF773, method!$A$1:$B$15, 2, 0)</f>
        <v>中後</v>
      </c>
      <c r="H773">
        <v>11</v>
      </c>
      <c r="I773" t="str">
        <f t="shared" si="36"/>
        <v/>
      </c>
      <c r="J773">
        <f>COUNTIF($B$2:B773,B773)</f>
        <v>7</v>
      </c>
      <c r="K773" t="str">
        <f t="shared" ca="1" si="37"/>
        <v/>
      </c>
      <c r="L773" t="s">
        <v>424</v>
      </c>
      <c r="M773" s="39" t="s">
        <v>390</v>
      </c>
      <c r="N773">
        <v>1000</v>
      </c>
      <c r="O773">
        <v>0</v>
      </c>
      <c r="P773">
        <v>56.4</v>
      </c>
      <c r="Q773">
        <v>5</v>
      </c>
      <c r="R773">
        <v>1</v>
      </c>
      <c r="S773" s="59" t="s">
        <v>111</v>
      </c>
      <c r="T773" s="59" t="s">
        <v>111</v>
      </c>
      <c r="U773" s="23" t="s">
        <v>112</v>
      </c>
      <c r="V773">
        <v>132</v>
      </c>
      <c r="W773">
        <v>130</v>
      </c>
      <c r="X773">
        <v>987</v>
      </c>
      <c r="Z773">
        <v>74</v>
      </c>
      <c r="AA773" s="37">
        <v>6</v>
      </c>
      <c r="AB773" s="35" t="s">
        <v>377</v>
      </c>
      <c r="AC773" s="35">
        <f>VLOOKUP(A773,Raceinfo!$A$1:$D$15,4,0)</f>
        <v>4</v>
      </c>
      <c r="AD773">
        <v>3</v>
      </c>
      <c r="AE773">
        <v>73</v>
      </c>
      <c r="AF773">
        <v>10</v>
      </c>
      <c r="AG773">
        <v>10</v>
      </c>
      <c r="AH773">
        <v>11</v>
      </c>
      <c r="AL773" t="s">
        <v>66</v>
      </c>
      <c r="AM773" t="s">
        <v>1468</v>
      </c>
      <c r="AN773" s="126">
        <f>表格2[[#This Row],[今次負磅]]/表格2[[#This Row],[排位體重]]*100%</f>
        <v>0.1337386018237082</v>
      </c>
      <c r="AO773" t="str">
        <f t="shared" si="38"/>
        <v>H</v>
      </c>
      <c r="AS773" t="s">
        <v>1421</v>
      </c>
    </row>
    <row r="774" spans="1:45" x14ac:dyDescent="0.25">
      <c r="A774" s="21" t="s">
        <v>167</v>
      </c>
      <c r="B774" s="20" t="s">
        <v>176</v>
      </c>
      <c r="C774" s="20"/>
      <c r="D774" s="20"/>
      <c r="E774" s="11" t="s">
        <v>1414</v>
      </c>
      <c r="F774" s="122"/>
      <c r="G774" s="30" t="str">
        <f>VLOOKUP(AF774, method!$A$1:$B$15, 2, 0)</f>
        <v>放頭</v>
      </c>
      <c r="H774" s="15">
        <v>3</v>
      </c>
      <c r="I774" s="15" t="str">
        <f t="shared" si="36"/>
        <v/>
      </c>
      <c r="J774" s="15">
        <f>COUNTIF($B$2:B774,B774)</f>
        <v>1</v>
      </c>
      <c r="K774" s="15" t="str">
        <f t="shared" ca="1" si="37"/>
        <v/>
      </c>
      <c r="L774" t="s">
        <v>412</v>
      </c>
      <c r="M774" s="39" t="s">
        <v>413</v>
      </c>
      <c r="N774" s="42">
        <v>1200</v>
      </c>
      <c r="O774">
        <v>1</v>
      </c>
      <c r="P774">
        <v>9.91</v>
      </c>
      <c r="Q774">
        <v>4</v>
      </c>
      <c r="R774">
        <v>1</v>
      </c>
      <c r="S774" s="50" t="s">
        <v>46</v>
      </c>
      <c r="T774" s="50" t="s">
        <v>46</v>
      </c>
      <c r="U774" s="20" t="s">
        <v>165</v>
      </c>
      <c r="V774">
        <v>128</v>
      </c>
      <c r="W774">
        <v>128</v>
      </c>
      <c r="X774">
        <v>1085</v>
      </c>
      <c r="Z774">
        <v>4.9000000000000004</v>
      </c>
      <c r="AA774" s="38" t="s">
        <v>447</v>
      </c>
      <c r="AB774" s="35" t="s">
        <v>370</v>
      </c>
      <c r="AC774" s="35">
        <f>VLOOKUP(A774,Raceinfo!$A$1:$D$15,4,0)</f>
        <v>4</v>
      </c>
      <c r="AD774">
        <v>4</v>
      </c>
      <c r="AE774">
        <v>52</v>
      </c>
      <c r="AF774">
        <v>3</v>
      </c>
      <c r="AG774">
        <v>4</v>
      </c>
      <c r="AH774">
        <v>3</v>
      </c>
      <c r="AL774" t="s">
        <v>385</v>
      </c>
      <c r="AM774" t="s">
        <v>1405</v>
      </c>
      <c r="AN774" s="126">
        <f>表格2[[#This Row],[今次負磅]]/表格2[[#This Row],[排位體重]]*100%</f>
        <v>0.11797235023041475</v>
      </c>
      <c r="AO774" t="str">
        <f t="shared" si="38"/>
        <v/>
      </c>
      <c r="AS774" t="s">
        <v>1421</v>
      </c>
    </row>
    <row r="775" spans="1:45" x14ac:dyDescent="0.25">
      <c r="A775" s="21" t="s">
        <v>167</v>
      </c>
      <c r="B775" s="21" t="s">
        <v>178</v>
      </c>
      <c r="C775" s="21"/>
      <c r="D775" s="21"/>
      <c r="E775" s="125" t="s">
        <v>1399</v>
      </c>
      <c r="F775" s="23" t="s">
        <v>1409</v>
      </c>
      <c r="G775" s="32" t="str">
        <f>VLOOKUP(AF775, method!$A$1:$B$15, 2, 0)</f>
        <v>中前</v>
      </c>
      <c r="H775" s="15">
        <v>2</v>
      </c>
      <c r="I775" s="15" t="str">
        <f t="shared" si="36"/>
        <v/>
      </c>
      <c r="J775" s="15">
        <f>COUNTIF($B$2:B775,B775)</f>
        <v>1</v>
      </c>
      <c r="K775" s="15" t="str">
        <f t="shared" ca="1" si="37"/>
        <v/>
      </c>
      <c r="L775" t="s">
        <v>415</v>
      </c>
      <c r="M775" s="39" t="s">
        <v>413</v>
      </c>
      <c r="N775" s="42">
        <v>1200</v>
      </c>
      <c r="O775">
        <v>1</v>
      </c>
      <c r="P775">
        <v>10</v>
      </c>
      <c r="Q775">
        <v>13</v>
      </c>
      <c r="R775">
        <v>2</v>
      </c>
      <c r="S775" s="56" t="s">
        <v>352</v>
      </c>
      <c r="T775" s="56" t="s">
        <v>352</v>
      </c>
      <c r="U775" s="21" t="s">
        <v>85</v>
      </c>
      <c r="V775">
        <v>118</v>
      </c>
      <c r="W775">
        <v>119</v>
      </c>
      <c r="X775">
        <v>1038</v>
      </c>
      <c r="Z775">
        <v>3.9</v>
      </c>
      <c r="AA775" s="38" t="s">
        <v>468</v>
      </c>
      <c r="AB775" s="35" t="s">
        <v>377</v>
      </c>
      <c r="AC775" s="35">
        <f>VLOOKUP(A775,Raceinfo!$A$1:$D$15,4,0)</f>
        <v>4</v>
      </c>
      <c r="AD775">
        <v>4</v>
      </c>
      <c r="AE775">
        <v>51</v>
      </c>
      <c r="AF775">
        <v>4</v>
      </c>
      <c r="AG775">
        <v>6</v>
      </c>
      <c r="AH775">
        <v>2</v>
      </c>
      <c r="AL775" t="s">
        <v>18</v>
      </c>
      <c r="AM775" t="s">
        <v>1475</v>
      </c>
      <c r="AN775" s="126">
        <f>表格2[[#This Row],[今次負磅]]/表格2[[#This Row],[排位體重]]*100%</f>
        <v>0.11368015414258188</v>
      </c>
      <c r="AO775" t="str">
        <f t="shared" si="38"/>
        <v/>
      </c>
      <c r="AS775" t="s">
        <v>1421</v>
      </c>
    </row>
    <row r="776" spans="1:45" x14ac:dyDescent="0.25">
      <c r="A776" s="21" t="s">
        <v>167</v>
      </c>
      <c r="B776" s="21" t="s">
        <v>178</v>
      </c>
      <c r="C776" s="21"/>
      <c r="D776" s="21"/>
      <c r="E776" s="125" t="s">
        <v>1399</v>
      </c>
      <c r="F776" s="122"/>
      <c r="G776" s="30" t="str">
        <f>VLOOKUP(AF776, method!$A$1:$B$15, 2, 0)</f>
        <v>放頭</v>
      </c>
      <c r="H776">
        <v>4</v>
      </c>
      <c r="I776" t="str">
        <f t="shared" si="36"/>
        <v/>
      </c>
      <c r="J776">
        <f>COUNTIF($B$2:B776,B776)</f>
        <v>2</v>
      </c>
      <c r="K776" t="str">
        <f t="shared" ca="1" si="37"/>
        <v/>
      </c>
      <c r="L776" t="s">
        <v>375</v>
      </c>
      <c r="M776" s="40" t="s">
        <v>376</v>
      </c>
      <c r="N776" s="42">
        <v>1200</v>
      </c>
      <c r="O776">
        <v>1</v>
      </c>
      <c r="P776">
        <v>10.6</v>
      </c>
      <c r="Q776">
        <v>13</v>
      </c>
      <c r="R776">
        <v>5</v>
      </c>
      <c r="S776" s="56" t="s">
        <v>352</v>
      </c>
      <c r="T776" s="76" t="s">
        <v>355</v>
      </c>
      <c r="U776" s="21" t="s">
        <v>85</v>
      </c>
      <c r="V776">
        <v>118</v>
      </c>
      <c r="W776">
        <v>127</v>
      </c>
      <c r="X776">
        <v>1050</v>
      </c>
      <c r="Z776">
        <v>7.6</v>
      </c>
      <c r="AA776" s="37" t="s">
        <v>531</v>
      </c>
      <c r="AB776" s="35" t="s">
        <v>377</v>
      </c>
      <c r="AC776" s="35">
        <f>VLOOKUP(A776,Raceinfo!$A$1:$D$15,4,0)</f>
        <v>4</v>
      </c>
      <c r="AD776">
        <v>4</v>
      </c>
      <c r="AE776">
        <v>52</v>
      </c>
      <c r="AF776">
        <v>2</v>
      </c>
      <c r="AG776">
        <v>2</v>
      </c>
      <c r="AH776">
        <v>4</v>
      </c>
      <c r="AL776" t="s">
        <v>18</v>
      </c>
      <c r="AM776" t="s">
        <v>1475</v>
      </c>
      <c r="AN776" s="126">
        <f>表格2[[#This Row],[今次負磅]]/表格2[[#This Row],[排位體重]]*100%</f>
        <v>0.11238095238095239</v>
      </c>
      <c r="AO776" t="str">
        <f t="shared" si="38"/>
        <v/>
      </c>
      <c r="AS776" t="s">
        <v>1421</v>
      </c>
    </row>
    <row r="777" spans="1:45" x14ac:dyDescent="0.25">
      <c r="A777" s="21" t="s">
        <v>167</v>
      </c>
      <c r="B777" s="21" t="s">
        <v>178</v>
      </c>
      <c r="C777" s="21"/>
      <c r="D777" s="21"/>
      <c r="E777" s="11" t="s">
        <v>1414</v>
      </c>
      <c r="F777" s="122"/>
      <c r="G777" s="32" t="str">
        <f>VLOOKUP(AF777, method!$A$1:$B$15, 2, 0)</f>
        <v>中前</v>
      </c>
      <c r="H777">
        <v>9</v>
      </c>
      <c r="I777" t="str">
        <f t="shared" si="36"/>
        <v/>
      </c>
      <c r="J777">
        <f>COUNTIF($B$2:B777,B777)</f>
        <v>3</v>
      </c>
      <c r="K777" t="str">
        <f t="shared" ca="1" si="37"/>
        <v/>
      </c>
      <c r="L777" t="s">
        <v>417</v>
      </c>
      <c r="M777" s="39" t="s">
        <v>394</v>
      </c>
      <c r="N777" s="42">
        <v>1200</v>
      </c>
      <c r="O777">
        <v>1</v>
      </c>
      <c r="P777">
        <v>10.19</v>
      </c>
      <c r="Q777">
        <v>13</v>
      </c>
      <c r="R777">
        <v>13</v>
      </c>
      <c r="S777" s="56" t="s">
        <v>352</v>
      </c>
      <c r="T777" s="60" t="s">
        <v>125</v>
      </c>
      <c r="U777" s="21" t="s">
        <v>85</v>
      </c>
      <c r="V777">
        <v>118</v>
      </c>
      <c r="W777">
        <v>130</v>
      </c>
      <c r="X777">
        <v>1061</v>
      </c>
      <c r="Z777">
        <v>3.6</v>
      </c>
      <c r="AA777" s="37" t="s">
        <v>473</v>
      </c>
      <c r="AB777" s="35" t="s">
        <v>377</v>
      </c>
      <c r="AC777" s="35">
        <f>VLOOKUP(A777,Raceinfo!$A$1:$D$15,4,0)</f>
        <v>4</v>
      </c>
      <c r="AD777">
        <v>4</v>
      </c>
      <c r="AE777">
        <v>52</v>
      </c>
      <c r="AF777">
        <v>6</v>
      </c>
      <c r="AG777">
        <v>6</v>
      </c>
      <c r="AH777">
        <v>9</v>
      </c>
      <c r="AL777" t="s">
        <v>181</v>
      </c>
      <c r="AM777" t="s">
        <v>1489</v>
      </c>
      <c r="AN777" s="126">
        <f>表格2[[#This Row],[今次負磅]]/表格2[[#This Row],[排位體重]]*100%</f>
        <v>0.11121583411875589</v>
      </c>
      <c r="AO777" t="str">
        <f t="shared" si="38"/>
        <v/>
      </c>
      <c r="AS777" t="s">
        <v>1421</v>
      </c>
    </row>
    <row r="778" spans="1:45" x14ac:dyDescent="0.25">
      <c r="A778" s="21" t="s">
        <v>167</v>
      </c>
      <c r="B778" s="22" t="s">
        <v>180</v>
      </c>
      <c r="C778" s="22"/>
      <c r="D778" s="22"/>
      <c r="E778" s="12" t="s">
        <v>29</v>
      </c>
      <c r="F778" s="122"/>
      <c r="G778" s="30" t="str">
        <f>VLOOKUP(AF778, method!$A$1:$B$15, 2, 0)</f>
        <v>放頭</v>
      </c>
      <c r="H778">
        <v>12</v>
      </c>
      <c r="I778" t="str">
        <f t="shared" si="36"/>
        <v/>
      </c>
      <c r="J778">
        <f>COUNTIF($B$2:B778,B778)</f>
        <v>1</v>
      </c>
      <c r="K778" t="str">
        <f t="shared" ca="1" si="37"/>
        <v/>
      </c>
      <c r="L778" t="s">
        <v>412</v>
      </c>
      <c r="M778" s="39" t="s">
        <v>413</v>
      </c>
      <c r="N778">
        <v>1000</v>
      </c>
      <c r="O778">
        <v>0</v>
      </c>
      <c r="P778">
        <v>57.36</v>
      </c>
      <c r="Q778">
        <v>6</v>
      </c>
      <c r="R778">
        <v>8</v>
      </c>
      <c r="S778" s="55" t="s">
        <v>69</v>
      </c>
      <c r="T778" s="44" t="s">
        <v>347</v>
      </c>
      <c r="U778" s="18" t="s">
        <v>74</v>
      </c>
      <c r="V778">
        <v>127</v>
      </c>
      <c r="W778">
        <v>123</v>
      </c>
      <c r="X778">
        <v>1089</v>
      </c>
      <c r="Z778">
        <v>24</v>
      </c>
      <c r="AA778" s="37" t="s">
        <v>416</v>
      </c>
      <c r="AB778" s="35" t="s">
        <v>370</v>
      </c>
      <c r="AC778" s="35">
        <f>VLOOKUP(A778,Raceinfo!$A$1:$D$15,4,0)</f>
        <v>4</v>
      </c>
      <c r="AD778">
        <v>4</v>
      </c>
      <c r="AE778">
        <v>52</v>
      </c>
      <c r="AF778">
        <v>2</v>
      </c>
      <c r="AG778">
        <v>3</v>
      </c>
      <c r="AH778">
        <v>12</v>
      </c>
      <c r="AL778" t="s">
        <v>385</v>
      </c>
      <c r="AM778" t="s">
        <v>1405</v>
      </c>
      <c r="AN778" s="126">
        <f>表格2[[#This Row],[今次負磅]]/表格2[[#This Row],[排位體重]]*100%</f>
        <v>0.11662075298438934</v>
      </c>
      <c r="AO778" t="str">
        <f t="shared" si="38"/>
        <v/>
      </c>
      <c r="AP778" t="s">
        <v>1416</v>
      </c>
      <c r="AQ778" t="s">
        <v>1419</v>
      </c>
      <c r="AS778" t="s">
        <v>1421</v>
      </c>
    </row>
    <row r="779" spans="1:45" x14ac:dyDescent="0.25">
      <c r="A779" s="21" t="s">
        <v>167</v>
      </c>
      <c r="B779" s="23" t="s">
        <v>183</v>
      </c>
      <c r="C779" s="23"/>
      <c r="D779" s="23"/>
      <c r="E779" s="11" t="s">
        <v>1414</v>
      </c>
      <c r="F779" s="122"/>
      <c r="G779" s="31" t="str">
        <f>VLOOKUP(AF779, method!$A$1:$B$15, 2, 0)</f>
        <v>中後</v>
      </c>
      <c r="H779">
        <v>9</v>
      </c>
      <c r="I779" t="str">
        <f t="shared" si="36"/>
        <v>忠</v>
      </c>
      <c r="J779">
        <f>COUNTIF($B$2:B779,B779)</f>
        <v>1</v>
      </c>
      <c r="K779" t="str">
        <f t="shared" ca="1" si="37"/>
        <v>倉</v>
      </c>
      <c r="L779" t="s">
        <v>519</v>
      </c>
      <c r="M779" s="40" t="s">
        <v>398</v>
      </c>
      <c r="N779">
        <v>1650</v>
      </c>
      <c r="O779">
        <v>1</v>
      </c>
      <c r="P779">
        <v>40.409999999999997</v>
      </c>
      <c r="Q779">
        <v>7</v>
      </c>
      <c r="R779">
        <v>5</v>
      </c>
      <c r="S779" s="53" t="s">
        <v>60</v>
      </c>
      <c r="T779" s="50" t="s">
        <v>46</v>
      </c>
      <c r="U779" s="27" t="s">
        <v>135</v>
      </c>
      <c r="V779">
        <v>126</v>
      </c>
      <c r="W779">
        <v>131</v>
      </c>
      <c r="X779">
        <v>1129</v>
      </c>
      <c r="Z779">
        <v>4.5</v>
      </c>
      <c r="AA779" s="37" t="s">
        <v>531</v>
      </c>
      <c r="AB779" s="35" t="s">
        <v>377</v>
      </c>
      <c r="AC779" s="35">
        <f>VLOOKUP(A779,Raceinfo!$A$1:$D$15,4,0)</f>
        <v>4</v>
      </c>
      <c r="AD779">
        <v>4</v>
      </c>
      <c r="AE779">
        <v>54</v>
      </c>
      <c r="AF779">
        <v>8</v>
      </c>
      <c r="AG779">
        <v>6</v>
      </c>
      <c r="AH779">
        <v>1</v>
      </c>
      <c r="AI779">
        <v>9</v>
      </c>
      <c r="AL779" t="s">
        <v>24</v>
      </c>
      <c r="AM779" t="s">
        <v>1474</v>
      </c>
      <c r="AN779" s="126">
        <f>表格2[[#This Row],[今次負磅]]/表格2[[#This Row],[排位體重]]*100%</f>
        <v>0.11160318866253321</v>
      </c>
      <c r="AO779" t="str">
        <f t="shared" si="38"/>
        <v/>
      </c>
      <c r="AQ779" t="s">
        <v>1419</v>
      </c>
    </row>
    <row r="780" spans="1:45" x14ac:dyDescent="0.25">
      <c r="A780" s="21" t="s">
        <v>167</v>
      </c>
      <c r="B780" s="23" t="s">
        <v>183</v>
      </c>
      <c r="C780" s="23"/>
      <c r="D780" s="23"/>
      <c r="E780" s="11" t="s">
        <v>1414</v>
      </c>
      <c r="F780" s="122"/>
      <c r="G780" s="33" t="str">
        <f>VLOOKUP(AF780, method!$A$1:$B$15, 2, 0)</f>
        <v>留後</v>
      </c>
      <c r="H780">
        <v>6</v>
      </c>
      <c r="I780" t="str">
        <f t="shared" si="36"/>
        <v>忠</v>
      </c>
      <c r="J780">
        <f>COUNTIF($B$2:B780,B780)</f>
        <v>2</v>
      </c>
      <c r="K780" t="str">
        <f t="shared" ca="1" si="37"/>
        <v>倉</v>
      </c>
      <c r="L780" t="s">
        <v>393</v>
      </c>
      <c r="M780" s="39" t="s">
        <v>394</v>
      </c>
      <c r="N780">
        <v>1400</v>
      </c>
      <c r="O780">
        <v>1</v>
      </c>
      <c r="P780">
        <v>22.7</v>
      </c>
      <c r="Q780">
        <v>7</v>
      </c>
      <c r="R780">
        <v>12</v>
      </c>
      <c r="S780" s="53" t="s">
        <v>60</v>
      </c>
      <c r="T780" s="50" t="s">
        <v>46</v>
      </c>
      <c r="U780" s="27" t="s">
        <v>135</v>
      </c>
      <c r="V780">
        <v>126</v>
      </c>
      <c r="W780">
        <v>131</v>
      </c>
      <c r="X780">
        <v>1132</v>
      </c>
      <c r="Z780">
        <v>13</v>
      </c>
      <c r="AA780" s="38" t="s">
        <v>517</v>
      </c>
      <c r="AB780" s="35" t="s">
        <v>377</v>
      </c>
      <c r="AC780" s="35">
        <f>VLOOKUP(A780,Raceinfo!$A$1:$D$15,4,0)</f>
        <v>4</v>
      </c>
      <c r="AD780">
        <v>4</v>
      </c>
      <c r="AE780">
        <v>56</v>
      </c>
      <c r="AF780">
        <v>14</v>
      </c>
      <c r="AG780">
        <v>12</v>
      </c>
      <c r="AH780">
        <v>11</v>
      </c>
      <c r="AI780">
        <v>6</v>
      </c>
      <c r="AL780" t="s">
        <v>752</v>
      </c>
      <c r="AM780" t="s">
        <v>1632</v>
      </c>
      <c r="AN780" s="126">
        <f>表格2[[#This Row],[今次負磅]]/表格2[[#This Row],[排位體重]]*100%</f>
        <v>0.11130742049469965</v>
      </c>
      <c r="AO780" t="str">
        <f t="shared" si="38"/>
        <v/>
      </c>
      <c r="AQ780" t="s">
        <v>1419</v>
      </c>
    </row>
    <row r="781" spans="1:45" x14ac:dyDescent="0.25">
      <c r="A781" s="21" t="s">
        <v>167</v>
      </c>
      <c r="B781" s="23" t="s">
        <v>183</v>
      </c>
      <c r="C781" s="23"/>
      <c r="D781" s="23"/>
      <c r="E781" s="11" t="s">
        <v>1414</v>
      </c>
      <c r="F781" s="122"/>
      <c r="G781" s="30" t="str">
        <f>VLOOKUP(AF781, method!$A$1:$B$15, 2, 0)</f>
        <v>放頭</v>
      </c>
      <c r="H781" s="15">
        <v>3</v>
      </c>
      <c r="I781" s="15" t="str">
        <f t="shared" si="36"/>
        <v>忠</v>
      </c>
      <c r="J781" s="15">
        <f>COUNTIF($B$2:B781,B781)</f>
        <v>3</v>
      </c>
      <c r="K781" s="15" t="str">
        <f t="shared" ca="1" si="37"/>
        <v>倉</v>
      </c>
      <c r="L781" t="s">
        <v>399</v>
      </c>
      <c r="M781" s="41" t="s">
        <v>400</v>
      </c>
      <c r="N781" s="42">
        <v>1200</v>
      </c>
      <c r="O781">
        <v>1</v>
      </c>
      <c r="P781">
        <v>10.56</v>
      </c>
      <c r="Q781">
        <v>7</v>
      </c>
      <c r="R781">
        <v>5</v>
      </c>
      <c r="S781" s="53" t="s">
        <v>60</v>
      </c>
      <c r="T781" s="50" t="s">
        <v>46</v>
      </c>
      <c r="U781" s="21" t="s">
        <v>38</v>
      </c>
      <c r="V781">
        <v>126</v>
      </c>
      <c r="W781">
        <v>132</v>
      </c>
      <c r="X781">
        <v>1142</v>
      </c>
      <c r="Z781">
        <v>4.5999999999999996</v>
      </c>
      <c r="AA781" s="38" t="s">
        <v>463</v>
      </c>
      <c r="AB781" s="35" t="s">
        <v>377</v>
      </c>
      <c r="AC781" s="35">
        <f>VLOOKUP(A781,Raceinfo!$A$1:$D$15,4,0)</f>
        <v>4</v>
      </c>
      <c r="AD781">
        <v>4</v>
      </c>
      <c r="AE781">
        <v>56</v>
      </c>
      <c r="AF781">
        <v>3</v>
      </c>
      <c r="AG781">
        <v>3</v>
      </c>
      <c r="AH781">
        <v>3</v>
      </c>
      <c r="AL781" t="s">
        <v>34</v>
      </c>
      <c r="AM781" t="s">
        <v>1470</v>
      </c>
      <c r="AN781" s="126">
        <f>表格2[[#This Row],[今次負磅]]/表格2[[#This Row],[排位體重]]*100%</f>
        <v>0.11033274956217162</v>
      </c>
      <c r="AO781" t="str">
        <f t="shared" si="38"/>
        <v/>
      </c>
      <c r="AQ781" t="s">
        <v>1419</v>
      </c>
    </row>
    <row r="782" spans="1:45" x14ac:dyDescent="0.25">
      <c r="A782" s="21" t="s">
        <v>167</v>
      </c>
      <c r="B782" s="23" t="s">
        <v>183</v>
      </c>
      <c r="C782" s="23"/>
      <c r="D782" s="23"/>
      <c r="E782" s="11" t="s">
        <v>1414</v>
      </c>
      <c r="F782" s="122"/>
      <c r="G782" s="31" t="str">
        <f>VLOOKUP(AF782, method!$A$1:$B$15, 2, 0)</f>
        <v>中後</v>
      </c>
      <c r="H782" s="15">
        <v>3</v>
      </c>
      <c r="I782" s="15" t="str">
        <f t="shared" si="36"/>
        <v>忠</v>
      </c>
      <c r="J782" s="15">
        <f>COUNTIF($B$2:B782,B782)</f>
        <v>4</v>
      </c>
      <c r="K782" s="15" t="str">
        <f t="shared" ca="1" si="37"/>
        <v>倉</v>
      </c>
      <c r="L782" t="s">
        <v>448</v>
      </c>
      <c r="M782" s="41" t="s">
        <v>400</v>
      </c>
      <c r="N782" s="42">
        <v>1200</v>
      </c>
      <c r="O782">
        <v>1</v>
      </c>
      <c r="P782">
        <v>9.1999999999999993</v>
      </c>
      <c r="Q782">
        <v>7</v>
      </c>
      <c r="R782">
        <v>6</v>
      </c>
      <c r="S782" s="53" t="s">
        <v>60</v>
      </c>
      <c r="T782" s="50" t="s">
        <v>46</v>
      </c>
      <c r="U782" s="21" t="s">
        <v>38</v>
      </c>
      <c r="V782">
        <v>126</v>
      </c>
      <c r="W782">
        <v>131</v>
      </c>
      <c r="X782">
        <v>1150</v>
      </c>
      <c r="Z782">
        <v>18</v>
      </c>
      <c r="AA782" s="38">
        <v>1</v>
      </c>
      <c r="AB782" s="35" t="s">
        <v>377</v>
      </c>
      <c r="AC782" s="35">
        <f>VLOOKUP(A782,Raceinfo!$A$1:$D$15,4,0)</f>
        <v>4</v>
      </c>
      <c r="AD782">
        <v>4</v>
      </c>
      <c r="AE782">
        <v>56</v>
      </c>
      <c r="AF782">
        <v>8</v>
      </c>
      <c r="AG782">
        <v>7</v>
      </c>
      <c r="AH782">
        <v>3</v>
      </c>
      <c r="AL782" t="s">
        <v>34</v>
      </c>
      <c r="AM782" t="s">
        <v>1470</v>
      </c>
      <c r="AN782" s="126">
        <f>表格2[[#This Row],[今次負磅]]/表格2[[#This Row],[排位體重]]*100%</f>
        <v>0.10956521739130434</v>
      </c>
      <c r="AO782" t="str">
        <f t="shared" si="38"/>
        <v/>
      </c>
      <c r="AQ782" t="s">
        <v>1419</v>
      </c>
    </row>
    <row r="783" spans="1:45" x14ac:dyDescent="0.25">
      <c r="A783" s="21" t="s">
        <v>167</v>
      </c>
      <c r="B783" s="23" t="s">
        <v>183</v>
      </c>
      <c r="C783" s="23"/>
      <c r="D783" s="23"/>
      <c r="E783" s="11" t="s">
        <v>1414</v>
      </c>
      <c r="F783" s="122"/>
      <c r="G783" s="32" t="str">
        <f>VLOOKUP(AF783, method!$A$1:$B$15, 2, 0)</f>
        <v>中前</v>
      </c>
      <c r="H783">
        <v>4</v>
      </c>
      <c r="I783" t="str">
        <f t="shared" si="36"/>
        <v>忠</v>
      </c>
      <c r="J783">
        <f>COUNTIF($B$2:B783,B783)</f>
        <v>5</v>
      </c>
      <c r="K783" t="str">
        <f t="shared" ca="1" si="37"/>
        <v>倉</v>
      </c>
      <c r="L783" t="s">
        <v>451</v>
      </c>
      <c r="M783" s="41" t="s">
        <v>400</v>
      </c>
      <c r="N783" s="42">
        <v>1200</v>
      </c>
      <c r="O783">
        <v>1</v>
      </c>
      <c r="P783">
        <v>9.2899999999999991</v>
      </c>
      <c r="Q783">
        <v>7</v>
      </c>
      <c r="R783">
        <v>6</v>
      </c>
      <c r="S783" s="53" t="s">
        <v>60</v>
      </c>
      <c r="T783" s="50" t="s">
        <v>46</v>
      </c>
      <c r="U783" s="21" t="s">
        <v>38</v>
      </c>
      <c r="V783">
        <v>126</v>
      </c>
      <c r="W783">
        <v>132</v>
      </c>
      <c r="X783">
        <v>1147</v>
      </c>
      <c r="Z783">
        <v>19</v>
      </c>
      <c r="AA783" s="38" t="s">
        <v>550</v>
      </c>
      <c r="AB783" s="35" t="s">
        <v>377</v>
      </c>
      <c r="AC783" s="35">
        <f>VLOOKUP(A783,Raceinfo!$A$1:$D$15,4,0)</f>
        <v>4</v>
      </c>
      <c r="AD783">
        <v>4</v>
      </c>
      <c r="AE783">
        <v>57</v>
      </c>
      <c r="AF783">
        <v>7</v>
      </c>
      <c r="AG783">
        <v>6</v>
      </c>
      <c r="AH783">
        <v>4</v>
      </c>
      <c r="AL783" t="s">
        <v>34</v>
      </c>
      <c r="AM783" t="s">
        <v>1470</v>
      </c>
      <c r="AN783" s="126">
        <f>表格2[[#This Row],[今次負磅]]/表格2[[#This Row],[排位體重]]*100%</f>
        <v>0.10985178727114212</v>
      </c>
      <c r="AO783" t="str">
        <f t="shared" si="38"/>
        <v/>
      </c>
      <c r="AQ783" t="s">
        <v>1419</v>
      </c>
    </row>
    <row r="784" spans="1:45" x14ac:dyDescent="0.25">
      <c r="A784" s="21" t="s">
        <v>167</v>
      </c>
      <c r="B784" s="23" t="s">
        <v>183</v>
      </c>
      <c r="C784" s="23"/>
      <c r="D784" s="23"/>
      <c r="E784" s="125" t="s">
        <v>1399</v>
      </c>
      <c r="F784" s="122"/>
      <c r="G784" s="32" t="str">
        <f>VLOOKUP(AF784, method!$A$1:$B$15, 2, 0)</f>
        <v>中前</v>
      </c>
      <c r="H784">
        <v>7</v>
      </c>
      <c r="I784" t="str">
        <f t="shared" si="36"/>
        <v>忠</v>
      </c>
      <c r="J784">
        <f>COUNTIF($B$2:B784,B784)</f>
        <v>6</v>
      </c>
      <c r="K784" t="str">
        <f t="shared" ca="1" si="37"/>
        <v/>
      </c>
      <c r="L784" t="s">
        <v>469</v>
      </c>
      <c r="M784" s="39" t="s">
        <v>430</v>
      </c>
      <c r="N784">
        <v>1400</v>
      </c>
      <c r="O784">
        <v>1</v>
      </c>
      <c r="P784">
        <v>22</v>
      </c>
      <c r="Q784">
        <v>7</v>
      </c>
      <c r="R784">
        <v>1</v>
      </c>
      <c r="S784" s="53" t="s">
        <v>60</v>
      </c>
      <c r="T784" s="51" t="s">
        <v>52</v>
      </c>
      <c r="U784" s="21" t="s">
        <v>38</v>
      </c>
      <c r="V784">
        <v>126</v>
      </c>
      <c r="W784">
        <v>132</v>
      </c>
      <c r="X784">
        <v>1154</v>
      </c>
      <c r="Z784">
        <v>8.9</v>
      </c>
      <c r="AA784" s="37" t="s">
        <v>423</v>
      </c>
      <c r="AB784" s="35" t="s">
        <v>370</v>
      </c>
      <c r="AC784" s="35">
        <f>VLOOKUP(A784,Raceinfo!$A$1:$D$15,4,0)</f>
        <v>4</v>
      </c>
      <c r="AD784">
        <v>4</v>
      </c>
      <c r="AE784">
        <v>57</v>
      </c>
      <c r="AF784">
        <v>4</v>
      </c>
      <c r="AG784">
        <v>7</v>
      </c>
      <c r="AH784">
        <v>8</v>
      </c>
      <c r="AI784">
        <v>7</v>
      </c>
      <c r="AL784" t="s">
        <v>34</v>
      </c>
      <c r="AM784" t="s">
        <v>1470</v>
      </c>
      <c r="AN784" s="126">
        <f>表格2[[#This Row],[今次負磅]]/表格2[[#This Row],[排位體重]]*100%</f>
        <v>0.10918544194107452</v>
      </c>
      <c r="AO784" t="str">
        <f t="shared" si="38"/>
        <v/>
      </c>
      <c r="AQ784" t="s">
        <v>1419</v>
      </c>
    </row>
    <row r="785" spans="1:45" x14ac:dyDescent="0.25">
      <c r="A785" s="21" t="s">
        <v>167</v>
      </c>
      <c r="B785" s="23" t="s">
        <v>183</v>
      </c>
      <c r="C785" s="23"/>
      <c r="D785" s="23"/>
      <c r="E785" s="11" t="s">
        <v>1414</v>
      </c>
      <c r="F785" s="23" t="s">
        <v>1409</v>
      </c>
      <c r="G785" s="32" t="str">
        <f>VLOOKUP(AF785, method!$A$1:$B$15, 2, 0)</f>
        <v>中前</v>
      </c>
      <c r="H785" s="15">
        <v>2</v>
      </c>
      <c r="I785" s="15" t="str">
        <f t="shared" si="36"/>
        <v>忠</v>
      </c>
      <c r="J785" s="15">
        <f>COUNTIF($B$2:B785,B785)</f>
        <v>7</v>
      </c>
      <c r="K785" s="15" t="str">
        <f t="shared" ca="1" si="37"/>
        <v/>
      </c>
      <c r="L785" t="s">
        <v>454</v>
      </c>
      <c r="M785" s="39" t="s">
        <v>430</v>
      </c>
      <c r="N785">
        <v>1400</v>
      </c>
      <c r="O785">
        <v>1</v>
      </c>
      <c r="P785">
        <v>21.65</v>
      </c>
      <c r="Q785">
        <v>7</v>
      </c>
      <c r="R785">
        <v>9</v>
      </c>
      <c r="S785" s="53" t="s">
        <v>60</v>
      </c>
      <c r="T785" s="51" t="s">
        <v>52</v>
      </c>
      <c r="U785" s="21" t="s">
        <v>38</v>
      </c>
      <c r="V785">
        <v>126</v>
      </c>
      <c r="W785">
        <v>131</v>
      </c>
      <c r="X785">
        <v>1170</v>
      </c>
      <c r="Z785">
        <v>23</v>
      </c>
      <c r="AA785" s="38" t="s">
        <v>461</v>
      </c>
      <c r="AB785" s="35" t="s">
        <v>370</v>
      </c>
      <c r="AC785" s="35">
        <f>VLOOKUP(A785,Raceinfo!$A$1:$D$15,4,0)</f>
        <v>4</v>
      </c>
      <c r="AD785">
        <v>4</v>
      </c>
      <c r="AE785">
        <v>56</v>
      </c>
      <c r="AF785">
        <v>5</v>
      </c>
      <c r="AG785">
        <v>5</v>
      </c>
      <c r="AH785">
        <v>5</v>
      </c>
      <c r="AI785">
        <v>2</v>
      </c>
      <c r="AL785" t="s">
        <v>34</v>
      </c>
      <c r="AM785" t="s">
        <v>1470</v>
      </c>
      <c r="AN785" s="126">
        <f>表格2[[#This Row],[今次負磅]]/表格2[[#This Row],[排位體重]]*100%</f>
        <v>0.1076923076923077</v>
      </c>
      <c r="AO785" t="str">
        <f t="shared" si="38"/>
        <v/>
      </c>
      <c r="AQ785" t="s">
        <v>1419</v>
      </c>
    </row>
    <row r="786" spans="1:45" x14ac:dyDescent="0.25">
      <c r="A786" s="21" t="s">
        <v>167</v>
      </c>
      <c r="B786" s="23" t="s">
        <v>183</v>
      </c>
      <c r="C786" s="23"/>
      <c r="D786" s="23"/>
      <c r="E786" s="125" t="s">
        <v>1399</v>
      </c>
      <c r="F786" s="122"/>
      <c r="G786" s="32" t="str">
        <f>VLOOKUP(AF786, method!$A$1:$B$15, 2, 0)</f>
        <v>中前</v>
      </c>
      <c r="H786">
        <v>4</v>
      </c>
      <c r="I786" t="str">
        <f t="shared" si="36"/>
        <v>忠</v>
      </c>
      <c r="J786">
        <f>COUNTIF($B$2:B786,B786)</f>
        <v>8</v>
      </c>
      <c r="K786" t="str">
        <f t="shared" ca="1" si="37"/>
        <v/>
      </c>
      <c r="L786" t="s">
        <v>389</v>
      </c>
      <c r="M786" s="39" t="s">
        <v>390</v>
      </c>
      <c r="N786" s="42">
        <v>1200</v>
      </c>
      <c r="O786">
        <v>1</v>
      </c>
      <c r="P786">
        <v>9.85</v>
      </c>
      <c r="Q786">
        <v>7</v>
      </c>
      <c r="R786">
        <v>1</v>
      </c>
      <c r="S786" s="53" t="s">
        <v>60</v>
      </c>
      <c r="T786" s="51" t="s">
        <v>52</v>
      </c>
      <c r="U786" s="21" t="s">
        <v>38</v>
      </c>
      <c r="V786">
        <v>126</v>
      </c>
      <c r="W786">
        <v>134</v>
      </c>
      <c r="X786">
        <v>1173</v>
      </c>
      <c r="Z786">
        <v>13</v>
      </c>
      <c r="AA786" s="37" t="s">
        <v>440</v>
      </c>
      <c r="AB786" s="35" t="s">
        <v>377</v>
      </c>
      <c r="AC786" s="35">
        <f>VLOOKUP(A786,Raceinfo!$A$1:$D$15,4,0)</f>
        <v>4</v>
      </c>
      <c r="AD786">
        <v>4</v>
      </c>
      <c r="AE786">
        <v>58</v>
      </c>
      <c r="AF786">
        <v>5</v>
      </c>
      <c r="AG786">
        <v>4</v>
      </c>
      <c r="AH786">
        <v>4</v>
      </c>
      <c r="AL786" t="s">
        <v>34</v>
      </c>
      <c r="AM786" t="s">
        <v>1470</v>
      </c>
      <c r="AN786" s="126">
        <f>表格2[[#This Row],[今次負磅]]/表格2[[#This Row],[排位體重]]*100%</f>
        <v>0.10741687979539642</v>
      </c>
      <c r="AO786" t="str">
        <f t="shared" si="38"/>
        <v/>
      </c>
      <c r="AQ786" t="s">
        <v>1419</v>
      </c>
    </row>
    <row r="787" spans="1:45" x14ac:dyDescent="0.25">
      <c r="A787" s="21" t="s">
        <v>167</v>
      </c>
      <c r="B787" s="23" t="s">
        <v>183</v>
      </c>
      <c r="C787" s="23"/>
      <c r="D787" s="23"/>
      <c r="E787" s="11" t="s">
        <v>1414</v>
      </c>
      <c r="F787" s="122"/>
      <c r="G787" s="32" t="str">
        <f>VLOOKUP(AF787, method!$A$1:$B$15, 2, 0)</f>
        <v>中前</v>
      </c>
      <c r="H787">
        <v>12</v>
      </c>
      <c r="I787" t="str">
        <f t="shared" si="36"/>
        <v>忠</v>
      </c>
      <c r="J787">
        <f>COUNTIF($B$2:B787,B787)</f>
        <v>9</v>
      </c>
      <c r="K787" t="str">
        <f t="shared" ca="1" si="37"/>
        <v/>
      </c>
      <c r="L787" t="s">
        <v>407</v>
      </c>
      <c r="M787" s="39" t="s">
        <v>384</v>
      </c>
      <c r="N787" s="42">
        <v>1200</v>
      </c>
      <c r="O787">
        <v>1</v>
      </c>
      <c r="P787">
        <v>10.78</v>
      </c>
      <c r="Q787">
        <v>7</v>
      </c>
      <c r="R787">
        <v>14</v>
      </c>
      <c r="S787" s="53" t="s">
        <v>60</v>
      </c>
      <c r="T787" s="61" t="s">
        <v>128</v>
      </c>
      <c r="U787" s="21" t="s">
        <v>38</v>
      </c>
      <c r="V787">
        <v>126</v>
      </c>
      <c r="W787">
        <v>132</v>
      </c>
      <c r="X787">
        <v>1166</v>
      </c>
      <c r="Z787">
        <v>22</v>
      </c>
      <c r="AA787" s="37">
        <v>9</v>
      </c>
      <c r="AB787" s="35" t="s">
        <v>377</v>
      </c>
      <c r="AC787" s="35">
        <f>VLOOKUP(A787,Raceinfo!$A$1:$D$15,4,0)</f>
        <v>4</v>
      </c>
      <c r="AD787" t="s">
        <v>404</v>
      </c>
      <c r="AE787">
        <v>60</v>
      </c>
      <c r="AF787">
        <v>5</v>
      </c>
      <c r="AG787">
        <v>3</v>
      </c>
      <c r="AH787">
        <v>12</v>
      </c>
      <c r="AL787" t="s">
        <v>34</v>
      </c>
      <c r="AM787" t="s">
        <v>1470</v>
      </c>
      <c r="AN787" s="126">
        <f>表格2[[#This Row],[今次負磅]]/表格2[[#This Row],[排位體重]]*100%</f>
        <v>0.10806174957118353</v>
      </c>
      <c r="AO787" t="str">
        <f t="shared" si="38"/>
        <v/>
      </c>
      <c r="AQ787" t="s">
        <v>1419</v>
      </c>
    </row>
    <row r="788" spans="1:45" x14ac:dyDescent="0.25">
      <c r="A788" s="21" t="s">
        <v>167</v>
      </c>
      <c r="B788" s="23" t="s">
        <v>183</v>
      </c>
      <c r="C788" s="23"/>
      <c r="D788" s="23"/>
      <c r="E788" s="124" t="s">
        <v>1413</v>
      </c>
      <c r="F788" s="122"/>
      <c r="G788" s="31" t="str">
        <f>VLOOKUP(AF788, method!$A$1:$B$15, 2, 0)</f>
        <v>中後</v>
      </c>
      <c r="H788">
        <v>6</v>
      </c>
      <c r="I788" t="str">
        <f t="shared" si="36"/>
        <v>忠</v>
      </c>
      <c r="J788">
        <f>COUNTIF($B$2:B788,B788)</f>
        <v>10</v>
      </c>
      <c r="K788" t="str">
        <f t="shared" ca="1" si="37"/>
        <v/>
      </c>
      <c r="L788" t="s">
        <v>478</v>
      </c>
      <c r="M788" s="39" t="s">
        <v>430</v>
      </c>
      <c r="N788" s="42">
        <v>1200</v>
      </c>
      <c r="O788">
        <v>1</v>
      </c>
      <c r="P788">
        <v>9.8000000000000007</v>
      </c>
      <c r="Q788">
        <v>7</v>
      </c>
      <c r="R788">
        <v>3</v>
      </c>
      <c r="S788" s="53" t="s">
        <v>60</v>
      </c>
      <c r="T788" s="61" t="s">
        <v>128</v>
      </c>
      <c r="U788" s="21" t="s">
        <v>38</v>
      </c>
      <c r="V788">
        <v>126</v>
      </c>
      <c r="W788">
        <v>117</v>
      </c>
      <c r="X788">
        <v>1150</v>
      </c>
      <c r="Z788">
        <v>55</v>
      </c>
      <c r="AA788" s="37" t="s">
        <v>531</v>
      </c>
      <c r="AB788" s="35" t="s">
        <v>370</v>
      </c>
      <c r="AC788" s="35">
        <f>VLOOKUP(A788,Raceinfo!$A$1:$D$15,4,0)</f>
        <v>4</v>
      </c>
      <c r="AD788">
        <v>3</v>
      </c>
      <c r="AE788">
        <v>62</v>
      </c>
      <c r="AF788">
        <v>8</v>
      </c>
      <c r="AG788">
        <v>8</v>
      </c>
      <c r="AH788">
        <v>6</v>
      </c>
      <c r="AL788" t="s">
        <v>34</v>
      </c>
      <c r="AM788" t="s">
        <v>1470</v>
      </c>
      <c r="AN788" s="126">
        <f>表格2[[#This Row],[今次負磅]]/表格2[[#This Row],[排位體重]]*100%</f>
        <v>0.10956521739130434</v>
      </c>
      <c r="AO788" t="str">
        <f t="shared" si="38"/>
        <v/>
      </c>
      <c r="AQ788" t="s">
        <v>1419</v>
      </c>
    </row>
    <row r="789" spans="1:45" x14ac:dyDescent="0.25">
      <c r="A789" s="21" t="s">
        <v>167</v>
      </c>
      <c r="B789" s="23" t="s">
        <v>183</v>
      </c>
      <c r="C789" s="23"/>
      <c r="D789" s="23"/>
      <c r="E789" s="12" t="s">
        <v>29</v>
      </c>
      <c r="F789" s="122"/>
      <c r="G789" s="31" t="str">
        <f>VLOOKUP(AF789, method!$A$1:$B$15, 2, 0)</f>
        <v>中後</v>
      </c>
      <c r="H789">
        <v>11</v>
      </c>
      <c r="I789" t="str">
        <f t="shared" si="36"/>
        <v>忠</v>
      </c>
      <c r="J789">
        <f>COUNTIF($B$2:B789,B789)</f>
        <v>11</v>
      </c>
      <c r="K789" t="str">
        <f t="shared" ca="1" si="37"/>
        <v/>
      </c>
      <c r="L789" t="s">
        <v>542</v>
      </c>
      <c r="M789" s="39" t="s">
        <v>430</v>
      </c>
      <c r="N789" s="42">
        <v>1200</v>
      </c>
      <c r="O789">
        <v>1</v>
      </c>
      <c r="P789">
        <v>10.38</v>
      </c>
      <c r="Q789">
        <v>7</v>
      </c>
      <c r="R789">
        <v>12</v>
      </c>
      <c r="S789" s="53" t="s">
        <v>60</v>
      </c>
      <c r="T789" s="61" t="s">
        <v>128</v>
      </c>
      <c r="U789" s="21" t="s">
        <v>38</v>
      </c>
      <c r="V789">
        <v>126</v>
      </c>
      <c r="W789">
        <v>117</v>
      </c>
      <c r="X789">
        <v>1156</v>
      </c>
      <c r="Z789">
        <v>27</v>
      </c>
      <c r="AA789" s="37" t="s">
        <v>387</v>
      </c>
      <c r="AB789" s="35" t="s">
        <v>370</v>
      </c>
      <c r="AC789" s="35">
        <f>VLOOKUP(A789,Raceinfo!$A$1:$D$15,4,0)</f>
        <v>4</v>
      </c>
      <c r="AD789">
        <v>3</v>
      </c>
      <c r="AE789">
        <v>62</v>
      </c>
      <c r="AF789">
        <v>8</v>
      </c>
      <c r="AG789">
        <v>9</v>
      </c>
      <c r="AH789">
        <v>11</v>
      </c>
      <c r="AL789" t="s">
        <v>34</v>
      </c>
      <c r="AM789" t="s">
        <v>1470</v>
      </c>
      <c r="AN789" s="126">
        <f>表格2[[#This Row],[今次負磅]]/表格2[[#This Row],[排位體重]]*100%</f>
        <v>0.10899653979238755</v>
      </c>
      <c r="AO789" t="str">
        <f t="shared" si="38"/>
        <v/>
      </c>
      <c r="AQ789" t="s">
        <v>1419</v>
      </c>
    </row>
    <row r="790" spans="1:45" x14ac:dyDescent="0.25">
      <c r="A790" s="21" t="s">
        <v>167</v>
      </c>
      <c r="B790" s="23" t="s">
        <v>183</v>
      </c>
      <c r="C790" s="23"/>
      <c r="D790" s="23"/>
      <c r="E790" s="11" t="s">
        <v>1414</v>
      </c>
      <c r="F790" s="23" t="s">
        <v>1409</v>
      </c>
      <c r="G790" s="32" t="str">
        <f>VLOOKUP(AF790, method!$A$1:$B$15, 2, 0)</f>
        <v>中前</v>
      </c>
      <c r="H790" s="15">
        <v>2</v>
      </c>
      <c r="I790" s="15" t="str">
        <f t="shared" si="36"/>
        <v>忠</v>
      </c>
      <c r="J790" s="15">
        <f>COUNTIF($B$2:B790,B790)</f>
        <v>12</v>
      </c>
      <c r="K790" s="15" t="str">
        <f t="shared" ca="1" si="37"/>
        <v/>
      </c>
      <c r="L790" t="s">
        <v>509</v>
      </c>
      <c r="M790" s="39" t="s">
        <v>430</v>
      </c>
      <c r="N790" s="42">
        <v>1200</v>
      </c>
      <c r="O790">
        <v>1</v>
      </c>
      <c r="P790">
        <v>9.66</v>
      </c>
      <c r="Q790">
        <v>7</v>
      </c>
      <c r="R790">
        <v>9</v>
      </c>
      <c r="S790" s="53" t="s">
        <v>60</v>
      </c>
      <c r="T790" s="61" t="s">
        <v>128</v>
      </c>
      <c r="U790" s="21" t="s">
        <v>38</v>
      </c>
      <c r="V790">
        <v>126</v>
      </c>
      <c r="W790">
        <v>133</v>
      </c>
      <c r="X790">
        <v>1142</v>
      </c>
      <c r="Z790">
        <v>8.6999999999999993</v>
      </c>
      <c r="AA790" s="38" t="s">
        <v>461</v>
      </c>
      <c r="AB790" s="35" t="s">
        <v>370</v>
      </c>
      <c r="AC790" s="35">
        <f>VLOOKUP(A790,Raceinfo!$A$1:$D$15,4,0)</f>
        <v>4</v>
      </c>
      <c r="AD790" t="s">
        <v>526</v>
      </c>
      <c r="AE790" t="s">
        <v>385</v>
      </c>
      <c r="AF790">
        <v>5</v>
      </c>
      <c r="AG790">
        <v>5</v>
      </c>
      <c r="AH790">
        <v>2</v>
      </c>
      <c r="AL790" t="s">
        <v>34</v>
      </c>
      <c r="AM790" t="s">
        <v>1470</v>
      </c>
      <c r="AN790" s="126">
        <f>表格2[[#This Row],[今次負磅]]/表格2[[#This Row],[排位體重]]*100%</f>
        <v>0.11033274956217162</v>
      </c>
      <c r="AO790" t="str">
        <f t="shared" si="38"/>
        <v/>
      </c>
      <c r="AQ790" t="s">
        <v>1419</v>
      </c>
    </row>
    <row r="791" spans="1:45" x14ac:dyDescent="0.25">
      <c r="A791" s="21" t="s">
        <v>167</v>
      </c>
      <c r="B791" s="23" t="s">
        <v>183</v>
      </c>
      <c r="C791" s="23"/>
      <c r="D791" s="23"/>
      <c r="E791" s="125" t="s">
        <v>1399</v>
      </c>
      <c r="F791" s="23" t="s">
        <v>1409</v>
      </c>
      <c r="G791" s="32" t="str">
        <f>VLOOKUP(AF791, method!$A$1:$B$15, 2, 0)</f>
        <v>中前</v>
      </c>
      <c r="H791" s="15">
        <v>1</v>
      </c>
      <c r="I791" s="15" t="str">
        <f t="shared" si="36"/>
        <v>忠</v>
      </c>
      <c r="J791" s="15">
        <f>COUNTIF($B$2:B791,B791)</f>
        <v>13</v>
      </c>
      <c r="K791" s="15" t="str">
        <f t="shared" ca="1" si="37"/>
        <v/>
      </c>
      <c r="L791" t="s">
        <v>438</v>
      </c>
      <c r="M791" s="39" t="s">
        <v>369</v>
      </c>
      <c r="N791" s="42">
        <v>1200</v>
      </c>
      <c r="O791">
        <v>1</v>
      </c>
      <c r="P791">
        <v>10.29</v>
      </c>
      <c r="Q791">
        <v>7</v>
      </c>
      <c r="R791">
        <v>1</v>
      </c>
      <c r="S791" s="53" t="s">
        <v>60</v>
      </c>
      <c r="T791" s="61" t="s">
        <v>128</v>
      </c>
      <c r="U791" s="21" t="s">
        <v>38</v>
      </c>
      <c r="V791">
        <v>126</v>
      </c>
      <c r="W791">
        <v>126</v>
      </c>
      <c r="X791">
        <v>1129</v>
      </c>
      <c r="Z791">
        <v>45</v>
      </c>
      <c r="AA791" s="38" t="s">
        <v>461</v>
      </c>
      <c r="AB791" s="35" t="s">
        <v>377</v>
      </c>
      <c r="AC791" s="35">
        <f>VLOOKUP(A791,Raceinfo!$A$1:$D$15,4,0)</f>
        <v>4</v>
      </c>
      <c r="AD791" t="s">
        <v>526</v>
      </c>
      <c r="AE791" t="s">
        <v>385</v>
      </c>
      <c r="AF791">
        <v>7</v>
      </c>
      <c r="AG791">
        <v>8</v>
      </c>
      <c r="AH791">
        <v>1</v>
      </c>
      <c r="AL791" t="s">
        <v>753</v>
      </c>
      <c r="AM791" t="s">
        <v>1633</v>
      </c>
      <c r="AN791" s="126">
        <f>表格2[[#This Row],[今次負磅]]/表格2[[#This Row],[排位體重]]*100%</f>
        <v>0.11160318866253321</v>
      </c>
      <c r="AO791" t="str">
        <f t="shared" si="38"/>
        <v/>
      </c>
      <c r="AQ791" t="s">
        <v>1419</v>
      </c>
    </row>
    <row r="792" spans="1:45" x14ac:dyDescent="0.25">
      <c r="A792" s="21" t="s">
        <v>167</v>
      </c>
      <c r="B792" s="24" t="s">
        <v>185</v>
      </c>
      <c r="C792" s="24"/>
      <c r="D792" s="24"/>
      <c r="E792" s="11" t="s">
        <v>1414</v>
      </c>
      <c r="F792" s="122"/>
      <c r="G792" s="30" t="str">
        <f>VLOOKUP(AF792, method!$A$1:$B$15, 2, 0)</f>
        <v>放頭</v>
      </c>
      <c r="H792">
        <v>5</v>
      </c>
      <c r="I792" t="str">
        <f t="shared" si="36"/>
        <v/>
      </c>
      <c r="J792">
        <f>COUNTIF($B$2:B792,B792)</f>
        <v>1</v>
      </c>
      <c r="K792" t="str">
        <f t="shared" ca="1" si="37"/>
        <v/>
      </c>
      <c r="L792" t="s">
        <v>458</v>
      </c>
      <c r="M792" s="39" t="s">
        <v>430</v>
      </c>
      <c r="N792" s="42">
        <v>1200</v>
      </c>
      <c r="O792">
        <v>1</v>
      </c>
      <c r="P792">
        <v>10.119999999999999</v>
      </c>
      <c r="Q792">
        <v>2</v>
      </c>
      <c r="R792">
        <v>9</v>
      </c>
      <c r="S792" s="45" t="s">
        <v>22</v>
      </c>
      <c r="T792" s="75" t="s">
        <v>346</v>
      </c>
      <c r="U792" s="18" t="s">
        <v>23</v>
      </c>
      <c r="V792">
        <v>124</v>
      </c>
      <c r="W792">
        <v>123</v>
      </c>
      <c r="X792">
        <v>1142</v>
      </c>
      <c r="Z792">
        <v>8.9</v>
      </c>
      <c r="AA792" s="37" t="s">
        <v>428</v>
      </c>
      <c r="AB792" s="36" t="s">
        <v>459</v>
      </c>
      <c r="AC792" s="36">
        <f>VLOOKUP(A792,Raceinfo!$A$1:$D$15,4,0)</f>
        <v>4</v>
      </c>
      <c r="AD792">
        <v>4</v>
      </c>
      <c r="AE792">
        <v>49</v>
      </c>
      <c r="AF792">
        <v>3</v>
      </c>
      <c r="AG792">
        <v>2</v>
      </c>
      <c r="AH792">
        <v>5</v>
      </c>
      <c r="AL792" t="s">
        <v>18</v>
      </c>
      <c r="AM792" t="s">
        <v>1475</v>
      </c>
      <c r="AN792" s="126">
        <f>表格2[[#This Row],[今次負磅]]/表格2[[#This Row],[排位體重]]*100%</f>
        <v>0.10858143607705779</v>
      </c>
      <c r="AO792" t="str">
        <f t="shared" si="38"/>
        <v/>
      </c>
      <c r="AQ792" t="s">
        <v>1419</v>
      </c>
      <c r="AS792" t="s">
        <v>1421</v>
      </c>
    </row>
    <row r="793" spans="1:45" x14ac:dyDescent="0.25">
      <c r="A793" s="21" t="s">
        <v>167</v>
      </c>
      <c r="B793" s="24" t="s">
        <v>185</v>
      </c>
      <c r="C793" s="24" t="s">
        <v>1410</v>
      </c>
      <c r="D793" s="24" t="s">
        <v>593</v>
      </c>
      <c r="E793" s="11" t="s">
        <v>1414</v>
      </c>
      <c r="F793" s="23" t="s">
        <v>1409</v>
      </c>
      <c r="G793" s="32" t="str">
        <f>VLOOKUP(AF793, method!$A$1:$B$15, 2, 0)</f>
        <v>中前</v>
      </c>
      <c r="H793" s="15">
        <v>2</v>
      </c>
      <c r="I793" s="15" t="str">
        <f t="shared" si="36"/>
        <v/>
      </c>
      <c r="J793" s="15">
        <f>COUNTIF($B$2:B793,B793)</f>
        <v>2</v>
      </c>
      <c r="K793" s="15" t="str">
        <f t="shared" ca="1" si="37"/>
        <v/>
      </c>
      <c r="L793" t="s">
        <v>415</v>
      </c>
      <c r="M793" s="39" t="s">
        <v>413</v>
      </c>
      <c r="N793" s="42">
        <v>1200</v>
      </c>
      <c r="O793">
        <v>1</v>
      </c>
      <c r="P793" s="127">
        <v>9.1300000000000008</v>
      </c>
      <c r="Q793">
        <v>2</v>
      </c>
      <c r="R793">
        <v>2</v>
      </c>
      <c r="S793" s="45" t="s">
        <v>22</v>
      </c>
      <c r="T793" s="75" t="s">
        <v>346</v>
      </c>
      <c r="U793" s="18" t="s">
        <v>23</v>
      </c>
      <c r="V793">
        <v>124</v>
      </c>
      <c r="W793">
        <v>123</v>
      </c>
      <c r="X793">
        <v>1142</v>
      </c>
      <c r="Z793">
        <v>20</v>
      </c>
      <c r="AA793" s="38" t="s">
        <v>550</v>
      </c>
      <c r="AB793" s="35" t="s">
        <v>377</v>
      </c>
      <c r="AC793" s="35">
        <f>VLOOKUP(A793,Raceinfo!$A$1:$D$15,4,0)</f>
        <v>4</v>
      </c>
      <c r="AD793">
        <v>4</v>
      </c>
      <c r="AE793">
        <v>48</v>
      </c>
      <c r="AF793">
        <v>4</v>
      </c>
      <c r="AG793">
        <v>3</v>
      </c>
      <c r="AH793">
        <v>2</v>
      </c>
      <c r="AL793" t="s">
        <v>729</v>
      </c>
      <c r="AM793" t="s">
        <v>1616</v>
      </c>
      <c r="AN793" s="126">
        <f>表格2[[#This Row],[今次負磅]]/表格2[[#This Row],[排位體重]]*100%</f>
        <v>0.10858143607705779</v>
      </c>
      <c r="AO793" t="str">
        <f t="shared" si="38"/>
        <v/>
      </c>
      <c r="AQ793" t="s">
        <v>1419</v>
      </c>
      <c r="AS793" t="s">
        <v>1421</v>
      </c>
    </row>
    <row r="794" spans="1:45" x14ac:dyDescent="0.25">
      <c r="A794" s="21" t="s">
        <v>167</v>
      </c>
      <c r="B794" s="24" t="s">
        <v>185</v>
      </c>
      <c r="C794" s="24"/>
      <c r="D794" s="24"/>
      <c r="E794" s="11" t="s">
        <v>1414</v>
      </c>
      <c r="F794" s="122"/>
      <c r="G794" s="31" t="str">
        <f>VLOOKUP(AF794, method!$A$1:$B$15, 2, 0)</f>
        <v>中後</v>
      </c>
      <c r="H794">
        <v>10</v>
      </c>
      <c r="I794" t="str">
        <f t="shared" si="36"/>
        <v/>
      </c>
      <c r="J794">
        <f>COUNTIF($B$2:B794,B794)</f>
        <v>3</v>
      </c>
      <c r="K794" t="str">
        <f t="shared" ca="1" si="37"/>
        <v/>
      </c>
      <c r="L794" t="s">
        <v>590</v>
      </c>
      <c r="M794" s="39" t="s">
        <v>430</v>
      </c>
      <c r="N794">
        <v>1400</v>
      </c>
      <c r="O794">
        <v>1</v>
      </c>
      <c r="P794">
        <v>25.13</v>
      </c>
      <c r="Q794">
        <v>2</v>
      </c>
      <c r="R794">
        <v>11</v>
      </c>
      <c r="S794" s="45" t="s">
        <v>22</v>
      </c>
      <c r="T794" s="63" t="s">
        <v>191</v>
      </c>
      <c r="U794" s="18" t="s">
        <v>23</v>
      </c>
      <c r="V794">
        <v>124</v>
      </c>
      <c r="W794">
        <v>125</v>
      </c>
      <c r="X794">
        <v>1163</v>
      </c>
      <c r="Z794">
        <v>102</v>
      </c>
      <c r="AA794" s="37" t="s">
        <v>529</v>
      </c>
      <c r="AB794" s="36" t="s">
        <v>577</v>
      </c>
      <c r="AC794" s="36">
        <f>VLOOKUP(A794,Raceinfo!$A$1:$D$15,4,0)</f>
        <v>4</v>
      </c>
      <c r="AD794">
        <v>4</v>
      </c>
      <c r="AE794">
        <v>50</v>
      </c>
      <c r="AF794">
        <v>10</v>
      </c>
      <c r="AG794">
        <v>11</v>
      </c>
      <c r="AH794">
        <v>10</v>
      </c>
      <c r="AI794">
        <v>10</v>
      </c>
      <c r="AL794" t="s">
        <v>103</v>
      </c>
      <c r="AM794" t="s">
        <v>1478</v>
      </c>
      <c r="AN794" s="126">
        <f>表格2[[#This Row],[今次負磅]]/表格2[[#This Row],[排位體重]]*100%</f>
        <v>0.10662080825451418</v>
      </c>
      <c r="AO794" t="str">
        <f t="shared" si="38"/>
        <v/>
      </c>
      <c r="AQ794" t="s">
        <v>1419</v>
      </c>
      <c r="AS794" t="s">
        <v>1421</v>
      </c>
    </row>
    <row r="795" spans="1:45" x14ac:dyDescent="0.25">
      <c r="A795" s="21" t="s">
        <v>167</v>
      </c>
      <c r="B795" s="24" t="s">
        <v>185</v>
      </c>
      <c r="C795" s="24"/>
      <c r="D795" s="24"/>
      <c r="E795" s="11" t="s">
        <v>1414</v>
      </c>
      <c r="F795" s="122"/>
      <c r="G795" s="32" t="str">
        <f>VLOOKUP(AF795, method!$A$1:$B$15, 2, 0)</f>
        <v>中前</v>
      </c>
      <c r="H795">
        <v>9</v>
      </c>
      <c r="I795" t="str">
        <f t="shared" si="36"/>
        <v/>
      </c>
      <c r="J795">
        <f>COUNTIF($B$2:B795,B795)</f>
        <v>4</v>
      </c>
      <c r="K795" t="str">
        <f t="shared" ca="1" si="37"/>
        <v/>
      </c>
      <c r="L795" t="s">
        <v>591</v>
      </c>
      <c r="M795" s="40" t="s">
        <v>376</v>
      </c>
      <c r="N795" s="42">
        <v>1200</v>
      </c>
      <c r="O795">
        <v>1</v>
      </c>
      <c r="P795">
        <v>10.97</v>
      </c>
      <c r="Q795">
        <v>2</v>
      </c>
      <c r="R795">
        <v>8</v>
      </c>
      <c r="S795" s="45" t="s">
        <v>22</v>
      </c>
      <c r="T795" s="57" t="s">
        <v>77</v>
      </c>
      <c r="U795" s="18" t="s">
        <v>23</v>
      </c>
      <c r="V795">
        <v>124</v>
      </c>
      <c r="W795">
        <v>127</v>
      </c>
      <c r="X795">
        <v>1158</v>
      </c>
      <c r="Z795">
        <v>40</v>
      </c>
      <c r="AA795" s="37" t="s">
        <v>570</v>
      </c>
      <c r="AB795" s="35" t="s">
        <v>377</v>
      </c>
      <c r="AC795" s="35">
        <f>VLOOKUP(A795,Raceinfo!$A$1:$D$15,4,0)</f>
        <v>4</v>
      </c>
      <c r="AD795">
        <v>4</v>
      </c>
      <c r="AE795">
        <v>52</v>
      </c>
      <c r="AF795">
        <v>7</v>
      </c>
      <c r="AG795">
        <v>8</v>
      </c>
      <c r="AH795">
        <v>9</v>
      </c>
      <c r="AL795" t="s">
        <v>457</v>
      </c>
      <c r="AM795" t="s">
        <v>1533</v>
      </c>
      <c r="AN795" s="126">
        <f>表格2[[#This Row],[今次負磅]]/表格2[[#This Row],[排位體重]]*100%</f>
        <v>0.10708117443868739</v>
      </c>
      <c r="AO795" t="str">
        <f t="shared" si="38"/>
        <v/>
      </c>
      <c r="AQ795" t="s">
        <v>1419</v>
      </c>
      <c r="AS795" t="s">
        <v>1421</v>
      </c>
    </row>
    <row r="796" spans="1:45" x14ac:dyDescent="0.25">
      <c r="A796" s="21" t="s">
        <v>167</v>
      </c>
      <c r="B796" s="24" t="s">
        <v>185</v>
      </c>
      <c r="C796" s="24"/>
      <c r="D796" s="24"/>
      <c r="E796" s="11" t="s">
        <v>1414</v>
      </c>
      <c r="F796" s="122"/>
      <c r="G796" s="30" t="str">
        <f>VLOOKUP(AF796, method!$A$1:$B$15, 2, 0)</f>
        <v>放頭</v>
      </c>
      <c r="H796">
        <v>8</v>
      </c>
      <c r="I796" t="str">
        <f t="shared" si="36"/>
        <v/>
      </c>
      <c r="J796">
        <f>COUNTIF($B$2:B796,B796)</f>
        <v>5</v>
      </c>
      <c r="K796" t="str">
        <f t="shared" ca="1" si="37"/>
        <v/>
      </c>
      <c r="L796" t="s">
        <v>418</v>
      </c>
      <c r="M796" s="39" t="s">
        <v>384</v>
      </c>
      <c r="N796" s="42">
        <v>1200</v>
      </c>
      <c r="O796">
        <v>1</v>
      </c>
      <c r="P796">
        <v>10.15</v>
      </c>
      <c r="Q796">
        <v>2</v>
      </c>
      <c r="R796">
        <v>5</v>
      </c>
      <c r="S796" s="45" t="s">
        <v>22</v>
      </c>
      <c r="T796" s="57" t="s">
        <v>77</v>
      </c>
      <c r="U796" s="18" t="s">
        <v>23</v>
      </c>
      <c r="V796">
        <v>124</v>
      </c>
      <c r="W796">
        <v>127</v>
      </c>
      <c r="X796">
        <v>1155</v>
      </c>
      <c r="Z796">
        <v>25</v>
      </c>
      <c r="AA796" s="37" t="s">
        <v>525</v>
      </c>
      <c r="AB796" s="35" t="s">
        <v>377</v>
      </c>
      <c r="AC796" s="35">
        <f>VLOOKUP(A796,Raceinfo!$A$1:$D$15,4,0)</f>
        <v>4</v>
      </c>
      <c r="AD796">
        <v>4</v>
      </c>
      <c r="AE796">
        <v>52</v>
      </c>
      <c r="AF796">
        <v>3</v>
      </c>
      <c r="AG796">
        <v>4</v>
      </c>
      <c r="AH796">
        <v>8</v>
      </c>
      <c r="AL796" t="s">
        <v>385</v>
      </c>
      <c r="AM796" t="s">
        <v>1405</v>
      </c>
      <c r="AN796" s="126">
        <f>表格2[[#This Row],[今次負磅]]/表格2[[#This Row],[排位體重]]*100%</f>
        <v>0.10735930735930736</v>
      </c>
      <c r="AO796" t="str">
        <f t="shared" si="38"/>
        <v/>
      </c>
      <c r="AQ796" t="s">
        <v>1419</v>
      </c>
      <c r="AS796" t="s">
        <v>1421</v>
      </c>
    </row>
    <row r="797" spans="1:45" x14ac:dyDescent="0.25">
      <c r="A797" s="21" t="s">
        <v>167</v>
      </c>
      <c r="B797" s="25" t="s">
        <v>188</v>
      </c>
      <c r="C797" s="25"/>
      <c r="D797" s="25"/>
      <c r="E797" s="125" t="s">
        <v>1399</v>
      </c>
      <c r="F797" s="122"/>
      <c r="G797" s="32" t="str">
        <f>VLOOKUP(AF797, method!$A$1:$B$15, 2, 0)</f>
        <v>中前</v>
      </c>
      <c r="H797">
        <v>12</v>
      </c>
      <c r="I797" t="str">
        <f t="shared" si="36"/>
        <v/>
      </c>
      <c r="J797">
        <f>COUNTIF($B$2:B797,B797)</f>
        <v>1</v>
      </c>
      <c r="K797" t="str">
        <f t="shared" ca="1" si="37"/>
        <v/>
      </c>
      <c r="L797" t="s">
        <v>375</v>
      </c>
      <c r="M797" s="40" t="s">
        <v>376</v>
      </c>
      <c r="N797" s="42">
        <v>1200</v>
      </c>
      <c r="O797">
        <v>1</v>
      </c>
      <c r="P797">
        <v>11.97</v>
      </c>
      <c r="Q797">
        <v>14</v>
      </c>
      <c r="R797">
        <v>1</v>
      </c>
      <c r="S797" s="44" t="s">
        <v>347</v>
      </c>
      <c r="T797" s="63" t="s">
        <v>191</v>
      </c>
      <c r="U797" s="23" t="s">
        <v>47</v>
      </c>
      <c r="V797">
        <v>120</v>
      </c>
      <c r="W797">
        <v>122</v>
      </c>
      <c r="X797">
        <v>1116</v>
      </c>
      <c r="Z797">
        <v>9.1</v>
      </c>
      <c r="AA797" s="37" t="s">
        <v>402</v>
      </c>
      <c r="AB797" s="35" t="s">
        <v>377</v>
      </c>
      <c r="AC797" s="35">
        <f>VLOOKUP(A797,Raceinfo!$A$1:$D$15,4,0)</f>
        <v>4</v>
      </c>
      <c r="AD797">
        <v>4</v>
      </c>
      <c r="AE797">
        <v>47</v>
      </c>
      <c r="AF797">
        <v>4</v>
      </c>
      <c r="AG797">
        <v>4</v>
      </c>
      <c r="AH797">
        <v>12</v>
      </c>
      <c r="AL797" t="s">
        <v>39</v>
      </c>
      <c r="AM797" t="s">
        <v>1469</v>
      </c>
      <c r="AN797" s="126">
        <f>表格2[[#This Row],[今次負磅]]/表格2[[#This Row],[排位體重]]*100%</f>
        <v>0.10752688172043011</v>
      </c>
      <c r="AO797" t="str">
        <f t="shared" si="38"/>
        <v/>
      </c>
    </row>
    <row r="798" spans="1:45" x14ac:dyDescent="0.25">
      <c r="A798" s="21" t="s">
        <v>167</v>
      </c>
      <c r="B798" s="25" t="s">
        <v>188</v>
      </c>
      <c r="C798" s="25"/>
      <c r="D798" s="25"/>
      <c r="E798" s="125" t="s">
        <v>1399</v>
      </c>
      <c r="F798" s="122"/>
      <c r="G798" s="32" t="str">
        <f>VLOOKUP(AF798, method!$A$1:$B$15, 2, 0)</f>
        <v>中前</v>
      </c>
      <c r="H798">
        <v>6</v>
      </c>
      <c r="I798" t="str">
        <f t="shared" si="36"/>
        <v/>
      </c>
      <c r="J798">
        <f>COUNTIF($B$2:B798,B798)</f>
        <v>2</v>
      </c>
      <c r="K798" t="str">
        <f t="shared" ca="1" si="37"/>
        <v/>
      </c>
      <c r="L798" t="s">
        <v>613</v>
      </c>
      <c r="M798" s="40" t="s">
        <v>398</v>
      </c>
      <c r="N798" s="42">
        <v>1200</v>
      </c>
      <c r="O798">
        <v>1</v>
      </c>
      <c r="P798">
        <v>10.75</v>
      </c>
      <c r="Q798">
        <v>14</v>
      </c>
      <c r="R798">
        <v>3</v>
      </c>
      <c r="S798" s="44" t="s">
        <v>347</v>
      </c>
      <c r="T798" s="44" t="s">
        <v>347</v>
      </c>
      <c r="U798" s="23" t="s">
        <v>47</v>
      </c>
      <c r="V798">
        <v>120</v>
      </c>
      <c r="W798">
        <v>121</v>
      </c>
      <c r="X798">
        <v>1129</v>
      </c>
      <c r="Z798">
        <v>16</v>
      </c>
      <c r="AA798" s="37" t="s">
        <v>471</v>
      </c>
      <c r="AB798" s="35" t="s">
        <v>377</v>
      </c>
      <c r="AC798" s="35">
        <f>VLOOKUP(A798,Raceinfo!$A$1:$D$15,4,0)</f>
        <v>4</v>
      </c>
      <c r="AD798">
        <v>4</v>
      </c>
      <c r="AE798">
        <v>47</v>
      </c>
      <c r="AF798">
        <v>7</v>
      </c>
      <c r="AG798">
        <v>8</v>
      </c>
      <c r="AH798">
        <v>6</v>
      </c>
      <c r="AL798" t="s">
        <v>39</v>
      </c>
      <c r="AM798" t="s">
        <v>1469</v>
      </c>
      <c r="AN798" s="126">
        <f>表格2[[#This Row],[今次負磅]]/表格2[[#This Row],[排位體重]]*100%</f>
        <v>0.10628875110717449</v>
      </c>
      <c r="AO798" t="str">
        <f t="shared" si="38"/>
        <v/>
      </c>
    </row>
    <row r="799" spans="1:45" x14ac:dyDescent="0.25">
      <c r="A799" s="21" t="s">
        <v>167</v>
      </c>
      <c r="B799" s="25" t="s">
        <v>188</v>
      </c>
      <c r="C799" s="25"/>
      <c r="D799" s="25"/>
      <c r="E799" s="125" t="s">
        <v>1399</v>
      </c>
      <c r="F799" s="122"/>
      <c r="G799" s="32" t="str">
        <f>VLOOKUP(AF799, method!$A$1:$B$15, 2, 0)</f>
        <v>中前</v>
      </c>
      <c r="H799">
        <v>7</v>
      </c>
      <c r="I799" t="str">
        <f t="shared" si="36"/>
        <v/>
      </c>
      <c r="J799">
        <f>COUNTIF($B$2:B799,B799)</f>
        <v>3</v>
      </c>
      <c r="K799" t="str">
        <f t="shared" ca="1" si="37"/>
        <v/>
      </c>
      <c r="L799" t="s">
        <v>663</v>
      </c>
      <c r="M799" s="40" t="s">
        <v>376</v>
      </c>
      <c r="N799" s="42">
        <v>1200</v>
      </c>
      <c r="O799">
        <v>1</v>
      </c>
      <c r="P799">
        <v>10.199999999999999</v>
      </c>
      <c r="Q799">
        <v>14</v>
      </c>
      <c r="R799">
        <v>10</v>
      </c>
      <c r="S799" s="44" t="s">
        <v>347</v>
      </c>
      <c r="T799" s="44" t="s">
        <v>347</v>
      </c>
      <c r="U799" s="23" t="s">
        <v>47</v>
      </c>
      <c r="V799">
        <v>120</v>
      </c>
      <c r="W799">
        <v>120</v>
      </c>
      <c r="X799">
        <v>1135</v>
      </c>
      <c r="Z799">
        <v>18</v>
      </c>
      <c r="AA799" s="37" t="s">
        <v>410</v>
      </c>
      <c r="AB799" s="35" t="s">
        <v>370</v>
      </c>
      <c r="AC799" s="35">
        <f>VLOOKUP(A799,Raceinfo!$A$1:$D$15,4,0)</f>
        <v>4</v>
      </c>
      <c r="AD799">
        <v>4</v>
      </c>
      <c r="AE799">
        <v>47</v>
      </c>
      <c r="AF799">
        <v>5</v>
      </c>
      <c r="AG799">
        <v>3</v>
      </c>
      <c r="AH799">
        <v>7</v>
      </c>
      <c r="AL799" t="s">
        <v>39</v>
      </c>
      <c r="AM799" t="s">
        <v>1469</v>
      </c>
      <c r="AN799" s="126">
        <f>表格2[[#This Row],[今次負磅]]/表格2[[#This Row],[排位體重]]*100%</f>
        <v>0.10572687224669604</v>
      </c>
      <c r="AO799" t="str">
        <f t="shared" si="38"/>
        <v/>
      </c>
    </row>
    <row r="800" spans="1:45" x14ac:dyDescent="0.25">
      <c r="A800" s="21" t="s">
        <v>167</v>
      </c>
      <c r="B800" s="25" t="s">
        <v>188</v>
      </c>
      <c r="C800" s="25"/>
      <c r="D800" s="25"/>
      <c r="E800" s="124" t="s">
        <v>1413</v>
      </c>
      <c r="F800" s="18" t="s">
        <v>1407</v>
      </c>
      <c r="G800" s="31" t="str">
        <f>VLOOKUP(AF800, method!$A$1:$B$15, 2, 0)</f>
        <v>中後</v>
      </c>
      <c r="H800" s="15">
        <v>1</v>
      </c>
      <c r="I800" s="15" t="str">
        <f t="shared" si="36"/>
        <v/>
      </c>
      <c r="J800" s="15">
        <f>COUNTIF($B$2:B800,B800)</f>
        <v>4</v>
      </c>
      <c r="K800" s="15" t="str">
        <f t="shared" ca="1" si="37"/>
        <v/>
      </c>
      <c r="L800" t="s">
        <v>553</v>
      </c>
      <c r="M800" s="40" t="s">
        <v>426</v>
      </c>
      <c r="N800" s="42">
        <v>1200</v>
      </c>
      <c r="O800">
        <v>1</v>
      </c>
      <c r="P800">
        <v>10.15</v>
      </c>
      <c r="Q800">
        <v>14</v>
      </c>
      <c r="R800">
        <v>8</v>
      </c>
      <c r="S800" s="44" t="s">
        <v>347</v>
      </c>
      <c r="T800" s="44" t="s">
        <v>347</v>
      </c>
      <c r="U800" s="23" t="s">
        <v>47</v>
      </c>
      <c r="V800">
        <v>120</v>
      </c>
      <c r="W800">
        <v>113</v>
      </c>
      <c r="X800">
        <v>1134</v>
      </c>
      <c r="Z800">
        <v>22</v>
      </c>
      <c r="AA800" s="38" t="s">
        <v>468</v>
      </c>
      <c r="AB800" s="35" t="s">
        <v>377</v>
      </c>
      <c r="AC800" s="35">
        <f>VLOOKUP(A800,Raceinfo!$A$1:$D$15,4,0)</f>
        <v>4</v>
      </c>
      <c r="AD800">
        <v>4</v>
      </c>
      <c r="AE800">
        <v>40</v>
      </c>
      <c r="AF800">
        <v>9</v>
      </c>
      <c r="AG800">
        <v>8</v>
      </c>
      <c r="AH800">
        <v>1</v>
      </c>
      <c r="AL800" t="s">
        <v>39</v>
      </c>
      <c r="AM800" t="s">
        <v>1469</v>
      </c>
      <c r="AN800" s="126">
        <f>表格2[[#This Row],[今次負磅]]/表格2[[#This Row],[排位體重]]*100%</f>
        <v>0.10582010582010581</v>
      </c>
      <c r="AO800" t="str">
        <f t="shared" si="38"/>
        <v/>
      </c>
    </row>
    <row r="801" spans="1:41" x14ac:dyDescent="0.25">
      <c r="A801" s="21" t="s">
        <v>167</v>
      </c>
      <c r="B801" s="25" t="s">
        <v>188</v>
      </c>
      <c r="C801" s="25"/>
      <c r="D801" s="25"/>
      <c r="E801" s="125" t="s">
        <v>1399</v>
      </c>
      <c r="F801" s="122"/>
      <c r="G801" s="32" t="str">
        <f>VLOOKUP(AF801, method!$A$1:$B$15, 2, 0)</f>
        <v>中前</v>
      </c>
      <c r="H801">
        <v>14</v>
      </c>
      <c r="I801" t="str">
        <f t="shared" si="36"/>
        <v/>
      </c>
      <c r="J801">
        <f>COUNTIF($B$2:B801,B801)</f>
        <v>5</v>
      </c>
      <c r="K801" t="str">
        <f t="shared" ca="1" si="37"/>
        <v/>
      </c>
      <c r="L801" t="s">
        <v>389</v>
      </c>
      <c r="M801" s="39" t="s">
        <v>390</v>
      </c>
      <c r="N801" s="42">
        <v>1200</v>
      </c>
      <c r="O801">
        <v>1</v>
      </c>
      <c r="P801">
        <v>10.93</v>
      </c>
      <c r="Q801">
        <v>14</v>
      </c>
      <c r="R801">
        <v>3</v>
      </c>
      <c r="S801" s="44" t="s">
        <v>347</v>
      </c>
      <c r="T801" s="69" t="s">
        <v>358</v>
      </c>
      <c r="U801" s="23" t="s">
        <v>47</v>
      </c>
      <c r="V801">
        <v>120</v>
      </c>
      <c r="W801">
        <v>135</v>
      </c>
      <c r="X801">
        <v>1112</v>
      </c>
      <c r="Z801">
        <v>20</v>
      </c>
      <c r="AA801" s="37" t="s">
        <v>529</v>
      </c>
      <c r="AB801" s="35" t="s">
        <v>377</v>
      </c>
      <c r="AC801" s="35">
        <f>VLOOKUP(A801,Raceinfo!$A$1:$D$15,4,0)</f>
        <v>4</v>
      </c>
      <c r="AD801">
        <v>5</v>
      </c>
      <c r="AE801">
        <v>40</v>
      </c>
      <c r="AF801">
        <v>5</v>
      </c>
      <c r="AG801">
        <v>4</v>
      </c>
      <c r="AH801">
        <v>14</v>
      </c>
      <c r="AL801" t="s">
        <v>39</v>
      </c>
      <c r="AM801" t="s">
        <v>1469</v>
      </c>
      <c r="AN801" s="126">
        <f>表格2[[#This Row],[今次負磅]]/表格2[[#This Row],[排位體重]]*100%</f>
        <v>0.1079136690647482</v>
      </c>
      <c r="AO801" t="str">
        <f t="shared" si="38"/>
        <v/>
      </c>
    </row>
    <row r="802" spans="1:41" x14ac:dyDescent="0.25">
      <c r="A802" s="21" t="s">
        <v>167</v>
      </c>
      <c r="B802" s="25" t="s">
        <v>188</v>
      </c>
      <c r="C802" s="25"/>
      <c r="D802" s="25"/>
      <c r="E802" s="125" t="s">
        <v>1399</v>
      </c>
      <c r="F802" s="18" t="s">
        <v>1407</v>
      </c>
      <c r="G802" s="31" t="str">
        <f>VLOOKUP(AF802, method!$A$1:$B$15, 2, 0)</f>
        <v>中後</v>
      </c>
      <c r="H802" s="15">
        <v>1</v>
      </c>
      <c r="I802" s="15" t="str">
        <f t="shared" si="36"/>
        <v/>
      </c>
      <c r="J802" s="15">
        <f>COUNTIF($B$2:B802,B802)</f>
        <v>6</v>
      </c>
      <c r="K802" s="15" t="str">
        <f t="shared" ca="1" si="37"/>
        <v/>
      </c>
      <c r="L802" t="s">
        <v>475</v>
      </c>
      <c r="M802" s="40" t="s">
        <v>398</v>
      </c>
      <c r="N802" s="42">
        <v>1200</v>
      </c>
      <c r="O802">
        <v>1</v>
      </c>
      <c r="P802">
        <v>10.17</v>
      </c>
      <c r="Q802">
        <v>14</v>
      </c>
      <c r="R802">
        <v>9</v>
      </c>
      <c r="S802" s="44" t="s">
        <v>347</v>
      </c>
      <c r="T802" s="66" t="s">
        <v>356</v>
      </c>
      <c r="U802" s="23" t="s">
        <v>47</v>
      </c>
      <c r="V802">
        <v>120</v>
      </c>
      <c r="W802">
        <v>132</v>
      </c>
      <c r="X802">
        <v>1121</v>
      </c>
      <c r="Z802">
        <v>21</v>
      </c>
      <c r="AA802" s="38" t="s">
        <v>434</v>
      </c>
      <c r="AB802" s="35" t="s">
        <v>370</v>
      </c>
      <c r="AC802" s="35">
        <f>VLOOKUP(A802,Raceinfo!$A$1:$D$15,4,0)</f>
        <v>4</v>
      </c>
      <c r="AD802">
        <v>5</v>
      </c>
      <c r="AE802">
        <v>35</v>
      </c>
      <c r="AF802">
        <v>9</v>
      </c>
      <c r="AG802">
        <v>8</v>
      </c>
      <c r="AH802">
        <v>1</v>
      </c>
      <c r="AL802" t="s">
        <v>317</v>
      </c>
      <c r="AM802" t="s">
        <v>1498</v>
      </c>
      <c r="AN802" s="126">
        <f>表格2[[#This Row],[今次負磅]]/表格2[[#This Row],[排位體重]]*100%</f>
        <v>0.10704727921498662</v>
      </c>
      <c r="AO802" t="str">
        <f t="shared" si="38"/>
        <v/>
      </c>
    </row>
    <row r="803" spans="1:41" x14ac:dyDescent="0.25">
      <c r="A803" s="21" t="s">
        <v>167</v>
      </c>
      <c r="B803" s="25" t="s">
        <v>188</v>
      </c>
      <c r="C803" s="25"/>
      <c r="D803" s="25"/>
      <c r="E803" s="125" t="s">
        <v>1399</v>
      </c>
      <c r="F803" s="122"/>
      <c r="G803" s="32" t="str">
        <f>VLOOKUP(AF803, method!$A$1:$B$15, 2, 0)</f>
        <v>中前</v>
      </c>
      <c r="H803">
        <v>9</v>
      </c>
      <c r="I803" t="str">
        <f t="shared" si="36"/>
        <v/>
      </c>
      <c r="J803">
        <f>COUNTIF($B$2:B803,B803)</f>
        <v>7</v>
      </c>
      <c r="K803" t="str">
        <f t="shared" ca="1" si="37"/>
        <v/>
      </c>
      <c r="L803" t="s">
        <v>685</v>
      </c>
      <c r="M803" s="40" t="s">
        <v>426</v>
      </c>
      <c r="N803" s="42">
        <v>1200</v>
      </c>
      <c r="O803">
        <v>1</v>
      </c>
      <c r="P803">
        <v>11.46</v>
      </c>
      <c r="Q803">
        <v>14</v>
      </c>
      <c r="R803">
        <v>1</v>
      </c>
      <c r="S803" s="44" t="s">
        <v>347</v>
      </c>
      <c r="T803" s="66" t="s">
        <v>356</v>
      </c>
      <c r="U803" s="23" t="s">
        <v>47</v>
      </c>
      <c r="V803">
        <v>120</v>
      </c>
      <c r="W803">
        <v>130</v>
      </c>
      <c r="X803">
        <v>1127</v>
      </c>
      <c r="Z803">
        <v>6.9</v>
      </c>
      <c r="AA803" s="37" t="s">
        <v>525</v>
      </c>
      <c r="AB803" s="35" t="s">
        <v>377</v>
      </c>
      <c r="AC803" s="35">
        <f>VLOOKUP(A803,Raceinfo!$A$1:$D$15,4,0)</f>
        <v>4</v>
      </c>
      <c r="AD803">
        <v>5</v>
      </c>
      <c r="AE803">
        <v>35</v>
      </c>
      <c r="AF803">
        <v>6</v>
      </c>
      <c r="AG803">
        <v>6</v>
      </c>
      <c r="AH803">
        <v>9</v>
      </c>
      <c r="AL803" t="s">
        <v>514</v>
      </c>
      <c r="AM803" t="s">
        <v>1545</v>
      </c>
      <c r="AN803" s="126">
        <f>表格2[[#This Row],[今次負磅]]/表格2[[#This Row],[排位體重]]*100%</f>
        <v>0.1064773735581189</v>
      </c>
      <c r="AO803" t="str">
        <f t="shared" si="38"/>
        <v/>
      </c>
    </row>
    <row r="804" spans="1:41" x14ac:dyDescent="0.25">
      <c r="A804" s="21" t="s">
        <v>167</v>
      </c>
      <c r="B804" s="25" t="s">
        <v>188</v>
      </c>
      <c r="C804" s="25"/>
      <c r="D804" s="25"/>
      <c r="E804" s="11" t="s">
        <v>1414</v>
      </c>
      <c r="F804" s="122"/>
      <c r="G804" s="33" t="str">
        <f>VLOOKUP(AF804, method!$A$1:$B$15, 2, 0)</f>
        <v>留後</v>
      </c>
      <c r="H804">
        <v>5</v>
      </c>
      <c r="I804" t="str">
        <f t="shared" si="36"/>
        <v/>
      </c>
      <c r="J804">
        <f>COUNTIF($B$2:B804,B804)</f>
        <v>8</v>
      </c>
      <c r="K804" t="str">
        <f t="shared" ca="1" si="37"/>
        <v/>
      </c>
      <c r="L804" t="s">
        <v>503</v>
      </c>
      <c r="M804" s="39" t="s">
        <v>430</v>
      </c>
      <c r="N804">
        <v>1400</v>
      </c>
      <c r="O804">
        <v>1</v>
      </c>
      <c r="P804">
        <v>23.42</v>
      </c>
      <c r="Q804">
        <v>14</v>
      </c>
      <c r="R804">
        <v>14</v>
      </c>
      <c r="S804" s="44" t="s">
        <v>347</v>
      </c>
      <c r="T804" s="50" t="s">
        <v>46</v>
      </c>
      <c r="U804" s="23" t="s">
        <v>47</v>
      </c>
      <c r="V804">
        <v>120</v>
      </c>
      <c r="W804">
        <v>132</v>
      </c>
      <c r="X804">
        <v>1124</v>
      </c>
      <c r="Z804">
        <v>31</v>
      </c>
      <c r="AA804" s="37" t="s">
        <v>423</v>
      </c>
      <c r="AB804" s="35" t="s">
        <v>377</v>
      </c>
      <c r="AC804" s="35">
        <f>VLOOKUP(A804,Raceinfo!$A$1:$D$15,4,0)</f>
        <v>4</v>
      </c>
      <c r="AD804">
        <v>5</v>
      </c>
      <c r="AE804">
        <v>37</v>
      </c>
      <c r="AF804">
        <v>13</v>
      </c>
      <c r="AG804">
        <v>13</v>
      </c>
      <c r="AH804">
        <v>12</v>
      </c>
      <c r="AI804">
        <v>5</v>
      </c>
      <c r="AL804" t="s">
        <v>39</v>
      </c>
      <c r="AM804" t="s">
        <v>1469</v>
      </c>
      <c r="AN804" s="126">
        <f>表格2[[#This Row],[今次負磅]]/表格2[[#This Row],[排位體重]]*100%</f>
        <v>0.10676156583629894</v>
      </c>
      <c r="AO804" t="str">
        <f t="shared" si="38"/>
        <v/>
      </c>
    </row>
    <row r="805" spans="1:41" x14ac:dyDescent="0.25">
      <c r="A805" s="21" t="s">
        <v>167</v>
      </c>
      <c r="B805" s="25" t="s">
        <v>188</v>
      </c>
      <c r="C805" s="25"/>
      <c r="D805" s="25"/>
      <c r="E805" s="125" t="s">
        <v>1399</v>
      </c>
      <c r="F805" s="122"/>
      <c r="G805" s="32" t="str">
        <f>VLOOKUP(AF805, method!$A$1:$B$15, 2, 0)</f>
        <v>中前</v>
      </c>
      <c r="H805">
        <v>9</v>
      </c>
      <c r="I805" t="str">
        <f t="shared" si="36"/>
        <v/>
      </c>
      <c r="J805">
        <f>COUNTIF($B$2:B805,B805)</f>
        <v>9</v>
      </c>
      <c r="K805" t="str">
        <f t="shared" ca="1" si="37"/>
        <v/>
      </c>
      <c r="L805" t="s">
        <v>541</v>
      </c>
      <c r="M805" s="41" t="s">
        <v>400</v>
      </c>
      <c r="N805" s="42">
        <v>1200</v>
      </c>
      <c r="O805">
        <v>1</v>
      </c>
      <c r="P805">
        <v>11.54</v>
      </c>
      <c r="Q805">
        <v>14</v>
      </c>
      <c r="R805">
        <v>10</v>
      </c>
      <c r="S805" s="44" t="s">
        <v>347</v>
      </c>
      <c r="T805" s="47" t="s">
        <v>32</v>
      </c>
      <c r="U805" s="23" t="s">
        <v>47</v>
      </c>
      <c r="V805">
        <v>120</v>
      </c>
      <c r="W805">
        <v>133</v>
      </c>
      <c r="X805">
        <v>1119</v>
      </c>
      <c r="Z805">
        <v>8.4</v>
      </c>
      <c r="AA805" s="37" t="s">
        <v>410</v>
      </c>
      <c r="AB805" s="35" t="s">
        <v>377</v>
      </c>
      <c r="AC805" s="35">
        <f>VLOOKUP(A805,Raceinfo!$A$1:$D$15,4,0)</f>
        <v>4</v>
      </c>
      <c r="AD805">
        <v>5</v>
      </c>
      <c r="AE805">
        <v>39</v>
      </c>
      <c r="AF805">
        <v>7</v>
      </c>
      <c r="AG805">
        <v>5</v>
      </c>
      <c r="AH805">
        <v>9</v>
      </c>
      <c r="AL805" t="s">
        <v>39</v>
      </c>
      <c r="AM805" t="s">
        <v>1469</v>
      </c>
      <c r="AN805" s="126">
        <f>表格2[[#This Row],[今次負磅]]/表格2[[#This Row],[排位體重]]*100%</f>
        <v>0.10723860589812333</v>
      </c>
      <c r="AO805" t="str">
        <f t="shared" si="38"/>
        <v/>
      </c>
    </row>
    <row r="806" spans="1:41" x14ac:dyDescent="0.25">
      <c r="A806" s="21" t="s">
        <v>167</v>
      </c>
      <c r="B806" s="25" t="s">
        <v>188</v>
      </c>
      <c r="C806" s="25"/>
      <c r="D806" s="25"/>
      <c r="E806" s="125" t="s">
        <v>1399</v>
      </c>
      <c r="F806" s="122"/>
      <c r="G806" s="31" t="str">
        <f>VLOOKUP(AF806, method!$A$1:$B$15, 2, 0)</f>
        <v>中後</v>
      </c>
      <c r="H806">
        <v>7</v>
      </c>
      <c r="I806" t="str">
        <f t="shared" si="36"/>
        <v/>
      </c>
      <c r="J806">
        <f>COUNTIF($B$2:B806,B806)</f>
        <v>10</v>
      </c>
      <c r="K806" t="str">
        <f t="shared" ca="1" si="37"/>
        <v/>
      </c>
      <c r="L806" t="s">
        <v>542</v>
      </c>
      <c r="M806" s="41" t="s">
        <v>400</v>
      </c>
      <c r="N806" s="42">
        <v>1200</v>
      </c>
      <c r="O806">
        <v>1</v>
      </c>
      <c r="P806">
        <v>10.15</v>
      </c>
      <c r="Q806">
        <v>14</v>
      </c>
      <c r="R806">
        <v>7</v>
      </c>
      <c r="S806" s="44" t="s">
        <v>347</v>
      </c>
      <c r="T806" s="71" t="s">
        <v>350</v>
      </c>
      <c r="U806" s="23" t="s">
        <v>47</v>
      </c>
      <c r="V806">
        <v>120</v>
      </c>
      <c r="W806">
        <v>135</v>
      </c>
      <c r="X806">
        <v>1116</v>
      </c>
      <c r="Z806">
        <v>13</v>
      </c>
      <c r="AA806" s="37" t="s">
        <v>414</v>
      </c>
      <c r="AB806" s="36" t="s">
        <v>487</v>
      </c>
      <c r="AC806" s="36">
        <f>VLOOKUP(A806,Raceinfo!$A$1:$D$15,4,0)</f>
        <v>4</v>
      </c>
      <c r="AD806">
        <v>5</v>
      </c>
      <c r="AE806">
        <v>40</v>
      </c>
      <c r="AF806">
        <v>8</v>
      </c>
      <c r="AG806">
        <v>7</v>
      </c>
      <c r="AH806">
        <v>7</v>
      </c>
      <c r="AL806" t="s">
        <v>284</v>
      </c>
      <c r="AM806" t="s">
        <v>1496</v>
      </c>
      <c r="AN806" s="126">
        <f>表格2[[#This Row],[今次負磅]]/表格2[[#This Row],[排位體重]]*100%</f>
        <v>0.10752688172043011</v>
      </c>
      <c r="AO806" t="str">
        <f t="shared" si="38"/>
        <v/>
      </c>
    </row>
    <row r="807" spans="1:41" x14ac:dyDescent="0.25">
      <c r="A807" s="21" t="s">
        <v>167</v>
      </c>
      <c r="B807" s="25" t="s">
        <v>188</v>
      </c>
      <c r="C807" s="25" t="s">
        <v>1410</v>
      </c>
      <c r="D807" s="25"/>
      <c r="E807" s="125" t="s">
        <v>1399</v>
      </c>
      <c r="F807" s="122"/>
      <c r="G807" s="31" t="str">
        <f>VLOOKUP(AF807, method!$A$1:$B$15, 2, 0)</f>
        <v>中後</v>
      </c>
      <c r="H807">
        <v>6</v>
      </c>
      <c r="I807" t="str">
        <f t="shared" si="36"/>
        <v/>
      </c>
      <c r="J807">
        <f>COUNTIF($B$2:B807,B807)</f>
        <v>11</v>
      </c>
      <c r="K807" t="str">
        <f t="shared" ca="1" si="37"/>
        <v/>
      </c>
      <c r="L807" t="s">
        <v>435</v>
      </c>
      <c r="M807" s="39" t="s">
        <v>394</v>
      </c>
      <c r="N807" s="42">
        <v>1200</v>
      </c>
      <c r="O807">
        <v>1</v>
      </c>
      <c r="P807" s="127">
        <v>9</v>
      </c>
      <c r="Q807">
        <v>14</v>
      </c>
      <c r="R807">
        <v>2</v>
      </c>
      <c r="S807" s="44" t="s">
        <v>347</v>
      </c>
      <c r="T807" s="71" t="s">
        <v>350</v>
      </c>
      <c r="U807" s="23" t="s">
        <v>47</v>
      </c>
      <c r="V807">
        <v>120</v>
      </c>
      <c r="W807">
        <v>120</v>
      </c>
      <c r="X807">
        <v>1104</v>
      </c>
      <c r="Z807">
        <v>25</v>
      </c>
      <c r="AA807" s="37">
        <v>4</v>
      </c>
      <c r="AB807" s="35" t="s">
        <v>370</v>
      </c>
      <c r="AC807" s="35">
        <f>VLOOKUP(A807,Raceinfo!$A$1:$D$15,4,0)</f>
        <v>4</v>
      </c>
      <c r="AD807">
        <v>4</v>
      </c>
      <c r="AE807">
        <v>41</v>
      </c>
      <c r="AF807">
        <v>8</v>
      </c>
      <c r="AG807">
        <v>7</v>
      </c>
      <c r="AH807">
        <v>6</v>
      </c>
      <c r="AL807" t="s">
        <v>34</v>
      </c>
      <c r="AM807" t="s">
        <v>1470</v>
      </c>
      <c r="AN807" s="126">
        <f>表格2[[#This Row],[今次負磅]]/表格2[[#This Row],[排位體重]]*100%</f>
        <v>0.10869565217391304</v>
      </c>
      <c r="AO807" t="str">
        <f t="shared" si="38"/>
        <v/>
      </c>
    </row>
    <row r="808" spans="1:41" x14ac:dyDescent="0.25">
      <c r="A808" s="21" t="s">
        <v>167</v>
      </c>
      <c r="B808" s="25" t="s">
        <v>188</v>
      </c>
      <c r="C808" s="25" t="s">
        <v>1410</v>
      </c>
      <c r="D808" s="25"/>
      <c r="E808" s="11" t="s">
        <v>1414</v>
      </c>
      <c r="F808" s="122"/>
      <c r="G808" s="33" t="str">
        <f>VLOOKUP(AF808, method!$A$1:$B$15, 2, 0)</f>
        <v>留後</v>
      </c>
      <c r="H808">
        <v>8</v>
      </c>
      <c r="I808" t="str">
        <f t="shared" si="36"/>
        <v/>
      </c>
      <c r="J808">
        <f>COUNTIF($B$2:B808,B808)</f>
        <v>12</v>
      </c>
      <c r="K808" t="str">
        <f t="shared" ca="1" si="37"/>
        <v/>
      </c>
      <c r="L808" t="s">
        <v>508</v>
      </c>
      <c r="M808" s="39" t="s">
        <v>369</v>
      </c>
      <c r="N808" s="42">
        <v>1200</v>
      </c>
      <c r="O808">
        <v>1</v>
      </c>
      <c r="P808" s="127">
        <v>9.5399999999999991</v>
      </c>
      <c r="Q808">
        <v>14</v>
      </c>
      <c r="R808">
        <v>11</v>
      </c>
      <c r="S808" s="44" t="s">
        <v>347</v>
      </c>
      <c r="T808" s="62" t="s">
        <v>154</v>
      </c>
      <c r="U808" s="23" t="s">
        <v>47</v>
      </c>
      <c r="V808">
        <v>120</v>
      </c>
      <c r="W808">
        <v>120</v>
      </c>
      <c r="X808">
        <v>1095</v>
      </c>
      <c r="Z808">
        <v>43</v>
      </c>
      <c r="AA808" s="37" t="s">
        <v>471</v>
      </c>
      <c r="AB808" s="35" t="s">
        <v>377</v>
      </c>
      <c r="AC808" s="35">
        <f>VLOOKUP(A808,Raceinfo!$A$1:$D$15,4,0)</f>
        <v>4</v>
      </c>
      <c r="AD808">
        <v>4</v>
      </c>
      <c r="AE808">
        <v>43</v>
      </c>
      <c r="AF808">
        <v>13</v>
      </c>
      <c r="AG808">
        <v>12</v>
      </c>
      <c r="AH808">
        <v>8</v>
      </c>
      <c r="AL808" t="s">
        <v>34</v>
      </c>
      <c r="AM808" t="s">
        <v>1470</v>
      </c>
      <c r="AN808" s="126">
        <f>表格2[[#This Row],[今次負磅]]/表格2[[#This Row],[排位體重]]*100%</f>
        <v>0.1095890410958904</v>
      </c>
      <c r="AO808" t="str">
        <f t="shared" si="38"/>
        <v/>
      </c>
    </row>
    <row r="809" spans="1:41" x14ac:dyDescent="0.25">
      <c r="A809" s="21" t="s">
        <v>167</v>
      </c>
      <c r="B809" s="25" t="s">
        <v>188</v>
      </c>
      <c r="C809" s="25"/>
      <c r="D809" s="25"/>
      <c r="E809" s="125" t="s">
        <v>1399</v>
      </c>
      <c r="F809" s="122"/>
      <c r="G809" s="33" t="str">
        <f>VLOOKUP(AF809, method!$A$1:$B$15, 2, 0)</f>
        <v>留後</v>
      </c>
      <c r="H809">
        <v>6</v>
      </c>
      <c r="I809" t="str">
        <f t="shared" si="36"/>
        <v/>
      </c>
      <c r="J809">
        <f>COUNTIF($B$2:B809,B809)</f>
        <v>13</v>
      </c>
      <c r="K809" t="str">
        <f t="shared" ca="1" si="37"/>
        <v/>
      </c>
      <c r="L809" t="s">
        <v>481</v>
      </c>
      <c r="M809" s="39" t="s">
        <v>369</v>
      </c>
      <c r="N809" s="42">
        <v>1200</v>
      </c>
      <c r="O809">
        <v>1</v>
      </c>
      <c r="P809">
        <v>9.6</v>
      </c>
      <c r="Q809">
        <v>14</v>
      </c>
      <c r="R809">
        <v>7</v>
      </c>
      <c r="S809" s="44" t="s">
        <v>347</v>
      </c>
      <c r="T809" s="47" t="s">
        <v>32</v>
      </c>
      <c r="U809" s="23" t="s">
        <v>47</v>
      </c>
      <c r="V809">
        <v>120</v>
      </c>
      <c r="W809">
        <v>123</v>
      </c>
      <c r="X809">
        <v>1118</v>
      </c>
      <c r="Z809">
        <v>38</v>
      </c>
      <c r="AA809" s="38" t="s">
        <v>517</v>
      </c>
      <c r="AB809" s="35" t="s">
        <v>370</v>
      </c>
      <c r="AC809" s="35">
        <f>VLOOKUP(A809,Raceinfo!$A$1:$D$15,4,0)</f>
        <v>4</v>
      </c>
      <c r="AD809">
        <v>4</v>
      </c>
      <c r="AE809">
        <v>46</v>
      </c>
      <c r="AF809">
        <v>12</v>
      </c>
      <c r="AG809">
        <v>10</v>
      </c>
      <c r="AH809">
        <v>6</v>
      </c>
      <c r="AL809" t="s">
        <v>94</v>
      </c>
      <c r="AM809" t="s">
        <v>1480</v>
      </c>
      <c r="AN809" s="126">
        <f>表格2[[#This Row],[今次負磅]]/表格2[[#This Row],[排位體重]]*100%</f>
        <v>0.1073345259391771</v>
      </c>
      <c r="AO809" t="str">
        <f t="shared" si="38"/>
        <v/>
      </c>
    </row>
    <row r="810" spans="1:41" x14ac:dyDescent="0.25">
      <c r="A810" s="21" t="s">
        <v>167</v>
      </c>
      <c r="B810" s="25" t="s">
        <v>188</v>
      </c>
      <c r="C810" s="25"/>
      <c r="D810" s="25"/>
      <c r="E810" s="125" t="s">
        <v>1399</v>
      </c>
      <c r="F810" s="122"/>
      <c r="G810" s="33" t="str">
        <f>VLOOKUP(AF810, method!$A$1:$B$15, 2, 0)</f>
        <v>留後</v>
      </c>
      <c r="H810">
        <v>10</v>
      </c>
      <c r="I810" t="str">
        <f t="shared" si="36"/>
        <v/>
      </c>
      <c r="J810">
        <f>COUNTIF($B$2:B810,B810)</f>
        <v>14</v>
      </c>
      <c r="K810" t="str">
        <f t="shared" ca="1" si="37"/>
        <v/>
      </c>
      <c r="L810" t="s">
        <v>687</v>
      </c>
      <c r="M810" s="40" t="s">
        <v>426</v>
      </c>
      <c r="N810" s="42">
        <v>1200</v>
      </c>
      <c r="O810">
        <v>1</v>
      </c>
      <c r="P810">
        <v>11.32</v>
      </c>
      <c r="Q810">
        <v>14</v>
      </c>
      <c r="R810">
        <v>8</v>
      </c>
      <c r="S810" s="44" t="s">
        <v>347</v>
      </c>
      <c r="T810" s="54" t="s">
        <v>64</v>
      </c>
      <c r="U810" s="23" t="s">
        <v>47</v>
      </c>
      <c r="V810">
        <v>120</v>
      </c>
      <c r="W810">
        <v>127</v>
      </c>
      <c r="X810">
        <v>1124</v>
      </c>
      <c r="Z810">
        <v>19</v>
      </c>
      <c r="AA810" s="37">
        <v>6</v>
      </c>
      <c r="AB810" s="35" t="s">
        <v>370</v>
      </c>
      <c r="AC810" s="35">
        <f>VLOOKUP(A810,Raceinfo!$A$1:$D$15,4,0)</f>
        <v>4</v>
      </c>
      <c r="AD810">
        <v>4</v>
      </c>
      <c r="AE810">
        <v>48</v>
      </c>
      <c r="AF810">
        <v>11</v>
      </c>
      <c r="AG810">
        <v>12</v>
      </c>
      <c r="AH810">
        <v>10</v>
      </c>
      <c r="AL810" t="s">
        <v>18</v>
      </c>
      <c r="AM810" t="s">
        <v>1475</v>
      </c>
      <c r="AN810" s="126">
        <f>表格2[[#This Row],[今次負磅]]/表格2[[#This Row],[排位體重]]*100%</f>
        <v>0.10676156583629894</v>
      </c>
      <c r="AO810" t="str">
        <f t="shared" si="38"/>
        <v/>
      </c>
    </row>
    <row r="811" spans="1:41" x14ac:dyDescent="0.25">
      <c r="A811" s="21" t="s">
        <v>167</v>
      </c>
      <c r="B811" s="25" t="s">
        <v>188</v>
      </c>
      <c r="C811" s="25"/>
      <c r="D811" s="25"/>
      <c r="E811" s="125" t="s">
        <v>1399</v>
      </c>
      <c r="F811" s="122"/>
      <c r="G811" s="33" t="str">
        <f>VLOOKUP(AF811, method!$A$1:$B$15, 2, 0)</f>
        <v>留後</v>
      </c>
      <c r="H811">
        <v>6</v>
      </c>
      <c r="I811" t="str">
        <f t="shared" si="36"/>
        <v/>
      </c>
      <c r="J811">
        <f>COUNTIF($B$2:B811,B811)</f>
        <v>15</v>
      </c>
      <c r="K811" t="str">
        <f t="shared" ca="1" si="37"/>
        <v/>
      </c>
      <c r="L811" t="s">
        <v>482</v>
      </c>
      <c r="M811" s="40" t="s">
        <v>398</v>
      </c>
      <c r="N811" s="42">
        <v>1200</v>
      </c>
      <c r="O811">
        <v>1</v>
      </c>
      <c r="P811">
        <v>10.24</v>
      </c>
      <c r="Q811">
        <v>14</v>
      </c>
      <c r="R811">
        <v>10</v>
      </c>
      <c r="S811" s="44" t="s">
        <v>347</v>
      </c>
      <c r="T811" s="54" t="s">
        <v>64</v>
      </c>
      <c r="U811" s="23" t="s">
        <v>47</v>
      </c>
      <c r="V811">
        <v>120</v>
      </c>
      <c r="W811">
        <v>127</v>
      </c>
      <c r="X811">
        <v>1134</v>
      </c>
      <c r="Z811">
        <v>189</v>
      </c>
      <c r="AA811" s="38">
        <v>2</v>
      </c>
      <c r="AB811" s="35" t="s">
        <v>370</v>
      </c>
      <c r="AC811" s="35">
        <f>VLOOKUP(A811,Raceinfo!$A$1:$D$15,4,0)</f>
        <v>4</v>
      </c>
      <c r="AD811">
        <v>4</v>
      </c>
      <c r="AE811">
        <v>50</v>
      </c>
      <c r="AF811">
        <v>11</v>
      </c>
      <c r="AG811">
        <v>11</v>
      </c>
      <c r="AH811">
        <v>6</v>
      </c>
      <c r="AL811" t="s">
        <v>18</v>
      </c>
      <c r="AM811" t="s">
        <v>1475</v>
      </c>
      <c r="AN811" s="126">
        <f>表格2[[#This Row],[今次負磅]]/表格2[[#This Row],[排位體重]]*100%</f>
        <v>0.10582010582010581</v>
      </c>
      <c r="AO811" t="str">
        <f t="shared" si="38"/>
        <v/>
      </c>
    </row>
    <row r="812" spans="1:41" x14ac:dyDescent="0.25">
      <c r="A812" s="21" t="s">
        <v>167</v>
      </c>
      <c r="B812" s="25" t="s">
        <v>188</v>
      </c>
      <c r="C812" s="25"/>
      <c r="D812" s="25"/>
      <c r="E812" s="125" t="s">
        <v>1399</v>
      </c>
      <c r="F812" s="122"/>
      <c r="G812" s="32" t="str">
        <f>VLOOKUP(AF812, method!$A$1:$B$15, 2, 0)</f>
        <v>中前</v>
      </c>
      <c r="H812">
        <v>10</v>
      </c>
      <c r="I812" t="str">
        <f t="shared" si="36"/>
        <v/>
      </c>
      <c r="J812">
        <f>COUNTIF($B$2:B812,B812)</f>
        <v>16</v>
      </c>
      <c r="K812" t="str">
        <f t="shared" ca="1" si="37"/>
        <v/>
      </c>
      <c r="L812" t="s">
        <v>652</v>
      </c>
      <c r="M812" s="39" t="s">
        <v>413</v>
      </c>
      <c r="N812">
        <v>1400</v>
      </c>
      <c r="O812">
        <v>1</v>
      </c>
      <c r="P812">
        <v>23.2</v>
      </c>
      <c r="Q812">
        <v>14</v>
      </c>
      <c r="R812">
        <v>1</v>
      </c>
      <c r="S812" s="44" t="s">
        <v>347</v>
      </c>
      <c r="T812" s="54" t="s">
        <v>64</v>
      </c>
      <c r="U812" s="23" t="s">
        <v>47</v>
      </c>
      <c r="V812">
        <v>120</v>
      </c>
      <c r="W812">
        <v>127</v>
      </c>
      <c r="X812">
        <v>1146</v>
      </c>
      <c r="Z812">
        <v>86</v>
      </c>
      <c r="AA812" s="37" t="s">
        <v>471</v>
      </c>
      <c r="AB812" s="35" t="s">
        <v>377</v>
      </c>
      <c r="AC812" s="35">
        <f>VLOOKUP(A812,Raceinfo!$A$1:$D$15,4,0)</f>
        <v>4</v>
      </c>
      <c r="AD812">
        <v>4</v>
      </c>
      <c r="AE812">
        <v>52</v>
      </c>
      <c r="AF812">
        <v>4</v>
      </c>
      <c r="AG812">
        <v>4</v>
      </c>
      <c r="AH812">
        <v>4</v>
      </c>
      <c r="AI812">
        <v>10</v>
      </c>
      <c r="AL812" t="s">
        <v>18</v>
      </c>
      <c r="AM812" t="s">
        <v>1475</v>
      </c>
      <c r="AN812" s="126">
        <f>表格2[[#This Row],[今次負磅]]/表格2[[#This Row],[排位體重]]*100%</f>
        <v>0.10471204188481675</v>
      </c>
      <c r="AO812" t="str">
        <f t="shared" si="38"/>
        <v/>
      </c>
    </row>
    <row r="813" spans="1:41" x14ac:dyDescent="0.25">
      <c r="A813" s="21" t="s">
        <v>167</v>
      </c>
      <c r="B813" s="25" t="s">
        <v>188</v>
      </c>
      <c r="C813" s="25"/>
      <c r="D813" s="25"/>
      <c r="E813" s="11" t="s">
        <v>1414</v>
      </c>
      <c r="F813" s="122"/>
      <c r="G813" s="33" t="str">
        <f>VLOOKUP(AF813, method!$A$1:$B$15, 2, 0)</f>
        <v>留後</v>
      </c>
      <c r="H813">
        <v>12</v>
      </c>
      <c r="I813" t="str">
        <f t="shared" si="36"/>
        <v/>
      </c>
      <c r="J813">
        <f>COUNTIF($B$2:B813,B813)</f>
        <v>17</v>
      </c>
      <c r="K813" t="str">
        <f t="shared" ca="1" si="37"/>
        <v/>
      </c>
      <c r="L813" t="s">
        <v>595</v>
      </c>
      <c r="M813" s="39" t="s">
        <v>390</v>
      </c>
      <c r="N813" s="42">
        <v>1200</v>
      </c>
      <c r="O813">
        <v>1</v>
      </c>
      <c r="P813">
        <v>10.49</v>
      </c>
      <c r="Q813">
        <v>14</v>
      </c>
      <c r="R813">
        <v>13</v>
      </c>
      <c r="S813" s="44" t="s">
        <v>347</v>
      </c>
      <c r="T813" s="53" t="s">
        <v>60</v>
      </c>
      <c r="U813" s="23" t="s">
        <v>47</v>
      </c>
      <c r="V813">
        <v>120</v>
      </c>
      <c r="W813">
        <v>127</v>
      </c>
      <c r="X813">
        <v>1136</v>
      </c>
      <c r="Z813">
        <v>117</v>
      </c>
      <c r="AA813" s="37" t="s">
        <v>373</v>
      </c>
      <c r="AB813" s="35" t="s">
        <v>377</v>
      </c>
      <c r="AC813" s="35">
        <f>VLOOKUP(A813,Raceinfo!$A$1:$D$15,4,0)</f>
        <v>4</v>
      </c>
      <c r="AD813">
        <v>4</v>
      </c>
      <c r="AE813">
        <v>52</v>
      </c>
      <c r="AF813">
        <v>14</v>
      </c>
      <c r="AG813">
        <v>14</v>
      </c>
      <c r="AH813">
        <v>12</v>
      </c>
      <c r="AL813" t="s">
        <v>181</v>
      </c>
      <c r="AM813" t="s">
        <v>1489</v>
      </c>
      <c r="AN813" s="126">
        <f>表格2[[#This Row],[今次負磅]]/表格2[[#This Row],[排位體重]]*100%</f>
        <v>0.10563380281690141</v>
      </c>
      <c r="AO813" t="str">
        <f t="shared" si="38"/>
        <v/>
      </c>
    </row>
    <row r="814" spans="1:41" x14ac:dyDescent="0.25">
      <c r="A814" s="21" t="s">
        <v>167</v>
      </c>
      <c r="B814" s="26" t="s">
        <v>190</v>
      </c>
      <c r="C814" s="26"/>
      <c r="D814" s="26"/>
      <c r="E814" s="125" t="s">
        <v>1399</v>
      </c>
      <c r="F814" s="23" t="s">
        <v>1409</v>
      </c>
      <c r="G814" s="32" t="str">
        <f>VLOOKUP(AF814, method!$A$1:$B$15, 2, 0)</f>
        <v>中前</v>
      </c>
      <c r="H814" s="15">
        <v>2</v>
      </c>
      <c r="I814" s="15" t="str">
        <f t="shared" si="36"/>
        <v>忠</v>
      </c>
      <c r="J814" s="15">
        <f>COUNTIF($B$2:B814,B814)</f>
        <v>1</v>
      </c>
      <c r="K814" s="15" t="str">
        <f t="shared" ca="1" si="37"/>
        <v/>
      </c>
      <c r="L814" t="s">
        <v>458</v>
      </c>
      <c r="M814" s="39" t="s">
        <v>430</v>
      </c>
      <c r="N814" s="42">
        <v>1200</v>
      </c>
      <c r="O814">
        <v>1</v>
      </c>
      <c r="P814">
        <v>10.9</v>
      </c>
      <c r="Q814">
        <v>12</v>
      </c>
      <c r="R814">
        <v>1</v>
      </c>
      <c r="S814" s="63" t="s">
        <v>191</v>
      </c>
      <c r="T814" s="63" t="s">
        <v>191</v>
      </c>
      <c r="U814" s="26" t="s">
        <v>61</v>
      </c>
      <c r="V814">
        <v>121</v>
      </c>
      <c r="W814">
        <v>120</v>
      </c>
      <c r="X814">
        <v>1095</v>
      </c>
      <c r="Z814">
        <v>3.5</v>
      </c>
      <c r="AA814" s="38" t="s">
        <v>434</v>
      </c>
      <c r="AB814" s="36" t="s">
        <v>459</v>
      </c>
      <c r="AC814" s="36">
        <f>VLOOKUP(A814,Raceinfo!$A$1:$D$15,4,0)</f>
        <v>4</v>
      </c>
      <c r="AD814">
        <v>4</v>
      </c>
      <c r="AE814">
        <v>44</v>
      </c>
      <c r="AF814">
        <v>4</v>
      </c>
      <c r="AG814">
        <v>3</v>
      </c>
      <c r="AH814">
        <v>2</v>
      </c>
      <c r="AL814" t="s">
        <v>66</v>
      </c>
      <c r="AM814" t="s">
        <v>1468</v>
      </c>
      <c r="AN814" s="126">
        <f>表格2[[#This Row],[今次負磅]]/表格2[[#This Row],[排位體重]]*100%</f>
        <v>0.11050228310502283</v>
      </c>
      <c r="AO814" t="str">
        <f t="shared" si="38"/>
        <v/>
      </c>
    </row>
    <row r="815" spans="1:41" x14ac:dyDescent="0.25">
      <c r="A815" s="21" t="s">
        <v>167</v>
      </c>
      <c r="B815" s="26" t="s">
        <v>190</v>
      </c>
      <c r="C815" s="26"/>
      <c r="D815" s="26"/>
      <c r="E815" s="124" t="s">
        <v>1413</v>
      </c>
      <c r="F815" s="122"/>
      <c r="G815" s="30" t="str">
        <f>VLOOKUP(AF815, method!$A$1:$B$15, 2, 0)</f>
        <v>放頭</v>
      </c>
      <c r="H815">
        <v>12</v>
      </c>
      <c r="I815" t="str">
        <f t="shared" si="36"/>
        <v>忠</v>
      </c>
      <c r="J815">
        <f>COUNTIF($B$2:B815,B815)</f>
        <v>2</v>
      </c>
      <c r="K815" t="str">
        <f t="shared" ca="1" si="37"/>
        <v/>
      </c>
      <c r="L815" t="s">
        <v>422</v>
      </c>
      <c r="M815" s="39" t="s">
        <v>369</v>
      </c>
      <c r="N815" s="42">
        <v>1200</v>
      </c>
      <c r="O815">
        <v>1</v>
      </c>
      <c r="P815">
        <v>10.42</v>
      </c>
      <c r="Q815">
        <v>12</v>
      </c>
      <c r="R815">
        <v>8</v>
      </c>
      <c r="S815" s="63" t="s">
        <v>191</v>
      </c>
      <c r="T815" s="56" t="s">
        <v>352</v>
      </c>
      <c r="U815" s="26" t="s">
        <v>61</v>
      </c>
      <c r="V815">
        <v>121</v>
      </c>
      <c r="W815">
        <v>111</v>
      </c>
      <c r="X815">
        <v>1096</v>
      </c>
      <c r="Z815">
        <v>4</v>
      </c>
      <c r="AA815" s="37">
        <v>7</v>
      </c>
      <c r="AB815" s="35" t="s">
        <v>370</v>
      </c>
      <c r="AC815" s="35">
        <f>VLOOKUP(A815,Raceinfo!$A$1:$D$15,4,0)</f>
        <v>4</v>
      </c>
      <c r="AD815">
        <v>4</v>
      </c>
      <c r="AE815">
        <v>44</v>
      </c>
      <c r="AF815">
        <v>2</v>
      </c>
      <c r="AG815">
        <v>3</v>
      </c>
      <c r="AH815">
        <v>12</v>
      </c>
      <c r="AL815" t="s">
        <v>66</v>
      </c>
      <c r="AM815" t="s">
        <v>1468</v>
      </c>
      <c r="AN815" s="126">
        <f>表格2[[#This Row],[今次負磅]]/表格2[[#This Row],[排位體重]]*100%</f>
        <v>0.1104014598540146</v>
      </c>
      <c r="AO815" t="str">
        <f t="shared" si="38"/>
        <v/>
      </c>
    </row>
    <row r="816" spans="1:41" x14ac:dyDescent="0.25">
      <c r="A816" s="21" t="s">
        <v>167</v>
      </c>
      <c r="B816" s="26" t="s">
        <v>190</v>
      </c>
      <c r="C816" s="26"/>
      <c r="D816" s="26"/>
      <c r="E816" s="125" t="s">
        <v>1399</v>
      </c>
      <c r="F816" s="28" t="s">
        <v>1408</v>
      </c>
      <c r="G816" s="30" t="str">
        <f>VLOOKUP(AF816, method!$A$1:$B$15, 2, 0)</f>
        <v>放頭</v>
      </c>
      <c r="H816" s="15">
        <v>2</v>
      </c>
      <c r="I816" s="15" t="str">
        <f t="shared" si="36"/>
        <v>忠</v>
      </c>
      <c r="J816" s="15">
        <f>COUNTIF($B$2:B816,B816)</f>
        <v>3</v>
      </c>
      <c r="K816" s="15" t="str">
        <f t="shared" ca="1" si="37"/>
        <v/>
      </c>
      <c r="L816" t="s">
        <v>417</v>
      </c>
      <c r="M816" s="39" t="s">
        <v>394</v>
      </c>
      <c r="N816" s="42">
        <v>1200</v>
      </c>
      <c r="O816">
        <v>1</v>
      </c>
      <c r="P816">
        <v>10.79</v>
      </c>
      <c r="Q816">
        <v>12</v>
      </c>
      <c r="R816">
        <v>4</v>
      </c>
      <c r="S816" s="63" t="s">
        <v>191</v>
      </c>
      <c r="T816" s="54" t="s">
        <v>64</v>
      </c>
      <c r="U816" s="26" t="s">
        <v>61</v>
      </c>
      <c r="V816">
        <v>121</v>
      </c>
      <c r="W816">
        <v>121</v>
      </c>
      <c r="X816">
        <v>1088</v>
      </c>
      <c r="Z816">
        <v>4.4000000000000004</v>
      </c>
      <c r="AA816" s="37">
        <v>3</v>
      </c>
      <c r="AB816" s="35" t="s">
        <v>377</v>
      </c>
      <c r="AC816" s="35">
        <f>VLOOKUP(A816,Raceinfo!$A$1:$D$15,4,0)</f>
        <v>4</v>
      </c>
      <c r="AD816">
        <v>4</v>
      </c>
      <c r="AE816">
        <v>44</v>
      </c>
      <c r="AF816">
        <v>2</v>
      </c>
      <c r="AG816">
        <v>2</v>
      </c>
      <c r="AH816">
        <v>2</v>
      </c>
      <c r="AL816" t="s">
        <v>66</v>
      </c>
      <c r="AM816" t="s">
        <v>1468</v>
      </c>
      <c r="AN816" s="126">
        <f>表格2[[#This Row],[今次負磅]]/表格2[[#This Row],[排位體重]]*100%</f>
        <v>0.11121323529411764</v>
      </c>
      <c r="AO816" t="str">
        <f t="shared" si="38"/>
        <v/>
      </c>
    </row>
    <row r="817" spans="1:41" x14ac:dyDescent="0.25">
      <c r="A817" s="21" t="s">
        <v>167</v>
      </c>
      <c r="B817" s="26" t="s">
        <v>190</v>
      </c>
      <c r="C817" s="26" t="s">
        <v>1410</v>
      </c>
      <c r="D817" s="26"/>
      <c r="E817" s="125" t="s">
        <v>1399</v>
      </c>
      <c r="F817" s="23" t="s">
        <v>1409</v>
      </c>
      <c r="G817" s="32" t="str">
        <f>VLOOKUP(AF817, method!$A$1:$B$15, 2, 0)</f>
        <v>中前</v>
      </c>
      <c r="H817" s="15">
        <v>2</v>
      </c>
      <c r="I817" s="15" t="str">
        <f t="shared" si="36"/>
        <v>忠</v>
      </c>
      <c r="J817" s="15">
        <f>COUNTIF($B$2:B817,B817)</f>
        <v>4</v>
      </c>
      <c r="K817" s="15" t="str">
        <f t="shared" ca="1" si="37"/>
        <v/>
      </c>
      <c r="L817" t="s">
        <v>424</v>
      </c>
      <c r="M817" s="39" t="s">
        <v>390</v>
      </c>
      <c r="N817" s="42">
        <v>1200</v>
      </c>
      <c r="O817">
        <v>1</v>
      </c>
      <c r="P817" s="127">
        <v>9.3000000000000007</v>
      </c>
      <c r="Q817">
        <v>12</v>
      </c>
      <c r="R817">
        <v>2</v>
      </c>
      <c r="S817" s="63" t="s">
        <v>191</v>
      </c>
      <c r="T817" s="54" t="s">
        <v>64</v>
      </c>
      <c r="U817" s="26" t="s">
        <v>61</v>
      </c>
      <c r="V817">
        <v>121</v>
      </c>
      <c r="W817">
        <v>119</v>
      </c>
      <c r="X817">
        <v>1089</v>
      </c>
      <c r="Z817">
        <v>10</v>
      </c>
      <c r="AA817" s="38" t="s">
        <v>470</v>
      </c>
      <c r="AB817" s="35" t="s">
        <v>377</v>
      </c>
      <c r="AC817" s="35">
        <f>VLOOKUP(A817,Raceinfo!$A$1:$D$15,4,0)</f>
        <v>4</v>
      </c>
      <c r="AD817">
        <v>4</v>
      </c>
      <c r="AE817">
        <v>43</v>
      </c>
      <c r="AF817">
        <v>4</v>
      </c>
      <c r="AG817">
        <v>4</v>
      </c>
      <c r="AH817">
        <v>2</v>
      </c>
      <c r="AL817" t="s">
        <v>66</v>
      </c>
      <c r="AM817" t="s">
        <v>1468</v>
      </c>
      <c r="AN817" s="126">
        <f>表格2[[#This Row],[今次負磅]]/表格2[[#This Row],[排位體重]]*100%</f>
        <v>0.1111111111111111</v>
      </c>
      <c r="AO817" t="str">
        <f t="shared" si="38"/>
        <v/>
      </c>
    </row>
    <row r="818" spans="1:41" x14ac:dyDescent="0.25">
      <c r="A818" s="21" t="s">
        <v>167</v>
      </c>
      <c r="B818" s="26" t="s">
        <v>190</v>
      </c>
      <c r="C818" s="26"/>
      <c r="D818" s="26"/>
      <c r="E818" s="11" t="s">
        <v>1414</v>
      </c>
      <c r="F818" s="122"/>
      <c r="G818" s="32" t="str">
        <f>VLOOKUP(AF818, method!$A$1:$B$15, 2, 0)</f>
        <v>中前</v>
      </c>
      <c r="H818">
        <v>4</v>
      </c>
      <c r="I818" t="str">
        <f t="shared" si="36"/>
        <v>忠</v>
      </c>
      <c r="J818">
        <f>COUNTIF($B$2:B818,B818)</f>
        <v>5</v>
      </c>
      <c r="K818" t="str">
        <f t="shared" ca="1" si="37"/>
        <v/>
      </c>
      <c r="L818" t="s">
        <v>581</v>
      </c>
      <c r="M818" s="40" t="s">
        <v>446</v>
      </c>
      <c r="N818" s="42">
        <v>1200</v>
      </c>
      <c r="O818">
        <v>1</v>
      </c>
      <c r="P818">
        <v>10.7</v>
      </c>
      <c r="Q818">
        <v>12</v>
      </c>
      <c r="R818">
        <v>11</v>
      </c>
      <c r="S818" s="63" t="s">
        <v>191</v>
      </c>
      <c r="T818" s="54" t="s">
        <v>64</v>
      </c>
      <c r="U818" s="26" t="s">
        <v>61</v>
      </c>
      <c r="V818">
        <v>121</v>
      </c>
      <c r="W818">
        <v>118</v>
      </c>
      <c r="X818">
        <v>1091</v>
      </c>
      <c r="Z818">
        <v>4.5999999999999996</v>
      </c>
      <c r="AA818" s="38" t="s">
        <v>511</v>
      </c>
      <c r="AB818" s="35" t="s">
        <v>370</v>
      </c>
      <c r="AC818" s="35">
        <f>VLOOKUP(A818,Raceinfo!$A$1:$D$15,4,0)</f>
        <v>4</v>
      </c>
      <c r="AD818">
        <v>4</v>
      </c>
      <c r="AE818">
        <v>43</v>
      </c>
      <c r="AF818">
        <v>4</v>
      </c>
      <c r="AG818">
        <v>3</v>
      </c>
      <c r="AH818">
        <v>4</v>
      </c>
      <c r="AL818" t="s">
        <v>66</v>
      </c>
      <c r="AM818" t="s">
        <v>1468</v>
      </c>
      <c r="AN818" s="126">
        <f>表格2[[#This Row],[今次負磅]]/表格2[[#This Row],[排位體重]]*100%</f>
        <v>0.11090742438130156</v>
      </c>
      <c r="AO818" t="str">
        <f t="shared" si="38"/>
        <v/>
      </c>
    </row>
    <row r="819" spans="1:41" x14ac:dyDescent="0.25">
      <c r="A819" s="21" t="s">
        <v>167</v>
      </c>
      <c r="B819" s="26" t="s">
        <v>190</v>
      </c>
      <c r="C819" s="26" t="s">
        <v>1410</v>
      </c>
      <c r="D819" s="26" t="s">
        <v>593</v>
      </c>
      <c r="E819" s="11" t="s">
        <v>1414</v>
      </c>
      <c r="F819" s="122"/>
      <c r="G819" s="30" t="str">
        <f>VLOOKUP(AF819, method!$A$1:$B$15, 2, 0)</f>
        <v>放頭</v>
      </c>
      <c r="H819" s="15">
        <v>3</v>
      </c>
      <c r="I819" s="15" t="str">
        <f t="shared" si="36"/>
        <v>忠</v>
      </c>
      <c r="J819" s="15">
        <f>COUNTIF($B$2:B819,B819)</f>
        <v>6</v>
      </c>
      <c r="K819" s="15" t="str">
        <f t="shared" ca="1" si="37"/>
        <v/>
      </c>
      <c r="L819" t="s">
        <v>427</v>
      </c>
      <c r="M819" s="39" t="s">
        <v>369</v>
      </c>
      <c r="N819" s="42">
        <v>1200</v>
      </c>
      <c r="O819">
        <v>1</v>
      </c>
      <c r="P819" s="127">
        <v>9.52</v>
      </c>
      <c r="Q819">
        <v>12</v>
      </c>
      <c r="R819">
        <v>9</v>
      </c>
      <c r="S819" s="63" t="s">
        <v>191</v>
      </c>
      <c r="T819" s="54" t="s">
        <v>64</v>
      </c>
      <c r="U819" s="26" t="s">
        <v>61</v>
      </c>
      <c r="V819">
        <v>121</v>
      </c>
      <c r="W819">
        <v>120</v>
      </c>
      <c r="X819">
        <v>1085</v>
      </c>
      <c r="Z819">
        <v>7</v>
      </c>
      <c r="AA819" s="38" t="s">
        <v>517</v>
      </c>
      <c r="AB819" s="35" t="s">
        <v>377</v>
      </c>
      <c r="AC819" s="35">
        <f>VLOOKUP(A819,Raceinfo!$A$1:$D$15,4,0)</f>
        <v>4</v>
      </c>
      <c r="AD819">
        <v>4</v>
      </c>
      <c r="AE819">
        <v>43</v>
      </c>
      <c r="AF819">
        <v>1</v>
      </c>
      <c r="AG819">
        <v>1</v>
      </c>
      <c r="AH819">
        <v>3</v>
      </c>
      <c r="AL819" t="s">
        <v>66</v>
      </c>
      <c r="AM819" t="s">
        <v>1468</v>
      </c>
      <c r="AN819" s="126">
        <f>表格2[[#This Row],[今次負磅]]/表格2[[#This Row],[排位體重]]*100%</f>
        <v>0.11152073732718894</v>
      </c>
      <c r="AO819" t="str">
        <f t="shared" si="38"/>
        <v/>
      </c>
    </row>
    <row r="820" spans="1:41" x14ac:dyDescent="0.25">
      <c r="A820" s="21" t="s">
        <v>167</v>
      </c>
      <c r="B820" s="26" t="s">
        <v>190</v>
      </c>
      <c r="C820" s="26" t="s">
        <v>1410</v>
      </c>
      <c r="D820" s="26" t="s">
        <v>593</v>
      </c>
      <c r="E820" s="11" t="s">
        <v>1414</v>
      </c>
      <c r="F820" s="122"/>
      <c r="G820" s="30" t="str">
        <f>VLOOKUP(AF820, method!$A$1:$B$15, 2, 0)</f>
        <v>放頭</v>
      </c>
      <c r="H820">
        <v>5</v>
      </c>
      <c r="I820" t="str">
        <f t="shared" si="36"/>
        <v>忠</v>
      </c>
      <c r="J820">
        <f>COUNTIF($B$2:B820,B820)</f>
        <v>7</v>
      </c>
      <c r="K820" t="str">
        <f t="shared" ca="1" si="37"/>
        <v/>
      </c>
      <c r="L820" t="s">
        <v>420</v>
      </c>
      <c r="M820" s="39" t="s">
        <v>369</v>
      </c>
      <c r="N820" s="42">
        <v>1200</v>
      </c>
      <c r="O820">
        <v>1</v>
      </c>
      <c r="P820" s="127">
        <v>9.3699999999999992</v>
      </c>
      <c r="Q820">
        <v>12</v>
      </c>
      <c r="R820">
        <v>12</v>
      </c>
      <c r="S820" s="63" t="s">
        <v>191</v>
      </c>
      <c r="T820" s="63" t="s">
        <v>191</v>
      </c>
      <c r="U820" s="26" t="s">
        <v>61</v>
      </c>
      <c r="V820">
        <v>121</v>
      </c>
      <c r="W820">
        <v>120</v>
      </c>
      <c r="X820">
        <v>1101</v>
      </c>
      <c r="Z820">
        <v>7.1</v>
      </c>
      <c r="AA820" s="37" t="s">
        <v>410</v>
      </c>
      <c r="AB820" s="35" t="s">
        <v>370</v>
      </c>
      <c r="AC820" s="35">
        <f>VLOOKUP(A820,Raceinfo!$A$1:$D$15,4,0)</f>
        <v>4</v>
      </c>
      <c r="AD820">
        <v>4</v>
      </c>
      <c r="AE820">
        <v>43</v>
      </c>
      <c r="AF820">
        <v>2</v>
      </c>
      <c r="AG820">
        <v>2</v>
      </c>
      <c r="AH820">
        <v>5</v>
      </c>
      <c r="AL820" t="s">
        <v>66</v>
      </c>
      <c r="AM820" t="s">
        <v>1468</v>
      </c>
      <c r="AN820" s="126">
        <f>表格2[[#This Row],[今次負磅]]/表格2[[#This Row],[排位體重]]*100%</f>
        <v>0.10990009082652134</v>
      </c>
      <c r="AO820" t="str">
        <f t="shared" si="38"/>
        <v/>
      </c>
    </row>
    <row r="821" spans="1:41" x14ac:dyDescent="0.25">
      <c r="A821" s="21" t="s">
        <v>167</v>
      </c>
      <c r="B821" s="26" t="s">
        <v>190</v>
      </c>
      <c r="C821" s="26"/>
      <c r="D821" s="26"/>
      <c r="E821" s="125" t="s">
        <v>1399</v>
      </c>
      <c r="F821" s="28" t="s">
        <v>1408</v>
      </c>
      <c r="G821" s="30" t="str">
        <f>VLOOKUP(AF821, method!$A$1:$B$15, 2, 0)</f>
        <v>放頭</v>
      </c>
      <c r="H821" s="15">
        <v>1</v>
      </c>
      <c r="I821" s="15" t="str">
        <f t="shared" si="36"/>
        <v>忠</v>
      </c>
      <c r="J821" s="15">
        <f>COUNTIF($B$2:B821,B821)</f>
        <v>8</v>
      </c>
      <c r="K821" s="15" t="str">
        <f t="shared" ca="1" si="37"/>
        <v/>
      </c>
      <c r="L821" t="s">
        <v>389</v>
      </c>
      <c r="M821" s="39" t="s">
        <v>390</v>
      </c>
      <c r="N821" s="42">
        <v>1200</v>
      </c>
      <c r="O821">
        <v>1</v>
      </c>
      <c r="P821">
        <v>9.69</v>
      </c>
      <c r="Q821">
        <v>12</v>
      </c>
      <c r="R821">
        <v>1</v>
      </c>
      <c r="S821" s="63" t="s">
        <v>191</v>
      </c>
      <c r="T821" s="47" t="s">
        <v>32</v>
      </c>
      <c r="U821" s="26" t="s">
        <v>61</v>
      </c>
      <c r="V821">
        <v>121</v>
      </c>
      <c r="W821">
        <v>132</v>
      </c>
      <c r="X821">
        <v>1112</v>
      </c>
      <c r="Z821">
        <v>2.7</v>
      </c>
      <c r="AA821" s="38" t="s">
        <v>463</v>
      </c>
      <c r="AB821" s="35" t="s">
        <v>377</v>
      </c>
      <c r="AC821" s="35">
        <f>VLOOKUP(A821,Raceinfo!$A$1:$D$15,4,0)</f>
        <v>4</v>
      </c>
      <c r="AD821">
        <v>5</v>
      </c>
      <c r="AE821">
        <v>37</v>
      </c>
      <c r="AF821">
        <v>1</v>
      </c>
      <c r="AG821">
        <v>1</v>
      </c>
      <c r="AH821">
        <v>1</v>
      </c>
      <c r="AL821" t="s">
        <v>66</v>
      </c>
      <c r="AM821" t="s">
        <v>1468</v>
      </c>
      <c r="AN821" s="126">
        <f>表格2[[#This Row],[今次負磅]]/表格2[[#This Row],[排位體重]]*100%</f>
        <v>0.10881294964028777</v>
      </c>
      <c r="AO821" t="str">
        <f t="shared" si="38"/>
        <v/>
      </c>
    </row>
    <row r="822" spans="1:41" x14ac:dyDescent="0.25">
      <c r="A822" s="21" t="s">
        <v>167</v>
      </c>
      <c r="B822" s="26" t="s">
        <v>190</v>
      </c>
      <c r="C822" s="26"/>
      <c r="D822" s="26"/>
      <c r="E822" s="125" t="s">
        <v>1399</v>
      </c>
      <c r="F822" s="28" t="s">
        <v>1408</v>
      </c>
      <c r="G822" s="30" t="str">
        <f>VLOOKUP(AF822, method!$A$1:$B$15, 2, 0)</f>
        <v>放頭</v>
      </c>
      <c r="H822" s="15">
        <v>2</v>
      </c>
      <c r="I822" s="15" t="str">
        <f t="shared" si="36"/>
        <v>忠</v>
      </c>
      <c r="J822" s="15">
        <f>COUNTIF($B$2:B822,B822)</f>
        <v>9</v>
      </c>
      <c r="K822" s="15" t="str">
        <f t="shared" ca="1" si="37"/>
        <v/>
      </c>
      <c r="L822" t="s">
        <v>683</v>
      </c>
      <c r="M822" s="40" t="s">
        <v>376</v>
      </c>
      <c r="N822" s="42">
        <v>1200</v>
      </c>
      <c r="O822">
        <v>1</v>
      </c>
      <c r="P822">
        <v>10.68</v>
      </c>
      <c r="Q822">
        <v>12</v>
      </c>
      <c r="R822">
        <v>3</v>
      </c>
      <c r="S822" s="63" t="s">
        <v>191</v>
      </c>
      <c r="T822" s="50" t="s">
        <v>46</v>
      </c>
      <c r="U822" s="26" t="s">
        <v>61</v>
      </c>
      <c r="V822">
        <v>121</v>
      </c>
      <c r="W822">
        <v>132</v>
      </c>
      <c r="X822">
        <v>1101</v>
      </c>
      <c r="Z822">
        <v>2.7</v>
      </c>
      <c r="AA822" s="38" t="s">
        <v>468</v>
      </c>
      <c r="AB822" s="35" t="s">
        <v>377</v>
      </c>
      <c r="AC822" s="35">
        <f>VLOOKUP(A822,Raceinfo!$A$1:$D$15,4,0)</f>
        <v>4</v>
      </c>
      <c r="AD822">
        <v>5</v>
      </c>
      <c r="AE822">
        <v>37</v>
      </c>
      <c r="AF822">
        <v>3</v>
      </c>
      <c r="AG822">
        <v>4</v>
      </c>
      <c r="AH822">
        <v>2</v>
      </c>
      <c r="AL822" t="s">
        <v>66</v>
      </c>
      <c r="AM822" t="s">
        <v>1468</v>
      </c>
      <c r="AN822" s="126">
        <f>表格2[[#This Row],[今次負磅]]/表格2[[#This Row],[排位體重]]*100%</f>
        <v>0.10990009082652134</v>
      </c>
      <c r="AO822" t="str">
        <f t="shared" si="38"/>
        <v/>
      </c>
    </row>
    <row r="823" spans="1:41" x14ac:dyDescent="0.25">
      <c r="A823" s="21" t="s">
        <v>167</v>
      </c>
      <c r="B823" s="26" t="s">
        <v>190</v>
      </c>
      <c r="C823" s="26"/>
      <c r="D823" s="26"/>
      <c r="E823" s="125" t="s">
        <v>1399</v>
      </c>
      <c r="F823" s="28" t="s">
        <v>1408</v>
      </c>
      <c r="G823" s="30" t="str">
        <f>VLOOKUP(AF823, method!$A$1:$B$15, 2, 0)</f>
        <v>放頭</v>
      </c>
      <c r="H823" s="15">
        <v>2</v>
      </c>
      <c r="I823" s="15" t="str">
        <f t="shared" si="36"/>
        <v>忠</v>
      </c>
      <c r="J823" s="15">
        <f>COUNTIF($B$2:B823,B823)</f>
        <v>10</v>
      </c>
      <c r="K823" s="15" t="str">
        <f t="shared" ca="1" si="37"/>
        <v/>
      </c>
      <c r="L823" t="s">
        <v>476</v>
      </c>
      <c r="M823" s="40" t="s">
        <v>376</v>
      </c>
      <c r="N823" s="42">
        <v>1200</v>
      </c>
      <c r="O823">
        <v>1</v>
      </c>
      <c r="P823">
        <v>9.6999999999999993</v>
      </c>
      <c r="Q823">
        <v>12</v>
      </c>
      <c r="R823">
        <v>4</v>
      </c>
      <c r="S823" s="63" t="s">
        <v>191</v>
      </c>
      <c r="T823" s="50" t="s">
        <v>46</v>
      </c>
      <c r="U823" s="26" t="s">
        <v>61</v>
      </c>
      <c r="V823">
        <v>121</v>
      </c>
      <c r="W823">
        <v>131</v>
      </c>
      <c r="X823">
        <v>1092</v>
      </c>
      <c r="Z823">
        <v>4.2</v>
      </c>
      <c r="AA823" s="38" t="s">
        <v>434</v>
      </c>
      <c r="AB823" s="35" t="s">
        <v>377</v>
      </c>
      <c r="AC823" s="35">
        <f>VLOOKUP(A823,Raceinfo!$A$1:$D$15,4,0)</f>
        <v>4</v>
      </c>
      <c r="AD823">
        <v>5</v>
      </c>
      <c r="AE823">
        <v>36</v>
      </c>
      <c r="AF823">
        <v>2</v>
      </c>
      <c r="AG823">
        <v>2</v>
      </c>
      <c r="AH823">
        <v>2</v>
      </c>
      <c r="AL823" t="s">
        <v>679</v>
      </c>
      <c r="AM823" t="s">
        <v>1588</v>
      </c>
      <c r="AN823" s="126">
        <f>表格2[[#This Row],[今次負磅]]/表格2[[#This Row],[排位體重]]*100%</f>
        <v>0.1108058608058608</v>
      </c>
      <c r="AO823" t="str">
        <f t="shared" si="38"/>
        <v/>
      </c>
    </row>
    <row r="824" spans="1:41" x14ac:dyDescent="0.25">
      <c r="A824" s="21" t="s">
        <v>167</v>
      </c>
      <c r="B824" s="26" t="s">
        <v>190</v>
      </c>
      <c r="C824" s="26"/>
      <c r="D824" s="26"/>
      <c r="E824" s="11" t="s">
        <v>1414</v>
      </c>
      <c r="F824" s="122"/>
      <c r="G824" s="32" t="str">
        <f>VLOOKUP(AF824, method!$A$1:$B$15, 2, 0)</f>
        <v>中前</v>
      </c>
      <c r="H824">
        <v>12</v>
      </c>
      <c r="I824" t="str">
        <f t="shared" si="36"/>
        <v>忠</v>
      </c>
      <c r="J824">
        <f>COUNTIF($B$2:B824,B824)</f>
        <v>11</v>
      </c>
      <c r="K824" t="str">
        <f t="shared" ca="1" si="37"/>
        <v/>
      </c>
      <c r="L824" t="s">
        <v>478</v>
      </c>
      <c r="M824" s="39" t="s">
        <v>430</v>
      </c>
      <c r="N824">
        <v>1400</v>
      </c>
      <c r="O824">
        <v>1</v>
      </c>
      <c r="P824">
        <v>23.42</v>
      </c>
      <c r="Q824">
        <v>12</v>
      </c>
      <c r="R824">
        <v>13</v>
      </c>
      <c r="S824" s="63" t="s">
        <v>191</v>
      </c>
      <c r="T824" s="50" t="s">
        <v>46</v>
      </c>
      <c r="U824" s="26" t="s">
        <v>61</v>
      </c>
      <c r="V824">
        <v>121</v>
      </c>
      <c r="W824">
        <v>133</v>
      </c>
      <c r="X824">
        <v>1099</v>
      </c>
      <c r="Z824">
        <v>6.7</v>
      </c>
      <c r="AA824" s="37" t="s">
        <v>668</v>
      </c>
      <c r="AB824" s="35" t="s">
        <v>370</v>
      </c>
      <c r="AC824" s="35">
        <f>VLOOKUP(A824,Raceinfo!$A$1:$D$15,4,0)</f>
        <v>4</v>
      </c>
      <c r="AD824">
        <v>5</v>
      </c>
      <c r="AE824">
        <v>38</v>
      </c>
      <c r="AF824">
        <v>5</v>
      </c>
      <c r="AG824">
        <v>3</v>
      </c>
      <c r="AH824">
        <v>3</v>
      </c>
      <c r="AI824">
        <v>12</v>
      </c>
      <c r="AL824" t="s">
        <v>385</v>
      </c>
      <c r="AM824" t="s">
        <v>1405</v>
      </c>
      <c r="AN824" s="126">
        <f>表格2[[#This Row],[今次負磅]]/表格2[[#This Row],[排位體重]]*100%</f>
        <v>0.11010009099181074</v>
      </c>
      <c r="AO824" t="str">
        <f t="shared" si="38"/>
        <v/>
      </c>
    </row>
    <row r="825" spans="1:41" x14ac:dyDescent="0.25">
      <c r="A825" s="21" t="s">
        <v>167</v>
      </c>
      <c r="B825" s="26" t="s">
        <v>190</v>
      </c>
      <c r="C825" s="26" t="s">
        <v>1410</v>
      </c>
      <c r="D825" s="26"/>
      <c r="E825" s="125" t="s">
        <v>1399</v>
      </c>
      <c r="F825" s="122"/>
      <c r="G825" s="33" t="str">
        <f>VLOOKUP(AF825, method!$A$1:$B$15, 2, 0)</f>
        <v>留後</v>
      </c>
      <c r="H825" s="15">
        <v>3</v>
      </c>
      <c r="I825" s="15" t="str">
        <f t="shared" si="36"/>
        <v>忠</v>
      </c>
      <c r="J825" s="15">
        <f>COUNTIF($B$2:B825,B825)</f>
        <v>12</v>
      </c>
      <c r="K825" s="15" t="str">
        <f t="shared" ca="1" si="37"/>
        <v/>
      </c>
      <c r="L825" t="s">
        <v>433</v>
      </c>
      <c r="M825" s="39" t="s">
        <v>384</v>
      </c>
      <c r="N825" s="42">
        <v>1200</v>
      </c>
      <c r="O825">
        <v>1</v>
      </c>
      <c r="P825" s="127">
        <v>9.2200000000000006</v>
      </c>
      <c r="Q825">
        <v>12</v>
      </c>
      <c r="R825">
        <v>8</v>
      </c>
      <c r="S825" s="63" t="s">
        <v>191</v>
      </c>
      <c r="T825" s="52" t="s">
        <v>56</v>
      </c>
      <c r="U825" s="26" t="s">
        <v>61</v>
      </c>
      <c r="V825">
        <v>121</v>
      </c>
      <c r="W825">
        <v>135</v>
      </c>
      <c r="X825">
        <v>1095</v>
      </c>
      <c r="Z825">
        <v>4.7</v>
      </c>
      <c r="AA825" s="37" t="s">
        <v>436</v>
      </c>
      <c r="AB825" s="35" t="s">
        <v>370</v>
      </c>
      <c r="AC825" s="35">
        <f>VLOOKUP(A825,Raceinfo!$A$1:$D$15,4,0)</f>
        <v>4</v>
      </c>
      <c r="AD825">
        <v>5</v>
      </c>
      <c r="AE825">
        <v>39</v>
      </c>
      <c r="AF825">
        <v>13</v>
      </c>
      <c r="AG825">
        <v>9</v>
      </c>
      <c r="AH825">
        <v>3</v>
      </c>
      <c r="AL825" t="s">
        <v>464</v>
      </c>
      <c r="AM825" t="s">
        <v>1534</v>
      </c>
      <c r="AN825" s="126">
        <f>表格2[[#This Row],[今次負磅]]/表格2[[#This Row],[排位體重]]*100%</f>
        <v>0.11050228310502283</v>
      </c>
      <c r="AO825" t="str">
        <f t="shared" si="38"/>
        <v/>
      </c>
    </row>
    <row r="826" spans="1:41" x14ac:dyDescent="0.25">
      <c r="A826" s="21" t="s">
        <v>167</v>
      </c>
      <c r="B826" s="26" t="s">
        <v>190</v>
      </c>
      <c r="C826" s="26" t="s">
        <v>1410</v>
      </c>
      <c r="D826" s="26"/>
      <c r="E826" s="125" t="s">
        <v>1399</v>
      </c>
      <c r="F826" s="122"/>
      <c r="G826" s="32" t="str">
        <f>VLOOKUP(AF826, method!$A$1:$B$15, 2, 0)</f>
        <v>中前</v>
      </c>
      <c r="H826">
        <v>4</v>
      </c>
      <c r="I826" t="str">
        <f t="shared" si="36"/>
        <v>忠</v>
      </c>
      <c r="J826">
        <f>COUNTIF($B$2:B826,B826)</f>
        <v>13</v>
      </c>
      <c r="K826" t="str">
        <f t="shared" ca="1" si="37"/>
        <v/>
      </c>
      <c r="L826" t="s">
        <v>481</v>
      </c>
      <c r="M826" s="39" t="s">
        <v>369</v>
      </c>
      <c r="N826" s="42">
        <v>1200</v>
      </c>
      <c r="O826">
        <v>1</v>
      </c>
      <c r="P826" s="127">
        <v>9.43</v>
      </c>
      <c r="Q826">
        <v>12</v>
      </c>
      <c r="R826">
        <v>6</v>
      </c>
      <c r="S826" s="63" t="s">
        <v>191</v>
      </c>
      <c r="T826" s="44" t="s">
        <v>347</v>
      </c>
      <c r="U826" s="17" t="s">
        <v>16</v>
      </c>
      <c r="V826">
        <v>121</v>
      </c>
      <c r="W826">
        <v>119</v>
      </c>
      <c r="X826">
        <v>1089</v>
      </c>
      <c r="Z826">
        <v>7.5</v>
      </c>
      <c r="AA826" s="37" t="s">
        <v>531</v>
      </c>
      <c r="AB826" s="35" t="s">
        <v>370</v>
      </c>
      <c r="AC826" s="35">
        <f>VLOOKUP(A826,Raceinfo!$A$1:$D$15,4,0)</f>
        <v>4</v>
      </c>
      <c r="AD826">
        <v>4</v>
      </c>
      <c r="AE826">
        <v>43</v>
      </c>
      <c r="AF826">
        <v>4</v>
      </c>
      <c r="AG826">
        <v>4</v>
      </c>
      <c r="AH826">
        <v>4</v>
      </c>
      <c r="AL826" t="s">
        <v>39</v>
      </c>
      <c r="AM826" t="s">
        <v>1469</v>
      </c>
      <c r="AN826" s="126">
        <f>表格2[[#This Row],[今次負磅]]/表格2[[#This Row],[排位體重]]*100%</f>
        <v>0.1111111111111111</v>
      </c>
      <c r="AO826" t="str">
        <f t="shared" si="38"/>
        <v/>
      </c>
    </row>
    <row r="827" spans="1:41" x14ac:dyDescent="0.25">
      <c r="A827" s="21" t="s">
        <v>167</v>
      </c>
      <c r="B827" s="26" t="s">
        <v>190</v>
      </c>
      <c r="C827" s="26" t="s">
        <v>1410</v>
      </c>
      <c r="D827" s="26"/>
      <c r="E827" s="125" t="s">
        <v>1399</v>
      </c>
      <c r="F827" s="122"/>
      <c r="G827" s="30" t="str">
        <f>VLOOKUP(AF827, method!$A$1:$B$15, 2, 0)</f>
        <v>放頭</v>
      </c>
      <c r="H827">
        <v>6</v>
      </c>
      <c r="I827" t="str">
        <f t="shared" si="36"/>
        <v>忠</v>
      </c>
      <c r="J827">
        <f>COUNTIF($B$2:B827,B827)</f>
        <v>14</v>
      </c>
      <c r="K827" t="str">
        <f t="shared" ca="1" si="37"/>
        <v/>
      </c>
      <c r="L827" t="s">
        <v>437</v>
      </c>
      <c r="M827" s="39" t="s">
        <v>369</v>
      </c>
      <c r="N827" s="42">
        <v>1200</v>
      </c>
      <c r="O827">
        <v>1</v>
      </c>
      <c r="P827" s="127">
        <v>9.44</v>
      </c>
      <c r="Q827">
        <v>12</v>
      </c>
      <c r="R827">
        <v>6</v>
      </c>
      <c r="S827" s="63" t="s">
        <v>191</v>
      </c>
      <c r="T827" s="44" t="s">
        <v>347</v>
      </c>
      <c r="U827" s="17" t="s">
        <v>16</v>
      </c>
      <c r="V827">
        <v>121</v>
      </c>
      <c r="W827">
        <v>118</v>
      </c>
      <c r="X827">
        <v>1085</v>
      </c>
      <c r="Z827">
        <v>36</v>
      </c>
      <c r="AA827" s="37" t="s">
        <v>436</v>
      </c>
      <c r="AB827" s="35" t="s">
        <v>377</v>
      </c>
      <c r="AC827" s="35">
        <f>VLOOKUP(A827,Raceinfo!$A$1:$D$15,4,0)</f>
        <v>4</v>
      </c>
      <c r="AD827">
        <v>4</v>
      </c>
      <c r="AE827">
        <v>45</v>
      </c>
      <c r="AF827">
        <v>1</v>
      </c>
      <c r="AG827">
        <v>1</v>
      </c>
      <c r="AH827">
        <v>6</v>
      </c>
      <c r="AL827" t="s">
        <v>39</v>
      </c>
      <c r="AM827" t="s">
        <v>1469</v>
      </c>
      <c r="AN827" s="126">
        <f>表格2[[#This Row],[今次負磅]]/表格2[[#This Row],[排位體重]]*100%</f>
        <v>0.11152073732718894</v>
      </c>
      <c r="AO827" t="str">
        <f t="shared" si="38"/>
        <v/>
      </c>
    </row>
    <row r="828" spans="1:41" x14ac:dyDescent="0.25">
      <c r="A828" s="21" t="s">
        <v>167</v>
      </c>
      <c r="B828" s="26" t="s">
        <v>190</v>
      </c>
      <c r="C828" s="26"/>
      <c r="D828" s="26"/>
      <c r="E828" s="11" t="s">
        <v>1414</v>
      </c>
      <c r="F828" s="122"/>
      <c r="G828" s="31" t="str">
        <f>VLOOKUP(AF828, method!$A$1:$B$15, 2, 0)</f>
        <v>中後</v>
      </c>
      <c r="H828">
        <v>14</v>
      </c>
      <c r="I828" t="str">
        <f t="shared" si="36"/>
        <v>忠</v>
      </c>
      <c r="J828">
        <f>COUNTIF($B$2:B828,B828)</f>
        <v>15</v>
      </c>
      <c r="K828" t="str">
        <f t="shared" ca="1" si="37"/>
        <v/>
      </c>
      <c r="L828" t="s">
        <v>645</v>
      </c>
      <c r="M828" s="39" t="s">
        <v>394</v>
      </c>
      <c r="N828" s="42">
        <v>1200</v>
      </c>
      <c r="O828">
        <v>1</v>
      </c>
      <c r="P828">
        <v>11.19</v>
      </c>
      <c r="Q828">
        <v>12</v>
      </c>
      <c r="R828">
        <v>13</v>
      </c>
      <c r="S828" s="63" t="s">
        <v>191</v>
      </c>
      <c r="T828" s="61" t="s">
        <v>128</v>
      </c>
      <c r="U828" s="17" t="s">
        <v>16</v>
      </c>
      <c r="V828">
        <v>121</v>
      </c>
      <c r="W828">
        <v>123</v>
      </c>
      <c r="X828">
        <v>1081</v>
      </c>
      <c r="Z828">
        <v>64</v>
      </c>
      <c r="AA828" s="37">
        <v>15</v>
      </c>
      <c r="AB828" s="35" t="s">
        <v>377</v>
      </c>
      <c r="AC828" s="35">
        <f>VLOOKUP(A828,Raceinfo!$A$1:$D$15,4,0)</f>
        <v>4</v>
      </c>
      <c r="AD828">
        <v>4</v>
      </c>
      <c r="AE828">
        <v>47</v>
      </c>
      <c r="AF828">
        <v>9</v>
      </c>
      <c r="AG828">
        <v>12</v>
      </c>
      <c r="AH828">
        <v>14</v>
      </c>
      <c r="AL828" t="s">
        <v>39</v>
      </c>
      <c r="AM828" t="s">
        <v>1469</v>
      </c>
      <c r="AN828" s="126">
        <f>表格2[[#This Row],[今次負磅]]/表格2[[#This Row],[排位體重]]*100%</f>
        <v>0.11193339500462535</v>
      </c>
      <c r="AO828" t="str">
        <f t="shared" si="38"/>
        <v/>
      </c>
    </row>
    <row r="829" spans="1:41" x14ac:dyDescent="0.25">
      <c r="A829" s="21" t="s">
        <v>167</v>
      </c>
      <c r="B829" s="26" t="s">
        <v>190</v>
      </c>
      <c r="C829" s="26"/>
      <c r="D829" s="26"/>
      <c r="E829" s="11" t="s">
        <v>1414</v>
      </c>
      <c r="F829" s="122"/>
      <c r="G829" s="32" t="str">
        <f>VLOOKUP(AF829, method!$A$1:$B$15, 2, 0)</f>
        <v>中前</v>
      </c>
      <c r="H829">
        <v>7</v>
      </c>
      <c r="I829" t="str">
        <f t="shared" si="36"/>
        <v>忠</v>
      </c>
      <c r="J829">
        <f>COUNTIF($B$2:B829,B829)</f>
        <v>16</v>
      </c>
      <c r="K829" t="str">
        <f t="shared" ca="1" si="37"/>
        <v/>
      </c>
      <c r="L829" t="s">
        <v>652</v>
      </c>
      <c r="M829" s="39" t="s">
        <v>413</v>
      </c>
      <c r="N829">
        <v>1000</v>
      </c>
      <c r="O829">
        <v>0</v>
      </c>
      <c r="P829">
        <v>57.35</v>
      </c>
      <c r="Q829">
        <v>12</v>
      </c>
      <c r="R829">
        <v>10</v>
      </c>
      <c r="S829" s="63" t="s">
        <v>191</v>
      </c>
      <c r="T829" s="61" t="s">
        <v>128</v>
      </c>
      <c r="U829" s="17" t="s">
        <v>16</v>
      </c>
      <c r="V829">
        <v>121</v>
      </c>
      <c r="W829">
        <v>124</v>
      </c>
      <c r="X829">
        <v>1072</v>
      </c>
      <c r="Z829">
        <v>17</v>
      </c>
      <c r="AA829" s="37" t="s">
        <v>531</v>
      </c>
      <c r="AB829" s="35" t="s">
        <v>377</v>
      </c>
      <c r="AC829" s="35">
        <f>VLOOKUP(A829,Raceinfo!$A$1:$D$15,4,0)</f>
        <v>4</v>
      </c>
      <c r="AD829">
        <v>4</v>
      </c>
      <c r="AE829">
        <v>49</v>
      </c>
      <c r="AF829">
        <v>7</v>
      </c>
      <c r="AG829">
        <v>4</v>
      </c>
      <c r="AH829">
        <v>7</v>
      </c>
      <c r="AL829" t="s">
        <v>39</v>
      </c>
      <c r="AM829" t="s">
        <v>1469</v>
      </c>
      <c r="AN829" s="126">
        <f>表格2[[#This Row],[今次負磅]]/表格2[[#This Row],[排位體重]]*100%</f>
        <v>0.11287313432835822</v>
      </c>
      <c r="AO829" t="str">
        <f t="shared" si="38"/>
        <v/>
      </c>
    </row>
    <row r="830" spans="1:41" x14ac:dyDescent="0.25">
      <c r="A830" s="21" t="s">
        <v>167</v>
      </c>
      <c r="B830" s="26" t="s">
        <v>190</v>
      </c>
      <c r="C830" s="26"/>
      <c r="D830" s="26"/>
      <c r="E830" s="125" t="s">
        <v>1399</v>
      </c>
      <c r="F830" s="122"/>
      <c r="G830" s="30" t="str">
        <f>VLOOKUP(AF830, method!$A$1:$B$15, 2, 0)</f>
        <v>放頭</v>
      </c>
      <c r="H830">
        <v>11</v>
      </c>
      <c r="I830" t="str">
        <f t="shared" si="36"/>
        <v>忠</v>
      </c>
      <c r="J830">
        <f>COUNTIF($B$2:B830,B830)</f>
        <v>17</v>
      </c>
      <c r="K830" t="str">
        <f t="shared" ca="1" si="37"/>
        <v/>
      </c>
      <c r="L830" t="s">
        <v>559</v>
      </c>
      <c r="M830" s="40" t="s">
        <v>446</v>
      </c>
      <c r="N830" s="42">
        <v>1200</v>
      </c>
      <c r="O830">
        <v>1</v>
      </c>
      <c r="P830">
        <v>10.43</v>
      </c>
      <c r="Q830">
        <v>12</v>
      </c>
      <c r="R830">
        <v>2</v>
      </c>
      <c r="S830" s="63" t="s">
        <v>191</v>
      </c>
      <c r="T830" s="61" t="s">
        <v>128</v>
      </c>
      <c r="U830" s="17" t="s">
        <v>16</v>
      </c>
      <c r="V830">
        <v>121</v>
      </c>
      <c r="W830">
        <v>127</v>
      </c>
      <c r="X830">
        <v>1076</v>
      </c>
      <c r="Z830">
        <v>10</v>
      </c>
      <c r="AA830" s="37" t="s">
        <v>440</v>
      </c>
      <c r="AB830" s="35" t="s">
        <v>377</v>
      </c>
      <c r="AC830" s="35">
        <f>VLOOKUP(A830,Raceinfo!$A$1:$D$15,4,0)</f>
        <v>4</v>
      </c>
      <c r="AD830">
        <v>4</v>
      </c>
      <c r="AE830">
        <v>51</v>
      </c>
      <c r="AF830">
        <v>3</v>
      </c>
      <c r="AG830">
        <v>3</v>
      </c>
      <c r="AH830">
        <v>11</v>
      </c>
      <c r="AL830" t="s">
        <v>39</v>
      </c>
      <c r="AM830" t="s">
        <v>1469</v>
      </c>
      <c r="AN830" s="126">
        <f>表格2[[#This Row],[今次負磅]]/表格2[[#This Row],[排位體重]]*100%</f>
        <v>0.11245353159851301</v>
      </c>
      <c r="AO830" t="str">
        <f t="shared" si="38"/>
        <v/>
      </c>
    </row>
    <row r="831" spans="1:41" x14ac:dyDescent="0.25">
      <c r="A831" s="21" t="s">
        <v>167</v>
      </c>
      <c r="B831" s="26" t="s">
        <v>190</v>
      </c>
      <c r="C831" s="26"/>
      <c r="D831" s="26"/>
      <c r="E831" s="125" t="s">
        <v>1399</v>
      </c>
      <c r="F831" s="122"/>
      <c r="G831" s="30" t="str">
        <f>VLOOKUP(AF831, method!$A$1:$B$15, 2, 0)</f>
        <v>放頭</v>
      </c>
      <c r="H831">
        <v>8</v>
      </c>
      <c r="I831" t="str">
        <f t="shared" si="36"/>
        <v>忠</v>
      </c>
      <c r="J831">
        <f>COUNTIF($B$2:B831,B831)</f>
        <v>18</v>
      </c>
      <c r="K831" t="str">
        <f t="shared" ca="1" si="37"/>
        <v/>
      </c>
      <c r="L831" t="s">
        <v>486</v>
      </c>
      <c r="M831" s="41" t="s">
        <v>400</v>
      </c>
      <c r="N831" s="42">
        <v>1200</v>
      </c>
      <c r="O831">
        <v>1</v>
      </c>
      <c r="P831">
        <v>11.82</v>
      </c>
      <c r="Q831">
        <v>12</v>
      </c>
      <c r="R831">
        <v>6</v>
      </c>
      <c r="S831" s="63" t="s">
        <v>191</v>
      </c>
      <c r="T831" s="70" t="s">
        <v>510</v>
      </c>
      <c r="U831" s="17" t="s">
        <v>16</v>
      </c>
      <c r="V831">
        <v>121</v>
      </c>
      <c r="W831">
        <v>129</v>
      </c>
      <c r="X831">
        <v>1082</v>
      </c>
      <c r="Z831">
        <v>32</v>
      </c>
      <c r="AA831" s="37" t="s">
        <v>612</v>
      </c>
      <c r="AB831" s="36" t="s">
        <v>487</v>
      </c>
      <c r="AC831" s="36">
        <f>VLOOKUP(A831,Raceinfo!$A$1:$D$15,4,0)</f>
        <v>4</v>
      </c>
      <c r="AD831">
        <v>4</v>
      </c>
      <c r="AE831">
        <v>53</v>
      </c>
      <c r="AF831">
        <v>1</v>
      </c>
      <c r="AG831">
        <v>1</v>
      </c>
      <c r="AH831">
        <v>8</v>
      </c>
      <c r="AL831" t="s">
        <v>284</v>
      </c>
      <c r="AM831" t="s">
        <v>1496</v>
      </c>
      <c r="AN831" s="126">
        <f>表格2[[#This Row],[今次負磅]]/表格2[[#This Row],[排位體重]]*100%</f>
        <v>0.11182994454713494</v>
      </c>
      <c r="AO831" t="str">
        <f t="shared" si="38"/>
        <v/>
      </c>
    </row>
    <row r="832" spans="1:41" x14ac:dyDescent="0.25">
      <c r="A832" s="21" t="s">
        <v>167</v>
      </c>
      <c r="B832" s="26" t="s">
        <v>190</v>
      </c>
      <c r="C832" s="26"/>
      <c r="D832" s="26"/>
      <c r="E832" s="125" t="s">
        <v>1399</v>
      </c>
      <c r="F832" s="122"/>
      <c r="G832" s="32" t="str">
        <f>VLOOKUP(AF832, method!$A$1:$B$15, 2, 0)</f>
        <v>中前</v>
      </c>
      <c r="H832">
        <v>7</v>
      </c>
      <c r="I832" t="str">
        <f t="shared" si="36"/>
        <v>忠</v>
      </c>
      <c r="J832">
        <f>COUNTIF($B$2:B832,B832)</f>
        <v>19</v>
      </c>
      <c r="K832" t="str">
        <f t="shared" ca="1" si="37"/>
        <v/>
      </c>
      <c r="L832" t="s">
        <v>516</v>
      </c>
      <c r="M832" s="39" t="s">
        <v>430</v>
      </c>
      <c r="N832" s="42">
        <v>1200</v>
      </c>
      <c r="O832">
        <v>1</v>
      </c>
      <c r="P832">
        <v>9.9600000000000009</v>
      </c>
      <c r="Q832">
        <v>12</v>
      </c>
      <c r="R832">
        <v>4</v>
      </c>
      <c r="S832" s="63" t="s">
        <v>191</v>
      </c>
      <c r="T832" s="73" t="s">
        <v>562</v>
      </c>
      <c r="U832" s="17" t="s">
        <v>16</v>
      </c>
      <c r="V832">
        <v>121</v>
      </c>
      <c r="W832">
        <v>130</v>
      </c>
      <c r="X832">
        <v>1100</v>
      </c>
      <c r="Z832">
        <v>23</v>
      </c>
      <c r="AA832" s="37">
        <v>3</v>
      </c>
      <c r="AB832" s="35" t="s">
        <v>377</v>
      </c>
      <c r="AC832" s="35">
        <f>VLOOKUP(A832,Raceinfo!$A$1:$D$15,4,0)</f>
        <v>4</v>
      </c>
      <c r="AD832">
        <v>4</v>
      </c>
      <c r="AE832">
        <v>55</v>
      </c>
      <c r="AF832">
        <v>5</v>
      </c>
      <c r="AG832">
        <v>4</v>
      </c>
      <c r="AH832">
        <v>7</v>
      </c>
      <c r="AL832" t="s">
        <v>94</v>
      </c>
      <c r="AM832" t="s">
        <v>1480</v>
      </c>
      <c r="AN832" s="126">
        <f>表格2[[#This Row],[今次負磅]]/表格2[[#This Row],[排位體重]]*100%</f>
        <v>0.11</v>
      </c>
      <c r="AO832" t="str">
        <f t="shared" si="38"/>
        <v/>
      </c>
    </row>
    <row r="833" spans="1:43" x14ac:dyDescent="0.25">
      <c r="A833" s="21" t="s">
        <v>167</v>
      </c>
      <c r="B833" s="26" t="s">
        <v>190</v>
      </c>
      <c r="C833" s="26"/>
      <c r="D833" s="26"/>
      <c r="E833" s="125" t="s">
        <v>1399</v>
      </c>
      <c r="F833" s="122"/>
      <c r="G833" s="30" t="str">
        <f>VLOOKUP(AF833, method!$A$1:$B$15, 2, 0)</f>
        <v>放頭</v>
      </c>
      <c r="H833" s="15">
        <v>3</v>
      </c>
      <c r="I833" s="15" t="str">
        <f t="shared" si="36"/>
        <v>忠</v>
      </c>
      <c r="J833" s="15">
        <f>COUNTIF($B$2:B833,B833)</f>
        <v>20</v>
      </c>
      <c r="K833" s="15" t="str">
        <f t="shared" ca="1" si="37"/>
        <v/>
      </c>
      <c r="L833" t="s">
        <v>545</v>
      </c>
      <c r="M833" s="39" t="s">
        <v>413</v>
      </c>
      <c r="N833" s="42">
        <v>1200</v>
      </c>
      <c r="O833">
        <v>1</v>
      </c>
      <c r="P833">
        <v>10.3</v>
      </c>
      <c r="Q833">
        <v>12</v>
      </c>
      <c r="R833">
        <v>4</v>
      </c>
      <c r="S833" s="63" t="s">
        <v>191</v>
      </c>
      <c r="T833" s="61" t="s">
        <v>128</v>
      </c>
      <c r="U833" s="17" t="s">
        <v>16</v>
      </c>
      <c r="V833">
        <v>121</v>
      </c>
      <c r="W833">
        <v>131</v>
      </c>
      <c r="X833">
        <v>1091</v>
      </c>
      <c r="Z833">
        <v>8.9</v>
      </c>
      <c r="AA833" s="38">
        <v>2</v>
      </c>
      <c r="AB833" s="35" t="s">
        <v>377</v>
      </c>
      <c r="AC833" s="35">
        <f>VLOOKUP(A833,Raceinfo!$A$1:$D$15,4,0)</f>
        <v>4</v>
      </c>
      <c r="AD833">
        <v>4</v>
      </c>
      <c r="AE833">
        <v>55</v>
      </c>
      <c r="AF833">
        <v>2</v>
      </c>
      <c r="AG833">
        <v>2</v>
      </c>
      <c r="AH833">
        <v>3</v>
      </c>
      <c r="AL833" t="s">
        <v>18</v>
      </c>
      <c r="AM833" t="s">
        <v>1475</v>
      </c>
      <c r="AN833" s="126">
        <f>表格2[[#This Row],[今次負磅]]/表格2[[#This Row],[排位體重]]*100%</f>
        <v>0.11090742438130156</v>
      </c>
      <c r="AO833" t="str">
        <f t="shared" si="38"/>
        <v/>
      </c>
    </row>
    <row r="834" spans="1:43" x14ac:dyDescent="0.25">
      <c r="A834" s="21" t="s">
        <v>167</v>
      </c>
      <c r="B834" s="26" t="s">
        <v>190</v>
      </c>
      <c r="C834" s="26"/>
      <c r="D834" s="26"/>
      <c r="E834" s="11" t="s">
        <v>1414</v>
      </c>
      <c r="F834" s="122"/>
      <c r="G834" s="30" t="str">
        <f>VLOOKUP(AF834, method!$A$1:$B$15, 2, 0)</f>
        <v>放頭</v>
      </c>
      <c r="H834">
        <v>5</v>
      </c>
      <c r="I834" t="str">
        <f t="shared" ref="I834:I897" si="39">IF(COUNTIFS($B:$B,B834,$J:$J,"&lt;="&amp;5,$H:$H,"&lt;="&amp;5)&gt;=3,"忠","")</f>
        <v>忠</v>
      </c>
      <c r="J834">
        <f>COUNTIF($B$2:B834,B834)</f>
        <v>21</v>
      </c>
      <c r="K834" t="str">
        <f t="shared" ref="K834:K897" ca="1" si="40">IF(AND(J834&lt;=5,COUNTIF($B:$B,$B834)&gt;=5),IF(COUNTA(_xlfn.UNIQUE(OFFSET($U$1,MATCH($B834,$B:$B,0)-1,0,5,1)))&gt;1,"倉",""),"")</f>
        <v/>
      </c>
      <c r="L834" t="s">
        <v>546</v>
      </c>
      <c r="M834" s="39" t="s">
        <v>430</v>
      </c>
      <c r="N834">
        <v>1000</v>
      </c>
      <c r="O834">
        <v>0</v>
      </c>
      <c r="P834">
        <v>56.72</v>
      </c>
      <c r="Q834">
        <v>12</v>
      </c>
      <c r="R834">
        <v>14</v>
      </c>
      <c r="S834" s="63" t="s">
        <v>191</v>
      </c>
      <c r="T834" s="61" t="s">
        <v>128</v>
      </c>
      <c r="U834" s="17" t="s">
        <v>16</v>
      </c>
      <c r="V834">
        <v>121</v>
      </c>
      <c r="W834">
        <v>131</v>
      </c>
      <c r="X834">
        <v>1089</v>
      </c>
      <c r="Z834">
        <v>29</v>
      </c>
      <c r="AA834" s="38">
        <v>2</v>
      </c>
      <c r="AB834" s="35" t="s">
        <v>377</v>
      </c>
      <c r="AC834" s="35">
        <f>VLOOKUP(A834,Raceinfo!$A$1:$D$15,4,0)</f>
        <v>4</v>
      </c>
      <c r="AD834">
        <v>4</v>
      </c>
      <c r="AE834">
        <v>56</v>
      </c>
      <c r="AF834">
        <v>3</v>
      </c>
      <c r="AG834">
        <v>3</v>
      </c>
      <c r="AH834">
        <v>5</v>
      </c>
      <c r="AL834" t="s">
        <v>18</v>
      </c>
      <c r="AM834" t="s">
        <v>1475</v>
      </c>
      <c r="AN834" s="126">
        <f>表格2[[#This Row],[今次負磅]]/表格2[[#This Row],[排位體重]]*100%</f>
        <v>0.1111111111111111</v>
      </c>
      <c r="AO834" t="str">
        <f t="shared" ref="AO834:AO897" si="41">IF(AN834&gt;0.1285,"H","")</f>
        <v/>
      </c>
    </row>
    <row r="835" spans="1:43" x14ac:dyDescent="0.25">
      <c r="A835" s="21" t="s">
        <v>167</v>
      </c>
      <c r="B835" s="26" t="s">
        <v>190</v>
      </c>
      <c r="C835" s="26"/>
      <c r="D835" s="26"/>
      <c r="E835" s="125" t="s">
        <v>1399</v>
      </c>
      <c r="F835" s="122"/>
      <c r="G835" s="30" t="str">
        <f>VLOOKUP(AF835, method!$A$1:$B$15, 2, 0)</f>
        <v>放頭</v>
      </c>
      <c r="H835">
        <v>11</v>
      </c>
      <c r="I835" t="str">
        <f t="shared" si="39"/>
        <v>忠</v>
      </c>
      <c r="J835">
        <f>COUNTIF($B$2:B835,B835)</f>
        <v>22</v>
      </c>
      <c r="K835" t="str">
        <f t="shared" ca="1" si="40"/>
        <v/>
      </c>
      <c r="L835" t="s">
        <v>602</v>
      </c>
      <c r="M835" s="41" t="s">
        <v>400</v>
      </c>
      <c r="N835" s="42">
        <v>1200</v>
      </c>
      <c r="O835">
        <v>1</v>
      </c>
      <c r="P835">
        <v>9.7799999999999994</v>
      </c>
      <c r="Q835">
        <v>12</v>
      </c>
      <c r="R835">
        <v>2</v>
      </c>
      <c r="S835" s="63" t="s">
        <v>191</v>
      </c>
      <c r="T835" s="51" t="s">
        <v>52</v>
      </c>
      <c r="U835" s="17" t="s">
        <v>16</v>
      </c>
      <c r="V835">
        <v>121</v>
      </c>
      <c r="W835">
        <v>134</v>
      </c>
      <c r="X835">
        <v>1099</v>
      </c>
      <c r="Z835">
        <v>31</v>
      </c>
      <c r="AA835" s="37" t="s">
        <v>570</v>
      </c>
      <c r="AB835" s="35" t="s">
        <v>377</v>
      </c>
      <c r="AC835" s="35">
        <f>VLOOKUP(A835,Raceinfo!$A$1:$D$15,4,0)</f>
        <v>4</v>
      </c>
      <c r="AD835">
        <v>4</v>
      </c>
      <c r="AE835">
        <v>59</v>
      </c>
      <c r="AF835">
        <v>1</v>
      </c>
      <c r="AG835">
        <v>1</v>
      </c>
      <c r="AH835">
        <v>11</v>
      </c>
      <c r="AL835" t="s">
        <v>18</v>
      </c>
      <c r="AM835" t="s">
        <v>1475</v>
      </c>
      <c r="AN835" s="126">
        <f>表格2[[#This Row],[今次負磅]]/表格2[[#This Row],[排位體重]]*100%</f>
        <v>0.11010009099181074</v>
      </c>
      <c r="AO835" t="str">
        <f t="shared" si="41"/>
        <v/>
      </c>
    </row>
    <row r="836" spans="1:43" x14ac:dyDescent="0.25">
      <c r="A836" s="21" t="s">
        <v>167</v>
      </c>
      <c r="B836" s="26" t="s">
        <v>190</v>
      </c>
      <c r="C836" s="26"/>
      <c r="D836" s="26"/>
      <c r="E836" s="124" t="s">
        <v>1413</v>
      </c>
      <c r="F836" s="122"/>
      <c r="G836" s="30" t="str">
        <f>VLOOKUP(AF836, method!$A$1:$B$15, 2, 0)</f>
        <v>放頭</v>
      </c>
      <c r="H836">
        <v>12</v>
      </c>
      <c r="I836" t="str">
        <f t="shared" si="39"/>
        <v>忠</v>
      </c>
      <c r="J836">
        <f>COUNTIF($B$2:B836,B836)</f>
        <v>23</v>
      </c>
      <c r="K836" t="str">
        <f t="shared" ca="1" si="40"/>
        <v/>
      </c>
      <c r="L836" t="s">
        <v>754</v>
      </c>
      <c r="M836" s="40" t="s">
        <v>376</v>
      </c>
      <c r="N836" s="42">
        <v>1200</v>
      </c>
      <c r="O836">
        <v>1</v>
      </c>
      <c r="P836">
        <v>10.84</v>
      </c>
      <c r="Q836">
        <v>12</v>
      </c>
      <c r="R836">
        <v>3</v>
      </c>
      <c r="S836" s="63" t="s">
        <v>191</v>
      </c>
      <c r="T836" s="44" t="s">
        <v>347</v>
      </c>
      <c r="U836" s="17" t="s">
        <v>16</v>
      </c>
      <c r="V836">
        <v>121</v>
      </c>
      <c r="W836">
        <v>113</v>
      </c>
      <c r="X836">
        <v>1099</v>
      </c>
      <c r="Z836">
        <v>21</v>
      </c>
      <c r="AA836" s="37" t="s">
        <v>612</v>
      </c>
      <c r="AB836" s="35" t="s">
        <v>377</v>
      </c>
      <c r="AC836" s="35">
        <f>VLOOKUP(A836,Raceinfo!$A$1:$D$15,4,0)</f>
        <v>4</v>
      </c>
      <c r="AD836">
        <v>3</v>
      </c>
      <c r="AE836">
        <v>61</v>
      </c>
      <c r="AF836">
        <v>3</v>
      </c>
      <c r="AG836">
        <v>4</v>
      </c>
      <c r="AH836">
        <v>12</v>
      </c>
      <c r="AL836" t="s">
        <v>18</v>
      </c>
      <c r="AM836" t="s">
        <v>1475</v>
      </c>
      <c r="AN836" s="126">
        <f>表格2[[#This Row],[今次負磅]]/表格2[[#This Row],[排位體重]]*100%</f>
        <v>0.11010009099181074</v>
      </c>
      <c r="AO836" t="str">
        <f t="shared" si="41"/>
        <v/>
      </c>
    </row>
    <row r="837" spans="1:43" x14ac:dyDescent="0.25">
      <c r="A837" s="21" t="s">
        <v>167</v>
      </c>
      <c r="B837" s="26" t="s">
        <v>190</v>
      </c>
      <c r="C837" s="26"/>
      <c r="D837" s="26"/>
      <c r="E837" s="125" t="s">
        <v>1399</v>
      </c>
      <c r="F837" s="122"/>
      <c r="G837" s="32" t="str">
        <f>VLOOKUP(AF837, method!$A$1:$B$15, 2, 0)</f>
        <v>中前</v>
      </c>
      <c r="H837">
        <v>6</v>
      </c>
      <c r="I837" t="str">
        <f t="shared" si="39"/>
        <v>忠</v>
      </c>
      <c r="J837">
        <f>COUNTIF($B$2:B837,B837)</f>
        <v>24</v>
      </c>
      <c r="K837" t="str">
        <f t="shared" ca="1" si="40"/>
        <v/>
      </c>
      <c r="L837" t="s">
        <v>493</v>
      </c>
      <c r="M837" s="40" t="s">
        <v>426</v>
      </c>
      <c r="N837" s="42">
        <v>1200</v>
      </c>
      <c r="O837">
        <v>1</v>
      </c>
      <c r="P837">
        <v>10.38</v>
      </c>
      <c r="Q837">
        <v>12</v>
      </c>
      <c r="R837">
        <v>2</v>
      </c>
      <c r="S837" s="63" t="s">
        <v>191</v>
      </c>
      <c r="T837" s="61" t="s">
        <v>128</v>
      </c>
      <c r="U837" s="17" t="s">
        <v>16</v>
      </c>
      <c r="V837">
        <v>121</v>
      </c>
      <c r="W837">
        <v>123</v>
      </c>
      <c r="X837">
        <v>1090</v>
      </c>
      <c r="Z837">
        <v>15</v>
      </c>
      <c r="AA837" s="37">
        <v>6</v>
      </c>
      <c r="AB837" s="35" t="s">
        <v>370</v>
      </c>
      <c r="AC837" s="35">
        <f>VLOOKUP(A837,Raceinfo!$A$1:$D$15,4,0)</f>
        <v>4</v>
      </c>
      <c r="AD837">
        <v>3</v>
      </c>
      <c r="AE837">
        <v>63</v>
      </c>
      <c r="AF837">
        <v>4</v>
      </c>
      <c r="AG837">
        <v>5</v>
      </c>
      <c r="AH837">
        <v>6</v>
      </c>
      <c r="AL837" t="s">
        <v>729</v>
      </c>
      <c r="AM837" t="s">
        <v>1616</v>
      </c>
      <c r="AN837" s="126">
        <f>表格2[[#This Row],[今次負磅]]/表格2[[#This Row],[排位體重]]*100%</f>
        <v>0.11100917431192661</v>
      </c>
      <c r="AO837" t="str">
        <f t="shared" si="41"/>
        <v/>
      </c>
    </row>
    <row r="838" spans="1:43" x14ac:dyDescent="0.25">
      <c r="A838" s="21" t="s">
        <v>167</v>
      </c>
      <c r="B838" s="27" t="s">
        <v>193</v>
      </c>
      <c r="C838" s="27"/>
      <c r="D838" s="27"/>
      <c r="E838" s="125" t="s">
        <v>1399</v>
      </c>
      <c r="F838" s="28" t="s">
        <v>1408</v>
      </c>
      <c r="G838" s="30" t="str">
        <f>VLOOKUP(AF838, method!$A$1:$B$15, 2, 0)</f>
        <v>放頭</v>
      </c>
      <c r="H838" s="15">
        <v>2</v>
      </c>
      <c r="I838" s="15" t="str">
        <f t="shared" si="39"/>
        <v>忠</v>
      </c>
      <c r="J838" s="15">
        <f>COUNTIF($B$2:B838,B838)</f>
        <v>1</v>
      </c>
      <c r="K838" s="15" t="str">
        <f t="shared" ca="1" si="40"/>
        <v/>
      </c>
      <c r="L838" t="s">
        <v>611</v>
      </c>
      <c r="M838" s="40" t="s">
        <v>426</v>
      </c>
      <c r="N838">
        <v>1650</v>
      </c>
      <c r="O838">
        <v>1</v>
      </c>
      <c r="P838">
        <v>39.82</v>
      </c>
      <c r="Q838">
        <v>9</v>
      </c>
      <c r="R838">
        <v>3</v>
      </c>
      <c r="S838" s="62" t="s">
        <v>154</v>
      </c>
      <c r="T838" s="60" t="s">
        <v>125</v>
      </c>
      <c r="U838" s="27" t="s">
        <v>135</v>
      </c>
      <c r="V838">
        <v>120</v>
      </c>
      <c r="W838">
        <v>119</v>
      </c>
      <c r="X838">
        <v>1060</v>
      </c>
      <c r="Z838">
        <v>14</v>
      </c>
      <c r="AA838" s="37">
        <v>3</v>
      </c>
      <c r="AB838" s="35" t="s">
        <v>377</v>
      </c>
      <c r="AC838" s="35">
        <f>VLOOKUP(A838,Raceinfo!$A$1:$D$15,4,0)</f>
        <v>4</v>
      </c>
      <c r="AD838">
        <v>4</v>
      </c>
      <c r="AE838">
        <v>44</v>
      </c>
      <c r="AF838">
        <v>3</v>
      </c>
      <c r="AG838">
        <v>3</v>
      </c>
      <c r="AH838">
        <v>2</v>
      </c>
      <c r="AI838">
        <v>2</v>
      </c>
      <c r="AL838" t="s">
        <v>39</v>
      </c>
      <c r="AM838" t="s">
        <v>1469</v>
      </c>
      <c r="AN838" s="126">
        <f>表格2[[#This Row],[今次負磅]]/表格2[[#This Row],[排位體重]]*100%</f>
        <v>0.11320754716981132</v>
      </c>
      <c r="AO838" t="str">
        <f t="shared" si="41"/>
        <v/>
      </c>
      <c r="AQ838" t="s">
        <v>1419</v>
      </c>
    </row>
    <row r="839" spans="1:43" x14ac:dyDescent="0.25">
      <c r="A839" s="21" t="s">
        <v>167</v>
      </c>
      <c r="B839" s="27" t="s">
        <v>193</v>
      </c>
      <c r="C839" s="27"/>
      <c r="D839" s="27"/>
      <c r="E839" s="11" t="s">
        <v>1414</v>
      </c>
      <c r="F839" s="122"/>
      <c r="G839" s="32" t="str">
        <f>VLOOKUP(AF839, method!$A$1:$B$15, 2, 0)</f>
        <v>中前</v>
      </c>
      <c r="H839">
        <v>4</v>
      </c>
      <c r="I839" t="str">
        <f t="shared" si="39"/>
        <v>忠</v>
      </c>
      <c r="J839">
        <f>COUNTIF($B$2:B839,B839)</f>
        <v>2</v>
      </c>
      <c r="K839" t="str">
        <f t="shared" ca="1" si="40"/>
        <v/>
      </c>
      <c r="L839" t="s">
        <v>397</v>
      </c>
      <c r="M839" s="40" t="s">
        <v>398</v>
      </c>
      <c r="N839" s="42">
        <v>1200</v>
      </c>
      <c r="O839">
        <v>1</v>
      </c>
      <c r="P839">
        <v>9.6</v>
      </c>
      <c r="Q839">
        <v>9</v>
      </c>
      <c r="R839">
        <v>6</v>
      </c>
      <c r="S839" s="62" t="s">
        <v>154</v>
      </c>
      <c r="T839" s="75" t="s">
        <v>346</v>
      </c>
      <c r="U839" s="27" t="s">
        <v>135</v>
      </c>
      <c r="V839">
        <v>120</v>
      </c>
      <c r="W839">
        <v>120</v>
      </c>
      <c r="X839">
        <v>1061</v>
      </c>
      <c r="Z839">
        <v>10</v>
      </c>
      <c r="AA839" s="38">
        <v>2</v>
      </c>
      <c r="AB839" s="35" t="s">
        <v>370</v>
      </c>
      <c r="AC839" s="35">
        <f>VLOOKUP(A839,Raceinfo!$A$1:$D$15,4,0)</f>
        <v>4</v>
      </c>
      <c r="AD839">
        <v>4</v>
      </c>
      <c r="AE839">
        <v>44</v>
      </c>
      <c r="AF839">
        <v>6</v>
      </c>
      <c r="AG839">
        <v>6</v>
      </c>
      <c r="AH839">
        <v>4</v>
      </c>
      <c r="AL839" t="s">
        <v>39</v>
      </c>
      <c r="AM839" t="s">
        <v>1469</v>
      </c>
      <c r="AN839" s="126">
        <f>表格2[[#This Row],[今次負磅]]/表格2[[#This Row],[排位體重]]*100%</f>
        <v>0.11310084825636192</v>
      </c>
      <c r="AO839" t="str">
        <f t="shared" si="41"/>
        <v/>
      </c>
      <c r="AQ839" t="s">
        <v>1419</v>
      </c>
    </row>
    <row r="840" spans="1:43" x14ac:dyDescent="0.25">
      <c r="A840" s="21" t="s">
        <v>167</v>
      </c>
      <c r="B840" s="27" t="s">
        <v>193</v>
      </c>
      <c r="C840" s="27"/>
      <c r="D840" s="27"/>
      <c r="E840" s="125" t="s">
        <v>1399</v>
      </c>
      <c r="F840" s="23" t="s">
        <v>1409</v>
      </c>
      <c r="G840" s="32" t="str">
        <f>VLOOKUP(AF840, method!$A$1:$B$15, 2, 0)</f>
        <v>中前</v>
      </c>
      <c r="H840" s="15">
        <v>1</v>
      </c>
      <c r="I840" s="15" t="str">
        <f t="shared" si="39"/>
        <v>忠</v>
      </c>
      <c r="J840" s="15">
        <f>COUNTIF($B$2:B840,B840)</f>
        <v>3</v>
      </c>
      <c r="K840" s="15" t="str">
        <f t="shared" ca="1" si="40"/>
        <v/>
      </c>
      <c r="L840" t="s">
        <v>580</v>
      </c>
      <c r="M840" s="40" t="s">
        <v>446</v>
      </c>
      <c r="N840">
        <v>1650</v>
      </c>
      <c r="O840">
        <v>1</v>
      </c>
      <c r="P840">
        <v>39.85</v>
      </c>
      <c r="Q840">
        <v>9</v>
      </c>
      <c r="R840">
        <v>3</v>
      </c>
      <c r="S840" s="62" t="s">
        <v>154</v>
      </c>
      <c r="T840" s="76" t="s">
        <v>355</v>
      </c>
      <c r="U840" s="27" t="s">
        <v>135</v>
      </c>
      <c r="V840">
        <v>120</v>
      </c>
      <c r="W840">
        <v>135</v>
      </c>
      <c r="X840">
        <v>1055</v>
      </c>
      <c r="Z840">
        <v>8.9</v>
      </c>
      <c r="AA840" s="38" t="s">
        <v>434</v>
      </c>
      <c r="AB840" s="35" t="s">
        <v>370</v>
      </c>
      <c r="AC840" s="35">
        <f>VLOOKUP(A840,Raceinfo!$A$1:$D$15,4,0)</f>
        <v>4</v>
      </c>
      <c r="AD840">
        <v>5</v>
      </c>
      <c r="AE840">
        <v>38</v>
      </c>
      <c r="AF840">
        <v>5</v>
      </c>
      <c r="AG840">
        <v>4</v>
      </c>
      <c r="AH840">
        <v>3</v>
      </c>
      <c r="AI840">
        <v>1</v>
      </c>
      <c r="AL840" t="s">
        <v>39</v>
      </c>
      <c r="AM840" t="s">
        <v>1469</v>
      </c>
      <c r="AN840" s="126">
        <f>表格2[[#This Row],[今次負磅]]/表格2[[#This Row],[排位體重]]*100%</f>
        <v>0.11374407582938388</v>
      </c>
      <c r="AO840" t="str">
        <f t="shared" si="41"/>
        <v/>
      </c>
      <c r="AQ840" t="s">
        <v>1419</v>
      </c>
    </row>
    <row r="841" spans="1:43" x14ac:dyDescent="0.25">
      <c r="A841" s="21" t="s">
        <v>167</v>
      </c>
      <c r="B841" s="27" t="s">
        <v>193</v>
      </c>
      <c r="C841" s="27"/>
      <c r="D841" s="27"/>
      <c r="E841" s="125" t="s">
        <v>1399</v>
      </c>
      <c r="F841" s="18" t="s">
        <v>1407</v>
      </c>
      <c r="G841" s="31" t="str">
        <f>VLOOKUP(AF841, method!$A$1:$B$15, 2, 0)</f>
        <v>中後</v>
      </c>
      <c r="H841" s="15">
        <v>1</v>
      </c>
      <c r="I841" s="15" t="str">
        <f t="shared" si="39"/>
        <v>忠</v>
      </c>
      <c r="J841" s="15">
        <f>COUNTIF($B$2:B841,B841)</f>
        <v>4</v>
      </c>
      <c r="K841" s="15" t="str">
        <f t="shared" ca="1" si="40"/>
        <v/>
      </c>
      <c r="L841" t="s">
        <v>466</v>
      </c>
      <c r="M841" s="40" t="s">
        <v>426</v>
      </c>
      <c r="N841">
        <v>1650</v>
      </c>
      <c r="O841">
        <v>1</v>
      </c>
      <c r="P841">
        <v>39.659999999999997</v>
      </c>
      <c r="Q841">
        <v>9</v>
      </c>
      <c r="R841">
        <v>1</v>
      </c>
      <c r="S841" s="62" t="s">
        <v>154</v>
      </c>
      <c r="T841" s="75" t="s">
        <v>346</v>
      </c>
      <c r="U841" s="27" t="s">
        <v>135</v>
      </c>
      <c r="V841">
        <v>120</v>
      </c>
      <c r="W841">
        <v>126</v>
      </c>
      <c r="X841">
        <v>1055</v>
      </c>
      <c r="Z841">
        <v>5</v>
      </c>
      <c r="AA841" s="38" t="s">
        <v>463</v>
      </c>
      <c r="AB841" s="35" t="s">
        <v>370</v>
      </c>
      <c r="AC841" s="35">
        <f>VLOOKUP(A841,Raceinfo!$A$1:$D$15,4,0)</f>
        <v>4</v>
      </c>
      <c r="AD841">
        <v>5</v>
      </c>
      <c r="AE841">
        <v>32</v>
      </c>
      <c r="AF841">
        <v>9</v>
      </c>
      <c r="AG841">
        <v>9</v>
      </c>
      <c r="AH841">
        <v>9</v>
      </c>
      <c r="AI841">
        <v>1</v>
      </c>
      <c r="AL841" t="s">
        <v>39</v>
      </c>
      <c r="AM841" t="s">
        <v>1469</v>
      </c>
      <c r="AN841" s="126">
        <f>表格2[[#This Row],[今次負磅]]/表格2[[#This Row],[排位體重]]*100%</f>
        <v>0.11374407582938388</v>
      </c>
      <c r="AO841" t="str">
        <f t="shared" si="41"/>
        <v/>
      </c>
      <c r="AQ841" t="s">
        <v>1419</v>
      </c>
    </row>
    <row r="842" spans="1:43" x14ac:dyDescent="0.25">
      <c r="A842" s="21" t="s">
        <v>167</v>
      </c>
      <c r="B842" s="27" t="s">
        <v>193</v>
      </c>
      <c r="C842" s="27"/>
      <c r="D842" s="27"/>
      <c r="E842" s="11" t="s">
        <v>1414</v>
      </c>
      <c r="F842" s="122"/>
      <c r="G842" s="33" t="str">
        <f>VLOOKUP(AF842, method!$A$1:$B$15, 2, 0)</f>
        <v>留後</v>
      </c>
      <c r="H842">
        <v>7</v>
      </c>
      <c r="I842" t="str">
        <f t="shared" si="39"/>
        <v>忠</v>
      </c>
      <c r="J842">
        <f>COUNTIF($B$2:B842,B842)</f>
        <v>5</v>
      </c>
      <c r="K842" t="str">
        <f t="shared" ca="1" si="40"/>
        <v/>
      </c>
      <c r="L842" t="s">
        <v>499</v>
      </c>
      <c r="M842" s="40" t="s">
        <v>446</v>
      </c>
      <c r="N842" s="42">
        <v>1200</v>
      </c>
      <c r="O842">
        <v>1</v>
      </c>
      <c r="P842">
        <v>9.85</v>
      </c>
      <c r="Q842">
        <v>9</v>
      </c>
      <c r="R842">
        <v>11</v>
      </c>
      <c r="S842" s="62" t="s">
        <v>154</v>
      </c>
      <c r="T842" s="50" t="s">
        <v>46</v>
      </c>
      <c r="U842" s="27" t="s">
        <v>135</v>
      </c>
      <c r="V842">
        <v>120</v>
      </c>
      <c r="W842">
        <v>126</v>
      </c>
      <c r="X842">
        <v>1043</v>
      </c>
      <c r="Z842">
        <v>24</v>
      </c>
      <c r="AA842" s="38" t="s">
        <v>447</v>
      </c>
      <c r="AB842" s="35" t="s">
        <v>377</v>
      </c>
      <c r="AC842" s="35">
        <f>VLOOKUP(A842,Raceinfo!$A$1:$D$15,4,0)</f>
        <v>4</v>
      </c>
      <c r="AD842">
        <v>5</v>
      </c>
      <c r="AE842">
        <v>34</v>
      </c>
      <c r="AF842">
        <v>12</v>
      </c>
      <c r="AG842">
        <v>12</v>
      </c>
      <c r="AH842">
        <v>7</v>
      </c>
      <c r="AL842" t="s">
        <v>39</v>
      </c>
      <c r="AM842" t="s">
        <v>1469</v>
      </c>
      <c r="AN842" s="126">
        <f>表格2[[#This Row],[今次負磅]]/表格2[[#This Row],[排位體重]]*100%</f>
        <v>0.11505273250239693</v>
      </c>
      <c r="AO842" t="str">
        <f t="shared" si="41"/>
        <v/>
      </c>
      <c r="AQ842" t="s">
        <v>1419</v>
      </c>
    </row>
    <row r="843" spans="1:43" x14ac:dyDescent="0.25">
      <c r="A843" s="21" t="s">
        <v>167</v>
      </c>
      <c r="B843" s="27" t="s">
        <v>193</v>
      </c>
      <c r="C843" s="27"/>
      <c r="D843" s="27"/>
      <c r="E843" s="11" t="s">
        <v>1414</v>
      </c>
      <c r="F843" s="122"/>
      <c r="G843" s="31" t="str">
        <f>VLOOKUP(AF843, method!$A$1:$B$15, 2, 0)</f>
        <v>中後</v>
      </c>
      <c r="H843">
        <v>6</v>
      </c>
      <c r="I843" t="str">
        <f t="shared" si="39"/>
        <v>忠</v>
      </c>
      <c r="J843">
        <f>COUNTIF($B$2:B843,B843)</f>
        <v>6</v>
      </c>
      <c r="K843" t="str">
        <f t="shared" ca="1" si="40"/>
        <v/>
      </c>
      <c r="L843" t="s">
        <v>609</v>
      </c>
      <c r="M843" s="39" t="s">
        <v>413</v>
      </c>
      <c r="N843">
        <v>1400</v>
      </c>
      <c r="O843">
        <v>1</v>
      </c>
      <c r="P843">
        <v>22.77</v>
      </c>
      <c r="Q843">
        <v>9</v>
      </c>
      <c r="R843">
        <v>6</v>
      </c>
      <c r="S843" s="62" t="s">
        <v>154</v>
      </c>
      <c r="T843" s="75" t="s">
        <v>346</v>
      </c>
      <c r="U843" s="27" t="s">
        <v>135</v>
      </c>
      <c r="V843">
        <v>120</v>
      </c>
      <c r="W843">
        <v>129</v>
      </c>
      <c r="X843">
        <v>1067</v>
      </c>
      <c r="Z843">
        <v>23</v>
      </c>
      <c r="AA843" s="38" t="s">
        <v>511</v>
      </c>
      <c r="AB843" s="35" t="s">
        <v>377</v>
      </c>
      <c r="AC843" s="35">
        <f>VLOOKUP(A843,Raceinfo!$A$1:$D$15,4,0)</f>
        <v>4</v>
      </c>
      <c r="AD843">
        <v>5</v>
      </c>
      <c r="AE843">
        <v>36</v>
      </c>
      <c r="AF843">
        <v>8</v>
      </c>
      <c r="AG843">
        <v>10</v>
      </c>
      <c r="AH843">
        <v>9</v>
      </c>
      <c r="AI843">
        <v>6</v>
      </c>
      <c r="AL843" t="s">
        <v>39</v>
      </c>
      <c r="AM843" t="s">
        <v>1469</v>
      </c>
      <c r="AN843" s="126">
        <f>表格2[[#This Row],[今次負磅]]/表格2[[#This Row],[排位體重]]*100%</f>
        <v>0.11246485473289597</v>
      </c>
      <c r="AO843" t="str">
        <f t="shared" si="41"/>
        <v/>
      </c>
      <c r="AQ843" t="s">
        <v>1419</v>
      </c>
    </row>
    <row r="844" spans="1:43" x14ac:dyDescent="0.25">
      <c r="A844" s="21" t="s">
        <v>167</v>
      </c>
      <c r="B844" s="27" t="s">
        <v>193</v>
      </c>
      <c r="C844" s="27"/>
      <c r="D844" s="27"/>
      <c r="E844" s="125" t="s">
        <v>1399</v>
      </c>
      <c r="F844" s="122"/>
      <c r="G844" s="32" t="str">
        <f>VLOOKUP(AF844, method!$A$1:$B$15, 2, 0)</f>
        <v>中前</v>
      </c>
      <c r="H844">
        <v>4</v>
      </c>
      <c r="I844" t="str">
        <f t="shared" si="39"/>
        <v>忠</v>
      </c>
      <c r="J844">
        <f>COUNTIF($B$2:B844,B844)</f>
        <v>7</v>
      </c>
      <c r="K844" t="str">
        <f t="shared" ca="1" si="40"/>
        <v/>
      </c>
      <c r="L844" t="s">
        <v>717</v>
      </c>
      <c r="M844" s="40" t="s">
        <v>376</v>
      </c>
      <c r="N844">
        <v>1650</v>
      </c>
      <c r="O844">
        <v>1</v>
      </c>
      <c r="P844">
        <v>39.33</v>
      </c>
      <c r="Q844">
        <v>9</v>
      </c>
      <c r="R844">
        <v>3</v>
      </c>
      <c r="S844" s="62" t="s">
        <v>154</v>
      </c>
      <c r="T844" s="75" t="s">
        <v>346</v>
      </c>
      <c r="U844" s="27" t="s">
        <v>135</v>
      </c>
      <c r="V844">
        <v>120</v>
      </c>
      <c r="W844">
        <v>131</v>
      </c>
      <c r="X844">
        <v>1063</v>
      </c>
      <c r="Z844">
        <v>10</v>
      </c>
      <c r="AA844" s="37" t="s">
        <v>436</v>
      </c>
      <c r="AB844" s="35" t="s">
        <v>370</v>
      </c>
      <c r="AC844" s="35">
        <f>VLOOKUP(A844,Raceinfo!$A$1:$D$15,4,0)</f>
        <v>4</v>
      </c>
      <c r="AD844">
        <v>5</v>
      </c>
      <c r="AE844">
        <v>37</v>
      </c>
      <c r="AF844">
        <v>5</v>
      </c>
      <c r="AG844">
        <v>6</v>
      </c>
      <c r="AH844">
        <v>6</v>
      </c>
      <c r="AI844">
        <v>4</v>
      </c>
      <c r="AL844" t="s">
        <v>39</v>
      </c>
      <c r="AM844" t="s">
        <v>1469</v>
      </c>
      <c r="AN844" s="126">
        <f>表格2[[#This Row],[今次負磅]]/表格2[[#This Row],[排位體重]]*100%</f>
        <v>0.11288805268109126</v>
      </c>
      <c r="AO844" t="str">
        <f t="shared" si="41"/>
        <v/>
      </c>
      <c r="AQ844" t="s">
        <v>1419</v>
      </c>
    </row>
    <row r="845" spans="1:43" x14ac:dyDescent="0.25">
      <c r="A845" s="21" t="s">
        <v>167</v>
      </c>
      <c r="B845" s="27" t="s">
        <v>193</v>
      </c>
      <c r="C845" s="27"/>
      <c r="D845" s="27"/>
      <c r="E845" s="11" t="s">
        <v>1414</v>
      </c>
      <c r="F845" s="122"/>
      <c r="G845" s="33" t="str">
        <f>VLOOKUP(AF845, method!$A$1:$B$15, 2, 0)</f>
        <v>留後</v>
      </c>
      <c r="H845">
        <v>8</v>
      </c>
      <c r="I845" t="str">
        <f t="shared" si="39"/>
        <v>忠</v>
      </c>
      <c r="J845">
        <f>COUNTIF($B$2:B845,B845)</f>
        <v>8</v>
      </c>
      <c r="K845" t="str">
        <f t="shared" ca="1" si="40"/>
        <v/>
      </c>
      <c r="L845" t="s">
        <v>664</v>
      </c>
      <c r="M845" s="40" t="s">
        <v>426</v>
      </c>
      <c r="N845" s="42">
        <v>1200</v>
      </c>
      <c r="O845">
        <v>1</v>
      </c>
      <c r="P845">
        <v>10.45</v>
      </c>
      <c r="Q845">
        <v>9</v>
      </c>
      <c r="R845">
        <v>7</v>
      </c>
      <c r="S845" s="62" t="s">
        <v>154</v>
      </c>
      <c r="T845" s="75" t="s">
        <v>346</v>
      </c>
      <c r="U845" s="27" t="s">
        <v>135</v>
      </c>
      <c r="V845">
        <v>120</v>
      </c>
      <c r="W845">
        <v>130</v>
      </c>
      <c r="X845">
        <v>1067</v>
      </c>
      <c r="Z845">
        <v>8.1999999999999993</v>
      </c>
      <c r="AA845" s="37" t="s">
        <v>531</v>
      </c>
      <c r="AB845" s="35" t="s">
        <v>377</v>
      </c>
      <c r="AC845" s="35">
        <f>VLOOKUP(A845,Raceinfo!$A$1:$D$15,4,0)</f>
        <v>4</v>
      </c>
      <c r="AD845">
        <v>5</v>
      </c>
      <c r="AE845">
        <v>37</v>
      </c>
      <c r="AF845">
        <v>11</v>
      </c>
      <c r="AG845">
        <v>9</v>
      </c>
      <c r="AH845">
        <v>8</v>
      </c>
      <c r="AL845" t="s">
        <v>39</v>
      </c>
      <c r="AM845" t="s">
        <v>1469</v>
      </c>
      <c r="AN845" s="126">
        <f>表格2[[#This Row],[今次負磅]]/表格2[[#This Row],[排位體重]]*100%</f>
        <v>0.11246485473289597</v>
      </c>
      <c r="AO845" t="str">
        <f t="shared" si="41"/>
        <v/>
      </c>
      <c r="AQ845" t="s">
        <v>1419</v>
      </c>
    </row>
    <row r="846" spans="1:43" x14ac:dyDescent="0.25">
      <c r="A846" s="21" t="s">
        <v>167</v>
      </c>
      <c r="B846" s="27" t="s">
        <v>193</v>
      </c>
      <c r="C846" s="27"/>
      <c r="D846" s="27"/>
      <c r="E846" s="125" t="s">
        <v>1399</v>
      </c>
      <c r="F846" s="122"/>
      <c r="G846" s="31" t="str">
        <f>VLOOKUP(AF846, method!$A$1:$B$15, 2, 0)</f>
        <v>中後</v>
      </c>
      <c r="H846">
        <v>4</v>
      </c>
      <c r="I846" t="str">
        <f t="shared" si="39"/>
        <v>忠</v>
      </c>
      <c r="J846">
        <f>COUNTIF($B$2:B846,B846)</f>
        <v>9</v>
      </c>
      <c r="K846" t="str">
        <f t="shared" ca="1" si="40"/>
        <v/>
      </c>
      <c r="L846" t="s">
        <v>683</v>
      </c>
      <c r="M846" s="40" t="s">
        <v>376</v>
      </c>
      <c r="N846" s="42">
        <v>1200</v>
      </c>
      <c r="O846">
        <v>1</v>
      </c>
      <c r="P846">
        <v>10.73</v>
      </c>
      <c r="Q846">
        <v>9</v>
      </c>
      <c r="R846">
        <v>5</v>
      </c>
      <c r="S846" s="62" t="s">
        <v>154</v>
      </c>
      <c r="T846" s="75" t="s">
        <v>346</v>
      </c>
      <c r="U846" s="27" t="s">
        <v>135</v>
      </c>
      <c r="V846">
        <v>120</v>
      </c>
      <c r="W846">
        <v>130</v>
      </c>
      <c r="X846">
        <v>1062</v>
      </c>
      <c r="Z846">
        <v>8.6</v>
      </c>
      <c r="AA846" s="38" t="s">
        <v>550</v>
      </c>
      <c r="AB846" s="35" t="s">
        <v>377</v>
      </c>
      <c r="AC846" s="35">
        <f>VLOOKUP(A846,Raceinfo!$A$1:$D$15,4,0)</f>
        <v>4</v>
      </c>
      <c r="AD846">
        <v>5</v>
      </c>
      <c r="AE846">
        <v>37</v>
      </c>
      <c r="AF846">
        <v>8</v>
      </c>
      <c r="AG846">
        <v>8</v>
      </c>
      <c r="AH846">
        <v>4</v>
      </c>
      <c r="AL846" t="s">
        <v>39</v>
      </c>
      <c r="AM846" t="s">
        <v>1469</v>
      </c>
      <c r="AN846" s="126">
        <f>表格2[[#This Row],[今次負磅]]/表格2[[#This Row],[排位體重]]*100%</f>
        <v>0.11299435028248588</v>
      </c>
      <c r="AO846" t="str">
        <f t="shared" si="41"/>
        <v/>
      </c>
      <c r="AQ846" t="s">
        <v>1419</v>
      </c>
    </row>
    <row r="847" spans="1:43" x14ac:dyDescent="0.25">
      <c r="A847" s="21" t="s">
        <v>167</v>
      </c>
      <c r="B847" s="27" t="s">
        <v>193</v>
      </c>
      <c r="C847" s="27"/>
      <c r="D847" s="27"/>
      <c r="E847" s="11" t="s">
        <v>1414</v>
      </c>
      <c r="F847" s="18" t="s">
        <v>1407</v>
      </c>
      <c r="G847" s="31" t="str">
        <f>VLOOKUP(AF847, method!$A$1:$B$15, 2, 0)</f>
        <v>中後</v>
      </c>
      <c r="H847" s="15">
        <v>1</v>
      </c>
      <c r="I847" s="15" t="str">
        <f t="shared" si="39"/>
        <v>忠</v>
      </c>
      <c r="J847" s="15">
        <f>COUNTIF($B$2:B847,B847)</f>
        <v>10</v>
      </c>
      <c r="K847" s="15" t="str">
        <f t="shared" ca="1" si="40"/>
        <v/>
      </c>
      <c r="L847" t="s">
        <v>685</v>
      </c>
      <c r="M847" s="40" t="s">
        <v>426</v>
      </c>
      <c r="N847" s="42">
        <v>1200</v>
      </c>
      <c r="O847">
        <v>1</v>
      </c>
      <c r="P847">
        <v>10.3</v>
      </c>
      <c r="Q847">
        <v>9</v>
      </c>
      <c r="R847">
        <v>7</v>
      </c>
      <c r="S847" s="62" t="s">
        <v>154</v>
      </c>
      <c r="T847" s="75" t="s">
        <v>346</v>
      </c>
      <c r="U847" s="27" t="s">
        <v>135</v>
      </c>
      <c r="V847">
        <v>120</v>
      </c>
      <c r="W847">
        <v>123</v>
      </c>
      <c r="X847">
        <v>1054</v>
      </c>
      <c r="Z847">
        <v>14</v>
      </c>
      <c r="AA847" s="38" t="s">
        <v>468</v>
      </c>
      <c r="AB847" s="35" t="s">
        <v>377</v>
      </c>
      <c r="AC847" s="35">
        <f>VLOOKUP(A847,Raceinfo!$A$1:$D$15,4,0)</f>
        <v>4</v>
      </c>
      <c r="AD847">
        <v>5</v>
      </c>
      <c r="AE847">
        <v>30</v>
      </c>
      <c r="AF847">
        <v>9</v>
      </c>
      <c r="AG847">
        <v>8</v>
      </c>
      <c r="AH847">
        <v>1</v>
      </c>
      <c r="AL847" t="s">
        <v>39</v>
      </c>
      <c r="AM847" t="s">
        <v>1469</v>
      </c>
      <c r="AN847" s="126">
        <f>表格2[[#This Row],[今次負磅]]/表格2[[#This Row],[排位體重]]*100%</f>
        <v>0.11385199240986717</v>
      </c>
      <c r="AO847" t="str">
        <f t="shared" si="41"/>
        <v/>
      </c>
      <c r="AQ847" t="s">
        <v>1419</v>
      </c>
    </row>
    <row r="848" spans="1:43" x14ac:dyDescent="0.25">
      <c r="A848" s="21" t="s">
        <v>167</v>
      </c>
      <c r="B848" s="27" t="s">
        <v>193</v>
      </c>
      <c r="C848" s="27"/>
      <c r="D848" s="27"/>
      <c r="E848" s="11" t="s">
        <v>1414</v>
      </c>
      <c r="F848" s="122"/>
      <c r="G848" s="33" t="str">
        <f>VLOOKUP(AF848, method!$A$1:$B$15, 2, 0)</f>
        <v>留後</v>
      </c>
      <c r="H848" s="15">
        <v>3</v>
      </c>
      <c r="I848" s="15" t="str">
        <f t="shared" si="39"/>
        <v>忠</v>
      </c>
      <c r="J848" s="15">
        <f>COUNTIF($B$2:B848,B848)</f>
        <v>11</v>
      </c>
      <c r="K848" s="15" t="str">
        <f t="shared" ca="1" si="40"/>
        <v/>
      </c>
      <c r="L848" t="s">
        <v>618</v>
      </c>
      <c r="M848" s="40" t="s">
        <v>426</v>
      </c>
      <c r="N848" s="42">
        <v>1200</v>
      </c>
      <c r="O848">
        <v>1</v>
      </c>
      <c r="P848">
        <v>10.8</v>
      </c>
      <c r="Q848">
        <v>9</v>
      </c>
      <c r="R848">
        <v>12</v>
      </c>
      <c r="S848" s="62" t="s">
        <v>154</v>
      </c>
      <c r="T848" s="75" t="s">
        <v>346</v>
      </c>
      <c r="U848" s="27" t="s">
        <v>135</v>
      </c>
      <c r="V848">
        <v>120</v>
      </c>
      <c r="W848">
        <v>123</v>
      </c>
      <c r="X848">
        <v>1050</v>
      </c>
      <c r="Z848">
        <v>73</v>
      </c>
      <c r="AA848" s="38" t="s">
        <v>468</v>
      </c>
      <c r="AB848" s="35" t="s">
        <v>377</v>
      </c>
      <c r="AC848" s="35">
        <f>VLOOKUP(A848,Raceinfo!$A$1:$D$15,4,0)</f>
        <v>4</v>
      </c>
      <c r="AD848">
        <v>5</v>
      </c>
      <c r="AE848">
        <v>30</v>
      </c>
      <c r="AF848">
        <v>11</v>
      </c>
      <c r="AG848">
        <v>10</v>
      </c>
      <c r="AH848">
        <v>3</v>
      </c>
      <c r="AL848" t="s">
        <v>317</v>
      </c>
      <c r="AM848" t="s">
        <v>1498</v>
      </c>
      <c r="AN848" s="126">
        <f>表格2[[#This Row],[今次負磅]]/表格2[[#This Row],[排位體重]]*100%</f>
        <v>0.11428571428571428</v>
      </c>
      <c r="AO848" t="str">
        <f t="shared" si="41"/>
        <v/>
      </c>
      <c r="AQ848" t="s">
        <v>1419</v>
      </c>
    </row>
    <row r="849" spans="1:45" x14ac:dyDescent="0.25">
      <c r="A849" s="21" t="s">
        <v>167</v>
      </c>
      <c r="B849" s="27" t="s">
        <v>193</v>
      </c>
      <c r="C849" s="27"/>
      <c r="D849" s="27"/>
      <c r="E849" s="125" t="s">
        <v>1399</v>
      </c>
      <c r="F849" s="122"/>
      <c r="G849" s="31" t="str">
        <f>VLOOKUP(AF849, method!$A$1:$B$15, 2, 0)</f>
        <v>中後</v>
      </c>
      <c r="H849">
        <v>10</v>
      </c>
      <c r="I849" t="str">
        <f t="shared" si="39"/>
        <v>忠</v>
      </c>
      <c r="J849">
        <f>COUNTIF($B$2:B849,B849)</f>
        <v>12</v>
      </c>
      <c r="K849" t="str">
        <f t="shared" ca="1" si="40"/>
        <v/>
      </c>
      <c r="L849" t="s">
        <v>433</v>
      </c>
      <c r="M849" s="39" t="s">
        <v>384</v>
      </c>
      <c r="N849" s="42">
        <v>1200</v>
      </c>
      <c r="O849">
        <v>1</v>
      </c>
      <c r="P849">
        <v>9.73</v>
      </c>
      <c r="Q849">
        <v>9</v>
      </c>
      <c r="R849">
        <v>1</v>
      </c>
      <c r="S849" s="62" t="s">
        <v>154</v>
      </c>
      <c r="T849" s="60" t="s">
        <v>125</v>
      </c>
      <c r="U849" s="27" t="s">
        <v>135</v>
      </c>
      <c r="V849">
        <v>120</v>
      </c>
      <c r="W849">
        <v>128</v>
      </c>
      <c r="X849">
        <v>1055</v>
      </c>
      <c r="Z849">
        <v>42</v>
      </c>
      <c r="AA849" s="37" t="s">
        <v>471</v>
      </c>
      <c r="AB849" s="35" t="s">
        <v>370</v>
      </c>
      <c r="AC849" s="35">
        <f>VLOOKUP(A849,Raceinfo!$A$1:$D$15,4,0)</f>
        <v>4</v>
      </c>
      <c r="AD849">
        <v>5</v>
      </c>
      <c r="AE849">
        <v>32</v>
      </c>
      <c r="AF849">
        <v>9</v>
      </c>
      <c r="AG849">
        <v>6</v>
      </c>
      <c r="AH849">
        <v>10</v>
      </c>
      <c r="AL849" t="s">
        <v>514</v>
      </c>
      <c r="AM849" t="s">
        <v>1545</v>
      </c>
      <c r="AN849" s="126">
        <f>表格2[[#This Row],[今次負磅]]/表格2[[#This Row],[排位體重]]*100%</f>
        <v>0.11374407582938388</v>
      </c>
      <c r="AO849" t="str">
        <f t="shared" si="41"/>
        <v/>
      </c>
      <c r="AQ849" t="s">
        <v>1419</v>
      </c>
    </row>
    <row r="850" spans="1:45" x14ac:dyDescent="0.25">
      <c r="A850" s="21" t="s">
        <v>167</v>
      </c>
      <c r="B850" s="27" t="s">
        <v>193</v>
      </c>
      <c r="C850" s="27"/>
      <c r="D850" s="27"/>
      <c r="E850" s="11" t="s">
        <v>1414</v>
      </c>
      <c r="F850" s="122"/>
      <c r="G850" s="31" t="str">
        <f>VLOOKUP(AF850, method!$A$1:$B$15, 2, 0)</f>
        <v>中後</v>
      </c>
      <c r="H850">
        <v>8</v>
      </c>
      <c r="I850" t="str">
        <f t="shared" si="39"/>
        <v>忠</v>
      </c>
      <c r="J850">
        <f>COUNTIF($B$2:B850,B850)</f>
        <v>13</v>
      </c>
      <c r="K850" t="str">
        <f t="shared" ca="1" si="40"/>
        <v/>
      </c>
      <c r="L850" t="s">
        <v>755</v>
      </c>
      <c r="M850" s="40" t="s">
        <v>376</v>
      </c>
      <c r="N850">
        <v>1650</v>
      </c>
      <c r="O850">
        <v>1</v>
      </c>
      <c r="P850">
        <v>40.130000000000003</v>
      </c>
      <c r="Q850">
        <v>9</v>
      </c>
      <c r="R850">
        <v>12</v>
      </c>
      <c r="S850" s="62" t="s">
        <v>154</v>
      </c>
      <c r="T850" s="53" t="s">
        <v>60</v>
      </c>
      <c r="U850" s="27" t="s">
        <v>135</v>
      </c>
      <c r="V850">
        <v>120</v>
      </c>
      <c r="W850">
        <v>130</v>
      </c>
      <c r="X850">
        <v>1041</v>
      </c>
      <c r="Z850">
        <v>40</v>
      </c>
      <c r="AA850" s="37" t="s">
        <v>428</v>
      </c>
      <c r="AB850" s="35" t="s">
        <v>370</v>
      </c>
      <c r="AC850" s="35">
        <f>VLOOKUP(A850,Raceinfo!$A$1:$D$15,4,0)</f>
        <v>4</v>
      </c>
      <c r="AD850">
        <v>5</v>
      </c>
      <c r="AE850">
        <v>35</v>
      </c>
      <c r="AF850">
        <v>10</v>
      </c>
      <c r="AG850">
        <v>11</v>
      </c>
      <c r="AH850">
        <v>12</v>
      </c>
      <c r="AI850">
        <v>8</v>
      </c>
      <c r="AL850" t="s">
        <v>317</v>
      </c>
      <c r="AM850" t="s">
        <v>1498</v>
      </c>
      <c r="AN850" s="126">
        <f>表格2[[#This Row],[今次負磅]]/表格2[[#This Row],[排位體重]]*100%</f>
        <v>0.11527377521613832</v>
      </c>
      <c r="AO850" t="str">
        <f t="shared" si="41"/>
        <v/>
      </c>
      <c r="AQ850" t="s">
        <v>1419</v>
      </c>
    </row>
    <row r="851" spans="1:45" x14ac:dyDescent="0.25">
      <c r="A851" s="21" t="s">
        <v>167</v>
      </c>
      <c r="B851" s="27" t="s">
        <v>193</v>
      </c>
      <c r="C851" s="27"/>
      <c r="D851" s="27"/>
      <c r="E851" s="11" t="s">
        <v>1414</v>
      </c>
      <c r="F851" s="122"/>
      <c r="G851" s="31" t="str">
        <f>VLOOKUP(AF851, method!$A$1:$B$15, 2, 0)</f>
        <v>中後</v>
      </c>
      <c r="H851">
        <v>10</v>
      </c>
      <c r="I851" t="str">
        <f t="shared" si="39"/>
        <v>忠</v>
      </c>
      <c r="J851">
        <f>COUNTIF($B$2:B851,B851)</f>
        <v>14</v>
      </c>
      <c r="K851" t="str">
        <f t="shared" ca="1" si="40"/>
        <v/>
      </c>
      <c r="L851" t="s">
        <v>687</v>
      </c>
      <c r="M851" s="40" t="s">
        <v>426</v>
      </c>
      <c r="N851">
        <v>1650</v>
      </c>
      <c r="O851">
        <v>1</v>
      </c>
      <c r="P851">
        <v>40.94</v>
      </c>
      <c r="Q851">
        <v>9</v>
      </c>
      <c r="R851">
        <v>9</v>
      </c>
      <c r="S851" s="62" t="s">
        <v>154</v>
      </c>
      <c r="T851" s="47" t="s">
        <v>32</v>
      </c>
      <c r="U851" s="27" t="s">
        <v>135</v>
      </c>
      <c r="V851">
        <v>120</v>
      </c>
      <c r="W851">
        <v>133</v>
      </c>
      <c r="X851">
        <v>1057</v>
      </c>
      <c r="Z851">
        <v>5.9</v>
      </c>
      <c r="AA851" s="37" t="s">
        <v>440</v>
      </c>
      <c r="AB851" s="35" t="s">
        <v>370</v>
      </c>
      <c r="AC851" s="35">
        <f>VLOOKUP(A851,Raceinfo!$A$1:$D$15,4,0)</f>
        <v>4</v>
      </c>
      <c r="AD851">
        <v>5</v>
      </c>
      <c r="AE851">
        <v>37</v>
      </c>
      <c r="AF851">
        <v>10</v>
      </c>
      <c r="AG851">
        <v>10</v>
      </c>
      <c r="AH851">
        <v>11</v>
      </c>
      <c r="AI851">
        <v>10</v>
      </c>
      <c r="AL851" t="s">
        <v>18</v>
      </c>
      <c r="AM851" t="s">
        <v>1475</v>
      </c>
      <c r="AN851" s="126">
        <f>表格2[[#This Row],[今次負磅]]/表格2[[#This Row],[排位體重]]*100%</f>
        <v>0.11352885525070956</v>
      </c>
      <c r="AO851" t="str">
        <f t="shared" si="41"/>
        <v/>
      </c>
      <c r="AQ851" t="s">
        <v>1419</v>
      </c>
    </row>
    <row r="852" spans="1:45" x14ac:dyDescent="0.25">
      <c r="A852" s="21" t="s">
        <v>167</v>
      </c>
      <c r="B852" s="27" t="s">
        <v>193</v>
      </c>
      <c r="C852" s="27"/>
      <c r="D852" s="27"/>
      <c r="E852" s="11" t="s">
        <v>1414</v>
      </c>
      <c r="F852" s="122"/>
      <c r="G852" s="31" t="str">
        <f>VLOOKUP(AF852, method!$A$1:$B$15, 2, 0)</f>
        <v>中後</v>
      </c>
      <c r="H852" s="15">
        <v>3</v>
      </c>
      <c r="I852" s="15" t="str">
        <f t="shared" si="39"/>
        <v>忠</v>
      </c>
      <c r="J852" s="15">
        <f>COUNTIF($B$2:B852,B852)</f>
        <v>15</v>
      </c>
      <c r="K852" s="15" t="str">
        <f t="shared" ca="1" si="40"/>
        <v/>
      </c>
      <c r="L852" t="s">
        <v>713</v>
      </c>
      <c r="M852" s="40" t="s">
        <v>376</v>
      </c>
      <c r="N852">
        <v>1650</v>
      </c>
      <c r="O852">
        <v>1</v>
      </c>
      <c r="P852">
        <v>41.6</v>
      </c>
      <c r="Q852">
        <v>9</v>
      </c>
      <c r="R852">
        <v>9</v>
      </c>
      <c r="S852" s="62" t="s">
        <v>154</v>
      </c>
      <c r="T852" s="60" t="s">
        <v>125</v>
      </c>
      <c r="U852" s="27" t="s">
        <v>135</v>
      </c>
      <c r="V852">
        <v>120</v>
      </c>
      <c r="W852">
        <v>134</v>
      </c>
      <c r="X852">
        <v>1053</v>
      </c>
      <c r="Z852">
        <v>9.4</v>
      </c>
      <c r="AA852" s="38">
        <v>1</v>
      </c>
      <c r="AB852" s="35" t="s">
        <v>377</v>
      </c>
      <c r="AC852" s="35">
        <f>VLOOKUP(A852,Raceinfo!$A$1:$D$15,4,0)</f>
        <v>4</v>
      </c>
      <c r="AD852">
        <v>5</v>
      </c>
      <c r="AE852">
        <v>37</v>
      </c>
      <c r="AF852">
        <v>8</v>
      </c>
      <c r="AG852">
        <v>9</v>
      </c>
      <c r="AH852">
        <v>9</v>
      </c>
      <c r="AI852">
        <v>3</v>
      </c>
      <c r="AL852" t="s">
        <v>18</v>
      </c>
      <c r="AM852" t="s">
        <v>1475</v>
      </c>
      <c r="AN852" s="126">
        <f>表格2[[#This Row],[今次負磅]]/表格2[[#This Row],[排位體重]]*100%</f>
        <v>0.11396011396011396</v>
      </c>
      <c r="AO852" t="str">
        <f t="shared" si="41"/>
        <v/>
      </c>
      <c r="AQ852" t="s">
        <v>1419</v>
      </c>
    </row>
    <row r="853" spans="1:45" x14ac:dyDescent="0.25">
      <c r="A853" s="21" t="s">
        <v>167</v>
      </c>
      <c r="B853" s="27" t="s">
        <v>193</v>
      </c>
      <c r="C853" s="27"/>
      <c r="D853" s="27"/>
      <c r="E853" s="11" t="s">
        <v>1414</v>
      </c>
      <c r="F853" s="122"/>
      <c r="G853" s="31" t="str">
        <f>VLOOKUP(AF853, method!$A$1:$B$15, 2, 0)</f>
        <v>中後</v>
      </c>
      <c r="H853">
        <v>9</v>
      </c>
      <c r="I853" t="str">
        <f t="shared" si="39"/>
        <v>忠</v>
      </c>
      <c r="J853">
        <f>COUNTIF($B$2:B853,B853)</f>
        <v>16</v>
      </c>
      <c r="K853" t="str">
        <f t="shared" ca="1" si="40"/>
        <v/>
      </c>
      <c r="L853" t="s">
        <v>439</v>
      </c>
      <c r="M853" s="39" t="s">
        <v>413</v>
      </c>
      <c r="N853" s="42">
        <v>1200</v>
      </c>
      <c r="O853">
        <v>1</v>
      </c>
      <c r="P853">
        <v>10.76</v>
      </c>
      <c r="Q853">
        <v>9</v>
      </c>
      <c r="R853">
        <v>11</v>
      </c>
      <c r="S853" s="62" t="s">
        <v>154</v>
      </c>
      <c r="T853" s="53" t="s">
        <v>60</v>
      </c>
      <c r="U853" s="27" t="s">
        <v>135</v>
      </c>
      <c r="V853">
        <v>120</v>
      </c>
      <c r="W853">
        <v>133</v>
      </c>
      <c r="X853">
        <v>1052</v>
      </c>
      <c r="Z853">
        <v>9.6999999999999993</v>
      </c>
      <c r="AA853" s="37" t="s">
        <v>428</v>
      </c>
      <c r="AB853" s="35" t="s">
        <v>377</v>
      </c>
      <c r="AC853" s="35">
        <f>VLOOKUP(A853,Raceinfo!$A$1:$D$15,4,0)</f>
        <v>4</v>
      </c>
      <c r="AD853">
        <v>5</v>
      </c>
      <c r="AE853">
        <v>38</v>
      </c>
      <c r="AF853">
        <v>8</v>
      </c>
      <c r="AG853">
        <v>7</v>
      </c>
      <c r="AH853">
        <v>9</v>
      </c>
      <c r="AL853" t="s">
        <v>18</v>
      </c>
      <c r="AM853" t="s">
        <v>1475</v>
      </c>
      <c r="AN853" s="126">
        <f>表格2[[#This Row],[今次負磅]]/表格2[[#This Row],[排位體重]]*100%</f>
        <v>0.11406844106463879</v>
      </c>
      <c r="AO853" t="str">
        <f t="shared" si="41"/>
        <v/>
      </c>
      <c r="AQ853" t="s">
        <v>1419</v>
      </c>
    </row>
    <row r="854" spans="1:45" x14ac:dyDescent="0.25">
      <c r="A854" s="21" t="s">
        <v>167</v>
      </c>
      <c r="B854" s="27" t="s">
        <v>193</v>
      </c>
      <c r="C854" s="27"/>
      <c r="D854" s="27"/>
      <c r="E854" s="11" t="s">
        <v>1414</v>
      </c>
      <c r="F854" s="122"/>
      <c r="G854" s="32" t="str">
        <f>VLOOKUP(AF854, method!$A$1:$B$15, 2, 0)</f>
        <v>中前</v>
      </c>
      <c r="H854">
        <v>6</v>
      </c>
      <c r="I854" t="str">
        <f t="shared" si="39"/>
        <v>忠</v>
      </c>
      <c r="J854">
        <f>COUNTIF($B$2:B854,B854)</f>
        <v>17</v>
      </c>
      <c r="K854" t="str">
        <f t="shared" ca="1" si="40"/>
        <v/>
      </c>
      <c r="L854" t="s">
        <v>690</v>
      </c>
      <c r="M854" s="39" t="s">
        <v>430</v>
      </c>
      <c r="N854">
        <v>1600</v>
      </c>
      <c r="O854">
        <v>1</v>
      </c>
      <c r="P854">
        <v>34.96</v>
      </c>
      <c r="Q854">
        <v>9</v>
      </c>
      <c r="R854">
        <v>7</v>
      </c>
      <c r="S854" s="62" t="s">
        <v>154</v>
      </c>
      <c r="T854" s="50" t="s">
        <v>46</v>
      </c>
      <c r="U854" s="27" t="s">
        <v>135</v>
      </c>
      <c r="V854">
        <v>120</v>
      </c>
      <c r="W854">
        <v>133</v>
      </c>
      <c r="X854">
        <v>1074</v>
      </c>
      <c r="Z854">
        <v>3.1</v>
      </c>
      <c r="AA854" s="37">
        <v>3</v>
      </c>
      <c r="AB854" s="35" t="s">
        <v>370</v>
      </c>
      <c r="AC854" s="35">
        <f>VLOOKUP(A854,Raceinfo!$A$1:$D$15,4,0)</f>
        <v>4</v>
      </c>
      <c r="AD854">
        <v>5</v>
      </c>
      <c r="AE854">
        <v>38</v>
      </c>
      <c r="AF854">
        <v>6</v>
      </c>
      <c r="AG854">
        <v>7</v>
      </c>
      <c r="AH854">
        <v>6</v>
      </c>
      <c r="AI854">
        <v>6</v>
      </c>
      <c r="AL854" t="s">
        <v>18</v>
      </c>
      <c r="AM854" t="s">
        <v>1475</v>
      </c>
      <c r="AN854" s="126">
        <f>表格2[[#This Row],[今次負磅]]/表格2[[#This Row],[排位體重]]*100%</f>
        <v>0.11173184357541899</v>
      </c>
      <c r="AO854" t="str">
        <f t="shared" si="41"/>
        <v/>
      </c>
      <c r="AQ854" t="s">
        <v>1419</v>
      </c>
    </row>
    <row r="855" spans="1:45" x14ac:dyDescent="0.25">
      <c r="A855" s="21" t="s">
        <v>167</v>
      </c>
      <c r="B855" s="27" t="s">
        <v>193</v>
      </c>
      <c r="C855" s="27"/>
      <c r="D855" s="27"/>
      <c r="E855" s="11" t="s">
        <v>1414</v>
      </c>
      <c r="F855" s="23" t="s">
        <v>1409</v>
      </c>
      <c r="G855" s="31" t="str">
        <f>VLOOKUP(AF855, method!$A$1:$B$15, 2, 0)</f>
        <v>中後</v>
      </c>
      <c r="H855" s="15">
        <v>2</v>
      </c>
      <c r="I855" s="15" t="str">
        <f t="shared" si="39"/>
        <v>忠</v>
      </c>
      <c r="J855" s="15">
        <f>COUNTIF($B$2:B855,B855)</f>
        <v>18</v>
      </c>
      <c r="K855" s="15" t="str">
        <f t="shared" ca="1" si="40"/>
        <v/>
      </c>
      <c r="L855" t="s">
        <v>719</v>
      </c>
      <c r="M855" s="40" t="s">
        <v>376</v>
      </c>
      <c r="N855">
        <v>1650</v>
      </c>
      <c r="O855">
        <v>1</v>
      </c>
      <c r="P855">
        <v>40.729999999999997</v>
      </c>
      <c r="Q855">
        <v>9</v>
      </c>
      <c r="R855">
        <v>6</v>
      </c>
      <c r="S855" s="62" t="s">
        <v>154</v>
      </c>
      <c r="T855" s="60" t="s">
        <v>125</v>
      </c>
      <c r="U855" s="27" t="s">
        <v>135</v>
      </c>
      <c r="V855">
        <v>120</v>
      </c>
      <c r="W855">
        <v>131</v>
      </c>
      <c r="X855">
        <v>1075</v>
      </c>
      <c r="Z855">
        <v>3.5</v>
      </c>
      <c r="AA855" s="38" t="s">
        <v>434</v>
      </c>
      <c r="AB855" s="35" t="s">
        <v>377</v>
      </c>
      <c r="AC855" s="35">
        <f>VLOOKUP(A855,Raceinfo!$A$1:$D$15,4,0)</f>
        <v>4</v>
      </c>
      <c r="AD855">
        <v>5</v>
      </c>
      <c r="AE855">
        <v>36</v>
      </c>
      <c r="AF855">
        <v>8</v>
      </c>
      <c r="AG855">
        <v>8</v>
      </c>
      <c r="AH855">
        <v>10</v>
      </c>
      <c r="AI855">
        <v>2</v>
      </c>
      <c r="AL855" t="s">
        <v>18</v>
      </c>
      <c r="AM855" t="s">
        <v>1475</v>
      </c>
      <c r="AN855" s="126">
        <f>表格2[[#This Row],[今次負磅]]/表格2[[#This Row],[排位體重]]*100%</f>
        <v>0.11162790697674418</v>
      </c>
      <c r="AO855" t="str">
        <f t="shared" si="41"/>
        <v/>
      </c>
      <c r="AQ855" t="s">
        <v>1419</v>
      </c>
    </row>
    <row r="856" spans="1:45" x14ac:dyDescent="0.25">
      <c r="A856" s="21" t="s">
        <v>167</v>
      </c>
      <c r="B856" s="27" t="s">
        <v>193</v>
      </c>
      <c r="C856" s="27"/>
      <c r="D856" s="27"/>
      <c r="E856" s="11" t="s">
        <v>1414</v>
      </c>
      <c r="F856" s="23" t="s">
        <v>1409</v>
      </c>
      <c r="G856" s="32" t="str">
        <f>VLOOKUP(AF856, method!$A$1:$B$15, 2, 0)</f>
        <v>中前</v>
      </c>
      <c r="H856" s="15">
        <v>2</v>
      </c>
      <c r="I856" s="15" t="str">
        <f t="shared" si="39"/>
        <v>忠</v>
      </c>
      <c r="J856" s="15">
        <f>COUNTIF($B$2:B856,B856)</f>
        <v>19</v>
      </c>
      <c r="K856" s="15" t="str">
        <f t="shared" ca="1" si="40"/>
        <v/>
      </c>
      <c r="L856" t="s">
        <v>756</v>
      </c>
      <c r="M856" s="40" t="s">
        <v>376</v>
      </c>
      <c r="N856">
        <v>1650</v>
      </c>
      <c r="O856">
        <v>1</v>
      </c>
      <c r="P856">
        <v>42.34</v>
      </c>
      <c r="Q856">
        <v>9</v>
      </c>
      <c r="R856">
        <v>8</v>
      </c>
      <c r="S856" s="62" t="s">
        <v>154</v>
      </c>
      <c r="T856" s="60" t="s">
        <v>125</v>
      </c>
      <c r="U856" s="27" t="s">
        <v>135</v>
      </c>
      <c r="V856">
        <v>120</v>
      </c>
      <c r="W856">
        <v>129</v>
      </c>
      <c r="X856">
        <v>1067</v>
      </c>
      <c r="Z856">
        <v>9.9</v>
      </c>
      <c r="AA856" s="38" t="s">
        <v>432</v>
      </c>
      <c r="AB856" s="35" t="s">
        <v>377</v>
      </c>
      <c r="AC856" s="35">
        <f>VLOOKUP(A856,Raceinfo!$A$1:$D$15,4,0)</f>
        <v>4</v>
      </c>
      <c r="AD856">
        <v>5</v>
      </c>
      <c r="AE856">
        <v>34</v>
      </c>
      <c r="AF856">
        <v>7</v>
      </c>
      <c r="AG856">
        <v>7</v>
      </c>
      <c r="AH856">
        <v>7</v>
      </c>
      <c r="AI856">
        <v>2</v>
      </c>
      <c r="AL856" t="s">
        <v>18</v>
      </c>
      <c r="AM856" t="s">
        <v>1475</v>
      </c>
      <c r="AN856" s="126">
        <f>表格2[[#This Row],[今次負磅]]/表格2[[#This Row],[排位體重]]*100%</f>
        <v>0.11246485473289597</v>
      </c>
      <c r="AO856" t="str">
        <f t="shared" si="41"/>
        <v/>
      </c>
      <c r="AQ856" t="s">
        <v>1419</v>
      </c>
    </row>
    <row r="857" spans="1:45" x14ac:dyDescent="0.25">
      <c r="A857" s="21" t="s">
        <v>167</v>
      </c>
      <c r="B857" s="27" t="s">
        <v>193</v>
      </c>
      <c r="C857" s="27"/>
      <c r="D857" s="27"/>
      <c r="E857" s="11" t="s">
        <v>1414</v>
      </c>
      <c r="F857" s="122"/>
      <c r="G857" s="33" t="str">
        <f>VLOOKUP(AF857, method!$A$1:$B$15, 2, 0)</f>
        <v>留後</v>
      </c>
      <c r="H857">
        <v>4</v>
      </c>
      <c r="I857" t="str">
        <f t="shared" si="39"/>
        <v>忠</v>
      </c>
      <c r="J857">
        <f>COUNTIF($B$2:B857,B857)</f>
        <v>20</v>
      </c>
      <c r="K857" t="str">
        <f t="shared" ca="1" si="40"/>
        <v/>
      </c>
      <c r="L857" t="s">
        <v>546</v>
      </c>
      <c r="M857" s="39" t="s">
        <v>430</v>
      </c>
      <c r="N857">
        <v>1400</v>
      </c>
      <c r="O857">
        <v>1</v>
      </c>
      <c r="P857">
        <v>22.5</v>
      </c>
      <c r="Q857">
        <v>9</v>
      </c>
      <c r="R857">
        <v>14</v>
      </c>
      <c r="S857" s="62" t="s">
        <v>154</v>
      </c>
      <c r="T857" s="60" t="s">
        <v>125</v>
      </c>
      <c r="U857" s="27" t="s">
        <v>135</v>
      </c>
      <c r="V857">
        <v>120</v>
      </c>
      <c r="W857">
        <v>127</v>
      </c>
      <c r="X857">
        <v>1060</v>
      </c>
      <c r="Z857">
        <v>24</v>
      </c>
      <c r="AA857" s="37" t="s">
        <v>531</v>
      </c>
      <c r="AB857" s="35" t="s">
        <v>377</v>
      </c>
      <c r="AC857" s="35">
        <f>VLOOKUP(A857,Raceinfo!$A$1:$D$15,4,0)</f>
        <v>4</v>
      </c>
      <c r="AD857">
        <v>5</v>
      </c>
      <c r="AE857">
        <v>34</v>
      </c>
      <c r="AF857">
        <v>13</v>
      </c>
      <c r="AG857">
        <v>13</v>
      </c>
      <c r="AH857">
        <v>13</v>
      </c>
      <c r="AI857">
        <v>4</v>
      </c>
      <c r="AL857" t="s">
        <v>18</v>
      </c>
      <c r="AM857" t="s">
        <v>1475</v>
      </c>
      <c r="AN857" s="126">
        <f>表格2[[#This Row],[今次負磅]]/表格2[[#This Row],[排位體重]]*100%</f>
        <v>0.11320754716981132</v>
      </c>
      <c r="AO857" t="str">
        <f t="shared" si="41"/>
        <v/>
      </c>
      <c r="AQ857" t="s">
        <v>1419</v>
      </c>
    </row>
    <row r="858" spans="1:45" x14ac:dyDescent="0.25">
      <c r="A858" s="21" t="s">
        <v>167</v>
      </c>
      <c r="B858" s="27" t="s">
        <v>193</v>
      </c>
      <c r="C858" s="27"/>
      <c r="D858" s="27"/>
      <c r="E858" s="11" t="s">
        <v>1414</v>
      </c>
      <c r="F858" s="122"/>
      <c r="G858" s="33" t="str">
        <f>VLOOKUP(AF858, method!$A$1:$B$15, 2, 0)</f>
        <v>留後</v>
      </c>
      <c r="H858">
        <v>10</v>
      </c>
      <c r="I858" t="str">
        <f t="shared" si="39"/>
        <v>忠</v>
      </c>
      <c r="J858">
        <f>COUNTIF($B$2:B858,B858)</f>
        <v>21</v>
      </c>
      <c r="K858" t="str">
        <f t="shared" ca="1" si="40"/>
        <v/>
      </c>
      <c r="L858" t="s">
        <v>492</v>
      </c>
      <c r="M858" s="40" t="s">
        <v>398</v>
      </c>
      <c r="N858" s="42">
        <v>1200</v>
      </c>
      <c r="O858">
        <v>1</v>
      </c>
      <c r="P858">
        <v>10.93</v>
      </c>
      <c r="Q858">
        <v>9</v>
      </c>
      <c r="R858">
        <v>11</v>
      </c>
      <c r="S858" s="62" t="s">
        <v>154</v>
      </c>
      <c r="T858" s="60" t="s">
        <v>125</v>
      </c>
      <c r="U858" s="27" t="s">
        <v>135</v>
      </c>
      <c r="V858">
        <v>120</v>
      </c>
      <c r="W858">
        <v>127</v>
      </c>
      <c r="X858">
        <v>1058</v>
      </c>
      <c r="Z858">
        <v>9</v>
      </c>
      <c r="AA858" s="37" t="s">
        <v>467</v>
      </c>
      <c r="AB858" s="36" t="s">
        <v>459</v>
      </c>
      <c r="AC858" s="36">
        <f>VLOOKUP(A858,Raceinfo!$A$1:$D$15,4,0)</f>
        <v>4</v>
      </c>
      <c r="AD858">
        <v>5</v>
      </c>
      <c r="AE858">
        <v>34</v>
      </c>
      <c r="AF858">
        <v>11</v>
      </c>
      <c r="AG858">
        <v>11</v>
      </c>
      <c r="AH858">
        <v>10</v>
      </c>
      <c r="AL858" t="s">
        <v>18</v>
      </c>
      <c r="AM858" t="s">
        <v>1475</v>
      </c>
      <c r="AN858" s="126">
        <f>表格2[[#This Row],[今次負磅]]/表格2[[#This Row],[排位體重]]*100%</f>
        <v>0.11342155009451796</v>
      </c>
      <c r="AO858" t="str">
        <f t="shared" si="41"/>
        <v/>
      </c>
      <c r="AQ858" t="s">
        <v>1419</v>
      </c>
    </row>
    <row r="859" spans="1:45" x14ac:dyDescent="0.25">
      <c r="A859" s="21" t="s">
        <v>167</v>
      </c>
      <c r="B859" s="27" t="s">
        <v>193</v>
      </c>
      <c r="C859" s="27"/>
      <c r="D859" s="27"/>
      <c r="E859" s="11" t="s">
        <v>1414</v>
      </c>
      <c r="F859" s="18" t="s">
        <v>1407</v>
      </c>
      <c r="G859" s="33" t="str">
        <f>VLOOKUP(AF859, method!$A$1:$B$15, 2, 0)</f>
        <v>留後</v>
      </c>
      <c r="H859" s="15">
        <v>1</v>
      </c>
      <c r="I859" s="15" t="str">
        <f t="shared" si="39"/>
        <v>忠</v>
      </c>
      <c r="J859" s="15">
        <f>COUNTIF($B$2:B859,B859)</f>
        <v>22</v>
      </c>
      <c r="K859" s="15" t="str">
        <f t="shared" ca="1" si="40"/>
        <v/>
      </c>
      <c r="L859" t="s">
        <v>754</v>
      </c>
      <c r="M859" s="40" t="s">
        <v>376</v>
      </c>
      <c r="N859" s="42">
        <v>1200</v>
      </c>
      <c r="O859">
        <v>1</v>
      </c>
      <c r="P859">
        <v>9.8000000000000007</v>
      </c>
      <c r="Q859">
        <v>9</v>
      </c>
      <c r="R859">
        <v>9</v>
      </c>
      <c r="S859" s="62" t="s">
        <v>154</v>
      </c>
      <c r="T859" s="60" t="s">
        <v>125</v>
      </c>
      <c r="U859" s="27" t="s">
        <v>135</v>
      </c>
      <c r="V859">
        <v>120</v>
      </c>
      <c r="W859">
        <v>120</v>
      </c>
      <c r="X859">
        <v>1061</v>
      </c>
      <c r="Z859">
        <v>9.1</v>
      </c>
      <c r="AA859" s="38" t="s">
        <v>468</v>
      </c>
      <c r="AB859" s="35" t="s">
        <v>377</v>
      </c>
      <c r="AC859" s="35">
        <f>VLOOKUP(A859,Raceinfo!$A$1:$D$15,4,0)</f>
        <v>4</v>
      </c>
      <c r="AD859">
        <v>5</v>
      </c>
      <c r="AE859">
        <v>27</v>
      </c>
      <c r="AF859">
        <v>11</v>
      </c>
      <c r="AG859">
        <v>10</v>
      </c>
      <c r="AH859">
        <v>1</v>
      </c>
      <c r="AL859" t="s">
        <v>18</v>
      </c>
      <c r="AM859" t="s">
        <v>1475</v>
      </c>
      <c r="AN859" s="126">
        <f>表格2[[#This Row],[今次負磅]]/表格2[[#This Row],[排位體重]]*100%</f>
        <v>0.11310084825636192</v>
      </c>
      <c r="AO859" t="str">
        <f t="shared" si="41"/>
        <v/>
      </c>
      <c r="AQ859" t="s">
        <v>1419</v>
      </c>
    </row>
    <row r="860" spans="1:45" x14ac:dyDescent="0.25">
      <c r="A860" s="21" t="s">
        <v>167</v>
      </c>
      <c r="B860" s="27" t="s">
        <v>193</v>
      </c>
      <c r="C860" s="27"/>
      <c r="D860" s="27"/>
      <c r="E860" s="125" t="s">
        <v>1399</v>
      </c>
      <c r="F860" s="122"/>
      <c r="G860" s="32" t="str">
        <f>VLOOKUP(AF860, method!$A$1:$B$15, 2, 0)</f>
        <v>中前</v>
      </c>
      <c r="H860">
        <v>4</v>
      </c>
      <c r="I860" t="str">
        <f t="shared" si="39"/>
        <v>忠</v>
      </c>
      <c r="J860">
        <f>COUNTIF($B$2:B860,B860)</f>
        <v>23</v>
      </c>
      <c r="K860" t="str">
        <f t="shared" ca="1" si="40"/>
        <v/>
      </c>
      <c r="L860" t="s">
        <v>493</v>
      </c>
      <c r="M860" s="40" t="s">
        <v>426</v>
      </c>
      <c r="N860" s="42">
        <v>1200</v>
      </c>
      <c r="O860">
        <v>1</v>
      </c>
      <c r="P860">
        <v>10.29</v>
      </c>
      <c r="Q860">
        <v>9</v>
      </c>
      <c r="R860">
        <v>4</v>
      </c>
      <c r="S860" s="62" t="s">
        <v>154</v>
      </c>
      <c r="T860" s="60" t="s">
        <v>125</v>
      </c>
      <c r="U860" s="27" t="s">
        <v>135</v>
      </c>
      <c r="V860">
        <v>120</v>
      </c>
      <c r="W860">
        <v>121</v>
      </c>
      <c r="X860">
        <v>1045</v>
      </c>
      <c r="Z860">
        <v>10</v>
      </c>
      <c r="AA860" s="38">
        <v>1</v>
      </c>
      <c r="AB860" s="35" t="s">
        <v>377</v>
      </c>
      <c r="AC860" s="35">
        <f>VLOOKUP(A860,Raceinfo!$A$1:$D$15,4,0)</f>
        <v>4</v>
      </c>
      <c r="AD860">
        <v>5</v>
      </c>
      <c r="AE860">
        <v>27</v>
      </c>
      <c r="AF860">
        <v>7</v>
      </c>
      <c r="AG860">
        <v>5</v>
      </c>
      <c r="AH860">
        <v>4</v>
      </c>
      <c r="AL860" t="s">
        <v>757</v>
      </c>
      <c r="AM860" t="s">
        <v>1634</v>
      </c>
      <c r="AN860" s="126">
        <f>表格2[[#This Row],[今次負磅]]/表格2[[#This Row],[排位體重]]*100%</f>
        <v>0.11483253588516747</v>
      </c>
      <c r="AO860" t="str">
        <f t="shared" si="41"/>
        <v/>
      </c>
      <c r="AQ860" t="s">
        <v>1419</v>
      </c>
    </row>
    <row r="861" spans="1:45" x14ac:dyDescent="0.25">
      <c r="A861" s="21" t="s">
        <v>167</v>
      </c>
      <c r="B861" s="28" t="s">
        <v>195</v>
      </c>
      <c r="C861" s="28" t="s">
        <v>1410</v>
      </c>
      <c r="D861" s="28"/>
      <c r="E861" s="125" t="s">
        <v>1399</v>
      </c>
      <c r="F861" s="122"/>
      <c r="G861" s="33" t="str">
        <f>VLOOKUP(AF861, method!$A$1:$B$15, 2, 0)</f>
        <v>留後</v>
      </c>
      <c r="H861">
        <v>8</v>
      </c>
      <c r="I861" t="str">
        <f t="shared" si="39"/>
        <v/>
      </c>
      <c r="J861">
        <f>COUNTIF($B$2:B861,B861)</f>
        <v>1</v>
      </c>
      <c r="K861" t="str">
        <f t="shared" ca="1" si="40"/>
        <v/>
      </c>
      <c r="L861" t="s">
        <v>368</v>
      </c>
      <c r="M861" s="39" t="s">
        <v>369</v>
      </c>
      <c r="N861" s="42">
        <v>1200</v>
      </c>
      <c r="O861">
        <v>1</v>
      </c>
      <c r="P861" s="127">
        <v>9.24</v>
      </c>
      <c r="Q861">
        <v>8</v>
      </c>
      <c r="R861">
        <v>3</v>
      </c>
      <c r="S861" s="47" t="s">
        <v>32</v>
      </c>
      <c r="T861" s="44" t="s">
        <v>347</v>
      </c>
      <c r="U861" s="17" t="s">
        <v>16</v>
      </c>
      <c r="V861">
        <v>118</v>
      </c>
      <c r="W861">
        <v>122</v>
      </c>
      <c r="X861">
        <v>1124</v>
      </c>
      <c r="Z861">
        <v>57</v>
      </c>
      <c r="AA861" s="37" t="s">
        <v>531</v>
      </c>
      <c r="AB861" s="35" t="s">
        <v>370</v>
      </c>
      <c r="AC861" s="35">
        <f>VLOOKUP(A861,Raceinfo!$A$1:$D$15,4,0)</f>
        <v>4</v>
      </c>
      <c r="AD861">
        <v>4</v>
      </c>
      <c r="AE861">
        <v>48</v>
      </c>
      <c r="AF861">
        <v>12</v>
      </c>
      <c r="AG861">
        <v>11</v>
      </c>
      <c r="AH861">
        <v>8</v>
      </c>
      <c r="AL861" t="s">
        <v>103</v>
      </c>
      <c r="AM861" t="s">
        <v>1478</v>
      </c>
      <c r="AN861" s="126">
        <f>表格2[[#This Row],[今次負磅]]/表格2[[#This Row],[排位體重]]*100%</f>
        <v>0.10498220640569395</v>
      </c>
      <c r="AO861" t="str">
        <f t="shared" si="41"/>
        <v/>
      </c>
      <c r="AQ861" t="s">
        <v>1419</v>
      </c>
      <c r="AS861" t="s">
        <v>1421</v>
      </c>
    </row>
    <row r="862" spans="1:45" x14ac:dyDescent="0.25">
      <c r="A862" s="21" t="s">
        <v>167</v>
      </c>
      <c r="B862" s="28" t="s">
        <v>195</v>
      </c>
      <c r="C862" s="28"/>
      <c r="D862" s="28"/>
      <c r="E862" s="11" t="s">
        <v>1414</v>
      </c>
      <c r="F862" s="122"/>
      <c r="G862" s="33" t="str">
        <f>VLOOKUP(AF862, method!$A$1:$B$15, 2, 0)</f>
        <v>留後</v>
      </c>
      <c r="H862">
        <v>13</v>
      </c>
      <c r="I862" t="str">
        <f t="shared" si="39"/>
        <v/>
      </c>
      <c r="J862">
        <f>COUNTIF($B$2:B862,B862)</f>
        <v>2</v>
      </c>
      <c r="K862" t="str">
        <f t="shared" ca="1" si="40"/>
        <v/>
      </c>
      <c r="L862" t="s">
        <v>418</v>
      </c>
      <c r="M862" s="39" t="s">
        <v>384</v>
      </c>
      <c r="N862" s="42">
        <v>1200</v>
      </c>
      <c r="O862">
        <v>1</v>
      </c>
      <c r="P862">
        <v>10.54</v>
      </c>
      <c r="Q862">
        <v>8</v>
      </c>
      <c r="R862">
        <v>9</v>
      </c>
      <c r="S862" s="47" t="s">
        <v>32</v>
      </c>
      <c r="T862" s="48" t="s">
        <v>37</v>
      </c>
      <c r="U862" s="17" t="s">
        <v>16</v>
      </c>
      <c r="V862">
        <v>118</v>
      </c>
      <c r="W862">
        <v>125</v>
      </c>
      <c r="X862">
        <v>1135</v>
      </c>
      <c r="Z862">
        <v>18</v>
      </c>
      <c r="AA862" s="37">
        <v>9</v>
      </c>
      <c r="AB862" s="35" t="s">
        <v>377</v>
      </c>
      <c r="AC862" s="35">
        <f>VLOOKUP(A862,Raceinfo!$A$1:$D$15,4,0)</f>
        <v>4</v>
      </c>
      <c r="AD862">
        <v>4</v>
      </c>
      <c r="AE862">
        <v>48</v>
      </c>
      <c r="AF862">
        <v>12</v>
      </c>
      <c r="AG862">
        <v>12</v>
      </c>
      <c r="AH862">
        <v>13</v>
      </c>
      <c r="AL862" t="s">
        <v>103</v>
      </c>
      <c r="AM862" t="s">
        <v>1478</v>
      </c>
      <c r="AN862" s="126">
        <f>表格2[[#This Row],[今次負磅]]/表格2[[#This Row],[排位體重]]*100%</f>
        <v>0.10396475770925111</v>
      </c>
      <c r="AO862" t="str">
        <f t="shared" si="41"/>
        <v/>
      </c>
      <c r="AQ862" t="s">
        <v>1419</v>
      </c>
      <c r="AS862" t="s">
        <v>1421</v>
      </c>
    </row>
    <row r="863" spans="1:45" x14ac:dyDescent="0.25">
      <c r="A863" s="21" t="s">
        <v>167</v>
      </c>
      <c r="B863" s="28" t="s">
        <v>195</v>
      </c>
      <c r="C863" s="28"/>
      <c r="D863" s="28"/>
      <c r="E863" s="125" t="s">
        <v>1399</v>
      </c>
      <c r="F863" s="122"/>
      <c r="G863" s="31" t="str">
        <f>VLOOKUP(AF863, method!$A$1:$B$15, 2, 0)</f>
        <v>中後</v>
      </c>
      <c r="H863">
        <v>9</v>
      </c>
      <c r="I863" t="str">
        <f t="shared" si="39"/>
        <v/>
      </c>
      <c r="J863">
        <f>COUNTIF($B$2:B863,B863)</f>
        <v>3</v>
      </c>
      <c r="K863" t="str">
        <f t="shared" ca="1" si="40"/>
        <v/>
      </c>
      <c r="L863" t="s">
        <v>500</v>
      </c>
      <c r="M863" s="41" t="s">
        <v>400</v>
      </c>
      <c r="N863" s="42">
        <v>1200</v>
      </c>
      <c r="O863">
        <v>1</v>
      </c>
      <c r="P863">
        <v>9.18</v>
      </c>
      <c r="Q863">
        <v>8</v>
      </c>
      <c r="R863">
        <v>1</v>
      </c>
      <c r="S863" s="47" t="s">
        <v>32</v>
      </c>
      <c r="T863" s="44" t="s">
        <v>347</v>
      </c>
      <c r="U863" s="17" t="s">
        <v>16</v>
      </c>
      <c r="V863">
        <v>118</v>
      </c>
      <c r="W863">
        <v>123</v>
      </c>
      <c r="X863">
        <v>1132</v>
      </c>
      <c r="Z863">
        <v>6.1</v>
      </c>
      <c r="AA863" s="37" t="s">
        <v>471</v>
      </c>
      <c r="AB863" s="35" t="s">
        <v>377</v>
      </c>
      <c r="AC863" s="35">
        <f>VLOOKUP(A863,Raceinfo!$A$1:$D$15,4,0)</f>
        <v>4</v>
      </c>
      <c r="AD863">
        <v>4</v>
      </c>
      <c r="AE863">
        <v>50</v>
      </c>
      <c r="AF863">
        <v>9</v>
      </c>
      <c r="AG863">
        <v>9</v>
      </c>
      <c r="AH863">
        <v>9</v>
      </c>
      <c r="AL863" t="s">
        <v>103</v>
      </c>
      <c r="AM863" t="s">
        <v>1478</v>
      </c>
      <c r="AN863" s="126">
        <f>表格2[[#This Row],[今次負磅]]/表格2[[#This Row],[排位體重]]*100%</f>
        <v>0.10424028268551237</v>
      </c>
      <c r="AO863" t="str">
        <f t="shared" si="41"/>
        <v/>
      </c>
      <c r="AQ863" t="s">
        <v>1419</v>
      </c>
      <c r="AS863" t="s">
        <v>1421</v>
      </c>
    </row>
    <row r="864" spans="1:45" x14ac:dyDescent="0.25">
      <c r="A864" s="21" t="s">
        <v>167</v>
      </c>
      <c r="B864" s="28" t="s">
        <v>195</v>
      </c>
      <c r="C864" s="28"/>
      <c r="D864" s="28"/>
      <c r="E864" s="11" t="s">
        <v>1414</v>
      </c>
      <c r="F864" s="122"/>
      <c r="G864" s="33" t="str">
        <f>VLOOKUP(AF864, method!$A$1:$B$15, 2, 0)</f>
        <v>留後</v>
      </c>
      <c r="H864">
        <v>10</v>
      </c>
      <c r="I864" t="str">
        <f t="shared" si="39"/>
        <v/>
      </c>
      <c r="J864">
        <f>COUNTIF($B$2:B864,B864)</f>
        <v>4</v>
      </c>
      <c r="K864" t="str">
        <f t="shared" ca="1" si="40"/>
        <v/>
      </c>
      <c r="L864" t="s">
        <v>456</v>
      </c>
      <c r="M864" s="41" t="s">
        <v>400</v>
      </c>
      <c r="N864" s="42">
        <v>1200</v>
      </c>
      <c r="O864">
        <v>1</v>
      </c>
      <c r="P864">
        <v>9.75</v>
      </c>
      <c r="Q864">
        <v>8</v>
      </c>
      <c r="R864">
        <v>11</v>
      </c>
      <c r="S864" s="47" t="s">
        <v>32</v>
      </c>
      <c r="T864" s="53" t="s">
        <v>60</v>
      </c>
      <c r="U864" s="17" t="s">
        <v>16</v>
      </c>
      <c r="V864">
        <v>118</v>
      </c>
      <c r="W864">
        <v>125</v>
      </c>
      <c r="X864">
        <v>1123</v>
      </c>
      <c r="Z864">
        <v>6.1</v>
      </c>
      <c r="AA864" s="37" t="s">
        <v>373</v>
      </c>
      <c r="AB864" s="35" t="s">
        <v>377</v>
      </c>
      <c r="AC864" s="35">
        <f>VLOOKUP(A864,Raceinfo!$A$1:$D$15,4,0)</f>
        <v>4</v>
      </c>
      <c r="AD864">
        <v>4</v>
      </c>
      <c r="AE864">
        <v>50</v>
      </c>
      <c r="AF864">
        <v>11</v>
      </c>
      <c r="AG864">
        <v>8</v>
      </c>
      <c r="AH864">
        <v>10</v>
      </c>
      <c r="AL864" t="s">
        <v>103</v>
      </c>
      <c r="AM864" t="s">
        <v>1478</v>
      </c>
      <c r="AN864" s="126">
        <f>表格2[[#This Row],[今次負磅]]/表格2[[#This Row],[排位體重]]*100%</f>
        <v>0.10507569011576136</v>
      </c>
      <c r="AO864" t="str">
        <f t="shared" si="41"/>
        <v/>
      </c>
      <c r="AQ864" t="s">
        <v>1419</v>
      </c>
      <c r="AS864" t="s">
        <v>1421</v>
      </c>
    </row>
    <row r="865" spans="1:45" x14ac:dyDescent="0.25">
      <c r="A865" s="21" t="s">
        <v>167</v>
      </c>
      <c r="B865" s="28" t="s">
        <v>195</v>
      </c>
      <c r="C865" s="28"/>
      <c r="D865" s="28"/>
      <c r="E865" s="11" t="s">
        <v>1414</v>
      </c>
      <c r="F865" s="18" t="s">
        <v>1407</v>
      </c>
      <c r="G865" s="31" t="str">
        <f>VLOOKUP(AF865, method!$A$1:$B$15, 2, 0)</f>
        <v>中後</v>
      </c>
      <c r="H865" s="15">
        <v>2</v>
      </c>
      <c r="I865" s="15" t="str">
        <f t="shared" si="39"/>
        <v/>
      </c>
      <c r="J865" s="15">
        <f>COUNTIF($B$2:B865,B865)</f>
        <v>5</v>
      </c>
      <c r="K865" s="15" t="str">
        <f t="shared" ca="1" si="40"/>
        <v/>
      </c>
      <c r="L865" t="s">
        <v>501</v>
      </c>
      <c r="M865" s="41" t="s">
        <v>400</v>
      </c>
      <c r="N865" s="42">
        <v>1200</v>
      </c>
      <c r="O865">
        <v>1</v>
      </c>
      <c r="P865">
        <v>8.67</v>
      </c>
      <c r="Q865">
        <v>8</v>
      </c>
      <c r="R865">
        <v>7</v>
      </c>
      <c r="S865" s="47" t="s">
        <v>32</v>
      </c>
      <c r="T865" s="44" t="s">
        <v>347</v>
      </c>
      <c r="U865" s="17" t="s">
        <v>16</v>
      </c>
      <c r="V865">
        <v>118</v>
      </c>
      <c r="W865">
        <v>124</v>
      </c>
      <c r="X865">
        <v>1116</v>
      </c>
      <c r="Z865">
        <v>8.6</v>
      </c>
      <c r="AA865" s="38" t="s">
        <v>511</v>
      </c>
      <c r="AB865" s="35" t="s">
        <v>377</v>
      </c>
      <c r="AC865" s="35">
        <f>VLOOKUP(A865,Raceinfo!$A$1:$D$15,4,0)</f>
        <v>4</v>
      </c>
      <c r="AD865">
        <v>4</v>
      </c>
      <c r="AE865">
        <v>50</v>
      </c>
      <c r="AF865">
        <v>10</v>
      </c>
      <c r="AG865">
        <v>7</v>
      </c>
      <c r="AH865">
        <v>2</v>
      </c>
      <c r="AL865" t="s">
        <v>103</v>
      </c>
      <c r="AM865" t="s">
        <v>1478</v>
      </c>
      <c r="AN865" s="126">
        <f>表格2[[#This Row],[今次負磅]]/表格2[[#This Row],[排位體重]]*100%</f>
        <v>0.1057347670250896</v>
      </c>
      <c r="AO865" t="str">
        <f t="shared" si="41"/>
        <v/>
      </c>
      <c r="AQ865" t="s">
        <v>1419</v>
      </c>
      <c r="AS865" t="s">
        <v>1421</v>
      </c>
    </row>
    <row r="866" spans="1:45" x14ac:dyDescent="0.25">
      <c r="A866" s="21" t="s">
        <v>167</v>
      </c>
      <c r="B866" s="28" t="s">
        <v>195</v>
      </c>
      <c r="C866" s="28"/>
      <c r="D866" s="28"/>
      <c r="E866" s="11" t="s">
        <v>1414</v>
      </c>
      <c r="F866" s="122"/>
      <c r="G866" s="31" t="str">
        <f>VLOOKUP(AF866, method!$A$1:$B$15, 2, 0)</f>
        <v>中後</v>
      </c>
      <c r="H866">
        <v>7</v>
      </c>
      <c r="I866" t="str">
        <f t="shared" si="39"/>
        <v/>
      </c>
      <c r="J866">
        <f>COUNTIF($B$2:B866,B866)</f>
        <v>6</v>
      </c>
      <c r="K866" t="str">
        <f t="shared" ca="1" si="40"/>
        <v/>
      </c>
      <c r="L866" t="s">
        <v>616</v>
      </c>
      <c r="M866" s="39" t="s">
        <v>369</v>
      </c>
      <c r="N866" s="42">
        <v>1200</v>
      </c>
      <c r="O866">
        <v>1</v>
      </c>
      <c r="P866">
        <v>10.71</v>
      </c>
      <c r="Q866">
        <v>8</v>
      </c>
      <c r="R866">
        <v>10</v>
      </c>
      <c r="S866" s="47" t="s">
        <v>32</v>
      </c>
      <c r="T866" s="44" t="s">
        <v>347</v>
      </c>
      <c r="U866" s="17" t="s">
        <v>16</v>
      </c>
      <c r="V866">
        <v>118</v>
      </c>
      <c r="W866">
        <v>125</v>
      </c>
      <c r="X866">
        <v>1125</v>
      </c>
      <c r="Z866">
        <v>70</v>
      </c>
      <c r="AA866" s="37">
        <v>4</v>
      </c>
      <c r="AB866" s="35" t="s">
        <v>377</v>
      </c>
      <c r="AC866" s="35">
        <f>VLOOKUP(A866,Raceinfo!$A$1:$D$15,4,0)</f>
        <v>4</v>
      </c>
      <c r="AD866">
        <v>4</v>
      </c>
      <c r="AE866">
        <v>52</v>
      </c>
      <c r="AF866">
        <v>10</v>
      </c>
      <c r="AG866">
        <v>10</v>
      </c>
      <c r="AH866">
        <v>7</v>
      </c>
      <c r="AL866" t="s">
        <v>103</v>
      </c>
      <c r="AM866" t="s">
        <v>1478</v>
      </c>
      <c r="AN866" s="126">
        <f>表格2[[#This Row],[今次負磅]]/表格2[[#This Row],[排位體重]]*100%</f>
        <v>0.10488888888888889</v>
      </c>
      <c r="AO866" t="str">
        <f t="shared" si="41"/>
        <v/>
      </c>
      <c r="AQ866" t="s">
        <v>1419</v>
      </c>
      <c r="AS866" t="s">
        <v>1421</v>
      </c>
    </row>
    <row r="867" spans="1:45" x14ac:dyDescent="0.25">
      <c r="A867" s="21" t="s">
        <v>167</v>
      </c>
      <c r="B867" s="28" t="s">
        <v>195</v>
      </c>
      <c r="C867" s="28"/>
      <c r="D867" s="28"/>
      <c r="E867" s="11" t="s">
        <v>1414</v>
      </c>
      <c r="F867" s="122"/>
      <c r="G867" s="33" t="str">
        <f>VLOOKUP(AF867, method!$A$1:$B$15, 2, 0)</f>
        <v>留後</v>
      </c>
      <c r="H867">
        <v>14</v>
      </c>
      <c r="I867" t="str">
        <f t="shared" si="39"/>
        <v/>
      </c>
      <c r="J867">
        <f>COUNTIF($B$2:B867,B867)</f>
        <v>7</v>
      </c>
      <c r="K867" t="str">
        <f t="shared" ca="1" si="40"/>
        <v/>
      </c>
      <c r="L867" t="s">
        <v>536</v>
      </c>
      <c r="M867" s="39" t="s">
        <v>369</v>
      </c>
      <c r="N867">
        <v>1400</v>
      </c>
      <c r="O867">
        <v>1</v>
      </c>
      <c r="P867">
        <v>24.65</v>
      </c>
      <c r="Q867">
        <v>8</v>
      </c>
      <c r="R867">
        <v>13</v>
      </c>
      <c r="S867" s="47" t="s">
        <v>32</v>
      </c>
      <c r="T867" s="54" t="s">
        <v>64</v>
      </c>
      <c r="U867" s="17" t="s">
        <v>16</v>
      </c>
      <c r="V867">
        <v>118</v>
      </c>
      <c r="W867">
        <v>131</v>
      </c>
      <c r="X867">
        <v>1132</v>
      </c>
      <c r="Z867">
        <v>71</v>
      </c>
      <c r="AA867" s="37">
        <v>20</v>
      </c>
      <c r="AB867" s="35" t="s">
        <v>377</v>
      </c>
      <c r="AC867" s="35">
        <f>VLOOKUP(A867,Raceinfo!$A$1:$D$15,4,0)</f>
        <v>4</v>
      </c>
      <c r="AD867">
        <v>4</v>
      </c>
      <c r="AE867">
        <v>56</v>
      </c>
      <c r="AF867">
        <v>12</v>
      </c>
      <c r="AG867">
        <v>4</v>
      </c>
      <c r="AH867">
        <v>5</v>
      </c>
      <c r="AI867">
        <v>14</v>
      </c>
      <c r="AL867" t="s">
        <v>103</v>
      </c>
      <c r="AM867" t="s">
        <v>1478</v>
      </c>
      <c r="AN867" s="126">
        <f>表格2[[#This Row],[今次負磅]]/表格2[[#This Row],[排位體重]]*100%</f>
        <v>0.10424028268551237</v>
      </c>
      <c r="AO867" t="str">
        <f t="shared" si="41"/>
        <v/>
      </c>
      <c r="AQ867" t="s">
        <v>1419</v>
      </c>
      <c r="AS867" t="s">
        <v>1421</v>
      </c>
    </row>
    <row r="868" spans="1:45" x14ac:dyDescent="0.25">
      <c r="A868" s="21" t="s">
        <v>167</v>
      </c>
      <c r="B868" s="28" t="s">
        <v>195</v>
      </c>
      <c r="C868" s="28"/>
      <c r="D868" s="28"/>
      <c r="E868" s="11" t="s">
        <v>1414</v>
      </c>
      <c r="F868" s="122"/>
      <c r="G868" s="31" t="str">
        <f>VLOOKUP(AF868, method!$A$1:$B$15, 2, 0)</f>
        <v>中後</v>
      </c>
      <c r="H868">
        <v>5</v>
      </c>
      <c r="I868" t="str">
        <f t="shared" si="39"/>
        <v/>
      </c>
      <c r="J868">
        <f>COUNTIF($B$2:B868,B868)</f>
        <v>8</v>
      </c>
      <c r="K868" t="str">
        <f t="shared" ca="1" si="40"/>
        <v/>
      </c>
      <c r="L868" t="s">
        <v>439</v>
      </c>
      <c r="M868" s="39" t="s">
        <v>413</v>
      </c>
      <c r="N868" s="42">
        <v>1200</v>
      </c>
      <c r="O868">
        <v>1</v>
      </c>
      <c r="P868">
        <v>9.59</v>
      </c>
      <c r="Q868">
        <v>8</v>
      </c>
      <c r="R868">
        <v>5</v>
      </c>
      <c r="S868" s="47" t="s">
        <v>32</v>
      </c>
      <c r="T868" s="44" t="s">
        <v>347</v>
      </c>
      <c r="U868" s="17" t="s">
        <v>16</v>
      </c>
      <c r="V868">
        <v>118</v>
      </c>
      <c r="W868">
        <v>129</v>
      </c>
      <c r="X868">
        <v>1134</v>
      </c>
      <c r="Z868">
        <v>11</v>
      </c>
      <c r="AA868" s="37" t="s">
        <v>428</v>
      </c>
      <c r="AB868" s="35" t="s">
        <v>377</v>
      </c>
      <c r="AC868" s="35">
        <f>VLOOKUP(A868,Raceinfo!$A$1:$D$15,4,0)</f>
        <v>4</v>
      </c>
      <c r="AD868">
        <v>4</v>
      </c>
      <c r="AE868">
        <v>57</v>
      </c>
      <c r="AF868">
        <v>9</v>
      </c>
      <c r="AG868">
        <v>9</v>
      </c>
      <c r="AH868">
        <v>5</v>
      </c>
      <c r="AL868" t="s">
        <v>103</v>
      </c>
      <c r="AM868" t="s">
        <v>1478</v>
      </c>
      <c r="AN868" s="126">
        <f>表格2[[#This Row],[今次負磅]]/表格2[[#This Row],[排位體重]]*100%</f>
        <v>0.10405643738977072</v>
      </c>
      <c r="AO868" t="str">
        <f t="shared" si="41"/>
        <v/>
      </c>
      <c r="AQ868" t="s">
        <v>1419</v>
      </c>
      <c r="AS868" t="s">
        <v>1421</v>
      </c>
    </row>
    <row r="869" spans="1:45" x14ac:dyDescent="0.25">
      <c r="A869" s="21" t="s">
        <v>167</v>
      </c>
      <c r="B869" s="28" t="s">
        <v>195</v>
      </c>
      <c r="C869" s="28"/>
      <c r="D869" s="28"/>
      <c r="E869" s="11" t="s">
        <v>1414</v>
      </c>
      <c r="F869" s="122"/>
      <c r="G869" s="31" t="str">
        <f>VLOOKUP(AF869, method!$A$1:$B$15, 2, 0)</f>
        <v>中後</v>
      </c>
      <c r="H869">
        <v>4</v>
      </c>
      <c r="I869" t="str">
        <f t="shared" si="39"/>
        <v/>
      </c>
      <c r="J869">
        <f>COUNTIF($B$2:B869,B869)</f>
        <v>9</v>
      </c>
      <c r="K869" t="str">
        <f t="shared" ca="1" si="40"/>
        <v/>
      </c>
      <c r="L869" t="s">
        <v>558</v>
      </c>
      <c r="M869" s="41" t="s">
        <v>400</v>
      </c>
      <c r="N869" s="42">
        <v>1200</v>
      </c>
      <c r="O869">
        <v>1</v>
      </c>
      <c r="P869">
        <v>9.23</v>
      </c>
      <c r="Q869">
        <v>8</v>
      </c>
      <c r="R869">
        <v>8</v>
      </c>
      <c r="S869" s="47" t="s">
        <v>32</v>
      </c>
      <c r="T869" s="44" t="s">
        <v>347</v>
      </c>
      <c r="U869" s="17" t="s">
        <v>16</v>
      </c>
      <c r="V869">
        <v>118</v>
      </c>
      <c r="W869">
        <v>132</v>
      </c>
      <c r="X869">
        <v>1123</v>
      </c>
      <c r="Z869">
        <v>13</v>
      </c>
      <c r="AA869" s="37">
        <v>6</v>
      </c>
      <c r="AB869" s="35" t="s">
        <v>377</v>
      </c>
      <c r="AC869" s="35">
        <f>VLOOKUP(A869,Raceinfo!$A$1:$D$15,4,0)</f>
        <v>4</v>
      </c>
      <c r="AD869">
        <v>4</v>
      </c>
      <c r="AE869">
        <v>59</v>
      </c>
      <c r="AF869">
        <v>8</v>
      </c>
      <c r="AG869">
        <v>8</v>
      </c>
      <c r="AH869">
        <v>4</v>
      </c>
      <c r="AL869" t="s">
        <v>103</v>
      </c>
      <c r="AM869" t="s">
        <v>1478</v>
      </c>
      <c r="AN869" s="126">
        <f>表格2[[#This Row],[今次負磅]]/表格2[[#This Row],[排位體重]]*100%</f>
        <v>0.10507569011576136</v>
      </c>
      <c r="AO869" t="str">
        <f t="shared" si="41"/>
        <v/>
      </c>
      <c r="AQ869" t="s">
        <v>1419</v>
      </c>
      <c r="AS869" t="s">
        <v>1421</v>
      </c>
    </row>
    <row r="870" spans="1:45" x14ac:dyDescent="0.25">
      <c r="A870" s="21" t="s">
        <v>167</v>
      </c>
      <c r="B870" s="28" t="s">
        <v>195</v>
      </c>
      <c r="C870" s="28"/>
      <c r="D870" s="28"/>
      <c r="E870" s="11" t="s">
        <v>1414</v>
      </c>
      <c r="F870" s="122"/>
      <c r="G870" s="33" t="str">
        <f>VLOOKUP(AF870, method!$A$1:$B$15, 2, 0)</f>
        <v>留後</v>
      </c>
      <c r="H870">
        <v>7</v>
      </c>
      <c r="I870" t="str">
        <f t="shared" si="39"/>
        <v/>
      </c>
      <c r="J870">
        <f>COUNTIF($B$2:B870,B870)</f>
        <v>10</v>
      </c>
      <c r="K870" t="str">
        <f t="shared" ca="1" si="40"/>
        <v/>
      </c>
      <c r="L870" t="s">
        <v>441</v>
      </c>
      <c r="M870" s="41" t="s">
        <v>400</v>
      </c>
      <c r="N870" s="42">
        <v>1200</v>
      </c>
      <c r="O870">
        <v>1</v>
      </c>
      <c r="P870">
        <v>9.4600000000000009</v>
      </c>
      <c r="Q870">
        <v>8</v>
      </c>
      <c r="R870">
        <v>8</v>
      </c>
      <c r="S870" s="47" t="s">
        <v>32</v>
      </c>
      <c r="T870" s="54" t="s">
        <v>64</v>
      </c>
      <c r="U870" s="17" t="s">
        <v>16</v>
      </c>
      <c r="V870">
        <v>118</v>
      </c>
      <c r="W870">
        <v>117</v>
      </c>
      <c r="X870">
        <v>1123</v>
      </c>
      <c r="Z870">
        <v>17</v>
      </c>
      <c r="AA870" s="37" t="s">
        <v>410</v>
      </c>
      <c r="AB870" s="35" t="s">
        <v>377</v>
      </c>
      <c r="AC870" s="35">
        <f>VLOOKUP(A870,Raceinfo!$A$1:$D$15,4,0)</f>
        <v>4</v>
      </c>
      <c r="AD870">
        <v>3</v>
      </c>
      <c r="AE870">
        <v>61</v>
      </c>
      <c r="AF870">
        <v>12</v>
      </c>
      <c r="AG870">
        <v>10</v>
      </c>
      <c r="AH870">
        <v>7</v>
      </c>
      <c r="AL870" t="s">
        <v>103</v>
      </c>
      <c r="AM870" t="s">
        <v>1478</v>
      </c>
      <c r="AN870" s="126">
        <f>表格2[[#This Row],[今次負磅]]/表格2[[#This Row],[排位體重]]*100%</f>
        <v>0.10507569011576136</v>
      </c>
      <c r="AO870" t="str">
        <f t="shared" si="41"/>
        <v/>
      </c>
      <c r="AQ870" t="s">
        <v>1419</v>
      </c>
      <c r="AS870" t="s">
        <v>1421</v>
      </c>
    </row>
    <row r="871" spans="1:45" x14ac:dyDescent="0.25">
      <c r="A871" s="21" t="s">
        <v>167</v>
      </c>
      <c r="B871" s="28" t="s">
        <v>195</v>
      </c>
      <c r="C871" s="28"/>
      <c r="D871" s="28"/>
      <c r="E871" s="125" t="s">
        <v>1399</v>
      </c>
      <c r="F871" s="122"/>
      <c r="G871" s="30" t="str">
        <f>VLOOKUP(AF871, method!$A$1:$B$15, 2, 0)</f>
        <v>放頭</v>
      </c>
      <c r="H871">
        <v>7</v>
      </c>
      <c r="I871" t="str">
        <f t="shared" si="39"/>
        <v/>
      </c>
      <c r="J871">
        <f>COUNTIF($B$2:B871,B871)</f>
        <v>11</v>
      </c>
      <c r="K871" t="str">
        <f t="shared" ca="1" si="40"/>
        <v/>
      </c>
      <c r="L871" t="s">
        <v>647</v>
      </c>
      <c r="M871" s="40" t="s">
        <v>398</v>
      </c>
      <c r="N871" s="42">
        <v>1200</v>
      </c>
      <c r="O871">
        <v>1</v>
      </c>
      <c r="P871">
        <v>9.52</v>
      </c>
      <c r="Q871">
        <v>8</v>
      </c>
      <c r="R871">
        <v>1</v>
      </c>
      <c r="S871" s="47" t="s">
        <v>32</v>
      </c>
      <c r="T871" s="54" t="s">
        <v>64</v>
      </c>
      <c r="U871" s="17" t="s">
        <v>16</v>
      </c>
      <c r="V871">
        <v>118</v>
      </c>
      <c r="W871">
        <v>115</v>
      </c>
      <c r="X871">
        <v>1131</v>
      </c>
      <c r="Z871">
        <v>13</v>
      </c>
      <c r="AA871" s="38" t="s">
        <v>511</v>
      </c>
      <c r="AB871" s="35" t="s">
        <v>377</v>
      </c>
      <c r="AC871" s="35">
        <f>VLOOKUP(A871,Raceinfo!$A$1:$D$15,4,0)</f>
        <v>4</v>
      </c>
      <c r="AD871">
        <v>3</v>
      </c>
      <c r="AE871">
        <v>63</v>
      </c>
      <c r="AF871">
        <v>3</v>
      </c>
      <c r="AG871">
        <v>3</v>
      </c>
      <c r="AH871">
        <v>7</v>
      </c>
      <c r="AL871" t="s">
        <v>103</v>
      </c>
      <c r="AM871" t="s">
        <v>1478</v>
      </c>
      <c r="AN871" s="126">
        <f>表格2[[#This Row],[今次負磅]]/表格2[[#This Row],[排位體重]]*100%</f>
        <v>0.10433244916003537</v>
      </c>
      <c r="AO871" t="str">
        <f t="shared" si="41"/>
        <v/>
      </c>
      <c r="AQ871" t="s">
        <v>1419</v>
      </c>
      <c r="AS871" t="s">
        <v>1421</v>
      </c>
    </row>
    <row r="872" spans="1:45" x14ac:dyDescent="0.25">
      <c r="A872" s="21" t="s">
        <v>167</v>
      </c>
      <c r="B872" s="28" t="s">
        <v>195</v>
      </c>
      <c r="C872" s="28"/>
      <c r="D872" s="28"/>
      <c r="E872" s="11" t="s">
        <v>1414</v>
      </c>
      <c r="F872" s="122"/>
      <c r="G872" s="31" t="str">
        <f>VLOOKUP(AF872, method!$A$1:$B$15, 2, 0)</f>
        <v>中後</v>
      </c>
      <c r="H872">
        <v>6</v>
      </c>
      <c r="I872" t="str">
        <f t="shared" si="39"/>
        <v/>
      </c>
      <c r="J872">
        <f>COUNTIF($B$2:B872,B872)</f>
        <v>12</v>
      </c>
      <c r="K872" t="str">
        <f t="shared" ca="1" si="40"/>
        <v/>
      </c>
      <c r="L872" t="s">
        <v>486</v>
      </c>
      <c r="M872" s="41" t="s">
        <v>400</v>
      </c>
      <c r="N872" s="42">
        <v>1200</v>
      </c>
      <c r="O872">
        <v>1</v>
      </c>
      <c r="P872">
        <v>11.32</v>
      </c>
      <c r="Q872">
        <v>8</v>
      </c>
      <c r="R872">
        <v>6</v>
      </c>
      <c r="S872" s="47" t="s">
        <v>32</v>
      </c>
      <c r="T872" s="54" t="s">
        <v>64</v>
      </c>
      <c r="U872" s="17" t="s">
        <v>16</v>
      </c>
      <c r="V872">
        <v>118</v>
      </c>
      <c r="W872">
        <v>121</v>
      </c>
      <c r="X872">
        <v>1142</v>
      </c>
      <c r="Z872">
        <v>23</v>
      </c>
      <c r="AA872" s="37" t="s">
        <v>570</v>
      </c>
      <c r="AB872" s="36" t="s">
        <v>487</v>
      </c>
      <c r="AC872" s="36">
        <f>VLOOKUP(A872,Raceinfo!$A$1:$D$15,4,0)</f>
        <v>4</v>
      </c>
      <c r="AD872">
        <v>3</v>
      </c>
      <c r="AE872">
        <v>65</v>
      </c>
      <c r="AF872">
        <v>8</v>
      </c>
      <c r="AG872">
        <v>7</v>
      </c>
      <c r="AH872">
        <v>7</v>
      </c>
      <c r="AL872" t="s">
        <v>103</v>
      </c>
      <c r="AM872" t="s">
        <v>1478</v>
      </c>
      <c r="AN872" s="126">
        <f>表格2[[#This Row],[今次負磅]]/表格2[[#This Row],[排位體重]]*100%</f>
        <v>0.10332749562171628</v>
      </c>
      <c r="AO872" t="str">
        <f t="shared" si="41"/>
        <v/>
      </c>
      <c r="AQ872" t="s">
        <v>1419</v>
      </c>
      <c r="AS872" t="s">
        <v>1421</v>
      </c>
    </row>
    <row r="873" spans="1:45" x14ac:dyDescent="0.25">
      <c r="A873" s="21" t="s">
        <v>167</v>
      </c>
      <c r="B873" s="28" t="s">
        <v>195</v>
      </c>
      <c r="C873" s="28"/>
      <c r="D873" s="28"/>
      <c r="E873" s="11" t="s">
        <v>1414</v>
      </c>
      <c r="F873" s="122"/>
      <c r="G873" s="33" t="str">
        <f>VLOOKUP(AF873, method!$A$1:$B$15, 2, 0)</f>
        <v>留後</v>
      </c>
      <c r="H873">
        <v>10</v>
      </c>
      <c r="I873" t="str">
        <f t="shared" si="39"/>
        <v/>
      </c>
      <c r="J873">
        <f>COUNTIF($B$2:B873,B873)</f>
        <v>13</v>
      </c>
      <c r="K873" t="str">
        <f t="shared" ca="1" si="40"/>
        <v/>
      </c>
      <c r="L873" t="s">
        <v>516</v>
      </c>
      <c r="M873" s="41" t="s">
        <v>400</v>
      </c>
      <c r="N873" s="42">
        <v>1200</v>
      </c>
      <c r="O873">
        <v>1</v>
      </c>
      <c r="P873">
        <v>9.57</v>
      </c>
      <c r="Q873">
        <v>8</v>
      </c>
      <c r="R873">
        <v>10</v>
      </c>
      <c r="S873" s="47" t="s">
        <v>32</v>
      </c>
      <c r="T873" s="44" t="s">
        <v>347</v>
      </c>
      <c r="U873" s="17" t="s">
        <v>16</v>
      </c>
      <c r="V873">
        <v>118</v>
      </c>
      <c r="W873">
        <v>119</v>
      </c>
      <c r="X873">
        <v>1129</v>
      </c>
      <c r="Z873">
        <v>18</v>
      </c>
      <c r="AA873" s="37" t="s">
        <v>570</v>
      </c>
      <c r="AB873" s="35" t="s">
        <v>377</v>
      </c>
      <c r="AC873" s="35">
        <f>VLOOKUP(A873,Raceinfo!$A$1:$D$15,4,0)</f>
        <v>4</v>
      </c>
      <c r="AD873">
        <v>3</v>
      </c>
      <c r="AE873">
        <v>65</v>
      </c>
      <c r="AF873">
        <v>12</v>
      </c>
      <c r="AG873">
        <v>12</v>
      </c>
      <c r="AH873">
        <v>10</v>
      </c>
      <c r="AL873" t="s">
        <v>103</v>
      </c>
      <c r="AM873" t="s">
        <v>1478</v>
      </c>
      <c r="AN873" s="126">
        <f>表格2[[#This Row],[今次負磅]]/表格2[[#This Row],[排位體重]]*100%</f>
        <v>0.10451727192205491</v>
      </c>
      <c r="AO873" t="str">
        <f t="shared" si="41"/>
        <v/>
      </c>
      <c r="AQ873" t="s">
        <v>1419</v>
      </c>
      <c r="AS873" t="s">
        <v>1421</v>
      </c>
    </row>
    <row r="874" spans="1:45" x14ac:dyDescent="0.25">
      <c r="A874" s="21" t="s">
        <v>167</v>
      </c>
      <c r="B874" s="17" t="s">
        <v>197</v>
      </c>
      <c r="C874" s="17"/>
      <c r="D874" s="17"/>
      <c r="E874" s="11" t="s">
        <v>1414</v>
      </c>
      <c r="F874" s="122"/>
      <c r="G874" s="32" t="str">
        <f>VLOOKUP(AF874, method!$A$1:$B$15, 2, 0)</f>
        <v>中前</v>
      </c>
      <c r="H874" s="15">
        <v>3</v>
      </c>
      <c r="I874" s="15" t="str">
        <f t="shared" si="39"/>
        <v/>
      </c>
      <c r="J874" s="15">
        <f>COUNTIF($B$2:B874,B874)</f>
        <v>1</v>
      </c>
      <c r="K874" s="15" t="str">
        <f t="shared" ca="1" si="40"/>
        <v/>
      </c>
      <c r="L874" t="s">
        <v>674</v>
      </c>
      <c r="M874" s="40" t="s">
        <v>376</v>
      </c>
      <c r="N874">
        <v>1650</v>
      </c>
      <c r="O874">
        <v>1</v>
      </c>
      <c r="P874">
        <v>40.299999999999997</v>
      </c>
      <c r="Q874">
        <v>11</v>
      </c>
      <c r="R874">
        <v>8</v>
      </c>
      <c r="S874" s="54" t="s">
        <v>64</v>
      </c>
      <c r="T874" s="63" t="s">
        <v>191</v>
      </c>
      <c r="U874" s="24" t="s">
        <v>53</v>
      </c>
      <c r="V874">
        <v>117</v>
      </c>
      <c r="W874">
        <v>119</v>
      </c>
      <c r="X874">
        <v>1087</v>
      </c>
      <c r="Z874">
        <v>15</v>
      </c>
      <c r="AA874" s="38" t="s">
        <v>511</v>
      </c>
      <c r="AB874" s="35" t="s">
        <v>377</v>
      </c>
      <c r="AC874" s="35">
        <f>VLOOKUP(A874,Raceinfo!$A$1:$D$15,4,0)</f>
        <v>4</v>
      </c>
      <c r="AD874">
        <v>4</v>
      </c>
      <c r="AE874">
        <v>44</v>
      </c>
      <c r="AF874">
        <v>5</v>
      </c>
      <c r="AG874">
        <v>6</v>
      </c>
      <c r="AH874">
        <v>5</v>
      </c>
      <c r="AI874">
        <v>3</v>
      </c>
      <c r="AL874" t="s">
        <v>66</v>
      </c>
      <c r="AM874" t="s">
        <v>1468</v>
      </c>
      <c r="AN874" s="126">
        <f>表格2[[#This Row],[今次負磅]]/表格2[[#This Row],[排位體重]]*100%</f>
        <v>0.10763569457221711</v>
      </c>
      <c r="AO874" t="str">
        <f t="shared" si="41"/>
        <v/>
      </c>
      <c r="AQ874" t="s">
        <v>1419</v>
      </c>
      <c r="AS874" t="s">
        <v>1421</v>
      </c>
    </row>
    <row r="875" spans="1:45" x14ac:dyDescent="0.25">
      <c r="A875" s="21" t="s">
        <v>167</v>
      </c>
      <c r="B875" s="17" t="s">
        <v>197</v>
      </c>
      <c r="C875" s="17"/>
      <c r="D875" s="17"/>
      <c r="E875" s="11" t="s">
        <v>1414</v>
      </c>
      <c r="F875" s="122"/>
      <c r="G875" s="33" t="str">
        <f>VLOOKUP(AF875, method!$A$1:$B$15, 2, 0)</f>
        <v>留後</v>
      </c>
      <c r="H875">
        <v>6</v>
      </c>
      <c r="I875" t="str">
        <f t="shared" si="39"/>
        <v/>
      </c>
      <c r="J875">
        <f>COUNTIF($B$2:B875,B875)</f>
        <v>2</v>
      </c>
      <c r="K875" t="str">
        <f t="shared" ca="1" si="40"/>
        <v/>
      </c>
      <c r="L875" t="s">
        <v>397</v>
      </c>
      <c r="M875" s="40" t="s">
        <v>398</v>
      </c>
      <c r="N875" s="42">
        <v>1200</v>
      </c>
      <c r="O875">
        <v>1</v>
      </c>
      <c r="P875">
        <v>9.7899999999999991</v>
      </c>
      <c r="Q875">
        <v>11</v>
      </c>
      <c r="R875">
        <v>9</v>
      </c>
      <c r="S875" s="54" t="s">
        <v>64</v>
      </c>
      <c r="T875" s="51" t="s">
        <v>52</v>
      </c>
      <c r="U875" s="24" t="s">
        <v>53</v>
      </c>
      <c r="V875">
        <v>117</v>
      </c>
      <c r="W875">
        <v>123</v>
      </c>
      <c r="X875">
        <v>1098</v>
      </c>
      <c r="Z875">
        <v>24</v>
      </c>
      <c r="AA875" s="37">
        <v>3</v>
      </c>
      <c r="AB875" s="35" t="s">
        <v>370</v>
      </c>
      <c r="AC875" s="35">
        <f>VLOOKUP(A875,Raceinfo!$A$1:$D$15,4,0)</f>
        <v>4</v>
      </c>
      <c r="AD875">
        <v>4</v>
      </c>
      <c r="AE875">
        <v>46</v>
      </c>
      <c r="AF875">
        <v>11</v>
      </c>
      <c r="AG875">
        <v>11</v>
      </c>
      <c r="AH875">
        <v>6</v>
      </c>
      <c r="AL875" t="s">
        <v>66</v>
      </c>
      <c r="AM875" t="s">
        <v>1468</v>
      </c>
      <c r="AN875" s="126">
        <f>表格2[[#This Row],[今次負磅]]/表格2[[#This Row],[排位體重]]*100%</f>
        <v>0.10655737704918032</v>
      </c>
      <c r="AO875" t="str">
        <f t="shared" si="41"/>
        <v/>
      </c>
      <c r="AQ875" t="s">
        <v>1419</v>
      </c>
      <c r="AS875" t="s">
        <v>1421</v>
      </c>
    </row>
    <row r="876" spans="1:45" x14ac:dyDescent="0.25">
      <c r="A876" s="21" t="s">
        <v>167</v>
      </c>
      <c r="B876" s="17" t="s">
        <v>197</v>
      </c>
      <c r="C876" s="17"/>
      <c r="D876" s="17"/>
      <c r="E876" s="125" t="s">
        <v>1399</v>
      </c>
      <c r="F876" s="122"/>
      <c r="G876" s="33" t="str">
        <f>VLOOKUP(AF876, method!$A$1:$B$15, 2, 0)</f>
        <v>留後</v>
      </c>
      <c r="H876">
        <v>9</v>
      </c>
      <c r="I876" t="str">
        <f t="shared" si="39"/>
        <v/>
      </c>
      <c r="J876">
        <f>COUNTIF($B$2:B876,B876)</f>
        <v>3</v>
      </c>
      <c r="K876" t="str">
        <f t="shared" ca="1" si="40"/>
        <v/>
      </c>
      <c r="L876" t="s">
        <v>590</v>
      </c>
      <c r="M876" s="39" t="s">
        <v>430</v>
      </c>
      <c r="N876">
        <v>1400</v>
      </c>
      <c r="O876">
        <v>1</v>
      </c>
      <c r="P876">
        <v>24.73</v>
      </c>
      <c r="Q876">
        <v>11</v>
      </c>
      <c r="R876">
        <v>1</v>
      </c>
      <c r="S876" s="54" t="s">
        <v>64</v>
      </c>
      <c r="T876" s="51" t="s">
        <v>52</v>
      </c>
      <c r="U876" s="24" t="s">
        <v>53</v>
      </c>
      <c r="V876">
        <v>117</v>
      </c>
      <c r="W876">
        <v>124</v>
      </c>
      <c r="X876">
        <v>1089</v>
      </c>
      <c r="Z876">
        <v>6.9</v>
      </c>
      <c r="AA876" s="37">
        <v>4</v>
      </c>
      <c r="AB876" s="36" t="s">
        <v>577</v>
      </c>
      <c r="AC876" s="36">
        <f>VLOOKUP(A876,Raceinfo!$A$1:$D$15,4,0)</f>
        <v>4</v>
      </c>
      <c r="AD876">
        <v>4</v>
      </c>
      <c r="AE876">
        <v>47</v>
      </c>
      <c r="AF876">
        <v>12</v>
      </c>
      <c r="AG876">
        <v>10</v>
      </c>
      <c r="AH876">
        <v>7</v>
      </c>
      <c r="AI876">
        <v>9</v>
      </c>
      <c r="AL876" t="s">
        <v>66</v>
      </c>
      <c r="AM876" t="s">
        <v>1468</v>
      </c>
      <c r="AN876" s="126">
        <f>表格2[[#This Row],[今次負磅]]/表格2[[#This Row],[排位體重]]*100%</f>
        <v>0.10743801652892562</v>
      </c>
      <c r="AO876" t="str">
        <f t="shared" si="41"/>
        <v/>
      </c>
      <c r="AQ876" t="s">
        <v>1419</v>
      </c>
      <c r="AS876" t="s">
        <v>1421</v>
      </c>
    </row>
    <row r="877" spans="1:45" x14ac:dyDescent="0.25">
      <c r="A877" s="21" t="s">
        <v>167</v>
      </c>
      <c r="B877" s="17" t="s">
        <v>197</v>
      </c>
      <c r="C877" s="17"/>
      <c r="D877" s="17"/>
      <c r="E877" s="11" t="s">
        <v>1414</v>
      </c>
      <c r="F877" s="122"/>
      <c r="G877" s="31" t="str">
        <f>VLOOKUP(AF877, method!$A$1:$B$15, 2, 0)</f>
        <v>中後</v>
      </c>
      <c r="H877" s="15">
        <v>3</v>
      </c>
      <c r="I877" s="15" t="str">
        <f t="shared" si="39"/>
        <v/>
      </c>
      <c r="J877" s="15">
        <f>COUNTIF($B$2:B877,B877)</f>
        <v>4</v>
      </c>
      <c r="K877" s="15" t="str">
        <f t="shared" ca="1" si="40"/>
        <v/>
      </c>
      <c r="L877" t="s">
        <v>381</v>
      </c>
      <c r="M877" s="39" t="s">
        <v>369</v>
      </c>
      <c r="N877">
        <v>1400</v>
      </c>
      <c r="O877">
        <v>1</v>
      </c>
      <c r="P877">
        <v>21.34</v>
      </c>
      <c r="Q877">
        <v>11</v>
      </c>
      <c r="R877">
        <v>8</v>
      </c>
      <c r="S877" s="54" t="s">
        <v>64</v>
      </c>
      <c r="T877" s="51" t="s">
        <v>52</v>
      </c>
      <c r="U877" s="24" t="s">
        <v>53</v>
      </c>
      <c r="V877">
        <v>117</v>
      </c>
      <c r="W877">
        <v>121</v>
      </c>
      <c r="X877">
        <v>1083</v>
      </c>
      <c r="Z877">
        <v>54</v>
      </c>
      <c r="AA877" s="38" t="s">
        <v>470</v>
      </c>
      <c r="AB877" s="35" t="s">
        <v>370</v>
      </c>
      <c r="AC877" s="35">
        <f>VLOOKUP(A877,Raceinfo!$A$1:$D$15,4,0)</f>
        <v>4</v>
      </c>
      <c r="AD877">
        <v>4</v>
      </c>
      <c r="AE877">
        <v>46</v>
      </c>
      <c r="AF877">
        <v>10</v>
      </c>
      <c r="AG877">
        <v>9</v>
      </c>
      <c r="AH877">
        <v>9</v>
      </c>
      <c r="AI877">
        <v>3</v>
      </c>
      <c r="AL877" t="s">
        <v>679</v>
      </c>
      <c r="AM877" t="s">
        <v>1588</v>
      </c>
      <c r="AN877" s="126">
        <f>表格2[[#This Row],[今次負磅]]/表格2[[#This Row],[排位體重]]*100%</f>
        <v>0.10803324099722991</v>
      </c>
      <c r="AO877" t="str">
        <f t="shared" si="41"/>
        <v/>
      </c>
      <c r="AQ877" t="s">
        <v>1419</v>
      </c>
      <c r="AS877" t="s">
        <v>1421</v>
      </c>
    </row>
    <row r="878" spans="1:45" x14ac:dyDescent="0.25">
      <c r="A878" s="21" t="s">
        <v>167</v>
      </c>
      <c r="B878" s="17" t="s">
        <v>197</v>
      </c>
      <c r="C878" s="17"/>
      <c r="D878" s="17"/>
      <c r="E878" s="125" t="s">
        <v>1399</v>
      </c>
      <c r="F878" s="122"/>
      <c r="G878" s="31" t="str">
        <f>VLOOKUP(AF878, method!$A$1:$B$15, 2, 0)</f>
        <v>中後</v>
      </c>
      <c r="H878">
        <v>10</v>
      </c>
      <c r="I878" t="str">
        <f t="shared" si="39"/>
        <v/>
      </c>
      <c r="J878">
        <f>COUNTIF($B$2:B878,B878)</f>
        <v>5</v>
      </c>
      <c r="K878" t="str">
        <f t="shared" ca="1" si="40"/>
        <v/>
      </c>
      <c r="L878" t="s">
        <v>499</v>
      </c>
      <c r="M878" s="40" t="s">
        <v>446</v>
      </c>
      <c r="N878" s="42">
        <v>1200</v>
      </c>
      <c r="O878">
        <v>1</v>
      </c>
      <c r="P878">
        <v>10.57</v>
      </c>
      <c r="Q878">
        <v>11</v>
      </c>
      <c r="R878">
        <v>7</v>
      </c>
      <c r="S878" s="54" t="s">
        <v>64</v>
      </c>
      <c r="T878" s="62" t="s">
        <v>154</v>
      </c>
      <c r="U878" s="24" t="s">
        <v>53</v>
      </c>
      <c r="V878">
        <v>117</v>
      </c>
      <c r="W878">
        <v>123</v>
      </c>
      <c r="X878">
        <v>1090</v>
      </c>
      <c r="Z878">
        <v>17</v>
      </c>
      <c r="AA878" s="37">
        <v>4</v>
      </c>
      <c r="AB878" s="35" t="s">
        <v>377</v>
      </c>
      <c r="AC878" s="35">
        <f>VLOOKUP(A878,Raceinfo!$A$1:$D$15,4,0)</f>
        <v>4</v>
      </c>
      <c r="AD878">
        <v>4</v>
      </c>
      <c r="AE878">
        <v>48</v>
      </c>
      <c r="AF878">
        <v>10</v>
      </c>
      <c r="AG878">
        <v>11</v>
      </c>
      <c r="AH878">
        <v>10</v>
      </c>
      <c r="AL878" t="s">
        <v>464</v>
      </c>
      <c r="AM878" t="s">
        <v>1534</v>
      </c>
      <c r="AN878" s="126">
        <f>表格2[[#This Row],[今次負磅]]/表格2[[#This Row],[排位體重]]*100%</f>
        <v>0.10733944954128441</v>
      </c>
      <c r="AO878" t="str">
        <f t="shared" si="41"/>
        <v/>
      </c>
      <c r="AQ878" t="s">
        <v>1419</v>
      </c>
      <c r="AS878" t="s">
        <v>1421</v>
      </c>
    </row>
    <row r="879" spans="1:45" x14ac:dyDescent="0.25">
      <c r="A879" s="21" t="s">
        <v>167</v>
      </c>
      <c r="B879" s="17" t="s">
        <v>197</v>
      </c>
      <c r="C879" s="17"/>
      <c r="D879" s="17"/>
      <c r="E879" s="11" t="s">
        <v>1414</v>
      </c>
      <c r="F879" s="122"/>
      <c r="G879" s="33" t="str">
        <f>VLOOKUP(AF879, method!$A$1:$B$15, 2, 0)</f>
        <v>留後</v>
      </c>
      <c r="H879">
        <v>6</v>
      </c>
      <c r="I879" t="str">
        <f t="shared" si="39"/>
        <v/>
      </c>
      <c r="J879">
        <f>COUNTIF($B$2:B879,B879)</f>
        <v>6</v>
      </c>
      <c r="K879" t="str">
        <f t="shared" ca="1" si="40"/>
        <v/>
      </c>
      <c r="L879" t="s">
        <v>500</v>
      </c>
      <c r="M879" s="39" t="s">
        <v>413</v>
      </c>
      <c r="N879">
        <v>1400</v>
      </c>
      <c r="O879">
        <v>1</v>
      </c>
      <c r="P879">
        <v>22.28</v>
      </c>
      <c r="Q879">
        <v>11</v>
      </c>
      <c r="R879">
        <v>8</v>
      </c>
      <c r="S879" s="54" t="s">
        <v>64</v>
      </c>
      <c r="T879" s="47" t="s">
        <v>32</v>
      </c>
      <c r="U879" s="24" t="s">
        <v>53</v>
      </c>
      <c r="V879">
        <v>117</v>
      </c>
      <c r="W879">
        <v>125</v>
      </c>
      <c r="X879">
        <v>1086</v>
      </c>
      <c r="Z879">
        <v>5.8</v>
      </c>
      <c r="AA879" s="38">
        <v>2</v>
      </c>
      <c r="AB879" s="35" t="s">
        <v>377</v>
      </c>
      <c r="AC879" s="35">
        <f>VLOOKUP(A879,Raceinfo!$A$1:$D$15,4,0)</f>
        <v>4</v>
      </c>
      <c r="AD879">
        <v>4</v>
      </c>
      <c r="AE879">
        <v>50</v>
      </c>
      <c r="AF879">
        <v>14</v>
      </c>
      <c r="AG879">
        <v>14</v>
      </c>
      <c r="AH879">
        <v>11</v>
      </c>
      <c r="AI879">
        <v>6</v>
      </c>
      <c r="AL879" t="s">
        <v>284</v>
      </c>
      <c r="AM879" t="s">
        <v>1496</v>
      </c>
      <c r="AN879" s="126">
        <f>表格2[[#This Row],[今次負磅]]/表格2[[#This Row],[排位體重]]*100%</f>
        <v>0.10773480662983426</v>
      </c>
      <c r="AO879" t="str">
        <f t="shared" si="41"/>
        <v/>
      </c>
      <c r="AQ879" t="s">
        <v>1419</v>
      </c>
      <c r="AS879" t="s">
        <v>1421</v>
      </c>
    </row>
    <row r="880" spans="1:45" x14ac:dyDescent="0.25">
      <c r="A880" s="21" t="s">
        <v>167</v>
      </c>
      <c r="B880" s="17" t="s">
        <v>197</v>
      </c>
      <c r="C880" s="17"/>
      <c r="D880" s="17"/>
      <c r="E880" s="11" t="s">
        <v>1414</v>
      </c>
      <c r="F880" s="122"/>
      <c r="G880" s="33" t="str">
        <f>VLOOKUP(AF880, method!$A$1:$B$15, 2, 0)</f>
        <v>留後</v>
      </c>
      <c r="H880">
        <v>8</v>
      </c>
      <c r="I880" t="str">
        <f t="shared" si="39"/>
        <v/>
      </c>
      <c r="J880">
        <f>COUNTIF($B$2:B880,B880)</f>
        <v>7</v>
      </c>
      <c r="K880" t="str">
        <f t="shared" ca="1" si="40"/>
        <v/>
      </c>
      <c r="L880" t="s">
        <v>403</v>
      </c>
      <c r="M880" s="41" t="s">
        <v>400</v>
      </c>
      <c r="N880">
        <v>1650</v>
      </c>
      <c r="O880">
        <v>1</v>
      </c>
      <c r="P880">
        <v>40.42</v>
      </c>
      <c r="Q880">
        <v>11</v>
      </c>
      <c r="R880">
        <v>13</v>
      </c>
      <c r="S880" s="54" t="s">
        <v>64</v>
      </c>
      <c r="T880" s="47" t="s">
        <v>32</v>
      </c>
      <c r="U880" s="24" t="s">
        <v>53</v>
      </c>
      <c r="V880">
        <v>117</v>
      </c>
      <c r="W880">
        <v>128</v>
      </c>
      <c r="X880">
        <v>1097</v>
      </c>
      <c r="Z880">
        <v>10</v>
      </c>
      <c r="AA880" s="37" t="s">
        <v>471</v>
      </c>
      <c r="AB880" s="35" t="s">
        <v>377</v>
      </c>
      <c r="AC880" s="35">
        <f>VLOOKUP(A880,Raceinfo!$A$1:$D$15,4,0)</f>
        <v>4</v>
      </c>
      <c r="AD880">
        <v>4</v>
      </c>
      <c r="AE880">
        <v>52</v>
      </c>
      <c r="AF880">
        <v>13</v>
      </c>
      <c r="AG880">
        <v>13</v>
      </c>
      <c r="AH880">
        <v>12</v>
      </c>
      <c r="AI880">
        <v>8</v>
      </c>
      <c r="AL880" t="s">
        <v>34</v>
      </c>
      <c r="AM880" t="s">
        <v>1470</v>
      </c>
      <c r="AN880" s="126">
        <f>表格2[[#This Row],[今次負磅]]/表格2[[#This Row],[排位體重]]*100%</f>
        <v>0.10665451230628988</v>
      </c>
      <c r="AO880" t="str">
        <f t="shared" si="41"/>
        <v/>
      </c>
      <c r="AQ880" t="s">
        <v>1419</v>
      </c>
      <c r="AS880" t="s">
        <v>1421</v>
      </c>
    </row>
    <row r="881" spans="1:45" x14ac:dyDescent="0.25">
      <c r="A881" s="21" t="s">
        <v>167</v>
      </c>
      <c r="B881" s="17" t="s">
        <v>197</v>
      </c>
      <c r="C881" s="17"/>
      <c r="D881" s="17"/>
      <c r="E881" s="125" t="s">
        <v>1399</v>
      </c>
      <c r="F881" s="122"/>
      <c r="G881" s="31" t="str">
        <f>VLOOKUP(AF881, method!$A$1:$B$15, 2, 0)</f>
        <v>中後</v>
      </c>
      <c r="H881" s="15">
        <v>3</v>
      </c>
      <c r="I881" s="15" t="str">
        <f t="shared" si="39"/>
        <v/>
      </c>
      <c r="J881" s="15">
        <f>COUNTIF($B$2:B881,B881)</f>
        <v>8</v>
      </c>
      <c r="K881" s="15" t="str">
        <f t="shared" ca="1" si="40"/>
        <v/>
      </c>
      <c r="L881" t="s">
        <v>540</v>
      </c>
      <c r="M881" s="41" t="s">
        <v>400</v>
      </c>
      <c r="N881" s="42">
        <v>1200</v>
      </c>
      <c r="O881">
        <v>1</v>
      </c>
      <c r="P881">
        <v>9.14</v>
      </c>
      <c r="Q881">
        <v>11</v>
      </c>
      <c r="R881">
        <v>7</v>
      </c>
      <c r="S881" s="54" t="s">
        <v>64</v>
      </c>
      <c r="T881" s="66" t="s">
        <v>356</v>
      </c>
      <c r="U881" s="24" t="s">
        <v>53</v>
      </c>
      <c r="V881">
        <v>117</v>
      </c>
      <c r="W881">
        <v>128</v>
      </c>
      <c r="X881">
        <v>1111</v>
      </c>
      <c r="Z881">
        <v>9.3000000000000007</v>
      </c>
      <c r="AA881" s="38" t="s">
        <v>511</v>
      </c>
      <c r="AB881" s="35" t="s">
        <v>377</v>
      </c>
      <c r="AC881" s="35">
        <f>VLOOKUP(A881,Raceinfo!$A$1:$D$15,4,0)</f>
        <v>4</v>
      </c>
      <c r="AD881">
        <v>4</v>
      </c>
      <c r="AE881">
        <v>52</v>
      </c>
      <c r="AF881">
        <v>10</v>
      </c>
      <c r="AG881">
        <v>10</v>
      </c>
      <c r="AH881">
        <v>3</v>
      </c>
      <c r="AL881" t="s">
        <v>34</v>
      </c>
      <c r="AM881" t="s">
        <v>1470</v>
      </c>
      <c r="AN881" s="126">
        <f>表格2[[#This Row],[今次負磅]]/表格2[[#This Row],[排位體重]]*100%</f>
        <v>0.10531053105310531</v>
      </c>
      <c r="AO881" t="str">
        <f t="shared" si="41"/>
        <v/>
      </c>
      <c r="AQ881" t="s">
        <v>1419</v>
      </c>
      <c r="AS881" t="s">
        <v>1421</v>
      </c>
    </row>
    <row r="882" spans="1:45" x14ac:dyDescent="0.25">
      <c r="A882" s="21" t="s">
        <v>167</v>
      </c>
      <c r="B882" s="17" t="s">
        <v>197</v>
      </c>
      <c r="C882" s="17"/>
      <c r="D882" s="17"/>
      <c r="E882" s="125" t="s">
        <v>1399</v>
      </c>
      <c r="F882" s="122"/>
      <c r="G882" s="33" t="str">
        <f>VLOOKUP(AF882, method!$A$1:$B$15, 2, 0)</f>
        <v>留後</v>
      </c>
      <c r="H882">
        <v>5</v>
      </c>
      <c r="I882" t="str">
        <f t="shared" si="39"/>
        <v/>
      </c>
      <c r="J882">
        <f>COUNTIF($B$2:B882,B882)</f>
        <v>9</v>
      </c>
      <c r="K882" t="str">
        <f t="shared" ca="1" si="40"/>
        <v/>
      </c>
      <c r="L882" t="s">
        <v>476</v>
      </c>
      <c r="M882" s="40" t="s">
        <v>376</v>
      </c>
      <c r="N882" s="42">
        <v>1200</v>
      </c>
      <c r="O882">
        <v>1</v>
      </c>
      <c r="P882">
        <v>10.3</v>
      </c>
      <c r="Q882">
        <v>11</v>
      </c>
      <c r="R882">
        <v>3</v>
      </c>
      <c r="S882" s="54" t="s">
        <v>64</v>
      </c>
      <c r="T882" s="66" t="s">
        <v>356</v>
      </c>
      <c r="U882" s="24" t="s">
        <v>53</v>
      </c>
      <c r="V882">
        <v>117</v>
      </c>
      <c r="W882">
        <v>127</v>
      </c>
      <c r="X882">
        <v>1116</v>
      </c>
      <c r="Z882">
        <v>3.4</v>
      </c>
      <c r="AA882" s="38" t="s">
        <v>447</v>
      </c>
      <c r="AB882" s="35" t="s">
        <v>370</v>
      </c>
      <c r="AC882" s="35">
        <f>VLOOKUP(A882,Raceinfo!$A$1:$D$15,4,0)</f>
        <v>4</v>
      </c>
      <c r="AD882">
        <v>4</v>
      </c>
      <c r="AE882">
        <v>52</v>
      </c>
      <c r="AF882">
        <v>12</v>
      </c>
      <c r="AG882">
        <v>12</v>
      </c>
      <c r="AH882">
        <v>5</v>
      </c>
      <c r="AL882" t="s">
        <v>34</v>
      </c>
      <c r="AM882" t="s">
        <v>1470</v>
      </c>
      <c r="AN882" s="126">
        <f>表格2[[#This Row],[今次負磅]]/表格2[[#This Row],[排位體重]]*100%</f>
        <v>0.10483870967741936</v>
      </c>
      <c r="AO882" t="str">
        <f t="shared" si="41"/>
        <v/>
      </c>
      <c r="AQ882" t="s">
        <v>1419</v>
      </c>
      <c r="AS882" t="s">
        <v>1421</v>
      </c>
    </row>
    <row r="883" spans="1:45" x14ac:dyDescent="0.25">
      <c r="A883" s="21" t="s">
        <v>167</v>
      </c>
      <c r="B883" s="17" t="s">
        <v>197</v>
      </c>
      <c r="C883" s="17"/>
      <c r="D883" s="17"/>
      <c r="E883" s="125" t="s">
        <v>1399</v>
      </c>
      <c r="F883" s="23" t="s">
        <v>1409</v>
      </c>
      <c r="G883" s="31" t="str">
        <f>VLOOKUP(AF883, method!$A$1:$B$15, 2, 0)</f>
        <v>中後</v>
      </c>
      <c r="H883" s="15">
        <v>2</v>
      </c>
      <c r="I883" s="15" t="str">
        <f t="shared" si="39"/>
        <v/>
      </c>
      <c r="J883" s="15">
        <f>COUNTIF($B$2:B883,B883)</f>
        <v>10</v>
      </c>
      <c r="K883" s="15" t="str">
        <f t="shared" ca="1" si="40"/>
        <v/>
      </c>
      <c r="L883" t="s">
        <v>618</v>
      </c>
      <c r="M883" s="40" t="s">
        <v>426</v>
      </c>
      <c r="N883" s="42">
        <v>1200</v>
      </c>
      <c r="O883">
        <v>1</v>
      </c>
      <c r="P883">
        <v>10.44</v>
      </c>
      <c r="Q883">
        <v>11</v>
      </c>
      <c r="R883">
        <v>2</v>
      </c>
      <c r="S883" s="54" t="s">
        <v>64</v>
      </c>
      <c r="T883" s="63" t="s">
        <v>191</v>
      </c>
      <c r="U883" s="24" t="s">
        <v>53</v>
      </c>
      <c r="V883">
        <v>117</v>
      </c>
      <c r="W883">
        <v>128</v>
      </c>
      <c r="X883">
        <v>1101</v>
      </c>
      <c r="Z883">
        <v>6.6</v>
      </c>
      <c r="AA883" s="38" t="s">
        <v>461</v>
      </c>
      <c r="AB883" s="35" t="s">
        <v>377</v>
      </c>
      <c r="AC883" s="35">
        <f>VLOOKUP(A883,Raceinfo!$A$1:$D$15,4,0)</f>
        <v>4</v>
      </c>
      <c r="AD883">
        <v>4</v>
      </c>
      <c r="AE883">
        <v>50</v>
      </c>
      <c r="AF883">
        <v>8</v>
      </c>
      <c r="AG883">
        <v>7</v>
      </c>
      <c r="AH883">
        <v>2</v>
      </c>
      <c r="AL883" t="s">
        <v>34</v>
      </c>
      <c r="AM883" t="s">
        <v>1470</v>
      </c>
      <c r="AN883" s="126">
        <f>表格2[[#This Row],[今次負磅]]/表格2[[#This Row],[排位體重]]*100%</f>
        <v>0.10626702997275204</v>
      </c>
      <c r="AO883" t="str">
        <f t="shared" si="41"/>
        <v/>
      </c>
      <c r="AQ883" t="s">
        <v>1419</v>
      </c>
      <c r="AS883" t="s">
        <v>1421</v>
      </c>
    </row>
    <row r="884" spans="1:45" x14ac:dyDescent="0.25">
      <c r="A884" s="21" t="s">
        <v>167</v>
      </c>
      <c r="B884" s="17" t="s">
        <v>197</v>
      </c>
      <c r="C884" s="17"/>
      <c r="D884" s="17"/>
      <c r="E884" s="125" t="s">
        <v>1399</v>
      </c>
      <c r="F884" s="122"/>
      <c r="G884" s="31" t="str">
        <f>VLOOKUP(AF884, method!$A$1:$B$15, 2, 0)</f>
        <v>中後</v>
      </c>
      <c r="H884">
        <v>5</v>
      </c>
      <c r="I884" t="str">
        <f t="shared" si="39"/>
        <v/>
      </c>
      <c r="J884">
        <f>COUNTIF($B$2:B884,B884)</f>
        <v>11</v>
      </c>
      <c r="K884" t="str">
        <f t="shared" ca="1" si="40"/>
        <v/>
      </c>
      <c r="L884" t="s">
        <v>595</v>
      </c>
      <c r="M884" s="39" t="s">
        <v>390</v>
      </c>
      <c r="N884" s="42">
        <v>1200</v>
      </c>
      <c r="O884">
        <v>1</v>
      </c>
      <c r="P884">
        <v>9.82</v>
      </c>
      <c r="Q884">
        <v>11</v>
      </c>
      <c r="R884">
        <v>5</v>
      </c>
      <c r="S884" s="54" t="s">
        <v>64</v>
      </c>
      <c r="T884" s="51" t="s">
        <v>52</v>
      </c>
      <c r="U884" s="24" t="s">
        <v>53</v>
      </c>
      <c r="V884">
        <v>117</v>
      </c>
      <c r="W884">
        <v>127</v>
      </c>
      <c r="X884">
        <v>1093</v>
      </c>
      <c r="Z884">
        <v>22</v>
      </c>
      <c r="AA884" s="37" t="s">
        <v>440</v>
      </c>
      <c r="AB884" s="35" t="s">
        <v>377</v>
      </c>
      <c r="AC884" s="35">
        <f>VLOOKUP(A884,Raceinfo!$A$1:$D$15,4,0)</f>
        <v>4</v>
      </c>
      <c r="AD884">
        <v>4</v>
      </c>
      <c r="AE884">
        <v>52</v>
      </c>
      <c r="AF884">
        <v>9</v>
      </c>
      <c r="AG884">
        <v>8</v>
      </c>
      <c r="AH884">
        <v>5</v>
      </c>
      <c r="AL884" t="s">
        <v>94</v>
      </c>
      <c r="AM884" t="s">
        <v>1480</v>
      </c>
      <c r="AN884" s="126">
        <f>表格2[[#This Row],[今次負磅]]/表格2[[#This Row],[排位體重]]*100%</f>
        <v>0.10704483074107959</v>
      </c>
      <c r="AO884" t="str">
        <f t="shared" si="41"/>
        <v/>
      </c>
      <c r="AQ884" t="s">
        <v>1419</v>
      </c>
      <c r="AS884" t="s">
        <v>1421</v>
      </c>
    </row>
    <row r="885" spans="1:45" x14ac:dyDescent="0.25">
      <c r="A885" s="21" t="s">
        <v>167</v>
      </c>
      <c r="B885" s="17" t="s">
        <v>197</v>
      </c>
      <c r="C885" s="17"/>
      <c r="D885" s="17"/>
      <c r="E885" s="125" t="s">
        <v>1399</v>
      </c>
      <c r="F885" s="122"/>
      <c r="G885" s="31" t="str">
        <f>VLOOKUP(AF885, method!$A$1:$B$15, 2, 0)</f>
        <v>中後</v>
      </c>
      <c r="H885">
        <v>10</v>
      </c>
      <c r="I885" t="str">
        <f t="shared" si="39"/>
        <v/>
      </c>
      <c r="J885">
        <f>COUNTIF($B$2:B885,B885)</f>
        <v>12</v>
      </c>
      <c r="K885" t="str">
        <f t="shared" ca="1" si="40"/>
        <v/>
      </c>
      <c r="L885" t="s">
        <v>559</v>
      </c>
      <c r="M885" s="40" t="s">
        <v>446</v>
      </c>
      <c r="N885" s="42">
        <v>1200</v>
      </c>
      <c r="O885">
        <v>1</v>
      </c>
      <c r="P885">
        <v>10.8</v>
      </c>
      <c r="Q885">
        <v>11</v>
      </c>
      <c r="R885">
        <v>5</v>
      </c>
      <c r="S885" s="54" t="s">
        <v>64</v>
      </c>
      <c r="T885" s="50" t="s">
        <v>46</v>
      </c>
      <c r="U885" s="24" t="s">
        <v>53</v>
      </c>
      <c r="V885">
        <v>117</v>
      </c>
      <c r="W885">
        <v>130</v>
      </c>
      <c r="X885">
        <v>1088</v>
      </c>
      <c r="Z885">
        <v>4</v>
      </c>
      <c r="AA885" s="37" t="s">
        <v>473</v>
      </c>
      <c r="AB885" s="35" t="s">
        <v>377</v>
      </c>
      <c r="AC885" s="35">
        <f>VLOOKUP(A885,Raceinfo!$A$1:$D$15,4,0)</f>
        <v>4</v>
      </c>
      <c r="AD885">
        <v>4</v>
      </c>
      <c r="AE885">
        <v>52</v>
      </c>
      <c r="AF885">
        <v>8</v>
      </c>
      <c r="AG885">
        <v>9</v>
      </c>
      <c r="AH885">
        <v>10</v>
      </c>
      <c r="AL885" t="s">
        <v>181</v>
      </c>
      <c r="AM885" t="s">
        <v>1489</v>
      </c>
      <c r="AN885" s="126">
        <f>表格2[[#This Row],[今次負磅]]/表格2[[#This Row],[排位體重]]*100%</f>
        <v>0.10753676470588236</v>
      </c>
      <c r="AO885" t="str">
        <f t="shared" si="41"/>
        <v/>
      </c>
      <c r="AQ885" t="s">
        <v>1419</v>
      </c>
      <c r="AS885" t="s">
        <v>1421</v>
      </c>
    </row>
    <row r="886" spans="1:45" x14ac:dyDescent="0.25">
      <c r="A886" s="21" t="s">
        <v>167</v>
      </c>
      <c r="B886" s="18" t="s">
        <v>200</v>
      </c>
      <c r="C886" s="18"/>
      <c r="D886" s="18"/>
      <c r="E886" s="11" t="s">
        <v>1414</v>
      </c>
      <c r="F886" s="122"/>
      <c r="G886" s="32" t="str">
        <f>VLOOKUP(AF886, method!$A$1:$B$15, 2, 0)</f>
        <v>中前</v>
      </c>
      <c r="H886">
        <v>9</v>
      </c>
      <c r="I886" t="str">
        <f t="shared" si="39"/>
        <v/>
      </c>
      <c r="J886">
        <f>COUNTIF($B$2:B886,B886)</f>
        <v>1</v>
      </c>
      <c r="K886" t="str">
        <f t="shared" ca="1" si="40"/>
        <v/>
      </c>
      <c r="L886" t="s">
        <v>519</v>
      </c>
      <c r="M886" s="40" t="s">
        <v>398</v>
      </c>
      <c r="N886" s="42">
        <v>1200</v>
      </c>
      <c r="O886">
        <v>1</v>
      </c>
      <c r="P886">
        <v>10.8</v>
      </c>
      <c r="Q886">
        <v>3</v>
      </c>
      <c r="R886">
        <v>10</v>
      </c>
      <c r="S886" s="46" t="s">
        <v>351</v>
      </c>
      <c r="T886" s="55" t="s">
        <v>69</v>
      </c>
      <c r="U886" s="19" t="s">
        <v>28</v>
      </c>
      <c r="V886">
        <v>109</v>
      </c>
      <c r="W886">
        <v>121</v>
      </c>
      <c r="X886">
        <v>1192</v>
      </c>
      <c r="Z886">
        <v>23</v>
      </c>
      <c r="AA886" s="37">
        <v>5</v>
      </c>
      <c r="AB886" s="35" t="s">
        <v>377</v>
      </c>
      <c r="AC886" s="35">
        <f>VLOOKUP(A886,Raceinfo!$A$1:$D$15,4,0)</f>
        <v>4</v>
      </c>
      <c r="AD886">
        <v>4</v>
      </c>
      <c r="AE886">
        <v>43</v>
      </c>
      <c r="AF886">
        <v>6</v>
      </c>
      <c r="AG886">
        <v>6</v>
      </c>
      <c r="AH886">
        <v>9</v>
      </c>
      <c r="AL886" t="s">
        <v>201</v>
      </c>
      <c r="AM886" t="s">
        <v>1485</v>
      </c>
      <c r="AN886" s="126">
        <f>表格2[[#This Row],[今次負磅]]/表格2[[#This Row],[排位體重]]*100%</f>
        <v>9.1442953020134235E-2</v>
      </c>
      <c r="AO886" t="str">
        <f t="shared" si="41"/>
        <v/>
      </c>
    </row>
    <row r="887" spans="1:45" x14ac:dyDescent="0.25">
      <c r="A887" s="21" t="s">
        <v>167</v>
      </c>
      <c r="B887" s="18" t="s">
        <v>200</v>
      </c>
      <c r="C887" s="18"/>
      <c r="D887" s="18"/>
      <c r="E887" s="11" t="s">
        <v>1414</v>
      </c>
      <c r="F887" s="122"/>
      <c r="G887" s="32" t="str">
        <f>VLOOKUP(AF887, method!$A$1:$B$15, 2, 0)</f>
        <v>中前</v>
      </c>
      <c r="H887">
        <v>6</v>
      </c>
      <c r="I887" t="str">
        <f t="shared" si="39"/>
        <v/>
      </c>
      <c r="J887">
        <f>COUNTIF($B$2:B887,B887)</f>
        <v>2</v>
      </c>
      <c r="K887" t="str">
        <f t="shared" ca="1" si="40"/>
        <v/>
      </c>
      <c r="L887" t="s">
        <v>445</v>
      </c>
      <c r="M887" s="40" t="s">
        <v>446</v>
      </c>
      <c r="N887" s="42">
        <v>1200</v>
      </c>
      <c r="O887">
        <v>1</v>
      </c>
      <c r="P887">
        <v>9.85</v>
      </c>
      <c r="Q887">
        <v>3</v>
      </c>
      <c r="R887">
        <v>4</v>
      </c>
      <c r="S887" s="46" t="s">
        <v>351</v>
      </c>
      <c r="T887" s="55" t="s">
        <v>69</v>
      </c>
      <c r="U887" s="19" t="s">
        <v>28</v>
      </c>
      <c r="V887">
        <v>109</v>
      </c>
      <c r="W887">
        <v>122</v>
      </c>
      <c r="X887">
        <v>1190</v>
      </c>
      <c r="Z887">
        <v>5.8</v>
      </c>
      <c r="AA887" s="37">
        <v>3</v>
      </c>
      <c r="AB887" s="35" t="s">
        <v>377</v>
      </c>
      <c r="AC887" s="35">
        <f>VLOOKUP(A887,Raceinfo!$A$1:$D$15,4,0)</f>
        <v>4</v>
      </c>
      <c r="AD887">
        <v>4</v>
      </c>
      <c r="AE887">
        <v>45</v>
      </c>
      <c r="AF887">
        <v>7</v>
      </c>
      <c r="AG887">
        <v>7</v>
      </c>
      <c r="AH887">
        <v>6</v>
      </c>
      <c r="AL887" t="s">
        <v>201</v>
      </c>
      <c r="AM887" t="s">
        <v>1485</v>
      </c>
      <c r="AN887" s="126">
        <f>表格2[[#This Row],[今次負磅]]/表格2[[#This Row],[排位體重]]*100%</f>
        <v>9.1596638655462179E-2</v>
      </c>
      <c r="AO887" t="str">
        <f t="shared" si="41"/>
        <v/>
      </c>
    </row>
    <row r="888" spans="1:45" x14ac:dyDescent="0.25">
      <c r="A888" s="21" t="s">
        <v>167</v>
      </c>
      <c r="B888" s="18" t="s">
        <v>200</v>
      </c>
      <c r="C888" s="18"/>
      <c r="D888" s="18"/>
      <c r="E888" s="11" t="s">
        <v>1414</v>
      </c>
      <c r="F888" s="122"/>
      <c r="G888" s="32" t="str">
        <f>VLOOKUP(AF888, method!$A$1:$B$15, 2, 0)</f>
        <v>中前</v>
      </c>
      <c r="H888">
        <v>5</v>
      </c>
      <c r="I888" t="str">
        <f t="shared" si="39"/>
        <v/>
      </c>
      <c r="J888">
        <f>COUNTIF($B$2:B888,B888)</f>
        <v>3</v>
      </c>
      <c r="K888" t="str">
        <f t="shared" ca="1" si="40"/>
        <v/>
      </c>
      <c r="L888" t="s">
        <v>552</v>
      </c>
      <c r="M888" s="40" t="s">
        <v>426</v>
      </c>
      <c r="N888" s="42">
        <v>1200</v>
      </c>
      <c r="O888">
        <v>1</v>
      </c>
      <c r="P888">
        <v>10.5</v>
      </c>
      <c r="Q888">
        <v>3</v>
      </c>
      <c r="R888">
        <v>2</v>
      </c>
      <c r="S888" s="46" t="s">
        <v>351</v>
      </c>
      <c r="T888" s="45" t="s">
        <v>22</v>
      </c>
      <c r="U888" s="19" t="s">
        <v>28</v>
      </c>
      <c r="V888">
        <v>109</v>
      </c>
      <c r="W888">
        <v>122</v>
      </c>
      <c r="X888">
        <v>1195</v>
      </c>
      <c r="Z888">
        <v>10</v>
      </c>
      <c r="AA888" s="38">
        <v>2</v>
      </c>
      <c r="AB888" s="35" t="s">
        <v>370</v>
      </c>
      <c r="AC888" s="35">
        <f>VLOOKUP(A888,Raceinfo!$A$1:$D$15,4,0)</f>
        <v>4</v>
      </c>
      <c r="AD888">
        <v>4</v>
      </c>
      <c r="AE888">
        <v>47</v>
      </c>
      <c r="AF888">
        <v>5</v>
      </c>
      <c r="AG888">
        <v>6</v>
      </c>
      <c r="AH888">
        <v>5</v>
      </c>
      <c r="AL888" t="s">
        <v>311</v>
      </c>
      <c r="AM888" t="s">
        <v>1501</v>
      </c>
      <c r="AN888" s="126">
        <f>表格2[[#This Row],[今次負磅]]/表格2[[#This Row],[排位體重]]*100%</f>
        <v>9.1213389121338917E-2</v>
      </c>
      <c r="AO888" t="str">
        <f t="shared" si="41"/>
        <v/>
      </c>
    </row>
    <row r="889" spans="1:45" x14ac:dyDescent="0.25">
      <c r="A889" s="21" t="s">
        <v>167</v>
      </c>
      <c r="B889" s="18" t="s">
        <v>200</v>
      </c>
      <c r="C889" s="18"/>
      <c r="D889" s="18"/>
      <c r="E889" s="11" t="s">
        <v>1414</v>
      </c>
      <c r="F889" s="122"/>
      <c r="G889" s="31" t="str">
        <f>VLOOKUP(AF889, method!$A$1:$B$15, 2, 0)</f>
        <v>中後</v>
      </c>
      <c r="H889">
        <v>6</v>
      </c>
      <c r="I889" t="str">
        <f t="shared" si="39"/>
        <v/>
      </c>
      <c r="J889">
        <f>COUNTIF($B$2:B889,B889)</f>
        <v>4</v>
      </c>
      <c r="K889" t="str">
        <f t="shared" ca="1" si="40"/>
        <v/>
      </c>
      <c r="L889" t="s">
        <v>580</v>
      </c>
      <c r="M889" s="40" t="s">
        <v>446</v>
      </c>
      <c r="N889" s="42">
        <v>1200</v>
      </c>
      <c r="O889">
        <v>1</v>
      </c>
      <c r="P889">
        <v>10.24</v>
      </c>
      <c r="Q889">
        <v>3</v>
      </c>
      <c r="R889">
        <v>3</v>
      </c>
      <c r="S889" s="46" t="s">
        <v>351</v>
      </c>
      <c r="T889" s="45" t="s">
        <v>22</v>
      </c>
      <c r="U889" s="19" t="s">
        <v>28</v>
      </c>
      <c r="V889">
        <v>109</v>
      </c>
      <c r="W889">
        <v>124</v>
      </c>
      <c r="X889">
        <v>1182</v>
      </c>
      <c r="Z889">
        <v>31</v>
      </c>
      <c r="AA889" s="38" t="s">
        <v>517</v>
      </c>
      <c r="AB889" s="35" t="s">
        <v>370</v>
      </c>
      <c r="AC889" s="35">
        <f>VLOOKUP(A889,Raceinfo!$A$1:$D$15,4,0)</f>
        <v>4</v>
      </c>
      <c r="AD889">
        <v>4</v>
      </c>
      <c r="AE889">
        <v>49</v>
      </c>
      <c r="AF889">
        <v>9</v>
      </c>
      <c r="AG889">
        <v>8</v>
      </c>
      <c r="AH889">
        <v>6</v>
      </c>
      <c r="AL889" t="s">
        <v>39</v>
      </c>
      <c r="AM889" t="s">
        <v>1469</v>
      </c>
      <c r="AN889" s="126">
        <f>表格2[[#This Row],[今次負磅]]/表格2[[#This Row],[排位體重]]*100%</f>
        <v>9.2216582064297795E-2</v>
      </c>
      <c r="AO889" t="str">
        <f t="shared" si="41"/>
        <v/>
      </c>
    </row>
    <row r="890" spans="1:45" x14ac:dyDescent="0.25">
      <c r="A890" s="21" t="s">
        <v>167</v>
      </c>
      <c r="B890" s="18" t="s">
        <v>200</v>
      </c>
      <c r="C890" s="18"/>
      <c r="D890" s="18"/>
      <c r="E890" s="11" t="s">
        <v>1414</v>
      </c>
      <c r="F890" s="122"/>
      <c r="G890" s="31" t="str">
        <f>VLOOKUP(AF890, method!$A$1:$B$15, 2, 0)</f>
        <v>中後</v>
      </c>
      <c r="H890">
        <v>6</v>
      </c>
      <c r="I890" t="str">
        <f t="shared" si="39"/>
        <v/>
      </c>
      <c r="J890">
        <f>COUNTIF($B$2:B890,B890)</f>
        <v>5</v>
      </c>
      <c r="K890" t="str">
        <f t="shared" ca="1" si="40"/>
        <v/>
      </c>
      <c r="L890" t="s">
        <v>466</v>
      </c>
      <c r="M890" s="40" t="s">
        <v>426</v>
      </c>
      <c r="N890" s="42">
        <v>1200</v>
      </c>
      <c r="O890">
        <v>1</v>
      </c>
      <c r="P890">
        <v>10.49</v>
      </c>
      <c r="Q890">
        <v>3</v>
      </c>
      <c r="R890">
        <v>4</v>
      </c>
      <c r="S890" s="46" t="s">
        <v>351</v>
      </c>
      <c r="T890" s="45" t="s">
        <v>22</v>
      </c>
      <c r="U890" s="19" t="s">
        <v>28</v>
      </c>
      <c r="V890">
        <v>109</v>
      </c>
      <c r="W890">
        <v>126</v>
      </c>
      <c r="X890">
        <v>1185</v>
      </c>
      <c r="Z890">
        <v>10</v>
      </c>
      <c r="AA890" s="38">
        <v>2</v>
      </c>
      <c r="AB890" s="35" t="s">
        <v>370</v>
      </c>
      <c r="AC890" s="35">
        <f>VLOOKUP(A890,Raceinfo!$A$1:$D$15,4,0)</f>
        <v>4</v>
      </c>
      <c r="AD890">
        <v>4</v>
      </c>
      <c r="AE890">
        <v>51</v>
      </c>
      <c r="AF890">
        <v>8</v>
      </c>
      <c r="AG890">
        <v>7</v>
      </c>
      <c r="AH890">
        <v>6</v>
      </c>
      <c r="AL890" t="s">
        <v>39</v>
      </c>
      <c r="AM890" t="s">
        <v>1469</v>
      </c>
      <c r="AN890" s="126">
        <f>表格2[[#This Row],[今次負磅]]/表格2[[#This Row],[排位體重]]*100%</f>
        <v>9.1983122362869194E-2</v>
      </c>
      <c r="AO890" t="str">
        <f t="shared" si="41"/>
        <v/>
      </c>
    </row>
    <row r="891" spans="1:45" x14ac:dyDescent="0.25">
      <c r="A891" s="21" t="s">
        <v>167</v>
      </c>
      <c r="B891" s="18" t="s">
        <v>200</v>
      </c>
      <c r="C891" s="18"/>
      <c r="D891" s="18"/>
      <c r="E891" s="11" t="s">
        <v>1414</v>
      </c>
      <c r="F891" s="122"/>
      <c r="G891" s="31" t="str">
        <f>VLOOKUP(AF891, method!$A$1:$B$15, 2, 0)</f>
        <v>中後</v>
      </c>
      <c r="H891">
        <v>5</v>
      </c>
      <c r="I891" t="str">
        <f t="shared" si="39"/>
        <v/>
      </c>
      <c r="J891">
        <f>COUNTIF($B$2:B891,B891)</f>
        <v>6</v>
      </c>
      <c r="K891" t="str">
        <f t="shared" ca="1" si="40"/>
        <v/>
      </c>
      <c r="L891" t="s">
        <v>451</v>
      </c>
      <c r="M891" s="41" t="s">
        <v>400</v>
      </c>
      <c r="N891" s="42">
        <v>1200</v>
      </c>
      <c r="O891">
        <v>1</v>
      </c>
      <c r="P891">
        <v>9.3800000000000008</v>
      </c>
      <c r="Q891">
        <v>3</v>
      </c>
      <c r="R891">
        <v>8</v>
      </c>
      <c r="S891" s="46" t="s">
        <v>351</v>
      </c>
      <c r="T891" s="55" t="s">
        <v>69</v>
      </c>
      <c r="U891" s="19" t="s">
        <v>28</v>
      </c>
      <c r="V891">
        <v>109</v>
      </c>
      <c r="W891">
        <v>127</v>
      </c>
      <c r="X891">
        <v>1180</v>
      </c>
      <c r="Z891">
        <v>33</v>
      </c>
      <c r="AA891" s="38">
        <v>2</v>
      </c>
      <c r="AB891" s="35" t="s">
        <v>377</v>
      </c>
      <c r="AC891" s="35">
        <f>VLOOKUP(A891,Raceinfo!$A$1:$D$15,4,0)</f>
        <v>4</v>
      </c>
      <c r="AD891">
        <v>4</v>
      </c>
      <c r="AE891">
        <v>52</v>
      </c>
      <c r="AF891">
        <v>10</v>
      </c>
      <c r="AG891">
        <v>7</v>
      </c>
      <c r="AH891">
        <v>5</v>
      </c>
      <c r="AL891" t="s">
        <v>39</v>
      </c>
      <c r="AM891" t="s">
        <v>1469</v>
      </c>
      <c r="AN891" s="126">
        <f>表格2[[#This Row],[今次負磅]]/表格2[[#This Row],[排位體重]]*100%</f>
        <v>9.2372881355932204E-2</v>
      </c>
      <c r="AO891" t="str">
        <f t="shared" si="41"/>
        <v/>
      </c>
    </row>
    <row r="892" spans="1:45" x14ac:dyDescent="0.25">
      <c r="A892" s="21" t="s">
        <v>167</v>
      </c>
      <c r="B892" s="18" t="s">
        <v>200</v>
      </c>
      <c r="C892" s="18"/>
      <c r="D892" s="18"/>
      <c r="E892" s="11" t="s">
        <v>1414</v>
      </c>
      <c r="F892" s="122"/>
      <c r="G892" s="31" t="str">
        <f>VLOOKUP(AF892, method!$A$1:$B$15, 2, 0)</f>
        <v>中後</v>
      </c>
      <c r="H892">
        <v>5</v>
      </c>
      <c r="I892" t="str">
        <f t="shared" si="39"/>
        <v/>
      </c>
      <c r="J892">
        <f>COUNTIF($B$2:B892,B892)</f>
        <v>7</v>
      </c>
      <c r="K892" t="str">
        <f t="shared" ca="1" si="40"/>
        <v/>
      </c>
      <c r="L892" t="s">
        <v>663</v>
      </c>
      <c r="M892" s="40" t="s">
        <v>376</v>
      </c>
      <c r="N892" s="42">
        <v>1200</v>
      </c>
      <c r="O892">
        <v>1</v>
      </c>
      <c r="P892">
        <v>9.8800000000000008</v>
      </c>
      <c r="Q892">
        <v>3</v>
      </c>
      <c r="R892">
        <v>9</v>
      </c>
      <c r="S892" s="46" t="s">
        <v>351</v>
      </c>
      <c r="T892" s="45" t="s">
        <v>22</v>
      </c>
      <c r="U892" s="19" t="s">
        <v>28</v>
      </c>
      <c r="V892">
        <v>109</v>
      </c>
      <c r="W892">
        <v>127</v>
      </c>
      <c r="X892">
        <v>1182</v>
      </c>
      <c r="Z892">
        <v>27</v>
      </c>
      <c r="AA892" s="38" t="s">
        <v>447</v>
      </c>
      <c r="AB892" s="35" t="s">
        <v>370</v>
      </c>
      <c r="AC892" s="35">
        <f>VLOOKUP(A892,Raceinfo!$A$1:$D$15,4,0)</f>
        <v>4</v>
      </c>
      <c r="AD892">
        <v>4</v>
      </c>
      <c r="AE892">
        <v>52</v>
      </c>
      <c r="AF892">
        <v>10</v>
      </c>
      <c r="AG892">
        <v>10</v>
      </c>
      <c r="AH892">
        <v>5</v>
      </c>
      <c r="AL892" t="s">
        <v>39</v>
      </c>
      <c r="AM892" t="s">
        <v>1469</v>
      </c>
      <c r="AN892" s="126">
        <f>表格2[[#This Row],[今次負磅]]/表格2[[#This Row],[排位體重]]*100%</f>
        <v>9.2216582064297795E-2</v>
      </c>
      <c r="AO892" t="str">
        <f t="shared" si="41"/>
        <v/>
      </c>
    </row>
    <row r="893" spans="1:45" x14ac:dyDescent="0.25">
      <c r="A893" s="21" t="s">
        <v>167</v>
      </c>
      <c r="B893" s="18" t="s">
        <v>200</v>
      </c>
      <c r="C893" s="18"/>
      <c r="D893" s="18"/>
      <c r="E893" s="11" t="s">
        <v>1414</v>
      </c>
      <c r="F893" s="122"/>
      <c r="G893" s="32" t="str">
        <f>VLOOKUP(AF893, method!$A$1:$B$15, 2, 0)</f>
        <v>中前</v>
      </c>
      <c r="H893">
        <v>9</v>
      </c>
      <c r="I893" t="str">
        <f t="shared" si="39"/>
        <v/>
      </c>
      <c r="J893">
        <f>COUNTIF($B$2:B893,B893)</f>
        <v>8</v>
      </c>
      <c r="K893" t="str">
        <f t="shared" ca="1" si="40"/>
        <v/>
      </c>
      <c r="L893" t="s">
        <v>553</v>
      </c>
      <c r="M893" s="40" t="s">
        <v>426</v>
      </c>
      <c r="N893" s="42">
        <v>1200</v>
      </c>
      <c r="O893">
        <v>1</v>
      </c>
      <c r="P893">
        <v>10.82</v>
      </c>
      <c r="Q893">
        <v>3</v>
      </c>
      <c r="R893">
        <v>10</v>
      </c>
      <c r="S893" s="46" t="s">
        <v>351</v>
      </c>
      <c r="T893" s="45" t="s">
        <v>22</v>
      </c>
      <c r="U893" s="19" t="s">
        <v>28</v>
      </c>
      <c r="V893">
        <v>109</v>
      </c>
      <c r="W893">
        <v>127</v>
      </c>
      <c r="X893">
        <v>1183</v>
      </c>
      <c r="Z893">
        <v>9.1</v>
      </c>
      <c r="AA893" s="37" t="s">
        <v>467</v>
      </c>
      <c r="AB893" s="35" t="s">
        <v>377</v>
      </c>
      <c r="AC893" s="35">
        <f>VLOOKUP(A893,Raceinfo!$A$1:$D$15,4,0)</f>
        <v>4</v>
      </c>
      <c r="AD893">
        <v>4</v>
      </c>
      <c r="AE893">
        <v>52</v>
      </c>
      <c r="AF893">
        <v>5</v>
      </c>
      <c r="AG893">
        <v>2</v>
      </c>
      <c r="AH893">
        <v>9</v>
      </c>
      <c r="AL893" t="s">
        <v>39</v>
      </c>
      <c r="AM893" t="s">
        <v>1469</v>
      </c>
      <c r="AN893" s="126">
        <f>表格2[[#This Row],[今次負磅]]/表格2[[#This Row],[排位體重]]*100%</f>
        <v>9.2138630600169066E-2</v>
      </c>
      <c r="AO893" t="str">
        <f t="shared" si="41"/>
        <v/>
      </c>
    </row>
    <row r="894" spans="1:45" x14ac:dyDescent="0.25">
      <c r="A894" s="21" t="s">
        <v>167</v>
      </c>
      <c r="B894" s="18" t="s">
        <v>200</v>
      </c>
      <c r="C894" s="18"/>
      <c r="D894" s="18"/>
      <c r="E894" s="11" t="s">
        <v>1414</v>
      </c>
      <c r="F894" s="23" t="s">
        <v>1409</v>
      </c>
      <c r="G894" s="32" t="str">
        <f>VLOOKUP(AF894, method!$A$1:$B$15, 2, 0)</f>
        <v>中前</v>
      </c>
      <c r="H894" s="15">
        <v>2</v>
      </c>
      <c r="I894" s="15" t="str">
        <f t="shared" si="39"/>
        <v/>
      </c>
      <c r="J894" s="15">
        <f>COUNTIF($B$2:B894,B894)</f>
        <v>9</v>
      </c>
      <c r="K894" s="15" t="str">
        <f t="shared" ca="1" si="40"/>
        <v/>
      </c>
      <c r="L894" t="s">
        <v>554</v>
      </c>
      <c r="M894" s="40" t="s">
        <v>446</v>
      </c>
      <c r="N894" s="42">
        <v>1200</v>
      </c>
      <c r="O894">
        <v>1</v>
      </c>
      <c r="P894">
        <v>9.48</v>
      </c>
      <c r="Q894">
        <v>3</v>
      </c>
      <c r="R894">
        <v>1</v>
      </c>
      <c r="S894" s="46" t="s">
        <v>351</v>
      </c>
      <c r="T894" s="45" t="s">
        <v>22</v>
      </c>
      <c r="U894" s="19" t="s">
        <v>28</v>
      </c>
      <c r="V894">
        <v>109</v>
      </c>
      <c r="W894">
        <v>129</v>
      </c>
      <c r="X894">
        <v>1181</v>
      </c>
      <c r="Z894">
        <v>4.4000000000000004</v>
      </c>
      <c r="AA894" s="38" t="s">
        <v>470</v>
      </c>
      <c r="AB894" s="35" t="s">
        <v>370</v>
      </c>
      <c r="AC894" s="35">
        <f>VLOOKUP(A894,Raceinfo!$A$1:$D$15,4,0)</f>
        <v>4</v>
      </c>
      <c r="AD894">
        <v>4</v>
      </c>
      <c r="AE894">
        <v>50</v>
      </c>
      <c r="AF894">
        <v>5</v>
      </c>
      <c r="AG894">
        <v>3</v>
      </c>
      <c r="AH894">
        <v>2</v>
      </c>
      <c r="AL894" t="s">
        <v>39</v>
      </c>
      <c r="AM894" t="s">
        <v>1469</v>
      </c>
      <c r="AN894" s="126">
        <f>表格2[[#This Row],[今次負磅]]/表格2[[#This Row],[排位體重]]*100%</f>
        <v>9.2294665537679926E-2</v>
      </c>
      <c r="AO894" t="str">
        <f t="shared" si="41"/>
        <v/>
      </c>
    </row>
    <row r="895" spans="1:45" x14ac:dyDescent="0.25">
      <c r="A895" s="21" t="s">
        <v>167</v>
      </c>
      <c r="B895" s="18" t="s">
        <v>200</v>
      </c>
      <c r="C895" s="18"/>
      <c r="D895" s="18"/>
      <c r="E895" s="11" t="s">
        <v>1414</v>
      </c>
      <c r="F895" s="23" t="s">
        <v>1409</v>
      </c>
      <c r="G895" s="32" t="str">
        <f>VLOOKUP(AF895, method!$A$1:$B$15, 2, 0)</f>
        <v>中前</v>
      </c>
      <c r="H895" s="15">
        <v>1</v>
      </c>
      <c r="I895" s="15" t="str">
        <f t="shared" si="39"/>
        <v/>
      </c>
      <c r="J895" s="15">
        <f>COUNTIF($B$2:B895,B895)</f>
        <v>10</v>
      </c>
      <c r="K895" s="15" t="str">
        <f t="shared" ca="1" si="40"/>
        <v/>
      </c>
      <c r="L895" t="s">
        <v>701</v>
      </c>
      <c r="M895" s="40" t="s">
        <v>376</v>
      </c>
      <c r="N895" s="42">
        <v>1200</v>
      </c>
      <c r="O895">
        <v>1</v>
      </c>
      <c r="P895">
        <v>10.69</v>
      </c>
      <c r="Q895">
        <v>3</v>
      </c>
      <c r="R895">
        <v>5</v>
      </c>
      <c r="S895" s="46" t="s">
        <v>351</v>
      </c>
      <c r="T895" s="45" t="s">
        <v>22</v>
      </c>
      <c r="U895" s="19" t="s">
        <v>28</v>
      </c>
      <c r="V895">
        <v>109</v>
      </c>
      <c r="W895">
        <v>121</v>
      </c>
      <c r="X895">
        <v>1192</v>
      </c>
      <c r="Z895">
        <v>7.7</v>
      </c>
      <c r="AA895" s="38" t="s">
        <v>461</v>
      </c>
      <c r="AB895" s="35" t="s">
        <v>377</v>
      </c>
      <c r="AC895" s="35">
        <f>VLOOKUP(A895,Raceinfo!$A$1:$D$15,4,0)</f>
        <v>4</v>
      </c>
      <c r="AD895">
        <v>4</v>
      </c>
      <c r="AE895">
        <v>44</v>
      </c>
      <c r="AF895">
        <v>4</v>
      </c>
      <c r="AG895">
        <v>5</v>
      </c>
      <c r="AH895">
        <v>1</v>
      </c>
      <c r="AL895" t="s">
        <v>39</v>
      </c>
      <c r="AM895" t="s">
        <v>1469</v>
      </c>
      <c r="AN895" s="126">
        <f>表格2[[#This Row],[今次負磅]]/表格2[[#This Row],[排位體重]]*100%</f>
        <v>9.1442953020134235E-2</v>
      </c>
      <c r="AO895" t="str">
        <f t="shared" si="41"/>
        <v/>
      </c>
    </row>
    <row r="896" spans="1:45" x14ac:dyDescent="0.25">
      <c r="A896" s="21" t="s">
        <v>167</v>
      </c>
      <c r="B896" s="18" t="s">
        <v>200</v>
      </c>
      <c r="C896" s="18"/>
      <c r="D896" s="18"/>
      <c r="E896" s="11" t="s">
        <v>1414</v>
      </c>
      <c r="F896" s="122"/>
      <c r="G896" s="32" t="str">
        <f>VLOOKUP(AF896, method!$A$1:$B$15, 2, 0)</f>
        <v>中前</v>
      </c>
      <c r="H896">
        <v>9</v>
      </c>
      <c r="I896" t="str">
        <f t="shared" si="39"/>
        <v/>
      </c>
      <c r="J896">
        <f>COUNTIF($B$2:B896,B896)</f>
        <v>11</v>
      </c>
      <c r="K896" t="str">
        <f t="shared" ca="1" si="40"/>
        <v/>
      </c>
      <c r="L896" t="s">
        <v>718</v>
      </c>
      <c r="M896" s="40" t="s">
        <v>398</v>
      </c>
      <c r="N896" s="42">
        <v>1200</v>
      </c>
      <c r="O896">
        <v>1</v>
      </c>
      <c r="P896">
        <v>11.2</v>
      </c>
      <c r="Q896">
        <v>3</v>
      </c>
      <c r="R896">
        <v>5</v>
      </c>
      <c r="S896" s="46" t="s">
        <v>351</v>
      </c>
      <c r="T896" s="78" t="s">
        <v>599</v>
      </c>
      <c r="U896" s="19" t="s">
        <v>28</v>
      </c>
      <c r="V896">
        <v>109</v>
      </c>
      <c r="W896">
        <v>122</v>
      </c>
      <c r="X896">
        <v>1185</v>
      </c>
      <c r="Z896">
        <v>4.2</v>
      </c>
      <c r="AA896" s="37" t="s">
        <v>416</v>
      </c>
      <c r="AB896" s="35" t="s">
        <v>377</v>
      </c>
      <c r="AC896" s="35">
        <f>VLOOKUP(A896,Raceinfo!$A$1:$D$15,4,0)</f>
        <v>4</v>
      </c>
      <c r="AD896">
        <v>4</v>
      </c>
      <c r="AE896">
        <v>45</v>
      </c>
      <c r="AF896">
        <v>6</v>
      </c>
      <c r="AG896">
        <v>10</v>
      </c>
      <c r="AH896">
        <v>9</v>
      </c>
      <c r="AL896" t="s">
        <v>507</v>
      </c>
      <c r="AM896" t="s">
        <v>1544</v>
      </c>
      <c r="AN896" s="126">
        <f>表格2[[#This Row],[今次負磅]]/表格2[[#This Row],[排位體重]]*100%</f>
        <v>9.1983122362869194E-2</v>
      </c>
      <c r="AO896" t="str">
        <f t="shared" si="41"/>
        <v/>
      </c>
    </row>
    <row r="897" spans="1:41" x14ac:dyDescent="0.25">
      <c r="A897" s="21" t="s">
        <v>167</v>
      </c>
      <c r="B897" s="18" t="s">
        <v>200</v>
      </c>
      <c r="C897" s="18"/>
      <c r="D897" s="18"/>
      <c r="E897" s="11" t="s">
        <v>1414</v>
      </c>
      <c r="F897" s="122"/>
      <c r="G897" s="32" t="str">
        <f>VLOOKUP(AF897, method!$A$1:$B$15, 2, 0)</f>
        <v>中前</v>
      </c>
      <c r="H897">
        <v>8</v>
      </c>
      <c r="I897" t="str">
        <f t="shared" si="39"/>
        <v/>
      </c>
      <c r="J897">
        <f>COUNTIF($B$2:B897,B897)</f>
        <v>12</v>
      </c>
      <c r="K897" t="str">
        <f t="shared" ca="1" si="40"/>
        <v/>
      </c>
      <c r="L897" t="s">
        <v>540</v>
      </c>
      <c r="M897" s="41" t="s">
        <v>400</v>
      </c>
      <c r="N897" s="42">
        <v>1200</v>
      </c>
      <c r="O897">
        <v>1</v>
      </c>
      <c r="P897">
        <v>9.93</v>
      </c>
      <c r="Q897">
        <v>3</v>
      </c>
      <c r="R897">
        <v>6</v>
      </c>
      <c r="S897" s="46" t="s">
        <v>351</v>
      </c>
      <c r="T897" s="74" t="s">
        <v>357</v>
      </c>
      <c r="U897" s="19" t="s">
        <v>28</v>
      </c>
      <c r="V897">
        <v>109</v>
      </c>
      <c r="W897">
        <v>123</v>
      </c>
      <c r="X897">
        <v>1180</v>
      </c>
      <c r="Z897">
        <v>11</v>
      </c>
      <c r="AA897" s="37" t="s">
        <v>408</v>
      </c>
      <c r="AB897" s="35" t="s">
        <v>377</v>
      </c>
      <c r="AC897" s="35">
        <f>VLOOKUP(A897,Raceinfo!$A$1:$D$15,4,0)</f>
        <v>4</v>
      </c>
      <c r="AD897">
        <v>4</v>
      </c>
      <c r="AE897">
        <v>47</v>
      </c>
      <c r="AF897">
        <v>7</v>
      </c>
      <c r="AG897">
        <v>9</v>
      </c>
      <c r="AH897">
        <v>8</v>
      </c>
      <c r="AL897" t="s">
        <v>34</v>
      </c>
      <c r="AM897" t="s">
        <v>1470</v>
      </c>
      <c r="AN897" s="126">
        <f>表格2[[#This Row],[今次負磅]]/表格2[[#This Row],[排位體重]]*100%</f>
        <v>9.2372881355932204E-2</v>
      </c>
      <c r="AO897" t="str">
        <f t="shared" si="41"/>
        <v/>
      </c>
    </row>
    <row r="898" spans="1:41" x14ac:dyDescent="0.25">
      <c r="A898" s="21" t="s">
        <v>167</v>
      </c>
      <c r="B898" s="18" t="s">
        <v>200</v>
      </c>
      <c r="C898" s="18"/>
      <c r="D898" s="18"/>
      <c r="E898" s="11" t="s">
        <v>1414</v>
      </c>
      <c r="F898" s="122"/>
      <c r="G898" s="31" t="str">
        <f>VLOOKUP(AF898, method!$A$1:$B$15, 2, 0)</f>
        <v>中後</v>
      </c>
      <c r="H898">
        <v>4</v>
      </c>
      <c r="I898" t="str">
        <f t="shared" ref="I898:I961" si="42">IF(COUNTIFS($B:$B,B898,$J:$J,"&lt;="&amp;5,$H:$H,"&lt;="&amp;5)&gt;=3,"忠","")</f>
        <v/>
      </c>
      <c r="J898">
        <f>COUNTIF($B$2:B898,B898)</f>
        <v>13</v>
      </c>
      <c r="K898" t="str">
        <f t="shared" ref="K898:K961" ca="1" si="43">IF(AND(J898&lt;=5,COUNTIF($B:$B,$B898)&gt;=5),IF(COUNTA(_xlfn.UNIQUE(OFFSET($U$1,MATCH($B898,$B:$B,0)-1,0,5,1)))&gt;1,"倉",""),"")</f>
        <v/>
      </c>
      <c r="L898" t="s">
        <v>541</v>
      </c>
      <c r="M898" s="41" t="s">
        <v>400</v>
      </c>
      <c r="N898" s="42">
        <v>1200</v>
      </c>
      <c r="O898">
        <v>1</v>
      </c>
      <c r="P898">
        <v>10.8</v>
      </c>
      <c r="Q898">
        <v>3</v>
      </c>
      <c r="R898">
        <v>6</v>
      </c>
      <c r="S898" s="46" t="s">
        <v>351</v>
      </c>
      <c r="T898" s="46" t="s">
        <v>351</v>
      </c>
      <c r="U898" s="19" t="s">
        <v>28</v>
      </c>
      <c r="V898">
        <v>109</v>
      </c>
      <c r="W898">
        <v>115</v>
      </c>
      <c r="X898">
        <v>1202</v>
      </c>
      <c r="Z898">
        <v>8</v>
      </c>
      <c r="AA898" s="38" t="s">
        <v>470</v>
      </c>
      <c r="AB898" s="35" t="s">
        <v>377</v>
      </c>
      <c r="AC898" s="35">
        <f>VLOOKUP(A898,Raceinfo!$A$1:$D$15,4,0)</f>
        <v>4</v>
      </c>
      <c r="AD898">
        <v>4</v>
      </c>
      <c r="AE898">
        <v>47</v>
      </c>
      <c r="AF898">
        <v>10</v>
      </c>
      <c r="AG898">
        <v>8</v>
      </c>
      <c r="AH898">
        <v>4</v>
      </c>
      <c r="AL898" t="s">
        <v>34</v>
      </c>
      <c r="AM898" t="s">
        <v>1470</v>
      </c>
      <c r="AN898" s="126">
        <f>表格2[[#This Row],[今次負磅]]/表格2[[#This Row],[排位體重]]*100%</f>
        <v>9.0682196339434279E-2</v>
      </c>
      <c r="AO898" t="str">
        <f t="shared" ref="AO898:AO961" si="44">IF(AN898&gt;0.1285,"H","")</f>
        <v/>
      </c>
    </row>
    <row r="899" spans="1:41" x14ac:dyDescent="0.25">
      <c r="A899" s="21" t="s">
        <v>167</v>
      </c>
      <c r="B899" s="18" t="s">
        <v>200</v>
      </c>
      <c r="C899" s="18"/>
      <c r="D899" s="18"/>
      <c r="E899" s="11" t="s">
        <v>1414</v>
      </c>
      <c r="F899" s="122"/>
      <c r="G899" s="32" t="str">
        <f>VLOOKUP(AF899, method!$A$1:$B$15, 2, 0)</f>
        <v>中前</v>
      </c>
      <c r="H899" s="15">
        <v>3</v>
      </c>
      <c r="I899" s="15" t="str">
        <f t="shared" si="42"/>
        <v/>
      </c>
      <c r="J899" s="15">
        <f>COUNTIF($B$2:B899,B899)</f>
        <v>14</v>
      </c>
      <c r="K899" s="15" t="str">
        <f t="shared" ca="1" si="43"/>
        <v/>
      </c>
      <c r="L899" t="s">
        <v>533</v>
      </c>
      <c r="M899" s="40" t="s">
        <v>376</v>
      </c>
      <c r="N899" s="42">
        <v>1200</v>
      </c>
      <c r="O899">
        <v>1</v>
      </c>
      <c r="P899">
        <v>9.6999999999999993</v>
      </c>
      <c r="Q899">
        <v>3</v>
      </c>
      <c r="R899">
        <v>5</v>
      </c>
      <c r="S899" s="46" t="s">
        <v>351</v>
      </c>
      <c r="T899" s="45" t="s">
        <v>22</v>
      </c>
      <c r="U899" s="19" t="s">
        <v>28</v>
      </c>
      <c r="V899">
        <v>109</v>
      </c>
      <c r="W899">
        <v>122</v>
      </c>
      <c r="X899">
        <v>1196</v>
      </c>
      <c r="Z899">
        <v>4.7</v>
      </c>
      <c r="AA899" s="38" t="s">
        <v>550</v>
      </c>
      <c r="AB899" s="35" t="s">
        <v>370</v>
      </c>
      <c r="AC899" s="35">
        <f>VLOOKUP(A899,Raceinfo!$A$1:$D$15,4,0)</f>
        <v>4</v>
      </c>
      <c r="AD899">
        <v>4</v>
      </c>
      <c r="AE899">
        <v>47</v>
      </c>
      <c r="AF899">
        <v>7</v>
      </c>
      <c r="AG899">
        <v>7</v>
      </c>
      <c r="AH899">
        <v>3</v>
      </c>
      <c r="AL899" t="s">
        <v>34</v>
      </c>
      <c r="AM899" t="s">
        <v>1470</v>
      </c>
      <c r="AN899" s="126">
        <f>表格2[[#This Row],[今次負磅]]/表格2[[#This Row],[排位體重]]*100%</f>
        <v>9.1137123745819393E-2</v>
      </c>
      <c r="AO899" t="str">
        <f t="shared" si="44"/>
        <v/>
      </c>
    </row>
    <row r="900" spans="1:41" x14ac:dyDescent="0.25">
      <c r="A900" s="21" t="s">
        <v>167</v>
      </c>
      <c r="B900" s="18" t="s">
        <v>200</v>
      </c>
      <c r="C900" s="18"/>
      <c r="D900" s="18"/>
      <c r="E900" s="11" t="s">
        <v>1414</v>
      </c>
      <c r="F900" s="122"/>
      <c r="G900" s="30" t="str">
        <f>VLOOKUP(AF900, method!$A$1:$B$15, 2, 0)</f>
        <v>放頭</v>
      </c>
      <c r="H900">
        <v>12</v>
      </c>
      <c r="I900" t="str">
        <f t="shared" si="42"/>
        <v/>
      </c>
      <c r="J900">
        <f>COUNTIF($B$2:B900,B900)</f>
        <v>15</v>
      </c>
      <c r="K900" t="str">
        <f t="shared" ca="1" si="43"/>
        <v/>
      </c>
      <c r="L900" t="s">
        <v>542</v>
      </c>
      <c r="M900" s="41" t="s">
        <v>400</v>
      </c>
      <c r="N900" s="42">
        <v>1200</v>
      </c>
      <c r="O900">
        <v>1</v>
      </c>
      <c r="P900">
        <v>11.63</v>
      </c>
      <c r="Q900">
        <v>3</v>
      </c>
      <c r="R900">
        <v>12</v>
      </c>
      <c r="S900" s="46" t="s">
        <v>351</v>
      </c>
      <c r="T900" s="46" t="s">
        <v>351</v>
      </c>
      <c r="U900" s="19" t="s">
        <v>28</v>
      </c>
      <c r="V900">
        <v>109</v>
      </c>
      <c r="W900">
        <v>119</v>
      </c>
      <c r="X900">
        <v>1195</v>
      </c>
      <c r="Z900">
        <v>11</v>
      </c>
      <c r="AA900" s="37" t="s">
        <v>716</v>
      </c>
      <c r="AB900" s="35" t="s">
        <v>377</v>
      </c>
      <c r="AC900" s="35">
        <f>VLOOKUP(A900,Raceinfo!$A$1:$D$15,4,0)</f>
        <v>4</v>
      </c>
      <c r="AD900">
        <v>4</v>
      </c>
      <c r="AE900">
        <v>49</v>
      </c>
      <c r="AF900">
        <v>1</v>
      </c>
      <c r="AG900">
        <v>2</v>
      </c>
      <c r="AH900">
        <v>12</v>
      </c>
      <c r="AL900" t="s">
        <v>34</v>
      </c>
      <c r="AM900" t="s">
        <v>1470</v>
      </c>
      <c r="AN900" s="126">
        <f>表格2[[#This Row],[今次負磅]]/表格2[[#This Row],[排位體重]]*100%</f>
        <v>9.1213389121338917E-2</v>
      </c>
      <c r="AO900" t="str">
        <f t="shared" si="44"/>
        <v/>
      </c>
    </row>
    <row r="901" spans="1:41" x14ac:dyDescent="0.25">
      <c r="A901" s="21" t="s">
        <v>167</v>
      </c>
      <c r="B901" s="18" t="s">
        <v>200</v>
      </c>
      <c r="C901" s="18"/>
      <c r="D901" s="18"/>
      <c r="E901" s="11" t="s">
        <v>1414</v>
      </c>
      <c r="F901" s="122"/>
      <c r="G901" s="31" t="str">
        <f>VLOOKUP(AF901, method!$A$1:$B$15, 2, 0)</f>
        <v>中後</v>
      </c>
      <c r="H901">
        <v>5</v>
      </c>
      <c r="I901" t="str">
        <f t="shared" si="42"/>
        <v/>
      </c>
      <c r="J901">
        <f>COUNTIF($B$2:B901,B901)</f>
        <v>16</v>
      </c>
      <c r="K901" t="str">
        <f t="shared" ca="1" si="43"/>
        <v/>
      </c>
      <c r="L901" t="s">
        <v>435</v>
      </c>
      <c r="M901" s="41" t="s">
        <v>400</v>
      </c>
      <c r="N901" s="42">
        <v>1200</v>
      </c>
      <c r="O901">
        <v>1</v>
      </c>
      <c r="P901">
        <v>9.8699999999999992</v>
      </c>
      <c r="Q901">
        <v>3</v>
      </c>
      <c r="R901">
        <v>5</v>
      </c>
      <c r="S901" s="46" t="s">
        <v>351</v>
      </c>
      <c r="T901" s="46" t="s">
        <v>351</v>
      </c>
      <c r="U901" s="19" t="s">
        <v>28</v>
      </c>
      <c r="V901">
        <v>109</v>
      </c>
      <c r="W901">
        <v>116</v>
      </c>
      <c r="X901">
        <v>1191</v>
      </c>
      <c r="Z901">
        <v>4.0999999999999996</v>
      </c>
      <c r="AA901" s="38" t="s">
        <v>447</v>
      </c>
      <c r="AB901" s="35" t="s">
        <v>377</v>
      </c>
      <c r="AC901" s="35">
        <f>VLOOKUP(A901,Raceinfo!$A$1:$D$15,4,0)</f>
        <v>4</v>
      </c>
      <c r="AD901">
        <v>4</v>
      </c>
      <c r="AE901">
        <v>49</v>
      </c>
      <c r="AF901">
        <v>8</v>
      </c>
      <c r="AG901">
        <v>7</v>
      </c>
      <c r="AH901">
        <v>5</v>
      </c>
      <c r="AL901" t="s">
        <v>34</v>
      </c>
      <c r="AM901" t="s">
        <v>1470</v>
      </c>
      <c r="AN901" s="126">
        <f>表格2[[#This Row],[今次負磅]]/表格2[[#This Row],[排位體重]]*100%</f>
        <v>9.1519731318219985E-2</v>
      </c>
      <c r="AO901" t="str">
        <f t="shared" si="44"/>
        <v/>
      </c>
    </row>
    <row r="902" spans="1:41" x14ac:dyDescent="0.25">
      <c r="A902" s="21" t="s">
        <v>167</v>
      </c>
      <c r="B902" s="18" t="s">
        <v>200</v>
      </c>
      <c r="C902" s="18"/>
      <c r="D902" s="18"/>
      <c r="E902" s="11" t="s">
        <v>1414</v>
      </c>
      <c r="F902" s="122"/>
      <c r="G902" s="31" t="str">
        <f>VLOOKUP(AF902, method!$A$1:$B$15, 2, 0)</f>
        <v>中後</v>
      </c>
      <c r="H902">
        <v>4</v>
      </c>
      <c r="I902" t="str">
        <f t="shared" si="42"/>
        <v/>
      </c>
      <c r="J902">
        <f>COUNTIF($B$2:B902,B902)</f>
        <v>17</v>
      </c>
      <c r="K902" t="str">
        <f t="shared" ca="1" si="43"/>
        <v/>
      </c>
      <c r="L902" t="s">
        <v>635</v>
      </c>
      <c r="M902" s="40" t="s">
        <v>426</v>
      </c>
      <c r="N902" s="42">
        <v>1200</v>
      </c>
      <c r="O902">
        <v>1</v>
      </c>
      <c r="P902">
        <v>9.32</v>
      </c>
      <c r="Q902">
        <v>3</v>
      </c>
      <c r="R902">
        <v>5</v>
      </c>
      <c r="S902" s="46" t="s">
        <v>351</v>
      </c>
      <c r="T902" s="53" t="s">
        <v>60</v>
      </c>
      <c r="U902" s="19" t="s">
        <v>28</v>
      </c>
      <c r="V902">
        <v>109</v>
      </c>
      <c r="W902">
        <v>123</v>
      </c>
      <c r="X902">
        <v>1180</v>
      </c>
      <c r="Z902">
        <v>17</v>
      </c>
      <c r="AA902" s="38" t="s">
        <v>579</v>
      </c>
      <c r="AB902" s="35" t="s">
        <v>370</v>
      </c>
      <c r="AC902" s="35">
        <f>VLOOKUP(A902,Raceinfo!$A$1:$D$15,4,0)</f>
        <v>4</v>
      </c>
      <c r="AD902">
        <v>4</v>
      </c>
      <c r="AE902">
        <v>48</v>
      </c>
      <c r="AF902">
        <v>10</v>
      </c>
      <c r="AG902">
        <v>10</v>
      </c>
      <c r="AH902">
        <v>4</v>
      </c>
      <c r="AL902" t="s">
        <v>34</v>
      </c>
      <c r="AM902" t="s">
        <v>1470</v>
      </c>
      <c r="AN902" s="126">
        <f>表格2[[#This Row],[今次負磅]]/表格2[[#This Row],[排位體重]]*100%</f>
        <v>9.2372881355932204E-2</v>
      </c>
      <c r="AO902" t="str">
        <f t="shared" si="44"/>
        <v/>
      </c>
    </row>
    <row r="903" spans="1:41" x14ac:dyDescent="0.25">
      <c r="A903" s="21" t="s">
        <v>167</v>
      </c>
      <c r="B903" s="18" t="s">
        <v>200</v>
      </c>
      <c r="C903" s="18"/>
      <c r="D903" s="18"/>
      <c r="E903" s="11" t="s">
        <v>1414</v>
      </c>
      <c r="F903" s="122"/>
      <c r="G903" s="31" t="str">
        <f>VLOOKUP(AF903, method!$A$1:$B$15, 2, 0)</f>
        <v>中後</v>
      </c>
      <c r="H903">
        <v>9</v>
      </c>
      <c r="I903" t="str">
        <f t="shared" si="42"/>
        <v/>
      </c>
      <c r="J903">
        <f>COUNTIF($B$2:B903,B903)</f>
        <v>18</v>
      </c>
      <c r="K903" t="str">
        <f t="shared" ca="1" si="43"/>
        <v/>
      </c>
      <c r="L903" t="s">
        <v>658</v>
      </c>
      <c r="M903" s="40" t="s">
        <v>376</v>
      </c>
      <c r="N903" s="42">
        <v>1200</v>
      </c>
      <c r="O903">
        <v>1</v>
      </c>
      <c r="P903">
        <v>11.53</v>
      </c>
      <c r="Q903">
        <v>3</v>
      </c>
      <c r="R903">
        <v>10</v>
      </c>
      <c r="S903" s="46" t="s">
        <v>351</v>
      </c>
      <c r="T903" s="75" t="s">
        <v>346</v>
      </c>
      <c r="U903" s="19" t="s">
        <v>28</v>
      </c>
      <c r="V903">
        <v>109</v>
      </c>
      <c r="W903">
        <v>124</v>
      </c>
      <c r="X903">
        <v>1177</v>
      </c>
      <c r="Z903">
        <v>10</v>
      </c>
      <c r="AA903" s="37">
        <v>8</v>
      </c>
      <c r="AB903" s="36" t="s">
        <v>459</v>
      </c>
      <c r="AC903" s="36">
        <f>VLOOKUP(A903,Raceinfo!$A$1:$D$15,4,0)</f>
        <v>4</v>
      </c>
      <c r="AD903">
        <v>4</v>
      </c>
      <c r="AE903">
        <v>50</v>
      </c>
      <c r="AF903">
        <v>10</v>
      </c>
      <c r="AG903">
        <v>9</v>
      </c>
      <c r="AH903">
        <v>9</v>
      </c>
      <c r="AL903" t="s">
        <v>34</v>
      </c>
      <c r="AM903" t="s">
        <v>1470</v>
      </c>
      <c r="AN903" s="126">
        <f>表格2[[#This Row],[今次負磅]]/表格2[[#This Row],[排位體重]]*100%</f>
        <v>9.260832625318606E-2</v>
      </c>
      <c r="AO903" t="str">
        <f t="shared" si="44"/>
        <v/>
      </c>
    </row>
    <row r="904" spans="1:41" x14ac:dyDescent="0.25">
      <c r="A904" s="21" t="s">
        <v>167</v>
      </c>
      <c r="B904" s="18" t="s">
        <v>200</v>
      </c>
      <c r="C904" s="18"/>
      <c r="D904" s="18"/>
      <c r="E904" s="11" t="s">
        <v>1414</v>
      </c>
      <c r="F904" s="122"/>
      <c r="G904" s="30" t="str">
        <f>VLOOKUP(AF904, method!$A$1:$B$15, 2, 0)</f>
        <v>放頭</v>
      </c>
      <c r="H904">
        <v>10</v>
      </c>
      <c r="I904" t="str">
        <f t="shared" si="42"/>
        <v/>
      </c>
      <c r="J904">
        <f>COUNTIF($B$2:B904,B904)</f>
        <v>19</v>
      </c>
      <c r="K904" t="str">
        <f t="shared" ca="1" si="43"/>
        <v/>
      </c>
      <c r="L904" t="s">
        <v>513</v>
      </c>
      <c r="M904" s="39" t="s">
        <v>430</v>
      </c>
      <c r="N904" s="42">
        <v>1200</v>
      </c>
      <c r="O904">
        <v>1</v>
      </c>
      <c r="P904">
        <v>9.6999999999999993</v>
      </c>
      <c r="Q904">
        <v>3</v>
      </c>
      <c r="R904">
        <v>10</v>
      </c>
      <c r="S904" s="46" t="s">
        <v>351</v>
      </c>
      <c r="T904" s="46" t="s">
        <v>351</v>
      </c>
      <c r="U904" s="19" t="s">
        <v>28</v>
      </c>
      <c r="V904">
        <v>109</v>
      </c>
      <c r="W904">
        <v>116</v>
      </c>
      <c r="X904">
        <v>1184</v>
      </c>
      <c r="Z904">
        <v>22</v>
      </c>
      <c r="AA904" s="37" t="s">
        <v>467</v>
      </c>
      <c r="AB904" s="35" t="s">
        <v>370</v>
      </c>
      <c r="AC904" s="35">
        <f>VLOOKUP(A904,Raceinfo!$A$1:$D$15,4,0)</f>
        <v>4</v>
      </c>
      <c r="AD904">
        <v>4</v>
      </c>
      <c r="AE904">
        <v>52</v>
      </c>
      <c r="AF904">
        <v>1</v>
      </c>
      <c r="AG904">
        <v>1</v>
      </c>
      <c r="AH904">
        <v>10</v>
      </c>
      <c r="AL904" t="s">
        <v>34</v>
      </c>
      <c r="AM904" t="s">
        <v>1470</v>
      </c>
      <c r="AN904" s="126">
        <f>表格2[[#This Row],[今次負磅]]/表格2[[#This Row],[排位體重]]*100%</f>
        <v>9.2060810810810814E-2</v>
      </c>
      <c r="AO904" t="str">
        <f t="shared" si="44"/>
        <v/>
      </c>
    </row>
    <row r="905" spans="1:41" x14ac:dyDescent="0.25">
      <c r="A905" s="21" t="s">
        <v>167</v>
      </c>
      <c r="B905" s="18" t="s">
        <v>200</v>
      </c>
      <c r="C905" s="18"/>
      <c r="D905" s="18"/>
      <c r="E905" s="11" t="s">
        <v>1414</v>
      </c>
      <c r="F905" s="122"/>
      <c r="G905" s="30" t="str">
        <f>VLOOKUP(AF905, method!$A$1:$B$15, 2, 0)</f>
        <v>放頭</v>
      </c>
      <c r="H905">
        <v>6</v>
      </c>
      <c r="I905" t="str">
        <f t="shared" si="42"/>
        <v/>
      </c>
      <c r="J905">
        <f>COUNTIF($B$2:B905,B905)</f>
        <v>20</v>
      </c>
      <c r="K905" t="str">
        <f t="shared" ca="1" si="43"/>
        <v/>
      </c>
      <c r="L905" t="s">
        <v>646</v>
      </c>
      <c r="M905" s="41" t="s">
        <v>400</v>
      </c>
      <c r="N905" s="42">
        <v>1200</v>
      </c>
      <c r="O905">
        <v>1</v>
      </c>
      <c r="P905">
        <v>9.9499999999999993</v>
      </c>
      <c r="Q905">
        <v>3</v>
      </c>
      <c r="R905">
        <v>5</v>
      </c>
      <c r="S905" s="46" t="s">
        <v>351</v>
      </c>
      <c r="T905" s="60" t="s">
        <v>125</v>
      </c>
      <c r="U905" s="19" t="s">
        <v>28</v>
      </c>
      <c r="V905">
        <v>109</v>
      </c>
      <c r="W905">
        <v>129</v>
      </c>
      <c r="X905">
        <v>1177</v>
      </c>
      <c r="Z905">
        <v>24</v>
      </c>
      <c r="AA905" s="37" t="s">
        <v>428</v>
      </c>
      <c r="AB905" s="35" t="s">
        <v>377</v>
      </c>
      <c r="AC905" s="35">
        <f>VLOOKUP(A905,Raceinfo!$A$1:$D$15,4,0)</f>
        <v>4</v>
      </c>
      <c r="AD905">
        <v>4</v>
      </c>
      <c r="AE905">
        <v>54</v>
      </c>
      <c r="AF905">
        <v>3</v>
      </c>
      <c r="AG905">
        <v>3</v>
      </c>
      <c r="AH905">
        <v>6</v>
      </c>
      <c r="AL905" t="s">
        <v>34</v>
      </c>
      <c r="AM905" t="s">
        <v>1470</v>
      </c>
      <c r="AN905" s="126">
        <f>表格2[[#This Row],[今次負磅]]/表格2[[#This Row],[排位體重]]*100%</f>
        <v>9.260832625318606E-2</v>
      </c>
      <c r="AO905" t="str">
        <f t="shared" si="44"/>
        <v/>
      </c>
    </row>
    <row r="906" spans="1:41" x14ac:dyDescent="0.25">
      <c r="A906" s="21" t="s">
        <v>167</v>
      </c>
      <c r="B906" s="18" t="s">
        <v>200</v>
      </c>
      <c r="C906" s="18"/>
      <c r="D906" s="18"/>
      <c r="E906" s="11" t="s">
        <v>1414</v>
      </c>
      <c r="F906" s="122"/>
      <c r="G906" s="33" t="str">
        <f>VLOOKUP(AF906, method!$A$1:$B$15, 2, 0)</f>
        <v>留後</v>
      </c>
      <c r="H906">
        <v>9</v>
      </c>
      <c r="I906" t="str">
        <f t="shared" si="42"/>
        <v/>
      </c>
      <c r="J906">
        <f>COUNTIF($B$2:B906,B906)</f>
        <v>21</v>
      </c>
      <c r="K906" t="str">
        <f t="shared" ca="1" si="43"/>
        <v/>
      </c>
      <c r="L906" t="s">
        <v>441</v>
      </c>
      <c r="M906" s="41" t="s">
        <v>400</v>
      </c>
      <c r="N906" s="42">
        <v>1200</v>
      </c>
      <c r="O906">
        <v>1</v>
      </c>
      <c r="P906">
        <v>10.18</v>
      </c>
      <c r="Q906">
        <v>3</v>
      </c>
      <c r="R906">
        <v>7</v>
      </c>
      <c r="S906" s="46" t="s">
        <v>351</v>
      </c>
      <c r="T906" s="52" t="s">
        <v>56</v>
      </c>
      <c r="U906" s="19" t="s">
        <v>28</v>
      </c>
      <c r="V906">
        <v>109</v>
      </c>
      <c r="W906">
        <v>130</v>
      </c>
      <c r="X906">
        <v>1176</v>
      </c>
      <c r="Z906">
        <v>36</v>
      </c>
      <c r="AA906" s="37">
        <v>8</v>
      </c>
      <c r="AB906" s="35" t="s">
        <v>377</v>
      </c>
      <c r="AC906" s="35">
        <f>VLOOKUP(A906,Raceinfo!$A$1:$D$15,4,0)</f>
        <v>4</v>
      </c>
      <c r="AD906">
        <v>4</v>
      </c>
      <c r="AE906">
        <v>55</v>
      </c>
      <c r="AF906">
        <v>11</v>
      </c>
      <c r="AG906">
        <v>10</v>
      </c>
      <c r="AH906">
        <v>9</v>
      </c>
      <c r="AL906" t="s">
        <v>34</v>
      </c>
      <c r="AM906" t="s">
        <v>1470</v>
      </c>
      <c r="AN906" s="126">
        <f>表格2[[#This Row],[今次負磅]]/表格2[[#This Row],[排位體重]]*100%</f>
        <v>9.2687074829931979E-2</v>
      </c>
      <c r="AO906" t="str">
        <f t="shared" si="44"/>
        <v/>
      </c>
    </row>
    <row r="907" spans="1:41" x14ac:dyDescent="0.25">
      <c r="A907" s="21" t="s">
        <v>167</v>
      </c>
      <c r="B907" s="18" t="s">
        <v>200</v>
      </c>
      <c r="C907" s="18"/>
      <c r="D907" s="18"/>
      <c r="E907" s="11" t="s">
        <v>1414</v>
      </c>
      <c r="F907" s="122"/>
      <c r="G907" s="30" t="str">
        <f>VLOOKUP(AF907, method!$A$1:$B$15, 2, 0)</f>
        <v>放頭</v>
      </c>
      <c r="H907">
        <v>5</v>
      </c>
      <c r="I907" t="str">
        <f t="shared" si="42"/>
        <v/>
      </c>
      <c r="J907">
        <f>COUNTIF($B$2:B907,B907)</f>
        <v>22</v>
      </c>
      <c r="K907" t="str">
        <f t="shared" ca="1" si="43"/>
        <v/>
      </c>
      <c r="L907" t="s">
        <v>486</v>
      </c>
      <c r="M907" s="41" t="s">
        <v>400</v>
      </c>
      <c r="N907" s="42">
        <v>1200</v>
      </c>
      <c r="O907">
        <v>1</v>
      </c>
      <c r="P907">
        <v>11.51</v>
      </c>
      <c r="Q907">
        <v>3</v>
      </c>
      <c r="R907">
        <v>9</v>
      </c>
      <c r="S907" s="46" t="s">
        <v>351</v>
      </c>
      <c r="T907" s="62" t="s">
        <v>154</v>
      </c>
      <c r="U907" s="19" t="s">
        <v>28</v>
      </c>
      <c r="V907">
        <v>109</v>
      </c>
      <c r="W907">
        <v>133</v>
      </c>
      <c r="X907">
        <v>1190</v>
      </c>
      <c r="Z907">
        <v>13</v>
      </c>
      <c r="AA907" s="37">
        <v>5</v>
      </c>
      <c r="AB907" s="36" t="s">
        <v>487</v>
      </c>
      <c r="AC907" s="36">
        <f>VLOOKUP(A907,Raceinfo!$A$1:$D$15,4,0)</f>
        <v>4</v>
      </c>
      <c r="AD907">
        <v>4</v>
      </c>
      <c r="AE907">
        <v>55</v>
      </c>
      <c r="AF907">
        <v>3</v>
      </c>
      <c r="AG907">
        <v>3</v>
      </c>
      <c r="AH907">
        <v>5</v>
      </c>
      <c r="AL907" t="s">
        <v>34</v>
      </c>
      <c r="AM907" t="s">
        <v>1470</v>
      </c>
      <c r="AN907" s="126">
        <f>表格2[[#This Row],[今次負磅]]/表格2[[#This Row],[排位體重]]*100%</f>
        <v>9.1596638655462179E-2</v>
      </c>
      <c r="AO907" t="str">
        <f t="shared" si="44"/>
        <v/>
      </c>
    </row>
    <row r="908" spans="1:41" x14ac:dyDescent="0.25">
      <c r="A908" s="21" t="s">
        <v>167</v>
      </c>
      <c r="B908" s="18" t="s">
        <v>200</v>
      </c>
      <c r="C908" s="18"/>
      <c r="D908" s="18"/>
      <c r="E908" s="11" t="s">
        <v>1414</v>
      </c>
      <c r="F908" s="122"/>
      <c r="G908" s="30" t="str">
        <f>VLOOKUP(AF908, method!$A$1:$B$15, 2, 0)</f>
        <v>放頭</v>
      </c>
      <c r="H908">
        <v>11</v>
      </c>
      <c r="I908" t="str">
        <f t="shared" si="42"/>
        <v/>
      </c>
      <c r="J908">
        <f>COUNTIF($B$2:B908,B908)</f>
        <v>23</v>
      </c>
      <c r="K908" t="str">
        <f t="shared" ca="1" si="43"/>
        <v/>
      </c>
      <c r="L908" t="s">
        <v>516</v>
      </c>
      <c r="M908" s="41" t="s">
        <v>400</v>
      </c>
      <c r="N908" s="42">
        <v>1200</v>
      </c>
      <c r="O908">
        <v>1</v>
      </c>
      <c r="P908">
        <v>10.76</v>
      </c>
      <c r="Q908">
        <v>3</v>
      </c>
      <c r="R908">
        <v>1</v>
      </c>
      <c r="S908" s="46" t="s">
        <v>351</v>
      </c>
      <c r="T908" s="49" t="s">
        <v>349</v>
      </c>
      <c r="U908" s="19" t="s">
        <v>28</v>
      </c>
      <c r="V908">
        <v>109</v>
      </c>
      <c r="W908">
        <v>124</v>
      </c>
      <c r="X908">
        <v>1187</v>
      </c>
      <c r="Z908">
        <v>12</v>
      </c>
      <c r="AA908" s="37" t="s">
        <v>534</v>
      </c>
      <c r="AB908" s="35" t="s">
        <v>377</v>
      </c>
      <c r="AC908" s="35">
        <f>VLOOKUP(A908,Raceinfo!$A$1:$D$15,4,0)</f>
        <v>4</v>
      </c>
      <c r="AD908">
        <v>4</v>
      </c>
      <c r="AE908">
        <v>55</v>
      </c>
      <c r="AF908">
        <v>3</v>
      </c>
      <c r="AG908">
        <v>1</v>
      </c>
      <c r="AH908">
        <v>11</v>
      </c>
      <c r="AL908" t="s">
        <v>34</v>
      </c>
      <c r="AM908" t="s">
        <v>1470</v>
      </c>
      <c r="AN908" s="126">
        <f>表格2[[#This Row],[今次負磅]]/表格2[[#This Row],[排位體重]]*100%</f>
        <v>9.182813816343724E-2</v>
      </c>
      <c r="AO908" t="str">
        <f t="shared" si="44"/>
        <v/>
      </c>
    </row>
    <row r="909" spans="1:41" x14ac:dyDescent="0.25">
      <c r="A909" s="21" t="s">
        <v>167</v>
      </c>
      <c r="B909" s="18" t="s">
        <v>200</v>
      </c>
      <c r="C909" s="18"/>
      <c r="D909" s="18"/>
      <c r="E909" s="11" t="s">
        <v>1414</v>
      </c>
      <c r="F909" s="28" t="s">
        <v>1408</v>
      </c>
      <c r="G909" s="30" t="str">
        <f>VLOOKUP(AF909, method!$A$1:$B$15, 2, 0)</f>
        <v>放頭</v>
      </c>
      <c r="H909" s="15">
        <v>1</v>
      </c>
      <c r="I909" s="15" t="str">
        <f t="shared" si="42"/>
        <v/>
      </c>
      <c r="J909" s="15">
        <f>COUNTIF($B$2:B909,B909)</f>
        <v>24</v>
      </c>
      <c r="K909" s="15" t="str">
        <f t="shared" ca="1" si="43"/>
        <v/>
      </c>
      <c r="L909" t="s">
        <v>489</v>
      </c>
      <c r="M909" s="41" t="s">
        <v>400</v>
      </c>
      <c r="N909" s="42">
        <v>1200</v>
      </c>
      <c r="O909">
        <v>1</v>
      </c>
      <c r="P909">
        <v>9.4</v>
      </c>
      <c r="Q909">
        <v>3</v>
      </c>
      <c r="R909">
        <v>1</v>
      </c>
      <c r="S909" s="46" t="s">
        <v>351</v>
      </c>
      <c r="T909" s="46" t="s">
        <v>351</v>
      </c>
      <c r="U909" s="19" t="s">
        <v>28</v>
      </c>
      <c r="V909">
        <v>109</v>
      </c>
      <c r="W909">
        <v>114</v>
      </c>
      <c r="X909">
        <v>1194</v>
      </c>
      <c r="Z909">
        <v>18</v>
      </c>
      <c r="AA909" s="38" t="s">
        <v>550</v>
      </c>
      <c r="AB909" s="35" t="s">
        <v>377</v>
      </c>
      <c r="AC909" s="35">
        <f>VLOOKUP(A909,Raceinfo!$A$1:$D$15,4,0)</f>
        <v>4</v>
      </c>
      <c r="AD909">
        <v>4</v>
      </c>
      <c r="AE909">
        <v>48</v>
      </c>
      <c r="AF909">
        <v>1</v>
      </c>
      <c r="AG909">
        <v>1</v>
      </c>
      <c r="AH909">
        <v>1</v>
      </c>
      <c r="AL909" t="s">
        <v>34</v>
      </c>
      <c r="AM909" t="s">
        <v>1470</v>
      </c>
      <c r="AN909" s="126">
        <f>表格2[[#This Row],[今次負磅]]/表格2[[#This Row],[排位體重]]*100%</f>
        <v>9.1289782244556111E-2</v>
      </c>
      <c r="AO909" t="str">
        <f t="shared" si="44"/>
        <v/>
      </c>
    </row>
    <row r="910" spans="1:41" x14ac:dyDescent="0.25">
      <c r="A910" s="21" t="s">
        <v>167</v>
      </c>
      <c r="B910" s="18" t="s">
        <v>200</v>
      </c>
      <c r="C910" s="18"/>
      <c r="D910" s="18"/>
      <c r="E910" s="11" t="s">
        <v>1414</v>
      </c>
      <c r="F910" s="122"/>
      <c r="G910" s="31" t="str">
        <f>VLOOKUP(AF910, method!$A$1:$B$15, 2, 0)</f>
        <v>中後</v>
      </c>
      <c r="H910">
        <v>12</v>
      </c>
      <c r="I910" t="str">
        <f t="shared" si="42"/>
        <v/>
      </c>
      <c r="J910">
        <f>COUNTIF($B$2:B910,B910)</f>
        <v>25</v>
      </c>
      <c r="K910" t="str">
        <f t="shared" ca="1" si="43"/>
        <v/>
      </c>
      <c r="L910" t="s">
        <v>602</v>
      </c>
      <c r="M910" s="41" t="s">
        <v>400</v>
      </c>
      <c r="N910" s="42">
        <v>1200</v>
      </c>
      <c r="O910">
        <v>1</v>
      </c>
      <c r="P910">
        <v>10.1</v>
      </c>
      <c r="Q910">
        <v>3</v>
      </c>
      <c r="R910">
        <v>12</v>
      </c>
      <c r="S910" s="46" t="s">
        <v>351</v>
      </c>
      <c r="T910" s="45" t="s">
        <v>22</v>
      </c>
      <c r="U910" s="19" t="s">
        <v>28</v>
      </c>
      <c r="V910">
        <v>109</v>
      </c>
      <c r="W910">
        <v>123</v>
      </c>
      <c r="X910">
        <v>1190</v>
      </c>
      <c r="Z910">
        <v>7.6</v>
      </c>
      <c r="AA910" s="37" t="s">
        <v>373</v>
      </c>
      <c r="AB910" s="35" t="s">
        <v>377</v>
      </c>
      <c r="AC910" s="35">
        <f>VLOOKUP(A910,Raceinfo!$A$1:$D$15,4,0)</f>
        <v>4</v>
      </c>
      <c r="AD910">
        <v>4</v>
      </c>
      <c r="AE910">
        <v>48</v>
      </c>
      <c r="AF910">
        <v>8</v>
      </c>
      <c r="AG910">
        <v>7</v>
      </c>
      <c r="AH910">
        <v>12</v>
      </c>
      <c r="AL910" t="s">
        <v>34</v>
      </c>
      <c r="AM910" t="s">
        <v>1470</v>
      </c>
      <c r="AN910" s="126">
        <f>表格2[[#This Row],[今次負磅]]/表格2[[#This Row],[排位體重]]*100%</f>
        <v>9.1596638655462179E-2</v>
      </c>
      <c r="AO910" t="str">
        <f t="shared" si="44"/>
        <v/>
      </c>
    </row>
    <row r="911" spans="1:41" x14ac:dyDescent="0.25">
      <c r="A911" s="21" t="s">
        <v>167</v>
      </c>
      <c r="B911" s="18" t="s">
        <v>200</v>
      </c>
      <c r="C911" s="18"/>
      <c r="D911" s="18"/>
      <c r="E911" s="11" t="s">
        <v>1414</v>
      </c>
      <c r="F911" s="122"/>
      <c r="G911" s="30" t="str">
        <f>VLOOKUP(AF911, method!$A$1:$B$15, 2, 0)</f>
        <v>放頭</v>
      </c>
      <c r="H911">
        <v>6</v>
      </c>
      <c r="I911" t="str">
        <f t="shared" si="42"/>
        <v/>
      </c>
      <c r="J911">
        <f>COUNTIF($B$2:B911,B911)</f>
        <v>26</v>
      </c>
      <c r="K911" t="str">
        <f t="shared" ca="1" si="43"/>
        <v/>
      </c>
      <c r="L911" t="s">
        <v>706</v>
      </c>
      <c r="M911" s="41" t="s">
        <v>400</v>
      </c>
      <c r="N911" s="42">
        <v>1200</v>
      </c>
      <c r="O911">
        <v>1</v>
      </c>
      <c r="P911">
        <v>9.8800000000000008</v>
      </c>
      <c r="Q911">
        <v>3</v>
      </c>
      <c r="R911">
        <v>2</v>
      </c>
      <c r="S911" s="46" t="s">
        <v>351</v>
      </c>
      <c r="T911" s="46" t="s">
        <v>351</v>
      </c>
      <c r="U911" s="19" t="s">
        <v>28</v>
      </c>
      <c r="V911">
        <v>109</v>
      </c>
      <c r="W911">
        <v>113</v>
      </c>
      <c r="X911">
        <v>1191</v>
      </c>
      <c r="Z911">
        <v>6</v>
      </c>
      <c r="AA911" s="37" t="s">
        <v>410</v>
      </c>
      <c r="AB911" s="35" t="s">
        <v>377</v>
      </c>
      <c r="AC911" s="35">
        <f>VLOOKUP(A911,Raceinfo!$A$1:$D$15,4,0)</f>
        <v>4</v>
      </c>
      <c r="AD911">
        <v>4</v>
      </c>
      <c r="AE911">
        <v>48</v>
      </c>
      <c r="AF911">
        <v>1</v>
      </c>
      <c r="AG911">
        <v>1</v>
      </c>
      <c r="AH911">
        <v>6</v>
      </c>
      <c r="AL911" t="s">
        <v>34</v>
      </c>
      <c r="AM911" t="s">
        <v>1470</v>
      </c>
      <c r="AN911" s="126">
        <f>表格2[[#This Row],[今次負磅]]/表格2[[#This Row],[排位體重]]*100%</f>
        <v>9.1519731318219985E-2</v>
      </c>
      <c r="AO911" t="str">
        <f t="shared" si="44"/>
        <v/>
      </c>
    </row>
    <row r="912" spans="1:41" x14ac:dyDescent="0.25">
      <c r="A912" s="21" t="s">
        <v>167</v>
      </c>
      <c r="B912" s="18" t="s">
        <v>200</v>
      </c>
      <c r="C912" s="18"/>
      <c r="D912" s="18"/>
      <c r="E912" s="11" t="s">
        <v>1414</v>
      </c>
      <c r="F912" s="28" t="s">
        <v>1408</v>
      </c>
      <c r="G912" s="30" t="str">
        <f>VLOOKUP(AF912, method!$A$1:$B$15, 2, 0)</f>
        <v>放頭</v>
      </c>
      <c r="H912" s="15">
        <v>1</v>
      </c>
      <c r="I912" s="15" t="str">
        <f t="shared" si="42"/>
        <v/>
      </c>
      <c r="J912" s="15">
        <f>COUNTIF($B$2:B912,B912)</f>
        <v>27</v>
      </c>
      <c r="K912" s="15" t="str">
        <f t="shared" ca="1" si="43"/>
        <v/>
      </c>
      <c r="L912" t="s">
        <v>549</v>
      </c>
      <c r="M912" s="41" t="s">
        <v>400</v>
      </c>
      <c r="N912" s="42">
        <v>1200</v>
      </c>
      <c r="O912">
        <v>1</v>
      </c>
      <c r="P912">
        <v>9.2200000000000006</v>
      </c>
      <c r="Q912">
        <v>3</v>
      </c>
      <c r="R912">
        <v>4</v>
      </c>
      <c r="S912" s="46" t="s">
        <v>351</v>
      </c>
      <c r="T912" s="46" t="s">
        <v>351</v>
      </c>
      <c r="U912" s="19" t="s">
        <v>28</v>
      </c>
      <c r="V912">
        <v>109</v>
      </c>
      <c r="W912">
        <v>109</v>
      </c>
      <c r="X912">
        <v>1181</v>
      </c>
      <c r="Z912">
        <v>11</v>
      </c>
      <c r="AA912" s="38">
        <v>1</v>
      </c>
      <c r="AB912" s="35" t="s">
        <v>377</v>
      </c>
      <c r="AC912" s="35">
        <f>VLOOKUP(A912,Raceinfo!$A$1:$D$15,4,0)</f>
        <v>4</v>
      </c>
      <c r="AD912">
        <v>4</v>
      </c>
      <c r="AE912">
        <v>41</v>
      </c>
      <c r="AF912">
        <v>2</v>
      </c>
      <c r="AG912">
        <v>1</v>
      </c>
      <c r="AH912">
        <v>1</v>
      </c>
      <c r="AL912" t="s">
        <v>34</v>
      </c>
      <c r="AM912" t="s">
        <v>1470</v>
      </c>
      <c r="AN912" s="126">
        <f>表格2[[#This Row],[今次負磅]]/表格2[[#This Row],[排位體重]]*100%</f>
        <v>9.2294665537679926E-2</v>
      </c>
      <c r="AO912" t="str">
        <f t="shared" si="44"/>
        <v/>
      </c>
    </row>
    <row r="913" spans="1:41" x14ac:dyDescent="0.25">
      <c r="A913" s="21" t="s">
        <v>167</v>
      </c>
      <c r="B913" s="18" t="s">
        <v>200</v>
      </c>
      <c r="C913" s="18"/>
      <c r="D913" s="18"/>
      <c r="E913" s="11" t="s">
        <v>1414</v>
      </c>
      <c r="F913" s="122"/>
      <c r="G913" s="30" t="str">
        <f>VLOOKUP(AF913, method!$A$1:$B$15, 2, 0)</f>
        <v>放頭</v>
      </c>
      <c r="H913">
        <v>8</v>
      </c>
      <c r="I913" t="str">
        <f t="shared" si="42"/>
        <v/>
      </c>
      <c r="J913">
        <f>COUNTIF($B$2:B913,B913)</f>
        <v>28</v>
      </c>
      <c r="K913" t="str">
        <f t="shared" ca="1" si="43"/>
        <v/>
      </c>
      <c r="L913" t="s">
        <v>495</v>
      </c>
      <c r="M913" s="39" t="s">
        <v>384</v>
      </c>
      <c r="N913">
        <v>1400</v>
      </c>
      <c r="O913">
        <v>1</v>
      </c>
      <c r="P913">
        <v>22.27</v>
      </c>
      <c r="Q913">
        <v>3</v>
      </c>
      <c r="R913">
        <v>8</v>
      </c>
      <c r="S913" s="46" t="s">
        <v>351</v>
      </c>
      <c r="T913" s="55" t="s">
        <v>69</v>
      </c>
      <c r="U913" s="19" t="s">
        <v>28</v>
      </c>
      <c r="V913">
        <v>109</v>
      </c>
      <c r="W913">
        <v>118</v>
      </c>
      <c r="X913">
        <v>1180</v>
      </c>
      <c r="Z913">
        <v>26</v>
      </c>
      <c r="AA913" s="37">
        <v>4</v>
      </c>
      <c r="AB913" s="35" t="s">
        <v>370</v>
      </c>
      <c r="AC913" s="35">
        <f>VLOOKUP(A913,Raceinfo!$A$1:$D$15,4,0)</f>
        <v>4</v>
      </c>
      <c r="AD913">
        <v>4</v>
      </c>
      <c r="AE913">
        <v>42</v>
      </c>
      <c r="AF913">
        <v>1</v>
      </c>
      <c r="AG913">
        <v>1</v>
      </c>
      <c r="AH913">
        <v>1</v>
      </c>
      <c r="AI913">
        <v>8</v>
      </c>
      <c r="AL913" t="s">
        <v>34</v>
      </c>
      <c r="AM913" t="s">
        <v>1470</v>
      </c>
      <c r="AN913" s="126">
        <f>表格2[[#This Row],[今次負磅]]/表格2[[#This Row],[排位體重]]*100%</f>
        <v>9.2372881355932204E-2</v>
      </c>
      <c r="AO913" t="str">
        <f t="shared" si="44"/>
        <v/>
      </c>
    </row>
    <row r="914" spans="1:41" x14ac:dyDescent="0.25">
      <c r="A914" s="21" t="s">
        <v>167</v>
      </c>
      <c r="B914" s="19" t="s">
        <v>1963</v>
      </c>
      <c r="C914" s="19"/>
      <c r="D914" s="19"/>
      <c r="E914" s="124" t="s">
        <v>1413</v>
      </c>
      <c r="F914" s="122"/>
      <c r="G914" s="32" t="str">
        <f>VLOOKUP(AF914, method!$A$1:$B$15, 2, 0)</f>
        <v>中前</v>
      </c>
      <c r="H914">
        <v>4</v>
      </c>
      <c r="I914" t="str">
        <f t="shared" si="42"/>
        <v/>
      </c>
      <c r="J914">
        <f>COUNTIF($B$2:B914,B914)</f>
        <v>1</v>
      </c>
      <c r="K914" t="str">
        <f t="shared" ca="1" si="43"/>
        <v/>
      </c>
      <c r="L914" t="s">
        <v>368</v>
      </c>
      <c r="M914" s="39" t="s">
        <v>369</v>
      </c>
      <c r="N914">
        <v>1400</v>
      </c>
      <c r="O914">
        <v>1</v>
      </c>
      <c r="P914">
        <v>21.99</v>
      </c>
      <c r="Q914" t="e">
        <v>#N/A</v>
      </c>
      <c r="R914">
        <v>5</v>
      </c>
      <c r="S914" s="58" t="e">
        <v>#N/A</v>
      </c>
      <c r="T914" s="50" t="s">
        <v>46</v>
      </c>
      <c r="U914" s="19" t="s">
        <v>78</v>
      </c>
      <c r="V914" t="e">
        <v>#N/A</v>
      </c>
      <c r="W914">
        <v>127</v>
      </c>
      <c r="X914">
        <v>1144</v>
      </c>
      <c r="Z914">
        <v>16</v>
      </c>
      <c r="AA914" s="37" t="s">
        <v>531</v>
      </c>
      <c r="AB914" s="35" t="s">
        <v>370</v>
      </c>
      <c r="AC914" s="35">
        <f>VLOOKUP(A914,Raceinfo!$A$1:$D$15,4,0)</f>
        <v>4</v>
      </c>
      <c r="AD914">
        <v>4</v>
      </c>
      <c r="AE914">
        <v>50</v>
      </c>
      <c r="AF914">
        <v>5</v>
      </c>
      <c r="AG914">
        <v>6</v>
      </c>
      <c r="AH914">
        <v>8</v>
      </c>
      <c r="AI914">
        <v>4</v>
      </c>
      <c r="AL914" t="s">
        <v>18</v>
      </c>
      <c r="AM914" t="s">
        <v>1475</v>
      </c>
      <c r="AN914" s="126" t="e">
        <f>表格2[[#This Row],[今次負磅]]/表格2[[#This Row],[排位體重]]*100%</f>
        <v>#N/A</v>
      </c>
      <c r="AO914" t="e">
        <f t="shared" si="44"/>
        <v>#N/A</v>
      </c>
    </row>
    <row r="915" spans="1:41" x14ac:dyDescent="0.25">
      <c r="A915" s="21" t="s">
        <v>167</v>
      </c>
      <c r="B915" s="19" t="s">
        <v>1333</v>
      </c>
      <c r="C915" s="19"/>
      <c r="D915" s="19"/>
      <c r="E915" s="124" t="s">
        <v>1413</v>
      </c>
      <c r="F915" s="122"/>
      <c r="G915" s="30" t="str">
        <f>VLOOKUP(AF915, method!$A$1:$B$15, 2, 0)</f>
        <v>放頭</v>
      </c>
      <c r="H915">
        <v>8</v>
      </c>
      <c r="I915" t="str">
        <f t="shared" si="42"/>
        <v/>
      </c>
      <c r="J915">
        <f>COUNTIF($B$2:B915,B915)</f>
        <v>2</v>
      </c>
      <c r="K915" t="str">
        <f t="shared" ca="1" si="43"/>
        <v/>
      </c>
      <c r="L915" t="s">
        <v>504</v>
      </c>
      <c r="M915" s="39" t="s">
        <v>369</v>
      </c>
      <c r="N915" s="42">
        <v>1200</v>
      </c>
      <c r="O915">
        <v>1</v>
      </c>
      <c r="P915">
        <v>9.9499999999999993</v>
      </c>
      <c r="Q915" t="e">
        <v>#N/A</v>
      </c>
      <c r="R915">
        <v>14</v>
      </c>
      <c r="S915" s="58" t="e">
        <v>#N/A</v>
      </c>
      <c r="T915" s="76" t="s">
        <v>355</v>
      </c>
      <c r="U915" s="19" t="s">
        <v>78</v>
      </c>
      <c r="V915" t="e">
        <v>#N/A</v>
      </c>
      <c r="W915">
        <v>127</v>
      </c>
      <c r="X915">
        <v>1144</v>
      </c>
      <c r="Z915">
        <v>68</v>
      </c>
      <c r="AA915" s="37" t="s">
        <v>414</v>
      </c>
      <c r="AB915" s="35" t="s">
        <v>377</v>
      </c>
      <c r="AC915" s="35">
        <f>VLOOKUP(A915,Raceinfo!$A$1:$D$15,4,0)</f>
        <v>4</v>
      </c>
      <c r="AD915">
        <v>4</v>
      </c>
      <c r="AE915">
        <v>52</v>
      </c>
      <c r="AF915">
        <v>2</v>
      </c>
      <c r="AG915">
        <v>2</v>
      </c>
      <c r="AH915">
        <v>8</v>
      </c>
      <c r="AL915" t="s">
        <v>18</v>
      </c>
      <c r="AM915" t="s">
        <v>1475</v>
      </c>
      <c r="AN915" s="126" t="e">
        <f>表格2[[#This Row],[今次負磅]]/表格2[[#This Row],[排位體重]]*100%</f>
        <v>#N/A</v>
      </c>
      <c r="AO915" t="e">
        <f t="shared" si="44"/>
        <v>#N/A</v>
      </c>
    </row>
    <row r="916" spans="1:41" x14ac:dyDescent="0.25">
      <c r="A916" s="21" t="s">
        <v>167</v>
      </c>
      <c r="B916" s="19" t="s">
        <v>1333</v>
      </c>
      <c r="C916" s="19"/>
      <c r="D916" s="19"/>
      <c r="E916" s="124" t="s">
        <v>1413</v>
      </c>
      <c r="F916" s="122"/>
      <c r="G916" s="33" t="str">
        <f>VLOOKUP(AF916, method!$A$1:$B$15, 2, 0)</f>
        <v>留後</v>
      </c>
      <c r="H916">
        <v>11</v>
      </c>
      <c r="I916" t="str">
        <f t="shared" si="42"/>
        <v/>
      </c>
      <c r="J916">
        <f>COUNTIF($B$2:B916,B916)</f>
        <v>3</v>
      </c>
      <c r="K916" t="str">
        <f t="shared" ca="1" si="43"/>
        <v/>
      </c>
      <c r="L916" t="s">
        <v>422</v>
      </c>
      <c r="M916" s="39" t="s">
        <v>369</v>
      </c>
      <c r="N916">
        <v>1400</v>
      </c>
      <c r="O916">
        <v>1</v>
      </c>
      <c r="P916">
        <v>22.72</v>
      </c>
      <c r="Q916" t="e">
        <v>#N/A</v>
      </c>
      <c r="R916">
        <v>7</v>
      </c>
      <c r="S916" s="58" t="e">
        <v>#N/A</v>
      </c>
      <c r="T916" s="53" t="s">
        <v>60</v>
      </c>
      <c r="U916" s="19" t="s">
        <v>78</v>
      </c>
      <c r="V916" t="e">
        <v>#N/A</v>
      </c>
      <c r="W916">
        <v>129</v>
      </c>
      <c r="X916">
        <v>1129</v>
      </c>
      <c r="Z916">
        <v>24</v>
      </c>
      <c r="AA916" s="37">
        <v>7</v>
      </c>
      <c r="AB916" s="35" t="s">
        <v>370</v>
      </c>
      <c r="AC916" s="35">
        <f>VLOOKUP(A916,Raceinfo!$A$1:$D$15,4,0)</f>
        <v>4</v>
      </c>
      <c r="AD916">
        <v>4</v>
      </c>
      <c r="AE916">
        <v>54</v>
      </c>
      <c r="AF916">
        <v>11</v>
      </c>
      <c r="AG916">
        <v>12</v>
      </c>
      <c r="AH916">
        <v>11</v>
      </c>
      <c r="AI916">
        <v>11</v>
      </c>
      <c r="AL916" t="s">
        <v>18</v>
      </c>
      <c r="AM916" t="s">
        <v>1475</v>
      </c>
      <c r="AN916" s="126" t="e">
        <f>表格2[[#This Row],[今次負磅]]/表格2[[#This Row],[排位體重]]*100%</f>
        <v>#N/A</v>
      </c>
      <c r="AO916" t="e">
        <f t="shared" si="44"/>
        <v>#N/A</v>
      </c>
    </row>
    <row r="917" spans="1:41" x14ac:dyDescent="0.25">
      <c r="A917" s="21" t="s">
        <v>167</v>
      </c>
      <c r="B917" s="19" t="s">
        <v>1333</v>
      </c>
      <c r="C917" s="19"/>
      <c r="D917" s="19"/>
      <c r="E917" s="124" t="s">
        <v>1413</v>
      </c>
      <c r="F917" s="122"/>
      <c r="G917" s="33" t="str">
        <f>VLOOKUP(AF917, method!$A$1:$B$15, 2, 0)</f>
        <v>留後</v>
      </c>
      <c r="H917">
        <v>4</v>
      </c>
      <c r="I917" t="str">
        <f t="shared" si="42"/>
        <v/>
      </c>
      <c r="J917">
        <f>COUNTIF($B$2:B917,B917)</f>
        <v>4</v>
      </c>
      <c r="K917" t="str">
        <f t="shared" ca="1" si="43"/>
        <v/>
      </c>
      <c r="L917" t="s">
        <v>417</v>
      </c>
      <c r="M917" s="39" t="s">
        <v>394</v>
      </c>
      <c r="N917" s="42">
        <v>1200</v>
      </c>
      <c r="O917">
        <v>1</v>
      </c>
      <c r="P917">
        <v>9.76</v>
      </c>
      <c r="Q917" t="e">
        <v>#N/A</v>
      </c>
      <c r="R917">
        <v>7</v>
      </c>
      <c r="S917" s="58" t="e">
        <v>#N/A</v>
      </c>
      <c r="T917" s="53" t="s">
        <v>60</v>
      </c>
      <c r="U917" s="19" t="s">
        <v>78</v>
      </c>
      <c r="V917" t="e">
        <v>#N/A</v>
      </c>
      <c r="W917">
        <v>133</v>
      </c>
      <c r="X917">
        <v>1139</v>
      </c>
      <c r="Z917">
        <v>42</v>
      </c>
      <c r="AA917" s="37" t="s">
        <v>436</v>
      </c>
      <c r="AB917" s="35" t="s">
        <v>377</v>
      </c>
      <c r="AC917" s="35">
        <f>VLOOKUP(A917,Raceinfo!$A$1:$D$15,4,0)</f>
        <v>4</v>
      </c>
      <c r="AD917">
        <v>4</v>
      </c>
      <c r="AE917">
        <v>55</v>
      </c>
      <c r="AF917">
        <v>13</v>
      </c>
      <c r="AG917">
        <v>11</v>
      </c>
      <c r="AH917">
        <v>4</v>
      </c>
      <c r="AL917" t="s">
        <v>18</v>
      </c>
      <c r="AM917" t="s">
        <v>1475</v>
      </c>
      <c r="AN917" s="126" t="e">
        <f>表格2[[#This Row],[今次負磅]]/表格2[[#This Row],[排位體重]]*100%</f>
        <v>#N/A</v>
      </c>
      <c r="AO917" t="e">
        <f t="shared" si="44"/>
        <v>#N/A</v>
      </c>
    </row>
    <row r="918" spans="1:41" x14ac:dyDescent="0.25">
      <c r="A918" s="21" t="s">
        <v>167</v>
      </c>
      <c r="B918" s="19" t="s">
        <v>1333</v>
      </c>
      <c r="C918" s="19"/>
      <c r="D918" s="19"/>
      <c r="E918" s="124" t="s">
        <v>1413</v>
      </c>
      <c r="F918" s="122"/>
      <c r="G918" s="32" t="str">
        <f>VLOOKUP(AF918, method!$A$1:$B$15, 2, 0)</f>
        <v>中前</v>
      </c>
      <c r="H918">
        <v>11</v>
      </c>
      <c r="I918" t="str">
        <f t="shared" si="42"/>
        <v/>
      </c>
      <c r="J918">
        <f>COUNTIF($B$2:B918,B918)</f>
        <v>5</v>
      </c>
      <c r="K918" t="str">
        <f t="shared" ca="1" si="43"/>
        <v/>
      </c>
      <c r="L918" t="s">
        <v>466</v>
      </c>
      <c r="M918" s="40" t="s">
        <v>426</v>
      </c>
      <c r="N918" s="42">
        <v>1200</v>
      </c>
      <c r="O918">
        <v>1</v>
      </c>
      <c r="P918">
        <v>11.5</v>
      </c>
      <c r="Q918" t="e">
        <v>#N/A</v>
      </c>
      <c r="R918">
        <v>5</v>
      </c>
      <c r="S918" s="58" t="e">
        <v>#N/A</v>
      </c>
      <c r="T918" s="51" t="s">
        <v>52</v>
      </c>
      <c r="U918" s="19" t="s">
        <v>78</v>
      </c>
      <c r="V918" t="e">
        <v>#N/A</v>
      </c>
      <c r="W918">
        <v>133</v>
      </c>
      <c r="X918">
        <v>1140</v>
      </c>
      <c r="Z918">
        <v>55</v>
      </c>
      <c r="AA918" s="37" t="s">
        <v>534</v>
      </c>
      <c r="AB918" s="35" t="s">
        <v>370</v>
      </c>
      <c r="AC918" s="35">
        <f>VLOOKUP(A918,Raceinfo!$A$1:$D$15,4,0)</f>
        <v>4</v>
      </c>
      <c r="AD918">
        <v>4</v>
      </c>
      <c r="AE918">
        <v>57</v>
      </c>
      <c r="AF918">
        <v>7</v>
      </c>
      <c r="AG918">
        <v>9</v>
      </c>
      <c r="AH918">
        <v>11</v>
      </c>
      <c r="AL918" t="s">
        <v>667</v>
      </c>
      <c r="AM918" t="s">
        <v>1581</v>
      </c>
      <c r="AN918" s="126" t="e">
        <f>表格2[[#This Row],[今次負磅]]/表格2[[#This Row],[排位體重]]*100%</f>
        <v>#N/A</v>
      </c>
      <c r="AO918" t="e">
        <f t="shared" si="44"/>
        <v>#N/A</v>
      </c>
    </row>
    <row r="919" spans="1:41" x14ac:dyDescent="0.25">
      <c r="A919" s="21" t="s">
        <v>167</v>
      </c>
      <c r="B919" s="19" t="s">
        <v>1333</v>
      </c>
      <c r="C919" s="19"/>
      <c r="D919" s="19"/>
      <c r="E919" s="124" t="s">
        <v>1413</v>
      </c>
      <c r="F919" s="122"/>
      <c r="G919" s="32" t="str">
        <f>VLOOKUP(AF919, method!$A$1:$B$15, 2, 0)</f>
        <v>中前</v>
      </c>
      <c r="H919">
        <v>14</v>
      </c>
      <c r="I919" t="str">
        <f t="shared" si="42"/>
        <v/>
      </c>
      <c r="J919">
        <f>COUNTIF($B$2:B919,B919)</f>
        <v>6</v>
      </c>
      <c r="K919" t="str">
        <f t="shared" ca="1" si="43"/>
        <v/>
      </c>
      <c r="L919" t="s">
        <v>469</v>
      </c>
      <c r="M919" s="41" t="s">
        <v>400</v>
      </c>
      <c r="N919">
        <v>1650</v>
      </c>
      <c r="O919">
        <v>1</v>
      </c>
      <c r="P919">
        <v>42.18</v>
      </c>
      <c r="Q919" t="e">
        <v>#N/A</v>
      </c>
      <c r="R919">
        <v>1</v>
      </c>
      <c r="S919" s="58" t="e">
        <v>#N/A</v>
      </c>
      <c r="T919" s="62" t="s">
        <v>154</v>
      </c>
      <c r="U919" s="19" t="s">
        <v>78</v>
      </c>
      <c r="V919" t="e">
        <v>#N/A</v>
      </c>
      <c r="W919">
        <v>134</v>
      </c>
      <c r="X919">
        <v>1158</v>
      </c>
      <c r="Z919">
        <v>28</v>
      </c>
      <c r="AA919" s="37" t="s">
        <v>758</v>
      </c>
      <c r="AB919" s="35" t="s">
        <v>377</v>
      </c>
      <c r="AC919" s="35">
        <f>VLOOKUP(A919,Raceinfo!$A$1:$D$15,4,0)</f>
        <v>4</v>
      </c>
      <c r="AD919">
        <v>4</v>
      </c>
      <c r="AE919">
        <v>59</v>
      </c>
      <c r="AF919">
        <v>5</v>
      </c>
      <c r="AG919">
        <v>5</v>
      </c>
      <c r="AH919">
        <v>8</v>
      </c>
      <c r="AI919">
        <v>14</v>
      </c>
      <c r="AL919" t="s">
        <v>671</v>
      </c>
      <c r="AM919" t="s">
        <v>1583</v>
      </c>
      <c r="AN919" s="126" t="e">
        <f>表格2[[#This Row],[今次負磅]]/表格2[[#This Row],[排位體重]]*100%</f>
        <v>#N/A</v>
      </c>
      <c r="AO919" t="e">
        <f t="shared" si="44"/>
        <v>#N/A</v>
      </c>
    </row>
    <row r="920" spans="1:41" x14ac:dyDescent="0.25">
      <c r="A920" s="21" t="s">
        <v>167</v>
      </c>
      <c r="B920" s="19" t="s">
        <v>1333</v>
      </c>
      <c r="C920" s="19"/>
      <c r="D920" s="19"/>
      <c r="E920" s="124" t="s">
        <v>1413</v>
      </c>
      <c r="F920" s="122"/>
      <c r="G920" s="30" t="str">
        <f>VLOOKUP(AF920, method!$A$1:$B$15, 2, 0)</f>
        <v>放頭</v>
      </c>
      <c r="H920">
        <v>5</v>
      </c>
      <c r="I920" t="str">
        <f t="shared" si="42"/>
        <v/>
      </c>
      <c r="J920">
        <f>COUNTIF($B$2:B920,B920)</f>
        <v>7</v>
      </c>
      <c r="K920" t="str">
        <f t="shared" ca="1" si="43"/>
        <v/>
      </c>
      <c r="L920" t="s">
        <v>454</v>
      </c>
      <c r="M920" s="39" t="s">
        <v>430</v>
      </c>
      <c r="N920">
        <v>1400</v>
      </c>
      <c r="O920">
        <v>1</v>
      </c>
      <c r="P920">
        <v>22.56</v>
      </c>
      <c r="Q920" t="e">
        <v>#N/A</v>
      </c>
      <c r="R920">
        <v>1</v>
      </c>
      <c r="S920" s="58" t="e">
        <v>#N/A</v>
      </c>
      <c r="T920" s="51" t="s">
        <v>52</v>
      </c>
      <c r="U920" s="19" t="s">
        <v>78</v>
      </c>
      <c r="V920" t="e">
        <v>#N/A</v>
      </c>
      <c r="W920">
        <v>135</v>
      </c>
      <c r="X920">
        <v>1158</v>
      </c>
      <c r="Z920">
        <v>20</v>
      </c>
      <c r="AA920" s="38" t="s">
        <v>517</v>
      </c>
      <c r="AB920" s="35" t="s">
        <v>370</v>
      </c>
      <c r="AC920" s="35">
        <f>VLOOKUP(A920,Raceinfo!$A$1:$D$15,4,0)</f>
        <v>4</v>
      </c>
      <c r="AD920">
        <v>4</v>
      </c>
      <c r="AE920">
        <v>60</v>
      </c>
      <c r="AF920">
        <v>3</v>
      </c>
      <c r="AG920">
        <v>4</v>
      </c>
      <c r="AH920">
        <v>3</v>
      </c>
      <c r="AI920">
        <v>5</v>
      </c>
      <c r="AL920" t="s">
        <v>18</v>
      </c>
      <c r="AM920" t="s">
        <v>1475</v>
      </c>
      <c r="AN920" s="126" t="e">
        <f>表格2[[#This Row],[今次負磅]]/表格2[[#This Row],[排位體重]]*100%</f>
        <v>#N/A</v>
      </c>
      <c r="AO920" t="e">
        <f t="shared" si="44"/>
        <v>#N/A</v>
      </c>
    </row>
    <row r="921" spans="1:41" x14ac:dyDescent="0.25">
      <c r="A921" s="21" t="s">
        <v>167</v>
      </c>
      <c r="B921" s="19" t="s">
        <v>1333</v>
      </c>
      <c r="C921" s="19"/>
      <c r="D921" s="19"/>
      <c r="E921" s="124" t="s">
        <v>1413</v>
      </c>
      <c r="F921" s="122"/>
      <c r="G921" s="32" t="str">
        <f>VLOOKUP(AF921, method!$A$1:$B$15, 2, 0)</f>
        <v>中前</v>
      </c>
      <c r="H921">
        <v>14</v>
      </c>
      <c r="I921" t="str">
        <f t="shared" si="42"/>
        <v/>
      </c>
      <c r="J921">
        <f>COUNTIF($B$2:B921,B921)</f>
        <v>8</v>
      </c>
      <c r="K921" t="str">
        <f t="shared" ca="1" si="43"/>
        <v/>
      </c>
      <c r="L921" t="s">
        <v>505</v>
      </c>
      <c r="M921" s="39" t="s">
        <v>430</v>
      </c>
      <c r="N921">
        <v>1400</v>
      </c>
      <c r="O921">
        <v>1</v>
      </c>
      <c r="P921">
        <v>23.13</v>
      </c>
      <c r="Q921" t="e">
        <v>#N/A</v>
      </c>
      <c r="R921">
        <v>13</v>
      </c>
      <c r="S921" s="58" t="e">
        <v>#N/A</v>
      </c>
      <c r="T921" s="50" t="s">
        <v>46</v>
      </c>
      <c r="U921" s="19" t="s">
        <v>78</v>
      </c>
      <c r="V921" t="e">
        <v>#N/A</v>
      </c>
      <c r="W921">
        <v>135</v>
      </c>
      <c r="X921">
        <v>1182</v>
      </c>
      <c r="Z921">
        <v>20</v>
      </c>
      <c r="AA921" s="37" t="s">
        <v>570</v>
      </c>
      <c r="AB921" s="35" t="s">
        <v>370</v>
      </c>
      <c r="AC921" s="35">
        <f>VLOOKUP(A921,Raceinfo!$A$1:$D$15,4,0)</f>
        <v>4</v>
      </c>
      <c r="AD921">
        <v>4</v>
      </c>
      <c r="AE921">
        <v>60</v>
      </c>
      <c r="AF921">
        <v>6</v>
      </c>
      <c r="AG921">
        <v>7</v>
      </c>
      <c r="AH921">
        <v>11</v>
      </c>
      <c r="AI921">
        <v>14</v>
      </c>
      <c r="AL921" t="s">
        <v>18</v>
      </c>
      <c r="AM921" t="s">
        <v>1475</v>
      </c>
      <c r="AN921" s="126" t="e">
        <f>表格2[[#This Row],[今次負磅]]/表格2[[#This Row],[排位體重]]*100%</f>
        <v>#N/A</v>
      </c>
      <c r="AO921" t="e">
        <f t="shared" si="44"/>
        <v>#N/A</v>
      </c>
    </row>
    <row r="922" spans="1:41" x14ac:dyDescent="0.25">
      <c r="A922" s="21" t="s">
        <v>167</v>
      </c>
      <c r="B922" s="19" t="s">
        <v>1333</v>
      </c>
      <c r="C922" s="19"/>
      <c r="D922" s="19"/>
      <c r="E922" s="124" t="s">
        <v>1413</v>
      </c>
      <c r="F922" s="122"/>
      <c r="G922" s="33" t="str">
        <f>VLOOKUP(AF922, method!$A$1:$B$15, 2, 0)</f>
        <v>留後</v>
      </c>
      <c r="H922">
        <v>8</v>
      </c>
      <c r="I922" t="str">
        <f t="shared" si="42"/>
        <v/>
      </c>
      <c r="J922">
        <f>COUNTIF($B$2:B922,B922)</f>
        <v>9</v>
      </c>
      <c r="K922" t="str">
        <f t="shared" ca="1" si="43"/>
        <v/>
      </c>
      <c r="L922" t="s">
        <v>429</v>
      </c>
      <c r="M922" s="39" t="s">
        <v>430</v>
      </c>
      <c r="N922">
        <v>1400</v>
      </c>
      <c r="O922">
        <v>1</v>
      </c>
      <c r="P922">
        <v>22.32</v>
      </c>
      <c r="Q922" t="e">
        <v>#N/A</v>
      </c>
      <c r="R922">
        <v>14</v>
      </c>
      <c r="S922" s="58" t="e">
        <v>#N/A</v>
      </c>
      <c r="T922" s="50" t="s">
        <v>46</v>
      </c>
      <c r="U922" s="19" t="s">
        <v>78</v>
      </c>
      <c r="V922" t="e">
        <v>#N/A</v>
      </c>
      <c r="W922">
        <v>135</v>
      </c>
      <c r="X922">
        <v>1156</v>
      </c>
      <c r="Z922">
        <v>19</v>
      </c>
      <c r="AA922" s="37">
        <v>3</v>
      </c>
      <c r="AB922" s="35" t="s">
        <v>377</v>
      </c>
      <c r="AC922" s="35">
        <f>VLOOKUP(A922,Raceinfo!$A$1:$D$15,4,0)</f>
        <v>4</v>
      </c>
      <c r="AD922">
        <v>4</v>
      </c>
      <c r="AE922">
        <v>60</v>
      </c>
      <c r="AF922">
        <v>13</v>
      </c>
      <c r="AG922">
        <v>14</v>
      </c>
      <c r="AH922">
        <v>11</v>
      </c>
      <c r="AI922">
        <v>8</v>
      </c>
      <c r="AL922" t="s">
        <v>18</v>
      </c>
      <c r="AM922" t="s">
        <v>1475</v>
      </c>
      <c r="AN922" s="126" t="e">
        <f>表格2[[#This Row],[今次負磅]]/表格2[[#This Row],[排位體重]]*100%</f>
        <v>#N/A</v>
      </c>
      <c r="AO922" t="e">
        <f t="shared" si="44"/>
        <v>#N/A</v>
      </c>
    </row>
    <row r="923" spans="1:41" x14ac:dyDescent="0.25">
      <c r="A923" s="21" t="s">
        <v>167</v>
      </c>
      <c r="B923" s="19" t="s">
        <v>1333</v>
      </c>
      <c r="C923" s="19"/>
      <c r="D923" s="19"/>
      <c r="E923" s="124" t="s">
        <v>1413</v>
      </c>
      <c r="F923" s="28" t="s">
        <v>1408</v>
      </c>
      <c r="G923" s="30" t="str">
        <f>VLOOKUP(AF923, method!$A$1:$B$15, 2, 0)</f>
        <v>放頭</v>
      </c>
      <c r="H923" s="15">
        <v>1</v>
      </c>
      <c r="I923" s="15" t="str">
        <f t="shared" si="42"/>
        <v/>
      </c>
      <c r="J923" s="15">
        <f>COUNTIF($B$2:B923,B923)</f>
        <v>10</v>
      </c>
      <c r="K923" s="15" t="str">
        <f t="shared" ca="1" si="43"/>
        <v/>
      </c>
      <c r="L923" t="s">
        <v>503</v>
      </c>
      <c r="M923" s="39" t="s">
        <v>430</v>
      </c>
      <c r="N923">
        <v>1400</v>
      </c>
      <c r="O923">
        <v>1</v>
      </c>
      <c r="P923">
        <v>23.7</v>
      </c>
      <c r="Q923" t="e">
        <v>#N/A</v>
      </c>
      <c r="R923">
        <v>4</v>
      </c>
      <c r="S923" s="58" t="e">
        <v>#N/A</v>
      </c>
      <c r="T923" s="50" t="s">
        <v>46</v>
      </c>
      <c r="U923" s="19" t="s">
        <v>78</v>
      </c>
      <c r="V923" t="e">
        <v>#N/A</v>
      </c>
      <c r="W923">
        <v>128</v>
      </c>
      <c r="X923">
        <v>1141</v>
      </c>
      <c r="Z923">
        <v>12</v>
      </c>
      <c r="AA923" s="38" t="s">
        <v>463</v>
      </c>
      <c r="AB923" s="35" t="s">
        <v>377</v>
      </c>
      <c r="AC923" s="35">
        <f>VLOOKUP(A923,Raceinfo!$A$1:$D$15,4,0)</f>
        <v>4</v>
      </c>
      <c r="AD923">
        <v>4</v>
      </c>
      <c r="AE923">
        <v>53</v>
      </c>
      <c r="AF923">
        <v>2</v>
      </c>
      <c r="AG923">
        <v>4</v>
      </c>
      <c r="AH923">
        <v>3</v>
      </c>
      <c r="AI923">
        <v>1</v>
      </c>
      <c r="AL923" t="s">
        <v>18</v>
      </c>
      <c r="AM923" t="s">
        <v>1475</v>
      </c>
      <c r="AN923" s="126" t="e">
        <f>表格2[[#This Row],[今次負磅]]/表格2[[#This Row],[排位體重]]*100%</f>
        <v>#N/A</v>
      </c>
      <c r="AO923" t="e">
        <f t="shared" si="44"/>
        <v>#N/A</v>
      </c>
    </row>
    <row r="924" spans="1:41" x14ac:dyDescent="0.25">
      <c r="A924" s="21" t="s">
        <v>167</v>
      </c>
      <c r="B924" s="19" t="s">
        <v>1333</v>
      </c>
      <c r="C924" s="19"/>
      <c r="D924" s="19"/>
      <c r="E924" s="124" t="s">
        <v>1413</v>
      </c>
      <c r="F924" s="18" t="s">
        <v>1407</v>
      </c>
      <c r="G924" s="33" t="str">
        <f>VLOOKUP(AF924, method!$A$1:$B$15, 2, 0)</f>
        <v>留後</v>
      </c>
      <c r="H924" s="15">
        <v>2</v>
      </c>
      <c r="I924" s="15" t="str">
        <f t="shared" si="42"/>
        <v/>
      </c>
      <c r="J924" s="15">
        <f>COUNTIF($B$2:B924,B924)</f>
        <v>11</v>
      </c>
      <c r="K924" s="15" t="str">
        <f t="shared" ca="1" si="43"/>
        <v/>
      </c>
      <c r="L924" t="s">
        <v>478</v>
      </c>
      <c r="M924" s="39" t="s">
        <v>430</v>
      </c>
      <c r="N924">
        <v>1400</v>
      </c>
      <c r="O924">
        <v>1</v>
      </c>
      <c r="P924">
        <v>21.75</v>
      </c>
      <c r="Q924" t="e">
        <v>#N/A</v>
      </c>
      <c r="R924">
        <v>11</v>
      </c>
      <c r="S924" s="58" t="e">
        <v>#N/A</v>
      </c>
      <c r="T924" s="50" t="s">
        <v>46</v>
      </c>
      <c r="U924" s="19" t="s">
        <v>78</v>
      </c>
      <c r="V924" t="e">
        <v>#N/A</v>
      </c>
      <c r="W924">
        <v>127</v>
      </c>
      <c r="X924">
        <v>1129</v>
      </c>
      <c r="Z924">
        <v>50</v>
      </c>
      <c r="AA924" s="38" t="s">
        <v>463</v>
      </c>
      <c r="AB924" s="35" t="s">
        <v>370</v>
      </c>
      <c r="AC924" s="35">
        <f>VLOOKUP(A924,Raceinfo!$A$1:$D$15,4,0)</f>
        <v>4</v>
      </c>
      <c r="AD924">
        <v>4</v>
      </c>
      <c r="AE924">
        <v>52</v>
      </c>
      <c r="AF924">
        <v>11</v>
      </c>
      <c r="AG924">
        <v>14</v>
      </c>
      <c r="AH924">
        <v>12</v>
      </c>
      <c r="AI924">
        <v>2</v>
      </c>
      <c r="AL924" t="s">
        <v>18</v>
      </c>
      <c r="AM924" t="s">
        <v>1475</v>
      </c>
      <c r="AN924" s="126" t="e">
        <f>表格2[[#This Row],[今次負磅]]/表格2[[#This Row],[排位體重]]*100%</f>
        <v>#N/A</v>
      </c>
      <c r="AO924" t="e">
        <f t="shared" si="44"/>
        <v>#N/A</v>
      </c>
    </row>
    <row r="925" spans="1:41" x14ac:dyDescent="0.25">
      <c r="A925" s="21" t="s">
        <v>167</v>
      </c>
      <c r="B925" s="19" t="s">
        <v>1333</v>
      </c>
      <c r="C925" s="19"/>
      <c r="D925" s="19"/>
      <c r="E925" s="124" t="s">
        <v>1413</v>
      </c>
      <c r="F925" s="122"/>
      <c r="G925" s="33" t="str">
        <f>VLOOKUP(AF925, method!$A$1:$B$15, 2, 0)</f>
        <v>留後</v>
      </c>
      <c r="H925">
        <v>11</v>
      </c>
      <c r="I925" t="str">
        <f t="shared" si="42"/>
        <v/>
      </c>
      <c r="J925">
        <f>COUNTIF($B$2:B925,B925)</f>
        <v>12</v>
      </c>
      <c r="K925" t="str">
        <f t="shared" ca="1" si="43"/>
        <v/>
      </c>
      <c r="L925" t="s">
        <v>480</v>
      </c>
      <c r="M925" s="39" t="s">
        <v>390</v>
      </c>
      <c r="N925">
        <v>1400</v>
      </c>
      <c r="O925">
        <v>1</v>
      </c>
      <c r="P925">
        <v>22.43</v>
      </c>
      <c r="Q925" t="e">
        <v>#N/A</v>
      </c>
      <c r="R925">
        <v>12</v>
      </c>
      <c r="S925" s="58" t="e">
        <v>#N/A</v>
      </c>
      <c r="T925" s="75" t="s">
        <v>346</v>
      </c>
      <c r="U925" s="19" t="s">
        <v>78</v>
      </c>
      <c r="V925" t="e">
        <v>#N/A</v>
      </c>
      <c r="W925">
        <v>129</v>
      </c>
      <c r="X925">
        <v>1124</v>
      </c>
      <c r="Z925">
        <v>116</v>
      </c>
      <c r="AA925" s="37" t="s">
        <v>410</v>
      </c>
      <c r="AB925" s="35" t="s">
        <v>370</v>
      </c>
      <c r="AC925" s="35">
        <f>VLOOKUP(A925,Raceinfo!$A$1:$D$15,4,0)</f>
        <v>4</v>
      </c>
      <c r="AD925">
        <v>4</v>
      </c>
      <c r="AE925">
        <v>54</v>
      </c>
      <c r="AF925">
        <v>14</v>
      </c>
      <c r="AG925">
        <v>14</v>
      </c>
      <c r="AH925">
        <v>13</v>
      </c>
      <c r="AI925">
        <v>11</v>
      </c>
      <c r="AL925" t="s">
        <v>18</v>
      </c>
      <c r="AM925" t="s">
        <v>1475</v>
      </c>
      <c r="AN925" s="126" t="e">
        <f>表格2[[#This Row],[今次負磅]]/表格2[[#This Row],[排位體重]]*100%</f>
        <v>#N/A</v>
      </c>
      <c r="AO925" t="e">
        <f t="shared" si="44"/>
        <v>#N/A</v>
      </c>
    </row>
    <row r="926" spans="1:41" x14ac:dyDescent="0.25">
      <c r="A926" s="21" t="s">
        <v>167</v>
      </c>
      <c r="B926" s="19" t="s">
        <v>1333</v>
      </c>
      <c r="C926" s="19"/>
      <c r="D926" s="19"/>
      <c r="E926" s="124" t="s">
        <v>1413</v>
      </c>
      <c r="F926" s="122"/>
      <c r="G926" s="33" t="str">
        <f>VLOOKUP(AF926, method!$A$1:$B$15, 2, 0)</f>
        <v>留後</v>
      </c>
      <c r="H926">
        <v>11</v>
      </c>
      <c r="I926" t="str">
        <f t="shared" si="42"/>
        <v/>
      </c>
      <c r="J926">
        <f>COUNTIF($B$2:B926,B926)</f>
        <v>13</v>
      </c>
      <c r="K926" t="str">
        <f t="shared" ca="1" si="43"/>
        <v/>
      </c>
      <c r="L926" t="s">
        <v>481</v>
      </c>
      <c r="M926" s="39" t="s">
        <v>369</v>
      </c>
      <c r="N926">
        <v>1400</v>
      </c>
      <c r="O926">
        <v>1</v>
      </c>
      <c r="P926">
        <v>22.81</v>
      </c>
      <c r="Q926" t="e">
        <v>#N/A</v>
      </c>
      <c r="R926">
        <v>13</v>
      </c>
      <c r="S926" s="58" t="e">
        <v>#N/A</v>
      </c>
      <c r="T926" s="46" t="s">
        <v>351</v>
      </c>
      <c r="U926" s="19" t="s">
        <v>78</v>
      </c>
      <c r="V926" t="e">
        <v>#N/A</v>
      </c>
      <c r="W926">
        <v>122</v>
      </c>
      <c r="X926">
        <v>1126</v>
      </c>
      <c r="Z926">
        <v>46</v>
      </c>
      <c r="AA926" s="37" t="s">
        <v>382</v>
      </c>
      <c r="AB926" s="35" t="s">
        <v>370</v>
      </c>
      <c r="AC926" s="35">
        <f>VLOOKUP(A926,Raceinfo!$A$1:$D$15,4,0)</f>
        <v>4</v>
      </c>
      <c r="AD926">
        <v>4</v>
      </c>
      <c r="AE926">
        <v>56</v>
      </c>
      <c r="AF926">
        <v>13</v>
      </c>
      <c r="AG926">
        <v>14</v>
      </c>
      <c r="AH926">
        <v>14</v>
      </c>
      <c r="AI926">
        <v>11</v>
      </c>
      <c r="AL926" t="s">
        <v>113</v>
      </c>
      <c r="AM926" t="s">
        <v>1476</v>
      </c>
      <c r="AN926" s="126" t="e">
        <f>表格2[[#This Row],[今次負磅]]/表格2[[#This Row],[排位體重]]*100%</f>
        <v>#N/A</v>
      </c>
      <c r="AO926" t="e">
        <f t="shared" si="44"/>
        <v>#N/A</v>
      </c>
    </row>
    <row r="927" spans="1:41" x14ac:dyDescent="0.25">
      <c r="A927" s="21" t="s">
        <v>167</v>
      </c>
      <c r="B927" s="19" t="s">
        <v>1333</v>
      </c>
      <c r="C927" s="19"/>
      <c r="D927" s="19"/>
      <c r="E927" s="124" t="s">
        <v>1413</v>
      </c>
      <c r="F927" s="122"/>
      <c r="G927" s="32" t="str">
        <f>VLOOKUP(AF927, method!$A$1:$B$15, 2, 0)</f>
        <v>中前</v>
      </c>
      <c r="H927">
        <v>9</v>
      </c>
      <c r="I927" t="str">
        <f t="shared" si="42"/>
        <v/>
      </c>
      <c r="J927">
        <f>COUNTIF($B$2:B927,B927)</f>
        <v>14</v>
      </c>
      <c r="K927" t="str">
        <f t="shared" ca="1" si="43"/>
        <v/>
      </c>
      <c r="L927" t="s">
        <v>636</v>
      </c>
      <c r="M927" s="40" t="s">
        <v>398</v>
      </c>
      <c r="N927" s="42">
        <v>1200</v>
      </c>
      <c r="O927">
        <v>1</v>
      </c>
      <c r="P927">
        <v>10.7</v>
      </c>
      <c r="Q927" t="e">
        <v>#N/A</v>
      </c>
      <c r="R927">
        <v>2</v>
      </c>
      <c r="S927" s="58" t="e">
        <v>#N/A</v>
      </c>
      <c r="T927" s="75" t="s">
        <v>346</v>
      </c>
      <c r="U927" s="19" t="s">
        <v>78</v>
      </c>
      <c r="V927" t="e">
        <v>#N/A</v>
      </c>
      <c r="W927">
        <v>131</v>
      </c>
      <c r="X927">
        <v>1129</v>
      </c>
      <c r="Z927">
        <v>8.8000000000000007</v>
      </c>
      <c r="AA927" s="37">
        <v>3</v>
      </c>
      <c r="AB927" s="35" t="s">
        <v>370</v>
      </c>
      <c r="AC927" s="35">
        <f>VLOOKUP(A927,Raceinfo!$A$1:$D$15,4,0)</f>
        <v>4</v>
      </c>
      <c r="AD927">
        <v>4</v>
      </c>
      <c r="AE927">
        <v>58</v>
      </c>
      <c r="AF927">
        <v>6</v>
      </c>
      <c r="AG927">
        <v>6</v>
      </c>
      <c r="AH927">
        <v>9</v>
      </c>
      <c r="AL927" t="s">
        <v>94</v>
      </c>
      <c r="AM927" t="s">
        <v>1480</v>
      </c>
      <c r="AN927" s="126" t="e">
        <f>表格2[[#This Row],[今次負磅]]/表格2[[#This Row],[排位體重]]*100%</f>
        <v>#N/A</v>
      </c>
      <c r="AO927" t="e">
        <f t="shared" si="44"/>
        <v>#N/A</v>
      </c>
    </row>
    <row r="928" spans="1:41" x14ac:dyDescent="0.25">
      <c r="A928" s="21" t="s">
        <v>167</v>
      </c>
      <c r="B928" s="19" t="s">
        <v>1333</v>
      </c>
      <c r="C928" s="19"/>
      <c r="D928" s="19"/>
      <c r="E928" s="124" t="s">
        <v>1413</v>
      </c>
      <c r="F928" s="122"/>
      <c r="G928" s="31" t="str">
        <f>VLOOKUP(AF928, method!$A$1:$B$15, 2, 0)</f>
        <v>中後</v>
      </c>
      <c r="H928">
        <v>6</v>
      </c>
      <c r="I928" t="str">
        <f t="shared" si="42"/>
        <v/>
      </c>
      <c r="J928">
        <f>COUNTIF($B$2:B928,B928)</f>
        <v>15</v>
      </c>
      <c r="K928" t="str">
        <f t="shared" ca="1" si="43"/>
        <v/>
      </c>
      <c r="L928" t="s">
        <v>438</v>
      </c>
      <c r="M928" s="39" t="s">
        <v>369</v>
      </c>
      <c r="N928">
        <v>1400</v>
      </c>
      <c r="O928">
        <v>1</v>
      </c>
      <c r="P928">
        <v>22.16</v>
      </c>
      <c r="Q928" t="e">
        <v>#N/A</v>
      </c>
      <c r="R928">
        <v>3</v>
      </c>
      <c r="S928" s="58" t="e">
        <v>#N/A</v>
      </c>
      <c r="T928" s="48" t="s">
        <v>37</v>
      </c>
      <c r="U928" s="19" t="s">
        <v>78</v>
      </c>
      <c r="V928" t="e">
        <v>#N/A</v>
      </c>
      <c r="W928">
        <v>134</v>
      </c>
      <c r="X928">
        <v>1129</v>
      </c>
      <c r="Z928">
        <v>10</v>
      </c>
      <c r="AA928" s="37" t="s">
        <v>382</v>
      </c>
      <c r="AB928" s="35" t="s">
        <v>377</v>
      </c>
      <c r="AC928" s="35">
        <f>VLOOKUP(A928,Raceinfo!$A$1:$D$15,4,0)</f>
        <v>4</v>
      </c>
      <c r="AD928">
        <v>4</v>
      </c>
      <c r="AE928">
        <v>59</v>
      </c>
      <c r="AF928">
        <v>8</v>
      </c>
      <c r="AG928">
        <v>10</v>
      </c>
      <c r="AH928">
        <v>10</v>
      </c>
      <c r="AI928">
        <v>6</v>
      </c>
      <c r="AL928" t="s">
        <v>18</v>
      </c>
      <c r="AM928" t="s">
        <v>1475</v>
      </c>
      <c r="AN928" s="126" t="e">
        <f>表格2[[#This Row],[今次負磅]]/表格2[[#This Row],[排位體重]]*100%</f>
        <v>#N/A</v>
      </c>
      <c r="AO928" t="e">
        <f t="shared" si="44"/>
        <v>#N/A</v>
      </c>
    </row>
    <row r="929" spans="1:46" x14ac:dyDescent="0.25">
      <c r="A929" s="21" t="s">
        <v>167</v>
      </c>
      <c r="B929" s="19" t="s">
        <v>1333</v>
      </c>
      <c r="C929" s="19"/>
      <c r="D929" s="19"/>
      <c r="E929" s="124" t="s">
        <v>1413</v>
      </c>
      <c r="F929" s="122"/>
      <c r="G929" s="33" t="str">
        <f>VLOOKUP(AF929, method!$A$1:$B$15, 2, 0)</f>
        <v>留後</v>
      </c>
      <c r="H929">
        <v>6</v>
      </c>
      <c r="I929" t="str">
        <f t="shared" si="42"/>
        <v/>
      </c>
      <c r="J929">
        <f>COUNTIF($B$2:B929,B929)</f>
        <v>16</v>
      </c>
      <c r="K929" t="str">
        <f t="shared" ca="1" si="43"/>
        <v/>
      </c>
      <c r="L929" t="s">
        <v>536</v>
      </c>
      <c r="M929" s="39" t="s">
        <v>369</v>
      </c>
      <c r="N929">
        <v>1400</v>
      </c>
      <c r="O929">
        <v>1</v>
      </c>
      <c r="P929">
        <v>22.21</v>
      </c>
      <c r="Q929" t="e">
        <v>#N/A</v>
      </c>
      <c r="R929">
        <v>14</v>
      </c>
      <c r="S929" s="58" t="e">
        <v>#N/A</v>
      </c>
      <c r="T929" s="48" t="s">
        <v>37</v>
      </c>
      <c r="U929" s="19" t="s">
        <v>78</v>
      </c>
      <c r="V929" t="e">
        <v>#N/A</v>
      </c>
      <c r="W929">
        <v>134</v>
      </c>
      <c r="X929">
        <v>1141</v>
      </c>
      <c r="Z929">
        <v>37</v>
      </c>
      <c r="AA929" s="37" t="s">
        <v>410</v>
      </c>
      <c r="AB929" s="35" t="s">
        <v>377</v>
      </c>
      <c r="AC929" s="35">
        <f>VLOOKUP(A929,Raceinfo!$A$1:$D$15,4,0)</f>
        <v>4</v>
      </c>
      <c r="AD929">
        <v>4</v>
      </c>
      <c r="AE929">
        <v>59</v>
      </c>
      <c r="AF929">
        <v>14</v>
      </c>
      <c r="AG929">
        <v>14</v>
      </c>
      <c r="AH929">
        <v>14</v>
      </c>
      <c r="AI929">
        <v>6</v>
      </c>
      <c r="AL929" t="s">
        <v>181</v>
      </c>
      <c r="AM929" t="s">
        <v>1489</v>
      </c>
      <c r="AN929" s="126" t="e">
        <f>表格2[[#This Row],[今次負磅]]/表格2[[#This Row],[排位體重]]*100%</f>
        <v>#N/A</v>
      </c>
      <c r="AO929" t="e">
        <f t="shared" si="44"/>
        <v>#N/A</v>
      </c>
    </row>
    <row r="930" spans="1:46" x14ac:dyDescent="0.25">
      <c r="A930" s="21" t="s">
        <v>167</v>
      </c>
      <c r="B930" s="19" t="s">
        <v>1333</v>
      </c>
      <c r="C930" s="19" t="s">
        <v>1410</v>
      </c>
      <c r="D930" s="19"/>
      <c r="E930" s="124" t="s">
        <v>1413</v>
      </c>
      <c r="F930" s="122"/>
      <c r="G930" s="31" t="str">
        <f>VLOOKUP(AF930, method!$A$1:$B$15, 2, 0)</f>
        <v>中後</v>
      </c>
      <c r="H930" s="15">
        <v>3</v>
      </c>
      <c r="I930" s="15" t="str">
        <f t="shared" si="42"/>
        <v/>
      </c>
      <c r="J930" s="15">
        <f>COUNTIF($B$2:B930,B930)</f>
        <v>17</v>
      </c>
      <c r="K930" s="15" t="str">
        <f t="shared" ca="1" si="43"/>
        <v/>
      </c>
      <c r="L930" t="s">
        <v>597</v>
      </c>
      <c r="M930" s="39" t="s">
        <v>430</v>
      </c>
      <c r="N930" s="42">
        <v>1200</v>
      </c>
      <c r="O930">
        <v>1</v>
      </c>
      <c r="P930" s="127">
        <v>9.31</v>
      </c>
      <c r="Q930" t="e">
        <v>#N/A</v>
      </c>
      <c r="R930">
        <v>7</v>
      </c>
      <c r="S930" s="58" t="e">
        <v>#N/A</v>
      </c>
      <c r="T930" s="48" t="s">
        <v>37</v>
      </c>
      <c r="U930" s="19" t="s">
        <v>78</v>
      </c>
      <c r="V930" t="e">
        <v>#N/A</v>
      </c>
      <c r="W930">
        <v>132</v>
      </c>
      <c r="X930">
        <v>1147</v>
      </c>
      <c r="Z930">
        <v>27</v>
      </c>
      <c r="AA930" s="38" t="s">
        <v>517</v>
      </c>
      <c r="AB930" s="35" t="s">
        <v>370</v>
      </c>
      <c r="AC930" s="35">
        <f>VLOOKUP(A930,Raceinfo!$A$1:$D$15,4,0)</f>
        <v>4</v>
      </c>
      <c r="AD930">
        <v>4</v>
      </c>
      <c r="AE930">
        <v>59</v>
      </c>
      <c r="AF930">
        <v>9</v>
      </c>
      <c r="AG930">
        <v>7</v>
      </c>
      <c r="AH930">
        <v>3</v>
      </c>
      <c r="AL930" t="s">
        <v>385</v>
      </c>
      <c r="AM930" t="s">
        <v>1405</v>
      </c>
      <c r="AN930" s="126" t="e">
        <f>表格2[[#This Row],[今次負磅]]/表格2[[#This Row],[排位體重]]*100%</f>
        <v>#N/A</v>
      </c>
      <c r="AO930" t="e">
        <f t="shared" si="44"/>
        <v>#N/A</v>
      </c>
    </row>
    <row r="931" spans="1:46" x14ac:dyDescent="0.25">
      <c r="A931" s="21" t="s">
        <v>167</v>
      </c>
      <c r="B931" s="19" t="s">
        <v>1333</v>
      </c>
      <c r="C931" s="19" t="s">
        <v>1410</v>
      </c>
      <c r="D931" s="19"/>
      <c r="E931" s="124" t="s">
        <v>1413</v>
      </c>
      <c r="F931" s="23" t="s">
        <v>1409</v>
      </c>
      <c r="G931" s="32" t="str">
        <f>VLOOKUP(AF931, method!$A$1:$B$15, 2, 0)</f>
        <v>中前</v>
      </c>
      <c r="H931" s="15">
        <v>1</v>
      </c>
      <c r="I931" s="15" t="str">
        <f t="shared" si="42"/>
        <v/>
      </c>
      <c r="J931" s="15">
        <f>COUNTIF($B$2:B931,B931)</f>
        <v>18</v>
      </c>
      <c r="K931" s="15" t="str">
        <f t="shared" ca="1" si="43"/>
        <v/>
      </c>
      <c r="L931" t="s">
        <v>649</v>
      </c>
      <c r="M931" s="39" t="s">
        <v>413</v>
      </c>
      <c r="N931" s="42">
        <v>1200</v>
      </c>
      <c r="O931">
        <v>1</v>
      </c>
      <c r="P931" s="127">
        <v>9.52</v>
      </c>
      <c r="Q931" t="e">
        <v>#N/A</v>
      </c>
      <c r="R931">
        <v>4</v>
      </c>
      <c r="S931" s="58" t="e">
        <v>#N/A</v>
      </c>
      <c r="T931" s="48" t="s">
        <v>37</v>
      </c>
      <c r="U931" s="19" t="s">
        <v>78</v>
      </c>
      <c r="V931" t="e">
        <v>#N/A</v>
      </c>
      <c r="W931">
        <v>127</v>
      </c>
      <c r="X931">
        <v>1140</v>
      </c>
      <c r="Z931">
        <v>17</v>
      </c>
      <c r="AA931" s="38" t="s">
        <v>470</v>
      </c>
      <c r="AB931" s="35" t="s">
        <v>377</v>
      </c>
      <c r="AC931" s="35">
        <f>VLOOKUP(A931,Raceinfo!$A$1:$D$15,4,0)</f>
        <v>4</v>
      </c>
      <c r="AD931">
        <v>4</v>
      </c>
      <c r="AE931">
        <v>52</v>
      </c>
      <c r="AF931">
        <v>4</v>
      </c>
      <c r="AG931">
        <v>4</v>
      </c>
      <c r="AH931">
        <v>1</v>
      </c>
      <c r="AL931" t="s">
        <v>385</v>
      </c>
      <c r="AM931" t="s">
        <v>1405</v>
      </c>
      <c r="AN931" s="126" t="e">
        <f>表格2[[#This Row],[今次負磅]]/表格2[[#This Row],[排位體重]]*100%</f>
        <v>#N/A</v>
      </c>
      <c r="AO931" t="e">
        <f t="shared" si="44"/>
        <v>#N/A</v>
      </c>
    </row>
    <row r="932" spans="1:46" x14ac:dyDescent="0.25">
      <c r="A932" s="21" t="s">
        <v>167</v>
      </c>
      <c r="B932" s="19" t="s">
        <v>1333</v>
      </c>
      <c r="C932" s="19"/>
      <c r="D932" s="19"/>
      <c r="E932" s="124" t="s">
        <v>1413</v>
      </c>
      <c r="F932" s="122"/>
      <c r="G932" s="30" t="str">
        <f>VLOOKUP(AF932, method!$A$1:$B$15, 2, 0)</f>
        <v>放頭</v>
      </c>
      <c r="H932">
        <v>7</v>
      </c>
      <c r="I932" t="str">
        <f t="shared" si="42"/>
        <v/>
      </c>
      <c r="J932">
        <f>COUNTIF($B$2:B932,B932)</f>
        <v>19</v>
      </c>
      <c r="K932" t="str">
        <f t="shared" ca="1" si="43"/>
        <v/>
      </c>
      <c r="L932" t="s">
        <v>545</v>
      </c>
      <c r="M932" s="39" t="s">
        <v>413</v>
      </c>
      <c r="N932" s="42">
        <v>1200</v>
      </c>
      <c r="O932">
        <v>1</v>
      </c>
      <c r="P932">
        <v>10.47</v>
      </c>
      <c r="Q932" t="e">
        <v>#N/A</v>
      </c>
      <c r="R932">
        <v>2</v>
      </c>
      <c r="S932" s="58" t="e">
        <v>#N/A</v>
      </c>
      <c r="T932" s="60" t="s">
        <v>125</v>
      </c>
      <c r="U932" s="19" t="s">
        <v>78</v>
      </c>
      <c r="V932" t="e">
        <v>#N/A</v>
      </c>
      <c r="W932">
        <v>125</v>
      </c>
      <c r="X932">
        <v>1147</v>
      </c>
      <c r="Z932">
        <v>25</v>
      </c>
      <c r="AA932" s="37">
        <v>5</v>
      </c>
      <c r="AB932" s="35" t="s">
        <v>377</v>
      </c>
      <c r="AC932" s="35">
        <f>VLOOKUP(A932,Raceinfo!$A$1:$D$15,4,0)</f>
        <v>4</v>
      </c>
      <c r="AD932">
        <v>4</v>
      </c>
      <c r="AE932">
        <v>52</v>
      </c>
      <c r="AF932">
        <v>2</v>
      </c>
      <c r="AG932">
        <v>5</v>
      </c>
      <c r="AH932">
        <v>7</v>
      </c>
      <c r="AL932" t="s">
        <v>385</v>
      </c>
      <c r="AM932" t="s">
        <v>1405</v>
      </c>
      <c r="AN932" s="126" t="e">
        <f>表格2[[#This Row],[今次負磅]]/表格2[[#This Row],[排位體重]]*100%</f>
        <v>#N/A</v>
      </c>
      <c r="AO932" t="e">
        <f t="shared" si="44"/>
        <v>#N/A</v>
      </c>
    </row>
    <row r="933" spans="1:46" x14ac:dyDescent="0.25">
      <c r="A933" s="21" t="s">
        <v>167</v>
      </c>
      <c r="B933" s="20" t="s">
        <v>1334</v>
      </c>
      <c r="C933" s="20" t="s">
        <v>1410</v>
      </c>
      <c r="D933" s="20"/>
      <c r="E933" s="124" t="s">
        <v>1413</v>
      </c>
      <c r="F933" s="122"/>
      <c r="G933" s="32" t="str">
        <f>VLOOKUP(AF933, method!$A$1:$B$15, 2, 0)</f>
        <v>中前</v>
      </c>
      <c r="H933">
        <v>5</v>
      </c>
      <c r="I933" t="str">
        <f t="shared" si="42"/>
        <v/>
      </c>
      <c r="J933">
        <f>COUNTIF($B$2:B933,B933)</f>
        <v>1</v>
      </c>
      <c r="K933" t="str">
        <f t="shared" ca="1" si="43"/>
        <v/>
      </c>
      <c r="L933" t="s">
        <v>393</v>
      </c>
      <c r="M933" s="39" t="s">
        <v>394</v>
      </c>
      <c r="N933" s="42">
        <v>1200</v>
      </c>
      <c r="O933">
        <v>1</v>
      </c>
      <c r="P933" s="127">
        <v>9.44</v>
      </c>
      <c r="Q933" t="e">
        <v>#N/A</v>
      </c>
      <c r="R933">
        <v>7</v>
      </c>
      <c r="S933" s="58" t="e">
        <v>#N/A</v>
      </c>
      <c r="T933" s="47" t="s">
        <v>32</v>
      </c>
      <c r="U933" s="23" t="s">
        <v>112</v>
      </c>
      <c r="V933" t="e">
        <v>#N/A</v>
      </c>
      <c r="W933">
        <v>122</v>
      </c>
      <c r="X933">
        <v>1158</v>
      </c>
      <c r="Z933">
        <v>2.2999999999999998</v>
      </c>
      <c r="AA933" s="37">
        <v>3</v>
      </c>
      <c r="AB933" s="35" t="s">
        <v>377</v>
      </c>
      <c r="AC933" s="35">
        <f>VLOOKUP(A933,Raceinfo!$A$1:$D$15,4,0)</f>
        <v>4</v>
      </c>
      <c r="AD933">
        <v>4</v>
      </c>
      <c r="AE933">
        <v>47</v>
      </c>
      <c r="AF933">
        <v>7</v>
      </c>
      <c r="AG933">
        <v>5</v>
      </c>
      <c r="AH933">
        <v>5</v>
      </c>
      <c r="AL933" t="s">
        <v>385</v>
      </c>
      <c r="AM933" t="s">
        <v>1405</v>
      </c>
      <c r="AN933" s="126" t="e">
        <f>表格2[[#This Row],[今次負磅]]/表格2[[#This Row],[排位體重]]*100%</f>
        <v>#N/A</v>
      </c>
      <c r="AO933" t="e">
        <f t="shared" si="44"/>
        <v>#N/A</v>
      </c>
      <c r="AS933" t="s">
        <v>1421</v>
      </c>
    </row>
    <row r="934" spans="1:46" x14ac:dyDescent="0.25">
      <c r="A934" s="21" t="s">
        <v>167</v>
      </c>
      <c r="B934" s="20" t="s">
        <v>1334</v>
      </c>
      <c r="C934" s="20" t="s">
        <v>1410</v>
      </c>
      <c r="D934" s="20"/>
      <c r="E934" s="124" t="s">
        <v>1413</v>
      </c>
      <c r="F934" s="18" t="s">
        <v>1407</v>
      </c>
      <c r="G934" s="33" t="str">
        <f>VLOOKUP(AF934, method!$A$1:$B$15, 2, 0)</f>
        <v>留後</v>
      </c>
      <c r="H934" s="15">
        <v>2</v>
      </c>
      <c r="I934" s="15" t="str">
        <f t="shared" si="42"/>
        <v/>
      </c>
      <c r="J934" s="15">
        <f>COUNTIF($B$2:B934,B934)</f>
        <v>2</v>
      </c>
      <c r="K934" s="15" t="str">
        <f t="shared" ca="1" si="43"/>
        <v/>
      </c>
      <c r="L934" t="s">
        <v>522</v>
      </c>
      <c r="M934" s="39" t="s">
        <v>394</v>
      </c>
      <c r="N934" s="42">
        <v>1200</v>
      </c>
      <c r="O934">
        <v>1</v>
      </c>
      <c r="P934" s="127">
        <v>9.14</v>
      </c>
      <c r="Q934" t="e">
        <v>#N/A</v>
      </c>
      <c r="R934">
        <v>12</v>
      </c>
      <c r="S934" s="58" t="e">
        <v>#N/A</v>
      </c>
      <c r="T934" s="47" t="s">
        <v>32</v>
      </c>
      <c r="U934" s="23" t="s">
        <v>112</v>
      </c>
      <c r="V934" t="e">
        <v>#N/A</v>
      </c>
      <c r="W934">
        <v>120</v>
      </c>
      <c r="X934">
        <v>1163</v>
      </c>
      <c r="Z934">
        <v>8.6999999999999993</v>
      </c>
      <c r="AA934" s="38" t="s">
        <v>434</v>
      </c>
      <c r="AB934" s="35" t="s">
        <v>377</v>
      </c>
      <c r="AC934" s="35">
        <f>VLOOKUP(A934,Raceinfo!$A$1:$D$15,4,0)</f>
        <v>4</v>
      </c>
      <c r="AD934">
        <v>4</v>
      </c>
      <c r="AE934">
        <v>44</v>
      </c>
      <c r="AF934">
        <v>12</v>
      </c>
      <c r="AG934">
        <v>10</v>
      </c>
      <c r="AH934">
        <v>2</v>
      </c>
      <c r="AL934" t="s">
        <v>385</v>
      </c>
      <c r="AM934" t="s">
        <v>1405</v>
      </c>
      <c r="AN934" s="126" t="e">
        <f>表格2[[#This Row],[今次負磅]]/表格2[[#This Row],[排位體重]]*100%</f>
        <v>#N/A</v>
      </c>
      <c r="AO934" t="e">
        <f t="shared" si="44"/>
        <v>#N/A</v>
      </c>
      <c r="AS934" t="s">
        <v>1421</v>
      </c>
    </row>
    <row r="935" spans="1:46" x14ac:dyDescent="0.25">
      <c r="A935" s="21" t="s">
        <v>167</v>
      </c>
      <c r="B935" s="20" t="s">
        <v>1334</v>
      </c>
      <c r="C935" s="20"/>
      <c r="D935" s="20"/>
      <c r="E935" s="124" t="s">
        <v>1413</v>
      </c>
      <c r="F935" s="122"/>
      <c r="G935" s="31" t="str">
        <f>VLOOKUP(AF935, method!$A$1:$B$15, 2, 0)</f>
        <v>中後</v>
      </c>
      <c r="H935">
        <v>9</v>
      </c>
      <c r="I935" t="str">
        <f t="shared" si="42"/>
        <v/>
      </c>
      <c r="J935">
        <f>COUNTIF($B$2:B935,B935)</f>
        <v>3</v>
      </c>
      <c r="K935" t="str">
        <f t="shared" ca="1" si="43"/>
        <v/>
      </c>
      <c r="L935" t="s">
        <v>417</v>
      </c>
      <c r="M935" s="39" t="s">
        <v>394</v>
      </c>
      <c r="N935" s="42">
        <v>1200</v>
      </c>
      <c r="O935">
        <v>1</v>
      </c>
      <c r="P935">
        <v>11.63</v>
      </c>
      <c r="Q935" t="e">
        <v>#N/A</v>
      </c>
      <c r="R935">
        <v>14</v>
      </c>
      <c r="S935" s="58" t="e">
        <v>#N/A</v>
      </c>
      <c r="T935" s="47" t="s">
        <v>32</v>
      </c>
      <c r="U935" s="23" t="s">
        <v>112</v>
      </c>
      <c r="V935" t="e">
        <v>#N/A</v>
      </c>
      <c r="W935">
        <v>123</v>
      </c>
      <c r="X935">
        <v>1165</v>
      </c>
      <c r="Z935">
        <v>7.6</v>
      </c>
      <c r="AA935" s="37" t="s">
        <v>612</v>
      </c>
      <c r="AB935" s="35" t="s">
        <v>377</v>
      </c>
      <c r="AC935" s="35">
        <f>VLOOKUP(A935,Raceinfo!$A$1:$D$15,4,0)</f>
        <v>4</v>
      </c>
      <c r="AD935">
        <v>4</v>
      </c>
      <c r="AE935">
        <v>46</v>
      </c>
      <c r="AF935">
        <v>8</v>
      </c>
      <c r="AG935">
        <v>8</v>
      </c>
      <c r="AH935">
        <v>9</v>
      </c>
      <c r="AL935" t="s">
        <v>385</v>
      </c>
      <c r="AM935" t="s">
        <v>1405</v>
      </c>
      <c r="AN935" s="126" t="e">
        <f>表格2[[#This Row],[今次負磅]]/表格2[[#This Row],[排位體重]]*100%</f>
        <v>#N/A</v>
      </c>
      <c r="AO935" t="e">
        <f t="shared" si="44"/>
        <v>#N/A</v>
      </c>
      <c r="AS935" t="s">
        <v>1421</v>
      </c>
    </row>
    <row r="936" spans="1:46" x14ac:dyDescent="0.25">
      <c r="A936" s="21" t="s">
        <v>167</v>
      </c>
      <c r="B936" s="20" t="s">
        <v>1334</v>
      </c>
      <c r="C936" s="20"/>
      <c r="D936" s="20"/>
      <c r="E936" s="124" t="s">
        <v>1413</v>
      </c>
      <c r="F936" s="122"/>
      <c r="G936" s="31" t="str">
        <f>VLOOKUP(AF936, method!$A$1:$B$15, 2, 0)</f>
        <v>中後</v>
      </c>
      <c r="H936">
        <v>13</v>
      </c>
      <c r="I936" t="str">
        <f t="shared" si="42"/>
        <v/>
      </c>
      <c r="J936">
        <f>COUNTIF($B$2:B936,B936)</f>
        <v>4</v>
      </c>
      <c r="K936" t="str">
        <f t="shared" ca="1" si="43"/>
        <v/>
      </c>
      <c r="L936" t="s">
        <v>686</v>
      </c>
      <c r="M936" s="39" t="s">
        <v>413</v>
      </c>
      <c r="N936">
        <v>1400</v>
      </c>
      <c r="O936">
        <v>1</v>
      </c>
      <c r="P936">
        <v>23.59</v>
      </c>
      <c r="Q936" t="e">
        <v>#N/A</v>
      </c>
      <c r="R936">
        <v>11</v>
      </c>
      <c r="S936" s="58" t="e">
        <v>#N/A</v>
      </c>
      <c r="T936" s="47" t="s">
        <v>32</v>
      </c>
      <c r="U936" s="23" t="s">
        <v>112</v>
      </c>
      <c r="V936" t="e">
        <v>#N/A</v>
      </c>
      <c r="W936">
        <v>125</v>
      </c>
      <c r="X936">
        <v>1120</v>
      </c>
      <c r="Z936">
        <v>5.7</v>
      </c>
      <c r="AA936" s="37" t="s">
        <v>497</v>
      </c>
      <c r="AB936" s="35" t="s">
        <v>377</v>
      </c>
      <c r="AC936" s="35">
        <f>VLOOKUP(A936,Raceinfo!$A$1:$D$15,4,0)</f>
        <v>4</v>
      </c>
      <c r="AD936">
        <v>4</v>
      </c>
      <c r="AE936">
        <v>50</v>
      </c>
      <c r="AF936">
        <v>9</v>
      </c>
      <c r="AG936">
        <v>7</v>
      </c>
      <c r="AH936">
        <v>6</v>
      </c>
      <c r="AI936">
        <v>13</v>
      </c>
      <c r="AL936" t="s">
        <v>385</v>
      </c>
      <c r="AM936" t="s">
        <v>1405</v>
      </c>
      <c r="AN936" s="126" t="e">
        <f>表格2[[#This Row],[今次負磅]]/表格2[[#This Row],[排位體重]]*100%</f>
        <v>#N/A</v>
      </c>
      <c r="AO936" t="e">
        <f t="shared" si="44"/>
        <v>#N/A</v>
      </c>
      <c r="AS936" t="s">
        <v>1421</v>
      </c>
    </row>
    <row r="937" spans="1:46" x14ac:dyDescent="0.25">
      <c r="A937" s="21" t="s">
        <v>167</v>
      </c>
      <c r="B937" s="20" t="s">
        <v>1334</v>
      </c>
      <c r="C937" s="20"/>
      <c r="D937" s="20"/>
      <c r="E937" s="124" t="s">
        <v>1413</v>
      </c>
      <c r="F937" s="122"/>
      <c r="G937" s="31" t="str">
        <f>VLOOKUP(AF937, method!$A$1:$B$15, 2, 0)</f>
        <v>中後</v>
      </c>
      <c r="H937">
        <v>6</v>
      </c>
      <c r="I937" t="str">
        <f t="shared" si="42"/>
        <v/>
      </c>
      <c r="J937">
        <f>COUNTIF($B$2:B937,B937)</f>
        <v>5</v>
      </c>
      <c r="K937" t="str">
        <f t="shared" ca="1" si="43"/>
        <v/>
      </c>
      <c r="L937" t="s">
        <v>743</v>
      </c>
      <c r="M937" s="39" t="s">
        <v>413</v>
      </c>
      <c r="N937">
        <v>1400</v>
      </c>
      <c r="O937">
        <v>1</v>
      </c>
      <c r="P937">
        <v>22.61</v>
      </c>
      <c r="Q937" t="e">
        <v>#N/A</v>
      </c>
      <c r="R937">
        <v>14</v>
      </c>
      <c r="S937" s="58" t="e">
        <v>#N/A</v>
      </c>
      <c r="T937" s="47" t="s">
        <v>32</v>
      </c>
      <c r="U937" s="23" t="s">
        <v>112</v>
      </c>
      <c r="V937" t="e">
        <v>#N/A</v>
      </c>
      <c r="W937">
        <v>127</v>
      </c>
      <c r="X937">
        <v>1104</v>
      </c>
      <c r="Z937">
        <v>6.3</v>
      </c>
      <c r="AA937" s="37" t="s">
        <v>423</v>
      </c>
      <c r="AB937" s="35" t="s">
        <v>370</v>
      </c>
      <c r="AC937" s="35">
        <f>VLOOKUP(A937,Raceinfo!$A$1:$D$15,4,0)</f>
        <v>4</v>
      </c>
      <c r="AD937">
        <v>4</v>
      </c>
      <c r="AE937">
        <v>52</v>
      </c>
      <c r="AF937">
        <v>10</v>
      </c>
      <c r="AG937">
        <v>6</v>
      </c>
      <c r="AH937">
        <v>6</v>
      </c>
      <c r="AI937">
        <v>6</v>
      </c>
      <c r="AL937" t="s">
        <v>385</v>
      </c>
      <c r="AM937" t="s">
        <v>1405</v>
      </c>
      <c r="AN937" s="126" t="e">
        <f>表格2[[#This Row],[今次負磅]]/表格2[[#This Row],[排位體重]]*100%</f>
        <v>#N/A</v>
      </c>
      <c r="AO937" t="e">
        <f t="shared" si="44"/>
        <v>#N/A</v>
      </c>
      <c r="AS937" t="s">
        <v>1421</v>
      </c>
    </row>
    <row r="938" spans="1:46" x14ac:dyDescent="0.25">
      <c r="A938" s="21" t="s">
        <v>167</v>
      </c>
      <c r="B938" s="20" t="s">
        <v>1334</v>
      </c>
      <c r="C938" s="20"/>
      <c r="D938" s="20"/>
      <c r="E938" s="124" t="s">
        <v>1413</v>
      </c>
      <c r="F938" s="122"/>
      <c r="G938" s="32" t="str">
        <f>VLOOKUP(AF938, method!$A$1:$B$15, 2, 0)</f>
        <v>中前</v>
      </c>
      <c r="H938">
        <v>9</v>
      </c>
      <c r="I938" t="str">
        <f t="shared" si="42"/>
        <v/>
      </c>
      <c r="J938">
        <f>COUNTIF($B$2:B938,B938)</f>
        <v>6</v>
      </c>
      <c r="K938" t="str">
        <f t="shared" ca="1" si="43"/>
        <v/>
      </c>
      <c r="L938" t="s">
        <v>443</v>
      </c>
      <c r="M938" s="39" t="s">
        <v>390</v>
      </c>
      <c r="N938" s="42">
        <v>1200</v>
      </c>
      <c r="O938">
        <v>1</v>
      </c>
      <c r="P938">
        <v>10.15</v>
      </c>
      <c r="Q938" t="e">
        <v>#N/A</v>
      </c>
      <c r="R938">
        <v>1</v>
      </c>
      <c r="S938" s="58" t="e">
        <v>#N/A</v>
      </c>
      <c r="T938" s="57" t="s">
        <v>77</v>
      </c>
      <c r="U938" s="23" t="s">
        <v>112</v>
      </c>
      <c r="V938" t="e">
        <v>#N/A</v>
      </c>
      <c r="W938">
        <v>130</v>
      </c>
      <c r="X938">
        <v>1088</v>
      </c>
      <c r="Z938">
        <v>5.6</v>
      </c>
      <c r="AA938" s="37" t="s">
        <v>467</v>
      </c>
      <c r="AB938" s="35" t="s">
        <v>377</v>
      </c>
      <c r="AC938" s="35">
        <f>VLOOKUP(A938,Raceinfo!$A$1:$D$15,4,0)</f>
        <v>4</v>
      </c>
      <c r="AD938">
        <v>4</v>
      </c>
      <c r="AE938">
        <v>52</v>
      </c>
      <c r="AF938">
        <v>5</v>
      </c>
      <c r="AG938">
        <v>5</v>
      </c>
      <c r="AH938">
        <v>9</v>
      </c>
      <c r="AL938" t="s">
        <v>385</v>
      </c>
      <c r="AM938" t="s">
        <v>1405</v>
      </c>
      <c r="AN938" s="126" t="e">
        <f>表格2[[#This Row],[今次負磅]]/表格2[[#This Row],[排位體重]]*100%</f>
        <v>#N/A</v>
      </c>
      <c r="AO938" t="e">
        <f t="shared" si="44"/>
        <v>#N/A</v>
      </c>
      <c r="AS938" t="s">
        <v>1421</v>
      </c>
    </row>
    <row r="939" spans="1:46" x14ac:dyDescent="0.25">
      <c r="A939" s="21" t="s">
        <v>167</v>
      </c>
      <c r="B939" s="20" t="s">
        <v>1334</v>
      </c>
      <c r="C939" s="20" t="s">
        <v>1410</v>
      </c>
      <c r="D939" s="20"/>
      <c r="E939" s="124" t="s">
        <v>1413</v>
      </c>
      <c r="F939" s="122"/>
      <c r="G939" s="32" t="str">
        <f>VLOOKUP(AF939, method!$A$1:$B$15, 2, 0)</f>
        <v>中前</v>
      </c>
      <c r="H939">
        <v>4</v>
      </c>
      <c r="I939" t="str">
        <f t="shared" si="42"/>
        <v/>
      </c>
      <c r="J939">
        <f>COUNTIF($B$2:B939,B939)</f>
        <v>7</v>
      </c>
      <c r="K939" t="str">
        <f t="shared" ca="1" si="43"/>
        <v/>
      </c>
      <c r="L939" t="s">
        <v>444</v>
      </c>
      <c r="M939" s="39" t="s">
        <v>430</v>
      </c>
      <c r="N939" s="42">
        <v>1200</v>
      </c>
      <c r="O939">
        <v>1</v>
      </c>
      <c r="P939" s="127">
        <v>9.5500000000000007</v>
      </c>
      <c r="Q939" t="e">
        <v>#N/A</v>
      </c>
      <c r="R939">
        <v>2</v>
      </c>
      <c r="S939" s="58" t="e">
        <v>#N/A</v>
      </c>
      <c r="T939" s="47" t="s">
        <v>32</v>
      </c>
      <c r="U939" s="23" t="s">
        <v>112</v>
      </c>
      <c r="V939" t="e">
        <v>#N/A</v>
      </c>
      <c r="W939">
        <v>127</v>
      </c>
      <c r="X939">
        <v>1104</v>
      </c>
      <c r="Z939">
        <v>2.2999999999999998</v>
      </c>
      <c r="AA939" s="38" t="s">
        <v>511</v>
      </c>
      <c r="AB939" s="35" t="s">
        <v>377</v>
      </c>
      <c r="AC939" s="35">
        <f>VLOOKUP(A939,Raceinfo!$A$1:$D$15,4,0)</f>
        <v>4</v>
      </c>
      <c r="AD939">
        <v>4</v>
      </c>
      <c r="AE939">
        <v>52</v>
      </c>
      <c r="AF939">
        <v>7</v>
      </c>
      <c r="AG939">
        <v>9</v>
      </c>
      <c r="AH939">
        <v>4</v>
      </c>
      <c r="AL939" t="s">
        <v>385</v>
      </c>
      <c r="AM939" t="s">
        <v>1405</v>
      </c>
      <c r="AN939" s="126" t="e">
        <f>表格2[[#This Row],[今次負磅]]/表格2[[#This Row],[排位體重]]*100%</f>
        <v>#N/A</v>
      </c>
      <c r="AO939" t="e">
        <f t="shared" si="44"/>
        <v>#N/A</v>
      </c>
      <c r="AS939" t="s">
        <v>1421</v>
      </c>
    </row>
    <row r="940" spans="1:46" x14ac:dyDescent="0.25">
      <c r="A940" s="22" t="s">
        <v>203</v>
      </c>
      <c r="B940" s="21" t="s">
        <v>204</v>
      </c>
      <c r="C940" s="21" t="s">
        <v>1410</v>
      </c>
      <c r="D940" s="21"/>
      <c r="E940" s="124" t="s">
        <v>1413</v>
      </c>
      <c r="F940" s="122"/>
      <c r="G940" s="31" t="str">
        <f>VLOOKUP(AF940, method!$A$1:$B$15, 2, 0)</f>
        <v>中後</v>
      </c>
      <c r="H940" s="15">
        <v>3</v>
      </c>
      <c r="I940" s="15" t="str">
        <f t="shared" si="42"/>
        <v>忠</v>
      </c>
      <c r="J940" s="15">
        <f>COUNTIF($B$2:B940,B940)</f>
        <v>1</v>
      </c>
      <c r="K940" s="15" t="str">
        <f t="shared" ca="1" si="43"/>
        <v/>
      </c>
      <c r="L940" t="s">
        <v>458</v>
      </c>
      <c r="M940" s="39" t="s">
        <v>430</v>
      </c>
      <c r="N940" s="42">
        <v>1200</v>
      </c>
      <c r="O940">
        <v>1</v>
      </c>
      <c r="P940" s="127">
        <v>9.2100000000000009</v>
      </c>
      <c r="Q940">
        <v>13</v>
      </c>
      <c r="R940">
        <v>7</v>
      </c>
      <c r="S940" s="62" t="s">
        <v>154</v>
      </c>
      <c r="T940" s="62" t="s">
        <v>154</v>
      </c>
      <c r="U940" s="20" t="s">
        <v>165</v>
      </c>
      <c r="V940">
        <v>135</v>
      </c>
      <c r="W940">
        <v>120</v>
      </c>
      <c r="X940">
        <v>1096</v>
      </c>
      <c r="Z940">
        <v>4</v>
      </c>
      <c r="AA940" s="37">
        <v>6</v>
      </c>
      <c r="AB940" s="36" t="s">
        <v>459</v>
      </c>
      <c r="AC940" s="36">
        <f>VLOOKUP(A940,Raceinfo!$A$1:$D$15,4,0)</f>
        <v>4</v>
      </c>
      <c r="AD940">
        <v>3</v>
      </c>
      <c r="AE940">
        <v>61</v>
      </c>
      <c r="AF940">
        <v>8</v>
      </c>
      <c r="AG940">
        <v>8</v>
      </c>
      <c r="AH940">
        <v>3</v>
      </c>
      <c r="AL940" t="s">
        <v>385</v>
      </c>
      <c r="AM940" t="s">
        <v>1405</v>
      </c>
      <c r="AN940" s="126">
        <f>表格2[[#This Row],[今次負磅]]/表格2[[#This Row],[排位體重]]*100%</f>
        <v>0.12317518248175183</v>
      </c>
      <c r="AO940" t="str">
        <f t="shared" si="44"/>
        <v/>
      </c>
      <c r="AT940" t="s">
        <v>1505</v>
      </c>
    </row>
    <row r="941" spans="1:46" x14ac:dyDescent="0.25">
      <c r="A941" s="22" t="s">
        <v>203</v>
      </c>
      <c r="B941" s="21" t="s">
        <v>204</v>
      </c>
      <c r="C941" s="21" t="s">
        <v>1410</v>
      </c>
      <c r="D941" s="21"/>
      <c r="E941" s="12" t="s">
        <v>29</v>
      </c>
      <c r="F941" s="122"/>
      <c r="G941" s="32" t="str">
        <f>VLOOKUP(AF941, method!$A$1:$B$15, 2, 0)</f>
        <v>中前</v>
      </c>
      <c r="H941">
        <v>5</v>
      </c>
      <c r="I941" t="str">
        <f t="shared" si="42"/>
        <v>忠</v>
      </c>
      <c r="J941">
        <f>COUNTIF($B$2:B941,B941)</f>
        <v>2</v>
      </c>
      <c r="K941" t="str">
        <f t="shared" ca="1" si="43"/>
        <v/>
      </c>
      <c r="L941" t="s">
        <v>415</v>
      </c>
      <c r="M941" s="39" t="s">
        <v>413</v>
      </c>
      <c r="N941" s="42">
        <v>1200</v>
      </c>
      <c r="O941">
        <v>1</v>
      </c>
      <c r="P941" s="127">
        <v>8.9700000000000006</v>
      </c>
      <c r="Q941">
        <v>13</v>
      </c>
      <c r="R941">
        <v>12</v>
      </c>
      <c r="S941" s="62" t="s">
        <v>154</v>
      </c>
      <c r="T941" s="62" t="s">
        <v>154</v>
      </c>
      <c r="U941" s="20" t="s">
        <v>165</v>
      </c>
      <c r="V941">
        <v>135</v>
      </c>
      <c r="W941">
        <v>117</v>
      </c>
      <c r="X941">
        <v>1100</v>
      </c>
      <c r="Z941">
        <v>5.4</v>
      </c>
      <c r="AA941" s="38" t="s">
        <v>468</v>
      </c>
      <c r="AB941" s="35" t="s">
        <v>377</v>
      </c>
      <c r="AC941" s="35">
        <f>VLOOKUP(A941,Raceinfo!$A$1:$D$15,4,0)</f>
        <v>4</v>
      </c>
      <c r="AD941">
        <v>3</v>
      </c>
      <c r="AE941">
        <v>62</v>
      </c>
      <c r="AF941">
        <v>4</v>
      </c>
      <c r="AG941">
        <v>4</v>
      </c>
      <c r="AH941">
        <v>5</v>
      </c>
      <c r="AL941" t="s">
        <v>385</v>
      </c>
      <c r="AM941" t="s">
        <v>1405</v>
      </c>
      <c r="AN941" s="126">
        <f>表格2[[#This Row],[今次負磅]]/表格2[[#This Row],[排位體重]]*100%</f>
        <v>0.12272727272727273</v>
      </c>
      <c r="AO941" t="str">
        <f t="shared" si="44"/>
        <v/>
      </c>
    </row>
    <row r="942" spans="1:46" x14ac:dyDescent="0.25">
      <c r="A942" s="22" t="s">
        <v>203</v>
      </c>
      <c r="B942" s="21" t="s">
        <v>204</v>
      </c>
      <c r="C942" s="21"/>
      <c r="D942" s="21"/>
      <c r="E942" s="124" t="s">
        <v>1413</v>
      </c>
      <c r="F942" s="122"/>
      <c r="G942" s="32" t="str">
        <f>VLOOKUP(AF942, method!$A$1:$B$15, 2, 0)</f>
        <v>中前</v>
      </c>
      <c r="H942">
        <v>7</v>
      </c>
      <c r="I942" t="str">
        <f t="shared" si="42"/>
        <v>忠</v>
      </c>
      <c r="J942">
        <f>COUNTIF($B$2:B942,B942)</f>
        <v>3</v>
      </c>
      <c r="K942" t="str">
        <f t="shared" ca="1" si="43"/>
        <v/>
      </c>
      <c r="L942" t="s">
        <v>465</v>
      </c>
      <c r="M942" s="39" t="s">
        <v>413</v>
      </c>
      <c r="N942" s="42">
        <v>1200</v>
      </c>
      <c r="O942">
        <v>1</v>
      </c>
      <c r="P942">
        <v>9.6999999999999993</v>
      </c>
      <c r="Q942">
        <v>13</v>
      </c>
      <c r="R942">
        <v>8</v>
      </c>
      <c r="S942" s="62" t="s">
        <v>154</v>
      </c>
      <c r="T942" s="62" t="s">
        <v>154</v>
      </c>
      <c r="U942" s="20" t="s">
        <v>165</v>
      </c>
      <c r="V942">
        <v>135</v>
      </c>
      <c r="W942">
        <v>117</v>
      </c>
      <c r="X942">
        <v>1080</v>
      </c>
      <c r="Z942">
        <v>3.1</v>
      </c>
      <c r="AA942" s="37" t="s">
        <v>436</v>
      </c>
      <c r="AB942" s="36" t="s">
        <v>459</v>
      </c>
      <c r="AC942" s="36">
        <f>VLOOKUP(A942,Raceinfo!$A$1:$D$15,4,0)</f>
        <v>4</v>
      </c>
      <c r="AD942">
        <v>3</v>
      </c>
      <c r="AE942">
        <v>62</v>
      </c>
      <c r="AF942">
        <v>5</v>
      </c>
      <c r="AG942">
        <v>4</v>
      </c>
      <c r="AH942">
        <v>7</v>
      </c>
      <c r="AL942" t="s">
        <v>385</v>
      </c>
      <c r="AM942" t="s">
        <v>1405</v>
      </c>
      <c r="AN942" s="126">
        <f>表格2[[#This Row],[今次負磅]]/表格2[[#This Row],[排位體重]]*100%</f>
        <v>0.125</v>
      </c>
      <c r="AO942" t="str">
        <f t="shared" si="44"/>
        <v/>
      </c>
    </row>
    <row r="943" spans="1:46" x14ac:dyDescent="0.25">
      <c r="A943" s="22" t="s">
        <v>203</v>
      </c>
      <c r="B943" s="21" t="s">
        <v>204</v>
      </c>
      <c r="C943" s="21"/>
      <c r="D943" s="21"/>
      <c r="E943" s="11" t="s">
        <v>1414</v>
      </c>
      <c r="F943" s="28" t="s">
        <v>1408</v>
      </c>
      <c r="G943" s="30" t="str">
        <f>VLOOKUP(AF943, method!$A$1:$B$15, 2, 0)</f>
        <v>放頭</v>
      </c>
      <c r="H943" s="15">
        <v>2</v>
      </c>
      <c r="I943" s="15" t="str">
        <f t="shared" si="42"/>
        <v>忠</v>
      </c>
      <c r="J943" s="15">
        <f>COUNTIF($B$2:B943,B943)</f>
        <v>4</v>
      </c>
      <c r="K943" s="15" t="str">
        <f t="shared" ca="1" si="43"/>
        <v/>
      </c>
      <c r="L943" t="s">
        <v>538</v>
      </c>
      <c r="M943" s="39" t="s">
        <v>413</v>
      </c>
      <c r="N943" s="42">
        <v>1200</v>
      </c>
      <c r="O943">
        <v>1</v>
      </c>
      <c r="P943">
        <v>9.34</v>
      </c>
      <c r="Q943">
        <v>13</v>
      </c>
      <c r="R943">
        <v>11</v>
      </c>
      <c r="S943" s="62" t="s">
        <v>154</v>
      </c>
      <c r="T943" s="62" t="s">
        <v>154</v>
      </c>
      <c r="U943" s="20" t="s">
        <v>165</v>
      </c>
      <c r="V943">
        <v>135</v>
      </c>
      <c r="W943">
        <v>135</v>
      </c>
      <c r="X943">
        <v>1092</v>
      </c>
      <c r="Z943">
        <v>3.2</v>
      </c>
      <c r="AA943" s="38" t="s">
        <v>434</v>
      </c>
      <c r="AB943" s="35" t="s">
        <v>377</v>
      </c>
      <c r="AC943" s="35">
        <f>VLOOKUP(A943,Raceinfo!$A$1:$D$15,4,0)</f>
        <v>4</v>
      </c>
      <c r="AD943">
        <v>4</v>
      </c>
      <c r="AE943">
        <v>60</v>
      </c>
      <c r="AF943">
        <v>3</v>
      </c>
      <c r="AG943">
        <v>3</v>
      </c>
      <c r="AH943">
        <v>2</v>
      </c>
      <c r="AL943" t="s">
        <v>385</v>
      </c>
      <c r="AM943" t="s">
        <v>1405</v>
      </c>
      <c r="AN943" s="126">
        <f>表格2[[#This Row],[今次負磅]]/表格2[[#This Row],[排位體重]]*100%</f>
        <v>0.12362637362637363</v>
      </c>
      <c r="AO943" t="str">
        <f t="shared" si="44"/>
        <v/>
      </c>
    </row>
    <row r="944" spans="1:46" x14ac:dyDescent="0.25">
      <c r="A944" s="22" t="s">
        <v>203</v>
      </c>
      <c r="B944" s="21" t="s">
        <v>204</v>
      </c>
      <c r="C944" s="21" t="s">
        <v>1410</v>
      </c>
      <c r="D944" s="21" t="s">
        <v>593</v>
      </c>
      <c r="E944" s="11" t="s">
        <v>1414</v>
      </c>
      <c r="F944" s="122"/>
      <c r="G944" s="32" t="str">
        <f>VLOOKUP(AF944, method!$A$1:$B$15, 2, 0)</f>
        <v>中前</v>
      </c>
      <c r="H944">
        <v>7</v>
      </c>
      <c r="I944" t="str">
        <f t="shared" si="42"/>
        <v>忠</v>
      </c>
      <c r="J944">
        <f>COUNTIF($B$2:B944,B944)</f>
        <v>5</v>
      </c>
      <c r="K944" t="str">
        <f t="shared" ca="1" si="43"/>
        <v/>
      </c>
      <c r="L944" t="s">
        <v>568</v>
      </c>
      <c r="M944" s="39" t="s">
        <v>369</v>
      </c>
      <c r="N944" s="42">
        <v>1200</v>
      </c>
      <c r="O944">
        <v>1</v>
      </c>
      <c r="P944" s="127">
        <v>8.98</v>
      </c>
      <c r="Q944">
        <v>13</v>
      </c>
      <c r="R944">
        <v>12</v>
      </c>
      <c r="S944" s="62" t="s">
        <v>154</v>
      </c>
      <c r="T944" s="62" t="s">
        <v>154</v>
      </c>
      <c r="U944" s="20" t="s">
        <v>165</v>
      </c>
      <c r="V944">
        <v>135</v>
      </c>
      <c r="W944">
        <v>135</v>
      </c>
      <c r="X944">
        <v>1082</v>
      </c>
      <c r="Z944">
        <v>6.8</v>
      </c>
      <c r="AA944" s="37">
        <v>3</v>
      </c>
      <c r="AB944" s="35" t="s">
        <v>370</v>
      </c>
      <c r="AC944" s="35">
        <f>VLOOKUP(A944,Raceinfo!$A$1:$D$15,4,0)</f>
        <v>4</v>
      </c>
      <c r="AD944">
        <v>4</v>
      </c>
      <c r="AE944">
        <v>60</v>
      </c>
      <c r="AF944">
        <v>4</v>
      </c>
      <c r="AG944">
        <v>3</v>
      </c>
      <c r="AH944">
        <v>7</v>
      </c>
      <c r="AL944" t="s">
        <v>385</v>
      </c>
      <c r="AM944" t="s">
        <v>1405</v>
      </c>
      <c r="AN944" s="126">
        <f>表格2[[#This Row],[今次負磅]]/表格2[[#This Row],[排位體重]]*100%</f>
        <v>0.12476894639556377</v>
      </c>
      <c r="AO944" t="str">
        <f t="shared" si="44"/>
        <v/>
      </c>
    </row>
    <row r="945" spans="1:41" x14ac:dyDescent="0.25">
      <c r="A945" s="22" t="s">
        <v>203</v>
      </c>
      <c r="B945" s="21" t="s">
        <v>204</v>
      </c>
      <c r="C945" s="21" t="s">
        <v>1410</v>
      </c>
      <c r="D945" s="21"/>
      <c r="E945" s="125" t="s">
        <v>1399</v>
      </c>
      <c r="F945" s="23" t="s">
        <v>1409</v>
      </c>
      <c r="G945" s="32" t="str">
        <f>VLOOKUP(AF945, method!$A$1:$B$15, 2, 0)</f>
        <v>中前</v>
      </c>
      <c r="H945" s="15">
        <v>2</v>
      </c>
      <c r="I945" s="15" t="str">
        <f t="shared" si="42"/>
        <v>忠</v>
      </c>
      <c r="J945" s="15">
        <f>COUNTIF($B$2:B945,B945)</f>
        <v>6</v>
      </c>
      <c r="K945" s="15" t="str">
        <f t="shared" ca="1" si="43"/>
        <v/>
      </c>
      <c r="L945" t="s">
        <v>542</v>
      </c>
      <c r="M945" s="39" t="s">
        <v>430</v>
      </c>
      <c r="N945" s="42">
        <v>1200</v>
      </c>
      <c r="O945">
        <v>1</v>
      </c>
      <c r="P945" s="127">
        <v>8.73</v>
      </c>
      <c r="Q945">
        <v>13</v>
      </c>
      <c r="R945">
        <v>1</v>
      </c>
      <c r="S945" s="62" t="s">
        <v>154</v>
      </c>
      <c r="T945" s="51" t="s">
        <v>52</v>
      </c>
      <c r="U945" s="20" t="s">
        <v>165</v>
      </c>
      <c r="V945">
        <v>135</v>
      </c>
      <c r="W945">
        <v>134</v>
      </c>
      <c r="X945">
        <v>1092</v>
      </c>
      <c r="Z945">
        <v>3.1</v>
      </c>
      <c r="AA945" s="38" t="s">
        <v>461</v>
      </c>
      <c r="AB945" s="35" t="s">
        <v>370</v>
      </c>
      <c r="AC945" s="35">
        <f>VLOOKUP(A945,Raceinfo!$A$1:$D$15,4,0)</f>
        <v>4</v>
      </c>
      <c r="AD945">
        <v>4</v>
      </c>
      <c r="AE945">
        <v>58</v>
      </c>
      <c r="AF945">
        <v>4</v>
      </c>
      <c r="AG945">
        <v>3</v>
      </c>
      <c r="AH945">
        <v>2</v>
      </c>
      <c r="AL945" t="s">
        <v>385</v>
      </c>
      <c r="AM945" t="s">
        <v>1405</v>
      </c>
      <c r="AN945" s="126">
        <f>表格2[[#This Row],[今次負磅]]/表格2[[#This Row],[排位體重]]*100%</f>
        <v>0.12362637362637363</v>
      </c>
      <c r="AO945" t="str">
        <f t="shared" si="44"/>
        <v/>
      </c>
    </row>
    <row r="946" spans="1:41" x14ac:dyDescent="0.25">
      <c r="A946" s="22" t="s">
        <v>203</v>
      </c>
      <c r="B946" s="21" t="s">
        <v>204</v>
      </c>
      <c r="C946" s="21" t="s">
        <v>1410</v>
      </c>
      <c r="D946" s="21"/>
      <c r="E946" s="124" t="s">
        <v>1413</v>
      </c>
      <c r="F946" s="28" t="s">
        <v>1408</v>
      </c>
      <c r="G946" s="30" t="str">
        <f>VLOOKUP(AF946, method!$A$1:$B$15, 2, 0)</f>
        <v>放頭</v>
      </c>
      <c r="H946" s="15">
        <v>1</v>
      </c>
      <c r="I946" s="15" t="str">
        <f t="shared" si="42"/>
        <v>忠</v>
      </c>
      <c r="J946" s="15">
        <f>COUNTIF($B$2:B946,B946)</f>
        <v>7</v>
      </c>
      <c r="K946" s="15" t="str">
        <f t="shared" ca="1" si="43"/>
        <v/>
      </c>
      <c r="L946" t="s">
        <v>508</v>
      </c>
      <c r="M946" s="39" t="s">
        <v>369</v>
      </c>
      <c r="N946" s="42">
        <v>1200</v>
      </c>
      <c r="O946">
        <v>1</v>
      </c>
      <c r="P946" s="127">
        <v>8.67</v>
      </c>
      <c r="Q946">
        <v>13</v>
      </c>
      <c r="R946">
        <v>7</v>
      </c>
      <c r="S946" s="62" t="s">
        <v>154</v>
      </c>
      <c r="T946" s="51" t="s">
        <v>52</v>
      </c>
      <c r="U946" s="20" t="s">
        <v>165</v>
      </c>
      <c r="V946">
        <v>135</v>
      </c>
      <c r="W946">
        <v>127</v>
      </c>
      <c r="X946">
        <v>1080</v>
      </c>
      <c r="Z946">
        <v>34</v>
      </c>
      <c r="AA946" s="38">
        <v>2</v>
      </c>
      <c r="AB946" s="35" t="s">
        <v>377</v>
      </c>
      <c r="AC946" s="35">
        <f>VLOOKUP(A946,Raceinfo!$A$1:$D$15,4,0)</f>
        <v>4</v>
      </c>
      <c r="AD946">
        <v>4</v>
      </c>
      <c r="AE946">
        <v>50</v>
      </c>
      <c r="AF946">
        <v>3</v>
      </c>
      <c r="AG946">
        <v>3</v>
      </c>
      <c r="AH946">
        <v>1</v>
      </c>
      <c r="AL946" t="s">
        <v>592</v>
      </c>
      <c r="AM946" t="s">
        <v>1556</v>
      </c>
      <c r="AN946" s="126">
        <f>表格2[[#This Row],[今次負磅]]/表格2[[#This Row],[排位體重]]*100%</f>
        <v>0.125</v>
      </c>
      <c r="AO946" t="str">
        <f t="shared" si="44"/>
        <v/>
      </c>
    </row>
    <row r="947" spans="1:41" x14ac:dyDescent="0.25">
      <c r="A947" s="22" t="s">
        <v>203</v>
      </c>
      <c r="B947" s="21" t="s">
        <v>204</v>
      </c>
      <c r="C947" s="21"/>
      <c r="D947" s="21"/>
      <c r="E947" s="12" t="s">
        <v>29</v>
      </c>
      <c r="F947" s="122"/>
      <c r="G947" s="32" t="str">
        <f>VLOOKUP(AF947, method!$A$1:$B$15, 2, 0)</f>
        <v>中前</v>
      </c>
      <c r="H947">
        <v>4</v>
      </c>
      <c r="I947" t="str">
        <f t="shared" si="42"/>
        <v>忠</v>
      </c>
      <c r="J947">
        <f>COUNTIF($B$2:B947,B947)</f>
        <v>8</v>
      </c>
      <c r="K947" t="str">
        <f t="shared" ca="1" si="43"/>
        <v/>
      </c>
      <c r="L947" t="s">
        <v>441</v>
      </c>
      <c r="M947" s="41" t="s">
        <v>400</v>
      </c>
      <c r="N947" s="42">
        <v>1200</v>
      </c>
      <c r="O947">
        <v>1</v>
      </c>
      <c r="P947">
        <v>9.5299999999999994</v>
      </c>
      <c r="Q947">
        <v>13</v>
      </c>
      <c r="R947">
        <v>12</v>
      </c>
      <c r="S947" s="62" t="s">
        <v>154</v>
      </c>
      <c r="T947" s="54" t="s">
        <v>64</v>
      </c>
      <c r="U947" s="20" t="s">
        <v>165</v>
      </c>
      <c r="V947">
        <v>135</v>
      </c>
      <c r="W947">
        <v>127</v>
      </c>
      <c r="X947">
        <v>1083</v>
      </c>
      <c r="Z947">
        <v>63</v>
      </c>
      <c r="AA947" s="37">
        <v>4</v>
      </c>
      <c r="AB947" s="35" t="s">
        <v>377</v>
      </c>
      <c r="AC947" s="35">
        <f>VLOOKUP(A947,Raceinfo!$A$1:$D$15,4,0)</f>
        <v>4</v>
      </c>
      <c r="AD947">
        <v>4</v>
      </c>
      <c r="AE947">
        <v>52</v>
      </c>
      <c r="AF947">
        <v>4</v>
      </c>
      <c r="AG947">
        <v>4</v>
      </c>
      <c r="AH947">
        <v>4</v>
      </c>
      <c r="AL947" t="s">
        <v>759</v>
      </c>
      <c r="AM947" t="s">
        <v>1635</v>
      </c>
      <c r="AN947" s="126">
        <f>表格2[[#This Row],[今次負磅]]/表格2[[#This Row],[排位體重]]*100%</f>
        <v>0.12465373961218837</v>
      </c>
      <c r="AO947" t="str">
        <f t="shared" si="44"/>
        <v/>
      </c>
    </row>
    <row r="948" spans="1:41" x14ac:dyDescent="0.25">
      <c r="A948" s="22" t="s">
        <v>203</v>
      </c>
      <c r="B948" s="21" t="s">
        <v>204</v>
      </c>
      <c r="C948" s="21"/>
      <c r="D948" s="21"/>
      <c r="E948" s="12" t="s">
        <v>29</v>
      </c>
      <c r="F948" s="122"/>
      <c r="G948" s="32" t="str">
        <f>VLOOKUP(AF948, method!$A$1:$B$15, 2, 0)</f>
        <v>中前</v>
      </c>
      <c r="H948">
        <v>10</v>
      </c>
      <c r="I948" t="str">
        <f t="shared" si="42"/>
        <v>忠</v>
      </c>
      <c r="J948">
        <f>COUNTIF($B$2:B948,B948)</f>
        <v>9</v>
      </c>
      <c r="K948" t="str">
        <f t="shared" ca="1" si="43"/>
        <v/>
      </c>
      <c r="L948" t="s">
        <v>588</v>
      </c>
      <c r="M948" s="39" t="s">
        <v>369</v>
      </c>
      <c r="N948" s="42">
        <v>1200</v>
      </c>
      <c r="O948">
        <v>1</v>
      </c>
      <c r="P948">
        <v>10.41</v>
      </c>
      <c r="Q948">
        <v>13</v>
      </c>
      <c r="R948">
        <v>13</v>
      </c>
      <c r="S948" s="62" t="s">
        <v>154</v>
      </c>
      <c r="T948" s="51" t="s">
        <v>52</v>
      </c>
      <c r="U948" s="20" t="s">
        <v>165</v>
      </c>
      <c r="V948">
        <v>135</v>
      </c>
      <c r="W948">
        <v>127</v>
      </c>
      <c r="X948">
        <v>1089</v>
      </c>
      <c r="Z948">
        <v>44</v>
      </c>
      <c r="AA948" s="37">
        <v>4</v>
      </c>
      <c r="AB948" s="35" t="s">
        <v>377</v>
      </c>
      <c r="AC948" s="35">
        <f>VLOOKUP(A948,Raceinfo!$A$1:$D$15,4,0)</f>
        <v>4</v>
      </c>
      <c r="AD948">
        <v>4</v>
      </c>
      <c r="AE948">
        <v>52</v>
      </c>
      <c r="AF948">
        <v>6</v>
      </c>
      <c r="AG948">
        <v>2</v>
      </c>
      <c r="AH948">
        <v>10</v>
      </c>
      <c r="AL948" t="s">
        <v>385</v>
      </c>
      <c r="AM948" t="s">
        <v>1405</v>
      </c>
      <c r="AN948" s="126">
        <f>表格2[[#This Row],[今次負磅]]/表格2[[#This Row],[排位體重]]*100%</f>
        <v>0.12396694214876033</v>
      </c>
      <c r="AO948" t="str">
        <f t="shared" si="44"/>
        <v/>
      </c>
    </row>
    <row r="949" spans="1:41" x14ac:dyDescent="0.25">
      <c r="A949" s="22" t="s">
        <v>203</v>
      </c>
      <c r="B949" s="22" t="s">
        <v>207</v>
      </c>
      <c r="C949" s="22"/>
      <c r="D949" s="22"/>
      <c r="E949" s="11" t="s">
        <v>1414</v>
      </c>
      <c r="F949" s="122"/>
      <c r="G949" s="30" t="str">
        <f>VLOOKUP(AF949, method!$A$1:$B$15, 2, 0)</f>
        <v>放頭</v>
      </c>
      <c r="H949" s="15">
        <v>3</v>
      </c>
      <c r="I949" s="15" t="str">
        <f t="shared" si="42"/>
        <v>忠</v>
      </c>
      <c r="J949" s="15">
        <f>COUNTIF($B$2:B949,B949)</f>
        <v>1</v>
      </c>
      <c r="K949" s="15" t="str">
        <f t="shared" ca="1" si="43"/>
        <v/>
      </c>
      <c r="L949" t="s">
        <v>368</v>
      </c>
      <c r="M949" s="39" t="s">
        <v>369</v>
      </c>
      <c r="N949">
        <v>1400</v>
      </c>
      <c r="O949">
        <v>1</v>
      </c>
      <c r="P949">
        <v>21.67</v>
      </c>
      <c r="Q949">
        <v>4</v>
      </c>
      <c r="R949">
        <v>14</v>
      </c>
      <c r="S949" s="50" t="s">
        <v>46</v>
      </c>
      <c r="T949" s="76" t="s">
        <v>355</v>
      </c>
      <c r="U949" s="18" t="s">
        <v>23</v>
      </c>
      <c r="V949">
        <v>131</v>
      </c>
      <c r="W949">
        <v>135</v>
      </c>
      <c r="X949">
        <v>1119</v>
      </c>
      <c r="Z949">
        <v>4.0999999999999996</v>
      </c>
      <c r="AA949" s="38" t="s">
        <v>468</v>
      </c>
      <c r="AB949" s="35" t="s">
        <v>370</v>
      </c>
      <c r="AC949" s="35">
        <f>VLOOKUP(A949,Raceinfo!$A$1:$D$15,4,0)</f>
        <v>4</v>
      </c>
      <c r="AD949">
        <v>4</v>
      </c>
      <c r="AE949">
        <v>58</v>
      </c>
      <c r="AF949">
        <v>1</v>
      </c>
      <c r="AG949">
        <v>1</v>
      </c>
      <c r="AH949">
        <v>1</v>
      </c>
      <c r="AI949">
        <v>3</v>
      </c>
      <c r="AL949" t="s">
        <v>208</v>
      </c>
      <c r="AM949" t="s">
        <v>1492</v>
      </c>
      <c r="AN949" s="126">
        <f>表格2[[#This Row],[今次負磅]]/表格2[[#This Row],[排位體重]]*100%</f>
        <v>0.11706881143878463</v>
      </c>
      <c r="AO949" t="str">
        <f t="shared" si="44"/>
        <v/>
      </c>
    </row>
    <row r="950" spans="1:41" x14ac:dyDescent="0.25">
      <c r="A950" s="22" t="s">
        <v>203</v>
      </c>
      <c r="B950" s="22" t="s">
        <v>207</v>
      </c>
      <c r="C950" s="22"/>
      <c r="D950" s="22"/>
      <c r="E950" s="11" t="s">
        <v>1414</v>
      </c>
      <c r="F950" s="28" t="s">
        <v>1408</v>
      </c>
      <c r="G950" s="30" t="str">
        <f>VLOOKUP(AF950, method!$A$1:$B$15, 2, 0)</f>
        <v>放頭</v>
      </c>
      <c r="H950" s="15">
        <v>2</v>
      </c>
      <c r="I950" s="15" t="str">
        <f t="shared" si="42"/>
        <v>忠</v>
      </c>
      <c r="J950" s="15">
        <f>COUNTIF($B$2:B950,B950)</f>
        <v>2</v>
      </c>
      <c r="K950" s="15" t="str">
        <f t="shared" ca="1" si="43"/>
        <v/>
      </c>
      <c r="L950" t="s">
        <v>393</v>
      </c>
      <c r="M950" s="39" t="s">
        <v>394</v>
      </c>
      <c r="N950">
        <v>1400</v>
      </c>
      <c r="O950">
        <v>1</v>
      </c>
      <c r="P950">
        <v>21.79</v>
      </c>
      <c r="Q950">
        <v>4</v>
      </c>
      <c r="R950">
        <v>2</v>
      </c>
      <c r="S950" s="50" t="s">
        <v>46</v>
      </c>
      <c r="T950" s="76" t="s">
        <v>355</v>
      </c>
      <c r="U950" s="18" t="s">
        <v>23</v>
      </c>
      <c r="V950">
        <v>131</v>
      </c>
      <c r="W950">
        <v>132</v>
      </c>
      <c r="X950">
        <v>1119</v>
      </c>
      <c r="Z950">
        <v>10</v>
      </c>
      <c r="AA950" s="38" t="s">
        <v>463</v>
      </c>
      <c r="AB950" s="35" t="s">
        <v>377</v>
      </c>
      <c r="AC950" s="35">
        <f>VLOOKUP(A950,Raceinfo!$A$1:$D$15,4,0)</f>
        <v>4</v>
      </c>
      <c r="AD950">
        <v>4</v>
      </c>
      <c r="AE950">
        <v>57</v>
      </c>
      <c r="AF950">
        <v>1</v>
      </c>
      <c r="AG950">
        <v>1</v>
      </c>
      <c r="AH950">
        <v>1</v>
      </c>
      <c r="AI950">
        <v>2</v>
      </c>
      <c r="AL950" t="s">
        <v>208</v>
      </c>
      <c r="AM950" t="s">
        <v>1492</v>
      </c>
      <c r="AN950" s="126">
        <f>表格2[[#This Row],[今次負磅]]/表格2[[#This Row],[排位體重]]*100%</f>
        <v>0.11706881143878463</v>
      </c>
      <c r="AO950" t="str">
        <f t="shared" si="44"/>
        <v/>
      </c>
    </row>
    <row r="951" spans="1:41" x14ac:dyDescent="0.25">
      <c r="A951" s="22" t="s">
        <v>203</v>
      </c>
      <c r="B951" s="22" t="s">
        <v>207</v>
      </c>
      <c r="C951" s="22"/>
      <c r="D951" s="22"/>
      <c r="E951" s="11" t="s">
        <v>1414</v>
      </c>
      <c r="F951" s="122"/>
      <c r="G951" s="30" t="str">
        <f>VLOOKUP(AF951, method!$A$1:$B$15, 2, 0)</f>
        <v>放頭</v>
      </c>
      <c r="H951">
        <v>4</v>
      </c>
      <c r="I951" t="str">
        <f t="shared" si="42"/>
        <v>忠</v>
      </c>
      <c r="J951">
        <f>COUNTIF($B$2:B951,B951)</f>
        <v>3</v>
      </c>
      <c r="K951" t="str">
        <f t="shared" ca="1" si="43"/>
        <v/>
      </c>
      <c r="L951" t="s">
        <v>422</v>
      </c>
      <c r="M951" s="39" t="s">
        <v>369</v>
      </c>
      <c r="N951">
        <v>1400</v>
      </c>
      <c r="O951">
        <v>1</v>
      </c>
      <c r="P951">
        <v>22.82</v>
      </c>
      <c r="Q951">
        <v>4</v>
      </c>
      <c r="R951">
        <v>4</v>
      </c>
      <c r="S951" s="50" t="s">
        <v>46</v>
      </c>
      <c r="T951" s="75" t="s">
        <v>346</v>
      </c>
      <c r="U951" s="18" t="s">
        <v>23</v>
      </c>
      <c r="V951">
        <v>131</v>
      </c>
      <c r="W951">
        <v>132</v>
      </c>
      <c r="X951">
        <v>1128</v>
      </c>
      <c r="Z951">
        <v>3.5</v>
      </c>
      <c r="AA951" s="37" t="s">
        <v>410</v>
      </c>
      <c r="AB951" s="35" t="s">
        <v>370</v>
      </c>
      <c r="AC951" s="35">
        <f>VLOOKUP(A951,Raceinfo!$A$1:$D$15,4,0)</f>
        <v>4</v>
      </c>
      <c r="AD951">
        <v>4</v>
      </c>
      <c r="AE951">
        <v>59</v>
      </c>
      <c r="AF951">
        <v>3</v>
      </c>
      <c r="AG951">
        <v>4</v>
      </c>
      <c r="AH951">
        <v>6</v>
      </c>
      <c r="AI951">
        <v>4</v>
      </c>
      <c r="AL951" t="s">
        <v>208</v>
      </c>
      <c r="AM951" t="s">
        <v>1492</v>
      </c>
      <c r="AN951" s="126">
        <f>表格2[[#This Row],[今次負磅]]/表格2[[#This Row],[排位體重]]*100%</f>
        <v>0.11613475177304965</v>
      </c>
      <c r="AO951" t="str">
        <f t="shared" si="44"/>
        <v/>
      </c>
    </row>
    <row r="952" spans="1:41" x14ac:dyDescent="0.25">
      <c r="A952" s="22" t="s">
        <v>203</v>
      </c>
      <c r="B952" s="22" t="s">
        <v>207</v>
      </c>
      <c r="C952" s="22"/>
      <c r="D952" s="22"/>
      <c r="E952" s="12" t="s">
        <v>29</v>
      </c>
      <c r="F952" s="122"/>
      <c r="G952" s="30" t="str">
        <f>VLOOKUP(AF952, method!$A$1:$B$15, 2, 0)</f>
        <v>放頭</v>
      </c>
      <c r="H952">
        <v>10</v>
      </c>
      <c r="I952" t="str">
        <f t="shared" si="42"/>
        <v>忠</v>
      </c>
      <c r="J952">
        <f>COUNTIF($B$2:B952,B952)</f>
        <v>4</v>
      </c>
      <c r="K952" t="str">
        <f t="shared" ca="1" si="43"/>
        <v/>
      </c>
      <c r="L952" t="s">
        <v>381</v>
      </c>
      <c r="M952" s="39" t="s">
        <v>369</v>
      </c>
      <c r="N952">
        <v>1400</v>
      </c>
      <c r="O952">
        <v>1</v>
      </c>
      <c r="P952">
        <v>21.57</v>
      </c>
      <c r="Q952">
        <v>4</v>
      </c>
      <c r="R952">
        <v>13</v>
      </c>
      <c r="S952" s="50" t="s">
        <v>46</v>
      </c>
      <c r="T952" s="46" t="s">
        <v>351</v>
      </c>
      <c r="U952" s="18" t="s">
        <v>23</v>
      </c>
      <c r="V952">
        <v>131</v>
      </c>
      <c r="W952">
        <v>111</v>
      </c>
      <c r="X952">
        <v>1109</v>
      </c>
      <c r="Z952">
        <v>17</v>
      </c>
      <c r="AA952" s="37" t="s">
        <v>531</v>
      </c>
      <c r="AB952" s="35" t="s">
        <v>370</v>
      </c>
      <c r="AC952" s="35">
        <f>VLOOKUP(A952,Raceinfo!$A$1:$D$15,4,0)</f>
        <v>4</v>
      </c>
      <c r="AD952">
        <v>3</v>
      </c>
      <c r="AE952">
        <v>61</v>
      </c>
      <c r="AF952">
        <v>1</v>
      </c>
      <c r="AG952">
        <v>2</v>
      </c>
      <c r="AH952">
        <v>2</v>
      </c>
      <c r="AI952">
        <v>10</v>
      </c>
      <c r="AL952" t="s">
        <v>208</v>
      </c>
      <c r="AM952" t="s">
        <v>1492</v>
      </c>
      <c r="AN952" s="126">
        <f>表格2[[#This Row],[今次負磅]]/表格2[[#This Row],[排位體重]]*100%</f>
        <v>0.11812443642921551</v>
      </c>
      <c r="AO952" t="str">
        <f t="shared" si="44"/>
        <v/>
      </c>
    </row>
    <row r="953" spans="1:41" x14ac:dyDescent="0.25">
      <c r="A953" s="22" t="s">
        <v>203</v>
      </c>
      <c r="B953" s="22" t="s">
        <v>207</v>
      </c>
      <c r="C953" s="22"/>
      <c r="D953" s="22"/>
      <c r="E953" s="12" t="s">
        <v>29</v>
      </c>
      <c r="F953" s="122"/>
      <c r="G953" s="30" t="str">
        <f>VLOOKUP(AF953, method!$A$1:$B$15, 2, 0)</f>
        <v>放頭</v>
      </c>
      <c r="H953">
        <v>4</v>
      </c>
      <c r="I953" t="str">
        <f t="shared" si="42"/>
        <v>忠</v>
      </c>
      <c r="J953">
        <f>COUNTIF($B$2:B953,B953)</f>
        <v>5</v>
      </c>
      <c r="K953" t="str">
        <f t="shared" ca="1" si="43"/>
        <v/>
      </c>
      <c r="L953" t="s">
        <v>424</v>
      </c>
      <c r="M953" s="39" t="s">
        <v>390</v>
      </c>
      <c r="N953">
        <v>1400</v>
      </c>
      <c r="O953">
        <v>1</v>
      </c>
      <c r="P953">
        <v>21.7</v>
      </c>
      <c r="Q953">
        <v>4</v>
      </c>
      <c r="R953">
        <v>1</v>
      </c>
      <c r="S953" s="50" t="s">
        <v>46</v>
      </c>
      <c r="T953" s="56" t="s">
        <v>352</v>
      </c>
      <c r="U953" s="18" t="s">
        <v>23</v>
      </c>
      <c r="V953">
        <v>131</v>
      </c>
      <c r="W953">
        <v>111</v>
      </c>
      <c r="X953">
        <v>1126</v>
      </c>
      <c r="Z953">
        <v>5.8</v>
      </c>
      <c r="AA953" s="37" t="s">
        <v>467</v>
      </c>
      <c r="AB953" s="35" t="s">
        <v>377</v>
      </c>
      <c r="AC953" s="35">
        <f>VLOOKUP(A953,Raceinfo!$A$1:$D$15,4,0)</f>
        <v>4</v>
      </c>
      <c r="AD953">
        <v>3</v>
      </c>
      <c r="AE953">
        <v>63</v>
      </c>
      <c r="AF953">
        <v>1</v>
      </c>
      <c r="AG953">
        <v>1</v>
      </c>
      <c r="AH953">
        <v>1</v>
      </c>
      <c r="AI953">
        <v>4</v>
      </c>
      <c r="AL953" t="s">
        <v>208</v>
      </c>
      <c r="AM953" t="s">
        <v>1492</v>
      </c>
      <c r="AN953" s="126">
        <f>表格2[[#This Row],[今次負磅]]/表格2[[#This Row],[排位體重]]*100%</f>
        <v>0.11634103019538189</v>
      </c>
      <c r="AO953" t="str">
        <f t="shared" si="44"/>
        <v/>
      </c>
    </row>
    <row r="954" spans="1:41" x14ac:dyDescent="0.25">
      <c r="A954" s="22" t="s">
        <v>203</v>
      </c>
      <c r="B954" s="22" t="s">
        <v>207</v>
      </c>
      <c r="C954" s="22"/>
      <c r="D954" s="22"/>
      <c r="E954" s="12" t="s">
        <v>29</v>
      </c>
      <c r="F954" s="122"/>
      <c r="G954" s="30" t="str">
        <f>VLOOKUP(AF954, method!$A$1:$B$15, 2, 0)</f>
        <v>放頭</v>
      </c>
      <c r="H954">
        <v>5</v>
      </c>
      <c r="I954" t="str">
        <f t="shared" si="42"/>
        <v>忠</v>
      </c>
      <c r="J954">
        <f>COUNTIF($B$2:B954,B954)</f>
        <v>6</v>
      </c>
      <c r="K954" t="str">
        <f t="shared" ca="1" si="43"/>
        <v/>
      </c>
      <c r="L954" t="s">
        <v>609</v>
      </c>
      <c r="M954" s="39" t="s">
        <v>413</v>
      </c>
      <c r="N954">
        <v>1400</v>
      </c>
      <c r="O954">
        <v>1</v>
      </c>
      <c r="P954">
        <v>22.34</v>
      </c>
      <c r="Q954">
        <v>4</v>
      </c>
      <c r="R954">
        <v>2</v>
      </c>
      <c r="S954" s="50" t="s">
        <v>46</v>
      </c>
      <c r="T954" s="75" t="s">
        <v>346</v>
      </c>
      <c r="U954" s="18" t="s">
        <v>23</v>
      </c>
      <c r="V954">
        <v>131</v>
      </c>
      <c r="W954">
        <v>120</v>
      </c>
      <c r="X954">
        <v>1124</v>
      </c>
      <c r="Z954">
        <v>11</v>
      </c>
      <c r="AA954" s="37">
        <v>3</v>
      </c>
      <c r="AB954" s="35" t="s">
        <v>377</v>
      </c>
      <c r="AC954" s="35">
        <f>VLOOKUP(A954,Raceinfo!$A$1:$D$15,4,0)</f>
        <v>4</v>
      </c>
      <c r="AD954">
        <v>3</v>
      </c>
      <c r="AE954">
        <v>65</v>
      </c>
      <c r="AF954">
        <v>2</v>
      </c>
      <c r="AG954">
        <v>5</v>
      </c>
      <c r="AH954">
        <v>7</v>
      </c>
      <c r="AI954">
        <v>5</v>
      </c>
      <c r="AL954" t="s">
        <v>208</v>
      </c>
      <c r="AM954" t="s">
        <v>1492</v>
      </c>
      <c r="AN954" s="126">
        <f>表格2[[#This Row],[今次負磅]]/表格2[[#This Row],[排位體重]]*100%</f>
        <v>0.11654804270462633</v>
      </c>
      <c r="AO954" t="str">
        <f t="shared" si="44"/>
        <v/>
      </c>
    </row>
    <row r="955" spans="1:41" x14ac:dyDescent="0.25">
      <c r="A955" s="22" t="s">
        <v>203</v>
      </c>
      <c r="B955" s="22" t="s">
        <v>207</v>
      </c>
      <c r="C955" s="22"/>
      <c r="D955" s="22"/>
      <c r="E955" s="12" t="s">
        <v>29</v>
      </c>
      <c r="F955" s="122"/>
      <c r="G955" s="30" t="str">
        <f>VLOOKUP(AF955, method!$A$1:$B$15, 2, 0)</f>
        <v>放頭</v>
      </c>
      <c r="H955" s="15">
        <v>3</v>
      </c>
      <c r="I955" s="15" t="str">
        <f t="shared" si="42"/>
        <v>忠</v>
      </c>
      <c r="J955" s="15">
        <f>COUNTIF($B$2:B955,B955)</f>
        <v>7</v>
      </c>
      <c r="K955" s="15" t="str">
        <f t="shared" ca="1" si="43"/>
        <v/>
      </c>
      <c r="L955" t="s">
        <v>418</v>
      </c>
      <c r="M955" s="39" t="s">
        <v>384</v>
      </c>
      <c r="N955">
        <v>1400</v>
      </c>
      <c r="O955">
        <v>1</v>
      </c>
      <c r="P955">
        <v>21.13</v>
      </c>
      <c r="Q955">
        <v>4</v>
      </c>
      <c r="R955">
        <v>10</v>
      </c>
      <c r="S955" s="50" t="s">
        <v>46</v>
      </c>
      <c r="T955" s="62" t="s">
        <v>154</v>
      </c>
      <c r="U955" s="18" t="s">
        <v>23</v>
      </c>
      <c r="V955">
        <v>131</v>
      </c>
      <c r="W955">
        <v>117</v>
      </c>
      <c r="X955">
        <v>1114</v>
      </c>
      <c r="Z955">
        <v>54</v>
      </c>
      <c r="AA955" s="38" t="s">
        <v>517</v>
      </c>
      <c r="AB955" s="35" t="s">
        <v>377</v>
      </c>
      <c r="AC955" s="35">
        <f>VLOOKUP(A955,Raceinfo!$A$1:$D$15,4,0)</f>
        <v>4</v>
      </c>
      <c r="AD955">
        <v>3</v>
      </c>
      <c r="AE955">
        <v>65</v>
      </c>
      <c r="AF955">
        <v>3</v>
      </c>
      <c r="AG955">
        <v>4</v>
      </c>
      <c r="AH955">
        <v>3</v>
      </c>
      <c r="AI955">
        <v>3</v>
      </c>
      <c r="AL955" t="s">
        <v>208</v>
      </c>
      <c r="AM955" t="s">
        <v>1492</v>
      </c>
      <c r="AN955" s="126">
        <f>表格2[[#This Row],[今次負磅]]/表格2[[#This Row],[排位體重]]*100%</f>
        <v>0.11759425493716337</v>
      </c>
      <c r="AO955" t="str">
        <f t="shared" si="44"/>
        <v/>
      </c>
    </row>
    <row r="956" spans="1:41" x14ac:dyDescent="0.25">
      <c r="A956" s="22" t="s">
        <v>203</v>
      </c>
      <c r="B956" s="22" t="s">
        <v>207</v>
      </c>
      <c r="C956" s="22"/>
      <c r="D956" s="22"/>
      <c r="E956" s="12" t="s">
        <v>29</v>
      </c>
      <c r="F956" s="122"/>
      <c r="G956" s="32" t="str">
        <f>VLOOKUP(AF956, method!$A$1:$B$15, 2, 0)</f>
        <v>中前</v>
      </c>
      <c r="H956">
        <v>5</v>
      </c>
      <c r="I956" t="str">
        <f t="shared" si="42"/>
        <v>忠</v>
      </c>
      <c r="J956">
        <f>COUNTIF($B$2:B956,B956)</f>
        <v>8</v>
      </c>
      <c r="K956" t="str">
        <f t="shared" ca="1" si="43"/>
        <v/>
      </c>
      <c r="L956" t="s">
        <v>454</v>
      </c>
      <c r="M956" s="39" t="s">
        <v>430</v>
      </c>
      <c r="N956" s="42">
        <v>1200</v>
      </c>
      <c r="O956">
        <v>1</v>
      </c>
      <c r="P956">
        <v>9.42</v>
      </c>
      <c r="Q956">
        <v>4</v>
      </c>
      <c r="R956">
        <v>7</v>
      </c>
      <c r="S956" s="50" t="s">
        <v>46</v>
      </c>
      <c r="T956" s="50" t="s">
        <v>46</v>
      </c>
      <c r="U956" s="18" t="s">
        <v>23</v>
      </c>
      <c r="V956">
        <v>131</v>
      </c>
      <c r="W956">
        <v>126</v>
      </c>
      <c r="X956">
        <v>1122</v>
      </c>
      <c r="Z956">
        <v>5.2</v>
      </c>
      <c r="AA956" s="37">
        <v>3</v>
      </c>
      <c r="AB956" s="35" t="s">
        <v>370</v>
      </c>
      <c r="AC956" s="35">
        <f>VLOOKUP(A956,Raceinfo!$A$1:$D$15,4,0)</f>
        <v>4</v>
      </c>
      <c r="AD956">
        <v>3</v>
      </c>
      <c r="AE956">
        <v>67</v>
      </c>
      <c r="AF956">
        <v>6</v>
      </c>
      <c r="AG956">
        <v>4</v>
      </c>
      <c r="AH956">
        <v>5</v>
      </c>
      <c r="AL956" t="s">
        <v>208</v>
      </c>
      <c r="AM956" t="s">
        <v>1492</v>
      </c>
      <c r="AN956" s="126">
        <f>表格2[[#This Row],[今次負磅]]/表格2[[#This Row],[排位體重]]*100%</f>
        <v>0.11675579322638147</v>
      </c>
      <c r="AO956" t="str">
        <f t="shared" si="44"/>
        <v/>
      </c>
    </row>
    <row r="957" spans="1:41" x14ac:dyDescent="0.25">
      <c r="A957" s="22" t="s">
        <v>203</v>
      </c>
      <c r="B957" s="22" t="s">
        <v>207</v>
      </c>
      <c r="C957" s="22"/>
      <c r="D957" s="22"/>
      <c r="E957" s="12" t="s">
        <v>29</v>
      </c>
      <c r="F957" s="122"/>
      <c r="G957" s="32" t="str">
        <f>VLOOKUP(AF957, method!$A$1:$B$15, 2, 0)</f>
        <v>中前</v>
      </c>
      <c r="H957">
        <v>5</v>
      </c>
      <c r="I957" t="str">
        <f t="shared" si="42"/>
        <v>忠</v>
      </c>
      <c r="J957">
        <f>COUNTIF($B$2:B957,B957)</f>
        <v>9</v>
      </c>
      <c r="K957" t="str">
        <f t="shared" ca="1" si="43"/>
        <v/>
      </c>
      <c r="L957" t="s">
        <v>420</v>
      </c>
      <c r="M957" s="39" t="s">
        <v>369</v>
      </c>
      <c r="N957" s="42">
        <v>1200</v>
      </c>
      <c r="O957">
        <v>1</v>
      </c>
      <c r="P957">
        <v>9.2799999999999994</v>
      </c>
      <c r="Q957">
        <v>4</v>
      </c>
      <c r="R957">
        <v>1</v>
      </c>
      <c r="S957" s="50" t="s">
        <v>46</v>
      </c>
      <c r="T957" s="75" t="s">
        <v>346</v>
      </c>
      <c r="U957" s="18" t="s">
        <v>23</v>
      </c>
      <c r="V957">
        <v>131</v>
      </c>
      <c r="W957">
        <v>125</v>
      </c>
      <c r="X957">
        <v>1134</v>
      </c>
      <c r="Z957">
        <v>6.7</v>
      </c>
      <c r="AA957" s="38">
        <v>2</v>
      </c>
      <c r="AB957" s="35" t="s">
        <v>370</v>
      </c>
      <c r="AC957" s="35">
        <f>VLOOKUP(A957,Raceinfo!$A$1:$D$15,4,0)</f>
        <v>4</v>
      </c>
      <c r="AD957">
        <v>3</v>
      </c>
      <c r="AE957">
        <v>68</v>
      </c>
      <c r="AF957">
        <v>5</v>
      </c>
      <c r="AG957">
        <v>5</v>
      </c>
      <c r="AH957">
        <v>5</v>
      </c>
      <c r="AL957" t="s">
        <v>208</v>
      </c>
      <c r="AM957" t="s">
        <v>1492</v>
      </c>
      <c r="AN957" s="126">
        <f>表格2[[#This Row],[今次負磅]]/表格2[[#This Row],[排位體重]]*100%</f>
        <v>0.11552028218694885</v>
      </c>
      <c r="AO957" t="str">
        <f t="shared" si="44"/>
        <v/>
      </c>
    </row>
    <row r="958" spans="1:41" x14ac:dyDescent="0.25">
      <c r="A958" s="22" t="s">
        <v>203</v>
      </c>
      <c r="B958" s="22" t="s">
        <v>207</v>
      </c>
      <c r="C958" s="22"/>
      <c r="D958" s="22"/>
      <c r="E958" s="12" t="s">
        <v>29</v>
      </c>
      <c r="F958" s="122"/>
      <c r="G958" s="30" t="str">
        <f>VLOOKUP(AF958, method!$A$1:$B$15, 2, 0)</f>
        <v>放頭</v>
      </c>
      <c r="H958">
        <v>4</v>
      </c>
      <c r="I958" t="str">
        <f t="shared" si="42"/>
        <v>忠</v>
      </c>
      <c r="J958">
        <f>COUNTIF($B$2:B958,B958)</f>
        <v>10</v>
      </c>
      <c r="K958" t="str">
        <f t="shared" ca="1" si="43"/>
        <v/>
      </c>
      <c r="L958" t="s">
        <v>403</v>
      </c>
      <c r="M958" s="39" t="s">
        <v>384</v>
      </c>
      <c r="N958" s="42">
        <v>1200</v>
      </c>
      <c r="O958">
        <v>1</v>
      </c>
      <c r="P958">
        <v>9.44</v>
      </c>
      <c r="Q958">
        <v>4</v>
      </c>
      <c r="R958">
        <v>9</v>
      </c>
      <c r="S958" s="50" t="s">
        <v>46</v>
      </c>
      <c r="T958" s="75" t="s">
        <v>346</v>
      </c>
      <c r="U958" s="18" t="s">
        <v>23</v>
      </c>
      <c r="V958">
        <v>131</v>
      </c>
      <c r="W958">
        <v>125</v>
      </c>
      <c r="X958">
        <v>1125</v>
      </c>
      <c r="Z958">
        <v>9.1999999999999993</v>
      </c>
      <c r="AA958" s="38" t="s">
        <v>468</v>
      </c>
      <c r="AB958" s="35" t="s">
        <v>377</v>
      </c>
      <c r="AC958" s="35">
        <f>VLOOKUP(A958,Raceinfo!$A$1:$D$15,4,0)</f>
        <v>4</v>
      </c>
      <c r="AD958">
        <v>3</v>
      </c>
      <c r="AE958">
        <v>68</v>
      </c>
      <c r="AF958">
        <v>2</v>
      </c>
      <c r="AG958">
        <v>2</v>
      </c>
      <c r="AH958">
        <v>4</v>
      </c>
      <c r="AL958" t="s">
        <v>208</v>
      </c>
      <c r="AM958" t="s">
        <v>1492</v>
      </c>
      <c r="AN958" s="126">
        <f>表格2[[#This Row],[今次負磅]]/表格2[[#This Row],[排位體重]]*100%</f>
        <v>0.11644444444444445</v>
      </c>
      <c r="AO958" t="str">
        <f t="shared" si="44"/>
        <v/>
      </c>
    </row>
    <row r="959" spans="1:41" x14ac:dyDescent="0.25">
      <c r="A959" s="22" t="s">
        <v>203</v>
      </c>
      <c r="B959" s="22" t="s">
        <v>207</v>
      </c>
      <c r="C959" s="22"/>
      <c r="D959" s="22"/>
      <c r="E959" s="12" t="s">
        <v>29</v>
      </c>
      <c r="F959" s="122"/>
      <c r="G959" s="32" t="str">
        <f>VLOOKUP(AF959, method!$A$1:$B$15, 2, 0)</f>
        <v>中前</v>
      </c>
      <c r="H959">
        <v>9</v>
      </c>
      <c r="I959" t="str">
        <f t="shared" si="42"/>
        <v>忠</v>
      </c>
      <c r="J959">
        <f>COUNTIF($B$2:B959,B959)</f>
        <v>11</v>
      </c>
      <c r="K959" t="str">
        <f t="shared" ca="1" si="43"/>
        <v/>
      </c>
      <c r="L959" t="s">
        <v>431</v>
      </c>
      <c r="M959" s="39" t="s">
        <v>390</v>
      </c>
      <c r="N959" s="42">
        <v>1200</v>
      </c>
      <c r="O959">
        <v>1</v>
      </c>
      <c r="P959">
        <v>9.56</v>
      </c>
      <c r="Q959">
        <v>4</v>
      </c>
      <c r="R959">
        <v>7</v>
      </c>
      <c r="S959" s="50" t="s">
        <v>46</v>
      </c>
      <c r="T959" s="62" t="s">
        <v>154</v>
      </c>
      <c r="U959" s="18" t="s">
        <v>23</v>
      </c>
      <c r="V959">
        <v>131</v>
      </c>
      <c r="W959">
        <v>124</v>
      </c>
      <c r="X959">
        <v>1121</v>
      </c>
      <c r="Z959">
        <v>17</v>
      </c>
      <c r="AA959" s="37" t="s">
        <v>428</v>
      </c>
      <c r="AB959" s="35" t="s">
        <v>370</v>
      </c>
      <c r="AC959" s="35">
        <f>VLOOKUP(A959,Raceinfo!$A$1:$D$15,4,0)</f>
        <v>4</v>
      </c>
      <c r="AD959">
        <v>3</v>
      </c>
      <c r="AE959">
        <v>69</v>
      </c>
      <c r="AF959">
        <v>5</v>
      </c>
      <c r="AG959">
        <v>5</v>
      </c>
      <c r="AH959">
        <v>9</v>
      </c>
      <c r="AL959" t="s">
        <v>208</v>
      </c>
      <c r="AM959" t="s">
        <v>1492</v>
      </c>
      <c r="AN959" s="126">
        <f>表格2[[#This Row],[今次負磅]]/表格2[[#This Row],[排位體重]]*100%</f>
        <v>0.11685994647636039</v>
      </c>
      <c r="AO959" t="str">
        <f t="shared" si="44"/>
        <v/>
      </c>
    </row>
    <row r="960" spans="1:41" x14ac:dyDescent="0.25">
      <c r="A960" s="22" t="s">
        <v>203</v>
      </c>
      <c r="B960" s="22" t="s">
        <v>207</v>
      </c>
      <c r="C960" s="22"/>
      <c r="D960" s="22"/>
      <c r="E960" s="12" t="s">
        <v>29</v>
      </c>
      <c r="F960" s="122"/>
      <c r="G960" s="32" t="str">
        <f>VLOOKUP(AF960, method!$A$1:$B$15, 2, 0)</f>
        <v>中前</v>
      </c>
      <c r="H960" s="15">
        <v>3</v>
      </c>
      <c r="I960" s="15" t="str">
        <f t="shared" si="42"/>
        <v>忠</v>
      </c>
      <c r="J960" s="15">
        <f>COUNTIF($B$2:B960,B960)</f>
        <v>12</v>
      </c>
      <c r="K960" s="15" t="str">
        <f t="shared" ca="1" si="43"/>
        <v/>
      </c>
      <c r="L960" t="s">
        <v>478</v>
      </c>
      <c r="M960" s="39" t="s">
        <v>430</v>
      </c>
      <c r="N960">
        <v>1400</v>
      </c>
      <c r="O960">
        <v>1</v>
      </c>
      <c r="P960">
        <v>21.25</v>
      </c>
      <c r="Q960">
        <v>4</v>
      </c>
      <c r="R960">
        <v>2</v>
      </c>
      <c r="S960" s="50" t="s">
        <v>46</v>
      </c>
      <c r="T960" s="75" t="s">
        <v>346</v>
      </c>
      <c r="U960" s="18" t="s">
        <v>23</v>
      </c>
      <c r="V960">
        <v>131</v>
      </c>
      <c r="W960">
        <v>122</v>
      </c>
      <c r="X960">
        <v>1122</v>
      </c>
      <c r="Z960">
        <v>4.8</v>
      </c>
      <c r="AA960" s="38">
        <v>2</v>
      </c>
      <c r="AB960" s="35" t="s">
        <v>370</v>
      </c>
      <c r="AC960" s="35">
        <f>VLOOKUP(A960,Raceinfo!$A$1:$D$15,4,0)</f>
        <v>4</v>
      </c>
      <c r="AD960">
        <v>3</v>
      </c>
      <c r="AE960">
        <v>69</v>
      </c>
      <c r="AF960">
        <v>6</v>
      </c>
      <c r="AG960">
        <v>6</v>
      </c>
      <c r="AH960">
        <v>5</v>
      </c>
      <c r="AI960">
        <v>3</v>
      </c>
      <c r="AL960" t="s">
        <v>208</v>
      </c>
      <c r="AM960" t="s">
        <v>1492</v>
      </c>
      <c r="AN960" s="126">
        <f>表格2[[#This Row],[今次負磅]]/表格2[[#This Row],[排位體重]]*100%</f>
        <v>0.11675579322638147</v>
      </c>
      <c r="AO960" t="str">
        <f t="shared" si="44"/>
        <v/>
      </c>
    </row>
    <row r="961" spans="1:45" x14ac:dyDescent="0.25">
      <c r="A961" s="22" t="s">
        <v>203</v>
      </c>
      <c r="B961" s="22" t="s">
        <v>207</v>
      </c>
      <c r="C961" s="22" t="s">
        <v>1410</v>
      </c>
      <c r="D961" s="22"/>
      <c r="E961" s="12" t="s">
        <v>29</v>
      </c>
      <c r="F961" s="23" t="s">
        <v>1409</v>
      </c>
      <c r="G961" s="32" t="str">
        <f>VLOOKUP(AF961, method!$A$1:$B$15, 2, 0)</f>
        <v>中前</v>
      </c>
      <c r="H961" s="15">
        <v>2</v>
      </c>
      <c r="I961" s="15" t="str">
        <f t="shared" si="42"/>
        <v>忠</v>
      </c>
      <c r="J961" s="15">
        <f>COUNTIF($B$2:B961,B961)</f>
        <v>13</v>
      </c>
      <c r="K961" s="15" t="str">
        <f t="shared" ca="1" si="43"/>
        <v/>
      </c>
      <c r="L961" t="s">
        <v>433</v>
      </c>
      <c r="M961" s="39" t="s">
        <v>384</v>
      </c>
      <c r="N961" s="42">
        <v>1200</v>
      </c>
      <c r="O961">
        <v>1</v>
      </c>
      <c r="P961" s="127">
        <v>8.77</v>
      </c>
      <c r="Q961">
        <v>4</v>
      </c>
      <c r="R961">
        <v>2</v>
      </c>
      <c r="S961" s="50" t="s">
        <v>46</v>
      </c>
      <c r="T961" s="75" t="s">
        <v>346</v>
      </c>
      <c r="U961" s="18" t="s">
        <v>23</v>
      </c>
      <c r="V961">
        <v>131</v>
      </c>
      <c r="W961">
        <v>120</v>
      </c>
      <c r="X961">
        <v>1127</v>
      </c>
      <c r="Z961">
        <v>3.6</v>
      </c>
      <c r="AA961" s="38" t="s">
        <v>432</v>
      </c>
      <c r="AB961" s="35" t="s">
        <v>370</v>
      </c>
      <c r="AC961" s="35">
        <f>VLOOKUP(A961,Raceinfo!$A$1:$D$15,4,0)</f>
        <v>4</v>
      </c>
      <c r="AD961">
        <v>3</v>
      </c>
      <c r="AE961">
        <v>67</v>
      </c>
      <c r="AF961">
        <v>5</v>
      </c>
      <c r="AG961">
        <v>5</v>
      </c>
      <c r="AH961">
        <v>2</v>
      </c>
      <c r="AL961" t="s">
        <v>208</v>
      </c>
      <c r="AM961" t="s">
        <v>1492</v>
      </c>
      <c r="AN961" s="126">
        <f>表格2[[#This Row],[今次負磅]]/表格2[[#This Row],[排位體重]]*100%</f>
        <v>0.11623779946761313</v>
      </c>
      <c r="AO961" t="str">
        <f t="shared" si="44"/>
        <v/>
      </c>
    </row>
    <row r="962" spans="1:45" x14ac:dyDescent="0.25">
      <c r="A962" s="22" t="s">
        <v>203</v>
      </c>
      <c r="B962" s="22" t="s">
        <v>207</v>
      </c>
      <c r="C962" s="22"/>
      <c r="D962" s="22"/>
      <c r="E962" s="12" t="s">
        <v>29</v>
      </c>
      <c r="F962" s="122"/>
      <c r="G962" s="32" t="str">
        <f>VLOOKUP(AF962, method!$A$1:$B$15, 2, 0)</f>
        <v>中前</v>
      </c>
      <c r="H962">
        <v>6</v>
      </c>
      <c r="I962" t="str">
        <f t="shared" ref="I962:I1025" si="45">IF(COUNTIFS($B:$B,B962,$J:$J,"&lt;="&amp;5,$H:$H,"&lt;="&amp;5)&gt;=3,"忠","")</f>
        <v>忠</v>
      </c>
      <c r="J962">
        <f>COUNTIF($B$2:B962,B962)</f>
        <v>14</v>
      </c>
      <c r="K962" t="str">
        <f t="shared" ref="K962:K1025" ca="1" si="46">IF(AND(J962&lt;=5,COUNTIF($B:$B,$B962)&gt;=5),IF(COUNTA(_xlfn.UNIQUE(OFFSET($U$1,MATCH($B962,$B:$B,0)-1,0,5,1)))&gt;1,"倉",""),"")</f>
        <v/>
      </c>
      <c r="L962" t="s">
        <v>435</v>
      </c>
      <c r="M962" s="41" t="s">
        <v>400</v>
      </c>
      <c r="N962" s="42">
        <v>1200</v>
      </c>
      <c r="O962">
        <v>1</v>
      </c>
      <c r="P962">
        <v>9.32</v>
      </c>
      <c r="Q962">
        <v>4</v>
      </c>
      <c r="R962">
        <v>7</v>
      </c>
      <c r="S962" s="50" t="s">
        <v>46</v>
      </c>
      <c r="T962" s="75" t="s">
        <v>346</v>
      </c>
      <c r="U962" s="18" t="s">
        <v>23</v>
      </c>
      <c r="V962">
        <v>131</v>
      </c>
      <c r="W962">
        <v>120</v>
      </c>
      <c r="X962">
        <v>1122</v>
      </c>
      <c r="Z962">
        <v>7.1</v>
      </c>
      <c r="AA962" s="37" t="s">
        <v>473</v>
      </c>
      <c r="AB962" s="35" t="s">
        <v>377</v>
      </c>
      <c r="AC962" s="35">
        <f>VLOOKUP(A962,Raceinfo!$A$1:$D$15,4,0)</f>
        <v>4</v>
      </c>
      <c r="AD962">
        <v>3</v>
      </c>
      <c r="AE962">
        <v>67</v>
      </c>
      <c r="AF962">
        <v>4</v>
      </c>
      <c r="AG962">
        <v>5</v>
      </c>
      <c r="AH962">
        <v>6</v>
      </c>
      <c r="AL962" t="s">
        <v>208</v>
      </c>
      <c r="AM962" t="s">
        <v>1492</v>
      </c>
      <c r="AN962" s="126">
        <f>表格2[[#This Row],[今次負磅]]/表格2[[#This Row],[排位體重]]*100%</f>
        <v>0.11675579322638147</v>
      </c>
      <c r="AO962" t="str">
        <f t="shared" ref="AO962:AO1025" si="47">IF(AN962&gt;0.1285,"H","")</f>
        <v/>
      </c>
    </row>
    <row r="963" spans="1:45" x14ac:dyDescent="0.25">
      <c r="A963" s="22" t="s">
        <v>203</v>
      </c>
      <c r="B963" s="22" t="s">
        <v>207</v>
      </c>
      <c r="C963" s="22"/>
      <c r="D963" s="22"/>
      <c r="E963" s="11" t="s">
        <v>1414</v>
      </c>
      <c r="F963" s="28" t="s">
        <v>1408</v>
      </c>
      <c r="G963" s="30" t="str">
        <f>VLOOKUP(AF963, method!$A$1:$B$15, 2, 0)</f>
        <v>放頭</v>
      </c>
      <c r="H963" s="15">
        <v>1</v>
      </c>
      <c r="I963" s="15" t="str">
        <f t="shared" si="45"/>
        <v>忠</v>
      </c>
      <c r="J963" s="15">
        <f>COUNTIF($B$2:B963,B963)</f>
        <v>15</v>
      </c>
      <c r="K963" s="15" t="str">
        <f t="shared" ca="1" si="46"/>
        <v/>
      </c>
      <c r="L963" t="s">
        <v>512</v>
      </c>
      <c r="M963" s="39" t="s">
        <v>430</v>
      </c>
      <c r="N963">
        <v>1400</v>
      </c>
      <c r="O963">
        <v>1</v>
      </c>
      <c r="P963">
        <v>21.74</v>
      </c>
      <c r="Q963">
        <v>4</v>
      </c>
      <c r="R963">
        <v>8</v>
      </c>
      <c r="S963" s="50" t="s">
        <v>46</v>
      </c>
      <c r="T963" s="75" t="s">
        <v>346</v>
      </c>
      <c r="U963" s="18" t="s">
        <v>23</v>
      </c>
      <c r="V963">
        <v>131</v>
      </c>
      <c r="W963">
        <v>133</v>
      </c>
      <c r="X963">
        <v>1123</v>
      </c>
      <c r="Z963">
        <v>3.7</v>
      </c>
      <c r="AA963" s="38" t="s">
        <v>550</v>
      </c>
      <c r="AB963" s="35" t="s">
        <v>377</v>
      </c>
      <c r="AC963" s="35">
        <f>VLOOKUP(A963,Raceinfo!$A$1:$D$15,4,0)</f>
        <v>4</v>
      </c>
      <c r="AD963">
        <v>4</v>
      </c>
      <c r="AE963">
        <v>60</v>
      </c>
      <c r="AF963">
        <v>1</v>
      </c>
      <c r="AG963">
        <v>2</v>
      </c>
      <c r="AH963">
        <v>2</v>
      </c>
      <c r="AI963">
        <v>1</v>
      </c>
      <c r="AL963" t="s">
        <v>208</v>
      </c>
      <c r="AM963" t="s">
        <v>1492</v>
      </c>
      <c r="AN963" s="126">
        <f>表格2[[#This Row],[今次負磅]]/表格2[[#This Row],[排位體重]]*100%</f>
        <v>0.11665182546749778</v>
      </c>
      <c r="AO963" t="str">
        <f t="shared" si="47"/>
        <v/>
      </c>
    </row>
    <row r="964" spans="1:45" x14ac:dyDescent="0.25">
      <c r="A964" s="22" t="s">
        <v>203</v>
      </c>
      <c r="B964" s="22" t="s">
        <v>207</v>
      </c>
      <c r="C964" s="22"/>
      <c r="D964" s="22"/>
      <c r="E964" s="12" t="s">
        <v>29</v>
      </c>
      <c r="F964" s="122"/>
      <c r="G964" s="30" t="str">
        <f>VLOOKUP(AF964, method!$A$1:$B$15, 2, 0)</f>
        <v>放頭</v>
      </c>
      <c r="H964">
        <v>11</v>
      </c>
      <c r="I964" t="str">
        <f t="shared" si="45"/>
        <v>忠</v>
      </c>
      <c r="J964">
        <f>COUNTIF($B$2:B964,B964)</f>
        <v>16</v>
      </c>
      <c r="K964" t="str">
        <f t="shared" ca="1" si="46"/>
        <v/>
      </c>
      <c r="L964" t="s">
        <v>482</v>
      </c>
      <c r="M964" s="40" t="s">
        <v>398</v>
      </c>
      <c r="N964">
        <v>1650</v>
      </c>
      <c r="O964">
        <v>1</v>
      </c>
      <c r="P964">
        <v>40.81</v>
      </c>
      <c r="Q964">
        <v>4</v>
      </c>
      <c r="R964">
        <v>1</v>
      </c>
      <c r="S964" s="50" t="s">
        <v>46</v>
      </c>
      <c r="T964" s="57" t="s">
        <v>77</v>
      </c>
      <c r="U964" s="18" t="s">
        <v>23</v>
      </c>
      <c r="V964">
        <v>131</v>
      </c>
      <c r="W964">
        <v>120</v>
      </c>
      <c r="X964">
        <v>1123</v>
      </c>
      <c r="Z964">
        <v>7</v>
      </c>
      <c r="AA964" s="37">
        <v>7</v>
      </c>
      <c r="AB964" s="35" t="s">
        <v>370</v>
      </c>
      <c r="AC964" s="35">
        <f>VLOOKUP(A964,Raceinfo!$A$1:$D$15,4,0)</f>
        <v>4</v>
      </c>
      <c r="AD964">
        <v>3</v>
      </c>
      <c r="AE964">
        <v>61</v>
      </c>
      <c r="AF964">
        <v>2</v>
      </c>
      <c r="AG964">
        <v>2</v>
      </c>
      <c r="AH964">
        <v>3</v>
      </c>
      <c r="AI964">
        <v>11</v>
      </c>
      <c r="AL964" t="s">
        <v>208</v>
      </c>
      <c r="AM964" t="s">
        <v>1492</v>
      </c>
      <c r="AN964" s="126">
        <f>表格2[[#This Row],[今次負磅]]/表格2[[#This Row],[排位體重]]*100%</f>
        <v>0.11665182546749778</v>
      </c>
      <c r="AO964" t="str">
        <f t="shared" si="47"/>
        <v/>
      </c>
    </row>
    <row r="965" spans="1:45" x14ac:dyDescent="0.25">
      <c r="A965" s="22" t="s">
        <v>203</v>
      </c>
      <c r="B965" s="22" t="s">
        <v>207</v>
      </c>
      <c r="C965" s="22"/>
      <c r="D965" s="22"/>
      <c r="E965" s="12" t="s">
        <v>29</v>
      </c>
      <c r="F965" s="122"/>
      <c r="G965" s="30" t="str">
        <f>VLOOKUP(AF965, method!$A$1:$B$15, 2, 0)</f>
        <v>放頭</v>
      </c>
      <c r="H965" s="15">
        <v>3</v>
      </c>
      <c r="I965" s="15" t="str">
        <f t="shared" si="45"/>
        <v>忠</v>
      </c>
      <c r="J965" s="15">
        <f>COUNTIF($B$2:B965,B965)</f>
        <v>17</v>
      </c>
      <c r="K965" s="15" t="str">
        <f t="shared" ca="1" si="46"/>
        <v/>
      </c>
      <c r="L965" t="s">
        <v>536</v>
      </c>
      <c r="M965" s="39" t="s">
        <v>369</v>
      </c>
      <c r="N965">
        <v>1400</v>
      </c>
      <c r="O965">
        <v>1</v>
      </c>
      <c r="P965">
        <v>21.43</v>
      </c>
      <c r="Q965">
        <v>4</v>
      </c>
      <c r="R965">
        <v>5</v>
      </c>
      <c r="S965" s="50" t="s">
        <v>46</v>
      </c>
      <c r="T965" s="62" t="s">
        <v>154</v>
      </c>
      <c r="U965" s="18" t="s">
        <v>23</v>
      </c>
      <c r="V965">
        <v>131</v>
      </c>
      <c r="W965">
        <v>119</v>
      </c>
      <c r="X965">
        <v>1104</v>
      </c>
      <c r="Z965">
        <v>3.7</v>
      </c>
      <c r="AA965" s="38">
        <v>1</v>
      </c>
      <c r="AB965" s="35" t="s">
        <v>377</v>
      </c>
      <c r="AC965" s="35">
        <f>VLOOKUP(A965,Raceinfo!$A$1:$D$15,4,0)</f>
        <v>4</v>
      </c>
      <c r="AD965">
        <v>3</v>
      </c>
      <c r="AE965">
        <v>60</v>
      </c>
      <c r="AF965">
        <v>2</v>
      </c>
      <c r="AG965">
        <v>3</v>
      </c>
      <c r="AH965">
        <v>3</v>
      </c>
      <c r="AI965">
        <v>3</v>
      </c>
      <c r="AL965" t="s">
        <v>208</v>
      </c>
      <c r="AM965" t="s">
        <v>1492</v>
      </c>
      <c r="AN965" s="126">
        <f>表格2[[#This Row],[今次負磅]]/表格2[[#This Row],[排位體重]]*100%</f>
        <v>0.11865942028985507</v>
      </c>
      <c r="AO965" t="str">
        <f t="shared" si="47"/>
        <v/>
      </c>
    </row>
    <row r="966" spans="1:45" x14ac:dyDescent="0.25">
      <c r="A966" s="22" t="s">
        <v>203</v>
      </c>
      <c r="B966" s="22" t="s">
        <v>207</v>
      </c>
      <c r="C966" s="22"/>
      <c r="D966" s="22"/>
      <c r="E966" s="11" t="s">
        <v>1414</v>
      </c>
      <c r="F966" s="28" t="s">
        <v>1408</v>
      </c>
      <c r="G966" s="30" t="str">
        <f>VLOOKUP(AF966, method!$A$1:$B$15, 2, 0)</f>
        <v>放頭</v>
      </c>
      <c r="H966" s="15">
        <v>2</v>
      </c>
      <c r="I966" s="15" t="str">
        <f t="shared" si="45"/>
        <v>忠</v>
      </c>
      <c r="J966" s="15">
        <f>COUNTIF($B$2:B966,B966)</f>
        <v>18</v>
      </c>
      <c r="K966" s="15" t="str">
        <f t="shared" ca="1" si="46"/>
        <v/>
      </c>
      <c r="L966" t="s">
        <v>439</v>
      </c>
      <c r="M966" s="39" t="s">
        <v>413</v>
      </c>
      <c r="N966">
        <v>1400</v>
      </c>
      <c r="O966">
        <v>1</v>
      </c>
      <c r="P966">
        <v>21.72</v>
      </c>
      <c r="Q966">
        <v>4</v>
      </c>
      <c r="R966">
        <v>8</v>
      </c>
      <c r="S966" s="50" t="s">
        <v>46</v>
      </c>
      <c r="T966" s="75" t="s">
        <v>346</v>
      </c>
      <c r="U966" s="18" t="s">
        <v>23</v>
      </c>
      <c r="V966">
        <v>131</v>
      </c>
      <c r="W966">
        <v>133</v>
      </c>
      <c r="X966">
        <v>1113</v>
      </c>
      <c r="Z966">
        <v>2.4</v>
      </c>
      <c r="AA966" s="38" t="s">
        <v>434</v>
      </c>
      <c r="AB966" s="35" t="s">
        <v>377</v>
      </c>
      <c r="AC966" s="35">
        <f>VLOOKUP(A966,Raceinfo!$A$1:$D$15,4,0)</f>
        <v>4</v>
      </c>
      <c r="AD966">
        <v>4</v>
      </c>
      <c r="AE966">
        <v>59</v>
      </c>
      <c r="AF966">
        <v>3</v>
      </c>
      <c r="AG966">
        <v>6</v>
      </c>
      <c r="AH966">
        <v>4</v>
      </c>
      <c r="AI966">
        <v>2</v>
      </c>
      <c r="AL966" t="s">
        <v>208</v>
      </c>
      <c r="AM966" t="s">
        <v>1492</v>
      </c>
      <c r="AN966" s="126">
        <f>表格2[[#This Row],[今次負磅]]/表格2[[#This Row],[排位體重]]*100%</f>
        <v>0.11769991015274034</v>
      </c>
      <c r="AO966" t="str">
        <f t="shared" si="47"/>
        <v/>
      </c>
    </row>
    <row r="967" spans="1:45" x14ac:dyDescent="0.25">
      <c r="A967" s="22" t="s">
        <v>203</v>
      </c>
      <c r="B967" s="22" t="s">
        <v>207</v>
      </c>
      <c r="C967" s="22"/>
      <c r="D967" s="22"/>
      <c r="E967" s="11" t="s">
        <v>1414</v>
      </c>
      <c r="F967" s="23" t="s">
        <v>1409</v>
      </c>
      <c r="G967" s="32" t="str">
        <f>VLOOKUP(AF967, method!$A$1:$B$15, 2, 0)</f>
        <v>中前</v>
      </c>
      <c r="H967" s="15">
        <v>2</v>
      </c>
      <c r="I967" s="15" t="str">
        <f t="shared" si="45"/>
        <v>忠</v>
      </c>
      <c r="J967" s="15">
        <f>COUNTIF($B$2:B967,B967)</f>
        <v>19</v>
      </c>
      <c r="K967" s="15" t="str">
        <f t="shared" ca="1" si="46"/>
        <v/>
      </c>
      <c r="L967" t="s">
        <v>760</v>
      </c>
      <c r="M967" s="39" t="s">
        <v>369</v>
      </c>
      <c r="N967">
        <v>1400</v>
      </c>
      <c r="O967">
        <v>1</v>
      </c>
      <c r="P967">
        <v>21.48</v>
      </c>
      <c r="Q967">
        <v>4</v>
      </c>
      <c r="R967">
        <v>9</v>
      </c>
      <c r="S967" s="50" t="s">
        <v>46</v>
      </c>
      <c r="T967" s="75" t="s">
        <v>346</v>
      </c>
      <c r="U967" s="18" t="s">
        <v>23</v>
      </c>
      <c r="V967">
        <v>131</v>
      </c>
      <c r="W967">
        <v>130</v>
      </c>
      <c r="X967">
        <v>1109</v>
      </c>
      <c r="Z967">
        <v>7.5</v>
      </c>
      <c r="AA967" s="38" t="s">
        <v>461</v>
      </c>
      <c r="AB967" s="35" t="s">
        <v>370</v>
      </c>
      <c r="AC967" s="35">
        <f>VLOOKUP(A967,Raceinfo!$A$1:$D$15,4,0)</f>
        <v>4</v>
      </c>
      <c r="AD967">
        <v>4</v>
      </c>
      <c r="AE967">
        <v>57</v>
      </c>
      <c r="AF967">
        <v>4</v>
      </c>
      <c r="AG967">
        <v>7</v>
      </c>
      <c r="AH967">
        <v>7</v>
      </c>
      <c r="AI967">
        <v>2</v>
      </c>
      <c r="AL967" t="s">
        <v>761</v>
      </c>
      <c r="AM967" t="s">
        <v>1636</v>
      </c>
      <c r="AN967" s="126">
        <f>表格2[[#This Row],[今次負磅]]/表格2[[#This Row],[排位體重]]*100%</f>
        <v>0.11812443642921551</v>
      </c>
      <c r="AO967" t="str">
        <f t="shared" si="47"/>
        <v/>
      </c>
    </row>
    <row r="968" spans="1:45" x14ac:dyDescent="0.25">
      <c r="A968" s="22" t="s">
        <v>203</v>
      </c>
      <c r="B968" s="22" t="s">
        <v>207</v>
      </c>
      <c r="C968" s="22"/>
      <c r="D968" s="22"/>
      <c r="E968" s="11" t="s">
        <v>1414</v>
      </c>
      <c r="F968" s="122"/>
      <c r="G968" s="30" t="str">
        <f>VLOOKUP(AF968, method!$A$1:$B$15, 2, 0)</f>
        <v>放頭</v>
      </c>
      <c r="H968" s="15">
        <v>3</v>
      </c>
      <c r="I968" s="15" t="str">
        <f t="shared" si="45"/>
        <v>忠</v>
      </c>
      <c r="J968" s="15">
        <f>COUNTIF($B$2:B968,B968)</f>
        <v>20</v>
      </c>
      <c r="K968" s="15" t="str">
        <f t="shared" ca="1" si="46"/>
        <v/>
      </c>
      <c r="L968" t="s">
        <v>544</v>
      </c>
      <c r="M968" s="39" t="s">
        <v>369</v>
      </c>
      <c r="N968">
        <v>1400</v>
      </c>
      <c r="O968">
        <v>1</v>
      </c>
      <c r="P968">
        <v>22.58</v>
      </c>
      <c r="Q968">
        <v>4</v>
      </c>
      <c r="R968">
        <v>14</v>
      </c>
      <c r="S968" s="50" t="s">
        <v>46</v>
      </c>
      <c r="T968" s="75" t="s">
        <v>346</v>
      </c>
      <c r="U968" s="18" t="s">
        <v>23</v>
      </c>
      <c r="V968">
        <v>131</v>
      </c>
      <c r="W968">
        <v>131</v>
      </c>
      <c r="X968">
        <v>1103</v>
      </c>
      <c r="Z968">
        <v>9.4</v>
      </c>
      <c r="AA968" s="38" t="s">
        <v>517</v>
      </c>
      <c r="AB968" s="35" t="s">
        <v>377</v>
      </c>
      <c r="AC968" s="35">
        <f>VLOOKUP(A968,Raceinfo!$A$1:$D$15,4,0)</f>
        <v>4</v>
      </c>
      <c r="AD968">
        <v>4</v>
      </c>
      <c r="AE968">
        <v>58</v>
      </c>
      <c r="AF968">
        <v>2</v>
      </c>
      <c r="AG968">
        <v>2</v>
      </c>
      <c r="AH968">
        <v>2</v>
      </c>
      <c r="AI968">
        <v>3</v>
      </c>
      <c r="AL968" t="s">
        <v>762</v>
      </c>
      <c r="AM968" t="s">
        <v>1637</v>
      </c>
      <c r="AN968" s="126">
        <f>表格2[[#This Row],[今次負磅]]/表格2[[#This Row],[排位體重]]*100%</f>
        <v>0.11876699909338169</v>
      </c>
      <c r="AO968" t="str">
        <f t="shared" si="47"/>
        <v/>
      </c>
    </row>
    <row r="969" spans="1:45" x14ac:dyDescent="0.25">
      <c r="A969" s="22" t="s">
        <v>203</v>
      </c>
      <c r="B969" s="22" t="s">
        <v>207</v>
      </c>
      <c r="C969" s="22"/>
      <c r="D969" s="22"/>
      <c r="E969" s="12" t="s">
        <v>29</v>
      </c>
      <c r="F969" s="122"/>
      <c r="G969" s="30" t="str">
        <f>VLOOKUP(AF969, method!$A$1:$B$15, 2, 0)</f>
        <v>放頭</v>
      </c>
      <c r="H969">
        <v>9</v>
      </c>
      <c r="I969" t="str">
        <f t="shared" si="45"/>
        <v>忠</v>
      </c>
      <c r="J969">
        <f>COUNTIF($B$2:B969,B969)</f>
        <v>21</v>
      </c>
      <c r="K969" t="str">
        <f t="shared" ca="1" si="46"/>
        <v/>
      </c>
      <c r="L969" t="s">
        <v>719</v>
      </c>
      <c r="M969" s="40" t="s">
        <v>376</v>
      </c>
      <c r="N969" s="42">
        <v>1200</v>
      </c>
      <c r="O969">
        <v>1</v>
      </c>
      <c r="P969">
        <v>10.32</v>
      </c>
      <c r="Q969">
        <v>4</v>
      </c>
      <c r="R969">
        <v>12</v>
      </c>
      <c r="S969" s="50" t="s">
        <v>46</v>
      </c>
      <c r="T969" s="57" t="s">
        <v>77</v>
      </c>
      <c r="U969" s="18" t="s">
        <v>23</v>
      </c>
      <c r="V969">
        <v>131</v>
      </c>
      <c r="W969">
        <v>115</v>
      </c>
      <c r="X969">
        <v>1090</v>
      </c>
      <c r="Z969">
        <v>10</v>
      </c>
      <c r="AA969" s="38" t="s">
        <v>517</v>
      </c>
      <c r="AB969" s="35" t="s">
        <v>377</v>
      </c>
      <c r="AC969" s="35">
        <f>VLOOKUP(A969,Raceinfo!$A$1:$D$15,4,0)</f>
        <v>4</v>
      </c>
      <c r="AD969">
        <v>3</v>
      </c>
      <c r="AE969">
        <v>60</v>
      </c>
      <c r="AF969">
        <v>2</v>
      </c>
      <c r="AG969">
        <v>2</v>
      </c>
      <c r="AH969">
        <v>9</v>
      </c>
      <c r="AL969" t="s">
        <v>762</v>
      </c>
      <c r="AM969" t="s">
        <v>1637</v>
      </c>
      <c r="AN969" s="126">
        <f>表格2[[#This Row],[今次負磅]]/表格2[[#This Row],[排位體重]]*100%</f>
        <v>0.12018348623853212</v>
      </c>
      <c r="AO969" t="str">
        <f t="shared" si="47"/>
        <v/>
      </c>
    </row>
    <row r="970" spans="1:45" x14ac:dyDescent="0.25">
      <c r="A970" s="22" t="s">
        <v>203</v>
      </c>
      <c r="B970" s="22" t="s">
        <v>207</v>
      </c>
      <c r="C970" s="22"/>
      <c r="D970" s="22"/>
      <c r="E970" s="12" t="s">
        <v>29</v>
      </c>
      <c r="F970" s="122"/>
      <c r="G970" s="30" t="str">
        <f>VLOOKUP(AF970, method!$A$1:$B$15, 2, 0)</f>
        <v>放頭</v>
      </c>
      <c r="H970">
        <v>6</v>
      </c>
      <c r="I970" t="str">
        <f t="shared" si="45"/>
        <v>忠</v>
      </c>
      <c r="J970">
        <f>COUNTIF($B$2:B970,B970)</f>
        <v>22</v>
      </c>
      <c r="K970" t="str">
        <f t="shared" ca="1" si="46"/>
        <v/>
      </c>
      <c r="L970" t="s">
        <v>560</v>
      </c>
      <c r="M970" s="40" t="s">
        <v>426</v>
      </c>
      <c r="N970" s="42">
        <v>1200</v>
      </c>
      <c r="O970">
        <v>1</v>
      </c>
      <c r="P970">
        <v>10.46</v>
      </c>
      <c r="Q970">
        <v>4</v>
      </c>
      <c r="R970">
        <v>12</v>
      </c>
      <c r="S970" s="50" t="s">
        <v>46</v>
      </c>
      <c r="T970" s="62" t="s">
        <v>154</v>
      </c>
      <c r="U970" s="18" t="s">
        <v>23</v>
      </c>
      <c r="V970">
        <v>131</v>
      </c>
      <c r="W970">
        <v>116</v>
      </c>
      <c r="X970">
        <v>1098</v>
      </c>
      <c r="Z970">
        <v>14</v>
      </c>
      <c r="AA970" s="38" t="s">
        <v>550</v>
      </c>
      <c r="AB970" s="35" t="s">
        <v>377</v>
      </c>
      <c r="AC970" s="35">
        <f>VLOOKUP(A970,Raceinfo!$A$1:$D$15,4,0)</f>
        <v>4</v>
      </c>
      <c r="AD970">
        <v>3</v>
      </c>
      <c r="AE970">
        <v>61</v>
      </c>
      <c r="AF970">
        <v>2</v>
      </c>
      <c r="AG970">
        <v>2</v>
      </c>
      <c r="AH970">
        <v>6</v>
      </c>
      <c r="AL970" t="s">
        <v>762</v>
      </c>
      <c r="AM970" t="s">
        <v>1637</v>
      </c>
      <c r="AN970" s="126">
        <f>表格2[[#This Row],[今次負磅]]/表格2[[#This Row],[排位體重]]*100%</f>
        <v>0.11930783242258652</v>
      </c>
      <c r="AO970" t="str">
        <f t="shared" si="47"/>
        <v/>
      </c>
    </row>
    <row r="971" spans="1:45" x14ac:dyDescent="0.25">
      <c r="A971" s="22" t="s">
        <v>203</v>
      </c>
      <c r="B971" s="22" t="s">
        <v>207</v>
      </c>
      <c r="C971" s="22"/>
      <c r="D971" s="22"/>
      <c r="E971" s="12" t="s">
        <v>29</v>
      </c>
      <c r="F971" s="122"/>
      <c r="G971" s="30" t="str">
        <f>VLOOKUP(AF971, method!$A$1:$B$15, 2, 0)</f>
        <v>放頭</v>
      </c>
      <c r="H971" s="15">
        <v>3</v>
      </c>
      <c r="I971" s="15" t="str">
        <f t="shared" si="45"/>
        <v>忠</v>
      </c>
      <c r="J971" s="15">
        <f>COUNTIF($B$2:B971,B971)</f>
        <v>23</v>
      </c>
      <c r="K971" s="15" t="str">
        <f t="shared" ca="1" si="46"/>
        <v/>
      </c>
      <c r="L971" t="s">
        <v>601</v>
      </c>
      <c r="M971" s="41" t="s">
        <v>400</v>
      </c>
      <c r="N971" s="42">
        <v>1200</v>
      </c>
      <c r="O971">
        <v>1</v>
      </c>
      <c r="P971">
        <v>8.52</v>
      </c>
      <c r="Q971">
        <v>4</v>
      </c>
      <c r="R971">
        <v>2</v>
      </c>
      <c r="S971" s="50" t="s">
        <v>46</v>
      </c>
      <c r="T971" s="57" t="s">
        <v>77</v>
      </c>
      <c r="U971" s="18" t="s">
        <v>23</v>
      </c>
      <c r="V971">
        <v>131</v>
      </c>
      <c r="W971">
        <v>116</v>
      </c>
      <c r="X971">
        <v>1120</v>
      </c>
      <c r="Z971">
        <v>3.9</v>
      </c>
      <c r="AA971" s="38" t="s">
        <v>511</v>
      </c>
      <c r="AB971" s="35" t="s">
        <v>377</v>
      </c>
      <c r="AC971" s="35">
        <f>VLOOKUP(A971,Raceinfo!$A$1:$D$15,4,0)</f>
        <v>4</v>
      </c>
      <c r="AD971">
        <v>3</v>
      </c>
      <c r="AE971">
        <v>61</v>
      </c>
      <c r="AF971">
        <v>2</v>
      </c>
      <c r="AG971">
        <v>2</v>
      </c>
      <c r="AH971">
        <v>3</v>
      </c>
      <c r="AL971" t="s">
        <v>762</v>
      </c>
      <c r="AM971" t="s">
        <v>1637</v>
      </c>
      <c r="AN971" s="126">
        <f>表格2[[#This Row],[今次負磅]]/表格2[[#This Row],[排位體重]]*100%</f>
        <v>0.11696428571428572</v>
      </c>
      <c r="AO971" t="str">
        <f t="shared" si="47"/>
        <v/>
      </c>
    </row>
    <row r="972" spans="1:45" x14ac:dyDescent="0.25">
      <c r="A972" s="22" t="s">
        <v>203</v>
      </c>
      <c r="B972" s="22" t="s">
        <v>207</v>
      </c>
      <c r="C972" s="22" t="s">
        <v>1410</v>
      </c>
      <c r="D972" s="22"/>
      <c r="E972" s="12" t="s">
        <v>29</v>
      </c>
      <c r="F972" s="122"/>
      <c r="G972" s="30" t="str">
        <f>VLOOKUP(AF972, method!$A$1:$B$15, 2, 0)</f>
        <v>放頭</v>
      </c>
      <c r="H972">
        <v>8</v>
      </c>
      <c r="I972" t="str">
        <f t="shared" si="45"/>
        <v>忠</v>
      </c>
      <c r="J972">
        <f>COUNTIF($B$2:B972,B972)</f>
        <v>24</v>
      </c>
      <c r="K972" t="str">
        <f t="shared" ca="1" si="46"/>
        <v/>
      </c>
      <c r="L972" t="s">
        <v>602</v>
      </c>
      <c r="M972" s="39" t="s">
        <v>413</v>
      </c>
      <c r="N972" s="42">
        <v>1200</v>
      </c>
      <c r="O972">
        <v>1</v>
      </c>
      <c r="P972" s="127">
        <v>9.2100000000000009</v>
      </c>
      <c r="Q972">
        <v>4</v>
      </c>
      <c r="R972">
        <v>10</v>
      </c>
      <c r="S972" s="50" t="s">
        <v>46</v>
      </c>
      <c r="T972" s="62" t="s">
        <v>154</v>
      </c>
      <c r="U972" s="18" t="s">
        <v>23</v>
      </c>
      <c r="V972">
        <v>131</v>
      </c>
      <c r="W972">
        <v>116</v>
      </c>
      <c r="X972">
        <v>1112</v>
      </c>
      <c r="Z972">
        <v>6.5</v>
      </c>
      <c r="AA972" s="37" t="s">
        <v>410</v>
      </c>
      <c r="AB972" s="35" t="s">
        <v>370</v>
      </c>
      <c r="AC972" s="35">
        <f>VLOOKUP(A972,Raceinfo!$A$1:$D$15,4,0)</f>
        <v>4</v>
      </c>
      <c r="AD972">
        <v>3</v>
      </c>
      <c r="AE972">
        <v>61</v>
      </c>
      <c r="AF972">
        <v>3</v>
      </c>
      <c r="AG972">
        <v>4</v>
      </c>
      <c r="AH972">
        <v>8</v>
      </c>
      <c r="AL972" t="s">
        <v>762</v>
      </c>
      <c r="AM972" t="s">
        <v>1637</v>
      </c>
      <c r="AN972" s="126">
        <f>表格2[[#This Row],[今次負磅]]/表格2[[#This Row],[排位體重]]*100%</f>
        <v>0.11780575539568346</v>
      </c>
      <c r="AO972" t="str">
        <f t="shared" si="47"/>
        <v/>
      </c>
    </row>
    <row r="973" spans="1:45" x14ac:dyDescent="0.25">
      <c r="A973" s="22" t="s">
        <v>203</v>
      </c>
      <c r="B973" s="22" t="s">
        <v>207</v>
      </c>
      <c r="C973" s="22"/>
      <c r="D973" s="22"/>
      <c r="E973" s="11" t="s">
        <v>1414</v>
      </c>
      <c r="F973" s="122"/>
      <c r="G973" s="32" t="str">
        <f>VLOOKUP(AF973, method!$A$1:$B$15, 2, 0)</f>
        <v>中前</v>
      </c>
      <c r="H973" s="15">
        <v>3</v>
      </c>
      <c r="I973" s="15" t="str">
        <f t="shared" si="45"/>
        <v>忠</v>
      </c>
      <c r="J973" s="15">
        <f>COUNTIF($B$2:B973,B973)</f>
        <v>25</v>
      </c>
      <c r="K973" s="15" t="str">
        <f t="shared" ca="1" si="46"/>
        <v/>
      </c>
      <c r="L973" t="s">
        <v>548</v>
      </c>
      <c r="M973" s="39" t="s">
        <v>390</v>
      </c>
      <c r="N973" s="42">
        <v>1200</v>
      </c>
      <c r="O973">
        <v>1</v>
      </c>
      <c r="P973">
        <v>9.25</v>
      </c>
      <c r="Q973">
        <v>4</v>
      </c>
      <c r="R973">
        <v>12</v>
      </c>
      <c r="S973" s="50" t="s">
        <v>46</v>
      </c>
      <c r="T973" s="62" t="s">
        <v>154</v>
      </c>
      <c r="U973" s="18" t="s">
        <v>23</v>
      </c>
      <c r="V973">
        <v>131</v>
      </c>
      <c r="W973">
        <v>135</v>
      </c>
      <c r="X973">
        <v>1114</v>
      </c>
      <c r="Z973">
        <v>5.3</v>
      </c>
      <c r="AA973" s="38" t="s">
        <v>461</v>
      </c>
      <c r="AB973" s="35" t="s">
        <v>370</v>
      </c>
      <c r="AC973" s="35">
        <f>VLOOKUP(A973,Raceinfo!$A$1:$D$15,4,0)</f>
        <v>4</v>
      </c>
      <c r="AD973">
        <v>4</v>
      </c>
      <c r="AE973">
        <v>60</v>
      </c>
      <c r="AF973">
        <v>6</v>
      </c>
      <c r="AG973">
        <v>6</v>
      </c>
      <c r="AH973">
        <v>3</v>
      </c>
      <c r="AL973" t="s">
        <v>762</v>
      </c>
      <c r="AM973" t="s">
        <v>1637</v>
      </c>
      <c r="AN973" s="126">
        <f>表格2[[#This Row],[今次負磅]]/表格2[[#This Row],[排位體重]]*100%</f>
        <v>0.11759425493716337</v>
      </c>
      <c r="AO973" t="str">
        <f t="shared" si="47"/>
        <v/>
      </c>
    </row>
    <row r="974" spans="1:45" x14ac:dyDescent="0.25">
      <c r="A974" s="22" t="s">
        <v>203</v>
      </c>
      <c r="B974" s="22" t="s">
        <v>207</v>
      </c>
      <c r="C974" s="22"/>
      <c r="D974" s="22"/>
      <c r="E974" s="11" t="s">
        <v>1414</v>
      </c>
      <c r="F974" s="28" t="s">
        <v>1408</v>
      </c>
      <c r="G974" s="30" t="str">
        <f>VLOOKUP(AF974, method!$A$1:$B$15, 2, 0)</f>
        <v>放頭</v>
      </c>
      <c r="H974" s="15">
        <v>1</v>
      </c>
      <c r="I974" s="15" t="str">
        <f t="shared" si="45"/>
        <v>忠</v>
      </c>
      <c r="J974" s="15">
        <f>COUNTIF($B$2:B974,B974)</f>
        <v>26</v>
      </c>
      <c r="K974" s="15" t="str">
        <f t="shared" ca="1" si="46"/>
        <v/>
      </c>
      <c r="L974" t="s">
        <v>549</v>
      </c>
      <c r="M974" s="39" t="s">
        <v>413</v>
      </c>
      <c r="N974" s="42">
        <v>1200</v>
      </c>
      <c r="O974">
        <v>1</v>
      </c>
      <c r="P974">
        <v>9.43</v>
      </c>
      <c r="Q974">
        <v>4</v>
      </c>
      <c r="R974">
        <v>6</v>
      </c>
      <c r="S974" s="50" t="s">
        <v>46</v>
      </c>
      <c r="T974" s="62" t="s">
        <v>154</v>
      </c>
      <c r="U974" s="18" t="s">
        <v>23</v>
      </c>
      <c r="V974">
        <v>131</v>
      </c>
      <c r="W974">
        <v>130</v>
      </c>
      <c r="X974">
        <v>1117</v>
      </c>
      <c r="Z974">
        <v>2.4</v>
      </c>
      <c r="AA974" s="38" t="s">
        <v>434</v>
      </c>
      <c r="AB974" s="35" t="s">
        <v>377</v>
      </c>
      <c r="AC974" s="35">
        <f>VLOOKUP(A974,Raceinfo!$A$1:$D$15,4,0)</f>
        <v>4</v>
      </c>
      <c r="AD974">
        <v>4</v>
      </c>
      <c r="AE974">
        <v>55</v>
      </c>
      <c r="AF974">
        <v>3</v>
      </c>
      <c r="AG974">
        <v>3</v>
      </c>
      <c r="AH974">
        <v>1</v>
      </c>
      <c r="AL974" t="s">
        <v>762</v>
      </c>
      <c r="AM974" t="s">
        <v>1637</v>
      </c>
      <c r="AN974" s="126">
        <f>表格2[[#This Row],[今次負磅]]/表格2[[#This Row],[排位體重]]*100%</f>
        <v>0.11727842435094002</v>
      </c>
      <c r="AO974" t="str">
        <f t="shared" si="47"/>
        <v/>
      </c>
    </row>
    <row r="975" spans="1:45" x14ac:dyDescent="0.25">
      <c r="A975" s="22" t="s">
        <v>203</v>
      </c>
      <c r="B975" s="22" t="s">
        <v>207</v>
      </c>
      <c r="C975" s="22" t="s">
        <v>1410</v>
      </c>
      <c r="D975" s="22"/>
      <c r="E975" s="11" t="s">
        <v>1414</v>
      </c>
      <c r="F975" s="28" t="s">
        <v>1408</v>
      </c>
      <c r="G975" s="30" t="str">
        <f>VLOOKUP(AF975, method!$A$1:$B$15, 2, 0)</f>
        <v>放頭</v>
      </c>
      <c r="H975" s="15">
        <v>2</v>
      </c>
      <c r="I975" s="15" t="str">
        <f t="shared" si="45"/>
        <v>忠</v>
      </c>
      <c r="J975" s="15">
        <f>COUNTIF($B$2:B975,B975)</f>
        <v>27</v>
      </c>
      <c r="K975" s="15" t="str">
        <f t="shared" ca="1" si="46"/>
        <v/>
      </c>
      <c r="L975" t="s">
        <v>496</v>
      </c>
      <c r="M975" s="39" t="s">
        <v>369</v>
      </c>
      <c r="N975" s="42">
        <v>1200</v>
      </c>
      <c r="O975">
        <v>1</v>
      </c>
      <c r="P975" s="127">
        <v>8.75</v>
      </c>
      <c r="Q975">
        <v>4</v>
      </c>
      <c r="R975">
        <v>12</v>
      </c>
      <c r="S975" s="50" t="s">
        <v>46</v>
      </c>
      <c r="T975" s="62" t="s">
        <v>154</v>
      </c>
      <c r="U975" s="18" t="s">
        <v>23</v>
      </c>
      <c r="V975">
        <v>131</v>
      </c>
      <c r="W975">
        <v>128</v>
      </c>
      <c r="X975">
        <v>1110</v>
      </c>
      <c r="Z975">
        <v>10</v>
      </c>
      <c r="AA975" s="38" t="s">
        <v>461</v>
      </c>
      <c r="AB975" s="35" t="s">
        <v>377</v>
      </c>
      <c r="AC975" s="35">
        <f>VLOOKUP(A975,Raceinfo!$A$1:$D$15,4,0)</f>
        <v>4</v>
      </c>
      <c r="AD975">
        <v>4</v>
      </c>
      <c r="AE975">
        <v>53</v>
      </c>
      <c r="AF975">
        <v>2</v>
      </c>
      <c r="AG975">
        <v>2</v>
      </c>
      <c r="AH975">
        <v>2</v>
      </c>
      <c r="AL975" t="s">
        <v>762</v>
      </c>
      <c r="AM975" t="s">
        <v>1637</v>
      </c>
      <c r="AN975" s="126">
        <f>表格2[[#This Row],[今次負磅]]/表格2[[#This Row],[排位體重]]*100%</f>
        <v>0.11801801801801802</v>
      </c>
      <c r="AO975" t="str">
        <f t="shared" si="47"/>
        <v/>
      </c>
    </row>
    <row r="976" spans="1:45" x14ac:dyDescent="0.25">
      <c r="A976" s="22" t="s">
        <v>203</v>
      </c>
      <c r="B976" s="23" t="s">
        <v>210</v>
      </c>
      <c r="C976" s="23"/>
      <c r="D976" s="23"/>
      <c r="E976" s="11" t="s">
        <v>1414</v>
      </c>
      <c r="F976" s="122"/>
      <c r="G976" s="31" t="str">
        <f>VLOOKUP(AF976, method!$A$1:$B$15, 2, 0)</f>
        <v>中後</v>
      </c>
      <c r="H976">
        <v>4</v>
      </c>
      <c r="I976" t="str">
        <f t="shared" si="45"/>
        <v>忠</v>
      </c>
      <c r="J976">
        <f>COUNTIF($B$2:B976,B976)</f>
        <v>1</v>
      </c>
      <c r="K976" t="str">
        <f t="shared" ca="1" si="46"/>
        <v/>
      </c>
      <c r="L976" t="s">
        <v>611</v>
      </c>
      <c r="M976" s="40" t="s">
        <v>426</v>
      </c>
      <c r="N976" s="42">
        <v>1200</v>
      </c>
      <c r="O976">
        <v>1</v>
      </c>
      <c r="P976">
        <v>10.43</v>
      </c>
      <c r="Q976">
        <v>2</v>
      </c>
      <c r="R976">
        <v>10</v>
      </c>
      <c r="S976" s="47" t="s">
        <v>32</v>
      </c>
      <c r="T976" s="52" t="s">
        <v>56</v>
      </c>
      <c r="U976" s="24" t="s">
        <v>53</v>
      </c>
      <c r="V976">
        <v>131</v>
      </c>
      <c r="W976">
        <v>135</v>
      </c>
      <c r="X976">
        <v>1180</v>
      </c>
      <c r="Z976">
        <v>14</v>
      </c>
      <c r="AA976" s="38">
        <v>2</v>
      </c>
      <c r="AB976" s="35" t="s">
        <v>377</v>
      </c>
      <c r="AC976" s="35">
        <f>VLOOKUP(A976,Raceinfo!$A$1:$D$15,4,0)</f>
        <v>4</v>
      </c>
      <c r="AD976">
        <v>4</v>
      </c>
      <c r="AE976">
        <v>59</v>
      </c>
      <c r="AF976">
        <v>8</v>
      </c>
      <c r="AG976">
        <v>7</v>
      </c>
      <c r="AH976">
        <v>4</v>
      </c>
      <c r="AL976" t="s">
        <v>18</v>
      </c>
      <c r="AM976" t="s">
        <v>1475</v>
      </c>
      <c r="AN976" s="126">
        <f>表格2[[#This Row],[今次負磅]]/表格2[[#This Row],[排位體重]]*100%</f>
        <v>0.11101694915254237</v>
      </c>
      <c r="AO976" t="str">
        <f t="shared" si="47"/>
        <v/>
      </c>
      <c r="AS976" t="s">
        <v>1421</v>
      </c>
    </row>
    <row r="977" spans="1:45" x14ac:dyDescent="0.25">
      <c r="A977" s="22" t="s">
        <v>203</v>
      </c>
      <c r="B977" s="23" t="s">
        <v>210</v>
      </c>
      <c r="C977" s="23"/>
      <c r="D977" s="23"/>
      <c r="E977" s="11" t="s">
        <v>1414</v>
      </c>
      <c r="F977" s="122"/>
      <c r="G977" s="31" t="str">
        <f>VLOOKUP(AF977, method!$A$1:$B$15, 2, 0)</f>
        <v>中後</v>
      </c>
      <c r="H977">
        <v>5</v>
      </c>
      <c r="I977" t="str">
        <f t="shared" si="45"/>
        <v>忠</v>
      </c>
      <c r="J977">
        <f>COUNTIF($B$2:B977,B977)</f>
        <v>2</v>
      </c>
      <c r="K977" t="str">
        <f t="shared" ca="1" si="46"/>
        <v/>
      </c>
      <c r="L977" t="s">
        <v>422</v>
      </c>
      <c r="M977" s="39" t="s">
        <v>369</v>
      </c>
      <c r="N977">
        <v>1400</v>
      </c>
      <c r="O977">
        <v>1</v>
      </c>
      <c r="P977">
        <v>22.83</v>
      </c>
      <c r="Q977">
        <v>2</v>
      </c>
      <c r="R977">
        <v>7</v>
      </c>
      <c r="S977" s="47" t="s">
        <v>32</v>
      </c>
      <c r="T977" s="50" t="s">
        <v>46</v>
      </c>
      <c r="U977" s="24" t="s">
        <v>53</v>
      </c>
      <c r="V977">
        <v>131</v>
      </c>
      <c r="W977">
        <v>134</v>
      </c>
      <c r="X977">
        <v>1175</v>
      </c>
      <c r="Z977">
        <v>7.6</v>
      </c>
      <c r="AA977" s="37" t="s">
        <v>410</v>
      </c>
      <c r="AB977" s="35" t="s">
        <v>370</v>
      </c>
      <c r="AC977" s="35">
        <f>VLOOKUP(A977,Raceinfo!$A$1:$D$15,4,0)</f>
        <v>4</v>
      </c>
      <c r="AD977">
        <v>4</v>
      </c>
      <c r="AE977">
        <v>59</v>
      </c>
      <c r="AF977">
        <v>8</v>
      </c>
      <c r="AG977">
        <v>8</v>
      </c>
      <c r="AH977">
        <v>8</v>
      </c>
      <c r="AI977">
        <v>5</v>
      </c>
      <c r="AL977" t="s">
        <v>18</v>
      </c>
      <c r="AM977" t="s">
        <v>1475</v>
      </c>
      <c r="AN977" s="126">
        <f>表格2[[#This Row],[今次負磅]]/表格2[[#This Row],[排位體重]]*100%</f>
        <v>0.11148936170212766</v>
      </c>
      <c r="AO977" t="str">
        <f t="shared" si="47"/>
        <v/>
      </c>
      <c r="AS977" t="s">
        <v>1421</v>
      </c>
    </row>
    <row r="978" spans="1:45" x14ac:dyDescent="0.25">
      <c r="A978" s="22" t="s">
        <v>203</v>
      </c>
      <c r="B978" s="23" t="s">
        <v>210</v>
      </c>
      <c r="C978" s="23"/>
      <c r="D978" s="23"/>
      <c r="E978" s="11" t="s">
        <v>1414</v>
      </c>
      <c r="F978" s="28" t="s">
        <v>1408</v>
      </c>
      <c r="G978" s="30" t="str">
        <f>VLOOKUP(AF978, method!$A$1:$B$15, 2, 0)</f>
        <v>放頭</v>
      </c>
      <c r="H978" s="15">
        <v>2</v>
      </c>
      <c r="I978" s="15" t="str">
        <f t="shared" si="45"/>
        <v>忠</v>
      </c>
      <c r="J978" s="15">
        <f>COUNTIF($B$2:B978,B978)</f>
        <v>3</v>
      </c>
      <c r="K978" s="15" t="str">
        <f t="shared" ca="1" si="46"/>
        <v/>
      </c>
      <c r="L978" t="s">
        <v>465</v>
      </c>
      <c r="M978" s="39" t="s">
        <v>413</v>
      </c>
      <c r="N978" s="42">
        <v>1200</v>
      </c>
      <c r="O978">
        <v>1</v>
      </c>
      <c r="P978">
        <v>9.68</v>
      </c>
      <c r="Q978">
        <v>2</v>
      </c>
      <c r="R978">
        <v>5</v>
      </c>
      <c r="S978" s="47" t="s">
        <v>32</v>
      </c>
      <c r="T978" s="50" t="s">
        <v>46</v>
      </c>
      <c r="U978" s="24" t="s">
        <v>53</v>
      </c>
      <c r="V978">
        <v>131</v>
      </c>
      <c r="W978">
        <v>134</v>
      </c>
      <c r="X978">
        <v>1194</v>
      </c>
      <c r="Z978">
        <v>4.2</v>
      </c>
      <c r="AA978" s="38" t="s">
        <v>517</v>
      </c>
      <c r="AB978" s="36" t="s">
        <v>459</v>
      </c>
      <c r="AC978" s="36">
        <f>VLOOKUP(A978,Raceinfo!$A$1:$D$15,4,0)</f>
        <v>4</v>
      </c>
      <c r="AD978">
        <v>4</v>
      </c>
      <c r="AE978">
        <v>59</v>
      </c>
      <c r="AF978">
        <v>2</v>
      </c>
      <c r="AG978">
        <v>3</v>
      </c>
      <c r="AH978">
        <v>2</v>
      </c>
      <c r="AL978" t="s">
        <v>18</v>
      </c>
      <c r="AM978" t="s">
        <v>1475</v>
      </c>
      <c r="AN978" s="126">
        <f>表格2[[#This Row],[今次負磅]]/表格2[[#This Row],[排位體重]]*100%</f>
        <v>0.10971524288107203</v>
      </c>
      <c r="AO978" t="str">
        <f t="shared" si="47"/>
        <v/>
      </c>
      <c r="AS978" t="s">
        <v>1421</v>
      </c>
    </row>
    <row r="979" spans="1:45" x14ac:dyDescent="0.25">
      <c r="A979" s="22" t="s">
        <v>203</v>
      </c>
      <c r="B979" s="23" t="s">
        <v>210</v>
      </c>
      <c r="C979" s="23" t="s">
        <v>1410</v>
      </c>
      <c r="D979" s="23" t="s">
        <v>593</v>
      </c>
      <c r="E979" s="11" t="s">
        <v>1414</v>
      </c>
      <c r="F979" s="122"/>
      <c r="G979" s="32" t="str">
        <f>VLOOKUP(AF979, method!$A$1:$B$15, 2, 0)</f>
        <v>中前</v>
      </c>
      <c r="H979">
        <v>4</v>
      </c>
      <c r="I979" t="str">
        <f t="shared" si="45"/>
        <v>忠</v>
      </c>
      <c r="J979">
        <f>COUNTIF($B$2:B979,B979)</f>
        <v>4</v>
      </c>
      <c r="K979" t="str">
        <f t="shared" ca="1" si="46"/>
        <v/>
      </c>
      <c r="L979" t="s">
        <v>381</v>
      </c>
      <c r="M979" s="39" t="s">
        <v>369</v>
      </c>
      <c r="N979" s="42">
        <v>1200</v>
      </c>
      <c r="O979">
        <v>1</v>
      </c>
      <c r="P979" s="127">
        <v>8.9600000000000009</v>
      </c>
      <c r="Q979">
        <v>2</v>
      </c>
      <c r="R979">
        <v>2</v>
      </c>
      <c r="S979" s="47" t="s">
        <v>32</v>
      </c>
      <c r="T979" s="86" t="s">
        <v>763</v>
      </c>
      <c r="U979" s="24" t="s">
        <v>53</v>
      </c>
      <c r="V979">
        <v>131</v>
      </c>
      <c r="W979">
        <v>134</v>
      </c>
      <c r="X979">
        <v>1193</v>
      </c>
      <c r="Z979">
        <v>9.4</v>
      </c>
      <c r="AA979" s="38" t="s">
        <v>511</v>
      </c>
      <c r="AB979" s="35" t="s">
        <v>370</v>
      </c>
      <c r="AC979" s="35">
        <f>VLOOKUP(A979,Raceinfo!$A$1:$D$15,4,0)</f>
        <v>4</v>
      </c>
      <c r="AD979">
        <v>4</v>
      </c>
      <c r="AE979">
        <v>60</v>
      </c>
      <c r="AF979">
        <v>7</v>
      </c>
      <c r="AG979">
        <v>6</v>
      </c>
      <c r="AH979">
        <v>4</v>
      </c>
      <c r="AL979" t="s">
        <v>113</v>
      </c>
      <c r="AM979" t="s">
        <v>1476</v>
      </c>
      <c r="AN979" s="126">
        <f>表格2[[#This Row],[今次負磅]]/表格2[[#This Row],[排位體重]]*100%</f>
        <v>0.10980720871751885</v>
      </c>
      <c r="AO979" t="str">
        <f t="shared" si="47"/>
        <v/>
      </c>
      <c r="AS979" t="s">
        <v>1421</v>
      </c>
    </row>
    <row r="980" spans="1:45" x14ac:dyDescent="0.25">
      <c r="A980" s="22" t="s">
        <v>203</v>
      </c>
      <c r="B980" s="23" t="s">
        <v>210</v>
      </c>
      <c r="C980" s="23" t="s">
        <v>1410</v>
      </c>
      <c r="D980" s="23"/>
      <c r="E980" s="12" t="s">
        <v>29</v>
      </c>
      <c r="F980" s="122"/>
      <c r="G980" s="32" t="str">
        <f>VLOOKUP(AF980, method!$A$1:$B$15, 2, 0)</f>
        <v>中前</v>
      </c>
      <c r="H980">
        <v>6</v>
      </c>
      <c r="I980" t="str">
        <f t="shared" si="45"/>
        <v>忠</v>
      </c>
      <c r="J980">
        <f>COUNTIF($B$2:B980,B980)</f>
        <v>5</v>
      </c>
      <c r="K980" t="str">
        <f t="shared" ca="1" si="46"/>
        <v/>
      </c>
      <c r="L980" t="s">
        <v>568</v>
      </c>
      <c r="M980" s="39" t="s">
        <v>369</v>
      </c>
      <c r="N980" s="42">
        <v>1200</v>
      </c>
      <c r="O980">
        <v>1</v>
      </c>
      <c r="P980" s="127">
        <v>8.8699999999999992</v>
      </c>
      <c r="Q980">
        <v>2</v>
      </c>
      <c r="R980">
        <v>4</v>
      </c>
      <c r="S980" s="47" t="s">
        <v>32</v>
      </c>
      <c r="T980" s="63" t="s">
        <v>191</v>
      </c>
      <c r="U980" s="24" t="s">
        <v>53</v>
      </c>
      <c r="V980">
        <v>131</v>
      </c>
      <c r="W980">
        <v>117</v>
      </c>
      <c r="X980">
        <v>1174</v>
      </c>
      <c r="Z980">
        <v>26</v>
      </c>
      <c r="AA980" s="37" t="s">
        <v>467</v>
      </c>
      <c r="AB980" s="35" t="s">
        <v>370</v>
      </c>
      <c r="AC980" s="35">
        <f>VLOOKUP(A980,Raceinfo!$A$1:$D$15,4,0)</f>
        <v>4</v>
      </c>
      <c r="AD980">
        <v>3</v>
      </c>
      <c r="AE980">
        <v>62</v>
      </c>
      <c r="AF980">
        <v>7</v>
      </c>
      <c r="AG980">
        <v>6</v>
      </c>
      <c r="AH980">
        <v>6</v>
      </c>
      <c r="AL980" t="s">
        <v>94</v>
      </c>
      <c r="AM980" t="s">
        <v>1480</v>
      </c>
      <c r="AN980" s="126">
        <f>表格2[[#This Row],[今次負磅]]/表格2[[#This Row],[排位體重]]*100%</f>
        <v>0.11158432708688246</v>
      </c>
      <c r="AO980" t="str">
        <f t="shared" si="47"/>
        <v/>
      </c>
      <c r="AS980" t="s">
        <v>1421</v>
      </c>
    </row>
    <row r="981" spans="1:45" x14ac:dyDescent="0.25">
      <c r="A981" s="22" t="s">
        <v>203</v>
      </c>
      <c r="B981" s="23" t="s">
        <v>210</v>
      </c>
      <c r="C981" s="23"/>
      <c r="D981" s="23"/>
      <c r="E981" s="12" t="s">
        <v>29</v>
      </c>
      <c r="F981" s="122"/>
      <c r="G981" s="32" t="str">
        <f>VLOOKUP(AF981, method!$A$1:$B$15, 2, 0)</f>
        <v>中前</v>
      </c>
      <c r="H981">
        <v>12</v>
      </c>
      <c r="I981" t="str">
        <f t="shared" si="45"/>
        <v>忠</v>
      </c>
      <c r="J981">
        <f>COUNTIF($B$2:B981,B981)</f>
        <v>6</v>
      </c>
      <c r="K981" t="str">
        <f t="shared" ca="1" si="46"/>
        <v/>
      </c>
      <c r="L981" t="s">
        <v>609</v>
      </c>
      <c r="M981" s="39" t="s">
        <v>413</v>
      </c>
      <c r="N981">
        <v>1400</v>
      </c>
      <c r="O981">
        <v>1</v>
      </c>
      <c r="P981">
        <v>22.84</v>
      </c>
      <c r="Q981">
        <v>2</v>
      </c>
      <c r="R981">
        <v>13</v>
      </c>
      <c r="S981" s="47" t="s">
        <v>32</v>
      </c>
      <c r="T981" s="47" t="s">
        <v>32</v>
      </c>
      <c r="U981" s="24" t="s">
        <v>53</v>
      </c>
      <c r="V981">
        <v>131</v>
      </c>
      <c r="W981">
        <v>120</v>
      </c>
      <c r="X981">
        <v>1181</v>
      </c>
      <c r="Z981">
        <v>10</v>
      </c>
      <c r="AA981" s="37">
        <v>6</v>
      </c>
      <c r="AB981" s="35" t="s">
        <v>377</v>
      </c>
      <c r="AC981" s="35">
        <f>VLOOKUP(A981,Raceinfo!$A$1:$D$15,4,0)</f>
        <v>4</v>
      </c>
      <c r="AD981">
        <v>3</v>
      </c>
      <c r="AE981">
        <v>63</v>
      </c>
      <c r="AF981">
        <v>4</v>
      </c>
      <c r="AG981">
        <v>2</v>
      </c>
      <c r="AH981">
        <v>3</v>
      </c>
      <c r="AI981">
        <v>12</v>
      </c>
      <c r="AL981" t="s">
        <v>18</v>
      </c>
      <c r="AM981" t="s">
        <v>1475</v>
      </c>
      <c r="AN981" s="126">
        <f>表格2[[#This Row],[今次負磅]]/表格2[[#This Row],[排位體重]]*100%</f>
        <v>0.1109229466553768</v>
      </c>
      <c r="AO981" t="str">
        <f t="shared" si="47"/>
        <v/>
      </c>
      <c r="AS981" t="s">
        <v>1421</v>
      </c>
    </row>
    <row r="982" spans="1:45" x14ac:dyDescent="0.25">
      <c r="A982" s="22" t="s">
        <v>203</v>
      </c>
      <c r="B982" s="23" t="s">
        <v>210</v>
      </c>
      <c r="C982" s="23"/>
      <c r="D982" s="23"/>
      <c r="E982" s="12" t="s">
        <v>29</v>
      </c>
      <c r="F982" s="122"/>
      <c r="G982" s="32" t="str">
        <f>VLOOKUP(AF982, method!$A$1:$B$15, 2, 0)</f>
        <v>中前</v>
      </c>
      <c r="H982">
        <v>5</v>
      </c>
      <c r="I982" t="str">
        <f t="shared" si="45"/>
        <v>忠</v>
      </c>
      <c r="J982">
        <f>COUNTIF($B$2:B982,B982)</f>
        <v>7</v>
      </c>
      <c r="K982" t="str">
        <f t="shared" ca="1" si="46"/>
        <v/>
      </c>
      <c r="L982" t="s">
        <v>500</v>
      </c>
      <c r="M982" s="39" t="s">
        <v>413</v>
      </c>
      <c r="N982" s="42">
        <v>1200</v>
      </c>
      <c r="O982">
        <v>1</v>
      </c>
      <c r="P982">
        <v>9.5399999999999991</v>
      </c>
      <c r="Q982">
        <v>2</v>
      </c>
      <c r="R982">
        <v>1</v>
      </c>
      <c r="S982" s="47" t="s">
        <v>32</v>
      </c>
      <c r="T982" s="54" t="s">
        <v>64</v>
      </c>
      <c r="U982" s="24" t="s">
        <v>53</v>
      </c>
      <c r="V982">
        <v>131</v>
      </c>
      <c r="W982">
        <v>120</v>
      </c>
      <c r="X982">
        <v>1176</v>
      </c>
      <c r="Z982">
        <v>11</v>
      </c>
      <c r="AA982" s="38" t="s">
        <v>447</v>
      </c>
      <c r="AB982" s="35" t="s">
        <v>377</v>
      </c>
      <c r="AC982" s="35">
        <f>VLOOKUP(A982,Raceinfo!$A$1:$D$15,4,0)</f>
        <v>4</v>
      </c>
      <c r="AD982">
        <v>3</v>
      </c>
      <c r="AE982">
        <v>64</v>
      </c>
      <c r="AF982">
        <v>5</v>
      </c>
      <c r="AG982">
        <v>7</v>
      </c>
      <c r="AH982">
        <v>5</v>
      </c>
      <c r="AL982" t="s">
        <v>18</v>
      </c>
      <c r="AM982" t="s">
        <v>1475</v>
      </c>
      <c r="AN982" s="126">
        <f>表格2[[#This Row],[今次負磅]]/表格2[[#This Row],[排位體重]]*100%</f>
        <v>0.11139455782312925</v>
      </c>
      <c r="AO982" t="str">
        <f t="shared" si="47"/>
        <v/>
      </c>
      <c r="AS982" t="s">
        <v>1421</v>
      </c>
    </row>
    <row r="983" spans="1:45" x14ac:dyDescent="0.25">
      <c r="A983" s="22" t="s">
        <v>203</v>
      </c>
      <c r="B983" s="23" t="s">
        <v>210</v>
      </c>
      <c r="C983" s="23"/>
      <c r="D983" s="23"/>
      <c r="E983" s="12" t="s">
        <v>29</v>
      </c>
      <c r="F983" s="122"/>
      <c r="G983" s="32" t="str">
        <f>VLOOKUP(AF983, method!$A$1:$B$15, 2, 0)</f>
        <v>中前</v>
      </c>
      <c r="H983">
        <v>6</v>
      </c>
      <c r="I983" t="str">
        <f t="shared" si="45"/>
        <v>忠</v>
      </c>
      <c r="J983">
        <f>COUNTIF($B$2:B983,B983)</f>
        <v>8</v>
      </c>
      <c r="K983" t="str">
        <f t="shared" ca="1" si="46"/>
        <v/>
      </c>
      <c r="L983" t="s">
        <v>505</v>
      </c>
      <c r="M983" s="39" t="s">
        <v>430</v>
      </c>
      <c r="N983" s="42">
        <v>1200</v>
      </c>
      <c r="O983">
        <v>1</v>
      </c>
      <c r="P983">
        <v>9.5</v>
      </c>
      <c r="Q983">
        <v>2</v>
      </c>
      <c r="R983">
        <v>1</v>
      </c>
      <c r="S983" s="47" t="s">
        <v>32</v>
      </c>
      <c r="T983" s="54" t="s">
        <v>64</v>
      </c>
      <c r="U983" s="24" t="s">
        <v>53</v>
      </c>
      <c r="V983">
        <v>131</v>
      </c>
      <c r="W983">
        <v>121</v>
      </c>
      <c r="X983">
        <v>1190</v>
      </c>
      <c r="Z983">
        <v>32</v>
      </c>
      <c r="AA983" s="38">
        <v>2</v>
      </c>
      <c r="AB983" s="35" t="s">
        <v>370</v>
      </c>
      <c r="AC983" s="35">
        <f>VLOOKUP(A983,Raceinfo!$A$1:$D$15,4,0)</f>
        <v>4</v>
      </c>
      <c r="AD983">
        <v>3</v>
      </c>
      <c r="AE983">
        <v>64</v>
      </c>
      <c r="AF983">
        <v>6</v>
      </c>
      <c r="AG983">
        <v>6</v>
      </c>
      <c r="AH983">
        <v>6</v>
      </c>
      <c r="AL983" t="s">
        <v>181</v>
      </c>
      <c r="AM983" t="s">
        <v>1489</v>
      </c>
      <c r="AN983" s="126">
        <f>表格2[[#This Row],[今次負磅]]/表格2[[#This Row],[排位體重]]*100%</f>
        <v>0.11008403361344538</v>
      </c>
      <c r="AO983" t="str">
        <f t="shared" si="47"/>
        <v/>
      </c>
      <c r="AS983" t="s">
        <v>1421</v>
      </c>
    </row>
    <row r="984" spans="1:45" x14ac:dyDescent="0.25">
      <c r="A984" s="22" t="s">
        <v>203</v>
      </c>
      <c r="B984" s="24" t="s">
        <v>212</v>
      </c>
      <c r="C984" s="24"/>
      <c r="D984" s="24"/>
      <c r="E984" s="11" t="s">
        <v>1414</v>
      </c>
      <c r="F984" s="122"/>
      <c r="G984" s="32" t="str">
        <f>VLOOKUP(AF984, method!$A$1:$B$15, 2, 0)</f>
        <v>中前</v>
      </c>
      <c r="H984">
        <v>6</v>
      </c>
      <c r="I984" t="str">
        <f t="shared" si="45"/>
        <v/>
      </c>
      <c r="J984">
        <f>COUNTIF($B$2:B984,B984)</f>
        <v>1</v>
      </c>
      <c r="K984" t="str">
        <f t="shared" ca="1" si="46"/>
        <v/>
      </c>
      <c r="L984" t="s">
        <v>368</v>
      </c>
      <c r="M984" s="39" t="s">
        <v>369</v>
      </c>
      <c r="N984" s="42">
        <v>1200</v>
      </c>
      <c r="O984">
        <v>1</v>
      </c>
      <c r="P984">
        <v>9.27</v>
      </c>
      <c r="Q984">
        <v>7</v>
      </c>
      <c r="R984">
        <v>7</v>
      </c>
      <c r="S984" s="48" t="s">
        <v>37</v>
      </c>
      <c r="T984" s="48" t="s">
        <v>37</v>
      </c>
      <c r="U984" s="23" t="s">
        <v>112</v>
      </c>
      <c r="V984">
        <v>129</v>
      </c>
      <c r="W984">
        <v>129</v>
      </c>
      <c r="X984">
        <v>1269</v>
      </c>
      <c r="Z984">
        <v>4.2</v>
      </c>
      <c r="AA984" s="38">
        <v>2</v>
      </c>
      <c r="AB984" s="35" t="s">
        <v>370</v>
      </c>
      <c r="AC984" s="35">
        <f>VLOOKUP(A984,Raceinfo!$A$1:$D$15,4,0)</f>
        <v>4</v>
      </c>
      <c r="AD984">
        <v>4</v>
      </c>
      <c r="AE984">
        <v>54</v>
      </c>
      <c r="AF984">
        <v>4</v>
      </c>
      <c r="AG984">
        <v>3</v>
      </c>
      <c r="AH984">
        <v>6</v>
      </c>
      <c r="AL984" t="s">
        <v>39</v>
      </c>
      <c r="AM984" t="s">
        <v>1469</v>
      </c>
      <c r="AN984" s="126">
        <f>表格2[[#This Row],[今次負磅]]/表格2[[#This Row],[排位體重]]*100%</f>
        <v>0.10165484633569739</v>
      </c>
      <c r="AO984" t="str">
        <f t="shared" si="47"/>
        <v/>
      </c>
    </row>
    <row r="985" spans="1:45" x14ac:dyDescent="0.25">
      <c r="A985" s="22" t="s">
        <v>203</v>
      </c>
      <c r="B985" s="24" t="s">
        <v>212</v>
      </c>
      <c r="C985" s="24" t="s">
        <v>1410</v>
      </c>
      <c r="D985" s="24"/>
      <c r="E985" s="12" t="s">
        <v>29</v>
      </c>
      <c r="F985" s="28" t="s">
        <v>1408</v>
      </c>
      <c r="G985" s="30" t="str">
        <f>VLOOKUP(AF985, method!$A$1:$B$15, 2, 0)</f>
        <v>放頭</v>
      </c>
      <c r="H985" s="15">
        <v>1</v>
      </c>
      <c r="I985" s="15" t="str">
        <f t="shared" si="45"/>
        <v/>
      </c>
      <c r="J985" s="15">
        <f>COUNTIF($B$2:B985,B985)</f>
        <v>2</v>
      </c>
      <c r="K985" s="15" t="str">
        <f t="shared" ca="1" si="46"/>
        <v/>
      </c>
      <c r="L985" t="s">
        <v>393</v>
      </c>
      <c r="M985" s="39" t="s">
        <v>394</v>
      </c>
      <c r="N985" s="42">
        <v>1200</v>
      </c>
      <c r="O985">
        <v>1</v>
      </c>
      <c r="P985" s="127">
        <v>8.85</v>
      </c>
      <c r="Q985">
        <v>7</v>
      </c>
      <c r="R985">
        <v>8</v>
      </c>
      <c r="S985" s="48" t="s">
        <v>37</v>
      </c>
      <c r="T985" s="48" t="s">
        <v>37</v>
      </c>
      <c r="U985" s="23" t="s">
        <v>112</v>
      </c>
      <c r="V985">
        <v>129</v>
      </c>
      <c r="W985">
        <v>124</v>
      </c>
      <c r="X985">
        <v>1250</v>
      </c>
      <c r="Z985">
        <v>4.8</v>
      </c>
      <c r="AA985" s="38" t="s">
        <v>463</v>
      </c>
      <c r="AB985" s="35" t="s">
        <v>377</v>
      </c>
      <c r="AC985" s="35">
        <f>VLOOKUP(A985,Raceinfo!$A$1:$D$15,4,0)</f>
        <v>4</v>
      </c>
      <c r="AD985">
        <v>4</v>
      </c>
      <c r="AE985">
        <v>48</v>
      </c>
      <c r="AF985">
        <v>3</v>
      </c>
      <c r="AG985">
        <v>4</v>
      </c>
      <c r="AH985">
        <v>1</v>
      </c>
      <c r="AL985" t="s">
        <v>39</v>
      </c>
      <c r="AM985" t="s">
        <v>1469</v>
      </c>
      <c r="AN985" s="126">
        <f>表格2[[#This Row],[今次負磅]]/表格2[[#This Row],[排位體重]]*100%</f>
        <v>0.1032</v>
      </c>
      <c r="AO985" t="str">
        <f t="shared" si="47"/>
        <v/>
      </c>
    </row>
    <row r="986" spans="1:45" x14ac:dyDescent="0.25">
      <c r="A986" s="22" t="s">
        <v>203</v>
      </c>
      <c r="B986" s="24" t="s">
        <v>212</v>
      </c>
      <c r="C986" s="24"/>
      <c r="D986" s="24"/>
      <c r="E986" s="11" t="s">
        <v>1414</v>
      </c>
      <c r="F986" s="122"/>
      <c r="G986" s="30" t="str">
        <f>VLOOKUP(AF986, method!$A$1:$B$15, 2, 0)</f>
        <v>放頭</v>
      </c>
      <c r="H986">
        <v>4</v>
      </c>
      <c r="I986" t="str">
        <f t="shared" si="45"/>
        <v/>
      </c>
      <c r="J986">
        <f>COUNTIF($B$2:B986,B986)</f>
        <v>3</v>
      </c>
      <c r="K986" t="str">
        <f t="shared" ca="1" si="46"/>
        <v/>
      </c>
      <c r="L986" t="s">
        <v>701</v>
      </c>
      <c r="M986" s="40" t="s">
        <v>376</v>
      </c>
      <c r="N986" s="42">
        <v>1200</v>
      </c>
      <c r="O986">
        <v>1</v>
      </c>
      <c r="P986">
        <v>11.3</v>
      </c>
      <c r="Q986">
        <v>7</v>
      </c>
      <c r="R986">
        <v>12</v>
      </c>
      <c r="S986" s="48" t="s">
        <v>37</v>
      </c>
      <c r="T986" s="48" t="s">
        <v>37</v>
      </c>
      <c r="U986" s="23" t="s">
        <v>112</v>
      </c>
      <c r="V986">
        <v>129</v>
      </c>
      <c r="W986">
        <v>126</v>
      </c>
      <c r="X986">
        <v>1265</v>
      </c>
      <c r="Z986">
        <v>14</v>
      </c>
      <c r="AA986" s="38">
        <v>2</v>
      </c>
      <c r="AB986" s="35" t="s">
        <v>377</v>
      </c>
      <c r="AC986" s="35">
        <f>VLOOKUP(A986,Raceinfo!$A$1:$D$15,4,0)</f>
        <v>4</v>
      </c>
      <c r="AD986">
        <v>4</v>
      </c>
      <c r="AE986">
        <v>49</v>
      </c>
      <c r="AF986">
        <v>1</v>
      </c>
      <c r="AG986">
        <v>1</v>
      </c>
      <c r="AH986">
        <v>4</v>
      </c>
      <c r="AL986" t="s">
        <v>39</v>
      </c>
      <c r="AM986" t="s">
        <v>1469</v>
      </c>
      <c r="AN986" s="126">
        <f>表格2[[#This Row],[今次負磅]]/表格2[[#This Row],[排位體重]]*100%</f>
        <v>0.10197628458498023</v>
      </c>
      <c r="AO986" t="str">
        <f t="shared" si="47"/>
        <v/>
      </c>
    </row>
    <row r="987" spans="1:45" x14ac:dyDescent="0.25">
      <c r="A987" s="22" t="s">
        <v>203</v>
      </c>
      <c r="B987" s="24" t="s">
        <v>212</v>
      </c>
      <c r="C987" s="24"/>
      <c r="D987" s="24"/>
      <c r="E987" s="124" t="s">
        <v>1413</v>
      </c>
      <c r="F987" s="122"/>
      <c r="G987" s="32" t="str">
        <f>VLOOKUP(AF987, method!$A$1:$B$15, 2, 0)</f>
        <v>中前</v>
      </c>
      <c r="H987">
        <v>6</v>
      </c>
      <c r="I987" t="str">
        <f t="shared" si="45"/>
        <v/>
      </c>
      <c r="J987">
        <f>COUNTIF($B$2:B987,B987)</f>
        <v>4</v>
      </c>
      <c r="K987" t="str">
        <f t="shared" ca="1" si="46"/>
        <v/>
      </c>
      <c r="L987" t="s">
        <v>429</v>
      </c>
      <c r="M987" s="39" t="s">
        <v>430</v>
      </c>
      <c r="N987" s="42">
        <v>1200</v>
      </c>
      <c r="O987">
        <v>1</v>
      </c>
      <c r="P987">
        <v>9.9600000000000009</v>
      </c>
      <c r="Q987">
        <v>7</v>
      </c>
      <c r="R987">
        <v>2</v>
      </c>
      <c r="S987" s="48" t="s">
        <v>37</v>
      </c>
      <c r="T987" s="48" t="s">
        <v>37</v>
      </c>
      <c r="U987" s="23" t="s">
        <v>112</v>
      </c>
      <c r="V987">
        <v>129</v>
      </c>
      <c r="W987">
        <v>125</v>
      </c>
      <c r="X987">
        <v>1265</v>
      </c>
      <c r="Z987">
        <v>11</v>
      </c>
      <c r="AA987" s="37" t="s">
        <v>410</v>
      </c>
      <c r="AB987" s="35" t="s">
        <v>377</v>
      </c>
      <c r="AC987" s="35">
        <f>VLOOKUP(A987,Raceinfo!$A$1:$D$15,4,0)</f>
        <v>4</v>
      </c>
      <c r="AD987">
        <v>4</v>
      </c>
      <c r="AE987">
        <v>50</v>
      </c>
      <c r="AF987">
        <v>4</v>
      </c>
      <c r="AG987">
        <v>2</v>
      </c>
      <c r="AH987">
        <v>6</v>
      </c>
      <c r="AL987" t="s">
        <v>39</v>
      </c>
      <c r="AM987" t="s">
        <v>1469</v>
      </c>
      <c r="AN987" s="126">
        <f>表格2[[#This Row],[今次負磅]]/表格2[[#This Row],[排位體重]]*100%</f>
        <v>0.10197628458498023</v>
      </c>
      <c r="AO987" t="str">
        <f t="shared" si="47"/>
        <v/>
      </c>
    </row>
    <row r="988" spans="1:45" x14ac:dyDescent="0.25">
      <c r="A988" s="22" t="s">
        <v>203</v>
      </c>
      <c r="B988" s="24" t="s">
        <v>212</v>
      </c>
      <c r="C988" s="24"/>
      <c r="D988" s="24"/>
      <c r="E988" s="11" t="s">
        <v>1414</v>
      </c>
      <c r="F988" s="122"/>
      <c r="G988" s="30" t="str">
        <f>VLOOKUP(AF988, method!$A$1:$B$15, 2, 0)</f>
        <v>放頭</v>
      </c>
      <c r="H988">
        <v>6</v>
      </c>
      <c r="I988" t="str">
        <f t="shared" si="45"/>
        <v/>
      </c>
      <c r="J988">
        <f>COUNTIF($B$2:B988,B988)</f>
        <v>5</v>
      </c>
      <c r="K988" t="str">
        <f t="shared" ca="1" si="46"/>
        <v/>
      </c>
      <c r="L988" t="s">
        <v>540</v>
      </c>
      <c r="M988" s="41" t="s">
        <v>400</v>
      </c>
      <c r="N988" s="42">
        <v>1200</v>
      </c>
      <c r="O988">
        <v>1</v>
      </c>
      <c r="P988">
        <v>9.6</v>
      </c>
      <c r="Q988">
        <v>7</v>
      </c>
      <c r="R988">
        <v>11</v>
      </c>
      <c r="S988" s="48" t="s">
        <v>37</v>
      </c>
      <c r="T988" s="48" t="s">
        <v>37</v>
      </c>
      <c r="U988" s="23" t="s">
        <v>112</v>
      </c>
      <c r="V988">
        <v>129</v>
      </c>
      <c r="W988">
        <v>126</v>
      </c>
      <c r="X988">
        <v>1259</v>
      </c>
      <c r="Z988">
        <v>4.3</v>
      </c>
      <c r="AA988" s="37" t="s">
        <v>410</v>
      </c>
      <c r="AB988" s="35" t="s">
        <v>377</v>
      </c>
      <c r="AC988" s="35">
        <f>VLOOKUP(A988,Raceinfo!$A$1:$D$15,4,0)</f>
        <v>4</v>
      </c>
      <c r="AD988">
        <v>4</v>
      </c>
      <c r="AE988">
        <v>50</v>
      </c>
      <c r="AF988">
        <v>2</v>
      </c>
      <c r="AG988">
        <v>2</v>
      </c>
      <c r="AH988">
        <v>6</v>
      </c>
      <c r="AL988" t="s">
        <v>39</v>
      </c>
      <c r="AM988" t="s">
        <v>1469</v>
      </c>
      <c r="AN988" s="126">
        <f>表格2[[#This Row],[今次負磅]]/表格2[[#This Row],[排位體重]]*100%</f>
        <v>0.10246227164416204</v>
      </c>
      <c r="AO988" t="str">
        <f t="shared" si="47"/>
        <v/>
      </c>
    </row>
    <row r="989" spans="1:45" x14ac:dyDescent="0.25">
      <c r="A989" s="22" t="s">
        <v>203</v>
      </c>
      <c r="B989" s="24" t="s">
        <v>212</v>
      </c>
      <c r="C989" s="24"/>
      <c r="D989" s="24"/>
      <c r="E989" s="11" t="s">
        <v>1414</v>
      </c>
      <c r="F989" s="122"/>
      <c r="G989" s="30" t="str">
        <f>VLOOKUP(AF989, method!$A$1:$B$15, 2, 0)</f>
        <v>放頭</v>
      </c>
      <c r="H989">
        <v>4</v>
      </c>
      <c r="I989" t="str">
        <f t="shared" si="45"/>
        <v/>
      </c>
      <c r="J989">
        <f>COUNTIF($B$2:B989,B989)</f>
        <v>6</v>
      </c>
      <c r="K989" t="str">
        <f t="shared" ca="1" si="46"/>
        <v/>
      </c>
      <c r="L989" t="s">
        <v>508</v>
      </c>
      <c r="M989" s="39" t="s">
        <v>369</v>
      </c>
      <c r="N989" s="42">
        <v>1200</v>
      </c>
      <c r="O989">
        <v>1</v>
      </c>
      <c r="P989">
        <v>9.68</v>
      </c>
      <c r="Q989">
        <v>7</v>
      </c>
      <c r="R989">
        <v>10</v>
      </c>
      <c r="S989" s="48" t="s">
        <v>37</v>
      </c>
      <c r="T989" s="48" t="s">
        <v>37</v>
      </c>
      <c r="U989" s="23" t="s">
        <v>112</v>
      </c>
      <c r="V989">
        <v>129</v>
      </c>
      <c r="W989">
        <v>128</v>
      </c>
      <c r="X989">
        <v>1236</v>
      </c>
      <c r="Z989">
        <v>4.0999999999999996</v>
      </c>
      <c r="AA989" s="38">
        <v>1</v>
      </c>
      <c r="AB989" s="36" t="s">
        <v>459</v>
      </c>
      <c r="AC989" s="36">
        <f>VLOOKUP(A989,Raceinfo!$A$1:$D$15,4,0)</f>
        <v>4</v>
      </c>
      <c r="AD989">
        <v>4</v>
      </c>
      <c r="AE989">
        <v>50</v>
      </c>
      <c r="AF989">
        <v>1</v>
      </c>
      <c r="AG989">
        <v>1</v>
      </c>
      <c r="AH989">
        <v>4</v>
      </c>
      <c r="AL989" t="s">
        <v>39</v>
      </c>
      <c r="AM989" t="s">
        <v>1469</v>
      </c>
      <c r="AN989" s="126">
        <f>表格2[[#This Row],[今次負磅]]/表格2[[#This Row],[排位體重]]*100%</f>
        <v>0.10436893203883495</v>
      </c>
      <c r="AO989" t="str">
        <f t="shared" si="47"/>
        <v/>
      </c>
    </row>
    <row r="990" spans="1:45" x14ac:dyDescent="0.25">
      <c r="A990" s="22" t="s">
        <v>203</v>
      </c>
      <c r="B990" s="24" t="s">
        <v>212</v>
      </c>
      <c r="C990" s="24" t="s">
        <v>1410</v>
      </c>
      <c r="D990" s="24"/>
      <c r="E990" s="12" t="s">
        <v>29</v>
      </c>
      <c r="F990" s="28" t="s">
        <v>1408</v>
      </c>
      <c r="G990" s="30" t="str">
        <f>VLOOKUP(AF990, method!$A$1:$B$15, 2, 0)</f>
        <v>放頭</v>
      </c>
      <c r="H990" s="15">
        <v>1</v>
      </c>
      <c r="I990" s="15" t="str">
        <f t="shared" si="45"/>
        <v/>
      </c>
      <c r="J990" s="15">
        <f>COUNTIF($B$2:B990,B990)</f>
        <v>7</v>
      </c>
      <c r="K990" s="15" t="str">
        <f t="shared" ca="1" si="46"/>
        <v/>
      </c>
      <c r="L990" t="s">
        <v>509</v>
      </c>
      <c r="M990" s="39" t="s">
        <v>430</v>
      </c>
      <c r="N990" s="42">
        <v>1200</v>
      </c>
      <c r="O990">
        <v>1</v>
      </c>
      <c r="P990" s="127">
        <v>9.17</v>
      </c>
      <c r="Q990">
        <v>7</v>
      </c>
      <c r="R990">
        <v>4</v>
      </c>
      <c r="S990" s="48" t="s">
        <v>37</v>
      </c>
      <c r="T990" s="48" t="s">
        <v>37</v>
      </c>
      <c r="U990" s="23" t="s">
        <v>112</v>
      </c>
      <c r="V990">
        <v>129</v>
      </c>
      <c r="W990">
        <v>119</v>
      </c>
      <c r="X990">
        <v>1229</v>
      </c>
      <c r="Z990">
        <v>3.6</v>
      </c>
      <c r="AA990" s="38" t="s">
        <v>461</v>
      </c>
      <c r="AB990" s="35" t="s">
        <v>370</v>
      </c>
      <c r="AC990" s="35">
        <f>VLOOKUP(A990,Raceinfo!$A$1:$D$15,4,0)</f>
        <v>4</v>
      </c>
      <c r="AD990">
        <v>4</v>
      </c>
      <c r="AE990">
        <v>44</v>
      </c>
      <c r="AF990">
        <v>2</v>
      </c>
      <c r="AG990">
        <v>3</v>
      </c>
      <c r="AH990">
        <v>1</v>
      </c>
      <c r="AL990" t="s">
        <v>39</v>
      </c>
      <c r="AM990" t="s">
        <v>1469</v>
      </c>
      <c r="AN990" s="126">
        <f>表格2[[#This Row],[今次負磅]]/表格2[[#This Row],[排位體重]]*100%</f>
        <v>0.10496338486574451</v>
      </c>
      <c r="AO990" t="str">
        <f t="shared" si="47"/>
        <v/>
      </c>
    </row>
    <row r="991" spans="1:45" x14ac:dyDescent="0.25">
      <c r="A991" s="22" t="s">
        <v>203</v>
      </c>
      <c r="B991" s="24" t="s">
        <v>212</v>
      </c>
      <c r="C991" s="24"/>
      <c r="D991" s="24"/>
      <c r="E991" s="12" t="s">
        <v>29</v>
      </c>
      <c r="F991" s="122"/>
      <c r="G991" s="30" t="str">
        <f>VLOOKUP(AF991, method!$A$1:$B$15, 2, 0)</f>
        <v>放頭</v>
      </c>
      <c r="H991">
        <v>4</v>
      </c>
      <c r="I991" t="str">
        <f t="shared" si="45"/>
        <v/>
      </c>
      <c r="J991">
        <f>COUNTIF($B$2:B991,B991)</f>
        <v>8</v>
      </c>
      <c r="K991" t="str">
        <f t="shared" ca="1" si="46"/>
        <v/>
      </c>
      <c r="L991" t="s">
        <v>437</v>
      </c>
      <c r="M991" s="39" t="s">
        <v>369</v>
      </c>
      <c r="N991">
        <v>1000</v>
      </c>
      <c r="O991">
        <v>0</v>
      </c>
      <c r="P991">
        <v>56.47</v>
      </c>
      <c r="Q991">
        <v>7</v>
      </c>
      <c r="R991">
        <v>5</v>
      </c>
      <c r="S991" s="48" t="s">
        <v>37</v>
      </c>
      <c r="T991" s="52" t="s">
        <v>56</v>
      </c>
      <c r="U991" s="23" t="s">
        <v>112</v>
      </c>
      <c r="V991">
        <v>129</v>
      </c>
      <c r="W991">
        <v>123</v>
      </c>
      <c r="X991">
        <v>1218</v>
      </c>
      <c r="Z991">
        <v>13</v>
      </c>
      <c r="AA991" s="37" t="s">
        <v>467</v>
      </c>
      <c r="AB991" s="35" t="s">
        <v>377</v>
      </c>
      <c r="AC991" s="35">
        <f>VLOOKUP(A991,Raceinfo!$A$1:$D$15,4,0)</f>
        <v>4</v>
      </c>
      <c r="AD991">
        <v>4</v>
      </c>
      <c r="AE991">
        <v>46</v>
      </c>
      <c r="AF991">
        <v>1</v>
      </c>
      <c r="AG991">
        <v>1</v>
      </c>
      <c r="AH991">
        <v>4</v>
      </c>
      <c r="AL991" t="s">
        <v>764</v>
      </c>
      <c r="AM991" t="s">
        <v>1638</v>
      </c>
      <c r="AN991" s="126">
        <f>表格2[[#This Row],[今次負磅]]/表格2[[#This Row],[排位體重]]*100%</f>
        <v>0.10591133004926108</v>
      </c>
      <c r="AO991" t="str">
        <f t="shared" si="47"/>
        <v/>
      </c>
    </row>
    <row r="992" spans="1:45" x14ac:dyDescent="0.25">
      <c r="A992" s="22" t="s">
        <v>203</v>
      </c>
      <c r="B992" s="24" t="s">
        <v>212</v>
      </c>
      <c r="C992" s="24"/>
      <c r="D992" s="24"/>
      <c r="E992" s="12" t="s">
        <v>29</v>
      </c>
      <c r="F992" s="122"/>
      <c r="G992" s="30" t="str">
        <f>VLOOKUP(AF992, method!$A$1:$B$15, 2, 0)</f>
        <v>放頭</v>
      </c>
      <c r="H992" s="15">
        <v>3</v>
      </c>
      <c r="I992" s="15" t="str">
        <f t="shared" si="45"/>
        <v/>
      </c>
      <c r="J992" s="15">
        <f>COUNTIF($B$2:B992,B992)</f>
        <v>9</v>
      </c>
      <c r="K992" s="15" t="str">
        <f t="shared" ca="1" si="46"/>
        <v/>
      </c>
      <c r="L992" t="s">
        <v>645</v>
      </c>
      <c r="M992" s="39" t="s">
        <v>394</v>
      </c>
      <c r="N992" s="42">
        <v>1200</v>
      </c>
      <c r="O992">
        <v>1</v>
      </c>
      <c r="P992">
        <v>9.5</v>
      </c>
      <c r="Q992">
        <v>7</v>
      </c>
      <c r="R992">
        <v>9</v>
      </c>
      <c r="S992" s="48" t="s">
        <v>37</v>
      </c>
      <c r="T992" s="52" t="s">
        <v>56</v>
      </c>
      <c r="U992" s="23" t="s">
        <v>112</v>
      </c>
      <c r="V992">
        <v>129</v>
      </c>
      <c r="W992">
        <v>123</v>
      </c>
      <c r="X992">
        <v>1231</v>
      </c>
      <c r="Z992">
        <v>22</v>
      </c>
      <c r="AA992" s="37" t="s">
        <v>440</v>
      </c>
      <c r="AB992" s="35" t="s">
        <v>377</v>
      </c>
      <c r="AC992" s="35">
        <f>VLOOKUP(A992,Raceinfo!$A$1:$D$15,4,0)</f>
        <v>4</v>
      </c>
      <c r="AD992">
        <v>4</v>
      </c>
      <c r="AE992">
        <v>47</v>
      </c>
      <c r="AF992">
        <v>1</v>
      </c>
      <c r="AG992">
        <v>1</v>
      </c>
      <c r="AH992">
        <v>3</v>
      </c>
      <c r="AL992" t="s">
        <v>160</v>
      </c>
      <c r="AM992" t="s">
        <v>1482</v>
      </c>
      <c r="AN992" s="126">
        <f>表格2[[#This Row],[今次負磅]]/表格2[[#This Row],[排位體重]]*100%</f>
        <v>0.10479285134037368</v>
      </c>
      <c r="AO992" t="str">
        <f t="shared" si="47"/>
        <v/>
      </c>
    </row>
    <row r="993" spans="1:41" x14ac:dyDescent="0.25">
      <c r="A993" s="22" t="s">
        <v>203</v>
      </c>
      <c r="B993" s="24" t="s">
        <v>212</v>
      </c>
      <c r="C993" s="24"/>
      <c r="D993" s="24"/>
      <c r="E993" s="124" t="s">
        <v>1413</v>
      </c>
      <c r="F993" s="122"/>
      <c r="G993" s="32" t="str">
        <f>VLOOKUP(AF993, method!$A$1:$B$15, 2, 0)</f>
        <v>中前</v>
      </c>
      <c r="H993">
        <v>6</v>
      </c>
      <c r="I993" t="str">
        <f t="shared" si="45"/>
        <v/>
      </c>
      <c r="J993">
        <f>COUNTIF($B$2:B993,B993)</f>
        <v>10</v>
      </c>
      <c r="K993" t="str">
        <f t="shared" ca="1" si="46"/>
        <v/>
      </c>
      <c r="L993" t="s">
        <v>513</v>
      </c>
      <c r="M993" s="41" t="s">
        <v>400</v>
      </c>
      <c r="N993" s="42">
        <v>1200</v>
      </c>
      <c r="O993">
        <v>1</v>
      </c>
      <c r="P993">
        <v>9.65</v>
      </c>
      <c r="Q993">
        <v>7</v>
      </c>
      <c r="R993">
        <v>3</v>
      </c>
      <c r="S993" s="48" t="s">
        <v>37</v>
      </c>
      <c r="T993" s="52" t="s">
        <v>56</v>
      </c>
      <c r="U993" s="23" t="s">
        <v>112</v>
      </c>
      <c r="V993">
        <v>129</v>
      </c>
      <c r="W993">
        <v>124</v>
      </c>
      <c r="X993">
        <v>1245</v>
      </c>
      <c r="Z993">
        <v>14</v>
      </c>
      <c r="AA993" s="37" t="s">
        <v>531</v>
      </c>
      <c r="AB993" s="35" t="s">
        <v>377</v>
      </c>
      <c r="AC993" s="35">
        <f>VLOOKUP(A993,Raceinfo!$A$1:$D$15,4,0)</f>
        <v>4</v>
      </c>
      <c r="AD993">
        <v>4</v>
      </c>
      <c r="AE993">
        <v>49</v>
      </c>
      <c r="AF993">
        <v>4</v>
      </c>
      <c r="AG993">
        <v>2</v>
      </c>
      <c r="AH993">
        <v>6</v>
      </c>
      <c r="AL993" t="s">
        <v>735</v>
      </c>
      <c r="AM993" t="s">
        <v>1620</v>
      </c>
      <c r="AN993" s="126">
        <f>表格2[[#This Row],[今次負磅]]/表格2[[#This Row],[排位體重]]*100%</f>
        <v>0.10361445783132531</v>
      </c>
      <c r="AO993" t="str">
        <f t="shared" si="47"/>
        <v/>
      </c>
    </row>
    <row r="994" spans="1:41" x14ac:dyDescent="0.25">
      <c r="A994" s="22" t="s">
        <v>203</v>
      </c>
      <c r="B994" s="24" t="s">
        <v>212</v>
      </c>
      <c r="C994" s="24"/>
      <c r="D994" s="24"/>
      <c r="E994" s="11" t="s">
        <v>1414</v>
      </c>
      <c r="F994" s="122"/>
      <c r="G994" s="31" t="str">
        <f>VLOOKUP(AF994, method!$A$1:$B$15, 2, 0)</f>
        <v>中後</v>
      </c>
      <c r="H994">
        <v>8</v>
      </c>
      <c r="I994" t="str">
        <f t="shared" si="45"/>
        <v/>
      </c>
      <c r="J994">
        <f>COUNTIF($B$2:B994,B994)</f>
        <v>11</v>
      </c>
      <c r="K994" t="str">
        <f t="shared" ca="1" si="46"/>
        <v/>
      </c>
      <c r="L994" t="s">
        <v>439</v>
      </c>
      <c r="M994" s="39" t="s">
        <v>413</v>
      </c>
      <c r="N994">
        <v>1000</v>
      </c>
      <c r="O994">
        <v>0</v>
      </c>
      <c r="P994">
        <v>57.31</v>
      </c>
      <c r="Q994">
        <v>7</v>
      </c>
      <c r="R994">
        <v>5</v>
      </c>
      <c r="S994" s="48" t="s">
        <v>37</v>
      </c>
      <c r="T994" s="48" t="s">
        <v>37</v>
      </c>
      <c r="U994" s="23" t="s">
        <v>112</v>
      </c>
      <c r="V994">
        <v>129</v>
      </c>
      <c r="W994">
        <v>126</v>
      </c>
      <c r="X994">
        <v>1235</v>
      </c>
      <c r="Z994">
        <v>10</v>
      </c>
      <c r="AA994" s="37">
        <v>3</v>
      </c>
      <c r="AB994" s="35" t="s">
        <v>377</v>
      </c>
      <c r="AC994" s="35">
        <f>VLOOKUP(A994,Raceinfo!$A$1:$D$15,4,0)</f>
        <v>4</v>
      </c>
      <c r="AD994">
        <v>4</v>
      </c>
      <c r="AE994">
        <v>51</v>
      </c>
      <c r="AF994">
        <v>8</v>
      </c>
      <c r="AG994">
        <v>7</v>
      </c>
      <c r="AH994">
        <v>8</v>
      </c>
      <c r="AL994" t="s">
        <v>765</v>
      </c>
      <c r="AM994" t="s">
        <v>1639</v>
      </c>
      <c r="AN994" s="126">
        <f>表格2[[#This Row],[今次負磅]]/表格2[[#This Row],[排位體重]]*100%</f>
        <v>0.10445344129554655</v>
      </c>
      <c r="AO994" t="str">
        <f t="shared" si="47"/>
        <v/>
      </c>
    </row>
    <row r="995" spans="1:41" x14ac:dyDescent="0.25">
      <c r="A995" s="22" t="s">
        <v>203</v>
      </c>
      <c r="B995" s="24" t="s">
        <v>212</v>
      </c>
      <c r="C995" s="24"/>
      <c r="D995" s="24"/>
      <c r="E995" s="11" t="s">
        <v>1414</v>
      </c>
      <c r="F995" s="122"/>
      <c r="G995" s="33" t="str">
        <f>VLOOKUP(AF995, method!$A$1:$B$15, 2, 0)</f>
        <v>留後</v>
      </c>
      <c r="H995">
        <v>10</v>
      </c>
      <c r="I995" t="str">
        <f t="shared" si="45"/>
        <v/>
      </c>
      <c r="J995">
        <f>COUNTIF($B$2:B995,B995)</f>
        <v>12</v>
      </c>
      <c r="K995" t="str">
        <f t="shared" ca="1" si="46"/>
        <v/>
      </c>
      <c r="L995" t="s">
        <v>653</v>
      </c>
      <c r="M995" s="39" t="s">
        <v>394</v>
      </c>
      <c r="N995">
        <v>1000</v>
      </c>
      <c r="O995">
        <v>0</v>
      </c>
      <c r="P995">
        <v>57.13</v>
      </c>
      <c r="Q995">
        <v>7</v>
      </c>
      <c r="R995">
        <v>6</v>
      </c>
      <c r="S995" s="48" t="s">
        <v>37</v>
      </c>
      <c r="T995" s="82" t="s">
        <v>670</v>
      </c>
      <c r="U995" s="23" t="s">
        <v>112</v>
      </c>
      <c r="V995">
        <v>129</v>
      </c>
      <c r="W995">
        <v>129</v>
      </c>
      <c r="X995">
        <v>1213</v>
      </c>
      <c r="Z995">
        <v>4.4000000000000004</v>
      </c>
      <c r="AA995" s="37" t="s">
        <v>421</v>
      </c>
      <c r="AB995" s="35" t="s">
        <v>377</v>
      </c>
      <c r="AC995" s="35">
        <f>VLOOKUP(A995,Raceinfo!$A$1:$D$15,4,0)</f>
        <v>4</v>
      </c>
      <c r="AD995">
        <v>4</v>
      </c>
      <c r="AE995">
        <v>53</v>
      </c>
      <c r="AF995">
        <v>11</v>
      </c>
      <c r="AG995">
        <v>11</v>
      </c>
      <c r="AH995">
        <v>10</v>
      </c>
      <c r="AL995" t="s">
        <v>766</v>
      </c>
      <c r="AM995" t="s">
        <v>1640</v>
      </c>
      <c r="AN995" s="126">
        <f>表格2[[#This Row],[今次負磅]]/表格2[[#This Row],[排位體重]]*100%</f>
        <v>0.10634789777411377</v>
      </c>
      <c r="AO995" t="str">
        <f t="shared" si="47"/>
        <v/>
      </c>
    </row>
    <row r="996" spans="1:41" x14ac:dyDescent="0.25">
      <c r="A996" s="22" t="s">
        <v>203</v>
      </c>
      <c r="B996" s="24" t="s">
        <v>212</v>
      </c>
      <c r="C996" s="24"/>
      <c r="D996" s="24"/>
      <c r="E996" s="11" t="s">
        <v>1414</v>
      </c>
      <c r="F996" s="122"/>
      <c r="G996" s="30" t="str">
        <f>VLOOKUP(AF996, method!$A$1:$B$15, 2, 0)</f>
        <v>放頭</v>
      </c>
      <c r="H996">
        <v>6</v>
      </c>
      <c r="I996" t="str">
        <f t="shared" si="45"/>
        <v/>
      </c>
      <c r="J996">
        <f>COUNTIF($B$2:B996,B996)</f>
        <v>13</v>
      </c>
      <c r="K996" t="str">
        <f t="shared" ca="1" si="46"/>
        <v/>
      </c>
      <c r="L996" t="s">
        <v>649</v>
      </c>
      <c r="M996" s="39" t="s">
        <v>413</v>
      </c>
      <c r="N996" s="42">
        <v>1200</v>
      </c>
      <c r="O996">
        <v>1</v>
      </c>
      <c r="P996">
        <v>10.9</v>
      </c>
      <c r="Q996">
        <v>7</v>
      </c>
      <c r="R996">
        <v>10</v>
      </c>
      <c r="S996" s="48" t="s">
        <v>37</v>
      </c>
      <c r="T996" s="57" t="s">
        <v>77</v>
      </c>
      <c r="U996" s="23" t="s">
        <v>112</v>
      </c>
      <c r="V996">
        <v>129</v>
      </c>
      <c r="W996">
        <v>130</v>
      </c>
      <c r="X996">
        <v>1191</v>
      </c>
      <c r="Z996">
        <v>7.2</v>
      </c>
      <c r="AA996" s="37" t="s">
        <v>428</v>
      </c>
      <c r="AB996" s="35" t="s">
        <v>377</v>
      </c>
      <c r="AC996" s="35">
        <f>VLOOKUP(A996,Raceinfo!$A$1:$D$15,4,0)</f>
        <v>4</v>
      </c>
      <c r="AD996">
        <v>4</v>
      </c>
      <c r="AE996">
        <v>55</v>
      </c>
      <c r="AF996">
        <v>1</v>
      </c>
      <c r="AG996">
        <v>1</v>
      </c>
      <c r="AH996">
        <v>6</v>
      </c>
      <c r="AL996" t="s">
        <v>113</v>
      </c>
      <c r="AM996" t="s">
        <v>1476</v>
      </c>
      <c r="AN996" s="126">
        <f>表格2[[#This Row],[今次負磅]]/表格2[[#This Row],[排位體重]]*100%</f>
        <v>0.10831234256926953</v>
      </c>
      <c r="AO996" t="str">
        <f t="shared" si="47"/>
        <v/>
      </c>
    </row>
    <row r="997" spans="1:41" x14ac:dyDescent="0.25">
      <c r="A997" s="22" t="s">
        <v>203</v>
      </c>
      <c r="B997" s="24" t="s">
        <v>212</v>
      </c>
      <c r="C997" s="24"/>
      <c r="D997" s="24"/>
      <c r="E997" s="125" t="s">
        <v>1399</v>
      </c>
      <c r="F997" s="122"/>
      <c r="G997" s="30" t="str">
        <f>VLOOKUP(AF997, method!$A$1:$B$15, 2, 0)</f>
        <v>放頭</v>
      </c>
      <c r="H997">
        <v>12</v>
      </c>
      <c r="I997" t="str">
        <f t="shared" si="45"/>
        <v/>
      </c>
      <c r="J997">
        <f>COUNTIF($B$2:B997,B997)</f>
        <v>14</v>
      </c>
      <c r="K997" t="str">
        <f t="shared" ca="1" si="46"/>
        <v/>
      </c>
      <c r="L997" t="s">
        <v>561</v>
      </c>
      <c r="M997" s="40" t="s">
        <v>446</v>
      </c>
      <c r="N997">
        <v>1000</v>
      </c>
      <c r="O997">
        <v>0</v>
      </c>
      <c r="P997">
        <v>58.39</v>
      </c>
      <c r="Q997">
        <v>7</v>
      </c>
      <c r="R997">
        <v>3</v>
      </c>
      <c r="S997" s="48" t="s">
        <v>37</v>
      </c>
      <c r="T997" s="47" t="s">
        <v>32</v>
      </c>
      <c r="U997" s="23" t="s">
        <v>112</v>
      </c>
      <c r="V997">
        <v>129</v>
      </c>
      <c r="W997">
        <v>131</v>
      </c>
      <c r="X997">
        <v>1178</v>
      </c>
      <c r="Z997">
        <v>2.4</v>
      </c>
      <c r="AA997" s="37">
        <v>8</v>
      </c>
      <c r="AB997" s="35" t="s">
        <v>377</v>
      </c>
      <c r="AC997" s="35">
        <f>VLOOKUP(A997,Raceinfo!$A$1:$D$15,4,0)</f>
        <v>4</v>
      </c>
      <c r="AD997">
        <v>4</v>
      </c>
      <c r="AE997">
        <v>55</v>
      </c>
      <c r="AF997">
        <v>3</v>
      </c>
      <c r="AG997">
        <v>5</v>
      </c>
      <c r="AH997">
        <v>12</v>
      </c>
      <c r="AL997" t="s">
        <v>34</v>
      </c>
      <c r="AM997" t="s">
        <v>1470</v>
      </c>
      <c r="AN997" s="126">
        <f>表格2[[#This Row],[今次負磅]]/表格2[[#This Row],[排位體重]]*100%</f>
        <v>0.10950764006791172</v>
      </c>
      <c r="AO997" t="str">
        <f t="shared" si="47"/>
        <v/>
      </c>
    </row>
    <row r="998" spans="1:41" x14ac:dyDescent="0.25">
      <c r="A998" s="22" t="s">
        <v>203</v>
      </c>
      <c r="B998" s="24" t="s">
        <v>212</v>
      </c>
      <c r="C998" s="24"/>
      <c r="D998" s="24"/>
      <c r="E998" s="11" t="s">
        <v>1414</v>
      </c>
      <c r="F998" s="28" t="s">
        <v>1408</v>
      </c>
      <c r="G998" s="30" t="str">
        <f>VLOOKUP(AF998, method!$A$1:$B$15, 2, 0)</f>
        <v>放頭</v>
      </c>
      <c r="H998" s="15">
        <v>2</v>
      </c>
      <c r="I998" s="15" t="str">
        <f t="shared" si="45"/>
        <v/>
      </c>
      <c r="J998" s="15">
        <f>COUNTIF($B$2:B998,B998)</f>
        <v>15</v>
      </c>
      <c r="K998" s="15" t="str">
        <f t="shared" ca="1" si="46"/>
        <v/>
      </c>
      <c r="L998" t="s">
        <v>602</v>
      </c>
      <c r="M998" s="39" t="s">
        <v>413</v>
      </c>
      <c r="N998">
        <v>1000</v>
      </c>
      <c r="O998">
        <v>0</v>
      </c>
      <c r="P998">
        <v>56.91</v>
      </c>
      <c r="Q998">
        <v>7</v>
      </c>
      <c r="R998">
        <v>9</v>
      </c>
      <c r="S998" s="48" t="s">
        <v>37</v>
      </c>
      <c r="T998" s="47" t="s">
        <v>32</v>
      </c>
      <c r="U998" s="23" t="s">
        <v>112</v>
      </c>
      <c r="V998">
        <v>129</v>
      </c>
      <c r="W998">
        <v>130</v>
      </c>
      <c r="X998">
        <v>1195</v>
      </c>
      <c r="Z998">
        <v>2.5</v>
      </c>
      <c r="AA998" s="38" t="s">
        <v>470</v>
      </c>
      <c r="AB998" s="35" t="s">
        <v>377</v>
      </c>
      <c r="AC998" s="35">
        <f>VLOOKUP(A998,Raceinfo!$A$1:$D$15,4,0)</f>
        <v>4</v>
      </c>
      <c r="AD998">
        <v>4</v>
      </c>
      <c r="AE998">
        <v>54</v>
      </c>
      <c r="AF998">
        <v>1</v>
      </c>
      <c r="AG998">
        <v>1</v>
      </c>
      <c r="AH998">
        <v>2</v>
      </c>
      <c r="AL998" t="s">
        <v>94</v>
      </c>
      <c r="AM998" t="s">
        <v>1480</v>
      </c>
      <c r="AN998" s="126">
        <f>表格2[[#This Row],[今次負磅]]/表格2[[#This Row],[排位體重]]*100%</f>
        <v>0.10794979079497909</v>
      </c>
      <c r="AO998" t="str">
        <f t="shared" si="47"/>
        <v/>
      </c>
    </row>
    <row r="999" spans="1:41" x14ac:dyDescent="0.25">
      <c r="A999" s="22" t="s">
        <v>203</v>
      </c>
      <c r="B999" s="25" t="s">
        <v>214</v>
      </c>
      <c r="C999" s="25"/>
      <c r="D999" s="25"/>
      <c r="E999" s="11" t="s">
        <v>1414</v>
      </c>
      <c r="F999" s="122"/>
      <c r="G999" s="33" t="str">
        <f>VLOOKUP(AF999, method!$A$1:$B$15, 2, 0)</f>
        <v>留後</v>
      </c>
      <c r="H999">
        <v>8</v>
      </c>
      <c r="I999" t="str">
        <f t="shared" si="45"/>
        <v/>
      </c>
      <c r="J999">
        <f>COUNTIF($B$2:B999,B999)</f>
        <v>1</v>
      </c>
      <c r="K999" t="str">
        <f t="shared" ca="1" si="46"/>
        <v/>
      </c>
      <c r="L999" t="s">
        <v>458</v>
      </c>
      <c r="M999" s="39" t="s">
        <v>430</v>
      </c>
      <c r="N999">
        <v>1400</v>
      </c>
      <c r="O999">
        <v>1</v>
      </c>
      <c r="P999">
        <v>22.96</v>
      </c>
      <c r="Q999">
        <v>1</v>
      </c>
      <c r="R999">
        <v>13</v>
      </c>
      <c r="S999" s="52" t="s">
        <v>56</v>
      </c>
      <c r="T999" s="48" t="s">
        <v>37</v>
      </c>
      <c r="U999" s="25" t="s">
        <v>57</v>
      </c>
      <c r="V999">
        <v>129</v>
      </c>
      <c r="W999">
        <v>134</v>
      </c>
      <c r="X999">
        <v>997</v>
      </c>
      <c r="Z999">
        <v>35</v>
      </c>
      <c r="AA999" s="37" t="s">
        <v>471</v>
      </c>
      <c r="AB999" s="36" t="s">
        <v>459</v>
      </c>
      <c r="AC999" s="36">
        <f>VLOOKUP(A999,Raceinfo!$A$1:$D$15,4,0)</f>
        <v>4</v>
      </c>
      <c r="AD999">
        <v>4</v>
      </c>
      <c r="AE999">
        <v>58</v>
      </c>
      <c r="AF999">
        <v>14</v>
      </c>
      <c r="AG999">
        <v>14</v>
      </c>
      <c r="AH999">
        <v>14</v>
      </c>
      <c r="AI999">
        <v>8</v>
      </c>
      <c r="AL999" t="s">
        <v>39</v>
      </c>
      <c r="AM999" t="s">
        <v>1469</v>
      </c>
      <c r="AN999" s="126">
        <f>表格2[[#This Row],[今次負磅]]/表格2[[#This Row],[排位體重]]*100%</f>
        <v>0.12938816449348045</v>
      </c>
      <c r="AO999" t="str">
        <f t="shared" si="47"/>
        <v>H</v>
      </c>
    </row>
    <row r="1000" spans="1:41" x14ac:dyDescent="0.25">
      <c r="A1000" s="22" t="s">
        <v>203</v>
      </c>
      <c r="B1000" s="25" t="s">
        <v>214</v>
      </c>
      <c r="C1000" s="25"/>
      <c r="D1000" s="25"/>
      <c r="E1000" s="12" t="s">
        <v>29</v>
      </c>
      <c r="F1000" s="122"/>
      <c r="G1000" s="31" t="str">
        <f>VLOOKUP(AF1000, method!$A$1:$B$15, 2, 0)</f>
        <v>中後</v>
      </c>
      <c r="H1000">
        <v>8</v>
      </c>
      <c r="I1000" t="str">
        <f t="shared" si="45"/>
        <v/>
      </c>
      <c r="J1000">
        <f>COUNTIF($B$2:B1000,B1000)</f>
        <v>2</v>
      </c>
      <c r="K1000" t="str">
        <f t="shared" ca="1" si="46"/>
        <v/>
      </c>
      <c r="L1000" t="s">
        <v>415</v>
      </c>
      <c r="M1000" s="39" t="s">
        <v>413</v>
      </c>
      <c r="N1000">
        <v>1400</v>
      </c>
      <c r="O1000">
        <v>1</v>
      </c>
      <c r="P1000">
        <v>22.39</v>
      </c>
      <c r="Q1000">
        <v>1</v>
      </c>
      <c r="R1000">
        <v>4</v>
      </c>
      <c r="S1000" s="52" t="s">
        <v>56</v>
      </c>
      <c r="T1000" s="63" t="s">
        <v>191</v>
      </c>
      <c r="U1000" s="25" t="s">
        <v>57</v>
      </c>
      <c r="V1000">
        <v>129</v>
      </c>
      <c r="W1000">
        <v>120</v>
      </c>
      <c r="X1000">
        <v>1003</v>
      </c>
      <c r="Z1000">
        <v>23</v>
      </c>
      <c r="AA1000" s="37" t="s">
        <v>570</v>
      </c>
      <c r="AB1000" s="35" t="s">
        <v>377</v>
      </c>
      <c r="AC1000" s="35">
        <f>VLOOKUP(A1000,Raceinfo!$A$1:$D$15,4,0)</f>
        <v>4</v>
      </c>
      <c r="AD1000">
        <v>3</v>
      </c>
      <c r="AE1000">
        <v>60</v>
      </c>
      <c r="AF1000">
        <v>10</v>
      </c>
      <c r="AG1000">
        <v>13</v>
      </c>
      <c r="AH1000">
        <v>8</v>
      </c>
      <c r="AI1000">
        <v>8</v>
      </c>
      <c r="AL1000" t="s">
        <v>39</v>
      </c>
      <c r="AM1000" t="s">
        <v>1469</v>
      </c>
      <c r="AN1000" s="126">
        <f>表格2[[#This Row],[今次負磅]]/表格2[[#This Row],[排位體重]]*100%</f>
        <v>0.12861415752741776</v>
      </c>
      <c r="AO1000" t="str">
        <f t="shared" si="47"/>
        <v>H</v>
      </c>
    </row>
    <row r="1001" spans="1:41" x14ac:dyDescent="0.25">
      <c r="A1001" s="22" t="s">
        <v>203</v>
      </c>
      <c r="B1001" s="25" t="s">
        <v>214</v>
      </c>
      <c r="C1001" s="25"/>
      <c r="D1001" s="25"/>
      <c r="E1001" s="12" t="s">
        <v>29</v>
      </c>
      <c r="F1001" s="122"/>
      <c r="G1001" s="33" t="str">
        <f>VLOOKUP(AF1001, method!$A$1:$B$15, 2, 0)</f>
        <v>留後</v>
      </c>
      <c r="H1001">
        <v>5</v>
      </c>
      <c r="I1001" t="str">
        <f t="shared" si="45"/>
        <v/>
      </c>
      <c r="J1001">
        <f>COUNTIF($B$2:B1001,B1001)</f>
        <v>3</v>
      </c>
      <c r="K1001" t="str">
        <f t="shared" ca="1" si="46"/>
        <v/>
      </c>
      <c r="L1001" t="s">
        <v>465</v>
      </c>
      <c r="M1001" s="39" t="s">
        <v>413</v>
      </c>
      <c r="N1001" s="42">
        <v>1200</v>
      </c>
      <c r="O1001">
        <v>1</v>
      </c>
      <c r="P1001">
        <v>9.49</v>
      </c>
      <c r="Q1001">
        <v>1</v>
      </c>
      <c r="R1001">
        <v>10</v>
      </c>
      <c r="S1001" s="52" t="s">
        <v>56</v>
      </c>
      <c r="T1001" s="72" t="s">
        <v>354</v>
      </c>
      <c r="U1001" s="25" t="s">
        <v>57</v>
      </c>
      <c r="V1001">
        <v>129</v>
      </c>
      <c r="W1001">
        <v>113</v>
      </c>
      <c r="X1001">
        <v>1017</v>
      </c>
      <c r="Z1001">
        <v>119</v>
      </c>
      <c r="AA1001" s="38" t="s">
        <v>468</v>
      </c>
      <c r="AB1001" s="36" t="s">
        <v>459</v>
      </c>
      <c r="AC1001" s="36">
        <f>VLOOKUP(A1001,Raceinfo!$A$1:$D$15,4,0)</f>
        <v>4</v>
      </c>
      <c r="AD1001">
        <v>3</v>
      </c>
      <c r="AE1001">
        <v>60</v>
      </c>
      <c r="AF1001">
        <v>11</v>
      </c>
      <c r="AG1001">
        <v>11</v>
      </c>
      <c r="AH1001">
        <v>5</v>
      </c>
      <c r="AL1001" t="s">
        <v>767</v>
      </c>
      <c r="AM1001" t="s">
        <v>1641</v>
      </c>
      <c r="AN1001" s="126">
        <f>表格2[[#This Row],[今次負磅]]/表格2[[#This Row],[排位體重]]*100%</f>
        <v>0.12684365781710916</v>
      </c>
      <c r="AO1001" t="str">
        <f t="shared" si="47"/>
        <v/>
      </c>
    </row>
    <row r="1002" spans="1:41" x14ac:dyDescent="0.25">
      <c r="A1002" s="22" t="s">
        <v>203</v>
      </c>
      <c r="B1002" s="25" t="s">
        <v>214</v>
      </c>
      <c r="C1002" s="25"/>
      <c r="D1002" s="25"/>
      <c r="E1002" s="12" t="s">
        <v>29</v>
      </c>
      <c r="F1002" s="122"/>
      <c r="G1002" s="32" t="str">
        <f>VLOOKUP(AF1002, method!$A$1:$B$15, 2, 0)</f>
        <v>中前</v>
      </c>
      <c r="H1002">
        <v>11</v>
      </c>
      <c r="I1002" t="str">
        <f t="shared" si="45"/>
        <v/>
      </c>
      <c r="J1002">
        <f>COUNTIF($B$2:B1002,B1002)</f>
        <v>4</v>
      </c>
      <c r="K1002" t="str">
        <f t="shared" ca="1" si="46"/>
        <v/>
      </c>
      <c r="L1002" t="s">
        <v>454</v>
      </c>
      <c r="M1002" s="39" t="s">
        <v>430</v>
      </c>
      <c r="N1002" s="42">
        <v>1200</v>
      </c>
      <c r="O1002">
        <v>1</v>
      </c>
      <c r="P1002">
        <v>11.38</v>
      </c>
      <c r="Q1002">
        <v>1</v>
      </c>
      <c r="R1002">
        <v>1</v>
      </c>
      <c r="S1002" s="52" t="s">
        <v>56</v>
      </c>
      <c r="T1002" s="72" t="s">
        <v>354</v>
      </c>
      <c r="U1002" s="25" t="s">
        <v>57</v>
      </c>
      <c r="V1002">
        <v>129</v>
      </c>
      <c r="W1002">
        <v>117</v>
      </c>
      <c r="X1002">
        <v>1010</v>
      </c>
      <c r="Z1002">
        <v>37</v>
      </c>
      <c r="AA1002" s="37" t="s">
        <v>556</v>
      </c>
      <c r="AB1002" s="35" t="s">
        <v>370</v>
      </c>
      <c r="AC1002" s="35">
        <f>VLOOKUP(A1002,Raceinfo!$A$1:$D$15,4,0)</f>
        <v>4</v>
      </c>
      <c r="AD1002">
        <v>3</v>
      </c>
      <c r="AE1002">
        <v>60</v>
      </c>
      <c r="AF1002">
        <v>7</v>
      </c>
      <c r="AG1002">
        <v>9</v>
      </c>
      <c r="AH1002">
        <v>11</v>
      </c>
      <c r="AL1002" t="s">
        <v>762</v>
      </c>
      <c r="AM1002" t="s">
        <v>1637</v>
      </c>
      <c r="AN1002" s="126">
        <f>表格2[[#This Row],[今次負磅]]/表格2[[#This Row],[排位體重]]*100%</f>
        <v>0.12772277227722773</v>
      </c>
      <c r="AO1002" t="str">
        <f t="shared" si="47"/>
        <v/>
      </c>
    </row>
    <row r="1003" spans="1:41" x14ac:dyDescent="0.25">
      <c r="A1003" s="22" t="s">
        <v>203</v>
      </c>
      <c r="B1003" s="25" t="s">
        <v>214</v>
      </c>
      <c r="C1003" s="25"/>
      <c r="D1003" s="25"/>
      <c r="E1003" s="12" t="s">
        <v>29</v>
      </c>
      <c r="F1003" s="122"/>
      <c r="G1003" s="32" t="str">
        <f>VLOOKUP(AF1003, method!$A$1:$B$15, 2, 0)</f>
        <v>中前</v>
      </c>
      <c r="H1003">
        <v>12</v>
      </c>
      <c r="I1003" t="str">
        <f t="shared" si="45"/>
        <v/>
      </c>
      <c r="J1003">
        <f>COUNTIF($B$2:B1003,B1003)</f>
        <v>5</v>
      </c>
      <c r="K1003" t="str">
        <f t="shared" ca="1" si="46"/>
        <v/>
      </c>
      <c r="L1003" t="s">
        <v>664</v>
      </c>
      <c r="M1003" s="40" t="s">
        <v>426</v>
      </c>
      <c r="N1003">
        <v>1650</v>
      </c>
      <c r="O1003">
        <v>1</v>
      </c>
      <c r="P1003">
        <v>42.31</v>
      </c>
      <c r="Q1003">
        <v>1</v>
      </c>
      <c r="R1003">
        <v>2</v>
      </c>
      <c r="S1003" s="52" t="s">
        <v>56</v>
      </c>
      <c r="T1003" s="72" t="s">
        <v>354</v>
      </c>
      <c r="U1003" s="25" t="s">
        <v>57</v>
      </c>
      <c r="V1003">
        <v>129</v>
      </c>
      <c r="W1003">
        <v>113</v>
      </c>
      <c r="X1003">
        <v>1018</v>
      </c>
      <c r="Z1003">
        <v>46</v>
      </c>
      <c r="AA1003" s="37" t="s">
        <v>419</v>
      </c>
      <c r="AB1003" s="35" t="s">
        <v>377</v>
      </c>
      <c r="AC1003" s="35">
        <f>VLOOKUP(A1003,Raceinfo!$A$1:$D$15,4,0)</f>
        <v>4</v>
      </c>
      <c r="AD1003">
        <v>3</v>
      </c>
      <c r="AE1003">
        <v>62</v>
      </c>
      <c r="AF1003">
        <v>7</v>
      </c>
      <c r="AG1003">
        <v>7</v>
      </c>
      <c r="AH1003">
        <v>9</v>
      </c>
      <c r="AI1003">
        <v>12</v>
      </c>
      <c r="AL1003" t="s">
        <v>762</v>
      </c>
      <c r="AM1003" t="s">
        <v>1637</v>
      </c>
      <c r="AN1003" s="126">
        <f>表格2[[#This Row],[今次負磅]]/表格2[[#This Row],[排位體重]]*100%</f>
        <v>0.12671905697445973</v>
      </c>
      <c r="AO1003" t="str">
        <f t="shared" si="47"/>
        <v/>
      </c>
    </row>
    <row r="1004" spans="1:41" x14ac:dyDescent="0.25">
      <c r="A1004" s="22" t="s">
        <v>203</v>
      </c>
      <c r="B1004" s="25" t="s">
        <v>214</v>
      </c>
      <c r="C1004" s="25"/>
      <c r="D1004" s="25"/>
      <c r="E1004" s="12" t="s">
        <v>29</v>
      </c>
      <c r="F1004" s="122"/>
      <c r="G1004" s="33" t="str">
        <f>VLOOKUP(AF1004, method!$A$1:$B$15, 2, 0)</f>
        <v>留後</v>
      </c>
      <c r="H1004">
        <v>9</v>
      </c>
      <c r="I1004" t="str">
        <f t="shared" si="45"/>
        <v/>
      </c>
      <c r="J1004">
        <f>COUNTIF($B$2:B1004,B1004)</f>
        <v>6</v>
      </c>
      <c r="K1004" t="str">
        <f t="shared" ca="1" si="46"/>
        <v/>
      </c>
      <c r="L1004" t="s">
        <v>616</v>
      </c>
      <c r="M1004" s="39" t="s">
        <v>369</v>
      </c>
      <c r="N1004">
        <v>1400</v>
      </c>
      <c r="O1004">
        <v>1</v>
      </c>
      <c r="P1004">
        <v>22.64</v>
      </c>
      <c r="Q1004">
        <v>1</v>
      </c>
      <c r="R1004">
        <v>12</v>
      </c>
      <c r="S1004" s="52" t="s">
        <v>56</v>
      </c>
      <c r="T1004" s="72" t="s">
        <v>354</v>
      </c>
      <c r="U1004" s="25" t="s">
        <v>57</v>
      </c>
      <c r="V1004">
        <v>129</v>
      </c>
      <c r="W1004">
        <v>117</v>
      </c>
      <c r="X1004">
        <v>1012</v>
      </c>
      <c r="Z1004">
        <v>64</v>
      </c>
      <c r="AA1004" s="37" t="s">
        <v>416</v>
      </c>
      <c r="AB1004" s="35" t="s">
        <v>377</v>
      </c>
      <c r="AC1004" s="35">
        <f>VLOOKUP(A1004,Raceinfo!$A$1:$D$15,4,0)</f>
        <v>4</v>
      </c>
      <c r="AD1004">
        <v>3</v>
      </c>
      <c r="AE1004">
        <v>64</v>
      </c>
      <c r="AF1004">
        <v>14</v>
      </c>
      <c r="AG1004">
        <v>14</v>
      </c>
      <c r="AH1004">
        <v>13</v>
      </c>
      <c r="AI1004">
        <v>9</v>
      </c>
      <c r="AL1004" t="s">
        <v>762</v>
      </c>
      <c r="AM1004" t="s">
        <v>1637</v>
      </c>
      <c r="AN1004" s="126">
        <f>表格2[[#This Row],[今次負磅]]/表格2[[#This Row],[排位體重]]*100%</f>
        <v>0.12747035573122531</v>
      </c>
      <c r="AO1004" t="str">
        <f t="shared" si="47"/>
        <v/>
      </c>
    </row>
    <row r="1005" spans="1:41" x14ac:dyDescent="0.25">
      <c r="A1005" s="22" t="s">
        <v>203</v>
      </c>
      <c r="B1005" s="25" t="s">
        <v>214</v>
      </c>
      <c r="C1005" s="25"/>
      <c r="D1005" s="25"/>
      <c r="E1005" s="12" t="s">
        <v>29</v>
      </c>
      <c r="F1005" s="122"/>
      <c r="G1005" s="33" t="str">
        <f>VLOOKUP(AF1005, method!$A$1:$B$15, 2, 0)</f>
        <v>留後</v>
      </c>
      <c r="H1005">
        <v>11</v>
      </c>
      <c r="I1005" t="str">
        <f t="shared" si="45"/>
        <v/>
      </c>
      <c r="J1005">
        <f>COUNTIF($B$2:B1005,B1005)</f>
        <v>7</v>
      </c>
      <c r="K1005" t="str">
        <f t="shared" ca="1" si="46"/>
        <v/>
      </c>
      <c r="L1005" t="s">
        <v>617</v>
      </c>
      <c r="M1005" s="40" t="s">
        <v>446</v>
      </c>
      <c r="N1005">
        <v>1000</v>
      </c>
      <c r="O1005">
        <v>0</v>
      </c>
      <c r="P1005">
        <v>57.54</v>
      </c>
      <c r="Q1005">
        <v>1</v>
      </c>
      <c r="R1005">
        <v>5</v>
      </c>
      <c r="S1005" s="52" t="s">
        <v>56</v>
      </c>
      <c r="T1005" s="52" t="s">
        <v>56</v>
      </c>
      <c r="U1005" s="25" t="s">
        <v>57</v>
      </c>
      <c r="V1005">
        <v>129</v>
      </c>
      <c r="W1005">
        <v>123</v>
      </c>
      <c r="X1005">
        <v>1000</v>
      </c>
      <c r="Z1005">
        <v>19</v>
      </c>
      <c r="AA1005" s="37" t="s">
        <v>473</v>
      </c>
      <c r="AB1005" s="35" t="s">
        <v>377</v>
      </c>
      <c r="AC1005" s="35">
        <f>VLOOKUP(A1005,Raceinfo!$A$1:$D$15,4,0)</f>
        <v>4</v>
      </c>
      <c r="AD1005">
        <v>3</v>
      </c>
      <c r="AE1005">
        <v>66</v>
      </c>
      <c r="AF1005">
        <v>12</v>
      </c>
      <c r="AG1005">
        <v>12</v>
      </c>
      <c r="AH1005">
        <v>11</v>
      </c>
      <c r="AL1005" t="s">
        <v>768</v>
      </c>
      <c r="AM1005" t="s">
        <v>1642</v>
      </c>
      <c r="AN1005" s="126">
        <f>表格2[[#This Row],[今次負磅]]/表格2[[#This Row],[排位體重]]*100%</f>
        <v>0.129</v>
      </c>
      <c r="AO1005" t="str">
        <f t="shared" si="47"/>
        <v>H</v>
      </c>
    </row>
    <row r="1006" spans="1:41" x14ac:dyDescent="0.25">
      <c r="A1006" s="22" t="s">
        <v>203</v>
      </c>
      <c r="B1006" s="25" t="s">
        <v>214</v>
      </c>
      <c r="C1006" s="25"/>
      <c r="D1006" s="25"/>
      <c r="E1006" s="11" t="s">
        <v>1414</v>
      </c>
      <c r="F1006" s="122"/>
      <c r="G1006" s="31" t="str">
        <f>VLOOKUP(AF1006, method!$A$1:$B$15, 2, 0)</f>
        <v>中後</v>
      </c>
      <c r="H1006">
        <v>9</v>
      </c>
      <c r="I1006" t="str">
        <f t="shared" si="45"/>
        <v/>
      </c>
      <c r="J1006">
        <f>COUNTIF($B$2:B1006,B1006)</f>
        <v>8</v>
      </c>
      <c r="K1006" t="str">
        <f t="shared" ca="1" si="46"/>
        <v/>
      </c>
      <c r="L1006" t="s">
        <v>618</v>
      </c>
      <c r="M1006" s="40" t="s">
        <v>426</v>
      </c>
      <c r="N1006">
        <v>1650</v>
      </c>
      <c r="O1006">
        <v>1</v>
      </c>
      <c r="P1006">
        <v>40.56</v>
      </c>
      <c r="Q1006">
        <v>1</v>
      </c>
      <c r="R1006">
        <v>10</v>
      </c>
      <c r="S1006" s="52" t="s">
        <v>56</v>
      </c>
      <c r="T1006" s="52" t="s">
        <v>56</v>
      </c>
      <c r="U1006" s="25" t="s">
        <v>57</v>
      </c>
      <c r="V1006">
        <v>129</v>
      </c>
      <c r="W1006">
        <v>127</v>
      </c>
      <c r="X1006">
        <v>1007</v>
      </c>
      <c r="Z1006">
        <v>42</v>
      </c>
      <c r="AA1006" s="37" t="s">
        <v>408</v>
      </c>
      <c r="AB1006" s="35" t="s">
        <v>377</v>
      </c>
      <c r="AC1006" s="35">
        <f>VLOOKUP(A1006,Raceinfo!$A$1:$D$15,4,0)</f>
        <v>4</v>
      </c>
      <c r="AD1006">
        <v>3</v>
      </c>
      <c r="AE1006">
        <v>68</v>
      </c>
      <c r="AF1006">
        <v>10</v>
      </c>
      <c r="AG1006">
        <v>10</v>
      </c>
      <c r="AH1006">
        <v>9</v>
      </c>
      <c r="AI1006">
        <v>9</v>
      </c>
      <c r="AL1006" t="s">
        <v>39</v>
      </c>
      <c r="AM1006" t="s">
        <v>1469</v>
      </c>
      <c r="AN1006" s="126">
        <f>表格2[[#This Row],[今次負磅]]/表格2[[#This Row],[排位體重]]*100%</f>
        <v>0.12810327706057598</v>
      </c>
      <c r="AO1006" t="str">
        <f t="shared" si="47"/>
        <v/>
      </c>
    </row>
    <row r="1007" spans="1:41" x14ac:dyDescent="0.25">
      <c r="A1007" s="22" t="s">
        <v>203</v>
      </c>
      <c r="B1007" s="25" t="s">
        <v>214</v>
      </c>
      <c r="C1007" s="25"/>
      <c r="D1007" s="25"/>
      <c r="E1007" s="11" t="s">
        <v>1414</v>
      </c>
      <c r="F1007" s="122"/>
      <c r="G1007" s="31" t="str">
        <f>VLOOKUP(AF1007, method!$A$1:$B$15, 2, 0)</f>
        <v>中後</v>
      </c>
      <c r="H1007">
        <v>5</v>
      </c>
      <c r="I1007" t="str">
        <f t="shared" si="45"/>
        <v/>
      </c>
      <c r="J1007">
        <f>COUNTIF($B$2:B1007,B1007)</f>
        <v>9</v>
      </c>
      <c r="K1007" t="str">
        <f t="shared" ca="1" si="46"/>
        <v/>
      </c>
      <c r="L1007" t="s">
        <v>576</v>
      </c>
      <c r="M1007" s="41" t="s">
        <v>400</v>
      </c>
      <c r="N1007">
        <v>1650</v>
      </c>
      <c r="O1007">
        <v>1</v>
      </c>
      <c r="P1007">
        <v>40</v>
      </c>
      <c r="Q1007">
        <v>1</v>
      </c>
      <c r="R1007">
        <v>5</v>
      </c>
      <c r="S1007" s="52" t="s">
        <v>56</v>
      </c>
      <c r="T1007" s="52" t="s">
        <v>56</v>
      </c>
      <c r="U1007" s="25" t="s">
        <v>57</v>
      </c>
      <c r="V1007">
        <v>129</v>
      </c>
      <c r="W1007">
        <v>127</v>
      </c>
      <c r="X1007">
        <v>998</v>
      </c>
      <c r="Z1007">
        <v>21</v>
      </c>
      <c r="AA1007" s="37" t="s">
        <v>570</v>
      </c>
      <c r="AB1007" s="36" t="s">
        <v>487</v>
      </c>
      <c r="AC1007" s="36">
        <f>VLOOKUP(A1007,Raceinfo!$A$1:$D$15,4,0)</f>
        <v>4</v>
      </c>
      <c r="AD1007">
        <v>3</v>
      </c>
      <c r="AE1007">
        <v>69</v>
      </c>
      <c r="AF1007">
        <v>9</v>
      </c>
      <c r="AG1007">
        <v>9</v>
      </c>
      <c r="AH1007">
        <v>9</v>
      </c>
      <c r="AI1007">
        <v>5</v>
      </c>
      <c r="AL1007" t="s">
        <v>39</v>
      </c>
      <c r="AM1007" t="s">
        <v>1469</v>
      </c>
      <c r="AN1007" s="126">
        <f>表格2[[#This Row],[今次負磅]]/表格2[[#This Row],[排位體重]]*100%</f>
        <v>0.12925851703406813</v>
      </c>
      <c r="AO1007" t="str">
        <f t="shared" si="47"/>
        <v>H</v>
      </c>
    </row>
    <row r="1008" spans="1:41" x14ac:dyDescent="0.25">
      <c r="A1008" s="22" t="s">
        <v>203</v>
      </c>
      <c r="B1008" s="25" t="s">
        <v>214</v>
      </c>
      <c r="C1008" s="25" t="s">
        <v>1410</v>
      </c>
      <c r="D1008" s="25"/>
      <c r="E1008" s="11" t="s">
        <v>1414</v>
      </c>
      <c r="F1008" s="122"/>
      <c r="G1008" s="33" t="str">
        <f>VLOOKUP(AF1008, method!$A$1:$B$15, 2, 0)</f>
        <v>留後</v>
      </c>
      <c r="H1008" s="15">
        <v>3</v>
      </c>
      <c r="I1008" s="15" t="str">
        <f t="shared" si="45"/>
        <v/>
      </c>
      <c r="J1008" s="15">
        <f>COUNTIF($B$2:B1008,B1008)</f>
        <v>10</v>
      </c>
      <c r="K1008" s="15" t="str">
        <f t="shared" ca="1" si="46"/>
        <v/>
      </c>
      <c r="L1008" t="s">
        <v>508</v>
      </c>
      <c r="M1008" s="39" t="s">
        <v>369</v>
      </c>
      <c r="N1008" s="42">
        <v>1200</v>
      </c>
      <c r="O1008">
        <v>1</v>
      </c>
      <c r="P1008" s="127">
        <v>8.99</v>
      </c>
      <c r="Q1008">
        <v>1</v>
      </c>
      <c r="R1008">
        <v>11</v>
      </c>
      <c r="S1008" s="52" t="s">
        <v>56</v>
      </c>
      <c r="T1008" s="52" t="s">
        <v>56</v>
      </c>
      <c r="U1008" s="25" t="s">
        <v>57</v>
      </c>
      <c r="V1008">
        <v>129</v>
      </c>
      <c r="W1008">
        <v>128</v>
      </c>
      <c r="X1008">
        <v>1003</v>
      </c>
      <c r="Z1008">
        <v>54</v>
      </c>
      <c r="AA1008" s="37" t="s">
        <v>423</v>
      </c>
      <c r="AB1008" s="35" t="s">
        <v>377</v>
      </c>
      <c r="AC1008" s="35">
        <f>VLOOKUP(A1008,Raceinfo!$A$1:$D$15,4,0)</f>
        <v>4</v>
      </c>
      <c r="AD1008">
        <v>3</v>
      </c>
      <c r="AE1008">
        <v>69</v>
      </c>
      <c r="AF1008">
        <v>12</v>
      </c>
      <c r="AG1008">
        <v>12</v>
      </c>
      <c r="AH1008">
        <v>3</v>
      </c>
      <c r="AL1008" t="s">
        <v>39</v>
      </c>
      <c r="AM1008" t="s">
        <v>1469</v>
      </c>
      <c r="AN1008" s="126">
        <f>表格2[[#This Row],[今次負磅]]/表格2[[#This Row],[排位體重]]*100%</f>
        <v>0.12861415752741776</v>
      </c>
      <c r="AO1008" t="str">
        <f t="shared" si="47"/>
        <v>H</v>
      </c>
    </row>
    <row r="1009" spans="1:45" x14ac:dyDescent="0.25">
      <c r="A1009" s="22" t="s">
        <v>203</v>
      </c>
      <c r="B1009" s="25" t="s">
        <v>214</v>
      </c>
      <c r="C1009" s="25"/>
      <c r="D1009" s="25"/>
      <c r="E1009" s="11" t="s">
        <v>1414</v>
      </c>
      <c r="F1009" s="122"/>
      <c r="G1009" s="31" t="str">
        <f>VLOOKUP(AF1009, method!$A$1:$B$15, 2, 0)</f>
        <v>中後</v>
      </c>
      <c r="H1009">
        <v>9</v>
      </c>
      <c r="I1009" t="str">
        <f t="shared" si="45"/>
        <v/>
      </c>
      <c r="J1009">
        <f>COUNTIF($B$2:B1009,B1009)</f>
        <v>11</v>
      </c>
      <c r="K1009" t="str">
        <f t="shared" ca="1" si="46"/>
        <v/>
      </c>
      <c r="L1009" t="s">
        <v>481</v>
      </c>
      <c r="M1009" s="39" t="s">
        <v>369</v>
      </c>
      <c r="N1009">
        <v>1400</v>
      </c>
      <c r="O1009">
        <v>1</v>
      </c>
      <c r="P1009">
        <v>21.76</v>
      </c>
      <c r="Q1009">
        <v>1</v>
      </c>
      <c r="R1009">
        <v>13</v>
      </c>
      <c r="S1009" s="52" t="s">
        <v>56</v>
      </c>
      <c r="T1009" s="77" t="s">
        <v>586</v>
      </c>
      <c r="U1009" s="25" t="s">
        <v>57</v>
      </c>
      <c r="V1009">
        <v>129</v>
      </c>
      <c r="W1009">
        <v>126</v>
      </c>
      <c r="X1009">
        <v>1009</v>
      </c>
      <c r="Z1009">
        <v>21</v>
      </c>
      <c r="AA1009" s="37">
        <v>4</v>
      </c>
      <c r="AB1009" s="35" t="s">
        <v>370</v>
      </c>
      <c r="AC1009" s="35">
        <f>VLOOKUP(A1009,Raceinfo!$A$1:$D$15,4,0)</f>
        <v>4</v>
      </c>
      <c r="AD1009">
        <v>3</v>
      </c>
      <c r="AE1009">
        <v>69</v>
      </c>
      <c r="AF1009">
        <v>8</v>
      </c>
      <c r="AG1009">
        <v>8</v>
      </c>
      <c r="AH1009">
        <v>9</v>
      </c>
      <c r="AI1009">
        <v>9</v>
      </c>
      <c r="AL1009" t="s">
        <v>39</v>
      </c>
      <c r="AM1009" t="s">
        <v>1469</v>
      </c>
      <c r="AN1009" s="126">
        <f>表格2[[#This Row],[今次負磅]]/表格2[[#This Row],[排位體重]]*100%</f>
        <v>0.12784935579781961</v>
      </c>
      <c r="AO1009" t="str">
        <f t="shared" si="47"/>
        <v/>
      </c>
    </row>
    <row r="1010" spans="1:45" x14ac:dyDescent="0.25">
      <c r="A1010" s="22" t="s">
        <v>203</v>
      </c>
      <c r="B1010" s="25" t="s">
        <v>214</v>
      </c>
      <c r="C1010" s="25"/>
      <c r="D1010" s="25"/>
      <c r="E1010" s="12" t="s">
        <v>29</v>
      </c>
      <c r="F1010" s="23" t="s">
        <v>1409</v>
      </c>
      <c r="G1010" s="31" t="str">
        <f>VLOOKUP(AF1010, method!$A$1:$B$15, 2, 0)</f>
        <v>中後</v>
      </c>
      <c r="H1010" s="15">
        <v>1</v>
      </c>
      <c r="I1010" s="15" t="str">
        <f t="shared" si="45"/>
        <v/>
      </c>
      <c r="J1010" s="15">
        <f>COUNTIF($B$2:B1010,B1010)</f>
        <v>12</v>
      </c>
      <c r="K1010" s="15" t="str">
        <f t="shared" ca="1" si="46"/>
        <v/>
      </c>
      <c r="L1010" t="s">
        <v>583</v>
      </c>
      <c r="M1010" s="39" t="s">
        <v>394</v>
      </c>
      <c r="N1010">
        <v>1400</v>
      </c>
      <c r="O1010">
        <v>1</v>
      </c>
      <c r="P1010">
        <v>21.7</v>
      </c>
      <c r="Q1010">
        <v>1</v>
      </c>
      <c r="R1010">
        <v>4</v>
      </c>
      <c r="S1010" s="52" t="s">
        <v>56</v>
      </c>
      <c r="T1010" s="77" t="s">
        <v>586</v>
      </c>
      <c r="U1010" s="25" t="s">
        <v>57</v>
      </c>
      <c r="V1010">
        <v>129</v>
      </c>
      <c r="W1010">
        <v>120</v>
      </c>
      <c r="X1010">
        <v>1019</v>
      </c>
      <c r="Z1010">
        <v>14</v>
      </c>
      <c r="AA1010" s="38" t="s">
        <v>550</v>
      </c>
      <c r="AB1010" s="35" t="s">
        <v>377</v>
      </c>
      <c r="AC1010" s="35">
        <f>VLOOKUP(A1010,Raceinfo!$A$1:$D$15,4,0)</f>
        <v>4</v>
      </c>
      <c r="AD1010">
        <v>3</v>
      </c>
      <c r="AE1010">
        <v>62</v>
      </c>
      <c r="AF1010">
        <v>8</v>
      </c>
      <c r="AG1010">
        <v>7</v>
      </c>
      <c r="AH1010">
        <v>6</v>
      </c>
      <c r="AI1010">
        <v>1</v>
      </c>
      <c r="AL1010" t="s">
        <v>39</v>
      </c>
      <c r="AM1010" t="s">
        <v>1469</v>
      </c>
      <c r="AN1010" s="126">
        <f>表格2[[#This Row],[今次負磅]]/表格2[[#This Row],[排位體重]]*100%</f>
        <v>0.12659470068694798</v>
      </c>
      <c r="AO1010" t="str">
        <f t="shared" si="47"/>
        <v/>
      </c>
    </row>
    <row r="1011" spans="1:45" x14ac:dyDescent="0.25">
      <c r="A1011" s="22" t="s">
        <v>203</v>
      </c>
      <c r="B1011" s="25" t="s">
        <v>214</v>
      </c>
      <c r="C1011" s="25"/>
      <c r="D1011" s="25"/>
      <c r="E1011" s="12" t="s">
        <v>29</v>
      </c>
      <c r="F1011" s="122"/>
      <c r="G1011" s="33" t="str">
        <f>VLOOKUP(AF1011, method!$A$1:$B$15, 2, 0)</f>
        <v>留後</v>
      </c>
      <c r="H1011">
        <v>9</v>
      </c>
      <c r="I1011" t="str">
        <f t="shared" si="45"/>
        <v/>
      </c>
      <c r="J1011">
        <f>COUNTIF($B$2:B1011,B1011)</f>
        <v>13</v>
      </c>
      <c r="K1011" t="str">
        <f t="shared" ca="1" si="46"/>
        <v/>
      </c>
      <c r="L1011" t="s">
        <v>743</v>
      </c>
      <c r="M1011" s="39" t="s">
        <v>413</v>
      </c>
      <c r="N1011">
        <v>1400</v>
      </c>
      <c r="O1011">
        <v>1</v>
      </c>
      <c r="P1011">
        <v>22.53</v>
      </c>
      <c r="Q1011">
        <v>1</v>
      </c>
      <c r="R1011">
        <v>14</v>
      </c>
      <c r="S1011" s="52" t="s">
        <v>56</v>
      </c>
      <c r="T1011" s="77" t="s">
        <v>586</v>
      </c>
      <c r="U1011" s="25" t="s">
        <v>57</v>
      </c>
      <c r="V1011">
        <v>129</v>
      </c>
      <c r="W1011">
        <v>119</v>
      </c>
      <c r="X1011">
        <v>1010</v>
      </c>
      <c r="Z1011">
        <v>19</v>
      </c>
      <c r="AA1011" s="37" t="s">
        <v>423</v>
      </c>
      <c r="AB1011" s="35" t="s">
        <v>370</v>
      </c>
      <c r="AC1011" s="35">
        <f>VLOOKUP(A1011,Raceinfo!$A$1:$D$15,4,0)</f>
        <v>4</v>
      </c>
      <c r="AD1011">
        <v>3</v>
      </c>
      <c r="AE1011">
        <v>64</v>
      </c>
      <c r="AF1011">
        <v>14</v>
      </c>
      <c r="AG1011">
        <v>12</v>
      </c>
      <c r="AH1011">
        <v>12</v>
      </c>
      <c r="AI1011">
        <v>9</v>
      </c>
      <c r="AL1011" t="s">
        <v>39</v>
      </c>
      <c r="AM1011" t="s">
        <v>1469</v>
      </c>
      <c r="AN1011" s="126">
        <f>表格2[[#This Row],[今次負磅]]/表格2[[#This Row],[排位體重]]*100%</f>
        <v>0.12772277227722773</v>
      </c>
      <c r="AO1011" t="str">
        <f t="shared" si="47"/>
        <v/>
      </c>
    </row>
    <row r="1012" spans="1:45" x14ac:dyDescent="0.25">
      <c r="A1012" s="22" t="s">
        <v>203</v>
      </c>
      <c r="B1012" s="25" t="s">
        <v>214</v>
      </c>
      <c r="C1012" s="25"/>
      <c r="D1012" s="25"/>
      <c r="E1012" s="12" t="s">
        <v>29</v>
      </c>
      <c r="F1012" s="122"/>
      <c r="G1012" s="33" t="str">
        <f>VLOOKUP(AF1012, method!$A$1:$B$15, 2, 0)</f>
        <v>留後</v>
      </c>
      <c r="H1012" s="15">
        <v>3</v>
      </c>
      <c r="I1012" s="15" t="str">
        <f t="shared" si="45"/>
        <v/>
      </c>
      <c r="J1012" s="15">
        <f>COUNTIF($B$2:B1012,B1012)</f>
        <v>14</v>
      </c>
      <c r="K1012" s="15" t="str">
        <f t="shared" ca="1" si="46"/>
        <v/>
      </c>
      <c r="L1012" t="s">
        <v>652</v>
      </c>
      <c r="M1012" s="39" t="s">
        <v>413</v>
      </c>
      <c r="N1012">
        <v>1400</v>
      </c>
      <c r="O1012">
        <v>1</v>
      </c>
      <c r="P1012">
        <v>21.86</v>
      </c>
      <c r="Q1012">
        <v>1</v>
      </c>
      <c r="R1012">
        <v>8</v>
      </c>
      <c r="S1012" s="52" t="s">
        <v>56</v>
      </c>
      <c r="T1012" s="77" t="s">
        <v>586</v>
      </c>
      <c r="U1012" s="25" t="s">
        <v>57</v>
      </c>
      <c r="V1012">
        <v>129</v>
      </c>
      <c r="W1012">
        <v>120</v>
      </c>
      <c r="X1012">
        <v>1007</v>
      </c>
      <c r="Z1012">
        <v>30</v>
      </c>
      <c r="AA1012" s="38" t="s">
        <v>463</v>
      </c>
      <c r="AB1012" s="35" t="s">
        <v>377</v>
      </c>
      <c r="AC1012" s="35">
        <f>VLOOKUP(A1012,Raceinfo!$A$1:$D$15,4,0)</f>
        <v>4</v>
      </c>
      <c r="AD1012">
        <v>3</v>
      </c>
      <c r="AE1012">
        <v>64</v>
      </c>
      <c r="AF1012">
        <v>11</v>
      </c>
      <c r="AG1012">
        <v>11</v>
      </c>
      <c r="AH1012">
        <v>11</v>
      </c>
      <c r="AI1012">
        <v>3</v>
      </c>
      <c r="AL1012" t="s">
        <v>39</v>
      </c>
      <c r="AM1012" t="s">
        <v>1469</v>
      </c>
      <c r="AN1012" s="126">
        <f>表格2[[#This Row],[今次負磅]]/表格2[[#This Row],[排位體重]]*100%</f>
        <v>0.12810327706057598</v>
      </c>
      <c r="AO1012" t="str">
        <f t="shared" si="47"/>
        <v/>
      </c>
    </row>
    <row r="1013" spans="1:45" x14ac:dyDescent="0.25">
      <c r="A1013" s="22" t="s">
        <v>203</v>
      </c>
      <c r="B1013" s="25" t="s">
        <v>214</v>
      </c>
      <c r="C1013" s="25"/>
      <c r="D1013" s="25"/>
      <c r="E1013" s="12" t="s">
        <v>29</v>
      </c>
      <c r="F1013" s="122"/>
      <c r="G1013" s="32" t="str">
        <f>VLOOKUP(AF1013, method!$A$1:$B$15, 2, 0)</f>
        <v>中前</v>
      </c>
      <c r="H1013">
        <v>6</v>
      </c>
      <c r="I1013" t="str">
        <f t="shared" si="45"/>
        <v/>
      </c>
      <c r="J1013">
        <f>COUNTIF($B$2:B1013,B1013)</f>
        <v>15</v>
      </c>
      <c r="K1013" t="str">
        <f t="shared" ca="1" si="46"/>
        <v/>
      </c>
      <c r="L1013" t="s">
        <v>484</v>
      </c>
      <c r="M1013" s="40" t="s">
        <v>376</v>
      </c>
      <c r="N1013" s="42">
        <v>1200</v>
      </c>
      <c r="O1013">
        <v>1</v>
      </c>
      <c r="P1013">
        <v>10.199999999999999</v>
      </c>
      <c r="Q1013">
        <v>1</v>
      </c>
      <c r="R1013">
        <v>3</v>
      </c>
      <c r="S1013" s="52" t="s">
        <v>56</v>
      </c>
      <c r="T1013" s="48" t="s">
        <v>37</v>
      </c>
      <c r="U1013" s="25" t="s">
        <v>57</v>
      </c>
      <c r="V1013">
        <v>129</v>
      </c>
      <c r="W1013">
        <v>122</v>
      </c>
      <c r="X1013">
        <v>1015</v>
      </c>
      <c r="Z1013">
        <v>27</v>
      </c>
      <c r="AA1013" s="37" t="s">
        <v>428</v>
      </c>
      <c r="AB1013" s="35" t="s">
        <v>370</v>
      </c>
      <c r="AC1013" s="35">
        <f>VLOOKUP(A1013,Raceinfo!$A$1:$D$15,4,0)</f>
        <v>4</v>
      </c>
      <c r="AD1013">
        <v>3</v>
      </c>
      <c r="AE1013">
        <v>66</v>
      </c>
      <c r="AF1013">
        <v>5</v>
      </c>
      <c r="AG1013">
        <v>5</v>
      </c>
      <c r="AH1013">
        <v>6</v>
      </c>
      <c r="AL1013" t="s">
        <v>39</v>
      </c>
      <c r="AM1013" t="s">
        <v>1469</v>
      </c>
      <c r="AN1013" s="126">
        <f>表格2[[#This Row],[今次負磅]]/表格2[[#This Row],[排位體重]]*100%</f>
        <v>0.1270935960591133</v>
      </c>
      <c r="AO1013" t="str">
        <f t="shared" si="47"/>
        <v/>
      </c>
    </row>
    <row r="1014" spans="1:45" x14ac:dyDescent="0.25">
      <c r="A1014" s="22" t="s">
        <v>203</v>
      </c>
      <c r="B1014" s="25" t="s">
        <v>214</v>
      </c>
      <c r="C1014" s="25"/>
      <c r="D1014" s="25"/>
      <c r="E1014" s="12" t="s">
        <v>29</v>
      </c>
      <c r="F1014" s="122"/>
      <c r="G1014" s="31" t="str">
        <f>VLOOKUP(AF1014, method!$A$1:$B$15, 2, 0)</f>
        <v>中後</v>
      </c>
      <c r="H1014">
        <v>10</v>
      </c>
      <c r="I1014" t="str">
        <f t="shared" si="45"/>
        <v/>
      </c>
      <c r="J1014">
        <f>COUNTIF($B$2:B1014,B1014)</f>
        <v>16</v>
      </c>
      <c r="K1014" t="str">
        <f t="shared" ca="1" si="46"/>
        <v/>
      </c>
      <c r="L1014" t="s">
        <v>485</v>
      </c>
      <c r="M1014" s="40" t="s">
        <v>426</v>
      </c>
      <c r="N1014">
        <v>1650</v>
      </c>
      <c r="O1014">
        <v>1</v>
      </c>
      <c r="P1014">
        <v>39.86</v>
      </c>
      <c r="Q1014">
        <v>1</v>
      </c>
      <c r="R1014">
        <v>10</v>
      </c>
      <c r="S1014" s="52" t="s">
        <v>56</v>
      </c>
      <c r="T1014" s="75" t="s">
        <v>346</v>
      </c>
      <c r="U1014" s="25" t="s">
        <v>57</v>
      </c>
      <c r="V1014">
        <v>129</v>
      </c>
      <c r="W1014">
        <v>123</v>
      </c>
      <c r="X1014">
        <v>1011</v>
      </c>
      <c r="Z1014">
        <v>50</v>
      </c>
      <c r="AA1014" s="37" t="s">
        <v>525</v>
      </c>
      <c r="AB1014" s="35" t="s">
        <v>370</v>
      </c>
      <c r="AC1014" s="35">
        <f>VLOOKUP(A1014,Raceinfo!$A$1:$D$15,4,0)</f>
        <v>4</v>
      </c>
      <c r="AD1014">
        <v>3</v>
      </c>
      <c r="AE1014">
        <v>68</v>
      </c>
      <c r="AF1014">
        <v>10</v>
      </c>
      <c r="AG1014">
        <v>11</v>
      </c>
      <c r="AH1014">
        <v>11</v>
      </c>
      <c r="AI1014">
        <v>10</v>
      </c>
      <c r="AL1014" t="s">
        <v>39</v>
      </c>
      <c r="AM1014" t="s">
        <v>1469</v>
      </c>
      <c r="AN1014" s="126">
        <f>表格2[[#This Row],[今次負磅]]/表格2[[#This Row],[排位體重]]*100%</f>
        <v>0.12759643916913946</v>
      </c>
      <c r="AO1014" t="str">
        <f t="shared" si="47"/>
        <v/>
      </c>
    </row>
    <row r="1015" spans="1:45" x14ac:dyDescent="0.25">
      <c r="A1015" s="22" t="s">
        <v>203</v>
      </c>
      <c r="B1015" s="25" t="s">
        <v>214</v>
      </c>
      <c r="C1015" s="25"/>
      <c r="D1015" s="25"/>
      <c r="E1015" s="11" t="s">
        <v>1414</v>
      </c>
      <c r="F1015" s="122"/>
      <c r="G1015" s="32" t="str">
        <f>VLOOKUP(AF1015, method!$A$1:$B$15, 2, 0)</f>
        <v>中前</v>
      </c>
      <c r="H1015">
        <v>9</v>
      </c>
      <c r="I1015" t="str">
        <f t="shared" si="45"/>
        <v/>
      </c>
      <c r="J1015">
        <f>COUNTIF($B$2:B1015,B1015)</f>
        <v>17</v>
      </c>
      <c r="K1015" t="str">
        <f t="shared" ca="1" si="46"/>
        <v/>
      </c>
      <c r="L1015" t="s">
        <v>544</v>
      </c>
      <c r="M1015" s="39" t="s">
        <v>369</v>
      </c>
      <c r="N1015">
        <v>1400</v>
      </c>
      <c r="O1015">
        <v>1</v>
      </c>
      <c r="P1015">
        <v>21.79</v>
      </c>
      <c r="Q1015">
        <v>1</v>
      </c>
      <c r="R1015">
        <v>3</v>
      </c>
      <c r="S1015" s="52" t="s">
        <v>56</v>
      </c>
      <c r="T1015" s="67" t="s">
        <v>442</v>
      </c>
      <c r="U1015" s="25" t="s">
        <v>57</v>
      </c>
      <c r="V1015">
        <v>129</v>
      </c>
      <c r="W1015">
        <v>129</v>
      </c>
      <c r="X1015">
        <v>1005</v>
      </c>
      <c r="Z1015">
        <v>38</v>
      </c>
      <c r="AA1015" s="37" t="s">
        <v>414</v>
      </c>
      <c r="AB1015" s="35" t="s">
        <v>377</v>
      </c>
      <c r="AC1015" s="35">
        <f>VLOOKUP(A1015,Raceinfo!$A$1:$D$15,4,0)</f>
        <v>4</v>
      </c>
      <c r="AD1015">
        <v>3</v>
      </c>
      <c r="AE1015">
        <v>70</v>
      </c>
      <c r="AF1015">
        <v>4</v>
      </c>
      <c r="AG1015">
        <v>6</v>
      </c>
      <c r="AH1015">
        <v>7</v>
      </c>
      <c r="AI1015">
        <v>9</v>
      </c>
      <c r="AL1015" t="s">
        <v>39</v>
      </c>
      <c r="AM1015" t="s">
        <v>1469</v>
      </c>
      <c r="AN1015" s="126">
        <f>表格2[[#This Row],[今次負磅]]/表格2[[#This Row],[排位體重]]*100%</f>
        <v>0.12835820895522387</v>
      </c>
      <c r="AO1015" t="str">
        <f t="shared" si="47"/>
        <v/>
      </c>
    </row>
    <row r="1016" spans="1:45" x14ac:dyDescent="0.25">
      <c r="A1016" s="22" t="s">
        <v>203</v>
      </c>
      <c r="B1016" s="25" t="s">
        <v>214</v>
      </c>
      <c r="C1016" s="25"/>
      <c r="D1016" s="25"/>
      <c r="E1016" s="11" t="s">
        <v>1414</v>
      </c>
      <c r="F1016" s="122"/>
      <c r="G1016" s="31" t="str">
        <f>VLOOKUP(AF1016, method!$A$1:$B$15, 2, 0)</f>
        <v>中後</v>
      </c>
      <c r="H1016">
        <v>11</v>
      </c>
      <c r="I1016" t="str">
        <f t="shared" si="45"/>
        <v/>
      </c>
      <c r="J1016">
        <f>COUNTIF($B$2:B1016,B1016)</f>
        <v>18</v>
      </c>
      <c r="K1016" t="str">
        <f t="shared" ca="1" si="46"/>
        <v/>
      </c>
      <c r="L1016" t="s">
        <v>649</v>
      </c>
      <c r="M1016" s="39" t="s">
        <v>413</v>
      </c>
      <c r="N1016" s="42">
        <v>1200</v>
      </c>
      <c r="O1016">
        <v>1</v>
      </c>
      <c r="P1016">
        <v>9.81</v>
      </c>
      <c r="Q1016">
        <v>1</v>
      </c>
      <c r="R1016">
        <v>1</v>
      </c>
      <c r="S1016" s="52" t="s">
        <v>56</v>
      </c>
      <c r="T1016" s="77" t="s">
        <v>586</v>
      </c>
      <c r="U1016" s="25" t="s">
        <v>57</v>
      </c>
      <c r="V1016">
        <v>129</v>
      </c>
      <c r="W1016">
        <v>128</v>
      </c>
      <c r="X1016">
        <v>1015</v>
      </c>
      <c r="Z1016">
        <v>17</v>
      </c>
      <c r="AA1016" s="37" t="s">
        <v>531</v>
      </c>
      <c r="AB1016" s="35" t="s">
        <v>377</v>
      </c>
      <c r="AC1016" s="35">
        <f>VLOOKUP(A1016,Raceinfo!$A$1:$D$15,4,0)</f>
        <v>4</v>
      </c>
      <c r="AD1016">
        <v>3</v>
      </c>
      <c r="AE1016">
        <v>70</v>
      </c>
      <c r="AF1016">
        <v>8</v>
      </c>
      <c r="AG1016">
        <v>7</v>
      </c>
      <c r="AH1016">
        <v>11</v>
      </c>
      <c r="AL1016" t="s">
        <v>39</v>
      </c>
      <c r="AM1016" t="s">
        <v>1469</v>
      </c>
      <c r="AN1016" s="126">
        <f>表格2[[#This Row],[今次負磅]]/表格2[[#This Row],[排位體重]]*100%</f>
        <v>0.1270935960591133</v>
      </c>
      <c r="AO1016" t="str">
        <f t="shared" si="47"/>
        <v/>
      </c>
    </row>
    <row r="1017" spans="1:45" x14ac:dyDescent="0.25">
      <c r="A1017" s="22" t="s">
        <v>203</v>
      </c>
      <c r="B1017" s="25" t="s">
        <v>214</v>
      </c>
      <c r="C1017" s="25"/>
      <c r="D1017" s="25"/>
      <c r="E1017" s="11" t="s">
        <v>1414</v>
      </c>
      <c r="F1017" s="23" t="s">
        <v>1409</v>
      </c>
      <c r="G1017" s="32" t="str">
        <f>VLOOKUP(AF1017, method!$A$1:$B$15, 2, 0)</f>
        <v>中前</v>
      </c>
      <c r="H1017" s="15">
        <v>2</v>
      </c>
      <c r="I1017" s="15" t="str">
        <f t="shared" si="45"/>
        <v/>
      </c>
      <c r="J1017" s="15">
        <f>COUNTIF($B$2:B1017,B1017)</f>
        <v>19</v>
      </c>
      <c r="K1017" s="15" t="str">
        <f t="shared" ca="1" si="46"/>
        <v/>
      </c>
      <c r="L1017" t="s">
        <v>588</v>
      </c>
      <c r="M1017" s="39" t="s">
        <v>369</v>
      </c>
      <c r="N1017">
        <v>1400</v>
      </c>
      <c r="O1017">
        <v>1</v>
      </c>
      <c r="P1017">
        <v>21.61</v>
      </c>
      <c r="Q1017">
        <v>1</v>
      </c>
      <c r="R1017">
        <v>2</v>
      </c>
      <c r="S1017" s="52" t="s">
        <v>56</v>
      </c>
      <c r="T1017" s="77" t="s">
        <v>586</v>
      </c>
      <c r="U1017" s="25" t="s">
        <v>57</v>
      </c>
      <c r="V1017">
        <v>129</v>
      </c>
      <c r="W1017">
        <v>126</v>
      </c>
      <c r="X1017">
        <v>1008</v>
      </c>
      <c r="Z1017">
        <v>60</v>
      </c>
      <c r="AA1017" s="38" t="s">
        <v>463</v>
      </c>
      <c r="AB1017" s="35" t="s">
        <v>370</v>
      </c>
      <c r="AC1017" s="35">
        <f>VLOOKUP(A1017,Raceinfo!$A$1:$D$15,4,0)</f>
        <v>4</v>
      </c>
      <c r="AD1017">
        <v>3</v>
      </c>
      <c r="AE1017">
        <v>69</v>
      </c>
      <c r="AF1017">
        <v>5</v>
      </c>
      <c r="AG1017">
        <v>7</v>
      </c>
      <c r="AH1017">
        <v>5</v>
      </c>
      <c r="AI1017">
        <v>2</v>
      </c>
      <c r="AL1017" t="s">
        <v>39</v>
      </c>
      <c r="AM1017" t="s">
        <v>1469</v>
      </c>
      <c r="AN1017" s="126">
        <f>表格2[[#This Row],[今次負磅]]/表格2[[#This Row],[排位體重]]*100%</f>
        <v>0.12797619047619047</v>
      </c>
      <c r="AO1017" t="str">
        <f t="shared" si="47"/>
        <v/>
      </c>
    </row>
    <row r="1018" spans="1:45" x14ac:dyDescent="0.25">
      <c r="A1018" s="22" t="s">
        <v>203</v>
      </c>
      <c r="B1018" s="25" t="s">
        <v>214</v>
      </c>
      <c r="C1018" s="25"/>
      <c r="D1018" s="25"/>
      <c r="E1018" s="12" t="s">
        <v>29</v>
      </c>
      <c r="F1018" s="122"/>
      <c r="G1018" s="33" t="str">
        <f>VLOOKUP(AF1018, method!$A$1:$B$15, 2, 0)</f>
        <v>留後</v>
      </c>
      <c r="H1018">
        <v>4</v>
      </c>
      <c r="I1018" t="str">
        <f t="shared" si="45"/>
        <v/>
      </c>
      <c r="J1018">
        <f>COUNTIF($B$2:B1018,B1018)</f>
        <v>20</v>
      </c>
      <c r="K1018" t="str">
        <f t="shared" ca="1" si="46"/>
        <v/>
      </c>
      <c r="L1018" t="s">
        <v>489</v>
      </c>
      <c r="M1018" s="41" t="s">
        <v>400</v>
      </c>
      <c r="N1018" s="42">
        <v>1200</v>
      </c>
      <c r="O1018">
        <v>1</v>
      </c>
      <c r="P1018">
        <v>9.1300000000000008</v>
      </c>
      <c r="Q1018">
        <v>1</v>
      </c>
      <c r="R1018">
        <v>4</v>
      </c>
      <c r="S1018" s="52" t="s">
        <v>56</v>
      </c>
      <c r="T1018" s="77" t="s">
        <v>586</v>
      </c>
      <c r="U1018" s="25" t="s">
        <v>57</v>
      </c>
      <c r="V1018">
        <v>129</v>
      </c>
      <c r="W1018">
        <v>122</v>
      </c>
      <c r="X1018">
        <v>1016</v>
      </c>
      <c r="Z1018">
        <v>65</v>
      </c>
      <c r="AA1018" s="37" t="s">
        <v>440</v>
      </c>
      <c r="AB1018" s="35" t="s">
        <v>377</v>
      </c>
      <c r="AC1018" s="35">
        <f>VLOOKUP(A1018,Raceinfo!$A$1:$D$15,4,0)</f>
        <v>4</v>
      </c>
      <c r="AD1018">
        <v>3</v>
      </c>
      <c r="AE1018">
        <v>71</v>
      </c>
      <c r="AF1018">
        <v>11</v>
      </c>
      <c r="AG1018">
        <v>9</v>
      </c>
      <c r="AH1018">
        <v>4</v>
      </c>
      <c r="AL1018" t="s">
        <v>39</v>
      </c>
      <c r="AM1018" t="s">
        <v>1469</v>
      </c>
      <c r="AN1018" s="126">
        <f>表格2[[#This Row],[今次負磅]]/表格2[[#This Row],[排位體重]]*100%</f>
        <v>0.12696850393700787</v>
      </c>
      <c r="AO1018" t="str">
        <f t="shared" si="47"/>
        <v/>
      </c>
    </row>
    <row r="1019" spans="1:45" x14ac:dyDescent="0.25">
      <c r="A1019" s="22" t="s">
        <v>203</v>
      </c>
      <c r="B1019" s="25" t="s">
        <v>214</v>
      </c>
      <c r="C1019" s="25"/>
      <c r="D1019" s="25"/>
      <c r="E1019" s="11" t="s">
        <v>1414</v>
      </c>
      <c r="F1019" s="122"/>
      <c r="G1019" s="33" t="str">
        <f>VLOOKUP(AF1019, method!$A$1:$B$15, 2, 0)</f>
        <v>留後</v>
      </c>
      <c r="H1019">
        <v>12</v>
      </c>
      <c r="I1019" t="str">
        <f t="shared" si="45"/>
        <v/>
      </c>
      <c r="J1019">
        <f>COUNTIF($B$2:B1019,B1019)</f>
        <v>21</v>
      </c>
      <c r="K1019" t="str">
        <f t="shared" ca="1" si="46"/>
        <v/>
      </c>
      <c r="L1019" t="s">
        <v>720</v>
      </c>
      <c r="M1019" s="40" t="s">
        <v>426</v>
      </c>
      <c r="N1019">
        <v>1650</v>
      </c>
      <c r="O1019">
        <v>1</v>
      </c>
      <c r="P1019">
        <v>41.58</v>
      </c>
      <c r="Q1019">
        <v>1</v>
      </c>
      <c r="R1019">
        <v>12</v>
      </c>
      <c r="S1019" s="52" t="s">
        <v>56</v>
      </c>
      <c r="T1019" s="77" t="s">
        <v>586</v>
      </c>
      <c r="U1019" s="25" t="s">
        <v>57</v>
      </c>
      <c r="V1019">
        <v>129</v>
      </c>
      <c r="W1019">
        <v>130</v>
      </c>
      <c r="X1019">
        <v>992</v>
      </c>
      <c r="Z1019">
        <v>36</v>
      </c>
      <c r="AA1019" s="37">
        <v>7</v>
      </c>
      <c r="AB1019" s="35" t="s">
        <v>377</v>
      </c>
      <c r="AC1019" s="35">
        <f>VLOOKUP(A1019,Raceinfo!$A$1:$D$15,4,0)</f>
        <v>4</v>
      </c>
      <c r="AD1019">
        <v>3</v>
      </c>
      <c r="AE1019">
        <v>73</v>
      </c>
      <c r="AF1019">
        <v>11</v>
      </c>
      <c r="AG1019">
        <v>11</v>
      </c>
      <c r="AH1019">
        <v>11</v>
      </c>
      <c r="AI1019">
        <v>12</v>
      </c>
      <c r="AL1019" t="s">
        <v>39</v>
      </c>
      <c r="AM1019" t="s">
        <v>1469</v>
      </c>
      <c r="AN1019" s="126">
        <f>表格2[[#This Row],[今次負磅]]/表格2[[#This Row],[排位體重]]*100%</f>
        <v>0.13004032258064516</v>
      </c>
      <c r="AO1019" t="str">
        <f t="shared" si="47"/>
        <v>H</v>
      </c>
    </row>
    <row r="1020" spans="1:45" x14ac:dyDescent="0.25">
      <c r="A1020" s="22" t="s">
        <v>203</v>
      </c>
      <c r="B1020" s="25" t="s">
        <v>214</v>
      </c>
      <c r="C1020" s="25"/>
      <c r="D1020" s="25"/>
      <c r="E1020" s="11" t="s">
        <v>1414</v>
      </c>
      <c r="F1020" s="122"/>
      <c r="G1020" s="31" t="str">
        <f>VLOOKUP(AF1020, method!$A$1:$B$15, 2, 0)</f>
        <v>中後</v>
      </c>
      <c r="H1020">
        <v>5</v>
      </c>
      <c r="I1020" t="str">
        <f t="shared" si="45"/>
        <v/>
      </c>
      <c r="J1020">
        <f>COUNTIF($B$2:B1020,B1020)</f>
        <v>22</v>
      </c>
      <c r="K1020" t="str">
        <f t="shared" ca="1" si="46"/>
        <v/>
      </c>
      <c r="L1020" t="s">
        <v>564</v>
      </c>
      <c r="M1020" s="40" t="s">
        <v>398</v>
      </c>
      <c r="N1020" s="42">
        <v>1200</v>
      </c>
      <c r="O1020">
        <v>1</v>
      </c>
      <c r="P1020">
        <v>10.27</v>
      </c>
      <c r="Q1020">
        <v>1</v>
      </c>
      <c r="R1020">
        <v>4</v>
      </c>
      <c r="S1020" s="52" t="s">
        <v>56</v>
      </c>
      <c r="T1020" s="72" t="s">
        <v>354</v>
      </c>
      <c r="U1020" s="25" t="s">
        <v>57</v>
      </c>
      <c r="V1020">
        <v>129</v>
      </c>
      <c r="W1020">
        <v>128</v>
      </c>
      <c r="X1020">
        <v>998</v>
      </c>
      <c r="Z1020">
        <v>45</v>
      </c>
      <c r="AA1020" s="37">
        <v>3</v>
      </c>
      <c r="AB1020" s="35" t="s">
        <v>377</v>
      </c>
      <c r="AC1020" s="35">
        <f>VLOOKUP(A1020,Raceinfo!$A$1:$D$15,4,0)</f>
        <v>4</v>
      </c>
      <c r="AD1020">
        <v>3</v>
      </c>
      <c r="AE1020">
        <v>75</v>
      </c>
      <c r="AF1020">
        <v>8</v>
      </c>
      <c r="AG1020">
        <v>10</v>
      </c>
      <c r="AH1020">
        <v>5</v>
      </c>
      <c r="AL1020" t="s">
        <v>39</v>
      </c>
      <c r="AM1020" t="s">
        <v>1469</v>
      </c>
      <c r="AN1020" s="126">
        <f>表格2[[#This Row],[今次負磅]]/表格2[[#This Row],[排位體重]]*100%</f>
        <v>0.12925851703406813</v>
      </c>
      <c r="AO1020" t="str">
        <f t="shared" si="47"/>
        <v>H</v>
      </c>
    </row>
    <row r="1021" spans="1:45" x14ac:dyDescent="0.25">
      <c r="A1021" s="22" t="s">
        <v>203</v>
      </c>
      <c r="B1021" s="26" t="s">
        <v>218</v>
      </c>
      <c r="C1021" s="26"/>
      <c r="D1021" s="26"/>
      <c r="E1021" s="11" t="s">
        <v>1414</v>
      </c>
      <c r="F1021" s="122"/>
      <c r="G1021" s="30" t="str">
        <f>VLOOKUP(AF1021, method!$A$1:$B$15, 2, 0)</f>
        <v>放頭</v>
      </c>
      <c r="H1021" s="15">
        <v>3</v>
      </c>
      <c r="I1021" s="15" t="str">
        <f t="shared" si="45"/>
        <v>忠</v>
      </c>
      <c r="J1021" s="15">
        <f>COUNTIF($B$2:B1021,B1021)</f>
        <v>1</v>
      </c>
      <c r="K1021" s="15" t="str">
        <f t="shared" ca="1" si="46"/>
        <v/>
      </c>
      <c r="L1021" t="s">
        <v>458</v>
      </c>
      <c r="M1021" s="39" t="s">
        <v>430</v>
      </c>
      <c r="N1021" s="42">
        <v>1200</v>
      </c>
      <c r="O1021">
        <v>1</v>
      </c>
      <c r="P1021">
        <v>10.220000000000001</v>
      </c>
      <c r="Q1021">
        <v>10</v>
      </c>
      <c r="R1021">
        <v>8</v>
      </c>
      <c r="S1021" s="49" t="s">
        <v>349</v>
      </c>
      <c r="T1021" s="47" t="s">
        <v>32</v>
      </c>
      <c r="U1021" s="23" t="s">
        <v>47</v>
      </c>
      <c r="V1021">
        <v>124</v>
      </c>
      <c r="W1021">
        <v>128</v>
      </c>
      <c r="X1021">
        <v>1016</v>
      </c>
      <c r="Z1021">
        <v>3</v>
      </c>
      <c r="AA1021" s="38" t="s">
        <v>463</v>
      </c>
      <c r="AB1021" s="36" t="s">
        <v>459</v>
      </c>
      <c r="AC1021" s="36">
        <f>VLOOKUP(A1021,Raceinfo!$A$1:$D$15,4,0)</f>
        <v>4</v>
      </c>
      <c r="AD1021">
        <v>4</v>
      </c>
      <c r="AE1021">
        <v>52</v>
      </c>
      <c r="AF1021">
        <v>1</v>
      </c>
      <c r="AG1021">
        <v>1</v>
      </c>
      <c r="AH1021">
        <v>3</v>
      </c>
      <c r="AL1021" t="s">
        <v>39</v>
      </c>
      <c r="AM1021" t="s">
        <v>1469</v>
      </c>
      <c r="AN1021" s="126">
        <f>表格2[[#This Row],[今次負磅]]/表格2[[#This Row],[排位體重]]*100%</f>
        <v>0.12204724409448819</v>
      </c>
      <c r="AO1021" t="str">
        <f t="shared" si="47"/>
        <v/>
      </c>
      <c r="AQ1021" t="s">
        <v>1419</v>
      </c>
      <c r="AS1021" t="s">
        <v>1421</v>
      </c>
    </row>
    <row r="1022" spans="1:45" x14ac:dyDescent="0.25">
      <c r="A1022" s="22" t="s">
        <v>203</v>
      </c>
      <c r="B1022" s="26" t="s">
        <v>218</v>
      </c>
      <c r="C1022" s="26" t="s">
        <v>1410</v>
      </c>
      <c r="D1022" s="26" t="s">
        <v>593</v>
      </c>
      <c r="E1022" s="11" t="s">
        <v>1414</v>
      </c>
      <c r="F1022" s="23" t="s">
        <v>1409</v>
      </c>
      <c r="G1022" s="32" t="str">
        <f>VLOOKUP(AF1022, method!$A$1:$B$15, 2, 0)</f>
        <v>中前</v>
      </c>
      <c r="H1022" s="15">
        <v>2</v>
      </c>
      <c r="I1022" s="15" t="str">
        <f t="shared" si="45"/>
        <v>忠</v>
      </c>
      <c r="J1022" s="15">
        <f>COUNTIF($B$2:B1022,B1022)</f>
        <v>2</v>
      </c>
      <c r="K1022" s="15" t="str">
        <f t="shared" ca="1" si="46"/>
        <v/>
      </c>
      <c r="L1022" t="s">
        <v>393</v>
      </c>
      <c r="M1022" s="39" t="s">
        <v>394</v>
      </c>
      <c r="N1022" s="42">
        <v>1200</v>
      </c>
      <c r="O1022">
        <v>1</v>
      </c>
      <c r="P1022" s="127">
        <v>9</v>
      </c>
      <c r="Q1022">
        <v>10</v>
      </c>
      <c r="R1022">
        <v>10</v>
      </c>
      <c r="S1022" s="49" t="s">
        <v>349</v>
      </c>
      <c r="T1022" s="47" t="s">
        <v>32</v>
      </c>
      <c r="U1022" s="23" t="s">
        <v>47</v>
      </c>
      <c r="V1022">
        <v>124</v>
      </c>
      <c r="W1022">
        <v>128</v>
      </c>
      <c r="X1022">
        <v>1022</v>
      </c>
      <c r="Z1022">
        <v>7.7</v>
      </c>
      <c r="AA1022" s="38" t="s">
        <v>463</v>
      </c>
      <c r="AB1022" s="35" t="s">
        <v>377</v>
      </c>
      <c r="AC1022" s="35">
        <f>VLOOKUP(A1022,Raceinfo!$A$1:$D$15,4,0)</f>
        <v>4</v>
      </c>
      <c r="AD1022">
        <v>4</v>
      </c>
      <c r="AE1022">
        <v>52</v>
      </c>
      <c r="AF1022">
        <v>6</v>
      </c>
      <c r="AG1022">
        <v>5</v>
      </c>
      <c r="AH1022">
        <v>2</v>
      </c>
      <c r="AL1022" t="s">
        <v>39</v>
      </c>
      <c r="AM1022" t="s">
        <v>1469</v>
      </c>
      <c r="AN1022" s="126">
        <f>表格2[[#This Row],[今次負磅]]/表格2[[#This Row],[排位體重]]*100%</f>
        <v>0.12133072407045009</v>
      </c>
      <c r="AO1022" t="str">
        <f t="shared" si="47"/>
        <v/>
      </c>
      <c r="AQ1022" t="s">
        <v>1419</v>
      </c>
      <c r="AS1022" t="s">
        <v>1421</v>
      </c>
    </row>
    <row r="1023" spans="1:45" x14ac:dyDescent="0.25">
      <c r="A1023" s="22" t="s">
        <v>203</v>
      </c>
      <c r="B1023" s="26" t="s">
        <v>218</v>
      </c>
      <c r="C1023" s="26"/>
      <c r="D1023" s="26"/>
      <c r="E1023" s="11" t="s">
        <v>1414</v>
      </c>
      <c r="F1023" s="122"/>
      <c r="G1023" s="31" t="str">
        <f>VLOOKUP(AF1023, method!$A$1:$B$15, 2, 0)</f>
        <v>中後</v>
      </c>
      <c r="H1023">
        <v>8</v>
      </c>
      <c r="I1023" t="str">
        <f t="shared" si="45"/>
        <v>忠</v>
      </c>
      <c r="J1023">
        <f>COUNTIF($B$2:B1023,B1023)</f>
        <v>3</v>
      </c>
      <c r="K1023" t="str">
        <f t="shared" ca="1" si="46"/>
        <v/>
      </c>
      <c r="L1023" t="s">
        <v>445</v>
      </c>
      <c r="M1023" s="40" t="s">
        <v>446</v>
      </c>
      <c r="N1023">
        <v>1000</v>
      </c>
      <c r="O1023">
        <v>0</v>
      </c>
      <c r="P1023">
        <v>57.34</v>
      </c>
      <c r="Q1023">
        <v>10</v>
      </c>
      <c r="R1023">
        <v>11</v>
      </c>
      <c r="S1023" s="49" t="s">
        <v>349</v>
      </c>
      <c r="T1023" s="46" t="s">
        <v>351</v>
      </c>
      <c r="U1023" s="23" t="s">
        <v>47</v>
      </c>
      <c r="V1023">
        <v>124</v>
      </c>
      <c r="W1023">
        <v>123</v>
      </c>
      <c r="X1023">
        <v>1042</v>
      </c>
      <c r="Z1023">
        <v>25</v>
      </c>
      <c r="AA1023" s="37" t="s">
        <v>531</v>
      </c>
      <c r="AB1023" s="35" t="s">
        <v>377</v>
      </c>
      <c r="AC1023" s="35">
        <f>VLOOKUP(A1023,Raceinfo!$A$1:$D$15,4,0)</f>
        <v>4</v>
      </c>
      <c r="AD1023">
        <v>4</v>
      </c>
      <c r="AE1023">
        <v>53</v>
      </c>
      <c r="AF1023">
        <v>9</v>
      </c>
      <c r="AG1023">
        <v>11</v>
      </c>
      <c r="AH1023">
        <v>8</v>
      </c>
      <c r="AL1023" t="s">
        <v>98</v>
      </c>
      <c r="AM1023" t="s">
        <v>1479</v>
      </c>
      <c r="AN1023" s="126">
        <f>表格2[[#This Row],[今次負磅]]/表格2[[#This Row],[排位體重]]*100%</f>
        <v>0.11900191938579655</v>
      </c>
      <c r="AO1023" t="str">
        <f t="shared" si="47"/>
        <v/>
      </c>
      <c r="AQ1023" t="s">
        <v>1419</v>
      </c>
      <c r="AS1023" t="s">
        <v>1421</v>
      </c>
    </row>
    <row r="1024" spans="1:45" x14ac:dyDescent="0.25">
      <c r="A1024" s="22" t="s">
        <v>203</v>
      </c>
      <c r="B1024" s="26" t="s">
        <v>218</v>
      </c>
      <c r="C1024" s="26"/>
      <c r="D1024" s="26"/>
      <c r="E1024" s="125" t="s">
        <v>1399</v>
      </c>
      <c r="F1024" s="122"/>
      <c r="G1024" s="32" t="str">
        <f>VLOOKUP(AF1024, method!$A$1:$B$15, 2, 0)</f>
        <v>中前</v>
      </c>
      <c r="H1024">
        <v>8</v>
      </c>
      <c r="I1024" t="str">
        <f t="shared" si="45"/>
        <v>忠</v>
      </c>
      <c r="J1024">
        <f>COUNTIF($B$2:B1024,B1024)</f>
        <v>4</v>
      </c>
      <c r="K1024" t="str">
        <f t="shared" ca="1" si="46"/>
        <v/>
      </c>
      <c r="L1024" t="s">
        <v>422</v>
      </c>
      <c r="M1024" s="39" t="s">
        <v>369</v>
      </c>
      <c r="N1024" s="42">
        <v>1200</v>
      </c>
      <c r="O1024">
        <v>1</v>
      </c>
      <c r="P1024">
        <v>9.7799999999999994</v>
      </c>
      <c r="Q1024">
        <v>10</v>
      </c>
      <c r="R1024">
        <v>4</v>
      </c>
      <c r="S1024" s="49" t="s">
        <v>349</v>
      </c>
      <c r="T1024" s="66" t="s">
        <v>356</v>
      </c>
      <c r="U1024" s="23" t="s">
        <v>47</v>
      </c>
      <c r="V1024">
        <v>124</v>
      </c>
      <c r="W1024">
        <v>130</v>
      </c>
      <c r="X1024">
        <v>1047</v>
      </c>
      <c r="Z1024">
        <v>3.9</v>
      </c>
      <c r="AA1024" s="37">
        <v>3</v>
      </c>
      <c r="AB1024" s="35" t="s">
        <v>370</v>
      </c>
      <c r="AC1024" s="35">
        <f>VLOOKUP(A1024,Raceinfo!$A$1:$D$15,4,0)</f>
        <v>4</v>
      </c>
      <c r="AD1024">
        <v>4</v>
      </c>
      <c r="AE1024">
        <v>53</v>
      </c>
      <c r="AF1024">
        <v>4</v>
      </c>
      <c r="AG1024">
        <v>4</v>
      </c>
      <c r="AH1024">
        <v>8</v>
      </c>
      <c r="AL1024" t="s">
        <v>18</v>
      </c>
      <c r="AM1024" t="s">
        <v>1475</v>
      </c>
      <c r="AN1024" s="126">
        <f>表格2[[#This Row],[今次負磅]]/表格2[[#This Row],[排位體重]]*100%</f>
        <v>0.11843361986628462</v>
      </c>
      <c r="AO1024" t="str">
        <f t="shared" si="47"/>
        <v/>
      </c>
      <c r="AQ1024" t="s">
        <v>1419</v>
      </c>
      <c r="AS1024" t="s">
        <v>1421</v>
      </c>
    </row>
    <row r="1025" spans="1:45" x14ac:dyDescent="0.25">
      <c r="A1025" s="22" t="s">
        <v>203</v>
      </c>
      <c r="B1025" s="26" t="s">
        <v>218</v>
      </c>
      <c r="C1025" s="26"/>
      <c r="D1025" s="26"/>
      <c r="E1025" s="11" t="s">
        <v>1414</v>
      </c>
      <c r="F1025" s="28" t="s">
        <v>1408</v>
      </c>
      <c r="G1025" s="30" t="str">
        <f>VLOOKUP(AF1025, method!$A$1:$B$15, 2, 0)</f>
        <v>放頭</v>
      </c>
      <c r="H1025" s="15">
        <v>2</v>
      </c>
      <c r="I1025" s="15" t="str">
        <f t="shared" si="45"/>
        <v>忠</v>
      </c>
      <c r="J1025" s="15">
        <f>COUNTIF($B$2:B1025,B1025)</f>
        <v>5</v>
      </c>
      <c r="K1025" s="15" t="str">
        <f t="shared" ca="1" si="46"/>
        <v/>
      </c>
      <c r="L1025" t="s">
        <v>465</v>
      </c>
      <c r="M1025" s="39" t="s">
        <v>413</v>
      </c>
      <c r="N1025" s="42">
        <v>1200</v>
      </c>
      <c r="O1025">
        <v>1</v>
      </c>
      <c r="P1025">
        <v>10.65</v>
      </c>
      <c r="Q1025">
        <v>10</v>
      </c>
      <c r="R1025">
        <v>9</v>
      </c>
      <c r="S1025" s="49" t="s">
        <v>349</v>
      </c>
      <c r="T1025" s="75" t="s">
        <v>346</v>
      </c>
      <c r="U1025" s="23" t="s">
        <v>47</v>
      </c>
      <c r="V1025">
        <v>124</v>
      </c>
      <c r="W1025">
        <v>126</v>
      </c>
      <c r="X1025">
        <v>1042</v>
      </c>
      <c r="Z1025">
        <v>13</v>
      </c>
      <c r="AA1025" s="38" t="s">
        <v>470</v>
      </c>
      <c r="AB1025" s="36" t="s">
        <v>459</v>
      </c>
      <c r="AC1025" s="36">
        <f>VLOOKUP(A1025,Raceinfo!$A$1:$D$15,4,0)</f>
        <v>4</v>
      </c>
      <c r="AD1025">
        <v>4</v>
      </c>
      <c r="AE1025">
        <v>52</v>
      </c>
      <c r="AF1025">
        <v>2</v>
      </c>
      <c r="AG1025">
        <v>2</v>
      </c>
      <c r="AH1025">
        <v>2</v>
      </c>
      <c r="AL1025" t="s">
        <v>181</v>
      </c>
      <c r="AM1025" t="s">
        <v>1489</v>
      </c>
      <c r="AN1025" s="126">
        <f>表格2[[#This Row],[今次負磅]]/表格2[[#This Row],[排位體重]]*100%</f>
        <v>0.11900191938579655</v>
      </c>
      <c r="AO1025" t="str">
        <f t="shared" si="47"/>
        <v/>
      </c>
      <c r="AQ1025" t="s">
        <v>1419</v>
      </c>
      <c r="AS1025" t="s">
        <v>1421</v>
      </c>
    </row>
    <row r="1026" spans="1:45" x14ac:dyDescent="0.25">
      <c r="A1026" s="22" t="s">
        <v>203</v>
      </c>
      <c r="B1026" s="27" t="s">
        <v>220</v>
      </c>
      <c r="C1026" s="27"/>
      <c r="D1026" s="27"/>
      <c r="E1026" s="12" t="s">
        <v>29</v>
      </c>
      <c r="F1026" s="122"/>
      <c r="G1026" s="32" t="str">
        <f>VLOOKUP(AF1026, method!$A$1:$B$15, 2, 0)</f>
        <v>中前</v>
      </c>
      <c r="H1026">
        <v>4</v>
      </c>
      <c r="I1026" t="str">
        <f t="shared" ref="I1026:I1089" si="48">IF(COUNTIFS($B:$B,B1026,$J:$J,"&lt;="&amp;5,$H:$H,"&lt;="&amp;5)&gt;=3,"忠","")</f>
        <v/>
      </c>
      <c r="J1026">
        <f>COUNTIF($B$2:B1026,B1026)</f>
        <v>1</v>
      </c>
      <c r="K1026" t="str">
        <f t="shared" ref="K1026:K1089" ca="1" si="49">IF(AND(J1026&lt;=5,COUNTIF($B:$B,$B1026)&gt;=5),IF(COUNTA(_xlfn.UNIQUE(OFFSET($U$1,MATCH($B1026,$B:$B,0)-1,0,5,1)))&gt;1,"倉",""),"")</f>
        <v/>
      </c>
      <c r="L1026" t="s">
        <v>412</v>
      </c>
      <c r="M1026" s="39" t="s">
        <v>413</v>
      </c>
      <c r="N1026">
        <v>1400</v>
      </c>
      <c r="O1026">
        <v>1</v>
      </c>
      <c r="P1026">
        <v>22.19</v>
      </c>
      <c r="Q1026">
        <v>8</v>
      </c>
      <c r="R1026">
        <v>9</v>
      </c>
      <c r="S1026" s="44" t="s">
        <v>347</v>
      </c>
      <c r="T1026" s="56" t="s">
        <v>352</v>
      </c>
      <c r="U1026" s="17" t="s">
        <v>16</v>
      </c>
      <c r="V1026">
        <v>120</v>
      </c>
      <c r="W1026">
        <v>116</v>
      </c>
      <c r="X1026">
        <v>1134</v>
      </c>
      <c r="Z1026">
        <v>6.7</v>
      </c>
      <c r="AA1026" s="38" t="s">
        <v>511</v>
      </c>
      <c r="AB1026" s="35" t="s">
        <v>370</v>
      </c>
      <c r="AC1026" s="35">
        <f>VLOOKUP(A1026,Raceinfo!$A$1:$D$15,4,0)</f>
        <v>4</v>
      </c>
      <c r="AD1026">
        <v>4</v>
      </c>
      <c r="AE1026">
        <v>50</v>
      </c>
      <c r="AF1026">
        <v>5</v>
      </c>
      <c r="AG1026">
        <v>5</v>
      </c>
      <c r="AH1026">
        <v>5</v>
      </c>
      <c r="AI1026">
        <v>4</v>
      </c>
      <c r="AL1026" t="s">
        <v>39</v>
      </c>
      <c r="AM1026" t="s">
        <v>1469</v>
      </c>
      <c r="AN1026" s="126">
        <f>表格2[[#This Row],[今次負磅]]/表格2[[#This Row],[排位體重]]*100%</f>
        <v>0.10582010582010581</v>
      </c>
      <c r="AO1026" t="str">
        <f t="shared" ref="AO1026:AO1089" si="50">IF(AN1026&gt;0.1285,"H","")</f>
        <v/>
      </c>
    </row>
    <row r="1027" spans="1:45" x14ac:dyDescent="0.25">
      <c r="A1027" s="22" t="s">
        <v>203</v>
      </c>
      <c r="B1027" s="27" t="s">
        <v>220</v>
      </c>
      <c r="C1027" s="27"/>
      <c r="D1027" s="27"/>
      <c r="E1027" s="11" t="s">
        <v>1414</v>
      </c>
      <c r="F1027" s="122"/>
      <c r="G1027" s="32" t="str">
        <f>VLOOKUP(AF1027, method!$A$1:$B$15, 2, 0)</f>
        <v>中前</v>
      </c>
      <c r="H1027">
        <v>12</v>
      </c>
      <c r="I1027" t="str">
        <f t="shared" si="48"/>
        <v/>
      </c>
      <c r="J1027">
        <f>COUNTIF($B$2:B1027,B1027)</f>
        <v>2</v>
      </c>
      <c r="K1027" t="str">
        <f t="shared" ca="1" si="49"/>
        <v/>
      </c>
      <c r="L1027" t="s">
        <v>522</v>
      </c>
      <c r="M1027" s="39" t="s">
        <v>394</v>
      </c>
      <c r="N1027">
        <v>1400</v>
      </c>
      <c r="O1027">
        <v>1</v>
      </c>
      <c r="P1027">
        <v>22.51</v>
      </c>
      <c r="Q1027">
        <v>8</v>
      </c>
      <c r="R1027">
        <v>10</v>
      </c>
      <c r="S1027" s="44" t="s">
        <v>347</v>
      </c>
      <c r="T1027" s="46" t="s">
        <v>351</v>
      </c>
      <c r="U1027" s="17" t="s">
        <v>16</v>
      </c>
      <c r="V1027">
        <v>120</v>
      </c>
      <c r="W1027">
        <v>120</v>
      </c>
      <c r="X1027">
        <v>1128</v>
      </c>
      <c r="Z1027">
        <v>28</v>
      </c>
      <c r="AA1027" s="37" t="s">
        <v>419</v>
      </c>
      <c r="AB1027" s="35" t="s">
        <v>370</v>
      </c>
      <c r="AC1027" s="35">
        <f>VLOOKUP(A1027,Raceinfo!$A$1:$D$15,4,0)</f>
        <v>4</v>
      </c>
      <c r="AD1027">
        <v>4</v>
      </c>
      <c r="AE1027">
        <v>52</v>
      </c>
      <c r="AF1027">
        <v>6</v>
      </c>
      <c r="AG1027">
        <v>4</v>
      </c>
      <c r="AH1027">
        <v>3</v>
      </c>
      <c r="AI1027">
        <v>12</v>
      </c>
      <c r="AL1027" t="s">
        <v>39</v>
      </c>
      <c r="AM1027" t="s">
        <v>1469</v>
      </c>
      <c r="AN1027" s="126">
        <f>表格2[[#This Row],[今次負磅]]/表格2[[#This Row],[排位體重]]*100%</f>
        <v>0.10638297872340426</v>
      </c>
      <c r="AO1027" t="str">
        <f t="shared" si="50"/>
        <v/>
      </c>
    </row>
    <row r="1028" spans="1:45" x14ac:dyDescent="0.25">
      <c r="A1028" s="22" t="s">
        <v>203</v>
      </c>
      <c r="B1028" s="27" t="s">
        <v>220</v>
      </c>
      <c r="C1028" s="27"/>
      <c r="D1028" s="27"/>
      <c r="E1028" s="11" t="s">
        <v>1414</v>
      </c>
      <c r="F1028" s="122"/>
      <c r="G1028" s="33" t="str">
        <f>VLOOKUP(AF1028, method!$A$1:$B$15, 2, 0)</f>
        <v>留後</v>
      </c>
      <c r="H1028">
        <v>10</v>
      </c>
      <c r="I1028" t="str">
        <f t="shared" si="48"/>
        <v/>
      </c>
      <c r="J1028">
        <f>COUNTIF($B$2:B1028,B1028)</f>
        <v>3</v>
      </c>
      <c r="K1028" t="str">
        <f t="shared" ca="1" si="49"/>
        <v/>
      </c>
      <c r="L1028" t="s">
        <v>399</v>
      </c>
      <c r="M1028" s="41" t="s">
        <v>400</v>
      </c>
      <c r="N1028" s="42">
        <v>1200</v>
      </c>
      <c r="O1028">
        <v>1</v>
      </c>
      <c r="P1028">
        <v>11.64</v>
      </c>
      <c r="Q1028">
        <v>8</v>
      </c>
      <c r="R1028">
        <v>10</v>
      </c>
      <c r="S1028" s="44" t="s">
        <v>347</v>
      </c>
      <c r="T1028" s="50" t="s">
        <v>46</v>
      </c>
      <c r="U1028" s="17" t="s">
        <v>16</v>
      </c>
      <c r="V1028">
        <v>120</v>
      </c>
      <c r="W1028">
        <v>130</v>
      </c>
      <c r="X1028">
        <v>1138</v>
      </c>
      <c r="Z1028">
        <v>12</v>
      </c>
      <c r="AA1028" s="37" t="s">
        <v>373</v>
      </c>
      <c r="AB1028" s="35" t="s">
        <v>377</v>
      </c>
      <c r="AC1028" s="35">
        <f>VLOOKUP(A1028,Raceinfo!$A$1:$D$15,4,0)</f>
        <v>4</v>
      </c>
      <c r="AD1028">
        <v>4</v>
      </c>
      <c r="AE1028">
        <v>54</v>
      </c>
      <c r="AF1028">
        <v>12</v>
      </c>
      <c r="AG1028">
        <v>12</v>
      </c>
      <c r="AH1028">
        <v>10</v>
      </c>
      <c r="AL1028" t="s">
        <v>39</v>
      </c>
      <c r="AM1028" t="s">
        <v>1469</v>
      </c>
      <c r="AN1028" s="126">
        <f>表格2[[#This Row],[今次負磅]]/表格2[[#This Row],[排位體重]]*100%</f>
        <v>0.1054481546572935</v>
      </c>
      <c r="AO1028" t="str">
        <f t="shared" si="50"/>
        <v/>
      </c>
    </row>
    <row r="1029" spans="1:45" x14ac:dyDescent="0.25">
      <c r="A1029" s="22" t="s">
        <v>203</v>
      </c>
      <c r="B1029" s="27" t="s">
        <v>220</v>
      </c>
      <c r="C1029" s="27"/>
      <c r="D1029" s="27"/>
      <c r="E1029" s="125" t="s">
        <v>1399</v>
      </c>
      <c r="F1029" s="122"/>
      <c r="G1029" s="30" t="str">
        <f>VLOOKUP(AF1029, method!$A$1:$B$15, 2, 0)</f>
        <v>放頭</v>
      </c>
      <c r="H1029">
        <v>12</v>
      </c>
      <c r="I1029" t="str">
        <f t="shared" si="48"/>
        <v/>
      </c>
      <c r="J1029">
        <f>COUNTIF($B$2:B1029,B1029)</f>
        <v>4</v>
      </c>
      <c r="K1029" t="str">
        <f t="shared" ca="1" si="49"/>
        <v/>
      </c>
      <c r="L1029" t="s">
        <v>451</v>
      </c>
      <c r="M1029" s="41" t="s">
        <v>400</v>
      </c>
      <c r="N1029">
        <v>1650</v>
      </c>
      <c r="O1029">
        <v>1</v>
      </c>
      <c r="P1029">
        <v>39.42</v>
      </c>
      <c r="Q1029">
        <v>8</v>
      </c>
      <c r="R1029">
        <v>3</v>
      </c>
      <c r="S1029" s="44" t="s">
        <v>347</v>
      </c>
      <c r="T1029" s="50" t="s">
        <v>46</v>
      </c>
      <c r="U1029" s="17" t="s">
        <v>16</v>
      </c>
      <c r="V1029">
        <v>120</v>
      </c>
      <c r="W1029">
        <v>131</v>
      </c>
      <c r="X1029">
        <v>1130</v>
      </c>
      <c r="Z1029">
        <v>10</v>
      </c>
      <c r="AA1029" s="37">
        <v>5</v>
      </c>
      <c r="AB1029" s="35" t="s">
        <v>377</v>
      </c>
      <c r="AC1029" s="35">
        <f>VLOOKUP(A1029,Raceinfo!$A$1:$D$15,4,0)</f>
        <v>4</v>
      </c>
      <c r="AD1029">
        <v>4</v>
      </c>
      <c r="AE1029">
        <v>55</v>
      </c>
      <c r="AF1029">
        <v>1</v>
      </c>
      <c r="AG1029">
        <v>1</v>
      </c>
      <c r="AH1029">
        <v>1</v>
      </c>
      <c r="AI1029">
        <v>12</v>
      </c>
      <c r="AL1029" t="s">
        <v>39</v>
      </c>
      <c r="AM1029" t="s">
        <v>1469</v>
      </c>
      <c r="AN1029" s="126">
        <f>表格2[[#This Row],[今次負磅]]/表格2[[#This Row],[排位體重]]*100%</f>
        <v>0.10619469026548672</v>
      </c>
      <c r="AO1029" t="str">
        <f t="shared" si="50"/>
        <v/>
      </c>
    </row>
    <row r="1030" spans="1:45" x14ac:dyDescent="0.25">
      <c r="A1030" s="22" t="s">
        <v>203</v>
      </c>
      <c r="B1030" s="27" t="s">
        <v>220</v>
      </c>
      <c r="C1030" s="27"/>
      <c r="D1030" s="27"/>
      <c r="E1030" s="125" t="s">
        <v>1399</v>
      </c>
      <c r="F1030" s="122"/>
      <c r="G1030" s="32" t="str">
        <f>VLOOKUP(AF1030, method!$A$1:$B$15, 2, 0)</f>
        <v>中前</v>
      </c>
      <c r="H1030">
        <v>8</v>
      </c>
      <c r="I1030" t="str">
        <f t="shared" si="48"/>
        <v/>
      </c>
      <c r="J1030">
        <f>COUNTIF($B$2:B1030,B1030)</f>
        <v>5</v>
      </c>
      <c r="K1030" t="str">
        <f t="shared" ca="1" si="49"/>
        <v/>
      </c>
      <c r="L1030" t="s">
        <v>609</v>
      </c>
      <c r="M1030" s="41" t="s">
        <v>400</v>
      </c>
      <c r="N1030" s="42">
        <v>1200</v>
      </c>
      <c r="O1030">
        <v>1</v>
      </c>
      <c r="P1030">
        <v>9.6999999999999993</v>
      </c>
      <c r="Q1030">
        <v>8</v>
      </c>
      <c r="R1030">
        <v>4</v>
      </c>
      <c r="S1030" s="44" t="s">
        <v>347</v>
      </c>
      <c r="T1030" s="50" t="s">
        <v>46</v>
      </c>
      <c r="U1030" s="17" t="s">
        <v>16</v>
      </c>
      <c r="V1030">
        <v>120</v>
      </c>
      <c r="W1030">
        <v>132</v>
      </c>
      <c r="X1030">
        <v>1130</v>
      </c>
      <c r="Z1030">
        <v>8.1</v>
      </c>
      <c r="AA1030" s="37" t="s">
        <v>414</v>
      </c>
      <c r="AB1030" s="35" t="s">
        <v>377</v>
      </c>
      <c r="AC1030" s="35">
        <f>VLOOKUP(A1030,Raceinfo!$A$1:$D$15,4,0)</f>
        <v>4</v>
      </c>
      <c r="AD1030">
        <v>4</v>
      </c>
      <c r="AE1030">
        <v>57</v>
      </c>
      <c r="AF1030">
        <v>4</v>
      </c>
      <c r="AG1030">
        <v>4</v>
      </c>
      <c r="AH1030">
        <v>8</v>
      </c>
      <c r="AL1030" t="s">
        <v>39</v>
      </c>
      <c r="AM1030" t="s">
        <v>1469</v>
      </c>
      <c r="AN1030" s="126">
        <f>表格2[[#This Row],[今次負磅]]/表格2[[#This Row],[排位體重]]*100%</f>
        <v>0.10619469026548672</v>
      </c>
      <c r="AO1030" t="str">
        <f t="shared" si="50"/>
        <v/>
      </c>
    </row>
    <row r="1031" spans="1:45" x14ac:dyDescent="0.25">
      <c r="A1031" s="22" t="s">
        <v>203</v>
      </c>
      <c r="B1031" s="27" t="s">
        <v>220</v>
      </c>
      <c r="C1031" s="27"/>
      <c r="D1031" s="27"/>
      <c r="E1031" s="125" t="s">
        <v>1399</v>
      </c>
      <c r="F1031" s="122"/>
      <c r="G1031" s="30" t="str">
        <f>VLOOKUP(AF1031, method!$A$1:$B$15, 2, 0)</f>
        <v>放頭</v>
      </c>
      <c r="H1031">
        <v>7</v>
      </c>
      <c r="I1031" t="str">
        <f t="shared" si="48"/>
        <v/>
      </c>
      <c r="J1031">
        <f>COUNTIF($B$2:B1031,B1031)</f>
        <v>6</v>
      </c>
      <c r="K1031" t="str">
        <f t="shared" ca="1" si="49"/>
        <v/>
      </c>
      <c r="L1031" t="s">
        <v>427</v>
      </c>
      <c r="M1031" s="39" t="s">
        <v>369</v>
      </c>
      <c r="N1031">
        <v>1400</v>
      </c>
      <c r="O1031">
        <v>1</v>
      </c>
      <c r="P1031">
        <v>22.8</v>
      </c>
      <c r="Q1031">
        <v>8</v>
      </c>
      <c r="R1031">
        <v>3</v>
      </c>
      <c r="S1031" s="44" t="s">
        <v>347</v>
      </c>
      <c r="T1031" s="47" t="s">
        <v>32</v>
      </c>
      <c r="U1031" s="17" t="s">
        <v>16</v>
      </c>
      <c r="V1031">
        <v>120</v>
      </c>
      <c r="W1031">
        <v>134</v>
      </c>
      <c r="X1031">
        <v>1136</v>
      </c>
      <c r="Z1031">
        <v>5.0999999999999996</v>
      </c>
      <c r="AA1031" s="37" t="s">
        <v>467</v>
      </c>
      <c r="AB1031" s="35" t="s">
        <v>377</v>
      </c>
      <c r="AC1031" s="35">
        <f>VLOOKUP(A1031,Raceinfo!$A$1:$D$15,4,0)</f>
        <v>4</v>
      </c>
      <c r="AD1031">
        <v>4</v>
      </c>
      <c r="AE1031">
        <v>59</v>
      </c>
      <c r="AF1031">
        <v>2</v>
      </c>
      <c r="AG1031">
        <v>3</v>
      </c>
      <c r="AH1031">
        <v>4</v>
      </c>
      <c r="AI1031">
        <v>7</v>
      </c>
      <c r="AL1031" t="s">
        <v>39</v>
      </c>
      <c r="AM1031" t="s">
        <v>1469</v>
      </c>
      <c r="AN1031" s="126">
        <f>表格2[[#This Row],[今次負磅]]/表格2[[#This Row],[排位體重]]*100%</f>
        <v>0.10563380281690141</v>
      </c>
      <c r="AO1031" t="str">
        <f t="shared" si="50"/>
        <v/>
      </c>
    </row>
    <row r="1032" spans="1:45" x14ac:dyDescent="0.25">
      <c r="A1032" s="22" t="s">
        <v>203</v>
      </c>
      <c r="B1032" s="27" t="s">
        <v>220</v>
      </c>
      <c r="C1032" s="27"/>
      <c r="D1032" s="27"/>
      <c r="E1032" s="125" t="s">
        <v>1399</v>
      </c>
      <c r="F1032" s="122"/>
      <c r="G1032" s="31" t="str">
        <f>VLOOKUP(AF1032, method!$A$1:$B$15, 2, 0)</f>
        <v>中後</v>
      </c>
      <c r="H1032">
        <v>5</v>
      </c>
      <c r="I1032" t="str">
        <f t="shared" si="48"/>
        <v/>
      </c>
      <c r="J1032">
        <f>COUNTIF($B$2:B1032,B1032)</f>
        <v>7</v>
      </c>
      <c r="K1032" t="str">
        <f t="shared" ca="1" si="49"/>
        <v/>
      </c>
      <c r="L1032" t="s">
        <v>420</v>
      </c>
      <c r="M1032" s="39" t="s">
        <v>369</v>
      </c>
      <c r="N1032">
        <v>1400</v>
      </c>
      <c r="O1032">
        <v>1</v>
      </c>
      <c r="P1032">
        <v>21.97</v>
      </c>
      <c r="Q1032">
        <v>8</v>
      </c>
      <c r="R1032">
        <v>3</v>
      </c>
      <c r="S1032" s="44" t="s">
        <v>347</v>
      </c>
      <c r="T1032" s="61" t="s">
        <v>128</v>
      </c>
      <c r="U1032" s="17" t="s">
        <v>16</v>
      </c>
      <c r="V1032">
        <v>120</v>
      </c>
      <c r="W1032">
        <v>117</v>
      </c>
      <c r="X1032">
        <v>1143</v>
      </c>
      <c r="Z1032">
        <v>57</v>
      </c>
      <c r="AA1032" s="37" t="s">
        <v>467</v>
      </c>
      <c r="AB1032" s="35" t="s">
        <v>370</v>
      </c>
      <c r="AC1032" s="35">
        <f>VLOOKUP(A1032,Raceinfo!$A$1:$D$15,4,0)</f>
        <v>4</v>
      </c>
      <c r="AD1032">
        <v>3</v>
      </c>
      <c r="AE1032">
        <v>61</v>
      </c>
      <c r="AF1032">
        <v>9</v>
      </c>
      <c r="AG1032">
        <v>7</v>
      </c>
      <c r="AH1032">
        <v>6</v>
      </c>
      <c r="AI1032">
        <v>5</v>
      </c>
      <c r="AL1032" t="s">
        <v>39</v>
      </c>
      <c r="AM1032" t="s">
        <v>1469</v>
      </c>
      <c r="AN1032" s="126">
        <f>表格2[[#This Row],[今次負磅]]/表格2[[#This Row],[排位體重]]*100%</f>
        <v>0.10498687664041995</v>
      </c>
      <c r="AO1032" t="str">
        <f t="shared" si="50"/>
        <v/>
      </c>
    </row>
    <row r="1033" spans="1:45" x14ac:dyDescent="0.25">
      <c r="A1033" s="22" t="s">
        <v>203</v>
      </c>
      <c r="B1033" s="27" t="s">
        <v>220</v>
      </c>
      <c r="C1033" s="27"/>
      <c r="D1033" s="27"/>
      <c r="E1033" s="12" t="s">
        <v>29</v>
      </c>
      <c r="F1033" s="122"/>
      <c r="G1033" s="33" t="str">
        <f>VLOOKUP(AF1033, method!$A$1:$B$15, 2, 0)</f>
        <v>留後</v>
      </c>
      <c r="H1033">
        <v>8</v>
      </c>
      <c r="I1033" t="str">
        <f t="shared" si="48"/>
        <v/>
      </c>
      <c r="J1033">
        <f>COUNTIF($B$2:B1033,B1033)</f>
        <v>8</v>
      </c>
      <c r="K1033" t="str">
        <f t="shared" ca="1" si="49"/>
        <v/>
      </c>
      <c r="L1033" t="s">
        <v>501</v>
      </c>
      <c r="M1033" s="41" t="s">
        <v>400</v>
      </c>
      <c r="N1033" s="42">
        <v>1200</v>
      </c>
      <c r="O1033">
        <v>1</v>
      </c>
      <c r="P1033">
        <v>8.92</v>
      </c>
      <c r="Q1033">
        <v>8</v>
      </c>
      <c r="R1033">
        <v>10</v>
      </c>
      <c r="S1033" s="44" t="s">
        <v>347</v>
      </c>
      <c r="T1033" s="44" t="s">
        <v>347</v>
      </c>
      <c r="U1033" s="17" t="s">
        <v>16</v>
      </c>
      <c r="V1033">
        <v>120</v>
      </c>
      <c r="W1033">
        <v>115</v>
      </c>
      <c r="X1033">
        <v>1145</v>
      </c>
      <c r="Z1033">
        <v>13</v>
      </c>
      <c r="AA1033" s="37" t="s">
        <v>382</v>
      </c>
      <c r="AB1033" s="35" t="s">
        <v>377</v>
      </c>
      <c r="AC1033" s="35">
        <f>VLOOKUP(A1033,Raceinfo!$A$1:$D$15,4,0)</f>
        <v>4</v>
      </c>
      <c r="AD1033">
        <v>3</v>
      </c>
      <c r="AE1033">
        <v>63</v>
      </c>
      <c r="AF1033">
        <v>11</v>
      </c>
      <c r="AG1033">
        <v>11</v>
      </c>
      <c r="AH1033">
        <v>8</v>
      </c>
      <c r="AL1033" t="s">
        <v>98</v>
      </c>
      <c r="AM1033" t="s">
        <v>1479</v>
      </c>
      <c r="AN1033" s="126">
        <f>表格2[[#This Row],[今次負磅]]/表格2[[#This Row],[排位體重]]*100%</f>
        <v>0.10480349344978165</v>
      </c>
      <c r="AO1033" t="str">
        <f t="shared" si="50"/>
        <v/>
      </c>
    </row>
    <row r="1034" spans="1:45" x14ac:dyDescent="0.25">
      <c r="A1034" s="22" t="s">
        <v>203</v>
      </c>
      <c r="B1034" s="27" t="s">
        <v>220</v>
      </c>
      <c r="C1034" s="27"/>
      <c r="D1034" s="27"/>
      <c r="E1034" s="125" t="s">
        <v>1399</v>
      </c>
      <c r="F1034" s="122"/>
      <c r="G1034" s="32" t="str">
        <f>VLOOKUP(AF1034, method!$A$1:$B$15, 2, 0)</f>
        <v>中前</v>
      </c>
      <c r="H1034">
        <v>11</v>
      </c>
      <c r="I1034" t="str">
        <f t="shared" si="48"/>
        <v/>
      </c>
      <c r="J1034">
        <f>COUNTIF($B$2:B1034,B1034)</f>
        <v>9</v>
      </c>
      <c r="K1034" t="str">
        <f t="shared" ca="1" si="49"/>
        <v/>
      </c>
      <c r="L1034" t="s">
        <v>540</v>
      </c>
      <c r="M1034" s="39" t="s">
        <v>430</v>
      </c>
      <c r="N1034">
        <v>1400</v>
      </c>
      <c r="O1034">
        <v>1</v>
      </c>
      <c r="P1034">
        <v>22.85</v>
      </c>
      <c r="Q1034">
        <v>8</v>
      </c>
      <c r="R1034">
        <v>1</v>
      </c>
      <c r="S1034" s="44" t="s">
        <v>347</v>
      </c>
      <c r="T1034" s="44" t="s">
        <v>347</v>
      </c>
      <c r="U1034" s="17" t="s">
        <v>16</v>
      </c>
      <c r="V1034">
        <v>120</v>
      </c>
      <c r="W1034">
        <v>117</v>
      </c>
      <c r="X1034">
        <v>1152</v>
      </c>
      <c r="Z1034">
        <v>22</v>
      </c>
      <c r="AA1034" s="37" t="s">
        <v>471</v>
      </c>
      <c r="AB1034" s="35" t="s">
        <v>377</v>
      </c>
      <c r="AC1034" s="35">
        <f>VLOOKUP(A1034,Raceinfo!$A$1:$D$15,4,0)</f>
        <v>4</v>
      </c>
      <c r="AD1034">
        <v>3</v>
      </c>
      <c r="AE1034">
        <v>64</v>
      </c>
      <c r="AF1034">
        <v>4</v>
      </c>
      <c r="AG1034">
        <v>5</v>
      </c>
      <c r="AH1034">
        <v>6</v>
      </c>
      <c r="AI1034">
        <v>11</v>
      </c>
      <c r="AL1034" t="s">
        <v>18</v>
      </c>
      <c r="AM1034" t="s">
        <v>1475</v>
      </c>
      <c r="AN1034" s="126">
        <f>表格2[[#This Row],[今次負磅]]/表格2[[#This Row],[排位體重]]*100%</f>
        <v>0.10416666666666667</v>
      </c>
      <c r="AO1034" t="str">
        <f t="shared" si="50"/>
        <v/>
      </c>
    </row>
    <row r="1035" spans="1:45" x14ac:dyDescent="0.25">
      <c r="A1035" s="22" t="s">
        <v>203</v>
      </c>
      <c r="B1035" s="27" t="s">
        <v>220</v>
      </c>
      <c r="C1035" s="27"/>
      <c r="D1035" s="27"/>
      <c r="E1035" s="125" t="s">
        <v>1399</v>
      </c>
      <c r="F1035" s="122"/>
      <c r="G1035" s="30" t="str">
        <f>VLOOKUP(AF1035, method!$A$1:$B$15, 2, 0)</f>
        <v>放頭</v>
      </c>
      <c r="H1035">
        <v>6</v>
      </c>
      <c r="I1035" t="str">
        <f t="shared" si="48"/>
        <v/>
      </c>
      <c r="J1035">
        <f>COUNTIF($B$2:B1035,B1035)</f>
        <v>10</v>
      </c>
      <c r="K1035" t="str">
        <f t="shared" ca="1" si="49"/>
        <v/>
      </c>
      <c r="L1035" t="s">
        <v>407</v>
      </c>
      <c r="M1035" s="41" t="s">
        <v>400</v>
      </c>
      <c r="N1035">
        <v>1650</v>
      </c>
      <c r="O1035">
        <v>1</v>
      </c>
      <c r="P1035">
        <v>39.130000000000003</v>
      </c>
      <c r="Q1035">
        <v>8</v>
      </c>
      <c r="R1035">
        <v>3</v>
      </c>
      <c r="S1035" s="44" t="s">
        <v>347</v>
      </c>
      <c r="T1035" s="44" t="s">
        <v>347</v>
      </c>
      <c r="U1035" s="17" t="s">
        <v>16</v>
      </c>
      <c r="V1035">
        <v>120</v>
      </c>
      <c r="W1035">
        <v>120</v>
      </c>
      <c r="X1035">
        <v>1141</v>
      </c>
      <c r="Z1035">
        <v>15</v>
      </c>
      <c r="AA1035" s="37" t="s">
        <v>428</v>
      </c>
      <c r="AB1035" s="35" t="s">
        <v>377</v>
      </c>
      <c r="AC1035" s="35">
        <f>VLOOKUP(A1035,Raceinfo!$A$1:$D$15,4,0)</f>
        <v>4</v>
      </c>
      <c r="AD1035">
        <v>3</v>
      </c>
      <c r="AE1035">
        <v>64</v>
      </c>
      <c r="AF1035">
        <v>3</v>
      </c>
      <c r="AG1035">
        <v>3</v>
      </c>
      <c r="AH1035">
        <v>3</v>
      </c>
      <c r="AI1035">
        <v>6</v>
      </c>
      <c r="AL1035" t="s">
        <v>18</v>
      </c>
      <c r="AM1035" t="s">
        <v>1475</v>
      </c>
      <c r="AN1035" s="126">
        <f>表格2[[#This Row],[今次負磅]]/表格2[[#This Row],[排位體重]]*100%</f>
        <v>0.10517090271691498</v>
      </c>
      <c r="AO1035" t="str">
        <f t="shared" si="50"/>
        <v/>
      </c>
    </row>
    <row r="1036" spans="1:45" x14ac:dyDescent="0.25">
      <c r="A1036" s="22" t="s">
        <v>203</v>
      </c>
      <c r="B1036" s="27" t="s">
        <v>220</v>
      </c>
      <c r="C1036" s="27"/>
      <c r="D1036" s="27"/>
      <c r="E1036" s="11" t="s">
        <v>1414</v>
      </c>
      <c r="F1036" s="122"/>
      <c r="G1036" s="32" t="str">
        <f>VLOOKUP(AF1036, method!$A$1:$B$15, 2, 0)</f>
        <v>中前</v>
      </c>
      <c r="H1036">
        <v>7</v>
      </c>
      <c r="I1036" t="str">
        <f t="shared" si="48"/>
        <v/>
      </c>
      <c r="J1036">
        <f>COUNTIF($B$2:B1036,B1036)</f>
        <v>11</v>
      </c>
      <c r="K1036" t="str">
        <f t="shared" ca="1" si="49"/>
        <v/>
      </c>
      <c r="L1036" t="s">
        <v>541</v>
      </c>
      <c r="M1036" s="41" t="s">
        <v>400</v>
      </c>
      <c r="N1036" s="42">
        <v>1200</v>
      </c>
      <c r="O1036">
        <v>1</v>
      </c>
      <c r="P1036">
        <v>10.3</v>
      </c>
      <c r="Q1036">
        <v>8</v>
      </c>
      <c r="R1036">
        <v>10</v>
      </c>
      <c r="S1036" s="44" t="s">
        <v>347</v>
      </c>
      <c r="T1036" s="61" t="s">
        <v>128</v>
      </c>
      <c r="U1036" s="17" t="s">
        <v>16</v>
      </c>
      <c r="V1036">
        <v>120</v>
      </c>
      <c r="W1036">
        <v>117</v>
      </c>
      <c r="X1036">
        <v>1142</v>
      </c>
      <c r="Z1036">
        <v>9.4</v>
      </c>
      <c r="AA1036" s="37" t="s">
        <v>410</v>
      </c>
      <c r="AB1036" s="35" t="s">
        <v>377</v>
      </c>
      <c r="AC1036" s="35">
        <f>VLOOKUP(A1036,Raceinfo!$A$1:$D$15,4,0)</f>
        <v>4</v>
      </c>
      <c r="AD1036">
        <v>3</v>
      </c>
      <c r="AE1036">
        <v>64</v>
      </c>
      <c r="AF1036">
        <v>4</v>
      </c>
      <c r="AG1036">
        <v>4</v>
      </c>
      <c r="AH1036">
        <v>7</v>
      </c>
      <c r="AL1036" t="s">
        <v>18</v>
      </c>
      <c r="AM1036" t="s">
        <v>1475</v>
      </c>
      <c r="AN1036" s="126">
        <f>表格2[[#This Row],[今次負磅]]/表格2[[#This Row],[排位體重]]*100%</f>
        <v>0.10507880910683012</v>
      </c>
      <c r="AO1036" t="str">
        <f t="shared" si="50"/>
        <v/>
      </c>
    </row>
    <row r="1037" spans="1:45" x14ac:dyDescent="0.25">
      <c r="A1037" s="22" t="s">
        <v>203</v>
      </c>
      <c r="B1037" s="27" t="s">
        <v>220</v>
      </c>
      <c r="C1037" s="27"/>
      <c r="D1037" s="27"/>
      <c r="E1037" s="125" t="s">
        <v>1399</v>
      </c>
      <c r="F1037" s="28" t="s">
        <v>1408</v>
      </c>
      <c r="G1037" s="30" t="str">
        <f>VLOOKUP(AF1037, method!$A$1:$B$15, 2, 0)</f>
        <v>放頭</v>
      </c>
      <c r="H1037" s="15">
        <v>1</v>
      </c>
      <c r="I1037" s="15" t="str">
        <f t="shared" si="48"/>
        <v/>
      </c>
      <c r="J1037" s="15">
        <f>COUNTIF($B$2:B1037,B1037)</f>
        <v>12</v>
      </c>
      <c r="K1037" s="15" t="str">
        <f t="shared" ca="1" si="49"/>
        <v/>
      </c>
      <c r="L1037" t="s">
        <v>557</v>
      </c>
      <c r="M1037" s="39" t="s">
        <v>413</v>
      </c>
      <c r="N1037">
        <v>1400</v>
      </c>
      <c r="O1037">
        <v>1</v>
      </c>
      <c r="P1037">
        <v>21.73</v>
      </c>
      <c r="Q1037">
        <v>8</v>
      </c>
      <c r="R1037">
        <v>3</v>
      </c>
      <c r="S1037" s="44" t="s">
        <v>347</v>
      </c>
      <c r="T1037" s="44" t="s">
        <v>347</v>
      </c>
      <c r="U1037" s="17" t="s">
        <v>16</v>
      </c>
      <c r="V1037">
        <v>120</v>
      </c>
      <c r="W1037">
        <v>132</v>
      </c>
      <c r="X1037">
        <v>1138</v>
      </c>
      <c r="Z1037">
        <v>3.1</v>
      </c>
      <c r="AA1037" s="38" t="s">
        <v>579</v>
      </c>
      <c r="AB1037" s="35" t="s">
        <v>377</v>
      </c>
      <c r="AC1037" s="35">
        <f>VLOOKUP(A1037,Raceinfo!$A$1:$D$15,4,0)</f>
        <v>4</v>
      </c>
      <c r="AD1037">
        <v>4</v>
      </c>
      <c r="AE1037">
        <v>59</v>
      </c>
      <c r="AF1037">
        <v>3</v>
      </c>
      <c r="AG1037">
        <v>3</v>
      </c>
      <c r="AH1037">
        <v>4</v>
      </c>
      <c r="AI1037">
        <v>1</v>
      </c>
      <c r="AL1037" t="s">
        <v>18</v>
      </c>
      <c r="AM1037" t="s">
        <v>1475</v>
      </c>
      <c r="AN1037" s="126">
        <f>表格2[[#This Row],[今次負磅]]/表格2[[#This Row],[排位體重]]*100%</f>
        <v>0.1054481546572935</v>
      </c>
      <c r="AO1037" t="str">
        <f t="shared" si="50"/>
        <v/>
      </c>
    </row>
    <row r="1038" spans="1:45" x14ac:dyDescent="0.25">
      <c r="A1038" s="22" t="s">
        <v>203</v>
      </c>
      <c r="B1038" s="27" t="s">
        <v>220</v>
      </c>
      <c r="C1038" s="27"/>
      <c r="D1038" s="27"/>
      <c r="E1038" s="11" t="s">
        <v>1414</v>
      </c>
      <c r="F1038" s="23" t="s">
        <v>1409</v>
      </c>
      <c r="G1038" s="32" t="str">
        <f>VLOOKUP(AF1038, method!$A$1:$B$15, 2, 0)</f>
        <v>中前</v>
      </c>
      <c r="H1038" s="15">
        <v>2</v>
      </c>
      <c r="I1038" s="15" t="str">
        <f t="shared" si="48"/>
        <v/>
      </c>
      <c r="J1038" s="15">
        <f>COUNTIF($B$2:B1038,B1038)</f>
        <v>13</v>
      </c>
      <c r="K1038" s="15" t="str">
        <f t="shared" ca="1" si="49"/>
        <v/>
      </c>
      <c r="L1038" t="s">
        <v>542</v>
      </c>
      <c r="M1038" s="41" t="s">
        <v>400</v>
      </c>
      <c r="N1038" s="42">
        <v>1200</v>
      </c>
      <c r="O1038">
        <v>1</v>
      </c>
      <c r="P1038">
        <v>9.34</v>
      </c>
      <c r="Q1038">
        <v>8</v>
      </c>
      <c r="R1038">
        <v>9</v>
      </c>
      <c r="S1038" s="44" t="s">
        <v>347</v>
      </c>
      <c r="T1038" s="44" t="s">
        <v>347</v>
      </c>
      <c r="U1038" s="17" t="s">
        <v>16</v>
      </c>
      <c r="V1038">
        <v>120</v>
      </c>
      <c r="W1038">
        <v>132</v>
      </c>
      <c r="X1038">
        <v>1144</v>
      </c>
      <c r="Z1038">
        <v>9.8000000000000007</v>
      </c>
      <c r="AA1038" s="38" t="s">
        <v>434</v>
      </c>
      <c r="AB1038" s="35" t="s">
        <v>377</v>
      </c>
      <c r="AC1038" s="35">
        <f>VLOOKUP(A1038,Raceinfo!$A$1:$D$15,4,0)</f>
        <v>4</v>
      </c>
      <c r="AD1038">
        <v>4</v>
      </c>
      <c r="AE1038">
        <v>57</v>
      </c>
      <c r="AF1038">
        <v>5</v>
      </c>
      <c r="AG1038">
        <v>6</v>
      </c>
      <c r="AH1038">
        <v>2</v>
      </c>
      <c r="AL1038" t="s">
        <v>18</v>
      </c>
      <c r="AM1038" t="s">
        <v>1475</v>
      </c>
      <c r="AN1038" s="126">
        <f>表格2[[#This Row],[今次負磅]]/表格2[[#This Row],[排位體重]]*100%</f>
        <v>0.1048951048951049</v>
      </c>
      <c r="AO1038" t="str">
        <f t="shared" si="50"/>
        <v/>
      </c>
    </row>
    <row r="1039" spans="1:45" x14ac:dyDescent="0.25">
      <c r="A1039" s="22" t="s">
        <v>203</v>
      </c>
      <c r="B1039" s="27" t="s">
        <v>220</v>
      </c>
      <c r="C1039" s="27"/>
      <c r="D1039" s="27"/>
      <c r="E1039" s="11" t="s">
        <v>1414</v>
      </c>
      <c r="F1039" s="122"/>
      <c r="G1039" s="30" t="str">
        <f>VLOOKUP(AF1039, method!$A$1:$B$15, 2, 0)</f>
        <v>放頭</v>
      </c>
      <c r="H1039">
        <v>9</v>
      </c>
      <c r="I1039" t="str">
        <f t="shared" si="48"/>
        <v/>
      </c>
      <c r="J1039">
        <f>COUNTIF($B$2:B1039,B1039)</f>
        <v>14</v>
      </c>
      <c r="K1039" t="str">
        <f t="shared" ca="1" si="49"/>
        <v/>
      </c>
      <c r="L1039" t="s">
        <v>634</v>
      </c>
      <c r="M1039" s="40" t="s">
        <v>376</v>
      </c>
      <c r="N1039">
        <v>1650</v>
      </c>
      <c r="O1039">
        <v>1</v>
      </c>
      <c r="P1039">
        <v>41.16</v>
      </c>
      <c r="Q1039">
        <v>8</v>
      </c>
      <c r="R1039">
        <v>9</v>
      </c>
      <c r="S1039" s="44" t="s">
        <v>347</v>
      </c>
      <c r="T1039" s="44" t="s">
        <v>347</v>
      </c>
      <c r="U1039" s="17" t="s">
        <v>16</v>
      </c>
      <c r="V1039">
        <v>120</v>
      </c>
      <c r="W1039">
        <v>133</v>
      </c>
      <c r="X1039">
        <v>1137</v>
      </c>
      <c r="Z1039">
        <v>9.1999999999999993</v>
      </c>
      <c r="AA1039" s="37" t="s">
        <v>440</v>
      </c>
      <c r="AB1039" s="35" t="s">
        <v>377</v>
      </c>
      <c r="AC1039" s="35">
        <f>VLOOKUP(A1039,Raceinfo!$A$1:$D$15,4,0)</f>
        <v>4</v>
      </c>
      <c r="AD1039">
        <v>4</v>
      </c>
      <c r="AE1039">
        <v>59</v>
      </c>
      <c r="AF1039">
        <v>1</v>
      </c>
      <c r="AG1039">
        <v>1</v>
      </c>
      <c r="AH1039">
        <v>1</v>
      </c>
      <c r="AI1039">
        <v>9</v>
      </c>
      <c r="AL1039" t="s">
        <v>18</v>
      </c>
      <c r="AM1039" t="s">
        <v>1475</v>
      </c>
      <c r="AN1039" s="126">
        <f>表格2[[#This Row],[今次負磅]]/表格2[[#This Row],[排位體重]]*100%</f>
        <v>0.10554089709762533</v>
      </c>
      <c r="AO1039" t="str">
        <f t="shared" si="50"/>
        <v/>
      </c>
    </row>
    <row r="1040" spans="1:45" x14ac:dyDescent="0.25">
      <c r="A1040" s="22" t="s">
        <v>203</v>
      </c>
      <c r="B1040" s="27" t="s">
        <v>220</v>
      </c>
      <c r="C1040" s="27"/>
      <c r="D1040" s="27"/>
      <c r="E1040" s="125" t="s">
        <v>1399</v>
      </c>
      <c r="F1040" s="122"/>
      <c r="G1040" s="30" t="str">
        <f>VLOOKUP(AF1040, method!$A$1:$B$15, 2, 0)</f>
        <v>放頭</v>
      </c>
      <c r="H1040">
        <v>7</v>
      </c>
      <c r="I1040" t="str">
        <f t="shared" si="48"/>
        <v/>
      </c>
      <c r="J1040">
        <f>COUNTIF($B$2:B1040,B1040)</f>
        <v>15</v>
      </c>
      <c r="K1040" t="str">
        <f t="shared" ca="1" si="49"/>
        <v/>
      </c>
      <c r="L1040" t="s">
        <v>635</v>
      </c>
      <c r="M1040" s="40" t="s">
        <v>426</v>
      </c>
      <c r="N1040">
        <v>1650</v>
      </c>
      <c r="O1040">
        <v>1</v>
      </c>
      <c r="P1040">
        <v>38.92</v>
      </c>
      <c r="Q1040">
        <v>8</v>
      </c>
      <c r="R1040">
        <v>1</v>
      </c>
      <c r="S1040" s="44" t="s">
        <v>347</v>
      </c>
      <c r="T1040" s="44" t="s">
        <v>347</v>
      </c>
      <c r="U1040" s="17" t="s">
        <v>16</v>
      </c>
      <c r="V1040">
        <v>120</v>
      </c>
      <c r="W1040">
        <v>118</v>
      </c>
      <c r="X1040">
        <v>1123</v>
      </c>
      <c r="Z1040">
        <v>7</v>
      </c>
      <c r="AA1040" s="37" t="s">
        <v>428</v>
      </c>
      <c r="AB1040" s="35" t="s">
        <v>370</v>
      </c>
      <c r="AC1040" s="35">
        <f>VLOOKUP(A1040,Raceinfo!$A$1:$D$15,4,0)</f>
        <v>4</v>
      </c>
      <c r="AD1040">
        <v>3</v>
      </c>
      <c r="AE1040">
        <v>61</v>
      </c>
      <c r="AF1040">
        <v>2</v>
      </c>
      <c r="AG1040">
        <v>3</v>
      </c>
      <c r="AH1040">
        <v>4</v>
      </c>
      <c r="AI1040">
        <v>7</v>
      </c>
      <c r="AL1040" t="s">
        <v>18</v>
      </c>
      <c r="AM1040" t="s">
        <v>1475</v>
      </c>
      <c r="AN1040" s="126">
        <f>表格2[[#This Row],[今次負磅]]/表格2[[#This Row],[排位體重]]*100%</f>
        <v>0.10685663401602849</v>
      </c>
      <c r="AO1040" t="str">
        <f t="shared" si="50"/>
        <v/>
      </c>
    </row>
    <row r="1041" spans="1:45" x14ac:dyDescent="0.25">
      <c r="A1041" s="22" t="s">
        <v>203</v>
      </c>
      <c r="B1041" s="27" t="s">
        <v>220</v>
      </c>
      <c r="C1041" s="27"/>
      <c r="D1041" s="27"/>
      <c r="E1041" s="11" t="s">
        <v>1414</v>
      </c>
      <c r="F1041" s="122"/>
      <c r="G1041" s="32" t="str">
        <f>VLOOKUP(AF1041, method!$A$1:$B$15, 2, 0)</f>
        <v>中前</v>
      </c>
      <c r="H1041">
        <v>4</v>
      </c>
      <c r="I1041" t="str">
        <f t="shared" si="48"/>
        <v/>
      </c>
      <c r="J1041">
        <f>COUNTIF($B$2:B1041,B1041)</f>
        <v>16</v>
      </c>
      <c r="K1041" t="str">
        <f t="shared" ca="1" si="49"/>
        <v/>
      </c>
      <c r="L1041" t="s">
        <v>686</v>
      </c>
      <c r="M1041" s="39" t="s">
        <v>413</v>
      </c>
      <c r="N1041">
        <v>1600</v>
      </c>
      <c r="O1041">
        <v>1</v>
      </c>
      <c r="P1041">
        <v>34.9</v>
      </c>
      <c r="Q1041">
        <v>8</v>
      </c>
      <c r="R1041">
        <v>6</v>
      </c>
      <c r="S1041" s="44" t="s">
        <v>347</v>
      </c>
      <c r="T1041" s="44" t="s">
        <v>347</v>
      </c>
      <c r="U1041" s="17" t="s">
        <v>16</v>
      </c>
      <c r="V1041">
        <v>120</v>
      </c>
      <c r="W1041">
        <v>117</v>
      </c>
      <c r="X1041">
        <v>1120</v>
      </c>
      <c r="Z1041">
        <v>14</v>
      </c>
      <c r="AA1041" s="37" t="s">
        <v>423</v>
      </c>
      <c r="AB1041" s="35" t="s">
        <v>377</v>
      </c>
      <c r="AC1041" s="35">
        <f>VLOOKUP(A1041,Raceinfo!$A$1:$D$15,4,0)</f>
        <v>4</v>
      </c>
      <c r="AD1041">
        <v>3</v>
      </c>
      <c r="AE1041">
        <v>62</v>
      </c>
      <c r="AF1041">
        <v>4</v>
      </c>
      <c r="AG1041">
        <v>5</v>
      </c>
      <c r="AH1041">
        <v>4</v>
      </c>
      <c r="AI1041">
        <v>4</v>
      </c>
      <c r="AL1041" t="s">
        <v>48</v>
      </c>
      <c r="AM1041" t="s">
        <v>1471</v>
      </c>
      <c r="AN1041" s="126">
        <f>表格2[[#This Row],[今次負磅]]/表格2[[#This Row],[排位體重]]*100%</f>
        <v>0.10714285714285714</v>
      </c>
      <c r="AO1041" t="str">
        <f t="shared" si="50"/>
        <v/>
      </c>
    </row>
    <row r="1042" spans="1:45" x14ac:dyDescent="0.25">
      <c r="A1042" s="22" t="s">
        <v>203</v>
      </c>
      <c r="B1042" s="27" t="s">
        <v>220</v>
      </c>
      <c r="C1042" s="27"/>
      <c r="D1042" s="27"/>
      <c r="E1042" s="11" t="s">
        <v>1414</v>
      </c>
      <c r="F1042" s="122"/>
      <c r="G1042" s="30" t="str">
        <f>VLOOKUP(AF1042, method!$A$1:$B$15, 2, 0)</f>
        <v>放頭</v>
      </c>
      <c r="H1042">
        <v>10</v>
      </c>
      <c r="I1042" t="str">
        <f t="shared" si="48"/>
        <v/>
      </c>
      <c r="J1042">
        <f>COUNTIF($B$2:B1042,B1042)</f>
        <v>17</v>
      </c>
      <c r="K1042" t="str">
        <f t="shared" ca="1" si="49"/>
        <v/>
      </c>
      <c r="L1042" t="s">
        <v>482</v>
      </c>
      <c r="M1042" s="40" t="s">
        <v>398</v>
      </c>
      <c r="N1042">
        <v>1650</v>
      </c>
      <c r="O1042">
        <v>1</v>
      </c>
      <c r="P1042">
        <v>40.51</v>
      </c>
      <c r="Q1042">
        <v>8</v>
      </c>
      <c r="R1042">
        <v>10</v>
      </c>
      <c r="S1042" s="44" t="s">
        <v>347</v>
      </c>
      <c r="T1042" s="44" t="s">
        <v>347</v>
      </c>
      <c r="U1042" s="27" t="s">
        <v>135</v>
      </c>
      <c r="V1042">
        <v>120</v>
      </c>
      <c r="W1042">
        <v>118</v>
      </c>
      <c r="X1042">
        <v>1153</v>
      </c>
      <c r="Z1042">
        <v>32</v>
      </c>
      <c r="AA1042" s="37">
        <v>5</v>
      </c>
      <c r="AB1042" s="35" t="s">
        <v>370</v>
      </c>
      <c r="AC1042" s="35">
        <f>VLOOKUP(A1042,Raceinfo!$A$1:$D$15,4,0)</f>
        <v>4</v>
      </c>
      <c r="AD1042">
        <v>3</v>
      </c>
      <c r="AE1042">
        <v>62</v>
      </c>
      <c r="AF1042">
        <v>1</v>
      </c>
      <c r="AG1042">
        <v>1</v>
      </c>
      <c r="AH1042">
        <v>1</v>
      </c>
      <c r="AI1042">
        <v>10</v>
      </c>
      <c r="AL1042" t="s">
        <v>223</v>
      </c>
      <c r="AM1042" t="s">
        <v>1490</v>
      </c>
      <c r="AN1042" s="126">
        <f>表格2[[#This Row],[今次負磅]]/表格2[[#This Row],[排位體重]]*100%</f>
        <v>0.10407632263660017</v>
      </c>
      <c r="AO1042" t="str">
        <f t="shared" si="50"/>
        <v/>
      </c>
    </row>
    <row r="1043" spans="1:45" x14ac:dyDescent="0.25">
      <c r="A1043" s="22" t="s">
        <v>203</v>
      </c>
      <c r="B1043" s="27" t="s">
        <v>220</v>
      </c>
      <c r="C1043" s="27"/>
      <c r="D1043" s="27"/>
      <c r="E1043" s="125" t="s">
        <v>1399</v>
      </c>
      <c r="F1043" s="122"/>
      <c r="G1043" s="30" t="str">
        <f>VLOOKUP(AF1043, method!$A$1:$B$15, 2, 0)</f>
        <v>放頭</v>
      </c>
      <c r="H1043">
        <v>12</v>
      </c>
      <c r="I1043" t="str">
        <f t="shared" si="48"/>
        <v/>
      </c>
      <c r="J1043">
        <f>COUNTIF($B$2:B1043,B1043)</f>
        <v>18</v>
      </c>
      <c r="K1043" t="str">
        <f t="shared" ca="1" si="49"/>
        <v/>
      </c>
      <c r="L1043" t="s">
        <v>536</v>
      </c>
      <c r="M1043" s="39" t="s">
        <v>369</v>
      </c>
      <c r="N1043">
        <v>1600</v>
      </c>
      <c r="O1043">
        <v>1</v>
      </c>
      <c r="P1043">
        <v>35.5</v>
      </c>
      <c r="Q1043">
        <v>8</v>
      </c>
      <c r="R1043">
        <v>4</v>
      </c>
      <c r="S1043" s="44" t="s">
        <v>347</v>
      </c>
      <c r="T1043" s="48" t="s">
        <v>37</v>
      </c>
      <c r="U1043" s="27" t="s">
        <v>135</v>
      </c>
      <c r="V1043">
        <v>120</v>
      </c>
      <c r="W1043">
        <v>118</v>
      </c>
      <c r="X1043">
        <v>1142</v>
      </c>
      <c r="Z1043">
        <v>12</v>
      </c>
      <c r="AA1043" s="37" t="s">
        <v>612</v>
      </c>
      <c r="AB1043" s="35" t="s">
        <v>377</v>
      </c>
      <c r="AC1043" s="35">
        <f>VLOOKUP(A1043,Raceinfo!$A$1:$D$15,4,0)</f>
        <v>4</v>
      </c>
      <c r="AD1043">
        <v>3</v>
      </c>
      <c r="AE1043">
        <v>62</v>
      </c>
      <c r="AF1043">
        <v>1</v>
      </c>
      <c r="AG1043">
        <v>1</v>
      </c>
      <c r="AH1043">
        <v>1</v>
      </c>
      <c r="AI1043">
        <v>12</v>
      </c>
      <c r="AL1043" t="s">
        <v>223</v>
      </c>
      <c r="AM1043" t="s">
        <v>1490</v>
      </c>
      <c r="AN1043" s="126">
        <f>表格2[[#This Row],[今次負磅]]/表格2[[#This Row],[排位體重]]*100%</f>
        <v>0.10507880910683012</v>
      </c>
      <c r="AO1043" t="str">
        <f t="shared" si="50"/>
        <v/>
      </c>
    </row>
    <row r="1044" spans="1:45" x14ac:dyDescent="0.25">
      <c r="A1044" s="22" t="s">
        <v>203</v>
      </c>
      <c r="B1044" s="27" t="s">
        <v>220</v>
      </c>
      <c r="C1044" s="27"/>
      <c r="D1044" s="27"/>
      <c r="E1044" s="125" t="s">
        <v>1399</v>
      </c>
      <c r="F1044" s="28" t="s">
        <v>1408</v>
      </c>
      <c r="G1044" s="30" t="str">
        <f>VLOOKUP(AF1044, method!$A$1:$B$15, 2, 0)</f>
        <v>放頭</v>
      </c>
      <c r="H1044" s="15">
        <v>1</v>
      </c>
      <c r="I1044" s="15" t="str">
        <f t="shared" si="48"/>
        <v/>
      </c>
      <c r="J1044" s="15">
        <f>COUNTIF($B$2:B1044,B1044)</f>
        <v>19</v>
      </c>
      <c r="K1044" s="15" t="str">
        <f t="shared" ca="1" si="49"/>
        <v/>
      </c>
      <c r="L1044" t="s">
        <v>595</v>
      </c>
      <c r="M1044" s="39" t="s">
        <v>390</v>
      </c>
      <c r="N1044">
        <v>1600</v>
      </c>
      <c r="O1044">
        <v>1</v>
      </c>
      <c r="P1044">
        <v>34.86</v>
      </c>
      <c r="Q1044">
        <v>8</v>
      </c>
      <c r="R1044">
        <v>1</v>
      </c>
      <c r="S1044" s="44" t="s">
        <v>347</v>
      </c>
      <c r="T1044" s="48" t="s">
        <v>37</v>
      </c>
      <c r="U1044" s="27" t="s">
        <v>135</v>
      </c>
      <c r="V1044">
        <v>120</v>
      </c>
      <c r="W1044">
        <v>132</v>
      </c>
      <c r="X1044">
        <v>1139</v>
      </c>
      <c r="Z1044">
        <v>5.0999999999999996</v>
      </c>
      <c r="AA1044" s="38" t="s">
        <v>434</v>
      </c>
      <c r="AB1044" s="35" t="s">
        <v>377</v>
      </c>
      <c r="AC1044" s="35">
        <f>VLOOKUP(A1044,Raceinfo!$A$1:$D$15,4,0)</f>
        <v>4</v>
      </c>
      <c r="AD1044">
        <v>4</v>
      </c>
      <c r="AE1044">
        <v>57</v>
      </c>
      <c r="AF1044">
        <v>1</v>
      </c>
      <c r="AG1044">
        <v>1</v>
      </c>
      <c r="AH1044">
        <v>1</v>
      </c>
      <c r="AI1044">
        <v>1</v>
      </c>
      <c r="AL1044" t="s">
        <v>223</v>
      </c>
      <c r="AM1044" t="s">
        <v>1490</v>
      </c>
      <c r="AN1044" s="126">
        <f>表格2[[#This Row],[今次負磅]]/表格2[[#This Row],[排位體重]]*100%</f>
        <v>0.10535557506584724</v>
      </c>
      <c r="AO1044" t="str">
        <f t="shared" si="50"/>
        <v/>
      </c>
    </row>
    <row r="1045" spans="1:45" x14ac:dyDescent="0.25">
      <c r="A1045" s="22" t="s">
        <v>203</v>
      </c>
      <c r="B1045" s="27" t="s">
        <v>220</v>
      </c>
      <c r="C1045" s="27"/>
      <c r="D1045" s="27"/>
      <c r="E1045" s="125" t="s">
        <v>1399</v>
      </c>
      <c r="F1045" s="122"/>
      <c r="G1045" s="30" t="str">
        <f>VLOOKUP(AF1045, method!$A$1:$B$15, 2, 0)</f>
        <v>放頭</v>
      </c>
      <c r="H1045" s="15">
        <v>3</v>
      </c>
      <c r="I1045" s="15" t="str">
        <f t="shared" si="48"/>
        <v/>
      </c>
      <c r="J1045" s="15">
        <f>COUNTIF($B$2:B1045,B1045)</f>
        <v>20</v>
      </c>
      <c r="K1045" s="15" t="str">
        <f t="shared" ca="1" si="49"/>
        <v/>
      </c>
      <c r="L1045" t="s">
        <v>597</v>
      </c>
      <c r="M1045" s="39" t="s">
        <v>430</v>
      </c>
      <c r="N1045">
        <v>1400</v>
      </c>
      <c r="O1045">
        <v>1</v>
      </c>
      <c r="P1045">
        <v>24.55</v>
      </c>
      <c r="Q1045">
        <v>8</v>
      </c>
      <c r="R1045">
        <v>1</v>
      </c>
      <c r="S1045" s="44" t="s">
        <v>347</v>
      </c>
      <c r="T1045" s="62" t="s">
        <v>154</v>
      </c>
      <c r="U1045" s="27" t="s">
        <v>135</v>
      </c>
      <c r="V1045">
        <v>120</v>
      </c>
      <c r="W1045">
        <v>134</v>
      </c>
      <c r="X1045">
        <v>1146</v>
      </c>
      <c r="Z1045">
        <v>3.9</v>
      </c>
      <c r="AA1045" s="38" t="s">
        <v>468</v>
      </c>
      <c r="AB1045" s="36" t="s">
        <v>459</v>
      </c>
      <c r="AC1045" s="36">
        <f>VLOOKUP(A1045,Raceinfo!$A$1:$D$15,4,0)</f>
        <v>4</v>
      </c>
      <c r="AD1045">
        <v>4</v>
      </c>
      <c r="AE1045">
        <v>57</v>
      </c>
      <c r="AF1045">
        <v>3</v>
      </c>
      <c r="AG1045">
        <v>3</v>
      </c>
      <c r="AH1045">
        <v>5</v>
      </c>
      <c r="AI1045">
        <v>3</v>
      </c>
      <c r="AL1045" t="s">
        <v>223</v>
      </c>
      <c r="AM1045" t="s">
        <v>1490</v>
      </c>
      <c r="AN1045" s="126">
        <f>表格2[[#This Row],[今次負磅]]/表格2[[#This Row],[排位體重]]*100%</f>
        <v>0.10471204188481675</v>
      </c>
      <c r="AO1045" t="str">
        <f t="shared" si="50"/>
        <v/>
      </c>
    </row>
    <row r="1046" spans="1:45" x14ac:dyDescent="0.25">
      <c r="A1046" s="22" t="s">
        <v>203</v>
      </c>
      <c r="B1046" s="27" t="s">
        <v>220</v>
      </c>
      <c r="C1046" s="27"/>
      <c r="D1046" s="27"/>
      <c r="E1046" s="125" t="s">
        <v>1399</v>
      </c>
      <c r="F1046" s="28" t="s">
        <v>1408</v>
      </c>
      <c r="G1046" s="30" t="str">
        <f>VLOOKUP(AF1046, method!$A$1:$B$15, 2, 0)</f>
        <v>放頭</v>
      </c>
      <c r="H1046" s="15">
        <v>2</v>
      </c>
      <c r="I1046" s="15" t="str">
        <f t="shared" si="48"/>
        <v/>
      </c>
      <c r="J1046" s="15">
        <f>COUNTIF($B$2:B1046,B1046)</f>
        <v>21</v>
      </c>
      <c r="K1046" s="15" t="str">
        <f t="shared" ca="1" si="49"/>
        <v/>
      </c>
      <c r="L1046" t="s">
        <v>653</v>
      </c>
      <c r="M1046" s="39" t="s">
        <v>394</v>
      </c>
      <c r="N1046">
        <v>1400</v>
      </c>
      <c r="O1046">
        <v>1</v>
      </c>
      <c r="P1046">
        <v>21.86</v>
      </c>
      <c r="Q1046">
        <v>8</v>
      </c>
      <c r="R1046">
        <v>1</v>
      </c>
      <c r="S1046" s="44" t="s">
        <v>347</v>
      </c>
      <c r="T1046" s="48" t="s">
        <v>37</v>
      </c>
      <c r="U1046" s="27" t="s">
        <v>135</v>
      </c>
      <c r="V1046">
        <v>120</v>
      </c>
      <c r="W1046">
        <v>131</v>
      </c>
      <c r="X1046">
        <v>1140</v>
      </c>
      <c r="Z1046">
        <v>26</v>
      </c>
      <c r="AA1046" s="38" t="s">
        <v>461</v>
      </c>
      <c r="AB1046" s="35" t="s">
        <v>377</v>
      </c>
      <c r="AC1046" s="35">
        <f>VLOOKUP(A1046,Raceinfo!$A$1:$D$15,4,0)</f>
        <v>4</v>
      </c>
      <c r="AD1046">
        <v>4</v>
      </c>
      <c r="AE1046">
        <v>55</v>
      </c>
      <c r="AF1046">
        <v>2</v>
      </c>
      <c r="AG1046">
        <v>3</v>
      </c>
      <c r="AH1046">
        <v>3</v>
      </c>
      <c r="AI1046">
        <v>2</v>
      </c>
      <c r="AL1046" t="s">
        <v>498</v>
      </c>
      <c r="AM1046" t="s">
        <v>1541</v>
      </c>
      <c r="AN1046" s="126">
        <f>表格2[[#This Row],[今次負磅]]/表格2[[#This Row],[排位體重]]*100%</f>
        <v>0.10526315789473684</v>
      </c>
      <c r="AO1046" t="str">
        <f t="shared" si="50"/>
        <v/>
      </c>
    </row>
    <row r="1047" spans="1:45" x14ac:dyDescent="0.25">
      <c r="A1047" s="22" t="s">
        <v>203</v>
      </c>
      <c r="B1047" s="27" t="s">
        <v>220</v>
      </c>
      <c r="C1047" s="27"/>
      <c r="D1047" s="27"/>
      <c r="E1047" s="11" t="s">
        <v>1414</v>
      </c>
      <c r="F1047" s="122"/>
      <c r="G1047" s="30" t="str">
        <f>VLOOKUP(AF1047, method!$A$1:$B$15, 2, 0)</f>
        <v>放頭</v>
      </c>
      <c r="H1047">
        <v>4</v>
      </c>
      <c r="I1047" t="str">
        <f t="shared" si="48"/>
        <v/>
      </c>
      <c r="J1047">
        <f>COUNTIF($B$2:B1047,B1047)</f>
        <v>22</v>
      </c>
      <c r="K1047" t="str">
        <f t="shared" ca="1" si="49"/>
        <v/>
      </c>
      <c r="L1047" t="s">
        <v>649</v>
      </c>
      <c r="M1047" s="39" t="s">
        <v>413</v>
      </c>
      <c r="N1047">
        <v>1400</v>
      </c>
      <c r="O1047">
        <v>1</v>
      </c>
      <c r="P1047">
        <v>22.36</v>
      </c>
      <c r="Q1047">
        <v>8</v>
      </c>
      <c r="R1047">
        <v>7</v>
      </c>
      <c r="S1047" s="44" t="s">
        <v>347</v>
      </c>
      <c r="T1047" s="48" t="s">
        <v>37</v>
      </c>
      <c r="U1047" s="27" t="s">
        <v>135</v>
      </c>
      <c r="V1047">
        <v>120</v>
      </c>
      <c r="W1047">
        <v>131</v>
      </c>
      <c r="X1047">
        <v>1139</v>
      </c>
      <c r="Z1047">
        <v>14</v>
      </c>
      <c r="AA1047" s="38" t="s">
        <v>447</v>
      </c>
      <c r="AB1047" s="35" t="s">
        <v>377</v>
      </c>
      <c r="AC1047" s="35">
        <f>VLOOKUP(A1047,Raceinfo!$A$1:$D$15,4,0)</f>
        <v>4</v>
      </c>
      <c r="AD1047">
        <v>4</v>
      </c>
      <c r="AE1047">
        <v>56</v>
      </c>
      <c r="AF1047">
        <v>1</v>
      </c>
      <c r="AG1047">
        <v>1</v>
      </c>
      <c r="AH1047">
        <v>1</v>
      </c>
      <c r="AI1047">
        <v>4</v>
      </c>
      <c r="AL1047" t="s">
        <v>769</v>
      </c>
      <c r="AM1047" t="s">
        <v>1643</v>
      </c>
      <c r="AN1047" s="126">
        <f>表格2[[#This Row],[今次負磅]]/表格2[[#This Row],[排位體重]]*100%</f>
        <v>0.10535557506584724</v>
      </c>
      <c r="AO1047" t="str">
        <f t="shared" si="50"/>
        <v/>
      </c>
    </row>
    <row r="1048" spans="1:45" x14ac:dyDescent="0.25">
      <c r="A1048" s="22" t="s">
        <v>203</v>
      </c>
      <c r="B1048" s="27" t="s">
        <v>220</v>
      </c>
      <c r="C1048" s="27"/>
      <c r="D1048" s="27"/>
      <c r="E1048" s="11" t="s">
        <v>1414</v>
      </c>
      <c r="F1048" s="122"/>
      <c r="G1048" s="30" t="str">
        <f>VLOOKUP(AF1048, method!$A$1:$B$15, 2, 0)</f>
        <v>放頭</v>
      </c>
      <c r="H1048">
        <v>5</v>
      </c>
      <c r="I1048" t="str">
        <f t="shared" si="48"/>
        <v/>
      </c>
      <c r="J1048">
        <f>COUNTIF($B$2:B1048,B1048)</f>
        <v>23</v>
      </c>
      <c r="K1048" t="str">
        <f t="shared" ca="1" si="49"/>
        <v/>
      </c>
      <c r="L1048" t="s">
        <v>638</v>
      </c>
      <c r="M1048" s="40" t="s">
        <v>398</v>
      </c>
      <c r="N1048">
        <v>1650</v>
      </c>
      <c r="O1048">
        <v>1</v>
      </c>
      <c r="P1048">
        <v>40.520000000000003</v>
      </c>
      <c r="Q1048">
        <v>8</v>
      </c>
      <c r="R1048">
        <v>6</v>
      </c>
      <c r="S1048" s="44" t="s">
        <v>347</v>
      </c>
      <c r="T1048" s="63" t="s">
        <v>191</v>
      </c>
      <c r="U1048" s="27" t="s">
        <v>135</v>
      </c>
      <c r="V1048">
        <v>120</v>
      </c>
      <c r="W1048">
        <v>135</v>
      </c>
      <c r="X1048">
        <v>1133</v>
      </c>
      <c r="Z1048">
        <v>27</v>
      </c>
      <c r="AA1048" s="37" t="s">
        <v>428</v>
      </c>
      <c r="AB1048" s="35" t="s">
        <v>377</v>
      </c>
      <c r="AC1048" s="35">
        <f>VLOOKUP(A1048,Raceinfo!$A$1:$D$15,4,0)</f>
        <v>4</v>
      </c>
      <c r="AD1048">
        <v>4</v>
      </c>
      <c r="AE1048">
        <v>58</v>
      </c>
      <c r="AF1048">
        <v>1</v>
      </c>
      <c r="AG1048">
        <v>1</v>
      </c>
      <c r="AH1048">
        <v>1</v>
      </c>
      <c r="AI1048">
        <v>5</v>
      </c>
      <c r="AL1048" t="s">
        <v>223</v>
      </c>
      <c r="AM1048" t="s">
        <v>1490</v>
      </c>
      <c r="AN1048" s="126">
        <f>表格2[[#This Row],[今次負磅]]/表格2[[#This Row],[排位體重]]*100%</f>
        <v>0.1059135039717564</v>
      </c>
      <c r="AO1048" t="str">
        <f t="shared" si="50"/>
        <v/>
      </c>
    </row>
    <row r="1049" spans="1:45" x14ac:dyDescent="0.25">
      <c r="A1049" s="22" t="s">
        <v>203</v>
      </c>
      <c r="B1049" s="27" t="s">
        <v>220</v>
      </c>
      <c r="C1049" s="27"/>
      <c r="D1049" s="27"/>
      <c r="E1049" s="11" t="s">
        <v>1414</v>
      </c>
      <c r="F1049" s="122"/>
      <c r="G1049" s="32" t="str">
        <f>VLOOKUP(AF1049, method!$A$1:$B$15, 2, 0)</f>
        <v>中前</v>
      </c>
      <c r="H1049">
        <v>10</v>
      </c>
      <c r="I1049" t="str">
        <f t="shared" si="48"/>
        <v/>
      </c>
      <c r="J1049">
        <f>COUNTIF($B$2:B1049,B1049)</f>
        <v>24</v>
      </c>
      <c r="K1049" t="str">
        <f t="shared" ca="1" si="49"/>
        <v/>
      </c>
      <c r="L1049" t="s">
        <v>545</v>
      </c>
      <c r="M1049" s="39" t="s">
        <v>413</v>
      </c>
      <c r="N1049">
        <v>1400</v>
      </c>
      <c r="O1049">
        <v>1</v>
      </c>
      <c r="P1049">
        <v>23.18</v>
      </c>
      <c r="Q1049">
        <v>8</v>
      </c>
      <c r="R1049">
        <v>7</v>
      </c>
      <c r="S1049" s="44" t="s">
        <v>347</v>
      </c>
      <c r="T1049" s="63" t="s">
        <v>191</v>
      </c>
      <c r="U1049" s="27" t="s">
        <v>135</v>
      </c>
      <c r="V1049">
        <v>120</v>
      </c>
      <c r="W1049">
        <v>135</v>
      </c>
      <c r="X1049">
        <v>1117</v>
      </c>
      <c r="Z1049">
        <v>84</v>
      </c>
      <c r="AA1049" s="37" t="s">
        <v>414</v>
      </c>
      <c r="AB1049" s="35" t="s">
        <v>377</v>
      </c>
      <c r="AC1049" s="35">
        <f>VLOOKUP(A1049,Raceinfo!$A$1:$D$15,4,0)</f>
        <v>4</v>
      </c>
      <c r="AD1049">
        <v>4</v>
      </c>
      <c r="AE1049">
        <v>60</v>
      </c>
      <c r="AF1049">
        <v>4</v>
      </c>
      <c r="AG1049">
        <v>5</v>
      </c>
      <c r="AH1049">
        <v>5</v>
      </c>
      <c r="AI1049">
        <v>10</v>
      </c>
      <c r="AL1049" t="s">
        <v>223</v>
      </c>
      <c r="AM1049" t="s">
        <v>1490</v>
      </c>
      <c r="AN1049" s="126">
        <f>表格2[[#This Row],[今次負磅]]/表格2[[#This Row],[排位體重]]*100%</f>
        <v>0.10743061772605192</v>
      </c>
      <c r="AO1049" t="str">
        <f t="shared" si="50"/>
        <v/>
      </c>
    </row>
    <row r="1050" spans="1:45" x14ac:dyDescent="0.25">
      <c r="A1050" s="22" t="s">
        <v>203</v>
      </c>
      <c r="B1050" s="27" t="s">
        <v>220</v>
      </c>
      <c r="C1050" s="27"/>
      <c r="D1050" s="27"/>
      <c r="E1050" s="11" t="s">
        <v>1414</v>
      </c>
      <c r="F1050" s="122"/>
      <c r="G1050" s="30" t="str">
        <f>VLOOKUP(AF1050, method!$A$1:$B$15, 2, 0)</f>
        <v>放頭</v>
      </c>
      <c r="H1050">
        <v>11</v>
      </c>
      <c r="I1050" t="str">
        <f t="shared" si="48"/>
        <v/>
      </c>
      <c r="J1050">
        <f>COUNTIF($B$2:B1050,B1050)</f>
        <v>25</v>
      </c>
      <c r="K1050" t="str">
        <f t="shared" ca="1" si="49"/>
        <v/>
      </c>
      <c r="L1050" t="s">
        <v>643</v>
      </c>
      <c r="M1050" s="39" t="s">
        <v>369</v>
      </c>
      <c r="N1050">
        <v>1800</v>
      </c>
      <c r="O1050">
        <v>1</v>
      </c>
      <c r="P1050">
        <v>48.51</v>
      </c>
      <c r="Q1050">
        <v>8</v>
      </c>
      <c r="R1050">
        <v>9</v>
      </c>
      <c r="S1050" s="44" t="s">
        <v>347</v>
      </c>
      <c r="T1050" s="63" t="s">
        <v>191</v>
      </c>
      <c r="U1050" s="27" t="s">
        <v>135</v>
      </c>
      <c r="V1050">
        <v>120</v>
      </c>
      <c r="W1050">
        <v>121</v>
      </c>
      <c r="X1050">
        <v>1132</v>
      </c>
      <c r="Z1050">
        <v>142</v>
      </c>
      <c r="AA1050" s="37" t="s">
        <v>382</v>
      </c>
      <c r="AB1050" s="35" t="s">
        <v>377</v>
      </c>
      <c r="AC1050" s="35">
        <f>VLOOKUP(A1050,Raceinfo!$A$1:$D$15,4,0)</f>
        <v>4</v>
      </c>
      <c r="AD1050">
        <v>3</v>
      </c>
      <c r="AE1050">
        <v>62</v>
      </c>
      <c r="AF1050">
        <v>1</v>
      </c>
      <c r="AG1050">
        <v>3</v>
      </c>
      <c r="AH1050">
        <v>3</v>
      </c>
      <c r="AI1050">
        <v>3</v>
      </c>
      <c r="AJ1050">
        <v>11</v>
      </c>
      <c r="AL1050" t="s">
        <v>223</v>
      </c>
      <c r="AM1050" t="s">
        <v>1490</v>
      </c>
      <c r="AN1050" s="126">
        <f>表格2[[#This Row],[今次負磅]]/表格2[[#This Row],[排位體重]]*100%</f>
        <v>0.10600706713780919</v>
      </c>
      <c r="AO1050" t="str">
        <f t="shared" si="50"/>
        <v/>
      </c>
    </row>
    <row r="1051" spans="1:45" x14ac:dyDescent="0.25">
      <c r="A1051" s="22" t="s">
        <v>203</v>
      </c>
      <c r="B1051" s="27" t="s">
        <v>220</v>
      </c>
      <c r="C1051" s="27"/>
      <c r="D1051" s="27"/>
      <c r="E1051" s="125" t="s">
        <v>1399</v>
      </c>
      <c r="F1051" s="122"/>
      <c r="G1051" s="32" t="str">
        <f>VLOOKUP(AF1051, method!$A$1:$B$15, 2, 0)</f>
        <v>中前</v>
      </c>
      <c r="H1051">
        <v>10</v>
      </c>
      <c r="I1051" t="str">
        <f t="shared" si="48"/>
        <v/>
      </c>
      <c r="J1051">
        <f>COUNTIF($B$2:B1051,B1051)</f>
        <v>26</v>
      </c>
      <c r="K1051" t="str">
        <f t="shared" ca="1" si="49"/>
        <v/>
      </c>
      <c r="L1051" t="s">
        <v>754</v>
      </c>
      <c r="M1051" s="40" t="s">
        <v>376</v>
      </c>
      <c r="N1051">
        <v>1800</v>
      </c>
      <c r="O1051">
        <v>1</v>
      </c>
      <c r="P1051">
        <v>50.51</v>
      </c>
      <c r="Q1051">
        <v>8</v>
      </c>
      <c r="R1051">
        <v>4</v>
      </c>
      <c r="S1051" s="44" t="s">
        <v>347</v>
      </c>
      <c r="T1051" s="62" t="s">
        <v>154</v>
      </c>
      <c r="U1051" s="27" t="s">
        <v>135</v>
      </c>
      <c r="V1051">
        <v>120</v>
      </c>
      <c r="W1051">
        <v>120</v>
      </c>
      <c r="X1051">
        <v>1130</v>
      </c>
      <c r="Z1051">
        <v>67</v>
      </c>
      <c r="AA1051" s="37" t="s">
        <v>668</v>
      </c>
      <c r="AB1051" s="35" t="s">
        <v>377</v>
      </c>
      <c r="AC1051" s="35">
        <f>VLOOKUP(A1051,Raceinfo!$A$1:$D$15,4,0)</f>
        <v>4</v>
      </c>
      <c r="AD1051">
        <v>3</v>
      </c>
      <c r="AE1051">
        <v>64</v>
      </c>
      <c r="AF1051">
        <v>4</v>
      </c>
      <c r="AG1051">
        <v>4</v>
      </c>
      <c r="AH1051">
        <v>5</v>
      </c>
      <c r="AI1051">
        <v>6</v>
      </c>
      <c r="AJ1051">
        <v>10</v>
      </c>
      <c r="AL1051" t="s">
        <v>223</v>
      </c>
      <c r="AM1051" t="s">
        <v>1490</v>
      </c>
      <c r="AN1051" s="126">
        <f>表格2[[#This Row],[今次負磅]]/表格2[[#This Row],[排位體重]]*100%</f>
        <v>0.10619469026548672</v>
      </c>
      <c r="AO1051" t="str">
        <f t="shared" si="50"/>
        <v/>
      </c>
    </row>
    <row r="1052" spans="1:45" x14ac:dyDescent="0.25">
      <c r="A1052" s="22" t="s">
        <v>203</v>
      </c>
      <c r="B1052" s="27" t="s">
        <v>220</v>
      </c>
      <c r="C1052" s="27"/>
      <c r="D1052" s="27"/>
      <c r="E1052" s="11" t="s">
        <v>1414</v>
      </c>
      <c r="F1052" s="122"/>
      <c r="G1052" s="33" t="str">
        <f>VLOOKUP(AF1052, method!$A$1:$B$15, 2, 0)</f>
        <v>留後</v>
      </c>
      <c r="H1052">
        <v>11</v>
      </c>
      <c r="I1052" t="str">
        <f t="shared" si="48"/>
        <v/>
      </c>
      <c r="J1052">
        <f>COUNTIF($B$2:B1052,B1052)</f>
        <v>27</v>
      </c>
      <c r="K1052" t="str">
        <f t="shared" ca="1" si="49"/>
        <v/>
      </c>
      <c r="L1052" t="s">
        <v>706</v>
      </c>
      <c r="M1052" s="41" t="s">
        <v>400</v>
      </c>
      <c r="N1052">
        <v>1650</v>
      </c>
      <c r="O1052">
        <v>1</v>
      </c>
      <c r="P1052">
        <v>41.79</v>
      </c>
      <c r="Q1052">
        <v>8</v>
      </c>
      <c r="R1052">
        <v>10</v>
      </c>
      <c r="S1052" s="44" t="s">
        <v>347</v>
      </c>
      <c r="T1052" s="61" t="s">
        <v>128</v>
      </c>
      <c r="U1052" s="27" t="s">
        <v>135</v>
      </c>
      <c r="V1052">
        <v>120</v>
      </c>
      <c r="W1052">
        <v>123</v>
      </c>
      <c r="X1052">
        <v>1129</v>
      </c>
      <c r="Z1052">
        <v>92</v>
      </c>
      <c r="AA1052" s="37" t="s">
        <v>402</v>
      </c>
      <c r="AB1052" s="35" t="s">
        <v>377</v>
      </c>
      <c r="AC1052" s="35">
        <f>VLOOKUP(A1052,Raceinfo!$A$1:$D$15,4,0)</f>
        <v>4</v>
      </c>
      <c r="AD1052">
        <v>3</v>
      </c>
      <c r="AE1052">
        <v>64</v>
      </c>
      <c r="AF1052">
        <v>11</v>
      </c>
      <c r="AG1052">
        <v>11</v>
      </c>
      <c r="AH1052">
        <v>12</v>
      </c>
      <c r="AI1052">
        <v>11</v>
      </c>
      <c r="AL1052" t="s">
        <v>770</v>
      </c>
      <c r="AM1052" t="s">
        <v>1644</v>
      </c>
      <c r="AN1052" s="126">
        <f>表格2[[#This Row],[今次負磅]]/表格2[[#This Row],[排位體重]]*100%</f>
        <v>0.10628875110717449</v>
      </c>
      <c r="AO1052" t="str">
        <f t="shared" si="50"/>
        <v/>
      </c>
    </row>
    <row r="1053" spans="1:45" x14ac:dyDescent="0.25">
      <c r="A1053" s="22" t="s">
        <v>203</v>
      </c>
      <c r="B1053" s="28" t="s">
        <v>222</v>
      </c>
      <c r="C1053" s="28"/>
      <c r="D1053" s="28"/>
      <c r="E1053" s="11" t="s">
        <v>1414</v>
      </c>
      <c r="F1053" s="122"/>
      <c r="G1053" s="31" t="str">
        <f>VLOOKUP(AF1053, method!$A$1:$B$15, 2, 0)</f>
        <v>中後</v>
      </c>
      <c r="H1053">
        <v>9</v>
      </c>
      <c r="I1053" t="str">
        <f t="shared" si="48"/>
        <v/>
      </c>
      <c r="J1053">
        <f>COUNTIF($B$2:B1053,B1053)</f>
        <v>1</v>
      </c>
      <c r="K1053" t="str">
        <f t="shared" ca="1" si="49"/>
        <v/>
      </c>
      <c r="L1053" t="s">
        <v>590</v>
      </c>
      <c r="M1053" s="39" t="s">
        <v>430</v>
      </c>
      <c r="N1053">
        <v>1000</v>
      </c>
      <c r="O1053">
        <v>0</v>
      </c>
      <c r="P1053">
        <v>57.81</v>
      </c>
      <c r="Q1053">
        <v>6</v>
      </c>
      <c r="R1053">
        <v>11</v>
      </c>
      <c r="S1053" s="57" t="s">
        <v>77</v>
      </c>
      <c r="T1053" s="61" t="s">
        <v>128</v>
      </c>
      <c r="U1053" s="22" t="s">
        <v>70</v>
      </c>
      <c r="V1053">
        <v>121</v>
      </c>
      <c r="W1053">
        <v>125</v>
      </c>
      <c r="X1053">
        <v>1228</v>
      </c>
      <c r="Z1053">
        <v>61</v>
      </c>
      <c r="AA1053" s="37" t="s">
        <v>640</v>
      </c>
      <c r="AB1053" s="36" t="s">
        <v>459</v>
      </c>
      <c r="AC1053" s="36">
        <f>VLOOKUP(A1053,Raceinfo!$A$1:$D$15,4,0)</f>
        <v>4</v>
      </c>
      <c r="AD1053">
        <v>4</v>
      </c>
      <c r="AE1053">
        <v>50</v>
      </c>
      <c r="AF1053">
        <v>10</v>
      </c>
      <c r="AG1053">
        <v>10</v>
      </c>
      <c r="AH1053">
        <v>9</v>
      </c>
      <c r="AL1053" t="s">
        <v>771</v>
      </c>
      <c r="AM1053" t="s">
        <v>1645</v>
      </c>
      <c r="AN1053" s="126">
        <f>表格2[[#This Row],[今次負磅]]/表格2[[#This Row],[排位體重]]*100%</f>
        <v>9.8534201954397396E-2</v>
      </c>
      <c r="AO1053" t="str">
        <f t="shared" si="50"/>
        <v/>
      </c>
      <c r="AQ1053" t="s">
        <v>1419</v>
      </c>
      <c r="AS1053" t="s">
        <v>1421</v>
      </c>
    </row>
    <row r="1054" spans="1:45" x14ac:dyDescent="0.25">
      <c r="A1054" s="22" t="s">
        <v>203</v>
      </c>
      <c r="B1054" s="28" t="s">
        <v>222</v>
      </c>
      <c r="C1054" s="28"/>
      <c r="D1054" s="28"/>
      <c r="E1054" s="11" t="s">
        <v>1414</v>
      </c>
      <c r="F1054" s="122"/>
      <c r="G1054" s="31" t="str">
        <f>VLOOKUP(AF1054, method!$A$1:$B$15, 2, 0)</f>
        <v>中後</v>
      </c>
      <c r="H1054">
        <v>12</v>
      </c>
      <c r="I1054" t="str">
        <f t="shared" si="48"/>
        <v/>
      </c>
      <c r="J1054">
        <f>COUNTIF($B$2:B1054,B1054)</f>
        <v>2</v>
      </c>
      <c r="K1054" t="str">
        <f t="shared" ca="1" si="49"/>
        <v/>
      </c>
      <c r="L1054" t="s">
        <v>381</v>
      </c>
      <c r="M1054" s="39" t="s">
        <v>369</v>
      </c>
      <c r="N1054" s="42">
        <v>1200</v>
      </c>
      <c r="O1054">
        <v>1</v>
      </c>
      <c r="P1054">
        <v>10.51</v>
      </c>
      <c r="Q1054">
        <v>6</v>
      </c>
      <c r="R1054">
        <v>12</v>
      </c>
      <c r="S1054" s="57" t="s">
        <v>77</v>
      </c>
      <c r="T1054" s="61" t="s">
        <v>128</v>
      </c>
      <c r="U1054" s="22" t="s">
        <v>70</v>
      </c>
      <c r="V1054">
        <v>121</v>
      </c>
      <c r="W1054">
        <v>125</v>
      </c>
      <c r="X1054">
        <v>1194</v>
      </c>
      <c r="Z1054">
        <v>102</v>
      </c>
      <c r="AA1054" s="37">
        <v>12</v>
      </c>
      <c r="AB1054" s="35" t="s">
        <v>370</v>
      </c>
      <c r="AC1054" s="35">
        <f>VLOOKUP(A1054,Raceinfo!$A$1:$D$15,4,0)</f>
        <v>4</v>
      </c>
      <c r="AD1054">
        <v>4</v>
      </c>
      <c r="AE1054">
        <v>52</v>
      </c>
      <c r="AF1054">
        <v>8</v>
      </c>
      <c r="AG1054">
        <v>11</v>
      </c>
      <c r="AH1054">
        <v>12</v>
      </c>
      <c r="AL1054" t="s">
        <v>18</v>
      </c>
      <c r="AM1054" t="s">
        <v>1475</v>
      </c>
      <c r="AN1054" s="126">
        <f>表格2[[#This Row],[今次負磅]]/表格2[[#This Row],[排位體重]]*100%</f>
        <v>0.10134003350083752</v>
      </c>
      <c r="AO1054" t="str">
        <f t="shared" si="50"/>
        <v/>
      </c>
      <c r="AQ1054" t="s">
        <v>1419</v>
      </c>
      <c r="AS1054" t="s">
        <v>1421</v>
      </c>
    </row>
    <row r="1055" spans="1:45" x14ac:dyDescent="0.25">
      <c r="A1055" s="22" t="s">
        <v>203</v>
      </c>
      <c r="B1055" s="28" t="s">
        <v>222</v>
      </c>
      <c r="C1055" s="28"/>
      <c r="D1055" s="28"/>
      <c r="E1055" s="11" t="s">
        <v>1414</v>
      </c>
      <c r="F1055" s="122"/>
      <c r="G1055" s="32" t="str">
        <f>VLOOKUP(AF1055, method!$A$1:$B$15, 2, 0)</f>
        <v>中前</v>
      </c>
      <c r="H1055">
        <v>6</v>
      </c>
      <c r="I1055" t="str">
        <f t="shared" si="48"/>
        <v/>
      </c>
      <c r="J1055">
        <f>COUNTIF($B$2:B1055,B1055)</f>
        <v>3</v>
      </c>
      <c r="K1055" t="str">
        <f t="shared" ca="1" si="49"/>
        <v/>
      </c>
      <c r="L1055" t="s">
        <v>424</v>
      </c>
      <c r="M1055" s="39" t="s">
        <v>390</v>
      </c>
      <c r="N1055">
        <v>1000</v>
      </c>
      <c r="O1055">
        <v>0</v>
      </c>
      <c r="P1055">
        <v>56.42</v>
      </c>
      <c r="Q1055">
        <v>6</v>
      </c>
      <c r="R1055">
        <v>11</v>
      </c>
      <c r="S1055" s="57" t="s">
        <v>77</v>
      </c>
      <c r="T1055" s="48" t="s">
        <v>37</v>
      </c>
      <c r="U1055" s="22" t="s">
        <v>70</v>
      </c>
      <c r="V1055">
        <v>121</v>
      </c>
      <c r="W1055">
        <v>127</v>
      </c>
      <c r="X1055">
        <v>1187</v>
      </c>
      <c r="Z1055">
        <v>30</v>
      </c>
      <c r="AA1055" s="37" t="s">
        <v>414</v>
      </c>
      <c r="AB1055" s="35" t="s">
        <v>377</v>
      </c>
      <c r="AC1055" s="35">
        <f>VLOOKUP(A1055,Raceinfo!$A$1:$D$15,4,0)</f>
        <v>4</v>
      </c>
      <c r="AD1055">
        <v>4</v>
      </c>
      <c r="AE1055">
        <v>52</v>
      </c>
      <c r="AF1055">
        <v>6</v>
      </c>
      <c r="AG1055">
        <v>10</v>
      </c>
      <c r="AH1055">
        <v>6</v>
      </c>
      <c r="AL1055" t="s">
        <v>181</v>
      </c>
      <c r="AM1055" t="s">
        <v>1489</v>
      </c>
      <c r="AN1055" s="126">
        <f>表格2[[#This Row],[今次負磅]]/表格2[[#This Row],[排位體重]]*100%</f>
        <v>0.10193765796124685</v>
      </c>
      <c r="AO1055" t="str">
        <f t="shared" si="50"/>
        <v/>
      </c>
      <c r="AQ1055" t="s">
        <v>1419</v>
      </c>
      <c r="AS1055" t="s">
        <v>1421</v>
      </c>
    </row>
    <row r="1056" spans="1:45" x14ac:dyDescent="0.25">
      <c r="A1056" s="22" t="s">
        <v>203</v>
      </c>
      <c r="B1056" s="17" t="s">
        <v>225</v>
      </c>
      <c r="C1056" s="17"/>
      <c r="D1056" s="17"/>
      <c r="E1056" s="11" t="s">
        <v>1414</v>
      </c>
      <c r="F1056" s="122"/>
      <c r="G1056" s="33" t="str">
        <f>VLOOKUP(AF1056, method!$A$1:$B$15, 2, 0)</f>
        <v>留後</v>
      </c>
      <c r="H1056">
        <v>9</v>
      </c>
      <c r="I1056" t="str">
        <f t="shared" si="48"/>
        <v/>
      </c>
      <c r="J1056">
        <f>COUNTIF($B$2:B1056,B1056)</f>
        <v>1</v>
      </c>
      <c r="K1056" t="str">
        <f t="shared" ca="1" si="49"/>
        <v/>
      </c>
      <c r="L1056" t="s">
        <v>458</v>
      </c>
      <c r="M1056" s="39" t="s">
        <v>430</v>
      </c>
      <c r="N1056" s="42">
        <v>1200</v>
      </c>
      <c r="O1056">
        <v>1</v>
      </c>
      <c r="P1056">
        <v>10.38</v>
      </c>
      <c r="Q1056">
        <v>12</v>
      </c>
      <c r="R1056">
        <v>11</v>
      </c>
      <c r="S1056" s="63" t="s">
        <v>191</v>
      </c>
      <c r="T1056" s="53" t="s">
        <v>60</v>
      </c>
      <c r="U1056" s="25" t="s">
        <v>138</v>
      </c>
      <c r="V1056">
        <v>119</v>
      </c>
      <c r="W1056">
        <v>124</v>
      </c>
      <c r="X1056">
        <v>1076</v>
      </c>
      <c r="Z1056">
        <v>97</v>
      </c>
      <c r="AA1056" s="37" t="s">
        <v>473</v>
      </c>
      <c r="AB1056" s="36" t="s">
        <v>459</v>
      </c>
      <c r="AC1056" s="36">
        <f>VLOOKUP(A1056,Raceinfo!$A$1:$D$15,4,0)</f>
        <v>4</v>
      </c>
      <c r="AD1056">
        <v>4</v>
      </c>
      <c r="AE1056">
        <v>48</v>
      </c>
      <c r="AF1056">
        <v>11</v>
      </c>
      <c r="AG1056">
        <v>12</v>
      </c>
      <c r="AH1056">
        <v>9</v>
      </c>
      <c r="AL1056" t="s">
        <v>772</v>
      </c>
      <c r="AM1056" t="s">
        <v>1405</v>
      </c>
      <c r="AN1056" s="126">
        <f>表格2[[#This Row],[今次負磅]]/表格2[[#This Row],[排位體重]]*100%</f>
        <v>0.11059479553903345</v>
      </c>
      <c r="AO1056" t="str">
        <f t="shared" si="50"/>
        <v/>
      </c>
      <c r="AQ1056" t="s">
        <v>1419</v>
      </c>
      <c r="AS1056" t="s">
        <v>1421</v>
      </c>
    </row>
    <row r="1057" spans="1:45" x14ac:dyDescent="0.25">
      <c r="A1057" s="22" t="s">
        <v>203</v>
      </c>
      <c r="B1057" s="17" t="s">
        <v>225</v>
      </c>
      <c r="C1057" s="17"/>
      <c r="D1057" s="17"/>
      <c r="E1057" s="125" t="s">
        <v>1399</v>
      </c>
      <c r="F1057" s="122"/>
      <c r="G1057" s="30" t="str">
        <f>VLOOKUP(AF1057, method!$A$1:$B$15, 2, 0)</f>
        <v>放頭</v>
      </c>
      <c r="H1057">
        <v>13</v>
      </c>
      <c r="I1057" t="str">
        <f t="shared" si="48"/>
        <v/>
      </c>
      <c r="J1057">
        <f>COUNTIF($B$2:B1057,B1057)</f>
        <v>2</v>
      </c>
      <c r="K1057" t="str">
        <f t="shared" ca="1" si="49"/>
        <v/>
      </c>
      <c r="L1057" t="s">
        <v>422</v>
      </c>
      <c r="M1057" s="39" t="s">
        <v>369</v>
      </c>
      <c r="N1057">
        <v>1400</v>
      </c>
      <c r="O1057">
        <v>1</v>
      </c>
      <c r="P1057">
        <v>23.53</v>
      </c>
      <c r="Q1057">
        <v>12</v>
      </c>
      <c r="R1057">
        <v>2</v>
      </c>
      <c r="S1057" s="63" t="s">
        <v>191</v>
      </c>
      <c r="T1057" s="53" t="s">
        <v>60</v>
      </c>
      <c r="U1057" s="25" t="s">
        <v>138</v>
      </c>
      <c r="V1057">
        <v>119</v>
      </c>
      <c r="W1057">
        <v>125</v>
      </c>
      <c r="X1057">
        <v>1083</v>
      </c>
      <c r="Z1057">
        <v>26</v>
      </c>
      <c r="AA1057" s="37">
        <v>9</v>
      </c>
      <c r="AB1057" s="35" t="s">
        <v>370</v>
      </c>
      <c r="AC1057" s="35">
        <f>VLOOKUP(A1057,Raceinfo!$A$1:$D$15,4,0)</f>
        <v>4</v>
      </c>
      <c r="AD1057">
        <v>4</v>
      </c>
      <c r="AE1057">
        <v>50</v>
      </c>
      <c r="AF1057">
        <v>1</v>
      </c>
      <c r="AG1057">
        <v>3</v>
      </c>
      <c r="AH1057">
        <v>3</v>
      </c>
      <c r="AI1057">
        <v>13</v>
      </c>
      <c r="AL1057" t="s">
        <v>385</v>
      </c>
      <c r="AM1057" t="s">
        <v>1405</v>
      </c>
      <c r="AN1057" s="126">
        <f>表格2[[#This Row],[今次負磅]]/表格2[[#This Row],[排位體重]]*100%</f>
        <v>0.10987996306555864</v>
      </c>
      <c r="AO1057" t="str">
        <f t="shared" si="50"/>
        <v/>
      </c>
      <c r="AQ1057" t="s">
        <v>1419</v>
      </c>
      <c r="AS1057" t="s">
        <v>1421</v>
      </c>
    </row>
    <row r="1058" spans="1:45" x14ac:dyDescent="0.25">
      <c r="A1058" s="22" t="s">
        <v>203</v>
      </c>
      <c r="B1058" s="17" t="s">
        <v>225</v>
      </c>
      <c r="C1058" s="17"/>
      <c r="D1058" s="17"/>
      <c r="E1058" s="125" t="s">
        <v>1399</v>
      </c>
      <c r="F1058" s="122"/>
      <c r="G1058" s="32" t="str">
        <f>VLOOKUP(AF1058, method!$A$1:$B$15, 2, 0)</f>
        <v>中前</v>
      </c>
      <c r="H1058">
        <v>5</v>
      </c>
      <c r="I1058" t="str">
        <f t="shared" si="48"/>
        <v/>
      </c>
      <c r="J1058">
        <f>COUNTIF($B$2:B1058,B1058)</f>
        <v>3</v>
      </c>
      <c r="K1058" t="str">
        <f t="shared" ca="1" si="49"/>
        <v/>
      </c>
      <c r="L1058" t="s">
        <v>399</v>
      </c>
      <c r="M1058" s="41" t="s">
        <v>400</v>
      </c>
      <c r="N1058" s="42">
        <v>1200</v>
      </c>
      <c r="O1058">
        <v>1</v>
      </c>
      <c r="P1058">
        <v>11.17</v>
      </c>
      <c r="Q1058">
        <v>12</v>
      </c>
      <c r="R1058">
        <v>8</v>
      </c>
      <c r="S1058" s="63" t="s">
        <v>191</v>
      </c>
      <c r="T1058" s="53" t="s">
        <v>60</v>
      </c>
      <c r="U1058" s="25" t="s">
        <v>138</v>
      </c>
      <c r="V1058">
        <v>119</v>
      </c>
      <c r="W1058">
        <v>128</v>
      </c>
      <c r="X1058">
        <v>1068</v>
      </c>
      <c r="Z1058">
        <v>28</v>
      </c>
      <c r="AA1058" s="37" t="s">
        <v>410</v>
      </c>
      <c r="AB1058" s="35" t="s">
        <v>377</v>
      </c>
      <c r="AC1058" s="35">
        <f>VLOOKUP(A1058,Raceinfo!$A$1:$D$15,4,0)</f>
        <v>4</v>
      </c>
      <c r="AD1058">
        <v>4</v>
      </c>
      <c r="AE1058">
        <v>52</v>
      </c>
      <c r="AF1058">
        <v>6</v>
      </c>
      <c r="AG1058">
        <v>7</v>
      </c>
      <c r="AH1058">
        <v>5</v>
      </c>
      <c r="AL1058" t="s">
        <v>385</v>
      </c>
      <c r="AM1058" t="s">
        <v>1405</v>
      </c>
      <c r="AN1058" s="126">
        <f>表格2[[#This Row],[今次負磅]]/表格2[[#This Row],[排位體重]]*100%</f>
        <v>0.11142322097378277</v>
      </c>
      <c r="AO1058" t="str">
        <f t="shared" si="50"/>
        <v/>
      </c>
      <c r="AQ1058" t="s">
        <v>1419</v>
      </c>
      <c r="AS1058" t="s">
        <v>1421</v>
      </c>
    </row>
    <row r="1059" spans="1:45" x14ac:dyDescent="0.25">
      <c r="A1059" s="22" t="s">
        <v>203</v>
      </c>
      <c r="B1059" s="17" t="s">
        <v>225</v>
      </c>
      <c r="C1059" s="17"/>
      <c r="D1059" s="17"/>
      <c r="E1059" s="11" t="s">
        <v>1414</v>
      </c>
      <c r="F1059" s="122"/>
      <c r="G1059" s="33" t="str">
        <f>VLOOKUP(AF1059, method!$A$1:$B$15, 2, 0)</f>
        <v>留後</v>
      </c>
      <c r="H1059">
        <v>8</v>
      </c>
      <c r="I1059" t="str">
        <f t="shared" si="48"/>
        <v/>
      </c>
      <c r="J1059">
        <f>COUNTIF($B$2:B1059,B1059)</f>
        <v>4</v>
      </c>
      <c r="K1059" t="str">
        <f t="shared" ca="1" si="49"/>
        <v/>
      </c>
      <c r="L1059" t="s">
        <v>663</v>
      </c>
      <c r="M1059" s="40" t="s">
        <v>376</v>
      </c>
      <c r="N1059" s="42">
        <v>1200</v>
      </c>
      <c r="O1059">
        <v>1</v>
      </c>
      <c r="P1059">
        <v>10.18</v>
      </c>
      <c r="Q1059">
        <v>12</v>
      </c>
      <c r="R1059">
        <v>11</v>
      </c>
      <c r="S1059" s="63" t="s">
        <v>191</v>
      </c>
      <c r="T1059" s="53" t="s">
        <v>60</v>
      </c>
      <c r="U1059" s="25" t="s">
        <v>138</v>
      </c>
      <c r="V1059">
        <v>119</v>
      </c>
      <c r="W1059">
        <v>127</v>
      </c>
      <c r="X1059">
        <v>1064</v>
      </c>
      <c r="Z1059">
        <v>19</v>
      </c>
      <c r="AA1059" s="37">
        <v>4</v>
      </c>
      <c r="AB1059" s="35" t="s">
        <v>370</v>
      </c>
      <c r="AC1059" s="35">
        <f>VLOOKUP(A1059,Raceinfo!$A$1:$D$15,4,0)</f>
        <v>4</v>
      </c>
      <c r="AD1059">
        <v>4</v>
      </c>
      <c r="AE1059">
        <v>52</v>
      </c>
      <c r="AF1059">
        <v>11</v>
      </c>
      <c r="AG1059">
        <v>9</v>
      </c>
      <c r="AH1059">
        <v>8</v>
      </c>
      <c r="AL1059" t="s">
        <v>385</v>
      </c>
      <c r="AM1059" t="s">
        <v>1405</v>
      </c>
      <c r="AN1059" s="126">
        <f>表格2[[#This Row],[今次負磅]]/表格2[[#This Row],[排位體重]]*100%</f>
        <v>0.1118421052631579</v>
      </c>
      <c r="AO1059" t="str">
        <f t="shared" si="50"/>
        <v/>
      </c>
      <c r="AQ1059" t="s">
        <v>1419</v>
      </c>
      <c r="AS1059" t="s">
        <v>1421</v>
      </c>
    </row>
    <row r="1060" spans="1:45" x14ac:dyDescent="0.25">
      <c r="A1060" s="22" t="s">
        <v>203</v>
      </c>
      <c r="B1060" s="18" t="s">
        <v>228</v>
      </c>
      <c r="C1060" s="18"/>
      <c r="D1060" s="18"/>
      <c r="E1060" s="11" t="s">
        <v>1414</v>
      </c>
      <c r="F1060" s="122"/>
      <c r="G1060" s="32" t="str">
        <f>VLOOKUP(AF1060, method!$A$1:$B$15, 2, 0)</f>
        <v>中前</v>
      </c>
      <c r="H1060">
        <v>11</v>
      </c>
      <c r="I1060" t="str">
        <f t="shared" si="48"/>
        <v/>
      </c>
      <c r="J1060">
        <f>COUNTIF($B$2:B1060,B1060)</f>
        <v>1</v>
      </c>
      <c r="K1060" t="str">
        <f t="shared" ca="1" si="49"/>
        <v/>
      </c>
      <c r="L1060" t="s">
        <v>415</v>
      </c>
      <c r="M1060" s="39" t="s">
        <v>413</v>
      </c>
      <c r="N1060">
        <v>1400</v>
      </c>
      <c r="O1060">
        <v>1</v>
      </c>
      <c r="P1060">
        <v>23.68</v>
      </c>
      <c r="Q1060">
        <v>5</v>
      </c>
      <c r="R1060">
        <v>3</v>
      </c>
      <c r="S1060" s="46" t="s">
        <v>351</v>
      </c>
      <c r="T1060" s="46" t="s">
        <v>351</v>
      </c>
      <c r="U1060" s="19" t="s">
        <v>28</v>
      </c>
      <c r="V1060">
        <v>112</v>
      </c>
      <c r="W1060">
        <v>118</v>
      </c>
      <c r="X1060">
        <v>1186</v>
      </c>
      <c r="Z1060">
        <v>67</v>
      </c>
      <c r="AA1060" s="37" t="s">
        <v>497</v>
      </c>
      <c r="AB1060" s="35" t="s">
        <v>377</v>
      </c>
      <c r="AC1060" s="35">
        <f>VLOOKUP(A1060,Raceinfo!$A$1:$D$15,4,0)</f>
        <v>4</v>
      </c>
      <c r="AD1060">
        <v>4</v>
      </c>
      <c r="AE1060">
        <v>48</v>
      </c>
      <c r="AF1060">
        <v>4</v>
      </c>
      <c r="AG1060">
        <v>6</v>
      </c>
      <c r="AH1060">
        <v>7</v>
      </c>
      <c r="AI1060">
        <v>11</v>
      </c>
      <c r="AL1060" t="s">
        <v>106</v>
      </c>
      <c r="AM1060" t="s">
        <v>1477</v>
      </c>
      <c r="AN1060" s="126">
        <f>表格2[[#This Row],[今次負磅]]/表格2[[#This Row],[排位體重]]*100%</f>
        <v>9.4435075885328831E-2</v>
      </c>
      <c r="AO1060" t="str">
        <f t="shared" si="50"/>
        <v/>
      </c>
      <c r="AS1060" t="s">
        <v>1421</v>
      </c>
    </row>
    <row r="1061" spans="1:45" x14ac:dyDescent="0.25">
      <c r="A1061" s="22" t="s">
        <v>203</v>
      </c>
      <c r="B1061" s="18" t="s">
        <v>228</v>
      </c>
      <c r="C1061" s="18"/>
      <c r="D1061" s="18"/>
      <c r="E1061" s="11" t="s">
        <v>1414</v>
      </c>
      <c r="F1061" s="122"/>
      <c r="G1061" s="33" t="str">
        <f>VLOOKUP(AF1061, method!$A$1:$B$15, 2, 0)</f>
        <v>留後</v>
      </c>
      <c r="H1061">
        <v>12</v>
      </c>
      <c r="I1061" t="str">
        <f t="shared" si="48"/>
        <v/>
      </c>
      <c r="J1061">
        <f>COUNTIF($B$2:B1061,B1061)</f>
        <v>2</v>
      </c>
      <c r="K1061" t="str">
        <f t="shared" ca="1" si="49"/>
        <v/>
      </c>
      <c r="L1061" t="s">
        <v>538</v>
      </c>
      <c r="M1061" s="39" t="s">
        <v>413</v>
      </c>
      <c r="N1061">
        <v>1400</v>
      </c>
      <c r="O1061">
        <v>1</v>
      </c>
      <c r="P1061">
        <v>23.51</v>
      </c>
      <c r="Q1061">
        <v>5</v>
      </c>
      <c r="R1061">
        <v>12</v>
      </c>
      <c r="S1061" s="46" t="s">
        <v>351</v>
      </c>
      <c r="T1061" s="45" t="s">
        <v>22</v>
      </c>
      <c r="U1061" s="19" t="s">
        <v>28</v>
      </c>
      <c r="V1061">
        <v>112</v>
      </c>
      <c r="W1061">
        <v>125</v>
      </c>
      <c r="X1061">
        <v>1187</v>
      </c>
      <c r="Z1061">
        <v>283</v>
      </c>
      <c r="AA1061" s="37" t="s">
        <v>497</v>
      </c>
      <c r="AB1061" s="35" t="s">
        <v>377</v>
      </c>
      <c r="AC1061" s="35">
        <f>VLOOKUP(A1061,Raceinfo!$A$1:$D$15,4,0)</f>
        <v>4</v>
      </c>
      <c r="AD1061">
        <v>4</v>
      </c>
      <c r="AE1061">
        <v>50</v>
      </c>
      <c r="AF1061">
        <v>12</v>
      </c>
      <c r="AG1061">
        <v>11</v>
      </c>
      <c r="AH1061">
        <v>11</v>
      </c>
      <c r="AI1061">
        <v>12</v>
      </c>
      <c r="AL1061" t="s">
        <v>385</v>
      </c>
      <c r="AM1061" t="s">
        <v>1405</v>
      </c>
      <c r="AN1061" s="126">
        <f>表格2[[#This Row],[今次負磅]]/表格2[[#This Row],[排位體重]]*100%</f>
        <v>9.4355518112889641E-2</v>
      </c>
      <c r="AO1061" t="str">
        <f t="shared" si="50"/>
        <v/>
      </c>
      <c r="AS1061" t="s">
        <v>1421</v>
      </c>
    </row>
    <row r="1062" spans="1:45" x14ac:dyDescent="0.25">
      <c r="A1062" s="22" t="s">
        <v>203</v>
      </c>
      <c r="B1062" s="18" t="s">
        <v>228</v>
      </c>
      <c r="C1062" s="18"/>
      <c r="D1062" s="18"/>
      <c r="E1062" s="11" t="s">
        <v>1414</v>
      </c>
      <c r="F1062" s="122"/>
      <c r="G1062" s="30" t="str">
        <f>VLOOKUP(AF1062, method!$A$1:$B$15, 2, 0)</f>
        <v>放頭</v>
      </c>
      <c r="H1062">
        <v>13</v>
      </c>
      <c r="I1062" t="str">
        <f t="shared" si="48"/>
        <v/>
      </c>
      <c r="J1062">
        <f>COUNTIF($B$2:B1062,B1062)</f>
        <v>3</v>
      </c>
      <c r="K1062" t="str">
        <f t="shared" ca="1" si="49"/>
        <v/>
      </c>
      <c r="L1062" t="s">
        <v>568</v>
      </c>
      <c r="M1062" s="39" t="s">
        <v>369</v>
      </c>
      <c r="N1062">
        <v>1400</v>
      </c>
      <c r="O1062">
        <v>1</v>
      </c>
      <c r="P1062">
        <v>22.5</v>
      </c>
      <c r="Q1062">
        <v>5</v>
      </c>
      <c r="R1062">
        <v>7</v>
      </c>
      <c r="S1062" s="46" t="s">
        <v>351</v>
      </c>
      <c r="T1062" s="48" t="s">
        <v>37</v>
      </c>
      <c r="U1062" s="19" t="s">
        <v>28</v>
      </c>
      <c r="V1062">
        <v>112</v>
      </c>
      <c r="W1062">
        <v>127</v>
      </c>
      <c r="X1062">
        <v>1188</v>
      </c>
      <c r="Z1062">
        <v>149</v>
      </c>
      <c r="AA1062" s="37" t="s">
        <v>408</v>
      </c>
      <c r="AB1062" s="35" t="s">
        <v>370</v>
      </c>
      <c r="AC1062" s="35">
        <f>VLOOKUP(A1062,Raceinfo!$A$1:$D$15,4,0)</f>
        <v>4</v>
      </c>
      <c r="AD1062">
        <v>4</v>
      </c>
      <c r="AE1062">
        <v>52</v>
      </c>
      <c r="AF1062">
        <v>2</v>
      </c>
      <c r="AG1062">
        <v>4</v>
      </c>
      <c r="AH1062">
        <v>3</v>
      </c>
      <c r="AI1062">
        <v>13</v>
      </c>
      <c r="AL1062" t="s">
        <v>385</v>
      </c>
      <c r="AM1062" t="s">
        <v>1405</v>
      </c>
      <c r="AN1062" s="126">
        <f>表格2[[#This Row],[今次負磅]]/表格2[[#This Row],[排位體重]]*100%</f>
        <v>9.4276094276094277E-2</v>
      </c>
      <c r="AO1062" t="str">
        <f t="shared" si="50"/>
        <v/>
      </c>
      <c r="AS1062" t="s">
        <v>1421</v>
      </c>
    </row>
    <row r="1063" spans="1:45" x14ac:dyDescent="0.25">
      <c r="A1063" s="22" t="s">
        <v>203</v>
      </c>
      <c r="B1063" s="18" t="s">
        <v>228</v>
      </c>
      <c r="C1063" s="18"/>
      <c r="D1063" s="18"/>
      <c r="E1063" s="11" t="s">
        <v>1414</v>
      </c>
      <c r="F1063" s="122"/>
      <c r="G1063" s="33" t="str">
        <f>VLOOKUP(AF1063, method!$A$1:$B$15, 2, 0)</f>
        <v>留後</v>
      </c>
      <c r="H1063">
        <v>10</v>
      </c>
      <c r="I1063" t="str">
        <f t="shared" si="48"/>
        <v/>
      </c>
      <c r="J1063">
        <f>COUNTIF($B$2:B1063,B1063)</f>
        <v>4</v>
      </c>
      <c r="K1063" t="str">
        <f t="shared" ca="1" si="49"/>
        <v/>
      </c>
      <c r="L1063" t="s">
        <v>418</v>
      </c>
      <c r="M1063" s="39" t="s">
        <v>384</v>
      </c>
      <c r="N1063" s="42">
        <v>1200</v>
      </c>
      <c r="O1063">
        <v>1</v>
      </c>
      <c r="P1063">
        <v>9.99</v>
      </c>
      <c r="Q1063">
        <v>5</v>
      </c>
      <c r="R1063">
        <v>8</v>
      </c>
      <c r="S1063" s="46" t="s">
        <v>351</v>
      </c>
      <c r="T1063" s="44" t="s">
        <v>347</v>
      </c>
      <c r="U1063" s="19" t="s">
        <v>28</v>
      </c>
      <c r="V1063">
        <v>112</v>
      </c>
      <c r="W1063">
        <v>127</v>
      </c>
      <c r="X1063">
        <v>1194</v>
      </c>
      <c r="Z1063">
        <v>96</v>
      </c>
      <c r="AA1063" s="37" t="s">
        <v>471</v>
      </c>
      <c r="AB1063" s="35" t="s">
        <v>377</v>
      </c>
      <c r="AC1063" s="35">
        <f>VLOOKUP(A1063,Raceinfo!$A$1:$D$15,4,0)</f>
        <v>4</v>
      </c>
      <c r="AD1063">
        <v>4</v>
      </c>
      <c r="AE1063">
        <v>52</v>
      </c>
      <c r="AF1063">
        <v>13</v>
      </c>
      <c r="AG1063">
        <v>13</v>
      </c>
      <c r="AH1063">
        <v>10</v>
      </c>
      <c r="AL1063" t="s">
        <v>385</v>
      </c>
      <c r="AM1063" t="s">
        <v>1405</v>
      </c>
      <c r="AN1063" s="126">
        <f>表格2[[#This Row],[今次負磅]]/表格2[[#This Row],[排位體重]]*100%</f>
        <v>9.380234505862646E-2</v>
      </c>
      <c r="AO1063" t="str">
        <f t="shared" si="50"/>
        <v/>
      </c>
      <c r="AS1063" t="s">
        <v>1421</v>
      </c>
    </row>
    <row r="1064" spans="1:45" x14ac:dyDescent="0.25">
      <c r="A1064" s="22" t="s">
        <v>203</v>
      </c>
      <c r="B1064" s="19" t="s">
        <v>230</v>
      </c>
      <c r="C1064" s="19" t="s">
        <v>1410</v>
      </c>
      <c r="D1064" s="19"/>
      <c r="E1064" s="11" t="s">
        <v>1414</v>
      </c>
      <c r="F1064" s="122"/>
      <c r="G1064" s="33" t="str">
        <f>VLOOKUP(AF1064, method!$A$1:$B$15, 2, 0)</f>
        <v>留後</v>
      </c>
      <c r="H1064">
        <v>4</v>
      </c>
      <c r="I1064" t="str">
        <f t="shared" si="48"/>
        <v>忠</v>
      </c>
      <c r="J1064">
        <f>COUNTIF($B$2:B1064,B1064)</f>
        <v>1</v>
      </c>
      <c r="K1064" t="str">
        <f t="shared" ca="1" si="49"/>
        <v/>
      </c>
      <c r="L1064" t="s">
        <v>368</v>
      </c>
      <c r="M1064" s="39" t="s">
        <v>369</v>
      </c>
      <c r="N1064" s="42">
        <v>1200</v>
      </c>
      <c r="O1064">
        <v>1</v>
      </c>
      <c r="P1064" s="127">
        <v>8.9700000000000006</v>
      </c>
      <c r="Q1064">
        <v>9</v>
      </c>
      <c r="R1064">
        <v>13</v>
      </c>
      <c r="S1064" s="55" t="s">
        <v>69</v>
      </c>
      <c r="T1064" s="55" t="s">
        <v>69</v>
      </c>
      <c r="U1064" s="17" t="s">
        <v>90</v>
      </c>
      <c r="V1064">
        <v>118</v>
      </c>
      <c r="W1064">
        <v>122</v>
      </c>
      <c r="X1064">
        <v>1123</v>
      </c>
      <c r="Z1064">
        <v>16</v>
      </c>
      <c r="AA1064" s="38" t="s">
        <v>511</v>
      </c>
      <c r="AB1064" s="35" t="s">
        <v>370</v>
      </c>
      <c r="AC1064" s="35">
        <f>VLOOKUP(A1064,Raceinfo!$A$1:$D$15,4,0)</f>
        <v>4</v>
      </c>
      <c r="AD1064">
        <v>4</v>
      </c>
      <c r="AE1064">
        <v>46</v>
      </c>
      <c r="AF1064">
        <v>13</v>
      </c>
      <c r="AG1064">
        <v>13</v>
      </c>
      <c r="AH1064">
        <v>4</v>
      </c>
      <c r="AL1064" t="s">
        <v>66</v>
      </c>
      <c r="AM1064" t="s">
        <v>1468</v>
      </c>
      <c r="AN1064" s="126">
        <f>表格2[[#This Row],[今次負磅]]/表格2[[#This Row],[排位體重]]*100%</f>
        <v>0.10507569011576136</v>
      </c>
      <c r="AO1064" t="str">
        <f t="shared" si="50"/>
        <v/>
      </c>
      <c r="AS1064" t="s">
        <v>1421</v>
      </c>
    </row>
    <row r="1065" spans="1:45" x14ac:dyDescent="0.25">
      <c r="A1065" s="22" t="s">
        <v>203</v>
      </c>
      <c r="B1065" s="19" t="s">
        <v>230</v>
      </c>
      <c r="C1065" s="19"/>
      <c r="D1065" s="19"/>
      <c r="E1065" s="125" t="s">
        <v>1399</v>
      </c>
      <c r="F1065" s="122"/>
      <c r="G1065" s="31" t="str">
        <f>VLOOKUP(AF1065, method!$A$1:$B$15, 2, 0)</f>
        <v>中後</v>
      </c>
      <c r="H1065">
        <v>5</v>
      </c>
      <c r="I1065" t="str">
        <f t="shared" si="48"/>
        <v>忠</v>
      </c>
      <c r="J1065">
        <f>COUNTIF($B$2:B1065,B1065)</f>
        <v>2</v>
      </c>
      <c r="K1065" t="str">
        <f t="shared" ca="1" si="49"/>
        <v/>
      </c>
      <c r="L1065" t="s">
        <v>504</v>
      </c>
      <c r="M1065" s="39" t="s">
        <v>369</v>
      </c>
      <c r="N1065">
        <v>1000</v>
      </c>
      <c r="O1065">
        <v>0</v>
      </c>
      <c r="P1065">
        <v>56.53</v>
      </c>
      <c r="Q1065">
        <v>9</v>
      </c>
      <c r="R1065">
        <v>5</v>
      </c>
      <c r="S1065" s="55" t="s">
        <v>69</v>
      </c>
      <c r="T1065" s="55" t="s">
        <v>69</v>
      </c>
      <c r="U1065" s="17" t="s">
        <v>90</v>
      </c>
      <c r="V1065">
        <v>118</v>
      </c>
      <c r="W1065">
        <v>123</v>
      </c>
      <c r="X1065">
        <v>1142</v>
      </c>
      <c r="Z1065">
        <v>16</v>
      </c>
      <c r="AA1065" s="38" t="s">
        <v>511</v>
      </c>
      <c r="AB1065" s="35" t="s">
        <v>377</v>
      </c>
      <c r="AC1065" s="35">
        <f>VLOOKUP(A1065,Raceinfo!$A$1:$D$15,4,0)</f>
        <v>4</v>
      </c>
      <c r="AD1065">
        <v>4</v>
      </c>
      <c r="AE1065">
        <v>47</v>
      </c>
      <c r="AF1065">
        <v>10</v>
      </c>
      <c r="AG1065">
        <v>8</v>
      </c>
      <c r="AH1065">
        <v>5</v>
      </c>
      <c r="AL1065" t="s">
        <v>66</v>
      </c>
      <c r="AM1065" t="s">
        <v>1468</v>
      </c>
      <c r="AN1065" s="126">
        <f>表格2[[#This Row],[今次負磅]]/表格2[[#This Row],[排位體重]]*100%</f>
        <v>0.10332749562171628</v>
      </c>
      <c r="AO1065" t="str">
        <f t="shared" si="50"/>
        <v/>
      </c>
      <c r="AS1065" t="s">
        <v>1421</v>
      </c>
    </row>
    <row r="1066" spans="1:45" x14ac:dyDescent="0.25">
      <c r="A1066" s="22" t="s">
        <v>203</v>
      </c>
      <c r="B1066" s="19" t="s">
        <v>230</v>
      </c>
      <c r="C1066" s="19"/>
      <c r="D1066" s="19"/>
      <c r="E1066" s="125" t="s">
        <v>1399</v>
      </c>
      <c r="F1066" s="122"/>
      <c r="G1066" s="32" t="str">
        <f>VLOOKUP(AF1066, method!$A$1:$B$15, 2, 0)</f>
        <v>中前</v>
      </c>
      <c r="H1066">
        <v>9</v>
      </c>
      <c r="I1066" t="str">
        <f t="shared" si="48"/>
        <v>忠</v>
      </c>
      <c r="J1066">
        <f>COUNTIF($B$2:B1066,B1066)</f>
        <v>3</v>
      </c>
      <c r="K1066" t="str">
        <f t="shared" ca="1" si="49"/>
        <v/>
      </c>
      <c r="L1066" t="s">
        <v>569</v>
      </c>
      <c r="M1066" s="39" t="s">
        <v>390</v>
      </c>
      <c r="N1066" s="42">
        <v>1200</v>
      </c>
      <c r="O1066">
        <v>1</v>
      </c>
      <c r="P1066">
        <v>10.77</v>
      </c>
      <c r="Q1066">
        <v>9</v>
      </c>
      <c r="R1066">
        <v>2</v>
      </c>
      <c r="S1066" s="55" t="s">
        <v>69</v>
      </c>
      <c r="T1066" s="55" t="s">
        <v>69</v>
      </c>
      <c r="U1066" s="17" t="s">
        <v>90</v>
      </c>
      <c r="V1066">
        <v>118</v>
      </c>
      <c r="W1066">
        <v>124</v>
      </c>
      <c r="X1066">
        <v>1141</v>
      </c>
      <c r="Z1066">
        <v>6.9</v>
      </c>
      <c r="AA1066" s="37" t="s">
        <v>440</v>
      </c>
      <c r="AB1066" s="35" t="s">
        <v>377</v>
      </c>
      <c r="AC1066" s="35">
        <f>VLOOKUP(A1066,Raceinfo!$A$1:$D$15,4,0)</f>
        <v>4</v>
      </c>
      <c r="AD1066">
        <v>4</v>
      </c>
      <c r="AE1066">
        <v>47</v>
      </c>
      <c r="AF1066">
        <v>4</v>
      </c>
      <c r="AG1066">
        <v>6</v>
      </c>
      <c r="AH1066">
        <v>9</v>
      </c>
      <c r="AL1066" t="s">
        <v>66</v>
      </c>
      <c r="AM1066" t="s">
        <v>1468</v>
      </c>
      <c r="AN1066" s="126">
        <f>表格2[[#This Row],[今次負磅]]/表格2[[#This Row],[排位體重]]*100%</f>
        <v>0.10341805433829973</v>
      </c>
      <c r="AO1066" t="str">
        <f t="shared" si="50"/>
        <v/>
      </c>
      <c r="AS1066" t="s">
        <v>1421</v>
      </c>
    </row>
    <row r="1067" spans="1:45" x14ac:dyDescent="0.25">
      <c r="A1067" s="22" t="s">
        <v>203</v>
      </c>
      <c r="B1067" s="19" t="s">
        <v>230</v>
      </c>
      <c r="C1067" s="19"/>
      <c r="D1067" s="19"/>
      <c r="E1067" s="11" t="s">
        <v>1414</v>
      </c>
      <c r="F1067" s="122"/>
      <c r="G1067" s="33" t="str">
        <f>VLOOKUP(AF1067, method!$A$1:$B$15, 2, 0)</f>
        <v>留後</v>
      </c>
      <c r="H1067">
        <v>9</v>
      </c>
      <c r="I1067" t="str">
        <f t="shared" si="48"/>
        <v>忠</v>
      </c>
      <c r="J1067">
        <f>COUNTIF($B$2:B1067,B1067)</f>
        <v>4</v>
      </c>
      <c r="K1067" t="str">
        <f t="shared" ca="1" si="49"/>
        <v/>
      </c>
      <c r="L1067" t="s">
        <v>420</v>
      </c>
      <c r="M1067" s="39" t="s">
        <v>369</v>
      </c>
      <c r="N1067" s="42">
        <v>1200</v>
      </c>
      <c r="O1067">
        <v>1</v>
      </c>
      <c r="P1067">
        <v>9.59</v>
      </c>
      <c r="Q1067">
        <v>9</v>
      </c>
      <c r="R1067">
        <v>9</v>
      </c>
      <c r="S1067" s="55" t="s">
        <v>69</v>
      </c>
      <c r="T1067" s="55" t="s">
        <v>69</v>
      </c>
      <c r="U1067" s="17" t="s">
        <v>90</v>
      </c>
      <c r="V1067">
        <v>118</v>
      </c>
      <c r="W1067">
        <v>126</v>
      </c>
      <c r="X1067">
        <v>1161</v>
      </c>
      <c r="Z1067">
        <v>7.3</v>
      </c>
      <c r="AA1067" s="37">
        <v>6</v>
      </c>
      <c r="AB1067" s="35" t="s">
        <v>370</v>
      </c>
      <c r="AC1067" s="35">
        <f>VLOOKUP(A1067,Raceinfo!$A$1:$D$15,4,0)</f>
        <v>4</v>
      </c>
      <c r="AD1067">
        <v>4</v>
      </c>
      <c r="AE1067">
        <v>49</v>
      </c>
      <c r="AF1067">
        <v>13</v>
      </c>
      <c r="AG1067">
        <v>12</v>
      </c>
      <c r="AH1067">
        <v>9</v>
      </c>
      <c r="AL1067" t="s">
        <v>66</v>
      </c>
      <c r="AM1067" t="s">
        <v>1468</v>
      </c>
      <c r="AN1067" s="126">
        <f>表格2[[#This Row],[今次負磅]]/表格2[[#This Row],[排位體重]]*100%</f>
        <v>0.10163652024117141</v>
      </c>
      <c r="AO1067" t="str">
        <f t="shared" si="50"/>
        <v/>
      </c>
      <c r="AS1067" t="s">
        <v>1421</v>
      </c>
    </row>
    <row r="1068" spans="1:45" x14ac:dyDescent="0.25">
      <c r="A1068" s="22" t="s">
        <v>203</v>
      </c>
      <c r="B1068" s="19" t="s">
        <v>230</v>
      </c>
      <c r="C1068" s="19" t="s">
        <v>1410</v>
      </c>
      <c r="D1068" s="19" t="s">
        <v>593</v>
      </c>
      <c r="E1068" s="11" t="s">
        <v>1414</v>
      </c>
      <c r="F1068" s="122"/>
      <c r="G1068" s="31" t="str">
        <f>VLOOKUP(AF1068, method!$A$1:$B$15, 2, 0)</f>
        <v>中後</v>
      </c>
      <c r="H1068" s="15">
        <v>3</v>
      </c>
      <c r="I1068" s="15" t="str">
        <f t="shared" si="48"/>
        <v>忠</v>
      </c>
      <c r="J1068" s="15">
        <f>COUNTIF($B$2:B1068,B1068)</f>
        <v>5</v>
      </c>
      <c r="K1068" s="15" t="str">
        <f t="shared" ca="1" si="49"/>
        <v/>
      </c>
      <c r="L1068" t="s">
        <v>403</v>
      </c>
      <c r="M1068" s="39" t="s">
        <v>384</v>
      </c>
      <c r="N1068" s="42">
        <v>1200</v>
      </c>
      <c r="O1068">
        <v>1</v>
      </c>
      <c r="P1068" s="127">
        <v>9.19</v>
      </c>
      <c r="Q1068">
        <v>9</v>
      </c>
      <c r="R1068">
        <v>10</v>
      </c>
      <c r="S1068" s="55" t="s">
        <v>69</v>
      </c>
      <c r="T1068" s="55" t="s">
        <v>69</v>
      </c>
      <c r="U1068" s="17" t="s">
        <v>90</v>
      </c>
      <c r="V1068">
        <v>118</v>
      </c>
      <c r="W1068">
        <v>125</v>
      </c>
      <c r="X1068">
        <v>1161</v>
      </c>
      <c r="Z1068">
        <v>7.9</v>
      </c>
      <c r="AA1068" s="37" t="s">
        <v>531</v>
      </c>
      <c r="AB1068" s="35" t="s">
        <v>377</v>
      </c>
      <c r="AC1068" s="35">
        <f>VLOOKUP(A1068,Raceinfo!$A$1:$D$15,4,0)</f>
        <v>4</v>
      </c>
      <c r="AD1068">
        <v>4</v>
      </c>
      <c r="AE1068">
        <v>50</v>
      </c>
      <c r="AF1068">
        <v>9</v>
      </c>
      <c r="AG1068">
        <v>8</v>
      </c>
      <c r="AH1068">
        <v>3</v>
      </c>
      <c r="AL1068" t="s">
        <v>66</v>
      </c>
      <c r="AM1068" t="s">
        <v>1468</v>
      </c>
      <c r="AN1068" s="126">
        <f>表格2[[#This Row],[今次負磅]]/表格2[[#This Row],[排位體重]]*100%</f>
        <v>0.10163652024117141</v>
      </c>
      <c r="AO1068" t="str">
        <f t="shared" si="50"/>
        <v/>
      </c>
      <c r="AS1068" t="s">
        <v>1421</v>
      </c>
    </row>
    <row r="1069" spans="1:45" x14ac:dyDescent="0.25">
      <c r="A1069" s="22" t="s">
        <v>203</v>
      </c>
      <c r="B1069" s="19" t="s">
        <v>230</v>
      </c>
      <c r="C1069" s="19"/>
      <c r="D1069" s="19"/>
      <c r="E1069" s="11" t="s">
        <v>1414</v>
      </c>
      <c r="F1069" s="122"/>
      <c r="G1069" s="30" t="str">
        <f>VLOOKUP(AF1069, method!$A$1:$B$15, 2, 0)</f>
        <v>放頭</v>
      </c>
      <c r="H1069">
        <v>11</v>
      </c>
      <c r="I1069" t="str">
        <f t="shared" si="48"/>
        <v>忠</v>
      </c>
      <c r="J1069">
        <f>COUNTIF($B$2:B1069,B1069)</f>
        <v>6</v>
      </c>
      <c r="K1069" t="str">
        <f t="shared" ca="1" si="49"/>
        <v/>
      </c>
      <c r="L1069" t="s">
        <v>431</v>
      </c>
      <c r="M1069" s="39" t="s">
        <v>390</v>
      </c>
      <c r="N1069">
        <v>1400</v>
      </c>
      <c r="O1069">
        <v>1</v>
      </c>
      <c r="P1069">
        <v>22.58</v>
      </c>
      <c r="Q1069">
        <v>9</v>
      </c>
      <c r="R1069">
        <v>7</v>
      </c>
      <c r="S1069" s="55" t="s">
        <v>69</v>
      </c>
      <c r="T1069" s="55" t="s">
        <v>69</v>
      </c>
      <c r="U1069" s="17" t="s">
        <v>90</v>
      </c>
      <c r="V1069">
        <v>118</v>
      </c>
      <c r="W1069">
        <v>127</v>
      </c>
      <c r="X1069">
        <v>1156</v>
      </c>
      <c r="Z1069">
        <v>14</v>
      </c>
      <c r="AA1069" s="37" t="s">
        <v>416</v>
      </c>
      <c r="AB1069" s="35" t="s">
        <v>377</v>
      </c>
      <c r="AC1069" s="35">
        <f>VLOOKUP(A1069,Raceinfo!$A$1:$D$15,4,0)</f>
        <v>4</v>
      </c>
      <c r="AD1069">
        <v>4</v>
      </c>
      <c r="AE1069">
        <v>52</v>
      </c>
      <c r="AF1069">
        <v>3</v>
      </c>
      <c r="AG1069">
        <v>4</v>
      </c>
      <c r="AH1069">
        <v>4</v>
      </c>
      <c r="AI1069">
        <v>11</v>
      </c>
      <c r="AL1069" t="s">
        <v>66</v>
      </c>
      <c r="AM1069" t="s">
        <v>1468</v>
      </c>
      <c r="AN1069" s="126">
        <f>表格2[[#This Row],[今次負磅]]/表格2[[#This Row],[排位體重]]*100%</f>
        <v>0.10207612456747404</v>
      </c>
      <c r="AO1069" t="str">
        <f t="shared" si="50"/>
        <v/>
      </c>
      <c r="AS1069" t="s">
        <v>1421</v>
      </c>
    </row>
    <row r="1070" spans="1:45" x14ac:dyDescent="0.25">
      <c r="A1070" s="22" t="s">
        <v>203</v>
      </c>
      <c r="B1070" s="19" t="s">
        <v>230</v>
      </c>
      <c r="C1070" s="19"/>
      <c r="D1070" s="19"/>
      <c r="E1070" s="125" t="s">
        <v>1399</v>
      </c>
      <c r="F1070" s="122"/>
      <c r="G1070" s="32" t="str">
        <f>VLOOKUP(AF1070, method!$A$1:$B$15, 2, 0)</f>
        <v>中前</v>
      </c>
      <c r="H1070">
        <v>7</v>
      </c>
      <c r="I1070" t="str">
        <f t="shared" si="48"/>
        <v>忠</v>
      </c>
      <c r="J1070">
        <f>COUNTIF($B$2:B1070,B1070)</f>
        <v>7</v>
      </c>
      <c r="K1070" t="str">
        <f t="shared" ca="1" si="49"/>
        <v/>
      </c>
      <c r="L1070" t="s">
        <v>478</v>
      </c>
      <c r="M1070" s="39" t="s">
        <v>430</v>
      </c>
      <c r="N1070">
        <v>1400</v>
      </c>
      <c r="O1070">
        <v>1</v>
      </c>
      <c r="P1070">
        <v>21.87</v>
      </c>
      <c r="Q1070">
        <v>9</v>
      </c>
      <c r="R1070">
        <v>4</v>
      </c>
      <c r="S1070" s="55" t="s">
        <v>69</v>
      </c>
      <c r="T1070" s="47" t="s">
        <v>32</v>
      </c>
      <c r="U1070" s="17" t="s">
        <v>90</v>
      </c>
      <c r="V1070">
        <v>118</v>
      </c>
      <c r="W1070">
        <v>129</v>
      </c>
      <c r="X1070">
        <v>1140</v>
      </c>
      <c r="Z1070">
        <v>8.5</v>
      </c>
      <c r="AA1070" s="37" t="s">
        <v>440</v>
      </c>
      <c r="AB1070" s="35" t="s">
        <v>370</v>
      </c>
      <c r="AC1070" s="35">
        <f>VLOOKUP(A1070,Raceinfo!$A$1:$D$15,4,0)</f>
        <v>4</v>
      </c>
      <c r="AD1070">
        <v>4</v>
      </c>
      <c r="AE1070">
        <v>54</v>
      </c>
      <c r="AF1070">
        <v>7</v>
      </c>
      <c r="AG1070">
        <v>7</v>
      </c>
      <c r="AH1070">
        <v>8</v>
      </c>
      <c r="AI1070">
        <v>7</v>
      </c>
      <c r="AL1070" t="s">
        <v>66</v>
      </c>
      <c r="AM1070" t="s">
        <v>1468</v>
      </c>
      <c r="AN1070" s="126">
        <f>表格2[[#This Row],[今次負磅]]/表格2[[#This Row],[排位體重]]*100%</f>
        <v>0.10350877192982456</v>
      </c>
      <c r="AO1070" t="str">
        <f t="shared" si="50"/>
        <v/>
      </c>
      <c r="AS1070" t="s">
        <v>1421</v>
      </c>
    </row>
    <row r="1071" spans="1:45" x14ac:dyDescent="0.25">
      <c r="A1071" s="22" t="s">
        <v>203</v>
      </c>
      <c r="B1071" s="19" t="s">
        <v>230</v>
      </c>
      <c r="C1071" s="19"/>
      <c r="D1071" s="19"/>
      <c r="E1071" s="125" t="s">
        <v>1399</v>
      </c>
      <c r="F1071" s="122"/>
      <c r="G1071" s="30" t="str">
        <f>VLOOKUP(AF1071, method!$A$1:$B$15, 2, 0)</f>
        <v>放頭</v>
      </c>
      <c r="H1071">
        <v>5</v>
      </c>
      <c r="I1071" t="str">
        <f t="shared" si="48"/>
        <v>忠</v>
      </c>
      <c r="J1071">
        <f>COUNTIF($B$2:B1071,B1071)</f>
        <v>8</v>
      </c>
      <c r="K1071" t="str">
        <f t="shared" ca="1" si="49"/>
        <v/>
      </c>
      <c r="L1071" t="s">
        <v>433</v>
      </c>
      <c r="M1071" s="39" t="s">
        <v>384</v>
      </c>
      <c r="N1071">
        <v>1400</v>
      </c>
      <c r="O1071">
        <v>1</v>
      </c>
      <c r="P1071">
        <v>22.23</v>
      </c>
      <c r="Q1071">
        <v>9</v>
      </c>
      <c r="R1071">
        <v>1</v>
      </c>
      <c r="S1071" s="55" t="s">
        <v>69</v>
      </c>
      <c r="T1071" s="55" t="s">
        <v>69</v>
      </c>
      <c r="U1071" s="17" t="s">
        <v>90</v>
      </c>
      <c r="V1071">
        <v>118</v>
      </c>
      <c r="W1071">
        <v>131</v>
      </c>
      <c r="X1071">
        <v>1131</v>
      </c>
      <c r="Z1071">
        <v>4.5</v>
      </c>
      <c r="AA1071" s="37" t="s">
        <v>531</v>
      </c>
      <c r="AB1071" s="35" t="s">
        <v>370</v>
      </c>
      <c r="AC1071" s="35">
        <f>VLOOKUP(A1071,Raceinfo!$A$1:$D$15,4,0)</f>
        <v>4</v>
      </c>
      <c r="AD1071">
        <v>4</v>
      </c>
      <c r="AE1071">
        <v>54</v>
      </c>
      <c r="AF1071">
        <v>3</v>
      </c>
      <c r="AG1071">
        <v>4</v>
      </c>
      <c r="AH1071">
        <v>4</v>
      </c>
      <c r="AI1071">
        <v>5</v>
      </c>
      <c r="AL1071" t="s">
        <v>66</v>
      </c>
      <c r="AM1071" t="s">
        <v>1468</v>
      </c>
      <c r="AN1071" s="126">
        <f>表格2[[#This Row],[今次負磅]]/表格2[[#This Row],[排位體重]]*100%</f>
        <v>0.10433244916003537</v>
      </c>
      <c r="AO1071" t="str">
        <f t="shared" si="50"/>
        <v/>
      </c>
      <c r="AS1071" t="s">
        <v>1421</v>
      </c>
    </row>
    <row r="1072" spans="1:45" x14ac:dyDescent="0.25">
      <c r="A1072" s="22" t="s">
        <v>203</v>
      </c>
      <c r="B1072" s="19" t="s">
        <v>230</v>
      </c>
      <c r="C1072" s="19"/>
      <c r="D1072" s="19"/>
      <c r="E1072" s="11" t="s">
        <v>1414</v>
      </c>
      <c r="F1072" s="18" t="s">
        <v>1407</v>
      </c>
      <c r="G1072" s="33" t="str">
        <f>VLOOKUP(AF1072, method!$A$1:$B$15, 2, 0)</f>
        <v>留後</v>
      </c>
      <c r="H1072" s="15">
        <v>2</v>
      </c>
      <c r="I1072" s="15" t="str">
        <f t="shared" si="48"/>
        <v>忠</v>
      </c>
      <c r="J1072" s="15">
        <f>COUNTIF($B$2:B1072,B1072)</f>
        <v>9</v>
      </c>
      <c r="K1072" s="15" t="str">
        <f t="shared" ca="1" si="49"/>
        <v/>
      </c>
      <c r="L1072" t="s">
        <v>508</v>
      </c>
      <c r="M1072" s="39" t="s">
        <v>369</v>
      </c>
      <c r="N1072" s="42">
        <v>1200</v>
      </c>
      <c r="O1072">
        <v>1</v>
      </c>
      <c r="P1072">
        <v>9.5500000000000007</v>
      </c>
      <c r="Q1072">
        <v>9</v>
      </c>
      <c r="R1072">
        <v>8</v>
      </c>
      <c r="S1072" s="55" t="s">
        <v>69</v>
      </c>
      <c r="T1072" s="55" t="s">
        <v>69</v>
      </c>
      <c r="U1072" s="17" t="s">
        <v>90</v>
      </c>
      <c r="V1072">
        <v>118</v>
      </c>
      <c r="W1072">
        <v>130</v>
      </c>
      <c r="X1072">
        <v>1135</v>
      </c>
      <c r="Z1072">
        <v>87</v>
      </c>
      <c r="AA1072" s="38" t="s">
        <v>461</v>
      </c>
      <c r="AB1072" s="36" t="s">
        <v>459</v>
      </c>
      <c r="AC1072" s="36">
        <f>VLOOKUP(A1072,Raceinfo!$A$1:$D$15,4,0)</f>
        <v>4</v>
      </c>
      <c r="AD1072">
        <v>4</v>
      </c>
      <c r="AE1072">
        <v>52</v>
      </c>
      <c r="AF1072">
        <v>14</v>
      </c>
      <c r="AG1072">
        <v>14</v>
      </c>
      <c r="AH1072">
        <v>2</v>
      </c>
      <c r="AL1072" t="s">
        <v>297</v>
      </c>
      <c r="AM1072" t="s">
        <v>1502</v>
      </c>
      <c r="AN1072" s="126">
        <f>表格2[[#This Row],[今次負磅]]/表格2[[#This Row],[排位體重]]*100%</f>
        <v>0.10396475770925111</v>
      </c>
      <c r="AO1072" t="str">
        <f t="shared" si="50"/>
        <v/>
      </c>
      <c r="AS1072" t="s">
        <v>1421</v>
      </c>
    </row>
    <row r="1073" spans="1:43" x14ac:dyDescent="0.25">
      <c r="A1073" s="22" t="s">
        <v>203</v>
      </c>
      <c r="B1073" s="20" t="s">
        <v>233</v>
      </c>
      <c r="C1073" s="20"/>
      <c r="D1073" s="20"/>
      <c r="E1073" s="125" t="s">
        <v>1399</v>
      </c>
      <c r="F1073" s="122"/>
      <c r="G1073" s="33" t="str">
        <f>VLOOKUP(AF1073, method!$A$1:$B$15, 2, 0)</f>
        <v>留後</v>
      </c>
      <c r="H1073">
        <v>11</v>
      </c>
      <c r="I1073" t="str">
        <f t="shared" si="48"/>
        <v>忠</v>
      </c>
      <c r="J1073">
        <f>COUNTIF($B$2:B1073,B1073)</f>
        <v>1</v>
      </c>
      <c r="K1073" t="str">
        <f t="shared" ca="1" si="49"/>
        <v/>
      </c>
      <c r="L1073" t="s">
        <v>611</v>
      </c>
      <c r="M1073" s="40" t="s">
        <v>426</v>
      </c>
      <c r="N1073" s="42">
        <v>1200</v>
      </c>
      <c r="O1073">
        <v>1</v>
      </c>
      <c r="P1073">
        <v>11.1</v>
      </c>
      <c r="Q1073">
        <v>14</v>
      </c>
      <c r="R1073">
        <v>8</v>
      </c>
      <c r="S1073" s="54" t="s">
        <v>64</v>
      </c>
      <c r="T1073" s="63" t="s">
        <v>191</v>
      </c>
      <c r="U1073" s="27" t="s">
        <v>135</v>
      </c>
      <c r="V1073">
        <v>117</v>
      </c>
      <c r="W1073">
        <v>119</v>
      </c>
      <c r="X1073">
        <v>1137</v>
      </c>
      <c r="Z1073">
        <v>39</v>
      </c>
      <c r="AA1073" s="37" t="s">
        <v>570</v>
      </c>
      <c r="AB1073" s="35" t="s">
        <v>377</v>
      </c>
      <c r="AC1073" s="35">
        <f>VLOOKUP(A1073,Raceinfo!$A$1:$D$15,4,0)</f>
        <v>4</v>
      </c>
      <c r="AD1073">
        <v>4</v>
      </c>
      <c r="AE1073">
        <v>42</v>
      </c>
      <c r="AF1073">
        <v>11</v>
      </c>
      <c r="AG1073">
        <v>10</v>
      </c>
      <c r="AH1073">
        <v>11</v>
      </c>
      <c r="AL1073" t="s">
        <v>223</v>
      </c>
      <c r="AM1073" t="s">
        <v>1490</v>
      </c>
      <c r="AN1073" s="126">
        <f>表格2[[#This Row],[今次負磅]]/表格2[[#This Row],[排位體重]]*100%</f>
        <v>0.10290237467018469</v>
      </c>
      <c r="AO1073" t="str">
        <f t="shared" si="50"/>
        <v/>
      </c>
      <c r="AQ1073" t="s">
        <v>1419</v>
      </c>
    </row>
    <row r="1074" spans="1:43" x14ac:dyDescent="0.25">
      <c r="A1074" s="22" t="s">
        <v>203</v>
      </c>
      <c r="B1074" s="20" t="s">
        <v>233</v>
      </c>
      <c r="C1074" s="20"/>
      <c r="D1074" s="20"/>
      <c r="E1074" s="125" t="s">
        <v>1399</v>
      </c>
      <c r="F1074" s="23" t="s">
        <v>1409</v>
      </c>
      <c r="G1074" s="32" t="str">
        <f>VLOOKUP(AF1074, method!$A$1:$B$15, 2, 0)</f>
        <v>中前</v>
      </c>
      <c r="H1074" s="15">
        <v>1</v>
      </c>
      <c r="I1074" s="15" t="str">
        <f t="shared" si="48"/>
        <v>忠</v>
      </c>
      <c r="J1074" s="15">
        <f>COUNTIF($B$2:B1074,B1074)</f>
        <v>2</v>
      </c>
      <c r="K1074" s="15" t="str">
        <f t="shared" ca="1" si="49"/>
        <v/>
      </c>
      <c r="L1074" t="s">
        <v>397</v>
      </c>
      <c r="M1074" s="40" t="s">
        <v>398</v>
      </c>
      <c r="N1074" s="42">
        <v>1200</v>
      </c>
      <c r="O1074">
        <v>1</v>
      </c>
      <c r="P1074">
        <v>9.99</v>
      </c>
      <c r="Q1074">
        <v>14</v>
      </c>
      <c r="R1074">
        <v>4</v>
      </c>
      <c r="S1074" s="54" t="s">
        <v>64</v>
      </c>
      <c r="T1074" s="52" t="s">
        <v>56</v>
      </c>
      <c r="U1074" s="27" t="s">
        <v>135</v>
      </c>
      <c r="V1074">
        <v>117</v>
      </c>
      <c r="W1074">
        <v>132</v>
      </c>
      <c r="X1074">
        <v>1154</v>
      </c>
      <c r="Z1074">
        <v>10</v>
      </c>
      <c r="AA1074" s="38" t="s">
        <v>432</v>
      </c>
      <c r="AB1074" s="35" t="s">
        <v>370</v>
      </c>
      <c r="AC1074" s="35">
        <f>VLOOKUP(A1074,Raceinfo!$A$1:$D$15,4,0)</f>
        <v>4</v>
      </c>
      <c r="AD1074">
        <v>5</v>
      </c>
      <c r="AE1074">
        <v>37</v>
      </c>
      <c r="AF1074">
        <v>5</v>
      </c>
      <c r="AG1074">
        <v>6</v>
      </c>
      <c r="AH1074">
        <v>1</v>
      </c>
      <c r="AL1074" t="s">
        <v>223</v>
      </c>
      <c r="AM1074" t="s">
        <v>1490</v>
      </c>
      <c r="AN1074" s="126">
        <f>表格2[[#This Row],[今次負磅]]/表格2[[#This Row],[排位體重]]*100%</f>
        <v>0.10138648180242635</v>
      </c>
      <c r="AO1074" t="str">
        <f t="shared" si="50"/>
        <v/>
      </c>
      <c r="AQ1074" t="s">
        <v>1419</v>
      </c>
    </row>
    <row r="1075" spans="1:43" x14ac:dyDescent="0.25">
      <c r="A1075" s="22" t="s">
        <v>203</v>
      </c>
      <c r="B1075" s="20" t="s">
        <v>233</v>
      </c>
      <c r="C1075" s="20"/>
      <c r="D1075" s="20"/>
      <c r="E1075" s="125" t="s">
        <v>1399</v>
      </c>
      <c r="F1075" s="122"/>
      <c r="G1075" s="32" t="str">
        <f>VLOOKUP(AF1075, method!$A$1:$B$15, 2, 0)</f>
        <v>中前</v>
      </c>
      <c r="H1075">
        <v>4</v>
      </c>
      <c r="I1075" t="str">
        <f t="shared" si="48"/>
        <v>忠</v>
      </c>
      <c r="J1075">
        <f>COUNTIF($B$2:B1075,B1075)</f>
        <v>3</v>
      </c>
      <c r="K1075" t="str">
        <f t="shared" ca="1" si="49"/>
        <v/>
      </c>
      <c r="L1075" t="s">
        <v>375</v>
      </c>
      <c r="M1075" s="40" t="s">
        <v>376</v>
      </c>
      <c r="N1075">
        <v>1000</v>
      </c>
      <c r="O1075">
        <v>0</v>
      </c>
      <c r="P1075">
        <v>57.21</v>
      </c>
      <c r="Q1075">
        <v>14</v>
      </c>
      <c r="R1075">
        <v>6</v>
      </c>
      <c r="S1075" s="54" t="s">
        <v>64</v>
      </c>
      <c r="T1075" s="75" t="s">
        <v>346</v>
      </c>
      <c r="U1075" s="27" t="s">
        <v>135</v>
      </c>
      <c r="V1075">
        <v>117</v>
      </c>
      <c r="W1075">
        <v>131</v>
      </c>
      <c r="X1075">
        <v>1157</v>
      </c>
      <c r="Z1075">
        <v>15</v>
      </c>
      <c r="AA1075" s="38">
        <v>2</v>
      </c>
      <c r="AB1075" s="35" t="s">
        <v>377</v>
      </c>
      <c r="AC1075" s="35">
        <f>VLOOKUP(A1075,Raceinfo!$A$1:$D$15,4,0)</f>
        <v>4</v>
      </c>
      <c r="AD1075">
        <v>5</v>
      </c>
      <c r="AE1075">
        <v>38</v>
      </c>
      <c r="AF1075">
        <v>5</v>
      </c>
      <c r="AG1075">
        <v>5</v>
      </c>
      <c r="AH1075">
        <v>4</v>
      </c>
      <c r="AL1075" t="s">
        <v>223</v>
      </c>
      <c r="AM1075" t="s">
        <v>1490</v>
      </c>
      <c r="AN1075" s="126">
        <f>表格2[[#This Row],[今次負磅]]/表格2[[#This Row],[排位體重]]*100%</f>
        <v>0.10112359550561797</v>
      </c>
      <c r="AO1075" t="str">
        <f t="shared" si="50"/>
        <v/>
      </c>
      <c r="AQ1075" t="s">
        <v>1419</v>
      </c>
    </row>
    <row r="1076" spans="1:43" x14ac:dyDescent="0.25">
      <c r="A1076" s="22" t="s">
        <v>203</v>
      </c>
      <c r="B1076" s="20" t="s">
        <v>233</v>
      </c>
      <c r="C1076" s="20"/>
      <c r="D1076" s="20"/>
      <c r="E1076" s="125" t="s">
        <v>1399</v>
      </c>
      <c r="F1076" s="122"/>
      <c r="G1076" s="33" t="str">
        <f>VLOOKUP(AF1076, method!$A$1:$B$15, 2, 0)</f>
        <v>留後</v>
      </c>
      <c r="H1076">
        <v>5</v>
      </c>
      <c r="I1076" t="str">
        <f t="shared" si="48"/>
        <v>忠</v>
      </c>
      <c r="J1076">
        <f>COUNTIF($B$2:B1076,B1076)</f>
        <v>4</v>
      </c>
      <c r="K1076" t="str">
        <f t="shared" ca="1" si="49"/>
        <v/>
      </c>
      <c r="L1076" t="s">
        <v>590</v>
      </c>
      <c r="M1076" s="39" t="s">
        <v>430</v>
      </c>
      <c r="N1076" s="42">
        <v>1200</v>
      </c>
      <c r="O1076">
        <v>1</v>
      </c>
      <c r="P1076">
        <v>11.39</v>
      </c>
      <c r="Q1076">
        <v>14</v>
      </c>
      <c r="R1076">
        <v>6</v>
      </c>
      <c r="S1076" s="54" t="s">
        <v>64</v>
      </c>
      <c r="T1076" s="50" t="s">
        <v>46</v>
      </c>
      <c r="U1076" s="27" t="s">
        <v>135</v>
      </c>
      <c r="V1076">
        <v>117</v>
      </c>
      <c r="W1076">
        <v>129</v>
      </c>
      <c r="X1076">
        <v>1165</v>
      </c>
      <c r="Z1076">
        <v>11</v>
      </c>
      <c r="AA1076" s="37" t="s">
        <v>410</v>
      </c>
      <c r="AB1076" s="36" t="s">
        <v>459</v>
      </c>
      <c r="AC1076" s="36">
        <f>VLOOKUP(A1076,Raceinfo!$A$1:$D$15,4,0)</f>
        <v>4</v>
      </c>
      <c r="AD1076">
        <v>5</v>
      </c>
      <c r="AE1076">
        <v>38</v>
      </c>
      <c r="AF1076">
        <v>11</v>
      </c>
      <c r="AG1076">
        <v>10</v>
      </c>
      <c r="AH1076">
        <v>5</v>
      </c>
      <c r="AL1076" t="s">
        <v>223</v>
      </c>
      <c r="AM1076" t="s">
        <v>1490</v>
      </c>
      <c r="AN1076" s="126">
        <f>表格2[[#This Row],[今次負磅]]/表格2[[#This Row],[排位體重]]*100%</f>
        <v>0.10042918454935622</v>
      </c>
      <c r="AO1076" t="str">
        <f t="shared" si="50"/>
        <v/>
      </c>
      <c r="AQ1076" t="s">
        <v>1419</v>
      </c>
    </row>
    <row r="1077" spans="1:43" x14ac:dyDescent="0.25">
      <c r="A1077" s="22" t="s">
        <v>203</v>
      </c>
      <c r="B1077" s="20" t="s">
        <v>233</v>
      </c>
      <c r="C1077" s="20"/>
      <c r="D1077" s="20"/>
      <c r="E1077" s="125" t="s">
        <v>1399</v>
      </c>
      <c r="F1077" s="122"/>
      <c r="G1077" s="32" t="str">
        <f>VLOOKUP(AF1077, method!$A$1:$B$15, 2, 0)</f>
        <v>中前</v>
      </c>
      <c r="H1077">
        <v>4</v>
      </c>
      <c r="I1077" t="str">
        <f t="shared" si="48"/>
        <v>忠</v>
      </c>
      <c r="J1077">
        <f>COUNTIF($B$2:B1077,B1077)</f>
        <v>5</v>
      </c>
      <c r="K1077" t="str">
        <f t="shared" ca="1" si="49"/>
        <v/>
      </c>
      <c r="L1077" t="s">
        <v>417</v>
      </c>
      <c r="M1077" s="39" t="s">
        <v>394</v>
      </c>
      <c r="N1077" s="42">
        <v>1200</v>
      </c>
      <c r="O1077">
        <v>1</v>
      </c>
      <c r="P1077">
        <v>9.76</v>
      </c>
      <c r="Q1077">
        <v>14</v>
      </c>
      <c r="R1077">
        <v>3</v>
      </c>
      <c r="S1077" s="54" t="s">
        <v>64</v>
      </c>
      <c r="T1077" s="50" t="s">
        <v>46</v>
      </c>
      <c r="U1077" s="27" t="s">
        <v>135</v>
      </c>
      <c r="V1077">
        <v>117</v>
      </c>
      <c r="W1077">
        <v>133</v>
      </c>
      <c r="X1077">
        <v>1165</v>
      </c>
      <c r="Z1077">
        <v>8.6999999999999993</v>
      </c>
      <c r="AA1077" s="38" t="s">
        <v>447</v>
      </c>
      <c r="AB1077" s="35" t="s">
        <v>377</v>
      </c>
      <c r="AC1077" s="35">
        <f>VLOOKUP(A1077,Raceinfo!$A$1:$D$15,4,0)</f>
        <v>4</v>
      </c>
      <c r="AD1077">
        <v>5</v>
      </c>
      <c r="AE1077">
        <v>38</v>
      </c>
      <c r="AF1077">
        <v>7</v>
      </c>
      <c r="AG1077">
        <v>6</v>
      </c>
      <c r="AH1077">
        <v>4</v>
      </c>
      <c r="AL1077" t="s">
        <v>223</v>
      </c>
      <c r="AM1077" t="s">
        <v>1490</v>
      </c>
      <c r="AN1077" s="126">
        <f>表格2[[#This Row],[今次負磅]]/表格2[[#This Row],[排位體重]]*100%</f>
        <v>0.10042918454935622</v>
      </c>
      <c r="AO1077" t="str">
        <f t="shared" si="50"/>
        <v/>
      </c>
      <c r="AQ1077" t="s">
        <v>1419</v>
      </c>
    </row>
    <row r="1078" spans="1:43" x14ac:dyDescent="0.25">
      <c r="A1078" s="22" t="s">
        <v>203</v>
      </c>
      <c r="B1078" s="20" t="s">
        <v>233</v>
      </c>
      <c r="C1078" s="20"/>
      <c r="D1078" s="20"/>
      <c r="E1078" s="125" t="s">
        <v>1399</v>
      </c>
      <c r="F1078" s="122"/>
      <c r="G1078" s="32" t="str">
        <f>VLOOKUP(AF1078, method!$A$1:$B$15, 2, 0)</f>
        <v>中前</v>
      </c>
      <c r="H1078">
        <v>6</v>
      </c>
      <c r="I1078" t="str">
        <f t="shared" si="48"/>
        <v>忠</v>
      </c>
      <c r="J1078">
        <f>COUNTIF($B$2:B1078,B1078)</f>
        <v>6</v>
      </c>
      <c r="K1078" t="str">
        <f t="shared" ca="1" si="49"/>
        <v/>
      </c>
      <c r="L1078" t="s">
        <v>424</v>
      </c>
      <c r="M1078" s="39" t="s">
        <v>390</v>
      </c>
      <c r="N1078" s="42">
        <v>1200</v>
      </c>
      <c r="O1078">
        <v>1</v>
      </c>
      <c r="P1078">
        <v>9.8699999999999992</v>
      </c>
      <c r="Q1078">
        <v>14</v>
      </c>
      <c r="R1078">
        <v>3</v>
      </c>
      <c r="S1078" s="54" t="s">
        <v>64</v>
      </c>
      <c r="T1078" s="50" t="s">
        <v>46</v>
      </c>
      <c r="U1078" s="27" t="s">
        <v>135</v>
      </c>
      <c r="V1078">
        <v>117</v>
      </c>
      <c r="W1078">
        <v>133</v>
      </c>
      <c r="X1078">
        <v>1170</v>
      </c>
      <c r="Z1078">
        <v>3.4</v>
      </c>
      <c r="AA1078" s="37" t="s">
        <v>436</v>
      </c>
      <c r="AB1078" s="35" t="s">
        <v>377</v>
      </c>
      <c r="AC1078" s="35">
        <f>VLOOKUP(A1078,Raceinfo!$A$1:$D$15,4,0)</f>
        <v>4</v>
      </c>
      <c r="AD1078">
        <v>5</v>
      </c>
      <c r="AE1078">
        <v>38</v>
      </c>
      <c r="AF1078">
        <v>6</v>
      </c>
      <c r="AG1078">
        <v>5</v>
      </c>
      <c r="AH1078">
        <v>6</v>
      </c>
      <c r="AL1078" t="s">
        <v>223</v>
      </c>
      <c r="AM1078" t="s">
        <v>1490</v>
      </c>
      <c r="AN1078" s="126">
        <f>表格2[[#This Row],[今次負磅]]/表格2[[#This Row],[排位體重]]*100%</f>
        <v>0.1</v>
      </c>
      <c r="AO1078" t="str">
        <f t="shared" si="50"/>
        <v/>
      </c>
      <c r="AQ1078" t="s">
        <v>1419</v>
      </c>
    </row>
    <row r="1079" spans="1:43" x14ac:dyDescent="0.25">
      <c r="A1079" s="22" t="s">
        <v>203</v>
      </c>
      <c r="B1079" s="20" t="s">
        <v>233</v>
      </c>
      <c r="C1079" s="20" t="s">
        <v>1410</v>
      </c>
      <c r="D1079" s="20"/>
      <c r="E1079" s="125" t="s">
        <v>1399</v>
      </c>
      <c r="F1079" s="28" t="s">
        <v>1408</v>
      </c>
      <c r="G1079" s="30" t="str">
        <f>VLOOKUP(AF1079, method!$A$1:$B$15, 2, 0)</f>
        <v>放頭</v>
      </c>
      <c r="H1079" s="15">
        <v>1</v>
      </c>
      <c r="I1079" s="15" t="str">
        <f t="shared" si="48"/>
        <v>忠</v>
      </c>
      <c r="J1079" s="15">
        <f>COUNTIF($B$2:B1079,B1079)</f>
        <v>7</v>
      </c>
      <c r="K1079" s="15" t="str">
        <f t="shared" ca="1" si="49"/>
        <v/>
      </c>
      <c r="L1079" t="s">
        <v>469</v>
      </c>
      <c r="M1079" s="39" t="s">
        <v>430</v>
      </c>
      <c r="N1079" s="42">
        <v>1200</v>
      </c>
      <c r="O1079">
        <v>1</v>
      </c>
      <c r="P1079" s="127">
        <v>9.2200000000000006</v>
      </c>
      <c r="Q1079">
        <v>14</v>
      </c>
      <c r="R1079">
        <v>1</v>
      </c>
      <c r="S1079" s="54" t="s">
        <v>64</v>
      </c>
      <c r="T1079" s="50" t="s">
        <v>46</v>
      </c>
      <c r="U1079" s="27" t="s">
        <v>135</v>
      </c>
      <c r="V1079">
        <v>117</v>
      </c>
      <c r="W1079">
        <v>125</v>
      </c>
      <c r="X1079">
        <v>1173</v>
      </c>
      <c r="Z1079">
        <v>3.1</v>
      </c>
      <c r="AA1079" s="38">
        <v>1</v>
      </c>
      <c r="AB1079" s="35" t="s">
        <v>370</v>
      </c>
      <c r="AC1079" s="35">
        <f>VLOOKUP(A1079,Raceinfo!$A$1:$D$15,4,0)</f>
        <v>4</v>
      </c>
      <c r="AD1079">
        <v>5</v>
      </c>
      <c r="AE1079">
        <v>32</v>
      </c>
      <c r="AF1079">
        <v>3</v>
      </c>
      <c r="AG1079">
        <v>2</v>
      </c>
      <c r="AH1079">
        <v>1</v>
      </c>
      <c r="AL1079" t="s">
        <v>223</v>
      </c>
      <c r="AM1079" t="s">
        <v>1490</v>
      </c>
      <c r="AN1079" s="126">
        <f>表格2[[#This Row],[今次負磅]]/表格2[[#This Row],[排位體重]]*100%</f>
        <v>9.9744245524296671E-2</v>
      </c>
      <c r="AO1079" t="str">
        <f t="shared" si="50"/>
        <v/>
      </c>
      <c r="AQ1079" t="s">
        <v>1419</v>
      </c>
    </row>
    <row r="1080" spans="1:43" x14ac:dyDescent="0.25">
      <c r="A1080" s="22" t="s">
        <v>203</v>
      </c>
      <c r="B1080" s="20" t="s">
        <v>233</v>
      </c>
      <c r="C1080" s="20"/>
      <c r="D1080" s="20"/>
      <c r="E1080" s="125" t="s">
        <v>1399</v>
      </c>
      <c r="F1080" s="23" t="s">
        <v>1409</v>
      </c>
      <c r="G1080" s="32" t="str">
        <f>VLOOKUP(AF1080, method!$A$1:$B$15, 2, 0)</f>
        <v>中前</v>
      </c>
      <c r="H1080" s="15">
        <v>2</v>
      </c>
      <c r="I1080" s="15" t="str">
        <f t="shared" si="48"/>
        <v>忠</v>
      </c>
      <c r="J1080" s="15">
        <f>COUNTIF($B$2:B1080,B1080)</f>
        <v>8</v>
      </c>
      <c r="K1080" s="15" t="str">
        <f t="shared" ca="1" si="49"/>
        <v/>
      </c>
      <c r="L1080" t="s">
        <v>427</v>
      </c>
      <c r="M1080" s="39" t="s">
        <v>369</v>
      </c>
      <c r="N1080" s="42">
        <v>1200</v>
      </c>
      <c r="O1080">
        <v>1</v>
      </c>
      <c r="P1080">
        <v>9.9499999999999993</v>
      </c>
      <c r="Q1080">
        <v>14</v>
      </c>
      <c r="R1080">
        <v>2</v>
      </c>
      <c r="S1080" s="54" t="s">
        <v>64</v>
      </c>
      <c r="T1080" s="50" t="s">
        <v>46</v>
      </c>
      <c r="U1080" s="27" t="s">
        <v>135</v>
      </c>
      <c r="V1080">
        <v>117</v>
      </c>
      <c r="W1080">
        <v>127</v>
      </c>
      <c r="X1080">
        <v>1137</v>
      </c>
      <c r="Z1080">
        <v>3.6</v>
      </c>
      <c r="AA1080" s="38" t="s">
        <v>470</v>
      </c>
      <c r="AB1080" s="35" t="s">
        <v>377</v>
      </c>
      <c r="AC1080" s="35">
        <f>VLOOKUP(A1080,Raceinfo!$A$1:$D$15,4,0)</f>
        <v>4</v>
      </c>
      <c r="AD1080">
        <v>5</v>
      </c>
      <c r="AE1080">
        <v>31</v>
      </c>
      <c r="AF1080">
        <v>4</v>
      </c>
      <c r="AG1080">
        <v>4</v>
      </c>
      <c r="AH1080">
        <v>2</v>
      </c>
      <c r="AL1080" t="s">
        <v>223</v>
      </c>
      <c r="AM1080" t="s">
        <v>1490</v>
      </c>
      <c r="AN1080" s="126">
        <f>表格2[[#This Row],[今次負磅]]/表格2[[#This Row],[排位體重]]*100%</f>
        <v>0.10290237467018469</v>
      </c>
      <c r="AO1080" t="str">
        <f t="shared" si="50"/>
        <v/>
      </c>
      <c r="AQ1080" t="s">
        <v>1419</v>
      </c>
    </row>
    <row r="1081" spans="1:43" x14ac:dyDescent="0.25">
      <c r="A1081" s="22" t="s">
        <v>203</v>
      </c>
      <c r="B1081" s="20" t="s">
        <v>233</v>
      </c>
      <c r="C1081" s="20"/>
      <c r="D1081" s="20"/>
      <c r="E1081" s="125" t="s">
        <v>1399</v>
      </c>
      <c r="F1081" s="122"/>
      <c r="G1081" s="32" t="str">
        <f>VLOOKUP(AF1081, method!$A$1:$B$15, 2, 0)</f>
        <v>中前</v>
      </c>
      <c r="H1081">
        <v>5</v>
      </c>
      <c r="I1081" t="str">
        <f t="shared" si="48"/>
        <v>忠</v>
      </c>
      <c r="J1081">
        <f>COUNTIF($B$2:B1081,B1081)</f>
        <v>9</v>
      </c>
      <c r="K1081" t="str">
        <f t="shared" ca="1" si="49"/>
        <v/>
      </c>
      <c r="L1081" t="s">
        <v>500</v>
      </c>
      <c r="M1081" s="39" t="s">
        <v>413</v>
      </c>
      <c r="N1081">
        <v>1400</v>
      </c>
      <c r="O1081">
        <v>1</v>
      </c>
      <c r="P1081">
        <v>23.17</v>
      </c>
      <c r="Q1081">
        <v>14</v>
      </c>
      <c r="R1081">
        <v>2</v>
      </c>
      <c r="S1081" s="54" t="s">
        <v>64</v>
      </c>
      <c r="T1081" s="69" t="s">
        <v>358</v>
      </c>
      <c r="U1081" s="27" t="s">
        <v>135</v>
      </c>
      <c r="V1081">
        <v>117</v>
      </c>
      <c r="W1081">
        <v>128</v>
      </c>
      <c r="X1081">
        <v>1161</v>
      </c>
      <c r="Z1081">
        <v>4.5</v>
      </c>
      <c r="AA1081" s="37" t="s">
        <v>436</v>
      </c>
      <c r="AB1081" s="35" t="s">
        <v>377</v>
      </c>
      <c r="AC1081" s="35">
        <f>VLOOKUP(A1081,Raceinfo!$A$1:$D$15,4,0)</f>
        <v>4</v>
      </c>
      <c r="AD1081">
        <v>5</v>
      </c>
      <c r="AE1081">
        <v>33</v>
      </c>
      <c r="AF1081">
        <v>7</v>
      </c>
      <c r="AG1081">
        <v>5</v>
      </c>
      <c r="AH1081">
        <v>7</v>
      </c>
      <c r="AI1081">
        <v>5</v>
      </c>
      <c r="AL1081" t="s">
        <v>223</v>
      </c>
      <c r="AM1081" t="s">
        <v>1490</v>
      </c>
      <c r="AN1081" s="126">
        <f>表格2[[#This Row],[今次負磅]]/表格2[[#This Row],[排位體重]]*100%</f>
        <v>0.10077519379844961</v>
      </c>
      <c r="AO1081" t="str">
        <f t="shared" si="50"/>
        <v/>
      </c>
      <c r="AQ1081" t="s">
        <v>1419</v>
      </c>
    </row>
    <row r="1082" spans="1:43" x14ac:dyDescent="0.25">
      <c r="A1082" s="22" t="s">
        <v>203</v>
      </c>
      <c r="B1082" s="20" t="s">
        <v>233</v>
      </c>
      <c r="C1082" s="20"/>
      <c r="D1082" s="20"/>
      <c r="E1082" s="11" t="s">
        <v>1414</v>
      </c>
      <c r="F1082" s="122"/>
      <c r="G1082" s="33" t="str">
        <f>VLOOKUP(AF1082, method!$A$1:$B$15, 2, 0)</f>
        <v>留後</v>
      </c>
      <c r="H1082">
        <v>9</v>
      </c>
      <c r="I1082" t="str">
        <f t="shared" si="48"/>
        <v>忠</v>
      </c>
      <c r="J1082">
        <f>COUNTIF($B$2:B1082,B1082)</f>
        <v>10</v>
      </c>
      <c r="K1082" t="str">
        <f t="shared" ca="1" si="49"/>
        <v/>
      </c>
      <c r="L1082" t="s">
        <v>615</v>
      </c>
      <c r="M1082" s="39" t="s">
        <v>390</v>
      </c>
      <c r="N1082" s="42">
        <v>1200</v>
      </c>
      <c r="O1082">
        <v>1</v>
      </c>
      <c r="P1082">
        <v>10.23</v>
      </c>
      <c r="Q1082">
        <v>14</v>
      </c>
      <c r="R1082">
        <v>14</v>
      </c>
      <c r="S1082" s="54" t="s">
        <v>64</v>
      </c>
      <c r="T1082" s="75" t="s">
        <v>346</v>
      </c>
      <c r="U1082" s="27" t="s">
        <v>135</v>
      </c>
      <c r="V1082">
        <v>117</v>
      </c>
      <c r="W1082">
        <v>129</v>
      </c>
      <c r="X1082">
        <v>1162</v>
      </c>
      <c r="Z1082">
        <v>5.8</v>
      </c>
      <c r="AA1082" s="37" t="s">
        <v>471</v>
      </c>
      <c r="AB1082" s="35" t="s">
        <v>377</v>
      </c>
      <c r="AC1082" s="35">
        <f>VLOOKUP(A1082,Raceinfo!$A$1:$D$15,4,0)</f>
        <v>4</v>
      </c>
      <c r="AD1082">
        <v>5</v>
      </c>
      <c r="AE1082">
        <v>35</v>
      </c>
      <c r="AF1082">
        <v>14</v>
      </c>
      <c r="AG1082">
        <v>14</v>
      </c>
      <c r="AH1082">
        <v>9</v>
      </c>
      <c r="AL1082" t="s">
        <v>223</v>
      </c>
      <c r="AM1082" t="s">
        <v>1490</v>
      </c>
      <c r="AN1082" s="126">
        <f>表格2[[#This Row],[今次負磅]]/表格2[[#This Row],[排位體重]]*100%</f>
        <v>0.10068846815834767</v>
      </c>
      <c r="AO1082" t="str">
        <f t="shared" si="50"/>
        <v/>
      </c>
      <c r="AQ1082" t="s">
        <v>1419</v>
      </c>
    </row>
    <row r="1083" spans="1:43" x14ac:dyDescent="0.25">
      <c r="A1083" s="22" t="s">
        <v>203</v>
      </c>
      <c r="B1083" s="20" t="s">
        <v>233</v>
      </c>
      <c r="C1083" s="20"/>
      <c r="D1083" s="20"/>
      <c r="E1083" s="11" t="s">
        <v>1414</v>
      </c>
      <c r="F1083" s="122"/>
      <c r="G1083" s="32" t="str">
        <f>VLOOKUP(AF1083, method!$A$1:$B$15, 2, 0)</f>
        <v>中前</v>
      </c>
      <c r="H1083" s="15">
        <v>3</v>
      </c>
      <c r="I1083" s="15" t="str">
        <f t="shared" si="48"/>
        <v>忠</v>
      </c>
      <c r="J1083" s="15">
        <f>COUNTIF($B$2:B1083,B1083)</f>
        <v>11</v>
      </c>
      <c r="K1083" s="15" t="str">
        <f t="shared" ca="1" si="49"/>
        <v/>
      </c>
      <c r="L1083" t="s">
        <v>505</v>
      </c>
      <c r="M1083" s="39" t="s">
        <v>430</v>
      </c>
      <c r="N1083" s="42">
        <v>1200</v>
      </c>
      <c r="O1083">
        <v>1</v>
      </c>
      <c r="P1083">
        <v>9.9499999999999993</v>
      </c>
      <c r="Q1083">
        <v>14</v>
      </c>
      <c r="R1083">
        <v>11</v>
      </c>
      <c r="S1083" s="54" t="s">
        <v>64</v>
      </c>
      <c r="T1083" s="75" t="s">
        <v>346</v>
      </c>
      <c r="U1083" s="27" t="s">
        <v>135</v>
      </c>
      <c r="V1083">
        <v>117</v>
      </c>
      <c r="W1083">
        <v>128</v>
      </c>
      <c r="X1083">
        <v>1155</v>
      </c>
      <c r="Z1083">
        <v>6.1</v>
      </c>
      <c r="AA1083" s="38">
        <v>1</v>
      </c>
      <c r="AB1083" s="35" t="s">
        <v>370</v>
      </c>
      <c r="AC1083" s="35">
        <f>VLOOKUP(A1083,Raceinfo!$A$1:$D$15,4,0)</f>
        <v>4</v>
      </c>
      <c r="AD1083">
        <v>5</v>
      </c>
      <c r="AE1083">
        <v>35</v>
      </c>
      <c r="AF1083">
        <v>6</v>
      </c>
      <c r="AG1083">
        <v>4</v>
      </c>
      <c r="AH1083">
        <v>3</v>
      </c>
      <c r="AL1083" t="s">
        <v>223</v>
      </c>
      <c r="AM1083" t="s">
        <v>1490</v>
      </c>
      <c r="AN1083" s="126">
        <f>表格2[[#This Row],[今次負磅]]/表格2[[#This Row],[排位體重]]*100%</f>
        <v>0.1012987012987013</v>
      </c>
      <c r="AO1083" t="str">
        <f t="shared" si="50"/>
        <v/>
      </c>
      <c r="AQ1083" t="s">
        <v>1419</v>
      </c>
    </row>
    <row r="1084" spans="1:43" x14ac:dyDescent="0.25">
      <c r="A1084" s="22" t="s">
        <v>203</v>
      </c>
      <c r="B1084" s="20" t="s">
        <v>233</v>
      </c>
      <c r="C1084" s="20"/>
      <c r="D1084" s="20"/>
      <c r="E1084" s="125" t="s">
        <v>1399</v>
      </c>
      <c r="F1084" s="18" t="s">
        <v>1407</v>
      </c>
      <c r="G1084" s="31" t="str">
        <f>VLOOKUP(AF1084, method!$A$1:$B$15, 2, 0)</f>
        <v>中後</v>
      </c>
      <c r="H1084" s="15">
        <v>2</v>
      </c>
      <c r="I1084" s="15" t="str">
        <f t="shared" si="48"/>
        <v>忠</v>
      </c>
      <c r="J1084" s="15">
        <f>COUNTIF($B$2:B1084,B1084)</f>
        <v>12</v>
      </c>
      <c r="K1084" s="15" t="str">
        <f t="shared" ca="1" si="49"/>
        <v/>
      </c>
      <c r="L1084" t="s">
        <v>389</v>
      </c>
      <c r="M1084" s="39" t="s">
        <v>390</v>
      </c>
      <c r="N1084" s="42">
        <v>1200</v>
      </c>
      <c r="O1084">
        <v>1</v>
      </c>
      <c r="P1084">
        <v>9.83</v>
      </c>
      <c r="Q1084">
        <v>14</v>
      </c>
      <c r="R1084">
        <v>9</v>
      </c>
      <c r="S1084" s="54" t="s">
        <v>64</v>
      </c>
      <c r="T1084" s="75" t="s">
        <v>346</v>
      </c>
      <c r="U1084" s="27" t="s">
        <v>135</v>
      </c>
      <c r="V1084">
        <v>117</v>
      </c>
      <c r="W1084">
        <v>127</v>
      </c>
      <c r="X1084">
        <v>1163</v>
      </c>
      <c r="Z1084">
        <v>8.1</v>
      </c>
      <c r="AA1084" s="38" t="s">
        <v>463</v>
      </c>
      <c r="AB1084" s="35" t="s">
        <v>377</v>
      </c>
      <c r="AC1084" s="35">
        <f>VLOOKUP(A1084,Raceinfo!$A$1:$D$15,4,0)</f>
        <v>4</v>
      </c>
      <c r="AD1084">
        <v>5</v>
      </c>
      <c r="AE1084">
        <v>34</v>
      </c>
      <c r="AF1084">
        <v>10</v>
      </c>
      <c r="AG1084">
        <v>9</v>
      </c>
      <c r="AH1084">
        <v>2</v>
      </c>
      <c r="AL1084" t="s">
        <v>773</v>
      </c>
      <c r="AM1084" t="s">
        <v>1646</v>
      </c>
      <c r="AN1084" s="126">
        <f>表格2[[#This Row],[今次負磅]]/表格2[[#This Row],[排位體重]]*100%</f>
        <v>0.10060189165950129</v>
      </c>
      <c r="AO1084" t="str">
        <f t="shared" si="50"/>
        <v/>
      </c>
      <c r="AQ1084" t="s">
        <v>1419</v>
      </c>
    </row>
    <row r="1085" spans="1:43" x14ac:dyDescent="0.25">
      <c r="A1085" s="22" t="s">
        <v>203</v>
      </c>
      <c r="B1085" s="20" t="s">
        <v>233</v>
      </c>
      <c r="C1085" s="20"/>
      <c r="D1085" s="20"/>
      <c r="E1085" s="11" t="s">
        <v>1414</v>
      </c>
      <c r="F1085" s="122"/>
      <c r="G1085" s="30" t="str">
        <f>VLOOKUP(AF1085, method!$A$1:$B$15, 2, 0)</f>
        <v>放頭</v>
      </c>
      <c r="H1085">
        <v>11</v>
      </c>
      <c r="I1085" t="str">
        <f t="shared" si="48"/>
        <v>忠</v>
      </c>
      <c r="J1085">
        <f>COUNTIF($B$2:B1085,B1085)</f>
        <v>13</v>
      </c>
      <c r="K1085" t="str">
        <f t="shared" ca="1" si="49"/>
        <v/>
      </c>
      <c r="L1085" t="s">
        <v>429</v>
      </c>
      <c r="M1085" s="39" t="s">
        <v>430</v>
      </c>
      <c r="N1085">
        <v>1400</v>
      </c>
      <c r="O1085">
        <v>1</v>
      </c>
      <c r="P1085">
        <v>23.5</v>
      </c>
      <c r="Q1085">
        <v>14</v>
      </c>
      <c r="R1085">
        <v>14</v>
      </c>
      <c r="S1085" s="54" t="s">
        <v>64</v>
      </c>
      <c r="T1085" s="51" t="s">
        <v>52</v>
      </c>
      <c r="U1085" s="27" t="s">
        <v>135</v>
      </c>
      <c r="V1085">
        <v>117</v>
      </c>
      <c r="W1085">
        <v>131</v>
      </c>
      <c r="X1085">
        <v>1155</v>
      </c>
      <c r="Z1085">
        <v>12</v>
      </c>
      <c r="AA1085" s="37">
        <v>5</v>
      </c>
      <c r="AB1085" s="35" t="s">
        <v>377</v>
      </c>
      <c r="AC1085" s="35">
        <f>VLOOKUP(A1085,Raceinfo!$A$1:$D$15,4,0)</f>
        <v>4</v>
      </c>
      <c r="AD1085">
        <v>5</v>
      </c>
      <c r="AE1085">
        <v>36</v>
      </c>
      <c r="AF1085">
        <v>3</v>
      </c>
      <c r="AG1085">
        <v>1</v>
      </c>
      <c r="AH1085">
        <v>1</v>
      </c>
      <c r="AI1085">
        <v>11</v>
      </c>
      <c r="AL1085" t="s">
        <v>385</v>
      </c>
      <c r="AM1085" t="s">
        <v>1405</v>
      </c>
      <c r="AN1085" s="126">
        <f>表格2[[#This Row],[今次負磅]]/表格2[[#This Row],[排位體重]]*100%</f>
        <v>0.1012987012987013</v>
      </c>
      <c r="AO1085" t="str">
        <f t="shared" si="50"/>
        <v/>
      </c>
      <c r="AQ1085" t="s">
        <v>1419</v>
      </c>
    </row>
    <row r="1086" spans="1:43" x14ac:dyDescent="0.25">
      <c r="A1086" s="22" t="s">
        <v>203</v>
      </c>
      <c r="B1086" s="20" t="s">
        <v>233</v>
      </c>
      <c r="C1086" s="20"/>
      <c r="D1086" s="20"/>
      <c r="E1086" s="125" t="s">
        <v>1399</v>
      </c>
      <c r="F1086" s="122"/>
      <c r="G1086" s="32" t="str">
        <f>VLOOKUP(AF1086, method!$A$1:$B$15, 2, 0)</f>
        <v>中前</v>
      </c>
      <c r="H1086">
        <v>6</v>
      </c>
      <c r="I1086" t="str">
        <f t="shared" si="48"/>
        <v>忠</v>
      </c>
      <c r="J1086">
        <f>COUNTIF($B$2:B1086,B1086)</f>
        <v>14</v>
      </c>
      <c r="K1086" t="str">
        <f t="shared" ca="1" si="49"/>
        <v/>
      </c>
      <c r="L1086" t="s">
        <v>555</v>
      </c>
      <c r="M1086" s="39" t="s">
        <v>413</v>
      </c>
      <c r="N1086">
        <v>1400</v>
      </c>
      <c r="O1086">
        <v>1</v>
      </c>
      <c r="P1086">
        <v>23.3</v>
      </c>
      <c r="Q1086">
        <v>14</v>
      </c>
      <c r="R1086">
        <v>4</v>
      </c>
      <c r="S1086" s="54" t="s">
        <v>64</v>
      </c>
      <c r="T1086" s="62" t="s">
        <v>154</v>
      </c>
      <c r="U1086" s="27" t="s">
        <v>135</v>
      </c>
      <c r="V1086">
        <v>117</v>
      </c>
      <c r="W1086">
        <v>133</v>
      </c>
      <c r="X1086">
        <v>1176</v>
      </c>
      <c r="Z1086">
        <v>32</v>
      </c>
      <c r="AA1086" s="37" t="s">
        <v>440</v>
      </c>
      <c r="AB1086" s="35" t="s">
        <v>377</v>
      </c>
      <c r="AC1086" s="35">
        <f>VLOOKUP(A1086,Raceinfo!$A$1:$D$15,4,0)</f>
        <v>4</v>
      </c>
      <c r="AD1086">
        <v>5</v>
      </c>
      <c r="AE1086">
        <v>38</v>
      </c>
      <c r="AF1086">
        <v>4</v>
      </c>
      <c r="AG1086">
        <v>1</v>
      </c>
      <c r="AH1086">
        <v>1</v>
      </c>
      <c r="AI1086">
        <v>6</v>
      </c>
      <c r="AL1086" t="s">
        <v>528</v>
      </c>
      <c r="AM1086" t="s">
        <v>1548</v>
      </c>
      <c r="AN1086" s="126">
        <f>表格2[[#This Row],[今次負磅]]/表格2[[#This Row],[排位體重]]*100%</f>
        <v>9.9489795918367346E-2</v>
      </c>
      <c r="AO1086" t="str">
        <f t="shared" si="50"/>
        <v/>
      </c>
      <c r="AQ1086" t="s">
        <v>1419</v>
      </c>
    </row>
    <row r="1087" spans="1:43" x14ac:dyDescent="0.25">
      <c r="A1087" s="22" t="s">
        <v>203</v>
      </c>
      <c r="B1087" s="20" t="s">
        <v>233</v>
      </c>
      <c r="C1087" s="20"/>
      <c r="D1087" s="20"/>
      <c r="E1087" s="125" t="s">
        <v>1399</v>
      </c>
      <c r="F1087" s="122"/>
      <c r="G1087" s="32" t="str">
        <f>VLOOKUP(AF1087, method!$A$1:$B$15, 2, 0)</f>
        <v>中前</v>
      </c>
      <c r="H1087">
        <v>8</v>
      </c>
      <c r="I1087" t="str">
        <f t="shared" si="48"/>
        <v>忠</v>
      </c>
      <c r="J1087">
        <f>COUNTIF($B$2:B1087,B1087)</f>
        <v>15</v>
      </c>
      <c r="K1087" t="str">
        <f t="shared" ca="1" si="49"/>
        <v/>
      </c>
      <c r="L1087" t="s">
        <v>476</v>
      </c>
      <c r="M1087" s="40" t="s">
        <v>376</v>
      </c>
      <c r="N1087" s="42">
        <v>1200</v>
      </c>
      <c r="O1087">
        <v>1</v>
      </c>
      <c r="P1087">
        <v>10.5</v>
      </c>
      <c r="Q1087">
        <v>14</v>
      </c>
      <c r="R1087">
        <v>3</v>
      </c>
      <c r="S1087" s="54" t="s">
        <v>64</v>
      </c>
      <c r="T1087" s="53" t="s">
        <v>60</v>
      </c>
      <c r="U1087" s="27" t="s">
        <v>135</v>
      </c>
      <c r="V1087">
        <v>117</v>
      </c>
      <c r="W1087">
        <v>135</v>
      </c>
      <c r="X1087">
        <v>1184</v>
      </c>
      <c r="Z1087">
        <v>15</v>
      </c>
      <c r="AA1087" s="38" t="s">
        <v>447</v>
      </c>
      <c r="AB1087" s="35" t="s">
        <v>377</v>
      </c>
      <c r="AC1087" s="35">
        <f>VLOOKUP(A1087,Raceinfo!$A$1:$D$15,4,0)</f>
        <v>4</v>
      </c>
      <c r="AD1087">
        <v>5</v>
      </c>
      <c r="AE1087">
        <v>40</v>
      </c>
      <c r="AF1087">
        <v>4</v>
      </c>
      <c r="AG1087">
        <v>3</v>
      </c>
      <c r="AH1087">
        <v>8</v>
      </c>
      <c r="AL1087" t="s">
        <v>223</v>
      </c>
      <c r="AM1087" t="s">
        <v>1490</v>
      </c>
      <c r="AN1087" s="126">
        <f>表格2[[#This Row],[今次負磅]]/表格2[[#This Row],[排位體重]]*100%</f>
        <v>9.8817567567567571E-2</v>
      </c>
      <c r="AO1087" t="str">
        <f t="shared" si="50"/>
        <v/>
      </c>
      <c r="AQ1087" t="s">
        <v>1419</v>
      </c>
    </row>
    <row r="1088" spans="1:43" x14ac:dyDescent="0.25">
      <c r="A1088" s="22" t="s">
        <v>203</v>
      </c>
      <c r="B1088" s="20" t="s">
        <v>233</v>
      </c>
      <c r="C1088" s="20"/>
      <c r="D1088" s="20"/>
      <c r="E1088" s="125" t="s">
        <v>1399</v>
      </c>
      <c r="F1088" s="122"/>
      <c r="G1088" s="32" t="str">
        <f>VLOOKUP(AF1088, method!$A$1:$B$15, 2, 0)</f>
        <v>中前</v>
      </c>
      <c r="H1088">
        <v>5</v>
      </c>
      <c r="I1088" t="str">
        <f t="shared" si="48"/>
        <v>忠</v>
      </c>
      <c r="J1088">
        <f>COUNTIF($B$2:B1088,B1088)</f>
        <v>16</v>
      </c>
      <c r="K1088" t="str">
        <f t="shared" ca="1" si="49"/>
        <v/>
      </c>
      <c r="L1088" t="s">
        <v>618</v>
      </c>
      <c r="M1088" s="40" t="s">
        <v>426</v>
      </c>
      <c r="N1088" s="42">
        <v>1200</v>
      </c>
      <c r="O1088">
        <v>1</v>
      </c>
      <c r="P1088">
        <v>10.31</v>
      </c>
      <c r="Q1088">
        <v>14</v>
      </c>
      <c r="R1088">
        <v>2</v>
      </c>
      <c r="S1088" s="54" t="s">
        <v>64</v>
      </c>
      <c r="T1088" s="59" t="s">
        <v>111</v>
      </c>
      <c r="U1088" s="27" t="s">
        <v>135</v>
      </c>
      <c r="V1088">
        <v>117</v>
      </c>
      <c r="W1088">
        <v>117</v>
      </c>
      <c r="X1088">
        <v>1166</v>
      </c>
      <c r="Z1088">
        <v>6.8</v>
      </c>
      <c r="AA1088" s="37" t="s">
        <v>423</v>
      </c>
      <c r="AB1088" s="35" t="s">
        <v>377</v>
      </c>
      <c r="AC1088" s="35">
        <f>VLOOKUP(A1088,Raceinfo!$A$1:$D$15,4,0)</f>
        <v>4</v>
      </c>
      <c r="AD1088">
        <v>4</v>
      </c>
      <c r="AE1088">
        <v>42</v>
      </c>
      <c r="AF1088">
        <v>5</v>
      </c>
      <c r="AG1088">
        <v>7</v>
      </c>
      <c r="AH1088">
        <v>5</v>
      </c>
      <c r="AL1088" t="s">
        <v>530</v>
      </c>
      <c r="AM1088" t="s">
        <v>1549</v>
      </c>
      <c r="AN1088" s="126">
        <f>表格2[[#This Row],[今次負磅]]/表格2[[#This Row],[排位體重]]*100%</f>
        <v>0.10034305317324185</v>
      </c>
      <c r="AO1088" t="str">
        <f t="shared" si="50"/>
        <v/>
      </c>
      <c r="AQ1088" t="s">
        <v>1419</v>
      </c>
    </row>
    <row r="1089" spans="1:43" x14ac:dyDescent="0.25">
      <c r="A1089" s="22" t="s">
        <v>203</v>
      </c>
      <c r="B1089" s="20" t="s">
        <v>233</v>
      </c>
      <c r="C1089" s="20"/>
      <c r="D1089" s="20"/>
      <c r="E1089" s="11" t="s">
        <v>1414</v>
      </c>
      <c r="F1089" s="122"/>
      <c r="G1089" s="30" t="str">
        <f>VLOOKUP(AF1089, method!$A$1:$B$15, 2, 0)</f>
        <v>放頭</v>
      </c>
      <c r="H1089">
        <v>5</v>
      </c>
      <c r="I1089" t="str">
        <f t="shared" si="48"/>
        <v>忠</v>
      </c>
      <c r="J1089">
        <f>COUNTIF($B$2:B1089,B1089)</f>
        <v>17</v>
      </c>
      <c r="K1089" t="str">
        <f t="shared" ca="1" si="49"/>
        <v/>
      </c>
      <c r="L1089" t="s">
        <v>583</v>
      </c>
      <c r="M1089" s="39" t="s">
        <v>394</v>
      </c>
      <c r="N1089" s="42">
        <v>1200</v>
      </c>
      <c r="O1089">
        <v>1</v>
      </c>
      <c r="P1089">
        <v>10.130000000000001</v>
      </c>
      <c r="Q1089">
        <v>14</v>
      </c>
      <c r="R1089">
        <v>13</v>
      </c>
      <c r="S1089" s="54" t="s">
        <v>64</v>
      </c>
      <c r="T1089" s="62" t="s">
        <v>154</v>
      </c>
      <c r="U1089" s="27" t="s">
        <v>135</v>
      </c>
      <c r="V1089">
        <v>117</v>
      </c>
      <c r="W1089">
        <v>121</v>
      </c>
      <c r="X1089">
        <v>1160</v>
      </c>
      <c r="Z1089">
        <v>24</v>
      </c>
      <c r="AA1089" s="37" t="s">
        <v>436</v>
      </c>
      <c r="AB1089" s="35" t="s">
        <v>377</v>
      </c>
      <c r="AC1089" s="35">
        <f>VLOOKUP(A1089,Raceinfo!$A$1:$D$15,4,0)</f>
        <v>4</v>
      </c>
      <c r="AD1089">
        <v>4</v>
      </c>
      <c r="AE1089">
        <v>46</v>
      </c>
      <c r="AF1089">
        <v>3</v>
      </c>
      <c r="AG1089">
        <v>3</v>
      </c>
      <c r="AH1089">
        <v>5</v>
      </c>
      <c r="AL1089" t="s">
        <v>774</v>
      </c>
      <c r="AM1089" t="s">
        <v>1647</v>
      </c>
      <c r="AN1089" s="126">
        <f>表格2[[#This Row],[今次負磅]]/表格2[[#This Row],[排位體重]]*100%</f>
        <v>0.10086206896551723</v>
      </c>
      <c r="AO1089" t="str">
        <f t="shared" si="50"/>
        <v/>
      </c>
      <c r="AQ1089" t="s">
        <v>1419</v>
      </c>
    </row>
    <row r="1090" spans="1:43" x14ac:dyDescent="0.25">
      <c r="A1090" s="22" t="s">
        <v>203</v>
      </c>
      <c r="B1090" s="20" t="s">
        <v>233</v>
      </c>
      <c r="C1090" s="20"/>
      <c r="D1090" s="20"/>
      <c r="E1090" s="125" t="s">
        <v>1399</v>
      </c>
      <c r="F1090" s="122"/>
      <c r="G1090" s="31" t="str">
        <f>VLOOKUP(AF1090, method!$A$1:$B$15, 2, 0)</f>
        <v>中後</v>
      </c>
      <c r="H1090">
        <v>10</v>
      </c>
      <c r="I1090" t="str">
        <f t="shared" ref="I1090:I1153" si="51">IF(COUNTIFS($B:$B,B1090,$J:$J,"&lt;="&amp;5,$H:$H,"&lt;="&amp;5)&gt;=3,"忠","")</f>
        <v>忠</v>
      </c>
      <c r="J1090">
        <f>COUNTIF($B$2:B1090,B1090)</f>
        <v>18</v>
      </c>
      <c r="K1090" t="str">
        <f t="shared" ref="K1090:K1153" ca="1" si="52">IF(AND(J1090&lt;=5,COUNTIF($B:$B,$B1090)&gt;=5),IF(COUNTA(_xlfn.UNIQUE(OFFSET($U$1,MATCH($B1090,$B:$B,0)-1,0,5,1)))&gt;1,"倉",""),"")</f>
        <v/>
      </c>
      <c r="L1090" t="s">
        <v>743</v>
      </c>
      <c r="M1090" s="39" t="s">
        <v>413</v>
      </c>
      <c r="N1090">
        <v>1000</v>
      </c>
      <c r="O1090">
        <v>0</v>
      </c>
      <c r="P1090">
        <v>57.4</v>
      </c>
      <c r="Q1090">
        <v>14</v>
      </c>
      <c r="R1090">
        <v>2</v>
      </c>
      <c r="S1090" s="54" t="s">
        <v>64</v>
      </c>
      <c r="T1090" s="53" t="s">
        <v>60</v>
      </c>
      <c r="U1090" s="27" t="s">
        <v>135</v>
      </c>
      <c r="V1090">
        <v>117</v>
      </c>
      <c r="W1090">
        <v>124</v>
      </c>
      <c r="X1090">
        <v>1162</v>
      </c>
      <c r="Z1090">
        <v>35</v>
      </c>
      <c r="AA1090" s="37" t="s">
        <v>525</v>
      </c>
      <c r="AB1090" s="35" t="s">
        <v>370</v>
      </c>
      <c r="AC1090" s="35">
        <f>VLOOKUP(A1090,Raceinfo!$A$1:$D$15,4,0)</f>
        <v>4</v>
      </c>
      <c r="AD1090">
        <v>4</v>
      </c>
      <c r="AE1090">
        <v>48</v>
      </c>
      <c r="AF1090">
        <v>8</v>
      </c>
      <c r="AG1090">
        <v>8</v>
      </c>
      <c r="AH1090">
        <v>10</v>
      </c>
      <c r="AL1090" t="s">
        <v>48</v>
      </c>
      <c r="AM1090" t="s">
        <v>1471</v>
      </c>
      <c r="AN1090" s="126">
        <f>表格2[[#This Row],[今次負磅]]/表格2[[#This Row],[排位體重]]*100%</f>
        <v>0.10068846815834767</v>
      </c>
      <c r="AO1090" t="str">
        <f t="shared" ref="AO1090:AO1153" si="53">IF(AN1090&gt;0.1285,"H","")</f>
        <v/>
      </c>
      <c r="AQ1090" t="s">
        <v>1419</v>
      </c>
    </row>
    <row r="1091" spans="1:43" x14ac:dyDescent="0.25">
      <c r="A1091" s="22" t="s">
        <v>203</v>
      </c>
      <c r="B1091" s="20" t="s">
        <v>233</v>
      </c>
      <c r="C1091" s="20"/>
      <c r="D1091" s="20"/>
      <c r="E1091" s="125" t="s">
        <v>1399</v>
      </c>
      <c r="F1091" s="122"/>
      <c r="G1091" s="31" t="str">
        <f>VLOOKUP(AF1091, method!$A$1:$B$15, 2, 0)</f>
        <v>中後</v>
      </c>
      <c r="H1091">
        <v>5</v>
      </c>
      <c r="I1091" t="str">
        <f t="shared" si="51"/>
        <v>忠</v>
      </c>
      <c r="J1091">
        <f>COUNTIF($B$2:B1091,B1091)</f>
        <v>19</v>
      </c>
      <c r="K1091" t="str">
        <f t="shared" ca="1" si="52"/>
        <v/>
      </c>
      <c r="L1091" t="s">
        <v>482</v>
      </c>
      <c r="M1091" s="40" t="s">
        <v>398</v>
      </c>
      <c r="N1091">
        <v>1000</v>
      </c>
      <c r="O1091">
        <v>0</v>
      </c>
      <c r="P1091">
        <v>57.73</v>
      </c>
      <c r="Q1091">
        <v>14</v>
      </c>
      <c r="R1091">
        <v>6</v>
      </c>
      <c r="S1091" s="54" t="s">
        <v>64</v>
      </c>
      <c r="T1091" s="50" t="s">
        <v>46</v>
      </c>
      <c r="U1091" s="27" t="s">
        <v>135</v>
      </c>
      <c r="V1091">
        <v>117</v>
      </c>
      <c r="W1091">
        <v>127</v>
      </c>
      <c r="X1091">
        <v>1171</v>
      </c>
      <c r="Z1091">
        <v>9.1</v>
      </c>
      <c r="AA1091" s="37">
        <v>3</v>
      </c>
      <c r="AB1091" s="35" t="s">
        <v>370</v>
      </c>
      <c r="AC1091" s="35">
        <f>VLOOKUP(A1091,Raceinfo!$A$1:$D$15,4,0)</f>
        <v>4</v>
      </c>
      <c r="AD1091">
        <v>4</v>
      </c>
      <c r="AE1091">
        <v>50</v>
      </c>
      <c r="AF1091">
        <v>9</v>
      </c>
      <c r="AG1091">
        <v>11</v>
      </c>
      <c r="AH1091">
        <v>5</v>
      </c>
      <c r="AL1091" t="s">
        <v>530</v>
      </c>
      <c r="AM1091" t="s">
        <v>1549</v>
      </c>
      <c r="AN1091" s="126">
        <f>表格2[[#This Row],[今次負磅]]/表格2[[#This Row],[排位體重]]*100%</f>
        <v>9.9914602903501279E-2</v>
      </c>
      <c r="AO1091" t="str">
        <f t="shared" si="53"/>
        <v/>
      </c>
      <c r="AQ1091" t="s">
        <v>1419</v>
      </c>
    </row>
    <row r="1092" spans="1:43" x14ac:dyDescent="0.25">
      <c r="A1092" s="22" t="s">
        <v>203</v>
      </c>
      <c r="B1092" s="20" t="s">
        <v>233</v>
      </c>
      <c r="C1092" s="20"/>
      <c r="D1092" s="20"/>
      <c r="E1092" s="125" t="s">
        <v>1399</v>
      </c>
      <c r="F1092" s="122"/>
      <c r="G1092" s="31" t="str">
        <f>VLOOKUP(AF1092, method!$A$1:$B$15, 2, 0)</f>
        <v>中後</v>
      </c>
      <c r="H1092">
        <v>9</v>
      </c>
      <c r="I1092" t="str">
        <f t="shared" si="51"/>
        <v>忠</v>
      </c>
      <c r="J1092">
        <f>COUNTIF($B$2:B1092,B1092)</f>
        <v>20</v>
      </c>
      <c r="K1092" t="str">
        <f t="shared" ca="1" si="52"/>
        <v/>
      </c>
      <c r="L1092" t="s">
        <v>713</v>
      </c>
      <c r="M1092" s="40" t="s">
        <v>376</v>
      </c>
      <c r="N1092" s="42">
        <v>1200</v>
      </c>
      <c r="O1092">
        <v>1</v>
      </c>
      <c r="P1092">
        <v>11.13</v>
      </c>
      <c r="Q1092">
        <v>14</v>
      </c>
      <c r="R1092">
        <v>4</v>
      </c>
      <c r="S1092" s="54" t="s">
        <v>64</v>
      </c>
      <c r="T1092" s="48" t="s">
        <v>37</v>
      </c>
      <c r="U1092" s="27" t="s">
        <v>135</v>
      </c>
      <c r="V1092">
        <v>117</v>
      </c>
      <c r="W1092">
        <v>129</v>
      </c>
      <c r="X1092">
        <v>1162</v>
      </c>
      <c r="Z1092">
        <v>9.1</v>
      </c>
      <c r="AA1092" s="37">
        <v>3</v>
      </c>
      <c r="AB1092" s="35" t="s">
        <v>377</v>
      </c>
      <c r="AC1092" s="35">
        <f>VLOOKUP(A1092,Raceinfo!$A$1:$D$15,4,0)</f>
        <v>4</v>
      </c>
      <c r="AD1092">
        <v>4</v>
      </c>
      <c r="AE1092">
        <v>52</v>
      </c>
      <c r="AF1092">
        <v>8</v>
      </c>
      <c r="AG1092">
        <v>9</v>
      </c>
      <c r="AH1092">
        <v>9</v>
      </c>
      <c r="AL1092" t="s">
        <v>632</v>
      </c>
      <c r="AM1092" t="s">
        <v>1572</v>
      </c>
      <c r="AN1092" s="126">
        <f>表格2[[#This Row],[今次負磅]]/表格2[[#This Row],[排位體重]]*100%</f>
        <v>0.10068846815834767</v>
      </c>
      <c r="AO1092" t="str">
        <f t="shared" si="53"/>
        <v/>
      </c>
      <c r="AQ1092" t="s">
        <v>1419</v>
      </c>
    </row>
    <row r="1093" spans="1:43" x14ac:dyDescent="0.25">
      <c r="A1093" s="22" t="s">
        <v>203</v>
      </c>
      <c r="B1093" s="20" t="s">
        <v>233</v>
      </c>
      <c r="C1093" s="20"/>
      <c r="D1093" s="20"/>
      <c r="E1093" s="125" t="s">
        <v>1399</v>
      </c>
      <c r="F1093" s="122"/>
      <c r="G1093" s="31" t="str">
        <f>VLOOKUP(AF1093, method!$A$1:$B$15, 2, 0)</f>
        <v>中後</v>
      </c>
      <c r="H1093" s="15">
        <v>3</v>
      </c>
      <c r="I1093" s="15" t="str">
        <f t="shared" si="51"/>
        <v>忠</v>
      </c>
      <c r="J1093" s="15">
        <f>COUNTIF($B$2:B1093,B1093)</f>
        <v>21</v>
      </c>
      <c r="K1093" s="15" t="str">
        <f t="shared" ca="1" si="52"/>
        <v/>
      </c>
      <c r="L1093" t="s">
        <v>689</v>
      </c>
      <c r="M1093" s="40" t="s">
        <v>426</v>
      </c>
      <c r="N1093" s="42">
        <v>1200</v>
      </c>
      <c r="O1093">
        <v>1</v>
      </c>
      <c r="P1093">
        <v>10.34</v>
      </c>
      <c r="Q1093">
        <v>14</v>
      </c>
      <c r="R1093">
        <v>9</v>
      </c>
      <c r="S1093" s="54" t="s">
        <v>64</v>
      </c>
      <c r="T1093" s="48" t="s">
        <v>37</v>
      </c>
      <c r="U1093" s="27" t="s">
        <v>135</v>
      </c>
      <c r="V1093">
        <v>117</v>
      </c>
      <c r="W1093">
        <v>128</v>
      </c>
      <c r="X1093">
        <v>1170</v>
      </c>
      <c r="Z1093">
        <v>35</v>
      </c>
      <c r="AA1093" s="37" t="s">
        <v>467</v>
      </c>
      <c r="AB1093" s="35" t="s">
        <v>370</v>
      </c>
      <c r="AC1093" s="35">
        <f>VLOOKUP(A1093,Raceinfo!$A$1:$D$15,4,0)</f>
        <v>4</v>
      </c>
      <c r="AD1093">
        <v>4</v>
      </c>
      <c r="AE1093">
        <v>52</v>
      </c>
      <c r="AF1093">
        <v>10</v>
      </c>
      <c r="AG1093">
        <v>10</v>
      </c>
      <c r="AH1093">
        <v>3</v>
      </c>
      <c r="AL1093" t="s">
        <v>775</v>
      </c>
      <c r="AM1093" t="s">
        <v>1648</v>
      </c>
      <c r="AN1093" s="126">
        <f>表格2[[#This Row],[今次負磅]]/表格2[[#This Row],[排位體重]]*100%</f>
        <v>0.1</v>
      </c>
      <c r="AO1093" t="str">
        <f t="shared" si="53"/>
        <v/>
      </c>
      <c r="AQ1093" t="s">
        <v>1419</v>
      </c>
    </row>
    <row r="1094" spans="1:43" x14ac:dyDescent="0.25">
      <c r="A1094" s="22" t="s">
        <v>203</v>
      </c>
      <c r="B1094" s="20" t="s">
        <v>233</v>
      </c>
      <c r="C1094" s="20"/>
      <c r="D1094" s="20"/>
      <c r="E1094" s="125" t="s">
        <v>1399</v>
      </c>
      <c r="F1094" s="122"/>
      <c r="G1094" s="31" t="str">
        <f>VLOOKUP(AF1094, method!$A$1:$B$15, 2, 0)</f>
        <v>中後</v>
      </c>
      <c r="H1094">
        <v>8</v>
      </c>
      <c r="I1094" t="str">
        <f t="shared" si="51"/>
        <v>忠</v>
      </c>
      <c r="J1094">
        <f>COUNTIF($B$2:B1094,B1094)</f>
        <v>22</v>
      </c>
      <c r="K1094" t="str">
        <f t="shared" ca="1" si="52"/>
        <v/>
      </c>
      <c r="L1094" t="s">
        <v>760</v>
      </c>
      <c r="M1094" s="39" t="s">
        <v>369</v>
      </c>
      <c r="N1094" s="42">
        <v>1200</v>
      </c>
      <c r="O1094">
        <v>1</v>
      </c>
      <c r="P1094">
        <v>9.24</v>
      </c>
      <c r="Q1094">
        <v>14</v>
      </c>
      <c r="R1094">
        <v>8</v>
      </c>
      <c r="S1094" s="54" t="s">
        <v>64</v>
      </c>
      <c r="T1094" s="71" t="s">
        <v>350</v>
      </c>
      <c r="U1094" s="27" t="s">
        <v>135</v>
      </c>
      <c r="V1094">
        <v>117</v>
      </c>
      <c r="W1094">
        <v>127</v>
      </c>
      <c r="X1094">
        <v>1181</v>
      </c>
      <c r="Z1094">
        <v>125</v>
      </c>
      <c r="AA1094" s="37" t="s">
        <v>423</v>
      </c>
      <c r="AB1094" s="35" t="s">
        <v>370</v>
      </c>
      <c r="AC1094" s="35">
        <f>VLOOKUP(A1094,Raceinfo!$A$1:$D$15,4,0)</f>
        <v>4</v>
      </c>
      <c r="AD1094">
        <v>4</v>
      </c>
      <c r="AE1094">
        <v>52</v>
      </c>
      <c r="AF1094">
        <v>10</v>
      </c>
      <c r="AG1094">
        <v>9</v>
      </c>
      <c r="AH1094">
        <v>8</v>
      </c>
      <c r="AL1094" t="s">
        <v>457</v>
      </c>
      <c r="AM1094" t="s">
        <v>1533</v>
      </c>
      <c r="AN1094" s="126">
        <f>表格2[[#This Row],[今次負磅]]/表格2[[#This Row],[排位體重]]*100%</f>
        <v>9.9068585944115162E-2</v>
      </c>
      <c r="AO1094" t="str">
        <f t="shared" si="53"/>
        <v/>
      </c>
      <c r="AQ1094" t="s">
        <v>1419</v>
      </c>
    </row>
    <row r="1095" spans="1:43" x14ac:dyDescent="0.25">
      <c r="A1095" s="22" t="s">
        <v>203</v>
      </c>
      <c r="B1095" s="21" t="s">
        <v>235</v>
      </c>
      <c r="C1095" s="21"/>
      <c r="D1095" s="21"/>
      <c r="E1095" s="11" t="s">
        <v>1414</v>
      </c>
      <c r="F1095" s="122"/>
      <c r="G1095" s="31" t="str">
        <f>VLOOKUP(AF1095, method!$A$1:$B$15, 2, 0)</f>
        <v>中後</v>
      </c>
      <c r="H1095">
        <v>9</v>
      </c>
      <c r="I1095" t="str">
        <f t="shared" si="51"/>
        <v/>
      </c>
      <c r="J1095">
        <f>COUNTIF($B$2:B1095,B1095)</f>
        <v>1</v>
      </c>
      <c r="K1095" t="str">
        <f t="shared" ca="1" si="52"/>
        <v/>
      </c>
      <c r="L1095" t="s">
        <v>393</v>
      </c>
      <c r="M1095" s="39" t="s">
        <v>394</v>
      </c>
      <c r="N1095" s="42">
        <v>1200</v>
      </c>
      <c r="O1095">
        <v>1</v>
      </c>
      <c r="P1095">
        <v>9.36</v>
      </c>
      <c r="Q1095">
        <v>3</v>
      </c>
      <c r="R1095">
        <v>1</v>
      </c>
      <c r="S1095" s="59" t="s">
        <v>111</v>
      </c>
      <c r="T1095" s="55" t="s">
        <v>69</v>
      </c>
      <c r="U1095" s="18" t="s">
        <v>74</v>
      </c>
      <c r="V1095">
        <v>116</v>
      </c>
      <c r="W1095">
        <v>122</v>
      </c>
      <c r="X1095">
        <v>1134</v>
      </c>
      <c r="Z1095">
        <v>9.9</v>
      </c>
      <c r="AA1095" s="37" t="s">
        <v>531</v>
      </c>
      <c r="AB1095" s="35" t="s">
        <v>377</v>
      </c>
      <c r="AC1095" s="35">
        <f>VLOOKUP(A1095,Raceinfo!$A$1:$D$15,4,0)</f>
        <v>4</v>
      </c>
      <c r="AD1095">
        <v>4</v>
      </c>
      <c r="AE1095">
        <v>44</v>
      </c>
      <c r="AF1095">
        <v>8</v>
      </c>
      <c r="AG1095">
        <v>9</v>
      </c>
      <c r="AH1095">
        <v>9</v>
      </c>
      <c r="AL1095" t="s">
        <v>160</v>
      </c>
      <c r="AM1095" t="s">
        <v>1482</v>
      </c>
      <c r="AN1095" s="126">
        <f>表格2[[#This Row],[今次負磅]]/表格2[[#This Row],[排位體重]]*100%</f>
        <v>0.10229276895943562</v>
      </c>
      <c r="AO1095" t="str">
        <f t="shared" si="53"/>
        <v/>
      </c>
      <c r="AQ1095" t="s">
        <v>1419</v>
      </c>
    </row>
    <row r="1096" spans="1:43" x14ac:dyDescent="0.25">
      <c r="A1096" s="22" t="s">
        <v>203</v>
      </c>
      <c r="B1096" s="21" t="s">
        <v>235</v>
      </c>
      <c r="C1096" s="21"/>
      <c r="D1096" s="21"/>
      <c r="E1096" s="11" t="s">
        <v>1414</v>
      </c>
      <c r="F1096" s="122"/>
      <c r="G1096" s="32" t="str">
        <f>VLOOKUP(AF1096, method!$A$1:$B$15, 2, 0)</f>
        <v>中前</v>
      </c>
      <c r="H1096">
        <v>10</v>
      </c>
      <c r="I1096" t="str">
        <f t="shared" si="51"/>
        <v/>
      </c>
      <c r="J1096">
        <f>COUNTIF($B$2:B1096,B1096)</f>
        <v>2</v>
      </c>
      <c r="K1096" t="str">
        <f t="shared" ca="1" si="52"/>
        <v/>
      </c>
      <c r="L1096" t="s">
        <v>613</v>
      </c>
      <c r="M1096" s="40" t="s">
        <v>398</v>
      </c>
      <c r="N1096" s="42">
        <v>1200</v>
      </c>
      <c r="O1096">
        <v>1</v>
      </c>
      <c r="P1096">
        <v>11.2</v>
      </c>
      <c r="Q1096">
        <v>3</v>
      </c>
      <c r="R1096">
        <v>5</v>
      </c>
      <c r="S1096" s="59" t="s">
        <v>111</v>
      </c>
      <c r="T1096" s="48" t="s">
        <v>37</v>
      </c>
      <c r="U1096" s="18" t="s">
        <v>74</v>
      </c>
      <c r="V1096">
        <v>116</v>
      </c>
      <c r="W1096">
        <v>122</v>
      </c>
      <c r="X1096">
        <v>1127</v>
      </c>
      <c r="Z1096">
        <v>5.6</v>
      </c>
      <c r="AA1096" s="37" t="s">
        <v>419</v>
      </c>
      <c r="AB1096" s="36" t="s">
        <v>459</v>
      </c>
      <c r="AC1096" s="36">
        <f>VLOOKUP(A1096,Raceinfo!$A$1:$D$15,4,0)</f>
        <v>4</v>
      </c>
      <c r="AD1096">
        <v>4</v>
      </c>
      <c r="AE1096">
        <v>46</v>
      </c>
      <c r="AF1096">
        <v>7</v>
      </c>
      <c r="AG1096">
        <v>7</v>
      </c>
      <c r="AH1096">
        <v>10</v>
      </c>
      <c r="AL1096" t="s">
        <v>160</v>
      </c>
      <c r="AM1096" t="s">
        <v>1482</v>
      </c>
      <c r="AN1096" s="126">
        <f>表格2[[#This Row],[今次負磅]]/表格2[[#This Row],[排位體重]]*100%</f>
        <v>0.10292812777284827</v>
      </c>
      <c r="AO1096" t="str">
        <f t="shared" si="53"/>
        <v/>
      </c>
      <c r="AQ1096" t="s">
        <v>1419</v>
      </c>
    </row>
    <row r="1097" spans="1:43" x14ac:dyDescent="0.25">
      <c r="A1097" s="22" t="s">
        <v>203</v>
      </c>
      <c r="B1097" s="21" t="s">
        <v>235</v>
      </c>
      <c r="C1097" s="21"/>
      <c r="D1097" s="21"/>
      <c r="E1097" s="11" t="s">
        <v>1414</v>
      </c>
      <c r="F1097" s="122"/>
      <c r="G1097" s="31" t="str">
        <f>VLOOKUP(AF1097, method!$A$1:$B$15, 2, 0)</f>
        <v>中後</v>
      </c>
      <c r="H1097">
        <v>7</v>
      </c>
      <c r="I1097" t="str">
        <f t="shared" si="51"/>
        <v/>
      </c>
      <c r="J1097">
        <f>COUNTIF($B$2:B1097,B1097)</f>
        <v>3</v>
      </c>
      <c r="K1097" t="str">
        <f t="shared" ca="1" si="52"/>
        <v/>
      </c>
      <c r="L1097" t="s">
        <v>499</v>
      </c>
      <c r="M1097" s="40" t="s">
        <v>446</v>
      </c>
      <c r="N1097" s="42">
        <v>1200</v>
      </c>
      <c r="O1097">
        <v>1</v>
      </c>
      <c r="P1097">
        <v>9.9499999999999993</v>
      </c>
      <c r="Q1097">
        <v>3</v>
      </c>
      <c r="R1097">
        <v>12</v>
      </c>
      <c r="S1097" s="59" t="s">
        <v>111</v>
      </c>
      <c r="T1097" s="48" t="s">
        <v>37</v>
      </c>
      <c r="U1097" s="18" t="s">
        <v>74</v>
      </c>
      <c r="V1097">
        <v>116</v>
      </c>
      <c r="W1097">
        <v>123</v>
      </c>
      <c r="X1097">
        <v>1123</v>
      </c>
      <c r="Z1097">
        <v>35</v>
      </c>
      <c r="AA1097" s="37" t="s">
        <v>428</v>
      </c>
      <c r="AB1097" s="35" t="s">
        <v>377</v>
      </c>
      <c r="AC1097" s="35">
        <f>VLOOKUP(A1097,Raceinfo!$A$1:$D$15,4,0)</f>
        <v>4</v>
      </c>
      <c r="AD1097">
        <v>4</v>
      </c>
      <c r="AE1097">
        <v>48</v>
      </c>
      <c r="AF1097">
        <v>9</v>
      </c>
      <c r="AG1097">
        <v>10</v>
      </c>
      <c r="AH1097">
        <v>7</v>
      </c>
      <c r="AL1097" t="s">
        <v>160</v>
      </c>
      <c r="AM1097" t="s">
        <v>1482</v>
      </c>
      <c r="AN1097" s="126">
        <f>表格2[[#This Row],[今次負磅]]/表格2[[#This Row],[排位體重]]*100%</f>
        <v>0.10329474621549421</v>
      </c>
      <c r="AO1097" t="str">
        <f t="shared" si="53"/>
        <v/>
      </c>
      <c r="AQ1097" t="s">
        <v>1419</v>
      </c>
    </row>
    <row r="1098" spans="1:43" x14ac:dyDescent="0.25">
      <c r="A1098" s="22" t="s">
        <v>203</v>
      </c>
      <c r="B1098" s="21" t="s">
        <v>235</v>
      </c>
      <c r="C1098" s="21"/>
      <c r="D1098" s="21"/>
      <c r="E1098" s="11" t="s">
        <v>1414</v>
      </c>
      <c r="F1098" s="122"/>
      <c r="G1098" s="32" t="str">
        <f>VLOOKUP(AF1098, method!$A$1:$B$15, 2, 0)</f>
        <v>中前</v>
      </c>
      <c r="H1098">
        <v>12</v>
      </c>
      <c r="I1098" t="str">
        <f t="shared" si="51"/>
        <v/>
      </c>
      <c r="J1098">
        <f>COUNTIF($B$2:B1098,B1098)</f>
        <v>4</v>
      </c>
      <c r="K1098" t="str">
        <f t="shared" ca="1" si="52"/>
        <v/>
      </c>
      <c r="L1098" t="s">
        <v>569</v>
      </c>
      <c r="M1098" s="39" t="s">
        <v>390</v>
      </c>
      <c r="N1098" s="42">
        <v>1200</v>
      </c>
      <c r="O1098">
        <v>1</v>
      </c>
      <c r="P1098">
        <v>10.99</v>
      </c>
      <c r="Q1098">
        <v>3</v>
      </c>
      <c r="R1098">
        <v>3</v>
      </c>
      <c r="S1098" s="59" t="s">
        <v>111</v>
      </c>
      <c r="T1098" s="45" t="s">
        <v>22</v>
      </c>
      <c r="U1098" s="18" t="s">
        <v>74</v>
      </c>
      <c r="V1098">
        <v>116</v>
      </c>
      <c r="W1098">
        <v>126</v>
      </c>
      <c r="X1098">
        <v>1130</v>
      </c>
      <c r="Z1098">
        <v>6.8</v>
      </c>
      <c r="AA1098" s="37" t="s">
        <v>416</v>
      </c>
      <c r="AB1098" s="35" t="s">
        <v>377</v>
      </c>
      <c r="AC1098" s="35">
        <f>VLOOKUP(A1098,Raceinfo!$A$1:$D$15,4,0)</f>
        <v>4</v>
      </c>
      <c r="AD1098">
        <v>4</v>
      </c>
      <c r="AE1098">
        <v>49</v>
      </c>
      <c r="AF1098">
        <v>5</v>
      </c>
      <c r="AG1098">
        <v>4</v>
      </c>
      <c r="AH1098">
        <v>12</v>
      </c>
      <c r="AL1098" t="s">
        <v>160</v>
      </c>
      <c r="AM1098" t="s">
        <v>1482</v>
      </c>
      <c r="AN1098" s="126">
        <f>表格2[[#This Row],[今次負磅]]/表格2[[#This Row],[排位體重]]*100%</f>
        <v>0.10265486725663717</v>
      </c>
      <c r="AO1098" t="str">
        <f t="shared" si="53"/>
        <v/>
      </c>
      <c r="AQ1098" t="s">
        <v>1419</v>
      </c>
    </row>
    <row r="1099" spans="1:43" x14ac:dyDescent="0.25">
      <c r="A1099" s="22" t="s">
        <v>203</v>
      </c>
      <c r="B1099" s="21" t="s">
        <v>235</v>
      </c>
      <c r="C1099" s="21"/>
      <c r="D1099" s="21"/>
      <c r="E1099" s="11" t="s">
        <v>1414</v>
      </c>
      <c r="F1099" s="122"/>
      <c r="G1099" s="32" t="str">
        <f>VLOOKUP(AF1099, method!$A$1:$B$15, 2, 0)</f>
        <v>中前</v>
      </c>
      <c r="H1099" s="15">
        <v>3</v>
      </c>
      <c r="I1099" s="15" t="str">
        <f t="shared" si="51"/>
        <v/>
      </c>
      <c r="J1099" s="15">
        <f>COUNTIF($B$2:B1099,B1099)</f>
        <v>5</v>
      </c>
      <c r="K1099" s="15" t="str">
        <f t="shared" ca="1" si="52"/>
        <v/>
      </c>
      <c r="L1099" t="s">
        <v>500</v>
      </c>
      <c r="M1099" s="41" t="s">
        <v>400</v>
      </c>
      <c r="N1099" s="42">
        <v>1200</v>
      </c>
      <c r="O1099">
        <v>1</v>
      </c>
      <c r="P1099">
        <v>9.1199999999999992</v>
      </c>
      <c r="Q1099">
        <v>3</v>
      </c>
      <c r="R1099">
        <v>12</v>
      </c>
      <c r="S1099" s="59" t="s">
        <v>111</v>
      </c>
      <c r="T1099" s="45" t="s">
        <v>22</v>
      </c>
      <c r="U1099" s="18" t="s">
        <v>74</v>
      </c>
      <c r="V1099">
        <v>116</v>
      </c>
      <c r="W1099">
        <v>123</v>
      </c>
      <c r="X1099">
        <v>1124</v>
      </c>
      <c r="Z1099">
        <v>25</v>
      </c>
      <c r="AA1099" s="38" t="s">
        <v>470</v>
      </c>
      <c r="AB1099" s="35" t="s">
        <v>377</v>
      </c>
      <c r="AC1099" s="35">
        <f>VLOOKUP(A1099,Raceinfo!$A$1:$D$15,4,0)</f>
        <v>4</v>
      </c>
      <c r="AD1099">
        <v>4</v>
      </c>
      <c r="AE1099">
        <v>48</v>
      </c>
      <c r="AF1099">
        <v>7</v>
      </c>
      <c r="AG1099">
        <v>8</v>
      </c>
      <c r="AH1099">
        <v>3</v>
      </c>
      <c r="AL1099" t="s">
        <v>776</v>
      </c>
      <c r="AM1099" t="s">
        <v>1649</v>
      </c>
      <c r="AN1099" s="126">
        <f>表格2[[#This Row],[今次負磅]]/表格2[[#This Row],[排位體重]]*100%</f>
        <v>0.10320284697508897</v>
      </c>
      <c r="AO1099" t="str">
        <f t="shared" si="53"/>
        <v/>
      </c>
      <c r="AQ1099" t="s">
        <v>1419</v>
      </c>
    </row>
    <row r="1100" spans="1:43" x14ac:dyDescent="0.25">
      <c r="A1100" s="22" t="s">
        <v>203</v>
      </c>
      <c r="B1100" s="21" t="s">
        <v>235</v>
      </c>
      <c r="C1100" s="21"/>
      <c r="D1100" s="21"/>
      <c r="E1100" s="11" t="s">
        <v>1414</v>
      </c>
      <c r="F1100" s="122"/>
      <c r="G1100" s="31" t="str">
        <f>VLOOKUP(AF1100, method!$A$1:$B$15, 2, 0)</f>
        <v>中後</v>
      </c>
      <c r="H1100">
        <v>11</v>
      </c>
      <c r="I1100" t="str">
        <f t="shared" si="51"/>
        <v/>
      </c>
      <c r="J1100">
        <f>COUNTIF($B$2:B1100,B1100)</f>
        <v>6</v>
      </c>
      <c r="K1100" t="str">
        <f t="shared" ca="1" si="52"/>
        <v/>
      </c>
      <c r="L1100" t="s">
        <v>456</v>
      </c>
      <c r="M1100" s="41" t="s">
        <v>400</v>
      </c>
      <c r="N1100" s="42">
        <v>1200</v>
      </c>
      <c r="O1100">
        <v>1</v>
      </c>
      <c r="P1100">
        <v>10.130000000000001</v>
      </c>
      <c r="Q1100">
        <v>3</v>
      </c>
      <c r="R1100">
        <v>2</v>
      </c>
      <c r="S1100" s="59" t="s">
        <v>111</v>
      </c>
      <c r="T1100" s="74" t="s">
        <v>357</v>
      </c>
      <c r="U1100" s="18" t="s">
        <v>74</v>
      </c>
      <c r="V1100">
        <v>116</v>
      </c>
      <c r="W1100">
        <v>123</v>
      </c>
      <c r="X1100">
        <v>1140</v>
      </c>
      <c r="Z1100">
        <v>9.9</v>
      </c>
      <c r="AA1100" s="37" t="s">
        <v>520</v>
      </c>
      <c r="AB1100" s="35" t="s">
        <v>377</v>
      </c>
      <c r="AC1100" s="35">
        <f>VLOOKUP(A1100,Raceinfo!$A$1:$D$15,4,0)</f>
        <v>4</v>
      </c>
      <c r="AD1100">
        <v>4</v>
      </c>
      <c r="AE1100">
        <v>48</v>
      </c>
      <c r="AF1100">
        <v>8</v>
      </c>
      <c r="AG1100">
        <v>10</v>
      </c>
      <c r="AH1100">
        <v>11</v>
      </c>
      <c r="AL1100" t="s">
        <v>39</v>
      </c>
      <c r="AM1100" t="s">
        <v>1469</v>
      </c>
      <c r="AN1100" s="126">
        <f>表格2[[#This Row],[今次負磅]]/表格2[[#This Row],[排位體重]]*100%</f>
        <v>0.10175438596491228</v>
      </c>
      <c r="AO1100" t="str">
        <f t="shared" si="53"/>
        <v/>
      </c>
      <c r="AQ1100" t="s">
        <v>1419</v>
      </c>
    </row>
    <row r="1101" spans="1:43" x14ac:dyDescent="0.25">
      <c r="A1101" s="22" t="s">
        <v>203</v>
      </c>
      <c r="B1101" s="21" t="s">
        <v>235</v>
      </c>
      <c r="C1101" s="21"/>
      <c r="D1101" s="21"/>
      <c r="E1101" s="11" t="s">
        <v>1414</v>
      </c>
      <c r="F1101" s="122"/>
      <c r="G1101" s="33" t="str">
        <f>VLOOKUP(AF1101, method!$A$1:$B$15, 2, 0)</f>
        <v>留後</v>
      </c>
      <c r="H1101">
        <v>7</v>
      </c>
      <c r="I1101" t="str">
        <f t="shared" si="51"/>
        <v/>
      </c>
      <c r="J1101">
        <f>COUNTIF($B$2:B1101,B1101)</f>
        <v>7</v>
      </c>
      <c r="K1101" t="str">
        <f t="shared" ca="1" si="52"/>
        <v/>
      </c>
      <c r="L1101" t="s">
        <v>501</v>
      </c>
      <c r="M1101" s="41" t="s">
        <v>400</v>
      </c>
      <c r="N1101" s="42">
        <v>1200</v>
      </c>
      <c r="O1101">
        <v>1</v>
      </c>
      <c r="P1101">
        <v>9.43</v>
      </c>
      <c r="Q1101">
        <v>3</v>
      </c>
      <c r="R1101">
        <v>12</v>
      </c>
      <c r="S1101" s="59" t="s">
        <v>111</v>
      </c>
      <c r="T1101" s="74" t="s">
        <v>357</v>
      </c>
      <c r="U1101" s="18" t="s">
        <v>74</v>
      </c>
      <c r="V1101">
        <v>116</v>
      </c>
      <c r="W1101">
        <v>124</v>
      </c>
      <c r="X1101">
        <v>1140</v>
      </c>
      <c r="Z1101">
        <v>7.3</v>
      </c>
      <c r="AA1101" s="37" t="s">
        <v>382</v>
      </c>
      <c r="AB1101" s="35" t="s">
        <v>377</v>
      </c>
      <c r="AC1101" s="35">
        <f>VLOOKUP(A1101,Raceinfo!$A$1:$D$15,4,0)</f>
        <v>4</v>
      </c>
      <c r="AD1101">
        <v>4</v>
      </c>
      <c r="AE1101">
        <v>48</v>
      </c>
      <c r="AF1101">
        <v>12</v>
      </c>
      <c r="AG1101">
        <v>10</v>
      </c>
      <c r="AH1101">
        <v>7</v>
      </c>
      <c r="AL1101" t="s">
        <v>39</v>
      </c>
      <c r="AM1101" t="s">
        <v>1469</v>
      </c>
      <c r="AN1101" s="126">
        <f>表格2[[#This Row],[今次負磅]]/表格2[[#This Row],[排位體重]]*100%</f>
        <v>0.10175438596491228</v>
      </c>
      <c r="AO1101" t="str">
        <f t="shared" si="53"/>
        <v/>
      </c>
      <c r="AQ1101" t="s">
        <v>1419</v>
      </c>
    </row>
    <row r="1102" spans="1:43" x14ac:dyDescent="0.25">
      <c r="A1102" s="22" t="s">
        <v>203</v>
      </c>
      <c r="B1102" s="21" t="s">
        <v>235</v>
      </c>
      <c r="C1102" s="21"/>
      <c r="D1102" s="21"/>
      <c r="E1102" s="11" t="s">
        <v>1414</v>
      </c>
      <c r="F1102" s="23" t="s">
        <v>1409</v>
      </c>
      <c r="G1102" s="32" t="str">
        <f>VLOOKUP(AF1102, method!$A$1:$B$15, 2, 0)</f>
        <v>中前</v>
      </c>
      <c r="H1102" s="15">
        <v>1</v>
      </c>
      <c r="I1102" s="15" t="str">
        <f t="shared" si="51"/>
        <v/>
      </c>
      <c r="J1102" s="15">
        <f>COUNTIF($B$2:B1102,B1102)</f>
        <v>8</v>
      </c>
      <c r="K1102" s="15" t="str">
        <f t="shared" ca="1" si="52"/>
        <v/>
      </c>
      <c r="L1102" t="s">
        <v>429</v>
      </c>
      <c r="M1102" s="39" t="s">
        <v>430</v>
      </c>
      <c r="N1102" s="42">
        <v>1200</v>
      </c>
      <c r="O1102">
        <v>1</v>
      </c>
      <c r="P1102">
        <v>9.8000000000000007</v>
      </c>
      <c r="Q1102">
        <v>3</v>
      </c>
      <c r="R1102">
        <v>2</v>
      </c>
      <c r="S1102" s="59" t="s">
        <v>111</v>
      </c>
      <c r="T1102" s="74" t="s">
        <v>357</v>
      </c>
      <c r="U1102" s="18" t="s">
        <v>74</v>
      </c>
      <c r="V1102">
        <v>116</v>
      </c>
      <c r="W1102">
        <v>119</v>
      </c>
      <c r="X1102">
        <v>1133</v>
      </c>
      <c r="Z1102">
        <v>3.6</v>
      </c>
      <c r="AA1102" s="38" t="s">
        <v>461</v>
      </c>
      <c r="AB1102" s="35" t="s">
        <v>377</v>
      </c>
      <c r="AC1102" s="35">
        <f>VLOOKUP(A1102,Raceinfo!$A$1:$D$15,4,0)</f>
        <v>4</v>
      </c>
      <c r="AD1102">
        <v>4</v>
      </c>
      <c r="AE1102">
        <v>42</v>
      </c>
      <c r="AF1102">
        <v>5</v>
      </c>
      <c r="AG1102">
        <v>4</v>
      </c>
      <c r="AH1102">
        <v>1</v>
      </c>
      <c r="AL1102" t="s">
        <v>39</v>
      </c>
      <c r="AM1102" t="s">
        <v>1469</v>
      </c>
      <c r="AN1102" s="126">
        <f>表格2[[#This Row],[今次負磅]]/表格2[[#This Row],[排位體重]]*100%</f>
        <v>0.10238305383936452</v>
      </c>
      <c r="AO1102" t="str">
        <f t="shared" si="53"/>
        <v/>
      </c>
      <c r="AQ1102" t="s">
        <v>1419</v>
      </c>
    </row>
    <row r="1103" spans="1:43" x14ac:dyDescent="0.25">
      <c r="A1103" s="22" t="s">
        <v>203</v>
      </c>
      <c r="B1103" s="21" t="s">
        <v>235</v>
      </c>
      <c r="C1103" s="21"/>
      <c r="D1103" s="21"/>
      <c r="E1103" s="11" t="s">
        <v>1414</v>
      </c>
      <c r="F1103" s="23" t="s">
        <v>1409</v>
      </c>
      <c r="G1103" s="32" t="str">
        <f>VLOOKUP(AF1103, method!$A$1:$B$15, 2, 0)</f>
        <v>中前</v>
      </c>
      <c r="H1103" s="15">
        <v>2</v>
      </c>
      <c r="I1103" s="15" t="str">
        <f t="shared" si="51"/>
        <v/>
      </c>
      <c r="J1103" s="15">
        <f>COUNTIF($B$2:B1103,B1103)</f>
        <v>9</v>
      </c>
      <c r="K1103" s="15" t="str">
        <f t="shared" ca="1" si="52"/>
        <v/>
      </c>
      <c r="L1103" t="s">
        <v>555</v>
      </c>
      <c r="M1103" s="41" t="s">
        <v>400</v>
      </c>
      <c r="N1103" s="42">
        <v>1200</v>
      </c>
      <c r="O1103">
        <v>1</v>
      </c>
      <c r="P1103">
        <v>9</v>
      </c>
      <c r="Q1103">
        <v>3</v>
      </c>
      <c r="R1103">
        <v>9</v>
      </c>
      <c r="S1103" s="59" t="s">
        <v>111</v>
      </c>
      <c r="T1103" s="74" t="s">
        <v>357</v>
      </c>
      <c r="U1103" s="18" t="s">
        <v>74</v>
      </c>
      <c r="V1103">
        <v>116</v>
      </c>
      <c r="W1103">
        <v>119</v>
      </c>
      <c r="X1103">
        <v>1138</v>
      </c>
      <c r="Z1103">
        <v>3.6</v>
      </c>
      <c r="AA1103" s="38" t="s">
        <v>511</v>
      </c>
      <c r="AB1103" s="35" t="s">
        <v>377</v>
      </c>
      <c r="AC1103" s="35">
        <f>VLOOKUP(A1103,Raceinfo!$A$1:$D$15,4,0)</f>
        <v>4</v>
      </c>
      <c r="AD1103">
        <v>4</v>
      </c>
      <c r="AE1103">
        <v>42</v>
      </c>
      <c r="AF1103">
        <v>7</v>
      </c>
      <c r="AG1103">
        <v>6</v>
      </c>
      <c r="AH1103">
        <v>2</v>
      </c>
      <c r="AL1103" t="s">
        <v>39</v>
      </c>
      <c r="AM1103" t="s">
        <v>1469</v>
      </c>
      <c r="AN1103" s="126">
        <f>表格2[[#This Row],[今次負磅]]/表格2[[#This Row],[排位體重]]*100%</f>
        <v>0.10193321616871705</v>
      </c>
      <c r="AO1103" t="str">
        <f t="shared" si="53"/>
        <v/>
      </c>
      <c r="AQ1103" t="s">
        <v>1419</v>
      </c>
    </row>
    <row r="1104" spans="1:43" x14ac:dyDescent="0.25">
      <c r="A1104" s="22" t="s">
        <v>203</v>
      </c>
      <c r="B1104" s="21" t="s">
        <v>235</v>
      </c>
      <c r="C1104" s="21"/>
      <c r="D1104" s="21"/>
      <c r="E1104" s="11" t="s">
        <v>1414</v>
      </c>
      <c r="F1104" s="122"/>
      <c r="G1104" s="32" t="str">
        <f>VLOOKUP(AF1104, method!$A$1:$B$15, 2, 0)</f>
        <v>中前</v>
      </c>
      <c r="H1104">
        <v>4</v>
      </c>
      <c r="I1104" t="str">
        <f t="shared" si="51"/>
        <v/>
      </c>
      <c r="J1104">
        <f>COUNTIF($B$2:B1104,B1104)</f>
        <v>10</v>
      </c>
      <c r="K1104" t="str">
        <f t="shared" ca="1" si="52"/>
        <v/>
      </c>
      <c r="L1104" t="s">
        <v>431</v>
      </c>
      <c r="M1104" s="39" t="s">
        <v>390</v>
      </c>
      <c r="N1104">
        <v>1400</v>
      </c>
      <c r="O1104">
        <v>1</v>
      </c>
      <c r="P1104">
        <v>21.95</v>
      </c>
      <c r="Q1104">
        <v>3</v>
      </c>
      <c r="R1104">
        <v>3</v>
      </c>
      <c r="S1104" s="59" t="s">
        <v>111</v>
      </c>
      <c r="T1104" s="48" t="s">
        <v>37</v>
      </c>
      <c r="U1104" s="18" t="s">
        <v>74</v>
      </c>
      <c r="V1104">
        <v>116</v>
      </c>
      <c r="W1104">
        <v>118</v>
      </c>
      <c r="X1104">
        <v>1141</v>
      </c>
      <c r="Z1104">
        <v>7.5</v>
      </c>
      <c r="AA1104" s="38" t="s">
        <v>511</v>
      </c>
      <c r="AB1104" s="35" t="s">
        <v>377</v>
      </c>
      <c r="AC1104" s="35">
        <f>VLOOKUP(A1104,Raceinfo!$A$1:$D$15,4,0)</f>
        <v>4</v>
      </c>
      <c r="AD1104">
        <v>4</v>
      </c>
      <c r="AE1104">
        <v>43</v>
      </c>
      <c r="AF1104">
        <v>4</v>
      </c>
      <c r="AG1104">
        <v>3</v>
      </c>
      <c r="AH1104">
        <v>3</v>
      </c>
      <c r="AI1104">
        <v>4</v>
      </c>
      <c r="AL1104" t="s">
        <v>39</v>
      </c>
      <c r="AM1104" t="s">
        <v>1469</v>
      </c>
      <c r="AN1104" s="126">
        <f>表格2[[#This Row],[今次負磅]]/表格2[[#This Row],[排位體重]]*100%</f>
        <v>0.10166520595968449</v>
      </c>
      <c r="AO1104" t="str">
        <f t="shared" si="53"/>
        <v/>
      </c>
      <c r="AQ1104" t="s">
        <v>1419</v>
      </c>
    </row>
    <row r="1105" spans="1:45" x14ac:dyDescent="0.25">
      <c r="A1105" s="22" t="s">
        <v>203</v>
      </c>
      <c r="B1105" s="21" t="s">
        <v>235</v>
      </c>
      <c r="C1105" s="21"/>
      <c r="D1105" s="21"/>
      <c r="E1105" s="11" t="s">
        <v>1414</v>
      </c>
      <c r="F1105" s="122"/>
      <c r="G1105" s="31" t="str">
        <f>VLOOKUP(AF1105, method!$A$1:$B$15, 2, 0)</f>
        <v>中後</v>
      </c>
      <c r="H1105" s="15">
        <v>3</v>
      </c>
      <c r="I1105" s="15" t="str">
        <f t="shared" si="51"/>
        <v/>
      </c>
      <c r="J1105" s="15">
        <f>COUNTIF($B$2:B1105,B1105)</f>
        <v>11</v>
      </c>
      <c r="K1105" s="15" t="str">
        <f t="shared" ca="1" si="52"/>
        <v/>
      </c>
      <c r="L1105" t="s">
        <v>541</v>
      </c>
      <c r="M1105" s="41" t="s">
        <v>400</v>
      </c>
      <c r="N1105" s="42">
        <v>1200</v>
      </c>
      <c r="O1105">
        <v>1</v>
      </c>
      <c r="P1105">
        <v>10.44</v>
      </c>
      <c r="Q1105">
        <v>3</v>
      </c>
      <c r="R1105">
        <v>6</v>
      </c>
      <c r="S1105" s="59" t="s">
        <v>111</v>
      </c>
      <c r="T1105" s="48" t="s">
        <v>37</v>
      </c>
      <c r="U1105" s="18" t="s">
        <v>74</v>
      </c>
      <c r="V1105">
        <v>116</v>
      </c>
      <c r="W1105">
        <v>119</v>
      </c>
      <c r="X1105">
        <v>1136</v>
      </c>
      <c r="Z1105">
        <v>5.2</v>
      </c>
      <c r="AA1105" s="38" t="s">
        <v>470</v>
      </c>
      <c r="AB1105" s="35" t="s">
        <v>377</v>
      </c>
      <c r="AC1105" s="35">
        <f>VLOOKUP(A1105,Raceinfo!$A$1:$D$15,4,0)</f>
        <v>4</v>
      </c>
      <c r="AD1105">
        <v>4</v>
      </c>
      <c r="AE1105">
        <v>42</v>
      </c>
      <c r="AF1105">
        <v>8</v>
      </c>
      <c r="AG1105">
        <v>9</v>
      </c>
      <c r="AH1105">
        <v>3</v>
      </c>
      <c r="AL1105" t="s">
        <v>523</v>
      </c>
      <c r="AM1105" t="s">
        <v>1547</v>
      </c>
      <c r="AN1105" s="126">
        <f>表格2[[#This Row],[今次負磅]]/表格2[[#This Row],[排位體重]]*100%</f>
        <v>0.10211267605633803</v>
      </c>
      <c r="AO1105" t="str">
        <f t="shared" si="53"/>
        <v/>
      </c>
      <c r="AQ1105" t="s">
        <v>1419</v>
      </c>
    </row>
    <row r="1106" spans="1:45" x14ac:dyDescent="0.25">
      <c r="A1106" s="22" t="s">
        <v>203</v>
      </c>
      <c r="B1106" s="21" t="s">
        <v>235</v>
      </c>
      <c r="C1106" s="21" t="s">
        <v>1410</v>
      </c>
      <c r="D1106" s="21"/>
      <c r="E1106" s="11" t="s">
        <v>1414</v>
      </c>
      <c r="F1106" s="122"/>
      <c r="G1106" s="31" t="str">
        <f>VLOOKUP(AF1106, method!$A$1:$B$15, 2, 0)</f>
        <v>中後</v>
      </c>
      <c r="H1106">
        <v>5</v>
      </c>
      <c r="I1106" t="str">
        <f t="shared" si="51"/>
        <v/>
      </c>
      <c r="J1106">
        <f>COUNTIF($B$2:B1106,B1106)</f>
        <v>12</v>
      </c>
      <c r="K1106" t="str">
        <f t="shared" ca="1" si="52"/>
        <v/>
      </c>
      <c r="L1106" t="s">
        <v>480</v>
      </c>
      <c r="M1106" s="39" t="s">
        <v>390</v>
      </c>
      <c r="N1106" s="42">
        <v>1200</v>
      </c>
      <c r="O1106">
        <v>1</v>
      </c>
      <c r="P1106" s="127">
        <v>9.11</v>
      </c>
      <c r="Q1106">
        <v>3</v>
      </c>
      <c r="R1106">
        <v>8</v>
      </c>
      <c r="S1106" s="59" t="s">
        <v>111</v>
      </c>
      <c r="T1106" s="48" t="s">
        <v>37</v>
      </c>
      <c r="U1106" s="18" t="s">
        <v>74</v>
      </c>
      <c r="V1106">
        <v>116</v>
      </c>
      <c r="W1106">
        <v>118</v>
      </c>
      <c r="X1106">
        <v>1145</v>
      </c>
      <c r="Z1106">
        <v>11</v>
      </c>
      <c r="AA1106" s="38" t="s">
        <v>511</v>
      </c>
      <c r="AB1106" s="35" t="s">
        <v>370</v>
      </c>
      <c r="AC1106" s="35">
        <f>VLOOKUP(A1106,Raceinfo!$A$1:$D$15,4,0)</f>
        <v>4</v>
      </c>
      <c r="AD1106">
        <v>4</v>
      </c>
      <c r="AE1106">
        <v>42</v>
      </c>
      <c r="AF1106">
        <v>8</v>
      </c>
      <c r="AG1106">
        <v>8</v>
      </c>
      <c r="AH1106">
        <v>5</v>
      </c>
      <c r="AL1106" t="s">
        <v>29</v>
      </c>
      <c r="AM1106" t="s">
        <v>1472</v>
      </c>
      <c r="AN1106" s="126">
        <f>表格2[[#This Row],[今次負磅]]/表格2[[#This Row],[排位體重]]*100%</f>
        <v>0.10131004366812227</v>
      </c>
      <c r="AO1106" t="str">
        <f t="shared" si="53"/>
        <v/>
      </c>
      <c r="AQ1106" t="s">
        <v>1419</v>
      </c>
    </row>
    <row r="1107" spans="1:45" x14ac:dyDescent="0.25">
      <c r="A1107" s="22" t="s">
        <v>203</v>
      </c>
      <c r="B1107" s="21" t="s">
        <v>235</v>
      </c>
      <c r="C1107" s="21"/>
      <c r="D1107" s="21"/>
      <c r="E1107" s="12" t="s">
        <v>29</v>
      </c>
      <c r="F1107" s="122"/>
      <c r="G1107" s="30" t="str">
        <f>VLOOKUP(AF1107, method!$A$1:$B$15, 2, 0)</f>
        <v>放頭</v>
      </c>
      <c r="H1107">
        <v>7</v>
      </c>
      <c r="I1107" t="str">
        <f t="shared" si="51"/>
        <v/>
      </c>
      <c r="J1107">
        <f>COUNTIF($B$2:B1107,B1107)</f>
        <v>13</v>
      </c>
      <c r="K1107" t="str">
        <f t="shared" ca="1" si="52"/>
        <v/>
      </c>
      <c r="L1107" t="s">
        <v>481</v>
      </c>
      <c r="M1107" s="39" t="s">
        <v>369</v>
      </c>
      <c r="N1107">
        <v>1400</v>
      </c>
      <c r="O1107">
        <v>1</v>
      </c>
      <c r="P1107">
        <v>22.48</v>
      </c>
      <c r="Q1107">
        <v>3</v>
      </c>
      <c r="R1107">
        <v>2</v>
      </c>
      <c r="S1107" s="59" t="s">
        <v>111</v>
      </c>
      <c r="T1107" s="46" t="s">
        <v>351</v>
      </c>
      <c r="U1107" s="18" t="s">
        <v>74</v>
      </c>
      <c r="V1107">
        <v>116</v>
      </c>
      <c r="W1107">
        <v>111</v>
      </c>
      <c r="X1107">
        <v>1102</v>
      </c>
      <c r="Z1107">
        <v>16</v>
      </c>
      <c r="AA1107" s="37" t="s">
        <v>423</v>
      </c>
      <c r="AB1107" s="35" t="s">
        <v>370</v>
      </c>
      <c r="AC1107" s="35">
        <f>VLOOKUP(A1107,Raceinfo!$A$1:$D$15,4,0)</f>
        <v>4</v>
      </c>
      <c r="AD1107">
        <v>4</v>
      </c>
      <c r="AE1107">
        <v>46</v>
      </c>
      <c r="AF1107">
        <v>1</v>
      </c>
      <c r="AG1107">
        <v>1</v>
      </c>
      <c r="AH1107">
        <v>1</v>
      </c>
      <c r="AI1107">
        <v>7</v>
      </c>
      <c r="AL1107" t="s">
        <v>29</v>
      </c>
      <c r="AM1107" t="s">
        <v>1472</v>
      </c>
      <c r="AN1107" s="126">
        <f>表格2[[#This Row],[今次負磅]]/表格2[[#This Row],[排位體重]]*100%</f>
        <v>0.10526315789473684</v>
      </c>
      <c r="AO1107" t="str">
        <f t="shared" si="53"/>
        <v/>
      </c>
      <c r="AQ1107" t="s">
        <v>1419</v>
      </c>
    </row>
    <row r="1108" spans="1:45" x14ac:dyDescent="0.25">
      <c r="A1108" s="22" t="s">
        <v>203</v>
      </c>
      <c r="B1108" s="21" t="s">
        <v>235</v>
      </c>
      <c r="C1108" s="21"/>
      <c r="D1108" s="21"/>
      <c r="E1108" s="11" t="s">
        <v>1414</v>
      </c>
      <c r="F1108" s="122"/>
      <c r="G1108" s="31" t="str">
        <f>VLOOKUP(AF1108, method!$A$1:$B$15, 2, 0)</f>
        <v>中後</v>
      </c>
      <c r="H1108">
        <v>12</v>
      </c>
      <c r="I1108" t="str">
        <f t="shared" si="51"/>
        <v/>
      </c>
      <c r="J1108">
        <f>COUNTIF($B$2:B1108,B1108)</f>
        <v>14</v>
      </c>
      <c r="K1108" t="str">
        <f t="shared" ca="1" si="52"/>
        <v/>
      </c>
      <c r="L1108" t="s">
        <v>645</v>
      </c>
      <c r="M1108" s="39" t="s">
        <v>394</v>
      </c>
      <c r="N1108" s="42">
        <v>1200</v>
      </c>
      <c r="O1108">
        <v>1</v>
      </c>
      <c r="P1108">
        <v>10.17</v>
      </c>
      <c r="Q1108">
        <v>3</v>
      </c>
      <c r="R1108">
        <v>4</v>
      </c>
      <c r="S1108" s="59" t="s">
        <v>111</v>
      </c>
      <c r="T1108" s="62" t="s">
        <v>154</v>
      </c>
      <c r="U1108" s="18" t="s">
        <v>74</v>
      </c>
      <c r="V1108">
        <v>116</v>
      </c>
      <c r="W1108">
        <v>124</v>
      </c>
      <c r="X1108">
        <v>1113</v>
      </c>
      <c r="Z1108">
        <v>17</v>
      </c>
      <c r="AA1108" s="37" t="s">
        <v>640</v>
      </c>
      <c r="AB1108" s="35" t="s">
        <v>377</v>
      </c>
      <c r="AC1108" s="35">
        <f>VLOOKUP(A1108,Raceinfo!$A$1:$D$15,4,0)</f>
        <v>4</v>
      </c>
      <c r="AD1108">
        <v>4</v>
      </c>
      <c r="AE1108">
        <v>48</v>
      </c>
      <c r="AF1108">
        <v>8</v>
      </c>
      <c r="AG1108">
        <v>9</v>
      </c>
      <c r="AH1108">
        <v>12</v>
      </c>
      <c r="AL1108" t="s">
        <v>29</v>
      </c>
      <c r="AM1108" t="s">
        <v>1472</v>
      </c>
      <c r="AN1108" s="126">
        <f>表格2[[#This Row],[今次負磅]]/表格2[[#This Row],[排位體重]]*100%</f>
        <v>0.10422282120395328</v>
      </c>
      <c r="AO1108" t="str">
        <f t="shared" si="53"/>
        <v/>
      </c>
      <c r="AQ1108" t="s">
        <v>1419</v>
      </c>
    </row>
    <row r="1109" spans="1:45" x14ac:dyDescent="0.25">
      <c r="A1109" s="22" t="s">
        <v>203</v>
      </c>
      <c r="B1109" s="21" t="s">
        <v>235</v>
      </c>
      <c r="C1109" s="21"/>
      <c r="D1109" s="21"/>
      <c r="E1109" s="11" t="s">
        <v>1414</v>
      </c>
      <c r="F1109" s="122"/>
      <c r="G1109" s="31" t="str">
        <f>VLOOKUP(AF1109, method!$A$1:$B$15, 2, 0)</f>
        <v>中後</v>
      </c>
      <c r="H1109">
        <v>5</v>
      </c>
      <c r="I1109" t="str">
        <f t="shared" si="51"/>
        <v/>
      </c>
      <c r="J1109">
        <f>COUNTIF($B$2:B1109,B1109)</f>
        <v>15</v>
      </c>
      <c r="K1109" t="str">
        <f t="shared" ca="1" si="52"/>
        <v/>
      </c>
      <c r="L1109" t="s">
        <v>652</v>
      </c>
      <c r="M1109" s="39" t="s">
        <v>413</v>
      </c>
      <c r="N1109" s="42">
        <v>1200</v>
      </c>
      <c r="O1109">
        <v>1</v>
      </c>
      <c r="P1109">
        <v>9.73</v>
      </c>
      <c r="Q1109">
        <v>3</v>
      </c>
      <c r="R1109">
        <v>9</v>
      </c>
      <c r="S1109" s="59" t="s">
        <v>111</v>
      </c>
      <c r="T1109" s="62" t="s">
        <v>154</v>
      </c>
      <c r="U1109" s="18" t="s">
        <v>74</v>
      </c>
      <c r="V1109">
        <v>116</v>
      </c>
      <c r="W1109">
        <v>125</v>
      </c>
      <c r="X1109">
        <v>1104</v>
      </c>
      <c r="Z1109">
        <v>80</v>
      </c>
      <c r="AA1109" s="37" t="s">
        <v>428</v>
      </c>
      <c r="AB1109" s="35" t="s">
        <v>377</v>
      </c>
      <c r="AC1109" s="35">
        <f>VLOOKUP(A1109,Raceinfo!$A$1:$D$15,4,0)</f>
        <v>4</v>
      </c>
      <c r="AD1109">
        <v>4</v>
      </c>
      <c r="AE1109">
        <v>50</v>
      </c>
      <c r="AF1109">
        <v>10</v>
      </c>
      <c r="AG1109">
        <v>10</v>
      </c>
      <c r="AH1109">
        <v>5</v>
      </c>
      <c r="AL1109" t="s">
        <v>106</v>
      </c>
      <c r="AM1109" t="s">
        <v>1477</v>
      </c>
      <c r="AN1109" s="126">
        <f>表格2[[#This Row],[今次負磅]]/表格2[[#This Row],[排位體重]]*100%</f>
        <v>0.10507246376811594</v>
      </c>
      <c r="AO1109" t="str">
        <f t="shared" si="53"/>
        <v/>
      </c>
      <c r="AQ1109" t="s">
        <v>1419</v>
      </c>
    </row>
    <row r="1110" spans="1:45" x14ac:dyDescent="0.25">
      <c r="A1110" s="22" t="s">
        <v>203</v>
      </c>
      <c r="B1110" s="21" t="s">
        <v>235</v>
      </c>
      <c r="C1110" s="21"/>
      <c r="D1110" s="21"/>
      <c r="E1110" s="11" t="s">
        <v>1414</v>
      </c>
      <c r="F1110" s="122"/>
      <c r="G1110" s="32" t="str">
        <f>VLOOKUP(AF1110, method!$A$1:$B$15, 2, 0)</f>
        <v>中前</v>
      </c>
      <c r="H1110">
        <v>6</v>
      </c>
      <c r="I1110" t="str">
        <f t="shared" si="51"/>
        <v/>
      </c>
      <c r="J1110">
        <f>COUNTIF($B$2:B1110,B1110)</f>
        <v>16</v>
      </c>
      <c r="K1110" t="str">
        <f t="shared" ca="1" si="52"/>
        <v/>
      </c>
      <c r="L1110" t="s">
        <v>439</v>
      </c>
      <c r="M1110" s="39" t="s">
        <v>413</v>
      </c>
      <c r="N1110" s="42">
        <v>1200</v>
      </c>
      <c r="O1110">
        <v>1</v>
      </c>
      <c r="P1110">
        <v>9.76</v>
      </c>
      <c r="Q1110">
        <v>3</v>
      </c>
      <c r="R1110">
        <v>4</v>
      </c>
      <c r="S1110" s="59" t="s">
        <v>111</v>
      </c>
      <c r="T1110" s="75" t="s">
        <v>346</v>
      </c>
      <c r="U1110" s="18" t="s">
        <v>74</v>
      </c>
      <c r="V1110">
        <v>116</v>
      </c>
      <c r="W1110">
        <v>125</v>
      </c>
      <c r="X1110">
        <v>1118</v>
      </c>
      <c r="Z1110">
        <v>15</v>
      </c>
      <c r="AA1110" s="37" t="s">
        <v>440</v>
      </c>
      <c r="AB1110" s="35" t="s">
        <v>377</v>
      </c>
      <c r="AC1110" s="35">
        <f>VLOOKUP(A1110,Raceinfo!$A$1:$D$15,4,0)</f>
        <v>4</v>
      </c>
      <c r="AD1110">
        <v>4</v>
      </c>
      <c r="AE1110">
        <v>52</v>
      </c>
      <c r="AF1110">
        <v>6</v>
      </c>
      <c r="AG1110">
        <v>6</v>
      </c>
      <c r="AH1110">
        <v>6</v>
      </c>
      <c r="AL1110" t="s">
        <v>385</v>
      </c>
      <c r="AM1110" t="s">
        <v>1405</v>
      </c>
      <c r="AN1110" s="126">
        <f>表格2[[#This Row],[今次負磅]]/表格2[[#This Row],[排位體重]]*100%</f>
        <v>0.1037567084078712</v>
      </c>
      <c r="AO1110" t="str">
        <f t="shared" si="53"/>
        <v/>
      </c>
      <c r="AQ1110" t="s">
        <v>1419</v>
      </c>
    </row>
    <row r="1111" spans="1:45" x14ac:dyDescent="0.25">
      <c r="A1111" s="22" t="s">
        <v>203</v>
      </c>
      <c r="B1111" s="21" t="s">
        <v>235</v>
      </c>
      <c r="C1111" s="21"/>
      <c r="D1111" s="21"/>
      <c r="E1111" s="11" t="s">
        <v>1414</v>
      </c>
      <c r="F1111" s="122"/>
      <c r="G1111" s="33" t="str">
        <f>VLOOKUP(AF1111, method!$A$1:$B$15, 2, 0)</f>
        <v>留後</v>
      </c>
      <c r="H1111">
        <v>8</v>
      </c>
      <c r="I1111" t="str">
        <f t="shared" si="51"/>
        <v/>
      </c>
      <c r="J1111">
        <f>COUNTIF($B$2:B1111,B1111)</f>
        <v>17</v>
      </c>
      <c r="K1111" t="str">
        <f t="shared" ca="1" si="52"/>
        <v/>
      </c>
      <c r="L1111" t="s">
        <v>597</v>
      </c>
      <c r="M1111" s="39" t="s">
        <v>430</v>
      </c>
      <c r="N1111">
        <v>1000</v>
      </c>
      <c r="O1111">
        <v>0</v>
      </c>
      <c r="P1111">
        <v>56.95</v>
      </c>
      <c r="Q1111">
        <v>3</v>
      </c>
      <c r="R1111">
        <v>11</v>
      </c>
      <c r="S1111" s="59" t="s">
        <v>111</v>
      </c>
      <c r="T1111" s="52" t="s">
        <v>56</v>
      </c>
      <c r="U1111" s="18" t="s">
        <v>74</v>
      </c>
      <c r="V1111">
        <v>116</v>
      </c>
      <c r="W1111">
        <v>128</v>
      </c>
      <c r="X1111">
        <v>1092</v>
      </c>
      <c r="Z1111">
        <v>23</v>
      </c>
      <c r="AA1111" s="37">
        <v>4</v>
      </c>
      <c r="AB1111" s="35" t="s">
        <v>370</v>
      </c>
      <c r="AC1111" s="35">
        <f>VLOOKUP(A1111,Raceinfo!$A$1:$D$15,4,0)</f>
        <v>4</v>
      </c>
      <c r="AD1111">
        <v>4</v>
      </c>
      <c r="AE1111">
        <v>52</v>
      </c>
      <c r="AF1111">
        <v>13</v>
      </c>
      <c r="AG1111">
        <v>13</v>
      </c>
      <c r="AH1111">
        <v>8</v>
      </c>
      <c r="AL1111" t="s">
        <v>385</v>
      </c>
      <c r="AM1111" t="s">
        <v>1405</v>
      </c>
      <c r="AN1111" s="126">
        <f>表格2[[#This Row],[今次負磅]]/表格2[[#This Row],[排位體重]]*100%</f>
        <v>0.10622710622710622</v>
      </c>
      <c r="AO1111" t="str">
        <f t="shared" si="53"/>
        <v/>
      </c>
      <c r="AQ1111" t="s">
        <v>1419</v>
      </c>
    </row>
    <row r="1112" spans="1:45" x14ac:dyDescent="0.25">
      <c r="A1112" s="22" t="s">
        <v>203</v>
      </c>
      <c r="B1112" s="22" t="s">
        <v>1335</v>
      </c>
      <c r="C1112" s="22" t="s">
        <v>1410</v>
      </c>
      <c r="D1112" s="22"/>
      <c r="E1112" s="124" t="s">
        <v>1413</v>
      </c>
      <c r="F1112" s="122"/>
      <c r="G1112" s="33" t="str">
        <f>VLOOKUP(AF1112, method!$A$1:$B$15, 2, 0)</f>
        <v>留後</v>
      </c>
      <c r="H1112">
        <v>7</v>
      </c>
      <c r="I1112" t="str">
        <f t="shared" si="51"/>
        <v/>
      </c>
      <c r="J1112">
        <f>COUNTIF($B$2:B1112,B1112)</f>
        <v>1</v>
      </c>
      <c r="K1112" t="str">
        <f t="shared" ca="1" si="52"/>
        <v/>
      </c>
      <c r="L1112" t="s">
        <v>368</v>
      </c>
      <c r="M1112" s="39" t="s">
        <v>369</v>
      </c>
      <c r="N1112" s="42">
        <v>1200</v>
      </c>
      <c r="O1112">
        <v>1</v>
      </c>
      <c r="P1112" s="127">
        <v>9.1999999999999993</v>
      </c>
      <c r="Q1112" t="e">
        <v>#N/A</v>
      </c>
      <c r="R1112">
        <v>12</v>
      </c>
      <c r="S1112" s="58" t="e">
        <v>#N/A</v>
      </c>
      <c r="T1112" s="71" t="s">
        <v>350</v>
      </c>
      <c r="U1112" s="23" t="s">
        <v>112</v>
      </c>
      <c r="V1112" t="e">
        <v>#N/A</v>
      </c>
      <c r="W1112">
        <v>127</v>
      </c>
      <c r="X1112">
        <v>1098</v>
      </c>
      <c r="Z1112">
        <v>41</v>
      </c>
      <c r="AA1112" s="37">
        <v>3</v>
      </c>
      <c r="AB1112" s="35" t="s">
        <v>370</v>
      </c>
      <c r="AC1112" s="35">
        <f>VLOOKUP(A1112,Raceinfo!$A$1:$D$15,4,0)</f>
        <v>4</v>
      </c>
      <c r="AD1112">
        <v>4</v>
      </c>
      <c r="AE1112">
        <v>51</v>
      </c>
      <c r="AF1112">
        <v>14</v>
      </c>
      <c r="AG1112">
        <v>14</v>
      </c>
      <c r="AH1112">
        <v>7</v>
      </c>
      <c r="AL1112" t="s">
        <v>777</v>
      </c>
      <c r="AM1112" t="s">
        <v>1650</v>
      </c>
      <c r="AN1112" s="126" t="e">
        <f>表格2[[#This Row],[今次負磅]]/表格2[[#This Row],[排位體重]]*100%</f>
        <v>#N/A</v>
      </c>
      <c r="AO1112" t="e">
        <f t="shared" si="53"/>
        <v>#N/A</v>
      </c>
      <c r="AS1112" t="s">
        <v>1421</v>
      </c>
    </row>
    <row r="1113" spans="1:45" x14ac:dyDescent="0.25">
      <c r="A1113" s="22" t="s">
        <v>203</v>
      </c>
      <c r="B1113" s="22" t="s">
        <v>1335</v>
      </c>
      <c r="C1113" s="22"/>
      <c r="D1113" s="22"/>
      <c r="E1113" s="124" t="s">
        <v>1413</v>
      </c>
      <c r="F1113" s="122"/>
      <c r="G1113" s="33" t="str">
        <f>VLOOKUP(AF1113, method!$A$1:$B$15, 2, 0)</f>
        <v>留後</v>
      </c>
      <c r="H1113">
        <v>10</v>
      </c>
      <c r="I1113" t="str">
        <f t="shared" si="51"/>
        <v/>
      </c>
      <c r="J1113">
        <f>COUNTIF($B$2:B1113,B1113)</f>
        <v>2</v>
      </c>
      <c r="K1113" t="str">
        <f t="shared" ca="1" si="52"/>
        <v/>
      </c>
      <c r="L1113" t="s">
        <v>674</v>
      </c>
      <c r="M1113" s="40" t="s">
        <v>376</v>
      </c>
      <c r="N1113" s="42">
        <v>1200</v>
      </c>
      <c r="O1113">
        <v>1</v>
      </c>
      <c r="P1113">
        <v>10.93</v>
      </c>
      <c r="Q1113" t="e">
        <v>#N/A</v>
      </c>
      <c r="R1113">
        <v>7</v>
      </c>
      <c r="S1113" s="58" t="e">
        <v>#N/A</v>
      </c>
      <c r="T1113" s="45" t="s">
        <v>22</v>
      </c>
      <c r="U1113" s="23" t="s">
        <v>112</v>
      </c>
      <c r="V1113" t="e">
        <v>#N/A</v>
      </c>
      <c r="W1113">
        <v>128</v>
      </c>
      <c r="X1113">
        <v>1101</v>
      </c>
      <c r="Z1113">
        <v>26</v>
      </c>
      <c r="AA1113" s="37" t="s">
        <v>612</v>
      </c>
      <c r="AB1113" s="35" t="s">
        <v>377</v>
      </c>
      <c r="AC1113" s="35">
        <f>VLOOKUP(A1113,Raceinfo!$A$1:$D$15,4,0)</f>
        <v>4</v>
      </c>
      <c r="AD1113">
        <v>4</v>
      </c>
      <c r="AE1113">
        <v>53</v>
      </c>
      <c r="AF1113">
        <v>11</v>
      </c>
      <c r="AG1113">
        <v>12</v>
      </c>
      <c r="AH1113">
        <v>10</v>
      </c>
      <c r="AL1113" t="s">
        <v>778</v>
      </c>
      <c r="AM1113" t="s">
        <v>1651</v>
      </c>
      <c r="AN1113" s="126" t="e">
        <f>表格2[[#This Row],[今次負磅]]/表格2[[#This Row],[排位體重]]*100%</f>
        <v>#N/A</v>
      </c>
      <c r="AO1113" t="e">
        <f t="shared" si="53"/>
        <v>#N/A</v>
      </c>
      <c r="AS1113" t="s">
        <v>1421</v>
      </c>
    </row>
    <row r="1114" spans="1:45" x14ac:dyDescent="0.25">
      <c r="A1114" s="22" t="s">
        <v>203</v>
      </c>
      <c r="B1114" s="22" t="s">
        <v>1335</v>
      </c>
      <c r="C1114" s="22"/>
      <c r="D1114" s="22"/>
      <c r="E1114" s="124" t="s">
        <v>1413</v>
      </c>
      <c r="F1114" s="122"/>
      <c r="G1114" s="33" t="str">
        <f>VLOOKUP(AF1114, method!$A$1:$B$15, 2, 0)</f>
        <v>留後</v>
      </c>
      <c r="H1114">
        <v>8</v>
      </c>
      <c r="I1114" t="str">
        <f t="shared" si="51"/>
        <v/>
      </c>
      <c r="J1114">
        <f>COUNTIF($B$2:B1114,B1114)</f>
        <v>3</v>
      </c>
      <c r="K1114" t="str">
        <f t="shared" ca="1" si="52"/>
        <v/>
      </c>
      <c r="L1114" t="s">
        <v>552</v>
      </c>
      <c r="M1114" s="40" t="s">
        <v>426</v>
      </c>
      <c r="N1114" s="42">
        <v>1200</v>
      </c>
      <c r="O1114">
        <v>1</v>
      </c>
      <c r="P1114">
        <v>10.78</v>
      </c>
      <c r="Q1114" t="e">
        <v>#N/A</v>
      </c>
      <c r="R1114">
        <v>12</v>
      </c>
      <c r="S1114" s="58" t="e">
        <v>#N/A</v>
      </c>
      <c r="T1114" s="50" t="s">
        <v>46</v>
      </c>
      <c r="U1114" s="23" t="s">
        <v>112</v>
      </c>
      <c r="V1114" t="e">
        <v>#N/A</v>
      </c>
      <c r="W1114">
        <v>130</v>
      </c>
      <c r="X1114">
        <v>1090</v>
      </c>
      <c r="Z1114">
        <v>24</v>
      </c>
      <c r="AA1114" s="37">
        <v>4</v>
      </c>
      <c r="AB1114" s="35" t="s">
        <v>370</v>
      </c>
      <c r="AC1114" s="35">
        <f>VLOOKUP(A1114,Raceinfo!$A$1:$D$15,4,0)</f>
        <v>4</v>
      </c>
      <c r="AD1114">
        <v>4</v>
      </c>
      <c r="AE1114">
        <v>55</v>
      </c>
      <c r="AF1114">
        <v>11</v>
      </c>
      <c r="AG1114">
        <v>9</v>
      </c>
      <c r="AH1114">
        <v>8</v>
      </c>
      <c r="AL1114" t="s">
        <v>778</v>
      </c>
      <c r="AM1114" t="s">
        <v>1651</v>
      </c>
      <c r="AN1114" s="126" t="e">
        <f>表格2[[#This Row],[今次負磅]]/表格2[[#This Row],[排位體重]]*100%</f>
        <v>#N/A</v>
      </c>
      <c r="AO1114" t="e">
        <f t="shared" si="53"/>
        <v>#N/A</v>
      </c>
      <c r="AS1114" t="s">
        <v>1421</v>
      </c>
    </row>
    <row r="1115" spans="1:45" x14ac:dyDescent="0.25">
      <c r="A1115" s="22" t="s">
        <v>203</v>
      </c>
      <c r="B1115" s="22" t="s">
        <v>1335</v>
      </c>
      <c r="C1115" s="22"/>
      <c r="D1115" s="22"/>
      <c r="E1115" s="124" t="s">
        <v>1413</v>
      </c>
      <c r="F1115" s="122"/>
      <c r="G1115" s="31" t="str">
        <f>VLOOKUP(AF1115, method!$A$1:$B$15, 2, 0)</f>
        <v>中後</v>
      </c>
      <c r="H1115">
        <v>9</v>
      </c>
      <c r="I1115" t="str">
        <f t="shared" si="51"/>
        <v/>
      </c>
      <c r="J1115">
        <f>COUNTIF($B$2:B1115,B1115)</f>
        <v>4</v>
      </c>
      <c r="K1115" t="str">
        <f t="shared" ca="1" si="52"/>
        <v/>
      </c>
      <c r="L1115" t="s">
        <v>465</v>
      </c>
      <c r="M1115" s="39" t="s">
        <v>413</v>
      </c>
      <c r="N1115" s="42">
        <v>1200</v>
      </c>
      <c r="O1115">
        <v>1</v>
      </c>
      <c r="P1115">
        <v>10.48</v>
      </c>
      <c r="Q1115" t="e">
        <v>#N/A</v>
      </c>
      <c r="R1115">
        <v>11</v>
      </c>
      <c r="S1115" s="58" t="e">
        <v>#N/A</v>
      </c>
      <c r="T1115" s="59" t="s">
        <v>111</v>
      </c>
      <c r="U1115" s="23" t="s">
        <v>112</v>
      </c>
      <c r="V1115" t="e">
        <v>#N/A</v>
      </c>
      <c r="W1115">
        <v>132</v>
      </c>
      <c r="X1115">
        <v>1107</v>
      </c>
      <c r="Z1115">
        <v>12</v>
      </c>
      <c r="AA1115" s="37" t="s">
        <v>570</v>
      </c>
      <c r="AB1115" s="36" t="s">
        <v>459</v>
      </c>
      <c r="AC1115" s="36">
        <f>VLOOKUP(A1115,Raceinfo!$A$1:$D$15,4,0)</f>
        <v>4</v>
      </c>
      <c r="AD1115">
        <v>4</v>
      </c>
      <c r="AE1115">
        <v>57</v>
      </c>
      <c r="AF1115">
        <v>9</v>
      </c>
      <c r="AG1115">
        <v>7</v>
      </c>
      <c r="AH1115">
        <v>9</v>
      </c>
      <c r="AL1115" t="s">
        <v>778</v>
      </c>
      <c r="AM1115" t="s">
        <v>1651</v>
      </c>
      <c r="AN1115" s="126" t="e">
        <f>表格2[[#This Row],[今次負磅]]/表格2[[#This Row],[排位體重]]*100%</f>
        <v>#N/A</v>
      </c>
      <c r="AO1115" t="e">
        <f t="shared" si="53"/>
        <v>#N/A</v>
      </c>
      <c r="AS1115" t="s">
        <v>1421</v>
      </c>
    </row>
    <row r="1116" spans="1:45" x14ac:dyDescent="0.25">
      <c r="A1116" s="22" t="s">
        <v>203</v>
      </c>
      <c r="B1116" s="22" t="s">
        <v>1335</v>
      </c>
      <c r="C1116" s="22"/>
      <c r="D1116" s="22"/>
      <c r="E1116" s="124" t="s">
        <v>1413</v>
      </c>
      <c r="F1116" s="122"/>
      <c r="G1116" s="31" t="str">
        <f>VLOOKUP(AF1116, method!$A$1:$B$15, 2, 0)</f>
        <v>中後</v>
      </c>
      <c r="H1116">
        <v>4</v>
      </c>
      <c r="I1116" t="str">
        <f t="shared" si="51"/>
        <v/>
      </c>
      <c r="J1116">
        <f>COUNTIF($B$2:B1116,B1116)</f>
        <v>5</v>
      </c>
      <c r="K1116" t="str">
        <f t="shared" ca="1" si="52"/>
        <v/>
      </c>
      <c r="L1116" t="s">
        <v>591</v>
      </c>
      <c r="M1116" s="40" t="s">
        <v>376</v>
      </c>
      <c r="N1116" s="42">
        <v>1200</v>
      </c>
      <c r="O1116">
        <v>1</v>
      </c>
      <c r="P1116">
        <v>10.5</v>
      </c>
      <c r="Q1116" t="e">
        <v>#N/A</v>
      </c>
      <c r="R1116">
        <v>12</v>
      </c>
      <c r="S1116" s="58" t="e">
        <v>#N/A</v>
      </c>
      <c r="T1116" s="59" t="s">
        <v>111</v>
      </c>
      <c r="U1116" s="23" t="s">
        <v>112</v>
      </c>
      <c r="V1116" t="e">
        <v>#N/A</v>
      </c>
      <c r="W1116">
        <v>133</v>
      </c>
      <c r="X1116">
        <v>1114</v>
      </c>
      <c r="Z1116">
        <v>23</v>
      </c>
      <c r="AA1116" s="38" t="s">
        <v>511</v>
      </c>
      <c r="AB1116" s="35" t="s">
        <v>377</v>
      </c>
      <c r="AC1116" s="35">
        <f>VLOOKUP(A1116,Raceinfo!$A$1:$D$15,4,0)</f>
        <v>4</v>
      </c>
      <c r="AD1116">
        <v>4</v>
      </c>
      <c r="AE1116">
        <v>58</v>
      </c>
      <c r="AF1116">
        <v>8</v>
      </c>
      <c r="AG1116">
        <v>7</v>
      </c>
      <c r="AH1116">
        <v>4</v>
      </c>
      <c r="AL1116" t="s">
        <v>778</v>
      </c>
      <c r="AM1116" t="s">
        <v>1651</v>
      </c>
      <c r="AN1116" s="126" t="e">
        <f>表格2[[#This Row],[今次負磅]]/表格2[[#This Row],[排位體重]]*100%</f>
        <v>#N/A</v>
      </c>
      <c r="AO1116" t="e">
        <f t="shared" si="53"/>
        <v>#N/A</v>
      </c>
      <c r="AS1116" t="s">
        <v>1421</v>
      </c>
    </row>
    <row r="1117" spans="1:45" x14ac:dyDescent="0.25">
      <c r="A1117" s="22" t="s">
        <v>203</v>
      </c>
      <c r="B1117" s="22" t="s">
        <v>1335</v>
      </c>
      <c r="C1117" s="22"/>
      <c r="D1117" s="22"/>
      <c r="E1117" s="124" t="s">
        <v>1413</v>
      </c>
      <c r="F1117" s="122"/>
      <c r="G1117" s="32" t="str">
        <f>VLOOKUP(AF1117, method!$A$1:$B$15, 2, 0)</f>
        <v>中前</v>
      </c>
      <c r="H1117">
        <v>12</v>
      </c>
      <c r="I1117" t="str">
        <f t="shared" si="51"/>
        <v/>
      </c>
      <c r="J1117">
        <f>COUNTIF($B$2:B1117,B1117)</f>
        <v>6</v>
      </c>
      <c r="K1117" t="str">
        <f t="shared" ca="1" si="52"/>
        <v/>
      </c>
      <c r="L1117" t="s">
        <v>569</v>
      </c>
      <c r="M1117" s="39" t="s">
        <v>390</v>
      </c>
      <c r="N1117">
        <v>1400</v>
      </c>
      <c r="O1117">
        <v>1</v>
      </c>
      <c r="P1117">
        <v>23.3</v>
      </c>
      <c r="Q1117" t="e">
        <v>#N/A</v>
      </c>
      <c r="R1117">
        <v>6</v>
      </c>
      <c r="S1117" s="58" t="e">
        <v>#N/A</v>
      </c>
      <c r="T1117" s="59" t="s">
        <v>111</v>
      </c>
      <c r="U1117" s="23" t="s">
        <v>112</v>
      </c>
      <c r="V1117" t="e">
        <v>#N/A</v>
      </c>
      <c r="W1117">
        <v>135</v>
      </c>
      <c r="X1117">
        <v>1110</v>
      </c>
      <c r="Z1117">
        <v>6</v>
      </c>
      <c r="AA1117" s="37" t="s">
        <v>414</v>
      </c>
      <c r="AB1117" s="35" t="s">
        <v>377</v>
      </c>
      <c r="AC1117" s="35">
        <f>VLOOKUP(A1117,Raceinfo!$A$1:$D$15,4,0)</f>
        <v>4</v>
      </c>
      <c r="AD1117">
        <v>4</v>
      </c>
      <c r="AE1117">
        <v>60</v>
      </c>
      <c r="AF1117">
        <v>5</v>
      </c>
      <c r="AG1117">
        <v>8</v>
      </c>
      <c r="AH1117">
        <v>8</v>
      </c>
      <c r="AI1117">
        <v>12</v>
      </c>
      <c r="AL1117" t="s">
        <v>779</v>
      </c>
      <c r="AM1117" t="s">
        <v>1652</v>
      </c>
      <c r="AN1117" s="126" t="e">
        <f>表格2[[#This Row],[今次負磅]]/表格2[[#This Row],[排位體重]]*100%</f>
        <v>#N/A</v>
      </c>
      <c r="AO1117" t="e">
        <f t="shared" si="53"/>
        <v>#N/A</v>
      </c>
      <c r="AS1117" t="s">
        <v>1421</v>
      </c>
    </row>
    <row r="1118" spans="1:45" x14ac:dyDescent="0.25">
      <c r="A1118" s="22" t="s">
        <v>203</v>
      </c>
      <c r="B1118" s="22" t="s">
        <v>1335</v>
      </c>
      <c r="C1118" s="22"/>
      <c r="D1118" s="22"/>
      <c r="E1118" s="124" t="s">
        <v>1413</v>
      </c>
      <c r="F1118" s="122"/>
      <c r="G1118" s="33" t="str">
        <f>VLOOKUP(AF1118, method!$A$1:$B$15, 2, 0)</f>
        <v>留後</v>
      </c>
      <c r="H1118">
        <v>8</v>
      </c>
      <c r="I1118" t="str">
        <f t="shared" si="51"/>
        <v/>
      </c>
      <c r="J1118">
        <f>COUNTIF($B$2:B1118,B1118)</f>
        <v>7</v>
      </c>
      <c r="K1118" t="str">
        <f t="shared" ca="1" si="52"/>
        <v/>
      </c>
      <c r="L1118" t="s">
        <v>500</v>
      </c>
      <c r="M1118" s="41" t="s">
        <v>400</v>
      </c>
      <c r="N1118" s="42">
        <v>1200</v>
      </c>
      <c r="O1118">
        <v>1</v>
      </c>
      <c r="P1118">
        <v>8.48</v>
      </c>
      <c r="Q1118" t="e">
        <v>#N/A</v>
      </c>
      <c r="R1118">
        <v>11</v>
      </c>
      <c r="S1118" s="58" t="e">
        <v>#N/A</v>
      </c>
      <c r="T1118" s="59" t="s">
        <v>111</v>
      </c>
      <c r="U1118" s="23" t="s">
        <v>112</v>
      </c>
      <c r="V1118" t="e">
        <v>#N/A</v>
      </c>
      <c r="W1118">
        <v>116</v>
      </c>
      <c r="X1118">
        <v>1119</v>
      </c>
      <c r="Z1118">
        <v>21</v>
      </c>
      <c r="AA1118" s="37" t="s">
        <v>440</v>
      </c>
      <c r="AB1118" s="35" t="s">
        <v>377</v>
      </c>
      <c r="AC1118" s="35">
        <f>VLOOKUP(A1118,Raceinfo!$A$1:$D$15,4,0)</f>
        <v>4</v>
      </c>
      <c r="AD1118">
        <v>3</v>
      </c>
      <c r="AE1118">
        <v>62</v>
      </c>
      <c r="AF1118">
        <v>12</v>
      </c>
      <c r="AG1118">
        <v>10</v>
      </c>
      <c r="AH1118">
        <v>8</v>
      </c>
      <c r="AL1118" t="s">
        <v>385</v>
      </c>
      <c r="AM1118" t="s">
        <v>1405</v>
      </c>
      <c r="AN1118" s="126" t="e">
        <f>表格2[[#This Row],[今次負磅]]/表格2[[#This Row],[排位體重]]*100%</f>
        <v>#N/A</v>
      </c>
      <c r="AO1118" t="e">
        <f t="shared" si="53"/>
        <v>#N/A</v>
      </c>
      <c r="AS1118" t="s">
        <v>1421</v>
      </c>
    </row>
    <row r="1119" spans="1:45" x14ac:dyDescent="0.25">
      <c r="A1119" s="22" t="s">
        <v>203</v>
      </c>
      <c r="B1119" s="22" t="s">
        <v>1335</v>
      </c>
      <c r="C1119" s="22" t="s">
        <v>1410</v>
      </c>
      <c r="D1119" s="22"/>
      <c r="E1119" s="124" t="s">
        <v>1413</v>
      </c>
      <c r="F1119" s="122"/>
      <c r="G1119" s="33" t="str">
        <f>VLOOKUP(AF1119, method!$A$1:$B$15, 2, 0)</f>
        <v>留後</v>
      </c>
      <c r="H1119">
        <v>6</v>
      </c>
      <c r="I1119" t="str">
        <f t="shared" si="51"/>
        <v/>
      </c>
      <c r="J1119">
        <f>COUNTIF($B$2:B1119,B1119)</f>
        <v>8</v>
      </c>
      <c r="K1119" t="str">
        <f t="shared" ca="1" si="52"/>
        <v/>
      </c>
      <c r="L1119" t="s">
        <v>386</v>
      </c>
      <c r="M1119" s="39" t="s">
        <v>384</v>
      </c>
      <c r="N1119" s="42">
        <v>1200</v>
      </c>
      <c r="O1119">
        <v>1</v>
      </c>
      <c r="P1119" s="127">
        <v>9</v>
      </c>
      <c r="Q1119" t="e">
        <v>#N/A</v>
      </c>
      <c r="R1119">
        <v>10</v>
      </c>
      <c r="S1119" s="58" t="e">
        <v>#N/A</v>
      </c>
      <c r="T1119" s="59" t="s">
        <v>111</v>
      </c>
      <c r="U1119" s="23" t="s">
        <v>112</v>
      </c>
      <c r="V1119" t="e">
        <v>#N/A</v>
      </c>
      <c r="W1119">
        <v>119</v>
      </c>
      <c r="X1119">
        <v>1125</v>
      </c>
      <c r="Z1119">
        <v>204</v>
      </c>
      <c r="AA1119" s="38" t="s">
        <v>517</v>
      </c>
      <c r="AB1119" s="35" t="s">
        <v>370</v>
      </c>
      <c r="AC1119" s="35">
        <f>VLOOKUP(A1119,Raceinfo!$A$1:$D$15,4,0)</f>
        <v>4</v>
      </c>
      <c r="AD1119">
        <v>3</v>
      </c>
      <c r="AE1119">
        <v>62</v>
      </c>
      <c r="AF1119">
        <v>13</v>
      </c>
      <c r="AG1119">
        <v>14</v>
      </c>
      <c r="AH1119">
        <v>6</v>
      </c>
      <c r="AL1119" t="s">
        <v>385</v>
      </c>
      <c r="AM1119" t="s">
        <v>1405</v>
      </c>
      <c r="AN1119" s="126" t="e">
        <f>表格2[[#This Row],[今次負磅]]/表格2[[#This Row],[排位體重]]*100%</f>
        <v>#N/A</v>
      </c>
      <c r="AO1119" t="e">
        <f t="shared" si="53"/>
        <v>#N/A</v>
      </c>
      <c r="AS1119" t="s">
        <v>1421</v>
      </c>
    </row>
    <row r="1120" spans="1:45" x14ac:dyDescent="0.25">
      <c r="A1120" s="22" t="s">
        <v>203</v>
      </c>
      <c r="B1120" s="22" t="s">
        <v>1335</v>
      </c>
      <c r="C1120" s="22"/>
      <c r="D1120" s="22"/>
      <c r="E1120" s="124" t="s">
        <v>1413</v>
      </c>
      <c r="F1120" s="122"/>
      <c r="G1120" s="33" t="str">
        <f>VLOOKUP(AF1120, method!$A$1:$B$15, 2, 0)</f>
        <v>留後</v>
      </c>
      <c r="H1120">
        <v>12</v>
      </c>
      <c r="I1120" t="str">
        <f t="shared" si="51"/>
        <v/>
      </c>
      <c r="J1120">
        <f>COUNTIF($B$2:B1120,B1120)</f>
        <v>9</v>
      </c>
      <c r="K1120" t="str">
        <f t="shared" ca="1" si="52"/>
        <v/>
      </c>
      <c r="L1120" t="s">
        <v>664</v>
      </c>
      <c r="M1120" s="40" t="s">
        <v>426</v>
      </c>
      <c r="N1120" s="42">
        <v>1200</v>
      </c>
      <c r="O1120">
        <v>1</v>
      </c>
      <c r="P1120">
        <v>10.28</v>
      </c>
      <c r="Q1120" t="e">
        <v>#N/A</v>
      </c>
      <c r="R1120">
        <v>7</v>
      </c>
      <c r="S1120" s="58" t="e">
        <v>#N/A</v>
      </c>
      <c r="T1120" s="59" t="s">
        <v>111</v>
      </c>
      <c r="U1120" s="23" t="s">
        <v>112</v>
      </c>
      <c r="V1120" t="e">
        <v>#N/A</v>
      </c>
      <c r="W1120">
        <v>121</v>
      </c>
      <c r="X1120">
        <v>1117</v>
      </c>
      <c r="Z1120">
        <v>73</v>
      </c>
      <c r="AA1120" s="37" t="s">
        <v>473</v>
      </c>
      <c r="AB1120" s="35" t="s">
        <v>377</v>
      </c>
      <c r="AC1120" s="35">
        <f>VLOOKUP(A1120,Raceinfo!$A$1:$D$15,4,0)</f>
        <v>4</v>
      </c>
      <c r="AD1120">
        <v>3</v>
      </c>
      <c r="AE1120">
        <v>64</v>
      </c>
      <c r="AF1120">
        <v>11</v>
      </c>
      <c r="AG1120">
        <v>11</v>
      </c>
      <c r="AH1120">
        <v>12</v>
      </c>
      <c r="AL1120" t="s">
        <v>385</v>
      </c>
      <c r="AM1120" t="s">
        <v>1405</v>
      </c>
      <c r="AN1120" s="126" t="e">
        <f>表格2[[#This Row],[今次負磅]]/表格2[[#This Row],[排位體重]]*100%</f>
        <v>#N/A</v>
      </c>
      <c r="AO1120" t="e">
        <f t="shared" si="53"/>
        <v>#N/A</v>
      </c>
      <c r="AS1120" t="s">
        <v>1421</v>
      </c>
    </row>
    <row r="1121" spans="1:46" x14ac:dyDescent="0.25">
      <c r="A1121" s="22" t="s">
        <v>203</v>
      </c>
      <c r="B1121" s="22" t="s">
        <v>1335</v>
      </c>
      <c r="C1121" s="22"/>
      <c r="D1121" s="22"/>
      <c r="E1121" s="124" t="s">
        <v>1413</v>
      </c>
      <c r="F1121" s="122"/>
      <c r="G1121" s="33" t="str">
        <f>VLOOKUP(AF1121, method!$A$1:$B$15, 2, 0)</f>
        <v>留後</v>
      </c>
      <c r="H1121">
        <v>11</v>
      </c>
      <c r="I1121" t="str">
        <f t="shared" si="51"/>
        <v/>
      </c>
      <c r="J1121">
        <f>COUNTIF($B$2:B1121,B1121)</f>
        <v>10</v>
      </c>
      <c r="K1121" t="str">
        <f t="shared" ca="1" si="52"/>
        <v/>
      </c>
      <c r="L1121" t="s">
        <v>403</v>
      </c>
      <c r="M1121" s="39" t="s">
        <v>384</v>
      </c>
      <c r="N1121">
        <v>1000</v>
      </c>
      <c r="O1121">
        <v>0</v>
      </c>
      <c r="P1121">
        <v>57.12</v>
      </c>
      <c r="Q1121" t="e">
        <v>#N/A</v>
      </c>
      <c r="R1121">
        <v>1</v>
      </c>
      <c r="S1121" s="58" t="e">
        <v>#N/A</v>
      </c>
      <c r="T1121" s="71" t="s">
        <v>350</v>
      </c>
      <c r="U1121" s="23" t="s">
        <v>112</v>
      </c>
      <c r="V1121" t="e">
        <v>#N/A</v>
      </c>
      <c r="W1121">
        <v>126</v>
      </c>
      <c r="X1121">
        <v>1109</v>
      </c>
      <c r="Z1121">
        <v>74</v>
      </c>
      <c r="AA1121" s="37">
        <v>8</v>
      </c>
      <c r="AB1121" s="35" t="s">
        <v>377</v>
      </c>
      <c r="AC1121" s="35">
        <f>VLOOKUP(A1121,Raceinfo!$A$1:$D$15,4,0)</f>
        <v>4</v>
      </c>
      <c r="AD1121">
        <v>3</v>
      </c>
      <c r="AE1121">
        <v>66</v>
      </c>
      <c r="AF1121">
        <v>11</v>
      </c>
      <c r="AG1121">
        <v>10</v>
      </c>
      <c r="AH1121">
        <v>11</v>
      </c>
      <c r="AL1121" t="s">
        <v>385</v>
      </c>
      <c r="AM1121" t="s">
        <v>1405</v>
      </c>
      <c r="AN1121" s="126" t="e">
        <f>表格2[[#This Row],[今次負磅]]/表格2[[#This Row],[排位體重]]*100%</f>
        <v>#N/A</v>
      </c>
      <c r="AO1121" t="e">
        <f t="shared" si="53"/>
        <v>#N/A</v>
      </c>
      <c r="AS1121" t="s">
        <v>1421</v>
      </c>
    </row>
    <row r="1122" spans="1:46" x14ac:dyDescent="0.25">
      <c r="A1122" s="22" t="s">
        <v>203</v>
      </c>
      <c r="B1122" s="22" t="s">
        <v>1335</v>
      </c>
      <c r="C1122" s="22"/>
      <c r="D1122" s="22"/>
      <c r="E1122" s="124" t="s">
        <v>1413</v>
      </c>
      <c r="F1122" s="122"/>
      <c r="G1122" s="31" t="str">
        <f>VLOOKUP(AF1122, method!$A$1:$B$15, 2, 0)</f>
        <v>中後</v>
      </c>
      <c r="H1122">
        <v>7</v>
      </c>
      <c r="I1122" t="str">
        <f t="shared" si="51"/>
        <v/>
      </c>
      <c r="J1122">
        <f>COUNTIF($B$2:B1122,B1122)</f>
        <v>11</v>
      </c>
      <c r="K1122" t="str">
        <f t="shared" ca="1" si="52"/>
        <v/>
      </c>
      <c r="L1122" t="s">
        <v>617</v>
      </c>
      <c r="M1122" s="40" t="s">
        <v>446</v>
      </c>
      <c r="N1122">
        <v>1000</v>
      </c>
      <c r="O1122">
        <v>0</v>
      </c>
      <c r="P1122">
        <v>57.16</v>
      </c>
      <c r="Q1122" t="e">
        <v>#N/A</v>
      </c>
      <c r="R1122">
        <v>6</v>
      </c>
      <c r="S1122" s="58" t="e">
        <v>#N/A</v>
      </c>
      <c r="T1122" s="59" t="s">
        <v>111</v>
      </c>
      <c r="U1122" s="23" t="s">
        <v>112</v>
      </c>
      <c r="V1122" t="e">
        <v>#N/A</v>
      </c>
      <c r="W1122">
        <v>123</v>
      </c>
      <c r="X1122">
        <v>1094</v>
      </c>
      <c r="Z1122">
        <v>36</v>
      </c>
      <c r="AA1122" s="37" t="s">
        <v>436</v>
      </c>
      <c r="AB1122" s="35" t="s">
        <v>377</v>
      </c>
      <c r="AC1122" s="35">
        <f>VLOOKUP(A1122,Raceinfo!$A$1:$D$15,4,0)</f>
        <v>4</v>
      </c>
      <c r="AD1122">
        <v>3</v>
      </c>
      <c r="AE1122">
        <v>66</v>
      </c>
      <c r="AF1122">
        <v>10</v>
      </c>
      <c r="AG1122">
        <v>9</v>
      </c>
      <c r="AH1122">
        <v>7</v>
      </c>
      <c r="AL1122" t="s">
        <v>780</v>
      </c>
      <c r="AM1122" t="s">
        <v>1653</v>
      </c>
      <c r="AN1122" s="126" t="e">
        <f>表格2[[#This Row],[今次負磅]]/表格2[[#This Row],[排位體重]]*100%</f>
        <v>#N/A</v>
      </c>
      <c r="AO1122" t="e">
        <f t="shared" si="53"/>
        <v>#N/A</v>
      </c>
      <c r="AS1122" t="s">
        <v>1421</v>
      </c>
    </row>
    <row r="1123" spans="1:46" x14ac:dyDescent="0.25">
      <c r="A1123" s="22" t="s">
        <v>203</v>
      </c>
      <c r="B1123" s="23" t="s">
        <v>1336</v>
      </c>
      <c r="C1123" s="23" t="s">
        <v>1410</v>
      </c>
      <c r="D1123" s="23"/>
      <c r="E1123" s="124" t="s">
        <v>1413</v>
      </c>
      <c r="F1123" s="122"/>
      <c r="G1123" s="31" t="str">
        <f>VLOOKUP(AF1123, method!$A$1:$B$15, 2, 0)</f>
        <v>中後</v>
      </c>
      <c r="H1123">
        <v>4</v>
      </c>
      <c r="I1123" t="str">
        <f t="shared" si="51"/>
        <v/>
      </c>
      <c r="J1123">
        <f>COUNTIF($B$2:B1123,B1123)</f>
        <v>1</v>
      </c>
      <c r="K1123" t="str">
        <f t="shared" ca="1" si="52"/>
        <v/>
      </c>
      <c r="L1123" t="s">
        <v>368</v>
      </c>
      <c r="M1123" s="39" t="s">
        <v>369</v>
      </c>
      <c r="N1123" s="42">
        <v>1200</v>
      </c>
      <c r="O1123">
        <v>1</v>
      </c>
      <c r="P1123" s="127">
        <v>9.2200000000000006</v>
      </c>
      <c r="Q1123" t="e">
        <v>#N/A</v>
      </c>
      <c r="R1123">
        <v>3</v>
      </c>
      <c r="S1123" s="58" t="e">
        <v>#N/A</v>
      </c>
      <c r="T1123" s="45" t="s">
        <v>22</v>
      </c>
      <c r="U1123" s="19" t="s">
        <v>28</v>
      </c>
      <c r="V1123" t="e">
        <v>#N/A</v>
      </c>
      <c r="W1123">
        <v>125</v>
      </c>
      <c r="X1123">
        <v>1211</v>
      </c>
      <c r="Z1123">
        <v>36</v>
      </c>
      <c r="AA1123" s="38" t="s">
        <v>511</v>
      </c>
      <c r="AB1123" s="35" t="s">
        <v>370</v>
      </c>
      <c r="AC1123" s="35">
        <f>VLOOKUP(A1123,Raceinfo!$A$1:$D$15,4,0)</f>
        <v>4</v>
      </c>
      <c r="AD1123">
        <v>4</v>
      </c>
      <c r="AE1123">
        <v>50</v>
      </c>
      <c r="AF1123">
        <v>10</v>
      </c>
      <c r="AG1123">
        <v>8</v>
      </c>
      <c r="AH1123">
        <v>4</v>
      </c>
      <c r="AL1123" t="s">
        <v>181</v>
      </c>
      <c r="AM1123" t="s">
        <v>1489</v>
      </c>
      <c r="AN1123" s="126" t="e">
        <f>表格2[[#This Row],[今次負磅]]/表格2[[#This Row],[排位體重]]*100%</f>
        <v>#N/A</v>
      </c>
      <c r="AO1123" t="e">
        <f t="shared" si="53"/>
        <v>#N/A</v>
      </c>
      <c r="AS1123" t="s">
        <v>1421</v>
      </c>
    </row>
    <row r="1124" spans="1:46" x14ac:dyDescent="0.25">
      <c r="A1124" s="22" t="s">
        <v>203</v>
      </c>
      <c r="B1124" s="23" t="s">
        <v>1336</v>
      </c>
      <c r="C1124" s="23"/>
      <c r="D1124" s="23"/>
      <c r="E1124" s="124" t="s">
        <v>1413</v>
      </c>
      <c r="F1124" s="122"/>
      <c r="G1124" s="31" t="str">
        <f>VLOOKUP(AF1124, method!$A$1:$B$15, 2, 0)</f>
        <v>中後</v>
      </c>
      <c r="H1124">
        <v>8</v>
      </c>
      <c r="I1124" t="str">
        <f t="shared" si="51"/>
        <v/>
      </c>
      <c r="J1124">
        <f>COUNTIF($B$2:B1124,B1124)</f>
        <v>2</v>
      </c>
      <c r="K1124" t="str">
        <f t="shared" ca="1" si="52"/>
        <v/>
      </c>
      <c r="L1124" t="s">
        <v>504</v>
      </c>
      <c r="M1124" s="39" t="s">
        <v>369</v>
      </c>
      <c r="N1124" s="42">
        <v>1200</v>
      </c>
      <c r="O1124">
        <v>1</v>
      </c>
      <c r="P1124">
        <v>10</v>
      </c>
      <c r="Q1124" t="e">
        <v>#N/A</v>
      </c>
      <c r="R1124">
        <v>2</v>
      </c>
      <c r="S1124" s="58" t="e">
        <v>#N/A</v>
      </c>
      <c r="T1124" s="75" t="s">
        <v>346</v>
      </c>
      <c r="U1124" s="19" t="s">
        <v>28</v>
      </c>
      <c r="V1124" t="e">
        <v>#N/A</v>
      </c>
      <c r="W1124">
        <v>125</v>
      </c>
      <c r="X1124">
        <v>1212</v>
      </c>
      <c r="Z1124">
        <v>59</v>
      </c>
      <c r="AA1124" s="37" t="s">
        <v>570</v>
      </c>
      <c r="AB1124" s="35" t="s">
        <v>377</v>
      </c>
      <c r="AC1124" s="35">
        <f>VLOOKUP(A1124,Raceinfo!$A$1:$D$15,4,0)</f>
        <v>4</v>
      </c>
      <c r="AD1124">
        <v>4</v>
      </c>
      <c r="AE1124">
        <v>52</v>
      </c>
      <c r="AF1124">
        <v>9</v>
      </c>
      <c r="AG1124">
        <v>10</v>
      </c>
      <c r="AH1124">
        <v>8</v>
      </c>
      <c r="AL1124" t="s">
        <v>385</v>
      </c>
      <c r="AM1124" t="s">
        <v>1405</v>
      </c>
      <c r="AN1124" s="126" t="e">
        <f>表格2[[#This Row],[今次負磅]]/表格2[[#This Row],[排位體重]]*100%</f>
        <v>#N/A</v>
      </c>
      <c r="AO1124" t="e">
        <f t="shared" si="53"/>
        <v>#N/A</v>
      </c>
      <c r="AS1124" t="s">
        <v>1421</v>
      </c>
    </row>
    <row r="1125" spans="1:46" x14ac:dyDescent="0.25">
      <c r="A1125" s="22" t="s">
        <v>203</v>
      </c>
      <c r="B1125" s="23" t="s">
        <v>1336</v>
      </c>
      <c r="C1125" s="23"/>
      <c r="D1125" s="23"/>
      <c r="E1125" s="124" t="s">
        <v>1413</v>
      </c>
      <c r="F1125" s="122"/>
      <c r="G1125" s="32" t="str">
        <f>VLOOKUP(AF1125, method!$A$1:$B$15, 2, 0)</f>
        <v>中前</v>
      </c>
      <c r="H1125">
        <v>9</v>
      </c>
      <c r="I1125" t="str">
        <f t="shared" si="51"/>
        <v/>
      </c>
      <c r="J1125">
        <f>COUNTIF($B$2:B1125,B1125)</f>
        <v>3</v>
      </c>
      <c r="K1125" t="str">
        <f t="shared" ca="1" si="52"/>
        <v/>
      </c>
      <c r="L1125" t="s">
        <v>389</v>
      </c>
      <c r="M1125" s="39" t="s">
        <v>390</v>
      </c>
      <c r="N1125" s="42">
        <v>1200</v>
      </c>
      <c r="O1125">
        <v>1</v>
      </c>
      <c r="P1125">
        <v>10.16</v>
      </c>
      <c r="Q1125" t="e">
        <v>#N/A</v>
      </c>
      <c r="R1125">
        <v>2</v>
      </c>
      <c r="S1125" s="58" t="e">
        <v>#N/A</v>
      </c>
      <c r="T1125" s="55" t="s">
        <v>69</v>
      </c>
      <c r="U1125" s="19" t="s">
        <v>28</v>
      </c>
      <c r="V1125" t="e">
        <v>#N/A</v>
      </c>
      <c r="W1125">
        <v>128</v>
      </c>
      <c r="X1125">
        <v>1169</v>
      </c>
      <c r="Z1125">
        <v>23</v>
      </c>
      <c r="AA1125" s="37" t="s">
        <v>382</v>
      </c>
      <c r="AB1125" s="35" t="s">
        <v>377</v>
      </c>
      <c r="AC1125" s="35">
        <f>VLOOKUP(A1125,Raceinfo!$A$1:$D$15,4,0)</f>
        <v>4</v>
      </c>
      <c r="AD1125">
        <v>4</v>
      </c>
      <c r="AE1125">
        <v>52</v>
      </c>
      <c r="AF1125">
        <v>6</v>
      </c>
      <c r="AG1125">
        <v>6</v>
      </c>
      <c r="AH1125">
        <v>9</v>
      </c>
      <c r="AL1125" t="s">
        <v>385</v>
      </c>
      <c r="AM1125" t="s">
        <v>1405</v>
      </c>
      <c r="AN1125" s="126" t="e">
        <f>表格2[[#This Row],[今次負磅]]/表格2[[#This Row],[排位體重]]*100%</f>
        <v>#N/A</v>
      </c>
      <c r="AO1125" t="e">
        <f t="shared" si="53"/>
        <v>#N/A</v>
      </c>
      <c r="AS1125" t="s">
        <v>1421</v>
      </c>
    </row>
    <row r="1126" spans="1:46" x14ac:dyDescent="0.25">
      <c r="A1126" s="23" t="s">
        <v>238</v>
      </c>
      <c r="B1126" s="24" t="s">
        <v>239</v>
      </c>
      <c r="C1126" s="24"/>
      <c r="D1126" s="24"/>
      <c r="E1126" s="12" t="s">
        <v>29</v>
      </c>
      <c r="F1126" s="122"/>
      <c r="G1126" s="30" t="str">
        <f>VLOOKUP(AF1126, method!$A$1:$B$15, 2, 0)</f>
        <v>放頭</v>
      </c>
      <c r="H1126">
        <v>4</v>
      </c>
      <c r="I1126" t="str">
        <f t="shared" si="51"/>
        <v>忠</v>
      </c>
      <c r="J1126">
        <f>COUNTIF($B$2:B1126,B1126)</f>
        <v>1</v>
      </c>
      <c r="K1126" t="str">
        <f t="shared" ca="1" si="52"/>
        <v/>
      </c>
      <c r="L1126" t="s">
        <v>368</v>
      </c>
      <c r="M1126" s="39" t="s">
        <v>369</v>
      </c>
      <c r="N1126">
        <v>1600</v>
      </c>
      <c r="O1126">
        <v>1</v>
      </c>
      <c r="P1126">
        <v>33.799999999999997</v>
      </c>
      <c r="Q1126">
        <v>9</v>
      </c>
      <c r="R1126">
        <v>7</v>
      </c>
      <c r="S1126" s="56" t="s">
        <v>352</v>
      </c>
      <c r="T1126" s="56" t="s">
        <v>352</v>
      </c>
      <c r="U1126" s="23" t="s">
        <v>112</v>
      </c>
      <c r="V1126">
        <v>125</v>
      </c>
      <c r="W1126">
        <v>115</v>
      </c>
      <c r="X1126">
        <v>1117</v>
      </c>
      <c r="Z1126">
        <v>5.4</v>
      </c>
      <c r="AA1126" s="38" t="s">
        <v>550</v>
      </c>
      <c r="AB1126" s="35" t="s">
        <v>370</v>
      </c>
      <c r="AC1126" s="35">
        <f>VLOOKUP(A1126,Raceinfo!$A$1:$D$15,4,0)</f>
        <v>2</v>
      </c>
      <c r="AD1126">
        <v>1</v>
      </c>
      <c r="AE1126">
        <v>102</v>
      </c>
      <c r="AF1126">
        <v>1</v>
      </c>
      <c r="AG1126">
        <v>1</v>
      </c>
      <c r="AH1126">
        <v>1</v>
      </c>
      <c r="AI1126">
        <v>4</v>
      </c>
      <c r="AL1126" t="s">
        <v>18</v>
      </c>
      <c r="AM1126" t="s">
        <v>1475</v>
      </c>
      <c r="AN1126" s="126">
        <f>表格2[[#This Row],[今次負磅]]/表格2[[#This Row],[排位體重]]*100%</f>
        <v>0.11190689346463742</v>
      </c>
      <c r="AO1126" t="str">
        <f t="shared" si="53"/>
        <v/>
      </c>
      <c r="AT1126" t="s">
        <v>1505</v>
      </c>
    </row>
    <row r="1127" spans="1:46" x14ac:dyDescent="0.25">
      <c r="A1127" s="23" t="s">
        <v>238</v>
      </c>
      <c r="B1127" s="24" t="s">
        <v>239</v>
      </c>
      <c r="C1127" s="24"/>
      <c r="D1127" s="24"/>
      <c r="E1127" s="125" t="s">
        <v>1399</v>
      </c>
      <c r="F1127" s="28" t="s">
        <v>1408</v>
      </c>
      <c r="G1127" s="30" t="str">
        <f>VLOOKUP(AF1127, method!$A$1:$B$15, 2, 0)</f>
        <v>放頭</v>
      </c>
      <c r="H1127" s="15">
        <v>1</v>
      </c>
      <c r="I1127" s="15" t="str">
        <f t="shared" si="51"/>
        <v>忠</v>
      </c>
      <c r="J1127" s="15">
        <f>COUNTIF($B$2:B1127,B1127)</f>
        <v>2</v>
      </c>
      <c r="K1127" s="15" t="str">
        <f t="shared" ca="1" si="52"/>
        <v/>
      </c>
      <c r="L1127" t="s">
        <v>462</v>
      </c>
      <c r="M1127" s="39" t="s">
        <v>430</v>
      </c>
      <c r="N1127">
        <v>1600</v>
      </c>
      <c r="O1127">
        <v>1</v>
      </c>
      <c r="P1127">
        <v>34.81</v>
      </c>
      <c r="Q1127">
        <v>9</v>
      </c>
      <c r="R1127">
        <v>2</v>
      </c>
      <c r="S1127" s="56" t="s">
        <v>352</v>
      </c>
      <c r="T1127" s="56" t="s">
        <v>352</v>
      </c>
      <c r="U1127" s="23" t="s">
        <v>112</v>
      </c>
      <c r="V1127">
        <v>125</v>
      </c>
      <c r="W1127">
        <v>124</v>
      </c>
      <c r="X1127">
        <v>1109</v>
      </c>
      <c r="Z1127">
        <v>12</v>
      </c>
      <c r="AA1127" s="38" t="s">
        <v>470</v>
      </c>
      <c r="AB1127" s="36" t="s">
        <v>459</v>
      </c>
      <c r="AC1127" s="36">
        <f>VLOOKUP(A1127,Raceinfo!$A$1:$D$15,4,0)</f>
        <v>2</v>
      </c>
      <c r="AD1127">
        <v>2</v>
      </c>
      <c r="AE1127">
        <v>96</v>
      </c>
      <c r="AF1127">
        <v>1</v>
      </c>
      <c r="AG1127">
        <v>1</v>
      </c>
      <c r="AH1127">
        <v>1</v>
      </c>
      <c r="AI1127">
        <v>1</v>
      </c>
      <c r="AL1127" t="s">
        <v>18</v>
      </c>
      <c r="AM1127" t="s">
        <v>1475</v>
      </c>
      <c r="AN1127" s="126">
        <f>表格2[[#This Row],[今次負磅]]/表格2[[#This Row],[排位體重]]*100%</f>
        <v>0.1127141568981064</v>
      </c>
      <c r="AO1127" t="str">
        <f t="shared" si="53"/>
        <v/>
      </c>
    </row>
    <row r="1128" spans="1:46" x14ac:dyDescent="0.25">
      <c r="A1128" s="23" t="s">
        <v>238</v>
      </c>
      <c r="B1128" s="24" t="s">
        <v>239</v>
      </c>
      <c r="C1128" s="24"/>
      <c r="D1128" s="24"/>
      <c r="E1128" s="125" t="s">
        <v>1399</v>
      </c>
      <c r="F1128" s="122"/>
      <c r="G1128" s="30" t="str">
        <f>VLOOKUP(AF1128, method!$A$1:$B$15, 2, 0)</f>
        <v>放頭</v>
      </c>
      <c r="H1128">
        <v>7</v>
      </c>
      <c r="I1128" t="str">
        <f t="shared" si="51"/>
        <v>忠</v>
      </c>
      <c r="J1128">
        <f>COUNTIF($B$2:B1128,B1128)</f>
        <v>3</v>
      </c>
      <c r="K1128" t="str">
        <f t="shared" ca="1" si="52"/>
        <v/>
      </c>
      <c r="L1128" t="s">
        <v>397</v>
      </c>
      <c r="M1128" s="40" t="s">
        <v>398</v>
      </c>
      <c r="N1128">
        <v>1800</v>
      </c>
      <c r="O1128">
        <v>1</v>
      </c>
      <c r="P1128">
        <v>48.99</v>
      </c>
      <c r="Q1128">
        <v>9</v>
      </c>
      <c r="R1128">
        <v>3</v>
      </c>
      <c r="S1128" s="56" t="s">
        <v>352</v>
      </c>
      <c r="T1128" s="50" t="s">
        <v>46</v>
      </c>
      <c r="U1128" s="23" t="s">
        <v>112</v>
      </c>
      <c r="V1128">
        <v>125</v>
      </c>
      <c r="W1128">
        <v>133</v>
      </c>
      <c r="X1128">
        <v>1110</v>
      </c>
      <c r="Z1128">
        <v>15</v>
      </c>
      <c r="AA1128" s="38" t="s">
        <v>447</v>
      </c>
      <c r="AB1128" s="35" t="s">
        <v>370</v>
      </c>
      <c r="AC1128" s="35">
        <f>VLOOKUP(A1128,Raceinfo!$A$1:$D$15,4,0)</f>
        <v>2</v>
      </c>
      <c r="AD1128">
        <v>2</v>
      </c>
      <c r="AE1128">
        <v>96</v>
      </c>
      <c r="AF1128">
        <v>2</v>
      </c>
      <c r="AG1128">
        <v>3</v>
      </c>
      <c r="AH1128">
        <v>3</v>
      </c>
      <c r="AI1128">
        <v>3</v>
      </c>
      <c r="AJ1128">
        <v>7</v>
      </c>
      <c r="AL1128" t="s">
        <v>18</v>
      </c>
      <c r="AM1128" t="s">
        <v>1475</v>
      </c>
      <c r="AN1128" s="126">
        <f>表格2[[#This Row],[今次負磅]]/表格2[[#This Row],[排位體重]]*100%</f>
        <v>0.11261261261261261</v>
      </c>
      <c r="AO1128" t="str">
        <f t="shared" si="53"/>
        <v/>
      </c>
    </row>
    <row r="1129" spans="1:46" x14ac:dyDescent="0.25">
      <c r="A1129" s="23" t="s">
        <v>238</v>
      </c>
      <c r="B1129" s="24" t="s">
        <v>239</v>
      </c>
      <c r="C1129" s="24"/>
      <c r="D1129" s="24"/>
      <c r="E1129" s="11" t="s">
        <v>1414</v>
      </c>
      <c r="F1129" s="28" t="s">
        <v>1408</v>
      </c>
      <c r="G1129" s="30" t="str">
        <f>VLOOKUP(AF1129, method!$A$1:$B$15, 2, 0)</f>
        <v>放頭</v>
      </c>
      <c r="H1129" s="15">
        <v>2</v>
      </c>
      <c r="I1129" s="15" t="str">
        <f t="shared" si="51"/>
        <v>忠</v>
      </c>
      <c r="J1129" s="15">
        <f>COUNTIF($B$2:B1129,B1129)</f>
        <v>4</v>
      </c>
      <c r="K1129" s="15" t="str">
        <f t="shared" ca="1" si="52"/>
        <v/>
      </c>
      <c r="L1129" t="s">
        <v>580</v>
      </c>
      <c r="M1129" s="40" t="s">
        <v>446</v>
      </c>
      <c r="N1129">
        <v>1650</v>
      </c>
      <c r="O1129">
        <v>1</v>
      </c>
      <c r="P1129">
        <v>38.94</v>
      </c>
      <c r="Q1129">
        <v>9</v>
      </c>
      <c r="R1129">
        <v>6</v>
      </c>
      <c r="S1129" s="56" t="s">
        <v>352</v>
      </c>
      <c r="T1129" s="50" t="s">
        <v>46</v>
      </c>
      <c r="U1129" s="23" t="s">
        <v>112</v>
      </c>
      <c r="V1129">
        <v>125</v>
      </c>
      <c r="W1129">
        <v>130</v>
      </c>
      <c r="X1129">
        <v>1109</v>
      </c>
      <c r="Z1129">
        <v>5.0999999999999996</v>
      </c>
      <c r="AA1129" s="38" t="s">
        <v>511</v>
      </c>
      <c r="AB1129" s="35" t="s">
        <v>370</v>
      </c>
      <c r="AC1129" s="35">
        <f>VLOOKUP(A1129,Raceinfo!$A$1:$D$15,4,0)</f>
        <v>2</v>
      </c>
      <c r="AD1129">
        <v>2</v>
      </c>
      <c r="AE1129">
        <v>96</v>
      </c>
      <c r="AF1129">
        <v>1</v>
      </c>
      <c r="AG1129">
        <v>1</v>
      </c>
      <c r="AH1129">
        <v>1</v>
      </c>
      <c r="AI1129">
        <v>2</v>
      </c>
      <c r="AL1129" t="s">
        <v>18</v>
      </c>
      <c r="AM1129" t="s">
        <v>1475</v>
      </c>
      <c r="AN1129" s="126">
        <f>表格2[[#This Row],[今次負磅]]/表格2[[#This Row],[排位體重]]*100%</f>
        <v>0.1127141568981064</v>
      </c>
      <c r="AO1129" t="str">
        <f t="shared" si="53"/>
        <v/>
      </c>
    </row>
    <row r="1130" spans="1:46" x14ac:dyDescent="0.25">
      <c r="A1130" s="23" t="s">
        <v>238</v>
      </c>
      <c r="B1130" s="24" t="s">
        <v>239</v>
      </c>
      <c r="C1130" s="24"/>
      <c r="D1130" s="24"/>
      <c r="E1130" s="125" t="s">
        <v>1399</v>
      </c>
      <c r="F1130" s="122"/>
      <c r="G1130" s="30" t="str">
        <f>VLOOKUP(AF1130, method!$A$1:$B$15, 2, 0)</f>
        <v>放頭</v>
      </c>
      <c r="H1130">
        <v>7</v>
      </c>
      <c r="I1130" t="str">
        <f t="shared" si="51"/>
        <v>忠</v>
      </c>
      <c r="J1130">
        <f>COUNTIF($B$2:B1130,B1130)</f>
        <v>5</v>
      </c>
      <c r="K1130" t="str">
        <f t="shared" ca="1" si="52"/>
        <v/>
      </c>
      <c r="L1130" t="s">
        <v>609</v>
      </c>
      <c r="M1130" s="39" t="s">
        <v>413</v>
      </c>
      <c r="N1130">
        <v>1800</v>
      </c>
      <c r="O1130">
        <v>1</v>
      </c>
      <c r="P1130">
        <v>47.41</v>
      </c>
      <c r="Q1130">
        <v>9</v>
      </c>
      <c r="R1130">
        <v>3</v>
      </c>
      <c r="S1130" s="56" t="s">
        <v>352</v>
      </c>
      <c r="T1130" s="50" t="s">
        <v>46</v>
      </c>
      <c r="U1130" s="23" t="s">
        <v>112</v>
      </c>
      <c r="V1130">
        <v>125</v>
      </c>
      <c r="W1130">
        <v>131</v>
      </c>
      <c r="X1130">
        <v>1115</v>
      </c>
      <c r="Z1130">
        <v>10</v>
      </c>
      <c r="AA1130" s="37" t="s">
        <v>408</v>
      </c>
      <c r="AB1130" s="35" t="s">
        <v>377</v>
      </c>
      <c r="AC1130" s="35">
        <f>VLOOKUP(A1130,Raceinfo!$A$1:$D$15,4,0)</f>
        <v>2</v>
      </c>
      <c r="AD1130">
        <v>2</v>
      </c>
      <c r="AE1130">
        <v>96</v>
      </c>
      <c r="AF1130">
        <v>1</v>
      </c>
      <c r="AG1130">
        <v>1</v>
      </c>
      <c r="AH1130">
        <v>2</v>
      </c>
      <c r="AI1130">
        <v>2</v>
      </c>
      <c r="AJ1130">
        <v>7</v>
      </c>
      <c r="AL1130" t="s">
        <v>18</v>
      </c>
      <c r="AM1130" t="s">
        <v>1475</v>
      </c>
      <c r="AN1130" s="126">
        <f>表格2[[#This Row],[今次負磅]]/表格2[[#This Row],[排位體重]]*100%</f>
        <v>0.11210762331838565</v>
      </c>
      <c r="AO1130" t="str">
        <f t="shared" si="53"/>
        <v/>
      </c>
    </row>
    <row r="1131" spans="1:46" x14ac:dyDescent="0.25">
      <c r="A1131" s="23" t="s">
        <v>238</v>
      </c>
      <c r="B1131" s="24" t="s">
        <v>239</v>
      </c>
      <c r="C1131" s="24"/>
      <c r="D1131" s="24"/>
      <c r="E1131" s="125" t="s">
        <v>1399</v>
      </c>
      <c r="F1131" s="28" t="s">
        <v>1408</v>
      </c>
      <c r="G1131" s="30" t="str">
        <f>VLOOKUP(AF1131, method!$A$1:$B$15, 2, 0)</f>
        <v>放頭</v>
      </c>
      <c r="H1131" s="15">
        <v>1</v>
      </c>
      <c r="I1131" s="15" t="str">
        <f t="shared" si="51"/>
        <v>忠</v>
      </c>
      <c r="J1131" s="15">
        <f>COUNTIF($B$2:B1131,B1131)</f>
        <v>6</v>
      </c>
      <c r="K1131" s="15" t="str">
        <f t="shared" ca="1" si="52"/>
        <v/>
      </c>
      <c r="L1131" t="s">
        <v>553</v>
      </c>
      <c r="M1131" s="40" t="s">
        <v>426</v>
      </c>
      <c r="N1131">
        <v>1800</v>
      </c>
      <c r="O1131">
        <v>1</v>
      </c>
      <c r="P1131">
        <v>48.8</v>
      </c>
      <c r="Q1131">
        <v>9</v>
      </c>
      <c r="R1131">
        <v>1</v>
      </c>
      <c r="S1131" s="56" t="s">
        <v>352</v>
      </c>
      <c r="T1131" s="50" t="s">
        <v>46</v>
      </c>
      <c r="U1131" s="23" t="s">
        <v>112</v>
      </c>
      <c r="V1131">
        <v>125</v>
      </c>
      <c r="W1131">
        <v>130</v>
      </c>
      <c r="X1131">
        <v>1112</v>
      </c>
      <c r="Z1131">
        <v>3.7</v>
      </c>
      <c r="AA1131" s="38" t="s">
        <v>463</v>
      </c>
      <c r="AB1131" s="35" t="s">
        <v>377</v>
      </c>
      <c r="AC1131" s="35">
        <f>VLOOKUP(A1131,Raceinfo!$A$1:$D$15,4,0)</f>
        <v>2</v>
      </c>
      <c r="AD1131">
        <v>2</v>
      </c>
      <c r="AE1131">
        <v>91</v>
      </c>
      <c r="AF1131">
        <v>1</v>
      </c>
      <c r="AG1131">
        <v>1</v>
      </c>
      <c r="AH1131">
        <v>1</v>
      </c>
      <c r="AI1131">
        <v>1</v>
      </c>
      <c r="AJ1131">
        <v>1</v>
      </c>
      <c r="AL1131" t="s">
        <v>18</v>
      </c>
      <c r="AM1131" t="s">
        <v>1475</v>
      </c>
      <c r="AN1131" s="126">
        <f>表格2[[#This Row],[今次負磅]]/表格2[[#This Row],[排位體重]]*100%</f>
        <v>0.11241007194244604</v>
      </c>
      <c r="AO1131" t="str">
        <f t="shared" si="53"/>
        <v/>
      </c>
    </row>
    <row r="1132" spans="1:46" x14ac:dyDescent="0.25">
      <c r="A1132" s="23" t="s">
        <v>238</v>
      </c>
      <c r="B1132" s="24" t="s">
        <v>239</v>
      </c>
      <c r="C1132" s="24"/>
      <c r="D1132" s="24"/>
      <c r="E1132" s="125" t="s">
        <v>1399</v>
      </c>
      <c r="F1132" s="122"/>
      <c r="G1132" s="32" t="str">
        <f>VLOOKUP(AF1132, method!$A$1:$B$15, 2, 0)</f>
        <v>中前</v>
      </c>
      <c r="H1132">
        <v>6</v>
      </c>
      <c r="I1132" t="str">
        <f t="shared" si="51"/>
        <v>忠</v>
      </c>
      <c r="J1132">
        <f>COUNTIF($B$2:B1132,B1132)</f>
        <v>7</v>
      </c>
      <c r="K1132" t="str">
        <f t="shared" ca="1" si="52"/>
        <v/>
      </c>
      <c r="L1132" t="s">
        <v>427</v>
      </c>
      <c r="M1132" s="39" t="s">
        <v>369</v>
      </c>
      <c r="N1132">
        <v>1600</v>
      </c>
      <c r="O1132">
        <v>1</v>
      </c>
      <c r="P1132">
        <v>34.54</v>
      </c>
      <c r="Q1132">
        <v>9</v>
      </c>
      <c r="R1132">
        <v>2</v>
      </c>
      <c r="S1132" s="56" t="s">
        <v>352</v>
      </c>
      <c r="T1132" s="47" t="s">
        <v>32</v>
      </c>
      <c r="U1132" s="23" t="s">
        <v>112</v>
      </c>
      <c r="V1132">
        <v>125</v>
      </c>
      <c r="W1132">
        <v>125</v>
      </c>
      <c r="X1132">
        <v>1127</v>
      </c>
      <c r="Z1132">
        <v>4.0999999999999996</v>
      </c>
      <c r="AA1132" s="37" t="s">
        <v>423</v>
      </c>
      <c r="AB1132" s="35" t="s">
        <v>377</v>
      </c>
      <c r="AC1132" s="35">
        <f>VLOOKUP(A1132,Raceinfo!$A$1:$D$15,4,0)</f>
        <v>2</v>
      </c>
      <c r="AD1132">
        <v>2</v>
      </c>
      <c r="AE1132">
        <v>91</v>
      </c>
      <c r="AF1132">
        <v>4</v>
      </c>
      <c r="AG1132">
        <v>3</v>
      </c>
      <c r="AH1132">
        <v>4</v>
      </c>
      <c r="AI1132">
        <v>6</v>
      </c>
      <c r="AL1132" t="s">
        <v>18</v>
      </c>
      <c r="AM1132" t="s">
        <v>1475</v>
      </c>
      <c r="AN1132" s="126">
        <f>表格2[[#This Row],[今次負磅]]/表格2[[#This Row],[排位體重]]*100%</f>
        <v>0.11091393078970718</v>
      </c>
      <c r="AO1132" t="str">
        <f t="shared" si="53"/>
        <v/>
      </c>
    </row>
    <row r="1133" spans="1:46" x14ac:dyDescent="0.25">
      <c r="A1133" s="23" t="s">
        <v>238</v>
      </c>
      <c r="B1133" s="24" t="s">
        <v>239</v>
      </c>
      <c r="C1133" s="24"/>
      <c r="D1133" s="24"/>
      <c r="E1133" s="12" t="s">
        <v>29</v>
      </c>
      <c r="F1133" s="28" t="s">
        <v>1408</v>
      </c>
      <c r="G1133" s="30" t="str">
        <f>VLOOKUP(AF1133, method!$A$1:$B$15, 2, 0)</f>
        <v>放頭</v>
      </c>
      <c r="H1133" s="15">
        <v>2</v>
      </c>
      <c r="I1133" s="15" t="str">
        <f t="shared" si="51"/>
        <v>忠</v>
      </c>
      <c r="J1133" s="15">
        <f>COUNTIF($B$2:B1133,B1133)</f>
        <v>8</v>
      </c>
      <c r="K1133" s="15" t="str">
        <f t="shared" ca="1" si="52"/>
        <v/>
      </c>
      <c r="L1133" t="s">
        <v>554</v>
      </c>
      <c r="M1133" s="40" t="s">
        <v>446</v>
      </c>
      <c r="N1133">
        <v>1650</v>
      </c>
      <c r="O1133">
        <v>1</v>
      </c>
      <c r="P1133">
        <v>37.840000000000003</v>
      </c>
      <c r="Q1133">
        <v>9</v>
      </c>
      <c r="R1133">
        <v>7</v>
      </c>
      <c r="S1133" s="56" t="s">
        <v>352</v>
      </c>
      <c r="T1133" s="74" t="s">
        <v>357</v>
      </c>
      <c r="U1133" s="23" t="s">
        <v>112</v>
      </c>
      <c r="V1133">
        <v>125</v>
      </c>
      <c r="W1133">
        <v>121</v>
      </c>
      <c r="X1133">
        <v>1121</v>
      </c>
      <c r="Z1133">
        <v>8.3000000000000007</v>
      </c>
      <c r="AA1133" s="38" t="s">
        <v>470</v>
      </c>
      <c r="AB1133" s="35" t="s">
        <v>370</v>
      </c>
      <c r="AC1133" s="35">
        <f>VLOOKUP(A1133,Raceinfo!$A$1:$D$15,4,0)</f>
        <v>2</v>
      </c>
      <c r="AD1133">
        <v>2</v>
      </c>
      <c r="AE1133">
        <v>90</v>
      </c>
      <c r="AF1133">
        <v>3</v>
      </c>
      <c r="AG1133">
        <v>4</v>
      </c>
      <c r="AH1133">
        <v>3</v>
      </c>
      <c r="AI1133">
        <v>2</v>
      </c>
      <c r="AL1133" t="s">
        <v>781</v>
      </c>
      <c r="AM1133" t="s">
        <v>1654</v>
      </c>
      <c r="AN1133" s="126">
        <f>表格2[[#This Row],[今次負磅]]/表格2[[#This Row],[排位體重]]*100%</f>
        <v>0.11150758251561106</v>
      </c>
      <c r="AO1133" t="str">
        <f t="shared" si="53"/>
        <v/>
      </c>
    </row>
    <row r="1134" spans="1:46" x14ac:dyDescent="0.25">
      <c r="A1134" s="23" t="s">
        <v>238</v>
      </c>
      <c r="B1134" s="24" t="s">
        <v>239</v>
      </c>
      <c r="C1134" s="24"/>
      <c r="D1134" s="24"/>
      <c r="E1134" s="125" t="s">
        <v>1399</v>
      </c>
      <c r="F1134" s="122"/>
      <c r="G1134" s="30" t="str">
        <f>VLOOKUP(AF1134, method!$A$1:$B$15, 2, 0)</f>
        <v>放頭</v>
      </c>
      <c r="H1134">
        <v>5</v>
      </c>
      <c r="I1134" t="str">
        <f t="shared" si="51"/>
        <v>忠</v>
      </c>
      <c r="J1134">
        <f>COUNTIF($B$2:B1134,B1134)</f>
        <v>9</v>
      </c>
      <c r="K1134" t="str">
        <f t="shared" ca="1" si="52"/>
        <v/>
      </c>
      <c r="L1134" t="s">
        <v>456</v>
      </c>
      <c r="M1134" s="41" t="s">
        <v>400</v>
      </c>
      <c r="N1134">
        <v>1650</v>
      </c>
      <c r="O1134">
        <v>1</v>
      </c>
      <c r="P1134">
        <v>38.75</v>
      </c>
      <c r="Q1134">
        <v>9</v>
      </c>
      <c r="R1134">
        <v>4</v>
      </c>
      <c r="S1134" s="56" t="s">
        <v>352</v>
      </c>
      <c r="T1134" s="47" t="s">
        <v>32</v>
      </c>
      <c r="U1134" s="23" t="s">
        <v>112</v>
      </c>
      <c r="V1134">
        <v>125</v>
      </c>
      <c r="W1134">
        <v>127</v>
      </c>
      <c r="X1134">
        <v>1128</v>
      </c>
      <c r="Z1134">
        <v>3.8</v>
      </c>
      <c r="AA1134" s="37" t="s">
        <v>531</v>
      </c>
      <c r="AB1134" s="35" t="s">
        <v>377</v>
      </c>
      <c r="AC1134" s="35">
        <f>VLOOKUP(A1134,Raceinfo!$A$1:$D$15,4,0)</f>
        <v>2</v>
      </c>
      <c r="AD1134">
        <v>2</v>
      </c>
      <c r="AE1134">
        <v>90</v>
      </c>
      <c r="AF1134">
        <v>2</v>
      </c>
      <c r="AG1134">
        <v>2</v>
      </c>
      <c r="AH1134">
        <v>2</v>
      </c>
      <c r="AI1134">
        <v>5</v>
      </c>
      <c r="AL1134" t="s">
        <v>24</v>
      </c>
      <c r="AM1134" t="s">
        <v>1474</v>
      </c>
      <c r="AN1134" s="126">
        <f>表格2[[#This Row],[今次負磅]]/表格2[[#This Row],[排位體重]]*100%</f>
        <v>0.11081560283687943</v>
      </c>
      <c r="AO1134" t="str">
        <f t="shared" si="53"/>
        <v/>
      </c>
    </row>
    <row r="1135" spans="1:46" x14ac:dyDescent="0.25">
      <c r="A1135" s="23" t="s">
        <v>238</v>
      </c>
      <c r="B1135" s="24" t="s">
        <v>239</v>
      </c>
      <c r="C1135" s="24"/>
      <c r="D1135" s="24"/>
      <c r="E1135" s="125" t="s">
        <v>1399</v>
      </c>
      <c r="F1135" s="28" t="s">
        <v>1408</v>
      </c>
      <c r="G1135" s="30" t="str">
        <f>VLOOKUP(AF1135, method!$A$1:$B$15, 2, 0)</f>
        <v>放頭</v>
      </c>
      <c r="H1135" s="15">
        <v>2</v>
      </c>
      <c r="I1135" s="15" t="str">
        <f t="shared" si="51"/>
        <v>忠</v>
      </c>
      <c r="J1135" s="15">
        <f>COUNTIF($B$2:B1135,B1135)</f>
        <v>10</v>
      </c>
      <c r="K1135" s="15" t="str">
        <f t="shared" ca="1" si="52"/>
        <v/>
      </c>
      <c r="L1135" t="s">
        <v>501</v>
      </c>
      <c r="M1135" s="39" t="s">
        <v>413</v>
      </c>
      <c r="N1135">
        <v>1600</v>
      </c>
      <c r="O1135">
        <v>1</v>
      </c>
      <c r="P1135">
        <v>34.229999999999997</v>
      </c>
      <c r="Q1135">
        <v>9</v>
      </c>
      <c r="R1135">
        <v>1</v>
      </c>
      <c r="S1135" s="56" t="s">
        <v>352</v>
      </c>
      <c r="T1135" s="50" t="s">
        <v>46</v>
      </c>
      <c r="U1135" s="23" t="s">
        <v>112</v>
      </c>
      <c r="V1135">
        <v>125</v>
      </c>
      <c r="W1135">
        <v>129</v>
      </c>
      <c r="X1135">
        <v>1123</v>
      </c>
      <c r="Z1135">
        <v>4.9000000000000004</v>
      </c>
      <c r="AA1135" s="38" t="s">
        <v>463</v>
      </c>
      <c r="AB1135" s="35" t="s">
        <v>377</v>
      </c>
      <c r="AC1135" s="35">
        <f>VLOOKUP(A1135,Raceinfo!$A$1:$D$15,4,0)</f>
        <v>2</v>
      </c>
      <c r="AD1135">
        <v>2</v>
      </c>
      <c r="AE1135">
        <v>89</v>
      </c>
      <c r="AF1135">
        <v>2</v>
      </c>
      <c r="AG1135">
        <v>2</v>
      </c>
      <c r="AH1135">
        <v>2</v>
      </c>
      <c r="AI1135">
        <v>2</v>
      </c>
      <c r="AL1135" t="s">
        <v>24</v>
      </c>
      <c r="AM1135" t="s">
        <v>1474</v>
      </c>
      <c r="AN1135" s="126">
        <f>表格2[[#This Row],[今次負磅]]/表格2[[#This Row],[排位體重]]*100%</f>
        <v>0.11130899376669635</v>
      </c>
      <c r="AO1135" t="str">
        <f t="shared" si="53"/>
        <v/>
      </c>
    </row>
    <row r="1136" spans="1:46" x14ac:dyDescent="0.25">
      <c r="A1136" s="23" t="s">
        <v>238</v>
      </c>
      <c r="B1136" s="24" t="s">
        <v>239</v>
      </c>
      <c r="C1136" s="24"/>
      <c r="D1136" s="24"/>
      <c r="E1136" s="125" t="s">
        <v>1399</v>
      </c>
      <c r="F1136" s="122"/>
      <c r="G1136" s="32" t="str">
        <f>VLOOKUP(AF1136, method!$A$1:$B$15, 2, 0)</f>
        <v>中前</v>
      </c>
      <c r="H1136">
        <v>4</v>
      </c>
      <c r="I1136" t="str">
        <f t="shared" si="51"/>
        <v>忠</v>
      </c>
      <c r="J1136">
        <f>COUNTIF($B$2:B1136,B1136)</f>
        <v>11</v>
      </c>
      <c r="K1136" t="str">
        <f t="shared" ca="1" si="52"/>
        <v/>
      </c>
      <c r="L1136" t="s">
        <v>718</v>
      </c>
      <c r="M1136" s="40" t="s">
        <v>398</v>
      </c>
      <c r="N1136">
        <v>1650</v>
      </c>
      <c r="O1136">
        <v>1</v>
      </c>
      <c r="P1136">
        <v>39.19</v>
      </c>
      <c r="Q1136">
        <v>9</v>
      </c>
      <c r="R1136">
        <v>3</v>
      </c>
      <c r="S1136" s="56" t="s">
        <v>352</v>
      </c>
      <c r="T1136" s="62" t="s">
        <v>154</v>
      </c>
      <c r="U1136" s="23" t="s">
        <v>112</v>
      </c>
      <c r="V1136">
        <v>125</v>
      </c>
      <c r="W1136">
        <v>126</v>
      </c>
      <c r="X1136">
        <v>1117</v>
      </c>
      <c r="Z1136">
        <v>6.5</v>
      </c>
      <c r="AA1136" s="38" t="s">
        <v>468</v>
      </c>
      <c r="AB1136" s="35" t="s">
        <v>377</v>
      </c>
      <c r="AC1136" s="35">
        <f>VLOOKUP(A1136,Raceinfo!$A$1:$D$15,4,0)</f>
        <v>2</v>
      </c>
      <c r="AD1136">
        <v>2</v>
      </c>
      <c r="AE1136">
        <v>89</v>
      </c>
      <c r="AF1136">
        <v>4</v>
      </c>
      <c r="AG1136">
        <v>4</v>
      </c>
      <c r="AH1136">
        <v>3</v>
      </c>
      <c r="AI1136">
        <v>4</v>
      </c>
      <c r="AL1136" t="s">
        <v>24</v>
      </c>
      <c r="AM1136" t="s">
        <v>1474</v>
      </c>
      <c r="AN1136" s="126">
        <f>表格2[[#This Row],[今次負磅]]/表格2[[#This Row],[排位體重]]*100%</f>
        <v>0.11190689346463742</v>
      </c>
      <c r="AO1136" t="str">
        <f t="shared" si="53"/>
        <v/>
      </c>
    </row>
    <row r="1137" spans="1:41" x14ac:dyDescent="0.25">
      <c r="A1137" s="23" t="s">
        <v>238</v>
      </c>
      <c r="B1137" s="24" t="s">
        <v>239</v>
      </c>
      <c r="C1137" s="24"/>
      <c r="D1137" s="24"/>
      <c r="E1137" s="12" t="s">
        <v>29</v>
      </c>
      <c r="F1137" s="28" t="s">
        <v>1408</v>
      </c>
      <c r="G1137" s="30" t="str">
        <f>VLOOKUP(AF1137, method!$A$1:$B$15, 2, 0)</f>
        <v>放頭</v>
      </c>
      <c r="H1137" s="15">
        <v>2</v>
      </c>
      <c r="I1137" s="15" t="str">
        <f t="shared" si="51"/>
        <v>忠</v>
      </c>
      <c r="J1137" s="15">
        <f>COUNTIF($B$2:B1137,B1137)</f>
        <v>12</v>
      </c>
      <c r="K1137" s="15" t="str">
        <f t="shared" ca="1" si="52"/>
        <v/>
      </c>
      <c r="L1137" t="s">
        <v>555</v>
      </c>
      <c r="M1137" s="39" t="s">
        <v>413</v>
      </c>
      <c r="N1137">
        <v>1600</v>
      </c>
      <c r="O1137">
        <v>1</v>
      </c>
      <c r="P1137">
        <v>34.6</v>
      </c>
      <c r="Q1137">
        <v>9</v>
      </c>
      <c r="R1137">
        <v>13</v>
      </c>
      <c r="S1137" s="56" t="s">
        <v>352</v>
      </c>
      <c r="T1137" s="62" t="s">
        <v>154</v>
      </c>
      <c r="U1137" s="23" t="s">
        <v>112</v>
      </c>
      <c r="V1137">
        <v>125</v>
      </c>
      <c r="W1137">
        <v>121</v>
      </c>
      <c r="X1137">
        <v>1119</v>
      </c>
      <c r="Z1137">
        <v>32</v>
      </c>
      <c r="AA1137" s="38" t="s">
        <v>461</v>
      </c>
      <c r="AB1137" s="35" t="s">
        <v>377</v>
      </c>
      <c r="AC1137" s="35">
        <f>VLOOKUP(A1137,Raceinfo!$A$1:$D$15,4,0)</f>
        <v>2</v>
      </c>
      <c r="AD1137">
        <v>2</v>
      </c>
      <c r="AE1137">
        <v>88</v>
      </c>
      <c r="AF1137">
        <v>3</v>
      </c>
      <c r="AG1137">
        <v>3</v>
      </c>
      <c r="AH1137">
        <v>3</v>
      </c>
      <c r="AI1137">
        <v>2</v>
      </c>
      <c r="AL1137" t="s">
        <v>24</v>
      </c>
      <c r="AM1137" t="s">
        <v>1474</v>
      </c>
      <c r="AN1137" s="126">
        <f>表格2[[#This Row],[今次負磅]]/表格2[[#This Row],[排位體重]]*100%</f>
        <v>0.11170688114387846</v>
      </c>
      <c r="AO1137" t="str">
        <f t="shared" si="53"/>
        <v/>
      </c>
    </row>
    <row r="1138" spans="1:41" x14ac:dyDescent="0.25">
      <c r="A1138" s="23" t="s">
        <v>238</v>
      </c>
      <c r="B1138" s="24" t="s">
        <v>239</v>
      </c>
      <c r="C1138" s="24"/>
      <c r="D1138" s="24"/>
      <c r="E1138" s="11" t="s">
        <v>1414</v>
      </c>
      <c r="F1138" s="122"/>
      <c r="G1138" s="32" t="str">
        <f>VLOOKUP(AF1138, method!$A$1:$B$15, 2, 0)</f>
        <v>中前</v>
      </c>
      <c r="H1138" s="15">
        <v>3</v>
      </c>
      <c r="I1138" s="15" t="str">
        <f t="shared" si="51"/>
        <v>忠</v>
      </c>
      <c r="J1138" s="15">
        <f>COUNTIF($B$2:B1138,B1138)</f>
        <v>13</v>
      </c>
      <c r="K1138" s="15" t="str">
        <f t="shared" ca="1" si="52"/>
        <v/>
      </c>
      <c r="L1138" t="s">
        <v>476</v>
      </c>
      <c r="M1138" s="40" t="s">
        <v>376</v>
      </c>
      <c r="N1138">
        <v>1650</v>
      </c>
      <c r="O1138">
        <v>1</v>
      </c>
      <c r="P1138">
        <v>38.89</v>
      </c>
      <c r="Q1138">
        <v>9</v>
      </c>
      <c r="R1138">
        <v>8</v>
      </c>
      <c r="S1138" s="56" t="s">
        <v>352</v>
      </c>
      <c r="T1138" s="47" t="s">
        <v>32</v>
      </c>
      <c r="U1138" s="23" t="s">
        <v>112</v>
      </c>
      <c r="V1138">
        <v>125</v>
      </c>
      <c r="W1138">
        <v>128</v>
      </c>
      <c r="X1138">
        <v>1111</v>
      </c>
      <c r="Z1138">
        <v>4.8</v>
      </c>
      <c r="AA1138" s="38">
        <v>2</v>
      </c>
      <c r="AB1138" s="35" t="s">
        <v>370</v>
      </c>
      <c r="AC1138" s="35">
        <f>VLOOKUP(A1138,Raceinfo!$A$1:$D$15,4,0)</f>
        <v>2</v>
      </c>
      <c r="AD1138">
        <v>2</v>
      </c>
      <c r="AE1138">
        <v>89</v>
      </c>
      <c r="AF1138">
        <v>4</v>
      </c>
      <c r="AG1138">
        <v>5</v>
      </c>
      <c r="AH1138">
        <v>5</v>
      </c>
      <c r="AI1138">
        <v>3</v>
      </c>
      <c r="AL1138" t="s">
        <v>24</v>
      </c>
      <c r="AM1138" t="s">
        <v>1474</v>
      </c>
      <c r="AN1138" s="126">
        <f>表格2[[#This Row],[今次負磅]]/表格2[[#This Row],[排位體重]]*100%</f>
        <v>0.11251125112511251</v>
      </c>
      <c r="AO1138" t="str">
        <f t="shared" si="53"/>
        <v/>
      </c>
    </row>
    <row r="1139" spans="1:41" x14ac:dyDescent="0.25">
      <c r="A1139" s="23" t="s">
        <v>238</v>
      </c>
      <c r="B1139" s="24" t="s">
        <v>239</v>
      </c>
      <c r="C1139" s="24"/>
      <c r="D1139" s="24"/>
      <c r="E1139" s="11" t="s">
        <v>1414</v>
      </c>
      <c r="F1139" s="122"/>
      <c r="G1139" s="30" t="str">
        <f>VLOOKUP(AF1139, method!$A$1:$B$15, 2, 0)</f>
        <v>放頭</v>
      </c>
      <c r="H1139">
        <v>4</v>
      </c>
      <c r="I1139" t="str">
        <f t="shared" si="51"/>
        <v>忠</v>
      </c>
      <c r="J1139">
        <f>COUNTIF($B$2:B1139,B1139)</f>
        <v>14</v>
      </c>
      <c r="K1139" t="str">
        <f t="shared" ca="1" si="52"/>
        <v/>
      </c>
      <c r="L1139" t="s">
        <v>480</v>
      </c>
      <c r="M1139" s="41" t="s">
        <v>400</v>
      </c>
      <c r="N1139">
        <v>1650</v>
      </c>
      <c r="O1139">
        <v>1</v>
      </c>
      <c r="P1139">
        <v>39.14</v>
      </c>
      <c r="Q1139">
        <v>9</v>
      </c>
      <c r="R1139">
        <v>11</v>
      </c>
      <c r="S1139" s="56" t="s">
        <v>352</v>
      </c>
      <c r="T1139" s="47" t="s">
        <v>32</v>
      </c>
      <c r="U1139" s="23" t="s">
        <v>112</v>
      </c>
      <c r="V1139">
        <v>125</v>
      </c>
      <c r="W1139">
        <v>128</v>
      </c>
      <c r="X1139">
        <v>1115</v>
      </c>
      <c r="Z1139">
        <v>6.6</v>
      </c>
      <c r="AA1139" s="37" t="s">
        <v>428</v>
      </c>
      <c r="AB1139" s="36" t="s">
        <v>782</v>
      </c>
      <c r="AC1139" s="36">
        <f>VLOOKUP(A1139,Raceinfo!$A$1:$D$15,4,0)</f>
        <v>2</v>
      </c>
      <c r="AD1139">
        <v>2</v>
      </c>
      <c r="AE1139">
        <v>90</v>
      </c>
      <c r="AF1139">
        <v>2</v>
      </c>
      <c r="AG1139">
        <v>2</v>
      </c>
      <c r="AH1139">
        <v>2</v>
      </c>
      <c r="AI1139">
        <v>4</v>
      </c>
      <c r="AL1139" t="s">
        <v>24</v>
      </c>
      <c r="AM1139" t="s">
        <v>1474</v>
      </c>
      <c r="AN1139" s="126">
        <f>表格2[[#This Row],[今次負磅]]/表格2[[#This Row],[排位體重]]*100%</f>
        <v>0.11210762331838565</v>
      </c>
      <c r="AO1139" t="str">
        <f t="shared" si="53"/>
        <v/>
      </c>
    </row>
    <row r="1140" spans="1:41" x14ac:dyDescent="0.25">
      <c r="A1140" s="23" t="s">
        <v>238</v>
      </c>
      <c r="B1140" s="24" t="s">
        <v>239</v>
      </c>
      <c r="C1140" s="24"/>
      <c r="D1140" s="24"/>
      <c r="E1140" s="11" t="s">
        <v>1414</v>
      </c>
      <c r="F1140" s="122"/>
      <c r="G1140" s="30" t="str">
        <f>VLOOKUP(AF1140, method!$A$1:$B$15, 2, 0)</f>
        <v>放頭</v>
      </c>
      <c r="H1140" s="15">
        <v>3</v>
      </c>
      <c r="I1140" s="15" t="str">
        <f t="shared" si="51"/>
        <v>忠</v>
      </c>
      <c r="J1140" s="15">
        <f>COUNTIF($B$2:B1140,B1140)</f>
        <v>15</v>
      </c>
      <c r="K1140" s="15" t="str">
        <f t="shared" ca="1" si="52"/>
        <v/>
      </c>
      <c r="L1140" t="s">
        <v>620</v>
      </c>
      <c r="M1140" s="40" t="s">
        <v>426</v>
      </c>
      <c r="N1140">
        <v>1650</v>
      </c>
      <c r="O1140">
        <v>1</v>
      </c>
      <c r="P1140">
        <v>38.729999999999997</v>
      </c>
      <c r="Q1140">
        <v>9</v>
      </c>
      <c r="R1140">
        <v>10</v>
      </c>
      <c r="S1140" s="56" t="s">
        <v>352</v>
      </c>
      <c r="T1140" s="47" t="s">
        <v>32</v>
      </c>
      <c r="U1140" s="23" t="s">
        <v>112</v>
      </c>
      <c r="V1140">
        <v>125</v>
      </c>
      <c r="W1140">
        <v>129</v>
      </c>
      <c r="X1140">
        <v>1111</v>
      </c>
      <c r="Z1140">
        <v>5.8</v>
      </c>
      <c r="AA1140" s="37">
        <v>3</v>
      </c>
      <c r="AB1140" s="35" t="s">
        <v>370</v>
      </c>
      <c r="AC1140" s="35">
        <f>VLOOKUP(A1140,Raceinfo!$A$1:$D$15,4,0)</f>
        <v>2</v>
      </c>
      <c r="AD1140">
        <v>2</v>
      </c>
      <c r="AE1140">
        <v>90</v>
      </c>
      <c r="AF1140">
        <v>3</v>
      </c>
      <c r="AG1140">
        <v>2</v>
      </c>
      <c r="AH1140">
        <v>1</v>
      </c>
      <c r="AI1140">
        <v>3</v>
      </c>
      <c r="AL1140" t="s">
        <v>783</v>
      </c>
      <c r="AM1140" t="s">
        <v>1655</v>
      </c>
      <c r="AN1140" s="126">
        <f>表格2[[#This Row],[今次負磅]]/表格2[[#This Row],[排位體重]]*100%</f>
        <v>0.11251125112511251</v>
      </c>
      <c r="AO1140" t="str">
        <f t="shared" si="53"/>
        <v/>
      </c>
    </row>
    <row r="1141" spans="1:41" x14ac:dyDescent="0.25">
      <c r="A1141" s="23" t="s">
        <v>238</v>
      </c>
      <c r="B1141" s="24" t="s">
        <v>239</v>
      </c>
      <c r="C1141" s="24"/>
      <c r="D1141" s="24"/>
      <c r="E1141" s="124" t="s">
        <v>1413</v>
      </c>
      <c r="F1141" s="122"/>
      <c r="G1141" s="30" t="str">
        <f>VLOOKUP(AF1141, method!$A$1:$B$15, 2, 0)</f>
        <v>放頭</v>
      </c>
      <c r="H1141">
        <v>9</v>
      </c>
      <c r="I1141" t="str">
        <f t="shared" si="51"/>
        <v>忠</v>
      </c>
      <c r="J1141">
        <f>COUNTIF($B$2:B1141,B1141)</f>
        <v>16</v>
      </c>
      <c r="K1141" t="str">
        <f t="shared" ca="1" si="52"/>
        <v/>
      </c>
      <c r="L1141" t="s">
        <v>481</v>
      </c>
      <c r="M1141" s="39" t="s">
        <v>369</v>
      </c>
      <c r="N1141">
        <v>1600</v>
      </c>
      <c r="O1141">
        <v>1</v>
      </c>
      <c r="P1141">
        <v>33.93</v>
      </c>
      <c r="Q1141">
        <v>9</v>
      </c>
      <c r="R1141">
        <v>1</v>
      </c>
      <c r="S1141" s="56" t="s">
        <v>352</v>
      </c>
      <c r="T1141" s="70" t="s">
        <v>510</v>
      </c>
      <c r="U1141" s="23" t="s">
        <v>112</v>
      </c>
      <c r="V1141">
        <v>125</v>
      </c>
      <c r="W1141">
        <v>115</v>
      </c>
      <c r="X1141">
        <v>1094</v>
      </c>
      <c r="Z1141">
        <v>18</v>
      </c>
      <c r="AA1141" s="37" t="s">
        <v>531</v>
      </c>
      <c r="AB1141" s="35" t="s">
        <v>370</v>
      </c>
      <c r="AC1141" s="35">
        <f>VLOOKUP(A1141,Raceinfo!$A$1:$D$15,4,0)</f>
        <v>2</v>
      </c>
      <c r="AD1141">
        <v>1</v>
      </c>
      <c r="AE1141">
        <v>90</v>
      </c>
      <c r="AF1141">
        <v>1</v>
      </c>
      <c r="AG1141">
        <v>1</v>
      </c>
      <c r="AH1141">
        <v>1</v>
      </c>
      <c r="AI1141">
        <v>9</v>
      </c>
      <c r="AL1141" t="s">
        <v>784</v>
      </c>
      <c r="AM1141" t="s">
        <v>1656</v>
      </c>
      <c r="AN1141" s="126">
        <f>表格2[[#This Row],[今次負磅]]/表格2[[#This Row],[排位體重]]*100%</f>
        <v>0.11425959780621572</v>
      </c>
      <c r="AO1141" t="str">
        <f t="shared" si="53"/>
        <v/>
      </c>
    </row>
    <row r="1142" spans="1:41" x14ac:dyDescent="0.25">
      <c r="A1142" s="23" t="s">
        <v>238</v>
      </c>
      <c r="B1142" s="24" t="s">
        <v>239</v>
      </c>
      <c r="C1142" s="24"/>
      <c r="D1142" s="24"/>
      <c r="E1142" s="125" t="s">
        <v>1399</v>
      </c>
      <c r="F1142" s="122"/>
      <c r="G1142" s="30" t="str">
        <f>VLOOKUP(AF1142, method!$A$1:$B$15, 2, 0)</f>
        <v>放頭</v>
      </c>
      <c r="H1142">
        <v>8</v>
      </c>
      <c r="I1142" t="str">
        <f t="shared" si="51"/>
        <v>忠</v>
      </c>
      <c r="J1142">
        <f>COUNTIF($B$2:B1142,B1142)</f>
        <v>17</v>
      </c>
      <c r="K1142" t="str">
        <f t="shared" ca="1" si="52"/>
        <v/>
      </c>
      <c r="L1142" t="s">
        <v>686</v>
      </c>
      <c r="M1142" s="39" t="s">
        <v>413</v>
      </c>
      <c r="N1142" s="42">
        <v>1400</v>
      </c>
      <c r="O1142">
        <v>1</v>
      </c>
      <c r="P1142">
        <v>21.82</v>
      </c>
      <c r="Q1142">
        <v>9</v>
      </c>
      <c r="R1142">
        <v>2</v>
      </c>
      <c r="S1142" s="56" t="s">
        <v>352</v>
      </c>
      <c r="T1142" s="62" t="s">
        <v>154</v>
      </c>
      <c r="U1142" s="23" t="s">
        <v>112</v>
      </c>
      <c r="V1142">
        <v>125</v>
      </c>
      <c r="W1142">
        <v>126</v>
      </c>
      <c r="X1142">
        <v>1097</v>
      </c>
      <c r="Z1142">
        <v>13</v>
      </c>
      <c r="AA1142" s="37" t="s">
        <v>440</v>
      </c>
      <c r="AB1142" s="35" t="s">
        <v>377</v>
      </c>
      <c r="AC1142" s="35">
        <f>VLOOKUP(A1142,Raceinfo!$A$1:$D$15,4,0)</f>
        <v>2</v>
      </c>
      <c r="AD1142">
        <v>2</v>
      </c>
      <c r="AE1142">
        <v>90</v>
      </c>
      <c r="AF1142">
        <v>3</v>
      </c>
      <c r="AG1142">
        <v>5</v>
      </c>
      <c r="AH1142">
        <v>6</v>
      </c>
      <c r="AI1142">
        <v>8</v>
      </c>
      <c r="AL1142" t="s">
        <v>785</v>
      </c>
      <c r="AM1142" t="s">
        <v>1657</v>
      </c>
      <c r="AN1142" s="126">
        <f>表格2[[#This Row],[今次負磅]]/表格2[[#This Row],[排位體重]]*100%</f>
        <v>0.11394712853236098</v>
      </c>
      <c r="AO1142" t="str">
        <f t="shared" si="53"/>
        <v/>
      </c>
    </row>
    <row r="1143" spans="1:41" x14ac:dyDescent="0.25">
      <c r="A1143" s="23" t="s">
        <v>238</v>
      </c>
      <c r="B1143" s="24" t="s">
        <v>239</v>
      </c>
      <c r="C1143" s="24"/>
      <c r="D1143" s="24"/>
      <c r="E1143" s="125" t="s">
        <v>1399</v>
      </c>
      <c r="F1143" s="122"/>
      <c r="G1143" s="30" t="str">
        <f>VLOOKUP(AF1143, method!$A$1:$B$15, 2, 0)</f>
        <v>放頭</v>
      </c>
      <c r="H1143" s="15">
        <v>3</v>
      </c>
      <c r="I1143" s="15" t="str">
        <f t="shared" si="51"/>
        <v>忠</v>
      </c>
      <c r="J1143" s="15">
        <f>COUNTIF($B$2:B1143,B1143)</f>
        <v>18</v>
      </c>
      <c r="K1143" s="15" t="str">
        <f t="shared" ca="1" si="52"/>
        <v/>
      </c>
      <c r="L1143" t="s">
        <v>687</v>
      </c>
      <c r="M1143" s="40" t="s">
        <v>426</v>
      </c>
      <c r="N1143">
        <v>1650</v>
      </c>
      <c r="O1143">
        <v>1</v>
      </c>
      <c r="P1143">
        <v>38.56</v>
      </c>
      <c r="Q1143">
        <v>9</v>
      </c>
      <c r="R1143">
        <v>1</v>
      </c>
      <c r="S1143" s="56" t="s">
        <v>352</v>
      </c>
      <c r="T1143" s="47" t="s">
        <v>32</v>
      </c>
      <c r="U1143" s="23" t="s">
        <v>112</v>
      </c>
      <c r="V1143">
        <v>125</v>
      </c>
      <c r="W1143">
        <v>127</v>
      </c>
      <c r="X1143">
        <v>1098</v>
      </c>
      <c r="Z1143">
        <v>3.5</v>
      </c>
      <c r="AA1143" s="38" t="s">
        <v>463</v>
      </c>
      <c r="AB1143" s="35" t="s">
        <v>370</v>
      </c>
      <c r="AC1143" s="35">
        <f>VLOOKUP(A1143,Raceinfo!$A$1:$D$15,4,0)</f>
        <v>2</v>
      </c>
      <c r="AD1143">
        <v>2</v>
      </c>
      <c r="AE1143">
        <v>89</v>
      </c>
      <c r="AF1143">
        <v>3</v>
      </c>
      <c r="AG1143">
        <v>3</v>
      </c>
      <c r="AH1143">
        <v>4</v>
      </c>
      <c r="AI1143">
        <v>3</v>
      </c>
      <c r="AL1143" t="s">
        <v>786</v>
      </c>
      <c r="AM1143" t="s">
        <v>1658</v>
      </c>
      <c r="AN1143" s="126">
        <f>表格2[[#This Row],[今次負磅]]/表格2[[#This Row],[排位體重]]*100%</f>
        <v>0.11384335154826958</v>
      </c>
      <c r="AO1143" t="str">
        <f t="shared" si="53"/>
        <v/>
      </c>
    </row>
    <row r="1144" spans="1:41" x14ac:dyDescent="0.25">
      <c r="A1144" s="23" t="s">
        <v>238</v>
      </c>
      <c r="B1144" s="24" t="s">
        <v>239</v>
      </c>
      <c r="C1144" s="24"/>
      <c r="D1144" s="24"/>
      <c r="E1144" s="11" t="s">
        <v>1414</v>
      </c>
      <c r="F1144" s="28" t="s">
        <v>1408</v>
      </c>
      <c r="G1144" s="30" t="str">
        <f>VLOOKUP(AF1144, method!$A$1:$B$15, 2, 0)</f>
        <v>放頭</v>
      </c>
      <c r="H1144" s="15">
        <v>2</v>
      </c>
      <c r="I1144" s="15" t="str">
        <f t="shared" si="51"/>
        <v>忠</v>
      </c>
      <c r="J1144" s="15">
        <f>COUNTIF($B$2:B1144,B1144)</f>
        <v>19</v>
      </c>
      <c r="K1144" s="15" t="str">
        <f t="shared" ca="1" si="52"/>
        <v/>
      </c>
      <c r="L1144" t="s">
        <v>645</v>
      </c>
      <c r="M1144" s="41" t="s">
        <v>400</v>
      </c>
      <c r="N1144">
        <v>1650</v>
      </c>
      <c r="O1144">
        <v>1</v>
      </c>
      <c r="P1144">
        <v>39.17</v>
      </c>
      <c r="Q1144">
        <v>9</v>
      </c>
      <c r="R1144">
        <v>11</v>
      </c>
      <c r="S1144" s="56" t="s">
        <v>352</v>
      </c>
      <c r="T1144" s="47" t="s">
        <v>32</v>
      </c>
      <c r="U1144" s="23" t="s">
        <v>112</v>
      </c>
      <c r="V1144">
        <v>125</v>
      </c>
      <c r="W1144">
        <v>124</v>
      </c>
      <c r="X1144">
        <v>1097</v>
      </c>
      <c r="Z1144">
        <v>7.3</v>
      </c>
      <c r="AA1144" s="38" t="s">
        <v>461</v>
      </c>
      <c r="AB1144" s="35" t="s">
        <v>377</v>
      </c>
      <c r="AC1144" s="35">
        <f>VLOOKUP(A1144,Raceinfo!$A$1:$D$15,4,0)</f>
        <v>2</v>
      </c>
      <c r="AD1144">
        <v>2</v>
      </c>
      <c r="AE1144">
        <v>88</v>
      </c>
      <c r="AF1144">
        <v>2</v>
      </c>
      <c r="AG1144">
        <v>3</v>
      </c>
      <c r="AH1144">
        <v>3</v>
      </c>
      <c r="AI1144">
        <v>2</v>
      </c>
      <c r="AL1144" t="s">
        <v>787</v>
      </c>
      <c r="AM1144" t="s">
        <v>1659</v>
      </c>
      <c r="AN1144" s="126">
        <f>表格2[[#This Row],[今次負磅]]/表格2[[#This Row],[排位體重]]*100%</f>
        <v>0.11394712853236098</v>
      </c>
      <c r="AO1144" t="str">
        <f t="shared" si="53"/>
        <v/>
      </c>
    </row>
    <row r="1145" spans="1:41" x14ac:dyDescent="0.25">
      <c r="A1145" s="23" t="s">
        <v>238</v>
      </c>
      <c r="B1145" s="24" t="s">
        <v>239</v>
      </c>
      <c r="C1145" s="24"/>
      <c r="D1145" s="24"/>
      <c r="E1145" s="11" t="s">
        <v>1414</v>
      </c>
      <c r="F1145" s="28" t="s">
        <v>1408</v>
      </c>
      <c r="G1145" s="30" t="str">
        <f>VLOOKUP(AF1145, method!$A$1:$B$15, 2, 0)</f>
        <v>放頭</v>
      </c>
      <c r="H1145" s="15">
        <v>2</v>
      </c>
      <c r="I1145" s="15" t="str">
        <f t="shared" si="51"/>
        <v>忠</v>
      </c>
      <c r="J1145" s="15">
        <f>COUNTIF($B$2:B1145,B1145)</f>
        <v>20</v>
      </c>
      <c r="K1145" s="15" t="str">
        <f t="shared" ca="1" si="52"/>
        <v/>
      </c>
      <c r="L1145" t="s">
        <v>734</v>
      </c>
      <c r="M1145" s="40" t="s">
        <v>426</v>
      </c>
      <c r="N1145">
        <v>1650</v>
      </c>
      <c r="O1145">
        <v>1</v>
      </c>
      <c r="P1145">
        <v>38.93</v>
      </c>
      <c r="Q1145">
        <v>9</v>
      </c>
      <c r="R1145">
        <v>7</v>
      </c>
      <c r="S1145" s="56" t="s">
        <v>352</v>
      </c>
      <c r="T1145" s="47" t="s">
        <v>32</v>
      </c>
      <c r="U1145" s="23" t="s">
        <v>112</v>
      </c>
      <c r="V1145">
        <v>125</v>
      </c>
      <c r="W1145">
        <v>122</v>
      </c>
      <c r="X1145">
        <v>1102</v>
      </c>
      <c r="Z1145">
        <v>2</v>
      </c>
      <c r="AA1145" s="38" t="s">
        <v>461</v>
      </c>
      <c r="AB1145" s="35" t="s">
        <v>370</v>
      </c>
      <c r="AC1145" s="35">
        <f>VLOOKUP(A1145,Raceinfo!$A$1:$D$15,4,0)</f>
        <v>2</v>
      </c>
      <c r="AD1145">
        <v>2</v>
      </c>
      <c r="AE1145">
        <v>87</v>
      </c>
      <c r="AF1145">
        <v>2</v>
      </c>
      <c r="AG1145">
        <v>2</v>
      </c>
      <c r="AH1145">
        <v>2</v>
      </c>
      <c r="AI1145">
        <v>2</v>
      </c>
      <c r="AL1145" t="s">
        <v>24</v>
      </c>
      <c r="AM1145" t="s">
        <v>1474</v>
      </c>
      <c r="AN1145" s="126">
        <f>表格2[[#This Row],[今次負磅]]/表格2[[#This Row],[排位體重]]*100%</f>
        <v>0.11343012704174228</v>
      </c>
      <c r="AO1145" t="str">
        <f t="shared" si="53"/>
        <v/>
      </c>
    </row>
    <row r="1146" spans="1:41" x14ac:dyDescent="0.25">
      <c r="A1146" s="23" t="s">
        <v>238</v>
      </c>
      <c r="B1146" s="24" t="s">
        <v>239</v>
      </c>
      <c r="C1146" s="24"/>
      <c r="D1146" s="24"/>
      <c r="E1146" s="12" t="s">
        <v>29</v>
      </c>
      <c r="F1146" s="122"/>
      <c r="G1146" s="30" t="str">
        <f>VLOOKUP(AF1146, method!$A$1:$B$15, 2, 0)</f>
        <v>放頭</v>
      </c>
      <c r="H1146" s="15">
        <v>3</v>
      </c>
      <c r="I1146" s="15" t="str">
        <f t="shared" si="51"/>
        <v>忠</v>
      </c>
      <c r="J1146" s="15">
        <f>COUNTIF($B$2:B1146,B1146)</f>
        <v>21</v>
      </c>
      <c r="K1146" s="15" t="str">
        <f t="shared" ca="1" si="52"/>
        <v/>
      </c>
      <c r="L1146" t="s">
        <v>536</v>
      </c>
      <c r="M1146" s="39" t="s">
        <v>369</v>
      </c>
      <c r="N1146" s="42">
        <v>1400</v>
      </c>
      <c r="O1146">
        <v>1</v>
      </c>
      <c r="P1146">
        <v>21.55</v>
      </c>
      <c r="Q1146">
        <v>9</v>
      </c>
      <c r="R1146">
        <v>10</v>
      </c>
      <c r="S1146" s="56" t="s">
        <v>352</v>
      </c>
      <c r="T1146" s="62" t="s">
        <v>154</v>
      </c>
      <c r="U1146" s="23" t="s">
        <v>112</v>
      </c>
      <c r="V1146">
        <v>125</v>
      </c>
      <c r="W1146">
        <v>118</v>
      </c>
      <c r="X1146">
        <v>1097</v>
      </c>
      <c r="Z1146">
        <v>18</v>
      </c>
      <c r="AA1146" s="38" t="s">
        <v>470</v>
      </c>
      <c r="AB1146" s="35" t="s">
        <v>377</v>
      </c>
      <c r="AC1146" s="35">
        <f>VLOOKUP(A1146,Raceinfo!$A$1:$D$15,4,0)</f>
        <v>2</v>
      </c>
      <c r="AD1146">
        <v>2</v>
      </c>
      <c r="AE1146">
        <v>86</v>
      </c>
      <c r="AF1146">
        <v>3</v>
      </c>
      <c r="AG1146">
        <v>2</v>
      </c>
      <c r="AH1146">
        <v>2</v>
      </c>
      <c r="AI1146">
        <v>3</v>
      </c>
      <c r="AL1146" t="s">
        <v>24</v>
      </c>
      <c r="AM1146" t="s">
        <v>1474</v>
      </c>
      <c r="AN1146" s="126">
        <f>表格2[[#This Row],[今次負磅]]/表格2[[#This Row],[排位體重]]*100%</f>
        <v>0.11394712853236098</v>
      </c>
      <c r="AO1146" t="str">
        <f t="shared" si="53"/>
        <v/>
      </c>
    </row>
    <row r="1147" spans="1:41" x14ac:dyDescent="0.25">
      <c r="A1147" s="23" t="s">
        <v>238</v>
      </c>
      <c r="B1147" s="24" t="s">
        <v>239</v>
      </c>
      <c r="C1147" s="24"/>
      <c r="D1147" s="24"/>
      <c r="E1147" s="125" t="s">
        <v>1399</v>
      </c>
      <c r="F1147" s="28" t="s">
        <v>1408</v>
      </c>
      <c r="G1147" s="30" t="str">
        <f>VLOOKUP(AF1147, method!$A$1:$B$15, 2, 0)</f>
        <v>放頭</v>
      </c>
      <c r="H1147" s="15">
        <v>1</v>
      </c>
      <c r="I1147" s="15" t="str">
        <f t="shared" si="51"/>
        <v>忠</v>
      </c>
      <c r="J1147" s="15">
        <f>COUNTIF($B$2:B1147,B1147)</f>
        <v>22</v>
      </c>
      <c r="K1147" s="15" t="str">
        <f t="shared" ca="1" si="52"/>
        <v/>
      </c>
      <c r="L1147" t="s">
        <v>647</v>
      </c>
      <c r="M1147" s="40" t="s">
        <v>398</v>
      </c>
      <c r="N1147">
        <v>1650</v>
      </c>
      <c r="O1147">
        <v>1</v>
      </c>
      <c r="P1147">
        <v>39.799999999999997</v>
      </c>
      <c r="Q1147">
        <v>9</v>
      </c>
      <c r="R1147">
        <v>1</v>
      </c>
      <c r="S1147" s="56" t="s">
        <v>352</v>
      </c>
      <c r="T1147" s="79" t="s">
        <v>648</v>
      </c>
      <c r="U1147" s="23" t="s">
        <v>112</v>
      </c>
      <c r="V1147">
        <v>125</v>
      </c>
      <c r="W1147">
        <v>129</v>
      </c>
      <c r="X1147">
        <v>1117</v>
      </c>
      <c r="Z1147">
        <v>1.4</v>
      </c>
      <c r="AA1147" s="38">
        <v>1</v>
      </c>
      <c r="AB1147" s="35" t="s">
        <v>377</v>
      </c>
      <c r="AC1147" s="35">
        <f>VLOOKUP(A1147,Raceinfo!$A$1:$D$15,4,0)</f>
        <v>2</v>
      </c>
      <c r="AD1147">
        <v>3</v>
      </c>
      <c r="AE1147">
        <v>79</v>
      </c>
      <c r="AF1147">
        <v>2</v>
      </c>
      <c r="AG1147">
        <v>3</v>
      </c>
      <c r="AH1147">
        <v>3</v>
      </c>
      <c r="AI1147">
        <v>1</v>
      </c>
      <c r="AL1147" t="s">
        <v>24</v>
      </c>
      <c r="AM1147" t="s">
        <v>1474</v>
      </c>
      <c r="AN1147" s="126">
        <f>表格2[[#This Row],[今次負磅]]/表格2[[#This Row],[排位體重]]*100%</f>
        <v>0.11190689346463742</v>
      </c>
      <c r="AO1147" t="str">
        <f t="shared" si="53"/>
        <v/>
      </c>
    </row>
    <row r="1148" spans="1:41" x14ac:dyDescent="0.25">
      <c r="A1148" s="23" t="s">
        <v>238</v>
      </c>
      <c r="B1148" s="24" t="s">
        <v>239</v>
      </c>
      <c r="C1148" s="24"/>
      <c r="D1148" s="24"/>
      <c r="E1148" s="11" t="s">
        <v>1414</v>
      </c>
      <c r="F1148" s="122"/>
      <c r="G1148" s="32" t="str">
        <f>VLOOKUP(AF1148, method!$A$1:$B$15, 2, 0)</f>
        <v>中前</v>
      </c>
      <c r="H1148" s="15">
        <v>3</v>
      </c>
      <c r="I1148" s="15" t="str">
        <f t="shared" si="51"/>
        <v>忠</v>
      </c>
      <c r="J1148" s="15">
        <f>COUNTIF($B$2:B1148,B1148)</f>
        <v>23</v>
      </c>
      <c r="K1148" s="15" t="str">
        <f t="shared" ca="1" si="52"/>
        <v/>
      </c>
      <c r="L1148" t="s">
        <v>598</v>
      </c>
      <c r="M1148" s="40" t="s">
        <v>426</v>
      </c>
      <c r="N1148">
        <v>1650</v>
      </c>
      <c r="O1148">
        <v>1</v>
      </c>
      <c r="P1148">
        <v>39.880000000000003</v>
      </c>
      <c r="Q1148">
        <v>9</v>
      </c>
      <c r="R1148">
        <v>6</v>
      </c>
      <c r="S1148" s="56" t="s">
        <v>352</v>
      </c>
      <c r="T1148" s="48" t="s">
        <v>37</v>
      </c>
      <c r="U1148" s="23" t="s">
        <v>112</v>
      </c>
      <c r="V1148">
        <v>125</v>
      </c>
      <c r="W1148">
        <v>135</v>
      </c>
      <c r="X1148">
        <v>1109</v>
      </c>
      <c r="Z1148">
        <v>3.7</v>
      </c>
      <c r="AA1148" s="38" t="s">
        <v>463</v>
      </c>
      <c r="AB1148" s="35" t="s">
        <v>377</v>
      </c>
      <c r="AC1148" s="35">
        <f>VLOOKUP(A1148,Raceinfo!$A$1:$D$15,4,0)</f>
        <v>2</v>
      </c>
      <c r="AD1148">
        <v>3</v>
      </c>
      <c r="AE1148">
        <v>78</v>
      </c>
      <c r="AF1148">
        <v>7</v>
      </c>
      <c r="AG1148">
        <v>8</v>
      </c>
      <c r="AH1148">
        <v>9</v>
      </c>
      <c r="AI1148">
        <v>3</v>
      </c>
      <c r="AL1148" t="s">
        <v>24</v>
      </c>
      <c r="AM1148" t="s">
        <v>1474</v>
      </c>
      <c r="AN1148" s="126">
        <f>表格2[[#This Row],[今次負磅]]/表格2[[#This Row],[排位體重]]*100%</f>
        <v>0.1127141568981064</v>
      </c>
      <c r="AO1148" t="str">
        <f t="shared" si="53"/>
        <v/>
      </c>
    </row>
    <row r="1149" spans="1:41" x14ac:dyDescent="0.25">
      <c r="A1149" s="23" t="s">
        <v>238</v>
      </c>
      <c r="B1149" s="24" t="s">
        <v>239</v>
      </c>
      <c r="C1149" s="24"/>
      <c r="D1149" s="24"/>
      <c r="E1149" s="125" t="s">
        <v>1399</v>
      </c>
      <c r="F1149" s="28" t="s">
        <v>1408</v>
      </c>
      <c r="G1149" s="30" t="str">
        <f>VLOOKUP(AF1149, method!$A$1:$B$15, 2, 0)</f>
        <v>放頭</v>
      </c>
      <c r="H1149" s="15">
        <v>1</v>
      </c>
      <c r="I1149" s="15" t="str">
        <f t="shared" si="51"/>
        <v>忠</v>
      </c>
      <c r="J1149" s="15">
        <f>COUNTIF($B$2:B1149,B1149)</f>
        <v>24</v>
      </c>
      <c r="K1149" s="15" t="str">
        <f t="shared" ca="1" si="52"/>
        <v/>
      </c>
      <c r="L1149" t="s">
        <v>719</v>
      </c>
      <c r="M1149" s="40" t="s">
        <v>376</v>
      </c>
      <c r="N1149">
        <v>1650</v>
      </c>
      <c r="O1149">
        <v>1</v>
      </c>
      <c r="P1149">
        <v>40.200000000000003</v>
      </c>
      <c r="Q1149">
        <v>9</v>
      </c>
      <c r="R1149">
        <v>5</v>
      </c>
      <c r="S1149" s="56" t="s">
        <v>352</v>
      </c>
      <c r="T1149" s="47" t="s">
        <v>32</v>
      </c>
      <c r="U1149" s="23" t="s">
        <v>112</v>
      </c>
      <c r="V1149">
        <v>125</v>
      </c>
      <c r="W1149">
        <v>127</v>
      </c>
      <c r="X1149">
        <v>1120</v>
      </c>
      <c r="Z1149">
        <v>2.1</v>
      </c>
      <c r="AA1149" s="38" t="s">
        <v>468</v>
      </c>
      <c r="AB1149" s="35" t="s">
        <v>377</v>
      </c>
      <c r="AC1149" s="35">
        <f>VLOOKUP(A1149,Raceinfo!$A$1:$D$15,4,0)</f>
        <v>2</v>
      </c>
      <c r="AD1149">
        <v>3</v>
      </c>
      <c r="AE1149">
        <v>71</v>
      </c>
      <c r="AF1149">
        <v>1</v>
      </c>
      <c r="AG1149">
        <v>1</v>
      </c>
      <c r="AH1149">
        <v>1</v>
      </c>
      <c r="AI1149">
        <v>1</v>
      </c>
      <c r="AL1149" t="s">
        <v>24</v>
      </c>
      <c r="AM1149" t="s">
        <v>1474</v>
      </c>
      <c r="AN1149" s="126">
        <f>表格2[[#This Row],[今次負磅]]/表格2[[#This Row],[排位體重]]*100%</f>
        <v>0.11160714285714286</v>
      </c>
      <c r="AO1149" t="str">
        <f t="shared" si="53"/>
        <v/>
      </c>
    </row>
    <row r="1150" spans="1:41" x14ac:dyDescent="0.25">
      <c r="A1150" s="23" t="s">
        <v>238</v>
      </c>
      <c r="B1150" s="24" t="s">
        <v>239</v>
      </c>
      <c r="C1150" s="24"/>
      <c r="D1150" s="24"/>
      <c r="E1150" s="125" t="s">
        <v>1399</v>
      </c>
      <c r="F1150" s="23" t="s">
        <v>1409</v>
      </c>
      <c r="G1150" s="32" t="str">
        <f>VLOOKUP(AF1150, method!$A$1:$B$15, 2, 0)</f>
        <v>中前</v>
      </c>
      <c r="H1150" s="15">
        <v>2</v>
      </c>
      <c r="I1150" s="15" t="str">
        <f t="shared" si="51"/>
        <v>忠</v>
      </c>
      <c r="J1150" s="15">
        <f>COUNTIF($B$2:B1150,B1150)</f>
        <v>25</v>
      </c>
      <c r="K1150" s="15" t="str">
        <f t="shared" ca="1" si="52"/>
        <v/>
      </c>
      <c r="L1150" t="s">
        <v>560</v>
      </c>
      <c r="M1150" s="40" t="s">
        <v>426</v>
      </c>
      <c r="N1150">
        <v>1650</v>
      </c>
      <c r="O1150">
        <v>1</v>
      </c>
      <c r="P1150">
        <v>39.57</v>
      </c>
      <c r="Q1150">
        <v>9</v>
      </c>
      <c r="R1150">
        <v>2</v>
      </c>
      <c r="S1150" s="56" t="s">
        <v>352</v>
      </c>
      <c r="T1150" s="55" t="s">
        <v>69</v>
      </c>
      <c r="U1150" s="23" t="s">
        <v>112</v>
      </c>
      <c r="V1150">
        <v>125</v>
      </c>
      <c r="W1150">
        <v>125</v>
      </c>
      <c r="X1150">
        <v>1117</v>
      </c>
      <c r="Z1150">
        <v>3.9</v>
      </c>
      <c r="AA1150" s="38" t="s">
        <v>432</v>
      </c>
      <c r="AB1150" s="35" t="s">
        <v>377</v>
      </c>
      <c r="AC1150" s="35">
        <f>VLOOKUP(A1150,Raceinfo!$A$1:$D$15,4,0)</f>
        <v>2</v>
      </c>
      <c r="AD1150">
        <v>3</v>
      </c>
      <c r="AE1150">
        <v>69</v>
      </c>
      <c r="AF1150">
        <v>5</v>
      </c>
      <c r="AG1150">
        <v>6</v>
      </c>
      <c r="AH1150">
        <v>4</v>
      </c>
      <c r="AI1150">
        <v>2</v>
      </c>
      <c r="AL1150" t="s">
        <v>24</v>
      </c>
      <c r="AM1150" t="s">
        <v>1474</v>
      </c>
      <c r="AN1150" s="126">
        <f>表格2[[#This Row],[今次負磅]]/表格2[[#This Row],[排位體重]]*100%</f>
        <v>0.11190689346463742</v>
      </c>
      <c r="AO1150" t="str">
        <f t="shared" si="53"/>
        <v/>
      </c>
    </row>
    <row r="1151" spans="1:41" x14ac:dyDescent="0.25">
      <c r="A1151" s="23" t="s">
        <v>238</v>
      </c>
      <c r="B1151" s="24" t="s">
        <v>239</v>
      </c>
      <c r="C1151" s="24"/>
      <c r="D1151" s="24"/>
      <c r="E1151" s="11" t="s">
        <v>1414</v>
      </c>
      <c r="F1151" s="122"/>
      <c r="G1151" s="30" t="str">
        <f>VLOOKUP(AF1151, method!$A$1:$B$15, 2, 0)</f>
        <v>放頭</v>
      </c>
      <c r="H1151" s="15">
        <v>3</v>
      </c>
      <c r="I1151" s="15" t="str">
        <f t="shared" si="51"/>
        <v>忠</v>
      </c>
      <c r="J1151" s="15">
        <f>COUNTIF($B$2:B1151,B1151)</f>
        <v>26</v>
      </c>
      <c r="K1151" s="15" t="str">
        <f t="shared" ca="1" si="52"/>
        <v/>
      </c>
      <c r="L1151" t="s">
        <v>561</v>
      </c>
      <c r="M1151" s="40" t="s">
        <v>446</v>
      </c>
      <c r="N1151">
        <v>1650</v>
      </c>
      <c r="O1151">
        <v>1</v>
      </c>
      <c r="P1151">
        <v>39.659999999999997</v>
      </c>
      <c r="Q1151">
        <v>9</v>
      </c>
      <c r="R1151">
        <v>6</v>
      </c>
      <c r="S1151" s="56" t="s">
        <v>352</v>
      </c>
      <c r="T1151" s="50" t="s">
        <v>46</v>
      </c>
      <c r="U1151" s="23" t="s">
        <v>112</v>
      </c>
      <c r="V1151">
        <v>125</v>
      </c>
      <c r="W1151">
        <v>129</v>
      </c>
      <c r="X1151">
        <v>1111</v>
      </c>
      <c r="Z1151">
        <v>3.7</v>
      </c>
      <c r="AA1151" s="38" t="s">
        <v>550</v>
      </c>
      <c r="AB1151" s="35" t="s">
        <v>377</v>
      </c>
      <c r="AC1151" s="35">
        <f>VLOOKUP(A1151,Raceinfo!$A$1:$D$15,4,0)</f>
        <v>2</v>
      </c>
      <c r="AD1151">
        <v>3</v>
      </c>
      <c r="AE1151">
        <v>69</v>
      </c>
      <c r="AF1151">
        <v>2</v>
      </c>
      <c r="AG1151">
        <v>2</v>
      </c>
      <c r="AH1151">
        <v>2</v>
      </c>
      <c r="AI1151">
        <v>3</v>
      </c>
      <c r="AL1151" t="s">
        <v>24</v>
      </c>
      <c r="AM1151" t="s">
        <v>1474</v>
      </c>
      <c r="AN1151" s="126">
        <f>表格2[[#This Row],[今次負磅]]/表格2[[#This Row],[排位體重]]*100%</f>
        <v>0.11251125112511251</v>
      </c>
      <c r="AO1151" t="str">
        <f t="shared" si="53"/>
        <v/>
      </c>
    </row>
    <row r="1152" spans="1:41" x14ac:dyDescent="0.25">
      <c r="A1152" s="23" t="s">
        <v>238</v>
      </c>
      <c r="B1152" s="24" t="s">
        <v>239</v>
      </c>
      <c r="C1152" s="24"/>
      <c r="D1152" s="24"/>
      <c r="E1152" s="124" t="s">
        <v>1413</v>
      </c>
      <c r="F1152" s="28" t="s">
        <v>1408</v>
      </c>
      <c r="G1152" s="30" t="str">
        <f>VLOOKUP(AF1152, method!$A$1:$B$15, 2, 0)</f>
        <v>放頭</v>
      </c>
      <c r="H1152" s="15">
        <v>1</v>
      </c>
      <c r="I1152" s="15" t="str">
        <f t="shared" si="51"/>
        <v>忠</v>
      </c>
      <c r="J1152" s="15">
        <f>COUNTIF($B$2:B1152,B1152)</f>
        <v>27</v>
      </c>
      <c r="K1152" s="15" t="str">
        <f t="shared" ca="1" si="52"/>
        <v/>
      </c>
      <c r="L1152" t="s">
        <v>622</v>
      </c>
      <c r="M1152" s="40" t="s">
        <v>376</v>
      </c>
      <c r="N1152">
        <v>1650</v>
      </c>
      <c r="O1152">
        <v>1</v>
      </c>
      <c r="P1152">
        <v>40.51</v>
      </c>
      <c r="Q1152">
        <v>9</v>
      </c>
      <c r="R1152">
        <v>3</v>
      </c>
      <c r="S1152" s="56" t="s">
        <v>352</v>
      </c>
      <c r="T1152" s="78" t="s">
        <v>599</v>
      </c>
      <c r="U1152" s="23" t="s">
        <v>112</v>
      </c>
      <c r="V1152">
        <v>125</v>
      </c>
      <c r="W1152">
        <v>120</v>
      </c>
      <c r="X1152">
        <v>1100</v>
      </c>
      <c r="Z1152">
        <v>6.3</v>
      </c>
      <c r="AA1152" s="38" t="s">
        <v>461</v>
      </c>
      <c r="AB1152" s="35" t="s">
        <v>377</v>
      </c>
      <c r="AC1152" s="35">
        <f>VLOOKUP(A1152,Raceinfo!$A$1:$D$15,4,0)</f>
        <v>2</v>
      </c>
      <c r="AD1152">
        <v>3</v>
      </c>
      <c r="AE1152">
        <v>64</v>
      </c>
      <c r="AF1152">
        <v>3</v>
      </c>
      <c r="AG1152">
        <v>3</v>
      </c>
      <c r="AH1152">
        <v>4</v>
      </c>
      <c r="AI1152">
        <v>1</v>
      </c>
      <c r="AL1152" t="s">
        <v>24</v>
      </c>
      <c r="AM1152" t="s">
        <v>1474</v>
      </c>
      <c r="AN1152" s="126">
        <f>表格2[[#This Row],[今次負磅]]/表格2[[#This Row],[排位體重]]*100%</f>
        <v>0.11363636363636363</v>
      </c>
      <c r="AO1152" t="str">
        <f t="shared" si="53"/>
        <v/>
      </c>
    </row>
    <row r="1153" spans="1:41" x14ac:dyDescent="0.25">
      <c r="A1153" s="23" t="s">
        <v>238</v>
      </c>
      <c r="B1153" s="24" t="s">
        <v>239</v>
      </c>
      <c r="C1153" s="24"/>
      <c r="D1153" s="24"/>
      <c r="E1153" s="12" t="s">
        <v>29</v>
      </c>
      <c r="F1153" s="122"/>
      <c r="G1153" s="30" t="str">
        <f>VLOOKUP(AF1153, method!$A$1:$B$15, 2, 0)</f>
        <v>放頭</v>
      </c>
      <c r="H1153">
        <v>7</v>
      </c>
      <c r="I1153" t="str">
        <f t="shared" si="51"/>
        <v>忠</v>
      </c>
      <c r="J1153">
        <f>COUNTIF($B$2:B1153,B1153)</f>
        <v>28</v>
      </c>
      <c r="K1153" t="str">
        <f t="shared" ca="1" si="52"/>
        <v/>
      </c>
      <c r="L1153" t="s">
        <v>492</v>
      </c>
      <c r="M1153" s="40" t="s">
        <v>398</v>
      </c>
      <c r="N1153">
        <v>1650</v>
      </c>
      <c r="O1153">
        <v>1</v>
      </c>
      <c r="P1153">
        <v>40.22</v>
      </c>
      <c r="Q1153">
        <v>9</v>
      </c>
      <c r="R1153">
        <v>9</v>
      </c>
      <c r="S1153" s="56" t="s">
        <v>352</v>
      </c>
      <c r="T1153" s="60" t="s">
        <v>125</v>
      </c>
      <c r="U1153" s="23" t="s">
        <v>112</v>
      </c>
      <c r="V1153">
        <v>125</v>
      </c>
      <c r="W1153">
        <v>119</v>
      </c>
      <c r="X1153">
        <v>1101</v>
      </c>
      <c r="Z1153">
        <v>5.3</v>
      </c>
      <c r="AA1153" s="37" t="s">
        <v>423</v>
      </c>
      <c r="AB1153" s="36" t="s">
        <v>459</v>
      </c>
      <c r="AC1153" s="36">
        <f>VLOOKUP(A1153,Raceinfo!$A$1:$D$15,4,0)</f>
        <v>2</v>
      </c>
      <c r="AD1153">
        <v>3</v>
      </c>
      <c r="AE1153">
        <v>64</v>
      </c>
      <c r="AF1153">
        <v>2</v>
      </c>
      <c r="AG1153">
        <v>2</v>
      </c>
      <c r="AH1153">
        <v>1</v>
      </c>
      <c r="AI1153">
        <v>7</v>
      </c>
      <c r="AL1153" t="s">
        <v>24</v>
      </c>
      <c r="AM1153" t="s">
        <v>1474</v>
      </c>
      <c r="AN1153" s="126">
        <f>表格2[[#This Row],[今次負磅]]/表格2[[#This Row],[排位體重]]*100%</f>
        <v>0.11353315168029064</v>
      </c>
      <c r="AO1153" t="str">
        <f t="shared" si="53"/>
        <v/>
      </c>
    </row>
    <row r="1154" spans="1:41" x14ac:dyDescent="0.25">
      <c r="A1154" s="23" t="s">
        <v>238</v>
      </c>
      <c r="B1154" s="24" t="s">
        <v>239</v>
      </c>
      <c r="C1154" s="24"/>
      <c r="D1154" s="24"/>
      <c r="E1154" s="124" t="s">
        <v>1413</v>
      </c>
      <c r="F1154" s="23" t="s">
        <v>1409</v>
      </c>
      <c r="G1154" s="32" t="str">
        <f>VLOOKUP(AF1154, method!$A$1:$B$15, 2, 0)</f>
        <v>中前</v>
      </c>
      <c r="H1154" s="15">
        <v>2</v>
      </c>
      <c r="I1154" s="15" t="str">
        <f t="shared" ref="I1154:I1217" si="54">IF(COUNTIFS($B:$B,B1154,$J:$J,"&lt;="&amp;5,$H:$H,"&lt;="&amp;5)&gt;=3,"忠","")</f>
        <v>忠</v>
      </c>
      <c r="J1154" s="15">
        <f>COUNTIF($B$2:B1154,B1154)</f>
        <v>29</v>
      </c>
      <c r="K1154" s="15" t="str">
        <f t="shared" ref="K1154:K1217" ca="1" si="55">IF(AND(J1154&lt;=5,COUNTIF($B:$B,$B1154)&gt;=5),IF(COUNTA(_xlfn.UNIQUE(OFFSET($U$1,MATCH($B1154,$B:$B,0)-1,0,5,1)))&gt;1,"倉",""),"")</f>
        <v/>
      </c>
      <c r="L1154" t="s">
        <v>681</v>
      </c>
      <c r="M1154" s="40" t="s">
        <v>446</v>
      </c>
      <c r="N1154">
        <v>1650</v>
      </c>
      <c r="O1154">
        <v>1</v>
      </c>
      <c r="P1154">
        <v>39.78</v>
      </c>
      <c r="Q1154">
        <v>9</v>
      </c>
      <c r="R1154">
        <v>1</v>
      </c>
      <c r="S1154" s="56" t="s">
        <v>352</v>
      </c>
      <c r="T1154" s="60" t="s">
        <v>125</v>
      </c>
      <c r="U1154" s="23" t="s">
        <v>112</v>
      </c>
      <c r="V1154">
        <v>125</v>
      </c>
      <c r="W1154">
        <v>117</v>
      </c>
      <c r="X1154">
        <v>1103</v>
      </c>
      <c r="Z1154">
        <v>6</v>
      </c>
      <c r="AA1154" s="38" t="s">
        <v>461</v>
      </c>
      <c r="AB1154" s="35" t="s">
        <v>377</v>
      </c>
      <c r="AC1154" s="35">
        <f>VLOOKUP(A1154,Raceinfo!$A$1:$D$15,4,0)</f>
        <v>2</v>
      </c>
      <c r="AD1154">
        <v>3</v>
      </c>
      <c r="AE1154">
        <v>62</v>
      </c>
      <c r="AF1154">
        <v>4</v>
      </c>
      <c r="AG1154">
        <v>3</v>
      </c>
      <c r="AH1154">
        <v>3</v>
      </c>
      <c r="AI1154">
        <v>2</v>
      </c>
      <c r="AL1154" t="s">
        <v>24</v>
      </c>
      <c r="AM1154" t="s">
        <v>1474</v>
      </c>
      <c r="AN1154" s="126">
        <f>表格2[[#This Row],[今次負磅]]/表格2[[#This Row],[排位體重]]*100%</f>
        <v>0.11332728921124206</v>
      </c>
      <c r="AO1154" t="str">
        <f t="shared" ref="AO1154:AO1217" si="56">IF(AN1154&gt;0.1285,"H","")</f>
        <v/>
      </c>
    </row>
    <row r="1155" spans="1:41" x14ac:dyDescent="0.25">
      <c r="A1155" s="23" t="s">
        <v>238</v>
      </c>
      <c r="B1155" s="24" t="s">
        <v>239</v>
      </c>
      <c r="C1155" s="24"/>
      <c r="D1155" s="24"/>
      <c r="E1155" s="124" t="s">
        <v>1413</v>
      </c>
      <c r="F1155" s="122"/>
      <c r="G1155" s="30" t="str">
        <f>VLOOKUP(AF1155, method!$A$1:$B$15, 2, 0)</f>
        <v>放頭</v>
      </c>
      <c r="H1155">
        <v>6</v>
      </c>
      <c r="I1155" t="str">
        <f t="shared" si="54"/>
        <v>忠</v>
      </c>
      <c r="J1155">
        <f>COUNTIF($B$2:B1155,B1155)</f>
        <v>30</v>
      </c>
      <c r="K1155" t="str">
        <f t="shared" ca="1" si="55"/>
        <v/>
      </c>
      <c r="L1155" t="s">
        <v>493</v>
      </c>
      <c r="M1155" s="40" t="s">
        <v>426</v>
      </c>
      <c r="N1155">
        <v>1650</v>
      </c>
      <c r="O1155">
        <v>1</v>
      </c>
      <c r="P1155">
        <v>39.9</v>
      </c>
      <c r="Q1155">
        <v>9</v>
      </c>
      <c r="R1155">
        <v>3</v>
      </c>
      <c r="S1155" s="56" t="s">
        <v>352</v>
      </c>
      <c r="T1155" s="63" t="s">
        <v>191</v>
      </c>
      <c r="U1155" s="23" t="s">
        <v>112</v>
      </c>
      <c r="V1155">
        <v>125</v>
      </c>
      <c r="W1155">
        <v>120</v>
      </c>
      <c r="X1155">
        <v>1104</v>
      </c>
      <c r="Z1155">
        <v>5</v>
      </c>
      <c r="AA1155" s="38" t="s">
        <v>511</v>
      </c>
      <c r="AB1155" s="35" t="s">
        <v>370</v>
      </c>
      <c r="AC1155" s="35">
        <f>VLOOKUP(A1155,Raceinfo!$A$1:$D$15,4,0)</f>
        <v>2</v>
      </c>
      <c r="AD1155">
        <v>3</v>
      </c>
      <c r="AE1155">
        <v>63</v>
      </c>
      <c r="AF1155">
        <v>2</v>
      </c>
      <c r="AG1155">
        <v>2</v>
      </c>
      <c r="AH1155">
        <v>2</v>
      </c>
      <c r="AI1155">
        <v>6</v>
      </c>
      <c r="AL1155" t="s">
        <v>24</v>
      </c>
      <c r="AM1155" t="s">
        <v>1474</v>
      </c>
      <c r="AN1155" s="126">
        <f>表格2[[#This Row],[今次負磅]]/表格2[[#This Row],[排位體重]]*100%</f>
        <v>0.11322463768115942</v>
      </c>
      <c r="AO1155" t="str">
        <f t="shared" si="56"/>
        <v/>
      </c>
    </row>
    <row r="1156" spans="1:41" x14ac:dyDescent="0.25">
      <c r="A1156" s="23" t="s">
        <v>238</v>
      </c>
      <c r="B1156" s="24" t="s">
        <v>239</v>
      </c>
      <c r="C1156" s="24"/>
      <c r="D1156" s="24"/>
      <c r="E1156" s="124" t="s">
        <v>1413</v>
      </c>
      <c r="F1156" s="122"/>
      <c r="G1156" s="32" t="str">
        <f>VLOOKUP(AF1156, method!$A$1:$B$15, 2, 0)</f>
        <v>中前</v>
      </c>
      <c r="H1156">
        <v>9</v>
      </c>
      <c r="I1156" t="str">
        <f t="shared" si="54"/>
        <v>忠</v>
      </c>
      <c r="J1156">
        <f>COUNTIF($B$2:B1156,B1156)</f>
        <v>31</v>
      </c>
      <c r="K1156" t="str">
        <f t="shared" ca="1" si="55"/>
        <v/>
      </c>
      <c r="L1156" t="s">
        <v>495</v>
      </c>
      <c r="M1156" s="39" t="s">
        <v>384</v>
      </c>
      <c r="N1156" s="42">
        <v>1400</v>
      </c>
      <c r="O1156">
        <v>1</v>
      </c>
      <c r="P1156">
        <v>21.85</v>
      </c>
      <c r="Q1156">
        <v>9</v>
      </c>
      <c r="R1156">
        <v>3</v>
      </c>
      <c r="S1156" s="56" t="s">
        <v>352</v>
      </c>
      <c r="T1156" s="55" t="s">
        <v>69</v>
      </c>
      <c r="U1156" s="23" t="s">
        <v>112</v>
      </c>
      <c r="V1156">
        <v>125</v>
      </c>
      <c r="W1156">
        <v>119</v>
      </c>
      <c r="X1156">
        <v>1088</v>
      </c>
      <c r="Z1156">
        <v>13</v>
      </c>
      <c r="AA1156" s="37" t="s">
        <v>467</v>
      </c>
      <c r="AB1156" s="35" t="s">
        <v>370</v>
      </c>
      <c r="AC1156" s="35">
        <f>VLOOKUP(A1156,Raceinfo!$A$1:$D$15,4,0)</f>
        <v>2</v>
      </c>
      <c r="AD1156">
        <v>3</v>
      </c>
      <c r="AE1156">
        <v>64</v>
      </c>
      <c r="AF1156">
        <v>6</v>
      </c>
      <c r="AG1156">
        <v>3</v>
      </c>
      <c r="AH1156">
        <v>3</v>
      </c>
      <c r="AI1156">
        <v>9</v>
      </c>
      <c r="AL1156" t="s">
        <v>24</v>
      </c>
      <c r="AM1156" t="s">
        <v>1474</v>
      </c>
      <c r="AN1156" s="126">
        <f>表格2[[#This Row],[今次負磅]]/表格2[[#This Row],[排位體重]]*100%</f>
        <v>0.11488970588235294</v>
      </c>
      <c r="AO1156" t="str">
        <f t="shared" si="56"/>
        <v/>
      </c>
    </row>
    <row r="1157" spans="1:41" x14ac:dyDescent="0.25">
      <c r="A1157" s="23" t="s">
        <v>238</v>
      </c>
      <c r="B1157" s="25" t="s">
        <v>241</v>
      </c>
      <c r="C1157" s="25"/>
      <c r="D1157" s="25"/>
      <c r="E1157" s="11" t="s">
        <v>1414</v>
      </c>
      <c r="F1157" s="122"/>
      <c r="G1157" s="32" t="str">
        <f>VLOOKUP(AF1157, method!$A$1:$B$15, 2, 0)</f>
        <v>中前</v>
      </c>
      <c r="H1157">
        <v>5</v>
      </c>
      <c r="I1157" t="str">
        <f t="shared" si="54"/>
        <v>忠</v>
      </c>
      <c r="J1157">
        <f>COUNTIF($B$2:B1157,B1157)</f>
        <v>1</v>
      </c>
      <c r="K1157" t="str">
        <f t="shared" ca="1" si="55"/>
        <v/>
      </c>
      <c r="L1157" t="s">
        <v>412</v>
      </c>
      <c r="M1157" s="39" t="s">
        <v>413</v>
      </c>
      <c r="N1157" s="42">
        <v>1400</v>
      </c>
      <c r="O1157">
        <v>1</v>
      </c>
      <c r="P1157">
        <v>21.43</v>
      </c>
      <c r="Q1157">
        <v>1</v>
      </c>
      <c r="R1157">
        <v>1</v>
      </c>
      <c r="S1157" s="45" t="s">
        <v>22</v>
      </c>
      <c r="T1157" s="45" t="s">
        <v>22</v>
      </c>
      <c r="U1157" s="18" t="s">
        <v>23</v>
      </c>
      <c r="V1157">
        <v>133</v>
      </c>
      <c r="W1157">
        <v>133</v>
      </c>
      <c r="X1157">
        <v>1175</v>
      </c>
      <c r="Z1157">
        <v>10</v>
      </c>
      <c r="AA1157" s="37">
        <v>4</v>
      </c>
      <c r="AB1157" s="35" t="s">
        <v>370</v>
      </c>
      <c r="AC1157" s="35">
        <f>VLOOKUP(A1157,Raceinfo!$A$1:$D$15,4,0)</f>
        <v>2</v>
      </c>
      <c r="AD1157">
        <v>2</v>
      </c>
      <c r="AE1157">
        <v>101</v>
      </c>
      <c r="AF1157">
        <v>6</v>
      </c>
      <c r="AG1157">
        <v>5</v>
      </c>
      <c r="AH1157">
        <v>5</v>
      </c>
      <c r="AI1157">
        <v>5</v>
      </c>
      <c r="AL1157" t="s">
        <v>385</v>
      </c>
      <c r="AM1157" t="s">
        <v>1405</v>
      </c>
      <c r="AN1157" s="126">
        <f>表格2[[#This Row],[今次負磅]]/表格2[[#This Row],[排位體重]]*100%</f>
        <v>0.11319148936170213</v>
      </c>
      <c r="AO1157" t="str">
        <f t="shared" si="56"/>
        <v/>
      </c>
    </row>
    <row r="1158" spans="1:41" x14ac:dyDescent="0.25">
      <c r="A1158" s="23" t="s">
        <v>238</v>
      </c>
      <c r="B1158" s="25" t="s">
        <v>241</v>
      </c>
      <c r="C1158" s="25"/>
      <c r="D1158" s="25"/>
      <c r="E1158" s="12" t="s">
        <v>29</v>
      </c>
      <c r="F1158" s="122"/>
      <c r="G1158" s="31" t="str">
        <f>VLOOKUP(AF1158, method!$A$1:$B$15, 2, 0)</f>
        <v>中後</v>
      </c>
      <c r="H1158">
        <v>5</v>
      </c>
      <c r="I1158" t="str">
        <f t="shared" si="54"/>
        <v>忠</v>
      </c>
      <c r="J1158">
        <f>COUNTIF($B$2:B1158,B1158)</f>
        <v>2</v>
      </c>
      <c r="K1158" t="str">
        <f t="shared" ca="1" si="55"/>
        <v/>
      </c>
      <c r="L1158" t="s">
        <v>522</v>
      </c>
      <c r="M1158" s="39" t="s">
        <v>394</v>
      </c>
      <c r="N1158">
        <v>1200</v>
      </c>
      <c r="O1158">
        <v>1</v>
      </c>
      <c r="P1158">
        <v>8.3000000000000007</v>
      </c>
      <c r="Q1158">
        <v>1</v>
      </c>
      <c r="R1158">
        <v>5</v>
      </c>
      <c r="S1158" s="45" t="s">
        <v>22</v>
      </c>
      <c r="T1158" s="45" t="s">
        <v>22</v>
      </c>
      <c r="U1158" s="18" t="s">
        <v>23</v>
      </c>
      <c r="V1158">
        <v>133</v>
      </c>
      <c r="W1158">
        <v>121</v>
      </c>
      <c r="X1158">
        <v>1171</v>
      </c>
      <c r="Z1158">
        <v>11</v>
      </c>
      <c r="AA1158" s="38" t="s">
        <v>447</v>
      </c>
      <c r="AB1158" s="35" t="s">
        <v>370</v>
      </c>
      <c r="AC1158" s="35">
        <f>VLOOKUP(A1158,Raceinfo!$A$1:$D$15,4,0)</f>
        <v>2</v>
      </c>
      <c r="AD1158" t="s">
        <v>644</v>
      </c>
      <c r="AE1158">
        <v>101</v>
      </c>
      <c r="AF1158">
        <v>9</v>
      </c>
      <c r="AG1158">
        <v>9</v>
      </c>
      <c r="AH1158">
        <v>5</v>
      </c>
      <c r="AL1158" t="s">
        <v>385</v>
      </c>
      <c r="AM1158" t="s">
        <v>1405</v>
      </c>
      <c r="AN1158" s="126">
        <f>表格2[[#This Row],[今次負磅]]/表格2[[#This Row],[排位體重]]*100%</f>
        <v>0.11357813834329633</v>
      </c>
      <c r="AO1158" t="str">
        <f t="shared" si="56"/>
        <v/>
      </c>
    </row>
    <row r="1159" spans="1:41" x14ac:dyDescent="0.25">
      <c r="A1159" s="23" t="s">
        <v>238</v>
      </c>
      <c r="B1159" s="25" t="s">
        <v>241</v>
      </c>
      <c r="C1159" s="25"/>
      <c r="D1159" s="25"/>
      <c r="E1159" s="12" t="s">
        <v>29</v>
      </c>
      <c r="F1159" s="122"/>
      <c r="G1159" s="31" t="str">
        <f>VLOOKUP(AF1159, method!$A$1:$B$15, 2, 0)</f>
        <v>中後</v>
      </c>
      <c r="H1159" s="15">
        <v>3</v>
      </c>
      <c r="I1159" s="15" t="str">
        <f t="shared" si="54"/>
        <v>忠</v>
      </c>
      <c r="J1159" s="15">
        <f>COUNTIF($B$2:B1159,B1159)</f>
        <v>3</v>
      </c>
      <c r="K1159" s="15" t="str">
        <f t="shared" ca="1" si="55"/>
        <v/>
      </c>
      <c r="L1159" t="s">
        <v>609</v>
      </c>
      <c r="M1159" s="39" t="s">
        <v>413</v>
      </c>
      <c r="N1159">
        <v>1200</v>
      </c>
      <c r="O1159">
        <v>1</v>
      </c>
      <c r="P1159">
        <v>8.6</v>
      </c>
      <c r="Q1159">
        <v>1</v>
      </c>
      <c r="R1159">
        <v>8</v>
      </c>
      <c r="S1159" s="45" t="s">
        <v>22</v>
      </c>
      <c r="T1159" s="45" t="s">
        <v>22</v>
      </c>
      <c r="U1159" s="18" t="s">
        <v>23</v>
      </c>
      <c r="V1159">
        <v>133</v>
      </c>
      <c r="W1159">
        <v>121</v>
      </c>
      <c r="X1159">
        <v>1185</v>
      </c>
      <c r="Z1159">
        <v>5.9</v>
      </c>
      <c r="AA1159" s="38" t="s">
        <v>447</v>
      </c>
      <c r="AB1159" s="35" t="s">
        <v>377</v>
      </c>
      <c r="AC1159" s="35">
        <f>VLOOKUP(A1159,Raceinfo!$A$1:$D$15,4,0)</f>
        <v>2</v>
      </c>
      <c r="AD1159">
        <v>1</v>
      </c>
      <c r="AE1159">
        <v>101</v>
      </c>
      <c r="AF1159">
        <v>9</v>
      </c>
      <c r="AG1159">
        <v>7</v>
      </c>
      <c r="AH1159">
        <v>3</v>
      </c>
      <c r="AL1159" t="s">
        <v>385</v>
      </c>
      <c r="AM1159" t="s">
        <v>1405</v>
      </c>
      <c r="AN1159" s="126">
        <f>表格2[[#This Row],[今次負磅]]/表格2[[#This Row],[排位體重]]*100%</f>
        <v>0.11223628691983123</v>
      </c>
      <c r="AO1159" t="str">
        <f t="shared" si="56"/>
        <v/>
      </c>
    </row>
    <row r="1160" spans="1:41" x14ac:dyDescent="0.25">
      <c r="A1160" s="23" t="s">
        <v>238</v>
      </c>
      <c r="B1160" s="25" t="s">
        <v>241</v>
      </c>
      <c r="C1160" s="25"/>
      <c r="D1160" s="25"/>
      <c r="E1160" s="11" t="s">
        <v>1414</v>
      </c>
      <c r="F1160" s="18" t="s">
        <v>1407</v>
      </c>
      <c r="G1160" s="31" t="str">
        <f>VLOOKUP(AF1160, method!$A$1:$B$15, 2, 0)</f>
        <v>中後</v>
      </c>
      <c r="H1160" s="15">
        <v>2</v>
      </c>
      <c r="I1160" s="15" t="str">
        <f t="shared" si="54"/>
        <v>忠</v>
      </c>
      <c r="J1160" s="15">
        <f>COUNTIF($B$2:B1160,B1160)</f>
        <v>4</v>
      </c>
      <c r="K1160" s="15" t="str">
        <f t="shared" ca="1" si="55"/>
        <v/>
      </c>
      <c r="L1160" t="s">
        <v>454</v>
      </c>
      <c r="M1160" s="39" t="s">
        <v>430</v>
      </c>
      <c r="N1160">
        <v>1200</v>
      </c>
      <c r="O1160">
        <v>1</v>
      </c>
      <c r="P1160">
        <v>8.44</v>
      </c>
      <c r="Q1160">
        <v>1</v>
      </c>
      <c r="R1160">
        <v>4</v>
      </c>
      <c r="S1160" s="45" t="s">
        <v>22</v>
      </c>
      <c r="T1160" s="45" t="s">
        <v>22</v>
      </c>
      <c r="U1160" s="18" t="s">
        <v>23</v>
      </c>
      <c r="V1160">
        <v>133</v>
      </c>
      <c r="W1160">
        <v>130</v>
      </c>
      <c r="X1160">
        <v>1194</v>
      </c>
      <c r="Z1160">
        <v>4.0999999999999996</v>
      </c>
      <c r="AA1160" s="38" t="s">
        <v>434</v>
      </c>
      <c r="AB1160" s="35" t="s">
        <v>370</v>
      </c>
      <c r="AC1160" s="35">
        <f>VLOOKUP(A1160,Raceinfo!$A$1:$D$15,4,0)</f>
        <v>2</v>
      </c>
      <c r="AD1160">
        <v>2</v>
      </c>
      <c r="AE1160">
        <v>100</v>
      </c>
      <c r="AF1160">
        <v>10</v>
      </c>
      <c r="AG1160">
        <v>7</v>
      </c>
      <c r="AH1160">
        <v>2</v>
      </c>
      <c r="AL1160" t="s">
        <v>385</v>
      </c>
      <c r="AM1160" t="s">
        <v>1405</v>
      </c>
      <c r="AN1160" s="126">
        <f>表格2[[#This Row],[今次負磅]]/表格2[[#This Row],[排位體重]]*100%</f>
        <v>0.11139028475711893</v>
      </c>
      <c r="AO1160" t="str">
        <f t="shared" si="56"/>
        <v/>
      </c>
    </row>
    <row r="1161" spans="1:41" x14ac:dyDescent="0.25">
      <c r="A1161" s="23" t="s">
        <v>238</v>
      </c>
      <c r="B1161" s="25" t="s">
        <v>241</v>
      </c>
      <c r="C1161" s="25"/>
      <c r="D1161" s="25"/>
      <c r="E1161" s="11" t="s">
        <v>1414</v>
      </c>
      <c r="F1161" s="23" t="s">
        <v>1409</v>
      </c>
      <c r="G1161" s="32" t="str">
        <f>VLOOKUP(AF1161, method!$A$1:$B$15, 2, 0)</f>
        <v>中前</v>
      </c>
      <c r="H1161" s="15">
        <v>1</v>
      </c>
      <c r="I1161" s="15" t="str">
        <f t="shared" si="54"/>
        <v>忠</v>
      </c>
      <c r="J1161" s="15">
        <f>COUNTIF($B$2:B1161,B1161)</f>
        <v>5</v>
      </c>
      <c r="K1161" s="15" t="str">
        <f t="shared" ca="1" si="55"/>
        <v/>
      </c>
      <c r="L1161" t="s">
        <v>386</v>
      </c>
      <c r="M1161" s="39" t="s">
        <v>384</v>
      </c>
      <c r="N1161">
        <v>1200</v>
      </c>
      <c r="O1161">
        <v>1</v>
      </c>
      <c r="P1161">
        <v>9.1</v>
      </c>
      <c r="Q1161">
        <v>1</v>
      </c>
      <c r="R1161">
        <v>1</v>
      </c>
      <c r="S1161" s="45" t="s">
        <v>22</v>
      </c>
      <c r="T1161" s="45" t="s">
        <v>22</v>
      </c>
      <c r="U1161" s="18" t="s">
        <v>23</v>
      </c>
      <c r="V1161">
        <v>133</v>
      </c>
      <c r="W1161">
        <v>134</v>
      </c>
      <c r="X1161">
        <v>1187</v>
      </c>
      <c r="Z1161">
        <v>3.9</v>
      </c>
      <c r="AA1161" s="38" t="s">
        <v>434</v>
      </c>
      <c r="AB1161" s="35" t="s">
        <v>370</v>
      </c>
      <c r="AC1161" s="35">
        <f>VLOOKUP(A1161,Raceinfo!$A$1:$D$15,4,0)</f>
        <v>2</v>
      </c>
      <c r="AD1161">
        <v>2</v>
      </c>
      <c r="AE1161">
        <v>95</v>
      </c>
      <c r="AF1161">
        <v>4</v>
      </c>
      <c r="AG1161">
        <v>3</v>
      </c>
      <c r="AH1161">
        <v>1</v>
      </c>
      <c r="AL1161" t="s">
        <v>385</v>
      </c>
      <c r="AM1161" t="s">
        <v>1405</v>
      </c>
      <c r="AN1161" s="126">
        <f>表格2[[#This Row],[今次負磅]]/表格2[[#This Row],[排位體重]]*100%</f>
        <v>0.11204717775905644</v>
      </c>
      <c r="AO1161" t="str">
        <f t="shared" si="56"/>
        <v/>
      </c>
    </row>
    <row r="1162" spans="1:41" x14ac:dyDescent="0.25">
      <c r="A1162" s="23" t="s">
        <v>238</v>
      </c>
      <c r="B1162" s="25" t="s">
        <v>241</v>
      </c>
      <c r="C1162" s="25"/>
      <c r="D1162" s="25"/>
      <c r="E1162" s="11" t="s">
        <v>1414</v>
      </c>
      <c r="F1162" s="122"/>
      <c r="G1162" s="31" t="str">
        <f>VLOOKUP(AF1162, method!$A$1:$B$15, 2, 0)</f>
        <v>中後</v>
      </c>
      <c r="H1162">
        <v>8</v>
      </c>
      <c r="I1162" t="str">
        <f t="shared" si="54"/>
        <v>忠</v>
      </c>
      <c r="J1162">
        <f>COUNTIF($B$2:B1162,B1162)</f>
        <v>6</v>
      </c>
      <c r="K1162" t="str">
        <f t="shared" ca="1" si="55"/>
        <v/>
      </c>
      <c r="L1162" t="s">
        <v>505</v>
      </c>
      <c r="M1162" s="39" t="s">
        <v>430</v>
      </c>
      <c r="N1162" s="42">
        <v>1400</v>
      </c>
      <c r="O1162">
        <v>1</v>
      </c>
      <c r="P1162">
        <v>21.69</v>
      </c>
      <c r="Q1162">
        <v>1</v>
      </c>
      <c r="R1162">
        <v>6</v>
      </c>
      <c r="S1162" s="45" t="s">
        <v>22</v>
      </c>
      <c r="T1162" s="45" t="s">
        <v>22</v>
      </c>
      <c r="U1162" s="18" t="s">
        <v>23</v>
      </c>
      <c r="V1162">
        <v>133</v>
      </c>
      <c r="W1162">
        <v>131</v>
      </c>
      <c r="X1162">
        <v>1198</v>
      </c>
      <c r="Z1162">
        <v>11</v>
      </c>
      <c r="AA1162" s="37" t="s">
        <v>473</v>
      </c>
      <c r="AB1162" s="35" t="s">
        <v>370</v>
      </c>
      <c r="AC1162" s="35">
        <f>VLOOKUP(A1162,Raceinfo!$A$1:$D$15,4,0)</f>
        <v>2</v>
      </c>
      <c r="AD1162">
        <v>2</v>
      </c>
      <c r="AE1162">
        <v>96</v>
      </c>
      <c r="AF1162">
        <v>9</v>
      </c>
      <c r="AG1162">
        <v>9</v>
      </c>
      <c r="AH1162">
        <v>12</v>
      </c>
      <c r="AI1162">
        <v>8</v>
      </c>
      <c r="AL1162" t="s">
        <v>385</v>
      </c>
      <c r="AM1162" t="s">
        <v>1405</v>
      </c>
      <c r="AN1162" s="126">
        <f>表格2[[#This Row],[今次負磅]]/表格2[[#This Row],[排位體重]]*100%</f>
        <v>0.11101836393989983</v>
      </c>
      <c r="AO1162" t="str">
        <f t="shared" si="56"/>
        <v/>
      </c>
    </row>
    <row r="1163" spans="1:41" x14ac:dyDescent="0.25">
      <c r="A1163" s="23" t="s">
        <v>238</v>
      </c>
      <c r="B1163" s="25" t="s">
        <v>241</v>
      </c>
      <c r="C1163" s="25"/>
      <c r="D1163" s="25"/>
      <c r="E1163" s="11" t="s">
        <v>1414</v>
      </c>
      <c r="F1163" s="122"/>
      <c r="G1163" s="32" t="str">
        <f>VLOOKUP(AF1163, method!$A$1:$B$15, 2, 0)</f>
        <v>中前</v>
      </c>
      <c r="H1163" s="15">
        <v>3</v>
      </c>
      <c r="I1163" s="15" t="str">
        <f t="shared" si="54"/>
        <v>忠</v>
      </c>
      <c r="J1163" s="15">
        <f>COUNTIF($B$2:B1163,B1163)</f>
        <v>7</v>
      </c>
      <c r="K1163" s="15" t="str">
        <f t="shared" ca="1" si="55"/>
        <v/>
      </c>
      <c r="L1163" t="s">
        <v>429</v>
      </c>
      <c r="M1163" s="39" t="s">
        <v>430</v>
      </c>
      <c r="N1163">
        <v>1200</v>
      </c>
      <c r="O1163">
        <v>1</v>
      </c>
      <c r="P1163">
        <v>9.74</v>
      </c>
      <c r="Q1163">
        <v>1</v>
      </c>
      <c r="R1163">
        <v>7</v>
      </c>
      <c r="S1163" s="45" t="s">
        <v>22</v>
      </c>
      <c r="T1163" s="45" t="s">
        <v>22</v>
      </c>
      <c r="U1163" s="18" t="s">
        <v>23</v>
      </c>
      <c r="V1163">
        <v>133</v>
      </c>
      <c r="W1163">
        <v>132</v>
      </c>
      <c r="X1163">
        <v>1189</v>
      </c>
      <c r="Z1163">
        <v>6.2</v>
      </c>
      <c r="AA1163" s="38">
        <v>2</v>
      </c>
      <c r="AB1163" s="35" t="s">
        <v>377</v>
      </c>
      <c r="AC1163" s="35">
        <f>VLOOKUP(A1163,Raceinfo!$A$1:$D$15,4,0)</f>
        <v>2</v>
      </c>
      <c r="AD1163">
        <v>2</v>
      </c>
      <c r="AE1163">
        <v>96</v>
      </c>
      <c r="AF1163">
        <v>5</v>
      </c>
      <c r="AG1163">
        <v>7</v>
      </c>
      <c r="AH1163">
        <v>3</v>
      </c>
      <c r="AL1163" t="s">
        <v>385</v>
      </c>
      <c r="AM1163" t="s">
        <v>1405</v>
      </c>
      <c r="AN1163" s="126">
        <f>表格2[[#This Row],[今次負磅]]/表格2[[#This Row],[排位體重]]*100%</f>
        <v>0.1118587047939445</v>
      </c>
      <c r="AO1163" t="str">
        <f t="shared" si="56"/>
        <v/>
      </c>
    </row>
    <row r="1164" spans="1:41" x14ac:dyDescent="0.25">
      <c r="A1164" s="23" t="s">
        <v>238</v>
      </c>
      <c r="B1164" s="25" t="s">
        <v>241</v>
      </c>
      <c r="C1164" s="25"/>
      <c r="D1164" s="25"/>
      <c r="E1164" s="11" t="s">
        <v>1414</v>
      </c>
      <c r="F1164" s="122"/>
      <c r="G1164" s="32" t="str">
        <f>VLOOKUP(AF1164, method!$A$1:$B$15, 2, 0)</f>
        <v>中前</v>
      </c>
      <c r="H1164">
        <v>4</v>
      </c>
      <c r="I1164" t="str">
        <f t="shared" si="54"/>
        <v>忠</v>
      </c>
      <c r="J1164">
        <f>COUNTIF($B$2:B1164,B1164)</f>
        <v>8</v>
      </c>
      <c r="K1164" t="str">
        <f t="shared" ca="1" si="55"/>
        <v/>
      </c>
      <c r="L1164" t="s">
        <v>540</v>
      </c>
      <c r="M1164" s="41" t="s">
        <v>400</v>
      </c>
      <c r="N1164">
        <v>1200</v>
      </c>
      <c r="O1164">
        <v>1</v>
      </c>
      <c r="P1164">
        <v>8.5</v>
      </c>
      <c r="Q1164">
        <v>1</v>
      </c>
      <c r="R1164">
        <v>1</v>
      </c>
      <c r="S1164" s="45" t="s">
        <v>22</v>
      </c>
      <c r="T1164" s="45" t="s">
        <v>22</v>
      </c>
      <c r="U1164" s="18" t="s">
        <v>23</v>
      </c>
      <c r="V1164">
        <v>133</v>
      </c>
      <c r="W1164">
        <v>132</v>
      </c>
      <c r="X1164">
        <v>1191</v>
      </c>
      <c r="Z1164">
        <v>5.0999999999999996</v>
      </c>
      <c r="AA1164" s="37" t="s">
        <v>436</v>
      </c>
      <c r="AB1164" s="35" t="s">
        <v>377</v>
      </c>
      <c r="AC1164" s="35">
        <f>VLOOKUP(A1164,Raceinfo!$A$1:$D$15,4,0)</f>
        <v>2</v>
      </c>
      <c r="AD1164">
        <v>2</v>
      </c>
      <c r="AE1164">
        <v>96</v>
      </c>
      <c r="AF1164">
        <v>5</v>
      </c>
      <c r="AG1164">
        <v>4</v>
      </c>
      <c r="AH1164">
        <v>4</v>
      </c>
      <c r="AL1164" t="s">
        <v>385</v>
      </c>
      <c r="AM1164" t="s">
        <v>1405</v>
      </c>
      <c r="AN1164" s="126">
        <f>表格2[[#This Row],[今次負磅]]/表格2[[#This Row],[排位體重]]*100%</f>
        <v>0.11167086481947942</v>
      </c>
      <c r="AO1164" t="str">
        <f t="shared" si="56"/>
        <v/>
      </c>
    </row>
    <row r="1165" spans="1:41" x14ac:dyDescent="0.25">
      <c r="A1165" s="23" t="s">
        <v>238</v>
      </c>
      <c r="B1165" s="25" t="s">
        <v>241</v>
      </c>
      <c r="C1165" s="25"/>
      <c r="D1165" s="25"/>
      <c r="E1165" s="11" t="s">
        <v>1414</v>
      </c>
      <c r="F1165" s="23" t="s">
        <v>1409</v>
      </c>
      <c r="G1165" s="32" t="str">
        <f>VLOOKUP(AF1165, method!$A$1:$B$15, 2, 0)</f>
        <v>中前</v>
      </c>
      <c r="H1165" s="15">
        <v>2</v>
      </c>
      <c r="I1165" s="15" t="str">
        <f t="shared" si="54"/>
        <v>忠</v>
      </c>
      <c r="J1165" s="15">
        <f>COUNTIF($B$2:B1165,B1165)</f>
        <v>9</v>
      </c>
      <c r="K1165" s="15" t="str">
        <f t="shared" ca="1" si="55"/>
        <v/>
      </c>
      <c r="L1165" t="s">
        <v>407</v>
      </c>
      <c r="M1165" s="39" t="s">
        <v>384</v>
      </c>
      <c r="N1165">
        <v>1200</v>
      </c>
      <c r="O1165">
        <v>1</v>
      </c>
      <c r="P1165">
        <v>8.93</v>
      </c>
      <c r="Q1165">
        <v>1</v>
      </c>
      <c r="R1165">
        <v>6</v>
      </c>
      <c r="S1165" s="45" t="s">
        <v>22</v>
      </c>
      <c r="T1165" s="45" t="s">
        <v>22</v>
      </c>
      <c r="U1165" s="18" t="s">
        <v>23</v>
      </c>
      <c r="V1165">
        <v>133</v>
      </c>
      <c r="W1165">
        <v>132</v>
      </c>
      <c r="X1165">
        <v>1183</v>
      </c>
      <c r="Z1165">
        <v>26</v>
      </c>
      <c r="AA1165" s="38" t="s">
        <v>461</v>
      </c>
      <c r="AB1165" s="35" t="s">
        <v>377</v>
      </c>
      <c r="AC1165" s="35">
        <f>VLOOKUP(A1165,Raceinfo!$A$1:$D$15,4,0)</f>
        <v>2</v>
      </c>
      <c r="AD1165">
        <v>2</v>
      </c>
      <c r="AE1165">
        <v>94</v>
      </c>
      <c r="AF1165">
        <v>7</v>
      </c>
      <c r="AG1165">
        <v>6</v>
      </c>
      <c r="AH1165">
        <v>2</v>
      </c>
      <c r="AL1165" t="s">
        <v>385</v>
      </c>
      <c r="AM1165" t="s">
        <v>1405</v>
      </c>
      <c r="AN1165" s="126">
        <f>表格2[[#This Row],[今次負磅]]/表格2[[#This Row],[排位體重]]*100%</f>
        <v>0.11242603550295859</v>
      </c>
      <c r="AO1165" t="str">
        <f t="shared" si="56"/>
        <v/>
      </c>
    </row>
    <row r="1166" spans="1:41" x14ac:dyDescent="0.25">
      <c r="A1166" s="23" t="s">
        <v>238</v>
      </c>
      <c r="B1166" s="25" t="s">
        <v>241</v>
      </c>
      <c r="C1166" s="25"/>
      <c r="D1166" s="25"/>
      <c r="E1166" s="12" t="s">
        <v>29</v>
      </c>
      <c r="F1166" s="122"/>
      <c r="G1166" s="33" t="str">
        <f>VLOOKUP(AF1166, method!$A$1:$B$15, 2, 0)</f>
        <v>留後</v>
      </c>
      <c r="H1166">
        <v>12</v>
      </c>
      <c r="I1166" t="str">
        <f t="shared" si="54"/>
        <v>忠</v>
      </c>
      <c r="J1166">
        <f>COUNTIF($B$2:B1166,B1166)</f>
        <v>10</v>
      </c>
      <c r="K1166" t="str">
        <f t="shared" ca="1" si="55"/>
        <v/>
      </c>
      <c r="L1166" t="s">
        <v>409</v>
      </c>
      <c r="M1166" s="39" t="s">
        <v>369</v>
      </c>
      <c r="N1166">
        <v>1200</v>
      </c>
      <c r="O1166">
        <v>1</v>
      </c>
      <c r="P1166">
        <v>9.3000000000000007</v>
      </c>
      <c r="Q1166">
        <v>1</v>
      </c>
      <c r="R1166">
        <v>13</v>
      </c>
      <c r="S1166" s="45" t="s">
        <v>22</v>
      </c>
      <c r="T1166" s="57" t="s">
        <v>77</v>
      </c>
      <c r="U1166" s="18" t="s">
        <v>23</v>
      </c>
      <c r="V1166">
        <v>133</v>
      </c>
      <c r="W1166">
        <v>115</v>
      </c>
      <c r="X1166">
        <v>1191</v>
      </c>
      <c r="Z1166">
        <v>56</v>
      </c>
      <c r="AA1166" s="37">
        <v>12</v>
      </c>
      <c r="AB1166" s="35" t="s">
        <v>370</v>
      </c>
      <c r="AC1166" s="35">
        <f>VLOOKUP(A1166,Raceinfo!$A$1:$D$15,4,0)</f>
        <v>2</v>
      </c>
      <c r="AD1166" t="s">
        <v>642</v>
      </c>
      <c r="AE1166">
        <v>94</v>
      </c>
      <c r="AF1166">
        <v>11</v>
      </c>
      <c r="AG1166">
        <v>11</v>
      </c>
      <c r="AH1166">
        <v>12</v>
      </c>
      <c r="AL1166" t="s">
        <v>385</v>
      </c>
      <c r="AM1166" t="s">
        <v>1405</v>
      </c>
      <c r="AN1166" s="126">
        <f>表格2[[#This Row],[今次負磅]]/表格2[[#This Row],[排位體重]]*100%</f>
        <v>0.11167086481947942</v>
      </c>
      <c r="AO1166" t="str">
        <f t="shared" si="56"/>
        <v/>
      </c>
    </row>
    <row r="1167" spans="1:41" x14ac:dyDescent="0.25">
      <c r="A1167" s="23" t="s">
        <v>238</v>
      </c>
      <c r="B1167" s="25" t="s">
        <v>241</v>
      </c>
      <c r="C1167" s="25"/>
      <c r="D1167" s="25"/>
      <c r="E1167" s="11" t="s">
        <v>1414</v>
      </c>
      <c r="F1167" s="122"/>
      <c r="G1167" s="32" t="str">
        <f>VLOOKUP(AF1167, method!$A$1:$B$15, 2, 0)</f>
        <v>中前</v>
      </c>
      <c r="H1167">
        <v>7</v>
      </c>
      <c r="I1167" t="str">
        <f t="shared" si="54"/>
        <v>忠</v>
      </c>
      <c r="J1167">
        <f>COUNTIF($B$2:B1167,B1167)</f>
        <v>11</v>
      </c>
      <c r="K1167" t="str">
        <f t="shared" ca="1" si="55"/>
        <v/>
      </c>
      <c r="L1167" t="s">
        <v>743</v>
      </c>
      <c r="M1167" s="39" t="s">
        <v>413</v>
      </c>
      <c r="N1167" s="42">
        <v>1400</v>
      </c>
      <c r="O1167">
        <v>1</v>
      </c>
      <c r="P1167">
        <v>22.2</v>
      </c>
      <c r="Q1167">
        <v>1</v>
      </c>
      <c r="R1167">
        <v>6</v>
      </c>
      <c r="S1167" s="45" t="s">
        <v>22</v>
      </c>
      <c r="T1167" s="52" t="s">
        <v>56</v>
      </c>
      <c r="U1167" s="18" t="s">
        <v>23</v>
      </c>
      <c r="V1167">
        <v>133</v>
      </c>
      <c r="W1167">
        <v>130</v>
      </c>
      <c r="X1167">
        <v>1203</v>
      </c>
      <c r="Z1167">
        <v>15</v>
      </c>
      <c r="AA1167" s="37">
        <v>8</v>
      </c>
      <c r="AB1167" s="35" t="s">
        <v>370</v>
      </c>
      <c r="AC1167" s="35">
        <f>VLOOKUP(A1167,Raceinfo!$A$1:$D$15,4,0)</f>
        <v>2</v>
      </c>
      <c r="AD1167">
        <v>2</v>
      </c>
      <c r="AE1167">
        <v>94</v>
      </c>
      <c r="AF1167">
        <v>4</v>
      </c>
      <c r="AG1167">
        <v>4</v>
      </c>
      <c r="AH1167">
        <v>6</v>
      </c>
      <c r="AI1167">
        <v>7</v>
      </c>
      <c r="AL1167" t="s">
        <v>385</v>
      </c>
      <c r="AM1167" t="s">
        <v>1405</v>
      </c>
      <c r="AN1167" s="126">
        <f>表格2[[#This Row],[今次負磅]]/表格2[[#This Row],[排位體重]]*100%</f>
        <v>0.11055694098088113</v>
      </c>
      <c r="AO1167" t="str">
        <f t="shared" si="56"/>
        <v/>
      </c>
    </row>
    <row r="1168" spans="1:41" x14ac:dyDescent="0.25">
      <c r="A1168" s="23" t="s">
        <v>238</v>
      </c>
      <c r="B1168" s="25" t="s">
        <v>241</v>
      </c>
      <c r="C1168" s="25"/>
      <c r="D1168" s="25"/>
      <c r="E1168" s="12" t="s">
        <v>29</v>
      </c>
      <c r="F1168" s="122"/>
      <c r="G1168" s="32" t="str">
        <f>VLOOKUP(AF1168, method!$A$1:$B$15, 2, 0)</f>
        <v>中前</v>
      </c>
      <c r="H1168">
        <v>7</v>
      </c>
      <c r="I1168" t="str">
        <f t="shared" si="54"/>
        <v>忠</v>
      </c>
      <c r="J1168">
        <f>COUNTIF($B$2:B1168,B1168)</f>
        <v>12</v>
      </c>
      <c r="K1168" t="str">
        <f t="shared" ca="1" si="55"/>
        <v/>
      </c>
      <c r="L1168" t="s">
        <v>652</v>
      </c>
      <c r="M1168" s="39" t="s">
        <v>413</v>
      </c>
      <c r="N1168">
        <v>1200</v>
      </c>
      <c r="O1168">
        <v>1</v>
      </c>
      <c r="P1168">
        <v>8.91</v>
      </c>
      <c r="Q1168">
        <v>1</v>
      </c>
      <c r="R1168">
        <v>5</v>
      </c>
      <c r="S1168" s="45" t="s">
        <v>22</v>
      </c>
      <c r="T1168" s="63" t="s">
        <v>191</v>
      </c>
      <c r="U1168" s="18" t="s">
        <v>23</v>
      </c>
      <c r="V1168">
        <v>133</v>
      </c>
      <c r="W1168">
        <v>126</v>
      </c>
      <c r="X1168">
        <v>1205</v>
      </c>
      <c r="Z1168">
        <v>5.9</v>
      </c>
      <c r="AA1168" s="37">
        <v>3</v>
      </c>
      <c r="AB1168" s="35" t="s">
        <v>377</v>
      </c>
      <c r="AC1168" s="35">
        <f>VLOOKUP(A1168,Raceinfo!$A$1:$D$15,4,0)</f>
        <v>2</v>
      </c>
      <c r="AD1168">
        <v>2</v>
      </c>
      <c r="AE1168">
        <v>94</v>
      </c>
      <c r="AF1168">
        <v>5</v>
      </c>
      <c r="AG1168">
        <v>6</v>
      </c>
      <c r="AH1168">
        <v>7</v>
      </c>
      <c r="AL1168" t="s">
        <v>385</v>
      </c>
      <c r="AM1168" t="s">
        <v>1405</v>
      </c>
      <c r="AN1168" s="126">
        <f>表格2[[#This Row],[今次負磅]]/表格2[[#This Row],[排位體重]]*100%</f>
        <v>0.11037344398340249</v>
      </c>
      <c r="AO1168" t="str">
        <f t="shared" si="56"/>
        <v/>
      </c>
    </row>
    <row r="1169" spans="1:41" x14ac:dyDescent="0.25">
      <c r="A1169" s="23" t="s">
        <v>238</v>
      </c>
      <c r="B1169" s="25" t="s">
        <v>241</v>
      </c>
      <c r="C1169" s="25"/>
      <c r="D1169" s="25"/>
      <c r="E1169" s="12" t="s">
        <v>29</v>
      </c>
      <c r="F1169" s="23" t="s">
        <v>1409</v>
      </c>
      <c r="G1169" s="32" t="str">
        <f>VLOOKUP(AF1169, method!$A$1:$B$15, 2, 0)</f>
        <v>中前</v>
      </c>
      <c r="H1169" s="15">
        <v>1</v>
      </c>
      <c r="I1169" s="15" t="str">
        <f t="shared" si="54"/>
        <v>忠</v>
      </c>
      <c r="J1169" s="15">
        <f>COUNTIF($B$2:B1169,B1169)</f>
        <v>13</v>
      </c>
      <c r="K1169" s="15" t="str">
        <f t="shared" ca="1" si="55"/>
        <v/>
      </c>
      <c r="L1169" t="s">
        <v>536</v>
      </c>
      <c r="M1169" s="39" t="s">
        <v>369</v>
      </c>
      <c r="N1169" s="42">
        <v>1400</v>
      </c>
      <c r="O1169">
        <v>1</v>
      </c>
      <c r="P1169">
        <v>21.46</v>
      </c>
      <c r="Q1169">
        <v>1</v>
      </c>
      <c r="R1169">
        <v>1</v>
      </c>
      <c r="S1169" s="45" t="s">
        <v>22</v>
      </c>
      <c r="T1169" s="83" t="s">
        <v>672</v>
      </c>
      <c r="U1169" s="18" t="s">
        <v>23</v>
      </c>
      <c r="V1169">
        <v>133</v>
      </c>
      <c r="W1169">
        <v>119</v>
      </c>
      <c r="X1169">
        <v>1208</v>
      </c>
      <c r="Z1169">
        <v>2.7</v>
      </c>
      <c r="AA1169" s="38" t="s">
        <v>434</v>
      </c>
      <c r="AB1169" s="35" t="s">
        <v>377</v>
      </c>
      <c r="AC1169" s="35">
        <f>VLOOKUP(A1169,Raceinfo!$A$1:$D$15,4,0)</f>
        <v>2</v>
      </c>
      <c r="AD1169">
        <v>2</v>
      </c>
      <c r="AE1169">
        <v>87</v>
      </c>
      <c r="AF1169">
        <v>4</v>
      </c>
      <c r="AG1169">
        <v>4</v>
      </c>
      <c r="AH1169">
        <v>3</v>
      </c>
      <c r="AI1169">
        <v>1</v>
      </c>
      <c r="AL1169" t="s">
        <v>385</v>
      </c>
      <c r="AM1169" t="s">
        <v>1405</v>
      </c>
      <c r="AN1169" s="126">
        <f>表格2[[#This Row],[今次負磅]]/表格2[[#This Row],[排位體重]]*100%</f>
        <v>0.11009933774834436</v>
      </c>
      <c r="AO1169" t="str">
        <f t="shared" si="56"/>
        <v/>
      </c>
    </row>
    <row r="1170" spans="1:41" x14ac:dyDescent="0.25">
      <c r="A1170" s="23" t="s">
        <v>238</v>
      </c>
      <c r="B1170" s="25" t="s">
        <v>241</v>
      </c>
      <c r="C1170" s="25"/>
      <c r="D1170" s="25"/>
      <c r="E1170" s="11" t="s">
        <v>1414</v>
      </c>
      <c r="F1170" s="23" t="s">
        <v>1409</v>
      </c>
      <c r="G1170" s="32" t="str">
        <f>VLOOKUP(AF1170, method!$A$1:$B$15, 2, 0)</f>
        <v>中前</v>
      </c>
      <c r="H1170" s="15">
        <v>1</v>
      </c>
      <c r="I1170" s="15" t="str">
        <f t="shared" si="54"/>
        <v>忠</v>
      </c>
      <c r="J1170" s="15">
        <f>COUNTIF($B$2:B1170,B1170)</f>
        <v>14</v>
      </c>
      <c r="K1170" s="15" t="str">
        <f t="shared" ca="1" si="55"/>
        <v/>
      </c>
      <c r="L1170" t="s">
        <v>760</v>
      </c>
      <c r="M1170" s="39" t="s">
        <v>369</v>
      </c>
      <c r="N1170">
        <v>1200</v>
      </c>
      <c r="O1170">
        <v>1</v>
      </c>
      <c r="P1170">
        <v>8.52</v>
      </c>
      <c r="Q1170">
        <v>1</v>
      </c>
      <c r="R1170">
        <v>4</v>
      </c>
      <c r="S1170" s="45" t="s">
        <v>22</v>
      </c>
      <c r="T1170" s="79" t="s">
        <v>648</v>
      </c>
      <c r="U1170" s="18" t="s">
        <v>23</v>
      </c>
      <c r="V1170">
        <v>133</v>
      </c>
      <c r="W1170">
        <v>135</v>
      </c>
      <c r="X1170">
        <v>1213</v>
      </c>
      <c r="Z1170">
        <v>5.0999999999999996</v>
      </c>
      <c r="AA1170" s="38" t="s">
        <v>468</v>
      </c>
      <c r="AB1170" s="35" t="s">
        <v>370</v>
      </c>
      <c r="AC1170" s="35">
        <f>VLOOKUP(A1170,Raceinfo!$A$1:$D$15,4,0)</f>
        <v>2</v>
      </c>
      <c r="AD1170">
        <v>3</v>
      </c>
      <c r="AE1170">
        <v>79</v>
      </c>
      <c r="AF1170">
        <v>7</v>
      </c>
      <c r="AG1170">
        <v>5</v>
      </c>
      <c r="AH1170">
        <v>1</v>
      </c>
      <c r="AL1170" t="s">
        <v>385</v>
      </c>
      <c r="AM1170" t="s">
        <v>1405</v>
      </c>
      <c r="AN1170" s="126">
        <f>表格2[[#This Row],[今次負磅]]/表格2[[#This Row],[排位體重]]*100%</f>
        <v>0.10964550700741962</v>
      </c>
      <c r="AO1170" t="str">
        <f t="shared" si="56"/>
        <v/>
      </c>
    </row>
    <row r="1171" spans="1:41" x14ac:dyDescent="0.25">
      <c r="A1171" s="23" t="s">
        <v>238</v>
      </c>
      <c r="B1171" s="25" t="s">
        <v>241</v>
      </c>
      <c r="C1171" s="25"/>
      <c r="D1171" s="25"/>
      <c r="E1171" s="12" t="s">
        <v>29</v>
      </c>
      <c r="F1171" s="23" t="s">
        <v>1409</v>
      </c>
      <c r="G1171" s="32" t="str">
        <f>VLOOKUP(AF1171, method!$A$1:$B$15, 2, 0)</f>
        <v>中前</v>
      </c>
      <c r="H1171" s="15">
        <v>1</v>
      </c>
      <c r="I1171" s="15" t="str">
        <f t="shared" si="54"/>
        <v>忠</v>
      </c>
      <c r="J1171" s="15">
        <f>COUNTIF($B$2:B1171,B1171)</f>
        <v>15</v>
      </c>
      <c r="K1171" s="15" t="str">
        <f t="shared" ca="1" si="55"/>
        <v/>
      </c>
      <c r="L1171" t="s">
        <v>690</v>
      </c>
      <c r="M1171" s="39" t="s">
        <v>430</v>
      </c>
      <c r="N1171">
        <v>1200</v>
      </c>
      <c r="O1171">
        <v>1</v>
      </c>
      <c r="P1171">
        <v>8.44</v>
      </c>
      <c r="Q1171">
        <v>1</v>
      </c>
      <c r="R1171">
        <v>1</v>
      </c>
      <c r="S1171" s="45" t="s">
        <v>22</v>
      </c>
      <c r="T1171" s="87" t="s">
        <v>788</v>
      </c>
      <c r="U1171" s="18" t="s">
        <v>23</v>
      </c>
      <c r="V1171">
        <v>133</v>
      </c>
      <c r="W1171">
        <v>124</v>
      </c>
      <c r="X1171">
        <v>1210</v>
      </c>
      <c r="Z1171">
        <v>8.3000000000000007</v>
      </c>
      <c r="AA1171" s="38" t="s">
        <v>434</v>
      </c>
      <c r="AB1171" s="35" t="s">
        <v>370</v>
      </c>
      <c r="AC1171" s="35">
        <f>VLOOKUP(A1171,Raceinfo!$A$1:$D$15,4,0)</f>
        <v>2</v>
      </c>
      <c r="AD1171">
        <v>3</v>
      </c>
      <c r="AE1171">
        <v>74</v>
      </c>
      <c r="AF1171">
        <v>7</v>
      </c>
      <c r="AG1171">
        <v>4</v>
      </c>
      <c r="AH1171">
        <v>1</v>
      </c>
      <c r="AL1171" t="s">
        <v>385</v>
      </c>
      <c r="AM1171" t="s">
        <v>1405</v>
      </c>
      <c r="AN1171" s="126">
        <f>表格2[[#This Row],[今次負磅]]/表格2[[#This Row],[排位體重]]*100%</f>
        <v>0.10991735537190082</v>
      </c>
      <c r="AO1171" t="str">
        <f t="shared" si="56"/>
        <v/>
      </c>
    </row>
    <row r="1172" spans="1:41" x14ac:dyDescent="0.25">
      <c r="A1172" s="23" t="s">
        <v>238</v>
      </c>
      <c r="B1172" s="25" t="s">
        <v>241</v>
      </c>
      <c r="C1172" s="25"/>
      <c r="D1172" s="25"/>
      <c r="E1172" s="11" t="s">
        <v>1414</v>
      </c>
      <c r="F1172" s="122"/>
      <c r="G1172" s="31" t="str">
        <f>VLOOKUP(AF1172, method!$A$1:$B$15, 2, 0)</f>
        <v>中後</v>
      </c>
      <c r="H1172">
        <v>11</v>
      </c>
      <c r="I1172" t="str">
        <f t="shared" si="54"/>
        <v>忠</v>
      </c>
      <c r="J1172">
        <f>COUNTIF($B$2:B1172,B1172)</f>
        <v>16</v>
      </c>
      <c r="K1172" t="str">
        <f t="shared" ca="1" si="55"/>
        <v/>
      </c>
      <c r="L1172" t="s">
        <v>588</v>
      </c>
      <c r="M1172" s="39" t="s">
        <v>369</v>
      </c>
      <c r="N1172">
        <v>1200</v>
      </c>
      <c r="O1172">
        <v>1</v>
      </c>
      <c r="P1172">
        <v>10.57</v>
      </c>
      <c r="Q1172">
        <v>1</v>
      </c>
      <c r="R1172">
        <v>14</v>
      </c>
      <c r="S1172" s="45" t="s">
        <v>22</v>
      </c>
      <c r="T1172" s="45" t="s">
        <v>22</v>
      </c>
      <c r="U1172" s="18" t="s">
        <v>23</v>
      </c>
      <c r="V1172">
        <v>133</v>
      </c>
      <c r="W1172">
        <v>131</v>
      </c>
      <c r="X1172">
        <v>1209</v>
      </c>
      <c r="Z1172">
        <v>6.6</v>
      </c>
      <c r="AA1172" s="37" t="s">
        <v>414</v>
      </c>
      <c r="AB1172" s="35" t="s">
        <v>370</v>
      </c>
      <c r="AC1172" s="35">
        <f>VLOOKUP(A1172,Raceinfo!$A$1:$D$15,4,0)</f>
        <v>2</v>
      </c>
      <c r="AD1172">
        <v>3</v>
      </c>
      <c r="AE1172">
        <v>74</v>
      </c>
      <c r="AF1172">
        <v>8</v>
      </c>
      <c r="AG1172">
        <v>8</v>
      </c>
      <c r="AH1172">
        <v>11</v>
      </c>
      <c r="AL1172" t="s">
        <v>385</v>
      </c>
      <c r="AM1172" t="s">
        <v>1405</v>
      </c>
      <c r="AN1172" s="126">
        <f>表格2[[#This Row],[今次負磅]]/表格2[[#This Row],[排位體重]]*100%</f>
        <v>0.11000827129859388</v>
      </c>
      <c r="AO1172" t="str">
        <f t="shared" si="56"/>
        <v/>
      </c>
    </row>
    <row r="1173" spans="1:41" x14ac:dyDescent="0.25">
      <c r="A1173" s="23" t="s">
        <v>238</v>
      </c>
      <c r="B1173" s="26" t="s">
        <v>243</v>
      </c>
      <c r="C1173" s="26" t="s">
        <v>1410</v>
      </c>
      <c r="D1173" s="26"/>
      <c r="E1173" s="12" t="s">
        <v>29</v>
      </c>
      <c r="F1173" s="122"/>
      <c r="G1173" s="30" t="str">
        <f>VLOOKUP(AF1173, method!$A$1:$B$15, 2, 0)</f>
        <v>放頭</v>
      </c>
      <c r="H1173">
        <v>5</v>
      </c>
      <c r="I1173" t="str">
        <f t="shared" si="54"/>
        <v>忠</v>
      </c>
      <c r="J1173">
        <f>COUNTIF($B$2:B1173,B1173)</f>
        <v>1</v>
      </c>
      <c r="K1173" t="str">
        <f t="shared" ca="1" si="55"/>
        <v/>
      </c>
      <c r="L1173" t="s">
        <v>504</v>
      </c>
      <c r="M1173" s="39" t="s">
        <v>369</v>
      </c>
      <c r="N1173" s="42">
        <v>1400</v>
      </c>
      <c r="O1173">
        <v>1</v>
      </c>
      <c r="P1173" s="127">
        <v>20.74</v>
      </c>
      <c r="Q1173">
        <v>4</v>
      </c>
      <c r="R1173">
        <v>9</v>
      </c>
      <c r="S1173" s="47" t="s">
        <v>32</v>
      </c>
      <c r="T1173" s="68" t="s">
        <v>348</v>
      </c>
      <c r="U1173" s="17" t="s">
        <v>16</v>
      </c>
      <c r="V1173">
        <v>133</v>
      </c>
      <c r="W1173">
        <v>118</v>
      </c>
      <c r="X1173">
        <v>1197</v>
      </c>
      <c r="Z1173">
        <v>2.6</v>
      </c>
      <c r="AA1173" s="38" t="s">
        <v>447</v>
      </c>
      <c r="AB1173" s="35" t="s">
        <v>377</v>
      </c>
      <c r="AC1173" s="35">
        <f>VLOOKUP(A1173,Raceinfo!$A$1:$D$15,4,0)</f>
        <v>2</v>
      </c>
      <c r="AD1173" t="s">
        <v>644</v>
      </c>
      <c r="AE1173">
        <v>100</v>
      </c>
      <c r="AF1173">
        <v>3</v>
      </c>
      <c r="AG1173">
        <v>3</v>
      </c>
      <c r="AH1173">
        <v>3</v>
      </c>
      <c r="AI1173">
        <v>5</v>
      </c>
      <c r="AL1173" t="s">
        <v>18</v>
      </c>
      <c r="AM1173" t="s">
        <v>1475</v>
      </c>
      <c r="AN1173" s="126">
        <f>表格2[[#This Row],[今次負磅]]/表格2[[#This Row],[排位體重]]*100%</f>
        <v>0.1111111111111111</v>
      </c>
      <c r="AO1173" t="str">
        <f t="shared" si="56"/>
        <v/>
      </c>
    </row>
    <row r="1174" spans="1:41" x14ac:dyDescent="0.25">
      <c r="A1174" s="23" t="s">
        <v>238</v>
      </c>
      <c r="B1174" s="26" t="s">
        <v>243</v>
      </c>
      <c r="C1174" s="26"/>
      <c r="D1174" s="26"/>
      <c r="E1174" s="12" t="s">
        <v>29</v>
      </c>
      <c r="F1174" s="122"/>
      <c r="G1174" s="30" t="str">
        <f>VLOOKUP(AF1174, method!$A$1:$B$15, 2, 0)</f>
        <v>放頭</v>
      </c>
      <c r="H1174">
        <v>5</v>
      </c>
      <c r="I1174" t="str">
        <f t="shared" si="54"/>
        <v>忠</v>
      </c>
      <c r="J1174">
        <f>COUNTIF($B$2:B1174,B1174)</f>
        <v>2</v>
      </c>
      <c r="K1174" t="str">
        <f t="shared" ca="1" si="55"/>
        <v/>
      </c>
      <c r="L1174" t="s">
        <v>522</v>
      </c>
      <c r="M1174" s="39" t="s">
        <v>394</v>
      </c>
      <c r="N1174">
        <v>1600</v>
      </c>
      <c r="O1174">
        <v>1</v>
      </c>
      <c r="P1174">
        <v>33.69</v>
      </c>
      <c r="Q1174">
        <v>4</v>
      </c>
      <c r="R1174">
        <v>3</v>
      </c>
      <c r="S1174" s="47" t="s">
        <v>32</v>
      </c>
      <c r="T1174" s="47" t="s">
        <v>32</v>
      </c>
      <c r="U1174" s="17" t="s">
        <v>16</v>
      </c>
      <c r="V1174">
        <v>133</v>
      </c>
      <c r="W1174">
        <v>124</v>
      </c>
      <c r="X1174">
        <v>1187</v>
      </c>
      <c r="Z1174">
        <v>1.9</v>
      </c>
      <c r="AA1174" s="38" t="s">
        <v>470</v>
      </c>
      <c r="AB1174" s="35" t="s">
        <v>377</v>
      </c>
      <c r="AC1174" s="35">
        <f>VLOOKUP(A1174,Raceinfo!$A$1:$D$15,4,0)</f>
        <v>2</v>
      </c>
      <c r="AD1174" t="s">
        <v>644</v>
      </c>
      <c r="AE1174">
        <v>100</v>
      </c>
      <c r="AF1174">
        <v>2</v>
      </c>
      <c r="AG1174">
        <v>2</v>
      </c>
      <c r="AH1174">
        <v>2</v>
      </c>
      <c r="AI1174">
        <v>5</v>
      </c>
      <c r="AL1174" t="s">
        <v>18</v>
      </c>
      <c r="AM1174" t="s">
        <v>1475</v>
      </c>
      <c r="AN1174" s="126">
        <f>表格2[[#This Row],[今次負磅]]/表格2[[#This Row],[排位體重]]*100%</f>
        <v>0.11204717775905644</v>
      </c>
      <c r="AO1174" t="str">
        <f t="shared" si="56"/>
        <v/>
      </c>
    </row>
    <row r="1175" spans="1:41" x14ac:dyDescent="0.25">
      <c r="A1175" s="23" t="s">
        <v>238</v>
      </c>
      <c r="B1175" s="26" t="s">
        <v>243</v>
      </c>
      <c r="C1175" s="26" t="s">
        <v>1410</v>
      </c>
      <c r="D1175" s="26"/>
      <c r="E1175" s="12" t="s">
        <v>29</v>
      </c>
      <c r="F1175" s="28" t="s">
        <v>1408</v>
      </c>
      <c r="G1175" s="30" t="str">
        <f>VLOOKUP(AF1175, method!$A$1:$B$15, 2, 0)</f>
        <v>放頭</v>
      </c>
      <c r="H1175" s="15">
        <v>1</v>
      </c>
      <c r="I1175" s="15" t="str">
        <f t="shared" si="54"/>
        <v>忠</v>
      </c>
      <c r="J1175" s="15">
        <f>COUNTIF($B$2:B1175,B1175)</f>
        <v>3</v>
      </c>
      <c r="K1175" s="15" t="str">
        <f t="shared" ca="1" si="55"/>
        <v/>
      </c>
      <c r="L1175" t="s">
        <v>381</v>
      </c>
      <c r="M1175" s="39" t="s">
        <v>369</v>
      </c>
      <c r="N1175" s="42">
        <v>1400</v>
      </c>
      <c r="O1175">
        <v>1</v>
      </c>
      <c r="P1175" s="127">
        <v>20.45</v>
      </c>
      <c r="Q1175">
        <v>4</v>
      </c>
      <c r="R1175">
        <v>2</v>
      </c>
      <c r="S1175" s="47" t="s">
        <v>32</v>
      </c>
      <c r="T1175" s="47" t="s">
        <v>32</v>
      </c>
      <c r="U1175" s="17" t="s">
        <v>16</v>
      </c>
      <c r="V1175">
        <v>133</v>
      </c>
      <c r="W1175">
        <v>122</v>
      </c>
      <c r="X1175">
        <v>1208</v>
      </c>
      <c r="Z1175">
        <v>4</v>
      </c>
      <c r="AA1175" s="38" t="s">
        <v>511</v>
      </c>
      <c r="AB1175" s="35" t="s">
        <v>370</v>
      </c>
      <c r="AC1175" s="35">
        <f>VLOOKUP(A1175,Raceinfo!$A$1:$D$15,4,0)</f>
        <v>2</v>
      </c>
      <c r="AD1175">
        <v>2</v>
      </c>
      <c r="AE1175">
        <v>92</v>
      </c>
      <c r="AF1175">
        <v>2</v>
      </c>
      <c r="AG1175">
        <v>3</v>
      </c>
      <c r="AH1175">
        <v>2</v>
      </c>
      <c r="AI1175">
        <v>1</v>
      </c>
      <c r="AL1175" t="s">
        <v>18</v>
      </c>
      <c r="AM1175" t="s">
        <v>1475</v>
      </c>
      <c r="AN1175" s="126">
        <f>表格2[[#This Row],[今次負磅]]/表格2[[#This Row],[排位體重]]*100%</f>
        <v>0.11009933774834436</v>
      </c>
      <c r="AO1175" t="str">
        <f t="shared" si="56"/>
        <v/>
      </c>
    </row>
    <row r="1176" spans="1:41" x14ac:dyDescent="0.25">
      <c r="A1176" s="23" t="s">
        <v>238</v>
      </c>
      <c r="B1176" s="26" t="s">
        <v>243</v>
      </c>
      <c r="C1176" s="26"/>
      <c r="D1176" s="26"/>
      <c r="E1176" s="12" t="s">
        <v>29</v>
      </c>
      <c r="F1176" s="23" t="s">
        <v>1409</v>
      </c>
      <c r="G1176" s="32" t="str">
        <f>VLOOKUP(AF1176, method!$A$1:$B$15, 2, 0)</f>
        <v>中前</v>
      </c>
      <c r="H1176" s="15">
        <v>2</v>
      </c>
      <c r="I1176" s="15" t="str">
        <f t="shared" si="54"/>
        <v>忠</v>
      </c>
      <c r="J1176" s="15">
        <f>COUNTIF($B$2:B1176,B1176)</f>
        <v>4</v>
      </c>
      <c r="K1176" s="15" t="str">
        <f t="shared" ca="1" si="55"/>
        <v/>
      </c>
      <c r="L1176" t="s">
        <v>424</v>
      </c>
      <c r="M1176" s="39" t="s">
        <v>390</v>
      </c>
      <c r="N1176" s="42">
        <v>1400</v>
      </c>
      <c r="O1176">
        <v>1</v>
      </c>
      <c r="P1176">
        <v>21.47</v>
      </c>
      <c r="Q1176">
        <v>4</v>
      </c>
      <c r="R1176">
        <v>8</v>
      </c>
      <c r="S1176" s="47" t="s">
        <v>32</v>
      </c>
      <c r="T1176" s="54" t="s">
        <v>64</v>
      </c>
      <c r="U1176" s="17" t="s">
        <v>16</v>
      </c>
      <c r="V1176">
        <v>133</v>
      </c>
      <c r="W1176">
        <v>128</v>
      </c>
      <c r="X1176">
        <v>1195</v>
      </c>
      <c r="Z1176">
        <v>2.5</v>
      </c>
      <c r="AA1176" s="38" t="s">
        <v>434</v>
      </c>
      <c r="AB1176" s="35" t="s">
        <v>377</v>
      </c>
      <c r="AC1176" s="35">
        <f>VLOOKUP(A1176,Raceinfo!$A$1:$D$15,4,0)</f>
        <v>2</v>
      </c>
      <c r="AD1176">
        <v>2</v>
      </c>
      <c r="AE1176">
        <v>90</v>
      </c>
      <c r="AF1176">
        <v>4</v>
      </c>
      <c r="AG1176">
        <v>4</v>
      </c>
      <c r="AH1176">
        <v>4</v>
      </c>
      <c r="AI1176">
        <v>2</v>
      </c>
      <c r="AL1176" t="s">
        <v>18</v>
      </c>
      <c r="AM1176" t="s">
        <v>1475</v>
      </c>
      <c r="AN1176" s="126">
        <f>表格2[[#This Row],[今次負磅]]/表格2[[#This Row],[排位體重]]*100%</f>
        <v>0.11129707112970712</v>
      </c>
      <c r="AO1176" t="str">
        <f t="shared" si="56"/>
        <v/>
      </c>
    </row>
    <row r="1177" spans="1:41" x14ac:dyDescent="0.25">
      <c r="A1177" s="23" t="s">
        <v>238</v>
      </c>
      <c r="B1177" s="26" t="s">
        <v>243</v>
      </c>
      <c r="C1177" s="26" t="s">
        <v>1410</v>
      </c>
      <c r="D1177" s="26"/>
      <c r="E1177" s="12" t="s">
        <v>29</v>
      </c>
      <c r="F1177" s="28" t="s">
        <v>1408</v>
      </c>
      <c r="G1177" s="30" t="str">
        <f>VLOOKUP(AF1177, method!$A$1:$B$15, 2, 0)</f>
        <v>放頭</v>
      </c>
      <c r="H1177" s="15">
        <v>1</v>
      </c>
      <c r="I1177" s="15" t="str">
        <f t="shared" si="54"/>
        <v>忠</v>
      </c>
      <c r="J1177" s="15">
        <f>COUNTIF($B$2:B1177,B1177)</f>
        <v>5</v>
      </c>
      <c r="K1177" s="15" t="str">
        <f t="shared" ca="1" si="55"/>
        <v/>
      </c>
      <c r="L1177" t="s">
        <v>568</v>
      </c>
      <c r="M1177" s="39" t="s">
        <v>369</v>
      </c>
      <c r="N1177" s="42">
        <v>1400</v>
      </c>
      <c r="O1177">
        <v>1</v>
      </c>
      <c r="P1177" s="127">
        <v>20.12</v>
      </c>
      <c r="Q1177">
        <v>4</v>
      </c>
      <c r="R1177">
        <v>2</v>
      </c>
      <c r="S1177" s="47" t="s">
        <v>32</v>
      </c>
      <c r="T1177" s="44" t="s">
        <v>347</v>
      </c>
      <c r="U1177" s="17" t="s">
        <v>16</v>
      </c>
      <c r="V1177">
        <v>133</v>
      </c>
      <c r="W1177">
        <v>113</v>
      </c>
      <c r="X1177">
        <v>1204</v>
      </c>
      <c r="Z1177">
        <v>2.4</v>
      </c>
      <c r="AA1177" s="38" t="s">
        <v>461</v>
      </c>
      <c r="AB1177" s="35" t="s">
        <v>370</v>
      </c>
      <c r="AC1177" s="35">
        <f>VLOOKUP(A1177,Raceinfo!$A$1:$D$15,4,0)</f>
        <v>2</v>
      </c>
      <c r="AD1177">
        <v>2</v>
      </c>
      <c r="AE1177">
        <v>82</v>
      </c>
      <c r="AF1177">
        <v>2</v>
      </c>
      <c r="AG1177">
        <v>3</v>
      </c>
      <c r="AH1177">
        <v>2</v>
      </c>
      <c r="AI1177">
        <v>1</v>
      </c>
      <c r="AL1177" t="s">
        <v>18</v>
      </c>
      <c r="AM1177" t="s">
        <v>1475</v>
      </c>
      <c r="AN1177" s="126">
        <f>表格2[[#This Row],[今次負磅]]/表格2[[#This Row],[排位體重]]*100%</f>
        <v>0.11046511627906977</v>
      </c>
      <c r="AO1177" t="str">
        <f t="shared" si="56"/>
        <v/>
      </c>
    </row>
    <row r="1178" spans="1:41" x14ac:dyDescent="0.25">
      <c r="A1178" s="23" t="s">
        <v>238</v>
      </c>
      <c r="B1178" s="26" t="s">
        <v>243</v>
      </c>
      <c r="C1178" s="26"/>
      <c r="D1178" s="26"/>
      <c r="E1178" s="11" t="s">
        <v>1414</v>
      </c>
      <c r="F1178" s="28" t="s">
        <v>1408</v>
      </c>
      <c r="G1178" s="30" t="str">
        <f>VLOOKUP(AF1178, method!$A$1:$B$15, 2, 0)</f>
        <v>放頭</v>
      </c>
      <c r="H1178" s="15">
        <v>1</v>
      </c>
      <c r="I1178" s="15" t="str">
        <f t="shared" si="54"/>
        <v>忠</v>
      </c>
      <c r="J1178" s="15">
        <f>COUNTIF($B$2:B1178,B1178)</f>
        <v>6</v>
      </c>
      <c r="K1178" s="15" t="str">
        <f t="shared" ca="1" si="55"/>
        <v/>
      </c>
      <c r="L1178" t="s">
        <v>609</v>
      </c>
      <c r="M1178" s="39" t="s">
        <v>413</v>
      </c>
      <c r="N1178" s="42">
        <v>1400</v>
      </c>
      <c r="O1178">
        <v>1</v>
      </c>
      <c r="P1178">
        <v>21.87</v>
      </c>
      <c r="Q1178">
        <v>4</v>
      </c>
      <c r="R1178">
        <v>4</v>
      </c>
      <c r="S1178" s="47" t="s">
        <v>32</v>
      </c>
      <c r="T1178" s="54" t="s">
        <v>64</v>
      </c>
      <c r="U1178" s="17" t="s">
        <v>16</v>
      </c>
      <c r="V1178">
        <v>133</v>
      </c>
      <c r="W1178">
        <v>131</v>
      </c>
      <c r="X1178">
        <v>1208</v>
      </c>
      <c r="Z1178">
        <v>6.8</v>
      </c>
      <c r="AA1178" s="38" t="s">
        <v>468</v>
      </c>
      <c r="AB1178" s="35" t="s">
        <v>377</v>
      </c>
      <c r="AC1178" s="35">
        <f>VLOOKUP(A1178,Raceinfo!$A$1:$D$15,4,0)</f>
        <v>2</v>
      </c>
      <c r="AD1178">
        <v>3</v>
      </c>
      <c r="AE1178">
        <v>75</v>
      </c>
      <c r="AF1178">
        <v>1</v>
      </c>
      <c r="AG1178">
        <v>1</v>
      </c>
      <c r="AH1178">
        <v>1</v>
      </c>
      <c r="AI1178">
        <v>1</v>
      </c>
      <c r="AL1178" t="s">
        <v>18</v>
      </c>
      <c r="AM1178" t="s">
        <v>1475</v>
      </c>
      <c r="AN1178" s="126">
        <f>表格2[[#This Row],[今次負磅]]/表格2[[#This Row],[排位體重]]*100%</f>
        <v>0.11009933774834436</v>
      </c>
      <c r="AO1178" t="str">
        <f t="shared" si="56"/>
        <v/>
      </c>
    </row>
    <row r="1179" spans="1:41" x14ac:dyDescent="0.25">
      <c r="A1179" s="23" t="s">
        <v>238</v>
      </c>
      <c r="B1179" s="26" t="s">
        <v>243</v>
      </c>
      <c r="C1179" s="26"/>
      <c r="D1179" s="26"/>
      <c r="E1179" s="12" t="s">
        <v>29</v>
      </c>
      <c r="F1179" s="28" t="s">
        <v>1408</v>
      </c>
      <c r="G1179" s="30" t="str">
        <f>VLOOKUP(AF1179, method!$A$1:$B$15, 2, 0)</f>
        <v>放頭</v>
      </c>
      <c r="H1179" s="15">
        <v>1</v>
      </c>
      <c r="I1179" s="15" t="str">
        <f t="shared" si="54"/>
        <v>忠</v>
      </c>
      <c r="J1179" s="15">
        <f>COUNTIF($B$2:B1179,B1179)</f>
        <v>7</v>
      </c>
      <c r="K1179" s="15" t="str">
        <f t="shared" ca="1" si="55"/>
        <v/>
      </c>
      <c r="L1179" t="s">
        <v>578</v>
      </c>
      <c r="M1179" s="39" t="s">
        <v>394</v>
      </c>
      <c r="N1179" s="42">
        <v>1400</v>
      </c>
      <c r="O1179">
        <v>1</v>
      </c>
      <c r="P1179">
        <v>21.25</v>
      </c>
      <c r="Q1179">
        <v>4</v>
      </c>
      <c r="R1179">
        <v>1</v>
      </c>
      <c r="S1179" s="47" t="s">
        <v>32</v>
      </c>
      <c r="T1179" s="54" t="s">
        <v>64</v>
      </c>
      <c r="U1179" s="17" t="s">
        <v>16</v>
      </c>
      <c r="V1179">
        <v>133</v>
      </c>
      <c r="W1179">
        <v>123</v>
      </c>
      <c r="X1179">
        <v>1143</v>
      </c>
      <c r="Z1179">
        <v>6.7</v>
      </c>
      <c r="AA1179" s="38">
        <v>1</v>
      </c>
      <c r="AB1179" s="35" t="s">
        <v>370</v>
      </c>
      <c r="AC1179" s="35">
        <f>VLOOKUP(A1179,Raceinfo!$A$1:$D$15,4,0)</f>
        <v>2</v>
      </c>
      <c r="AD1179">
        <v>3</v>
      </c>
      <c r="AE1179">
        <v>68</v>
      </c>
      <c r="AF1179">
        <v>2</v>
      </c>
      <c r="AG1179">
        <v>3</v>
      </c>
      <c r="AH1179">
        <v>3</v>
      </c>
      <c r="AI1179">
        <v>1</v>
      </c>
      <c r="AL1179" t="s">
        <v>18</v>
      </c>
      <c r="AM1179" t="s">
        <v>1475</v>
      </c>
      <c r="AN1179" s="126">
        <f>表格2[[#This Row],[今次負磅]]/表格2[[#This Row],[排位體重]]*100%</f>
        <v>0.1163604549431321</v>
      </c>
      <c r="AO1179" t="str">
        <f t="shared" si="56"/>
        <v/>
      </c>
    </row>
    <row r="1180" spans="1:41" x14ac:dyDescent="0.25">
      <c r="A1180" s="23" t="s">
        <v>238</v>
      </c>
      <c r="B1180" s="26" t="s">
        <v>243</v>
      </c>
      <c r="C1180" s="26"/>
      <c r="D1180" s="26"/>
      <c r="E1180" s="12" t="s">
        <v>29</v>
      </c>
      <c r="F1180" s="122"/>
      <c r="G1180" s="32" t="str">
        <f>VLOOKUP(AF1180, method!$A$1:$B$15, 2, 0)</f>
        <v>中前</v>
      </c>
      <c r="H1180">
        <v>8</v>
      </c>
      <c r="I1180" t="str">
        <f t="shared" si="54"/>
        <v>忠</v>
      </c>
      <c r="J1180">
        <f>COUNTIF($B$2:B1180,B1180)</f>
        <v>8</v>
      </c>
      <c r="K1180" t="str">
        <f t="shared" ca="1" si="55"/>
        <v/>
      </c>
      <c r="L1180" t="s">
        <v>595</v>
      </c>
      <c r="M1180" s="39" t="s">
        <v>390</v>
      </c>
      <c r="N1180">
        <v>1200</v>
      </c>
      <c r="O1180">
        <v>1</v>
      </c>
      <c r="P1180">
        <v>9.7899999999999991</v>
      </c>
      <c r="Q1180">
        <v>4</v>
      </c>
      <c r="R1180">
        <v>7</v>
      </c>
      <c r="S1180" s="47" t="s">
        <v>32</v>
      </c>
      <c r="T1180" s="44" t="s">
        <v>347</v>
      </c>
      <c r="U1180" s="17" t="s">
        <v>16</v>
      </c>
      <c r="V1180">
        <v>133</v>
      </c>
      <c r="W1180">
        <v>122</v>
      </c>
      <c r="X1180">
        <v>1135</v>
      </c>
      <c r="Z1180">
        <v>11</v>
      </c>
      <c r="AA1180" s="37" t="s">
        <v>473</v>
      </c>
      <c r="AB1180" s="35" t="s">
        <v>377</v>
      </c>
      <c r="AC1180" s="35">
        <f>VLOOKUP(A1180,Raceinfo!$A$1:$D$15,4,0)</f>
        <v>2</v>
      </c>
      <c r="AD1180">
        <v>3</v>
      </c>
      <c r="AE1180">
        <v>68</v>
      </c>
      <c r="AF1180">
        <v>5</v>
      </c>
      <c r="AG1180">
        <v>6</v>
      </c>
      <c r="AH1180">
        <v>8</v>
      </c>
      <c r="AL1180" t="s">
        <v>181</v>
      </c>
      <c r="AM1180" t="s">
        <v>1489</v>
      </c>
      <c r="AN1180" s="126">
        <f>表格2[[#This Row],[今次負磅]]/表格2[[#This Row],[排位體重]]*100%</f>
        <v>0.1171806167400881</v>
      </c>
      <c r="AO1180" t="str">
        <f t="shared" si="56"/>
        <v/>
      </c>
    </row>
    <row r="1181" spans="1:41" x14ac:dyDescent="0.25">
      <c r="A1181" s="23" t="s">
        <v>238</v>
      </c>
      <c r="B1181" s="27" t="s">
        <v>245</v>
      </c>
      <c r="C1181" s="27" t="s">
        <v>1410</v>
      </c>
      <c r="D1181" s="27"/>
      <c r="E1181" s="12" t="s">
        <v>29</v>
      </c>
      <c r="F1181" s="122"/>
      <c r="G1181" s="31" t="str">
        <f>VLOOKUP(AF1181, method!$A$1:$B$15, 2, 0)</f>
        <v>中後</v>
      </c>
      <c r="H1181">
        <v>4</v>
      </c>
      <c r="I1181" t="str">
        <f t="shared" si="54"/>
        <v>忠</v>
      </c>
      <c r="J1181">
        <f>COUNTIF($B$2:B1181,B1181)</f>
        <v>1</v>
      </c>
      <c r="K1181" t="str">
        <f t="shared" ca="1" si="55"/>
        <v/>
      </c>
      <c r="L1181" t="s">
        <v>504</v>
      </c>
      <c r="M1181" s="39" t="s">
        <v>369</v>
      </c>
      <c r="N1181" s="42">
        <v>1400</v>
      </c>
      <c r="O1181">
        <v>1</v>
      </c>
      <c r="P1181" s="127">
        <v>20.67</v>
      </c>
      <c r="Q1181">
        <v>6</v>
      </c>
      <c r="R1181">
        <v>5</v>
      </c>
      <c r="S1181" s="48" t="s">
        <v>37</v>
      </c>
      <c r="T1181" s="54" t="s">
        <v>64</v>
      </c>
      <c r="U1181" s="26" t="s">
        <v>61</v>
      </c>
      <c r="V1181">
        <v>128</v>
      </c>
      <c r="W1181">
        <v>115</v>
      </c>
      <c r="X1181">
        <v>1322</v>
      </c>
      <c r="Z1181">
        <v>9.3000000000000007</v>
      </c>
      <c r="AA1181" s="38" t="s">
        <v>511</v>
      </c>
      <c r="AB1181" s="35" t="s">
        <v>377</v>
      </c>
      <c r="AC1181" s="35">
        <f>VLOOKUP(A1181,Raceinfo!$A$1:$D$15,4,0)</f>
        <v>2</v>
      </c>
      <c r="AD1181" t="s">
        <v>644</v>
      </c>
      <c r="AE1181">
        <v>94</v>
      </c>
      <c r="AF1181">
        <v>9</v>
      </c>
      <c r="AG1181">
        <v>8</v>
      </c>
      <c r="AH1181">
        <v>8</v>
      </c>
      <c r="AI1181">
        <v>4</v>
      </c>
      <c r="AL1181" t="s">
        <v>29</v>
      </c>
      <c r="AM1181" t="s">
        <v>1472</v>
      </c>
      <c r="AN1181" s="126">
        <f>表格2[[#This Row],[今次負磅]]/表格2[[#This Row],[排位體重]]*100%</f>
        <v>9.682299546142209E-2</v>
      </c>
      <c r="AO1181" t="str">
        <f t="shared" si="56"/>
        <v/>
      </c>
    </row>
    <row r="1182" spans="1:41" x14ac:dyDescent="0.25">
      <c r="A1182" s="23" t="s">
        <v>238</v>
      </c>
      <c r="B1182" s="27" t="s">
        <v>245</v>
      </c>
      <c r="C1182" s="27"/>
      <c r="D1182" s="27"/>
      <c r="E1182" s="11" t="s">
        <v>1414</v>
      </c>
      <c r="F1182" s="23" t="s">
        <v>1409</v>
      </c>
      <c r="G1182" s="32" t="str">
        <f>VLOOKUP(AF1182, method!$A$1:$B$15, 2, 0)</f>
        <v>中前</v>
      </c>
      <c r="H1182" s="15">
        <v>1</v>
      </c>
      <c r="I1182" s="15" t="str">
        <f t="shared" si="54"/>
        <v>忠</v>
      </c>
      <c r="J1182" s="15">
        <f>COUNTIF($B$2:B1182,B1182)</f>
        <v>2</v>
      </c>
      <c r="K1182" s="15" t="str">
        <f t="shared" ca="1" si="55"/>
        <v/>
      </c>
      <c r="L1182" t="s">
        <v>422</v>
      </c>
      <c r="M1182" s="39" t="s">
        <v>369</v>
      </c>
      <c r="N1182" s="42">
        <v>1400</v>
      </c>
      <c r="O1182">
        <v>1</v>
      </c>
      <c r="P1182">
        <v>21.43</v>
      </c>
      <c r="Q1182">
        <v>6</v>
      </c>
      <c r="R1182">
        <v>6</v>
      </c>
      <c r="S1182" s="48" t="s">
        <v>37</v>
      </c>
      <c r="T1182" s="54" t="s">
        <v>64</v>
      </c>
      <c r="U1182" s="26" t="s">
        <v>61</v>
      </c>
      <c r="V1182">
        <v>128</v>
      </c>
      <c r="W1182">
        <v>128</v>
      </c>
      <c r="X1182">
        <v>1313</v>
      </c>
      <c r="Z1182">
        <v>5</v>
      </c>
      <c r="AA1182" s="38" t="s">
        <v>461</v>
      </c>
      <c r="AB1182" s="35" t="s">
        <v>370</v>
      </c>
      <c r="AC1182" s="35">
        <f>VLOOKUP(A1182,Raceinfo!$A$1:$D$15,4,0)</f>
        <v>2</v>
      </c>
      <c r="AD1182">
        <v>2</v>
      </c>
      <c r="AE1182">
        <v>88</v>
      </c>
      <c r="AF1182">
        <v>5</v>
      </c>
      <c r="AG1182">
        <v>5</v>
      </c>
      <c r="AH1182">
        <v>6</v>
      </c>
      <c r="AI1182">
        <v>1</v>
      </c>
      <c r="AL1182" t="s">
        <v>29</v>
      </c>
      <c r="AM1182" t="s">
        <v>1472</v>
      </c>
      <c r="AN1182" s="126">
        <f>表格2[[#This Row],[今次負磅]]/表格2[[#This Row],[排位體重]]*100%</f>
        <v>9.7486671744097489E-2</v>
      </c>
      <c r="AO1182" t="str">
        <f t="shared" si="56"/>
        <v/>
      </c>
    </row>
    <row r="1183" spans="1:41" x14ac:dyDescent="0.25">
      <c r="A1183" s="23" t="s">
        <v>238</v>
      </c>
      <c r="B1183" s="27" t="s">
        <v>245</v>
      </c>
      <c r="C1183" s="27" t="s">
        <v>1410</v>
      </c>
      <c r="D1183" s="27"/>
      <c r="E1183" s="124" t="s">
        <v>1413</v>
      </c>
      <c r="F1183" s="23" t="s">
        <v>1409</v>
      </c>
      <c r="G1183" s="32" t="str">
        <f>VLOOKUP(AF1183, method!$A$1:$B$15, 2, 0)</f>
        <v>中前</v>
      </c>
      <c r="H1183" s="15">
        <v>2</v>
      </c>
      <c r="I1183" s="15" t="str">
        <f t="shared" si="54"/>
        <v>忠</v>
      </c>
      <c r="J1183" s="15">
        <f>COUNTIF($B$2:B1183,B1183)</f>
        <v>3</v>
      </c>
      <c r="K1183" s="15" t="str">
        <f t="shared" ca="1" si="55"/>
        <v/>
      </c>
      <c r="L1183" t="s">
        <v>381</v>
      </c>
      <c r="M1183" s="39" t="s">
        <v>369</v>
      </c>
      <c r="N1183" s="42">
        <v>1400</v>
      </c>
      <c r="O1183">
        <v>1</v>
      </c>
      <c r="P1183" s="127">
        <v>20.72</v>
      </c>
      <c r="Q1183">
        <v>6</v>
      </c>
      <c r="R1183">
        <v>1</v>
      </c>
      <c r="S1183" s="48" t="s">
        <v>37</v>
      </c>
      <c r="T1183" s="54" t="s">
        <v>64</v>
      </c>
      <c r="U1183" s="26" t="s">
        <v>61</v>
      </c>
      <c r="V1183">
        <v>128</v>
      </c>
      <c r="W1183">
        <v>118</v>
      </c>
      <c r="X1183">
        <v>1307</v>
      </c>
      <c r="Z1183">
        <v>7.7</v>
      </c>
      <c r="AA1183" s="38" t="s">
        <v>511</v>
      </c>
      <c r="AB1183" s="35" t="s">
        <v>370</v>
      </c>
      <c r="AC1183" s="35">
        <f>VLOOKUP(A1183,Raceinfo!$A$1:$D$15,4,0)</f>
        <v>2</v>
      </c>
      <c r="AD1183">
        <v>2</v>
      </c>
      <c r="AE1183">
        <v>88</v>
      </c>
      <c r="AF1183">
        <v>6</v>
      </c>
      <c r="AG1183">
        <v>6</v>
      </c>
      <c r="AH1183">
        <v>5</v>
      </c>
      <c r="AI1183">
        <v>2</v>
      </c>
      <c r="AL1183" t="s">
        <v>29</v>
      </c>
      <c r="AM1183" t="s">
        <v>1472</v>
      </c>
      <c r="AN1183" s="126">
        <f>表格2[[#This Row],[今次負磅]]/表格2[[#This Row],[排位體重]]*100%</f>
        <v>9.7934200459066562E-2</v>
      </c>
      <c r="AO1183" t="str">
        <f t="shared" si="56"/>
        <v/>
      </c>
    </row>
    <row r="1184" spans="1:41" x14ac:dyDescent="0.25">
      <c r="A1184" s="23" t="s">
        <v>238</v>
      </c>
      <c r="B1184" s="27" t="s">
        <v>245</v>
      </c>
      <c r="C1184" s="27"/>
      <c r="D1184" s="27"/>
      <c r="E1184" s="124" t="s">
        <v>1413</v>
      </c>
      <c r="F1184" s="122"/>
      <c r="G1184" s="30" t="str">
        <f>VLOOKUP(AF1184, method!$A$1:$B$15, 2, 0)</f>
        <v>放頭</v>
      </c>
      <c r="H1184" s="15">
        <v>3</v>
      </c>
      <c r="I1184" s="15" t="str">
        <f t="shared" si="54"/>
        <v>忠</v>
      </c>
      <c r="J1184" s="15">
        <f>COUNTIF($B$2:B1184,B1184)</f>
        <v>4</v>
      </c>
      <c r="K1184" s="15" t="str">
        <f t="shared" ca="1" si="55"/>
        <v/>
      </c>
      <c r="L1184" t="s">
        <v>424</v>
      </c>
      <c r="M1184" s="39" t="s">
        <v>390</v>
      </c>
      <c r="N1184" s="42">
        <v>1400</v>
      </c>
      <c r="O1184">
        <v>1</v>
      </c>
      <c r="P1184">
        <v>21.47</v>
      </c>
      <c r="Q1184">
        <v>6</v>
      </c>
      <c r="R1184">
        <v>1</v>
      </c>
      <c r="S1184" s="48" t="s">
        <v>37</v>
      </c>
      <c r="T1184" s="48" t="s">
        <v>37</v>
      </c>
      <c r="U1184" s="26" t="s">
        <v>61</v>
      </c>
      <c r="V1184">
        <v>128</v>
      </c>
      <c r="W1184">
        <v>124</v>
      </c>
      <c r="X1184">
        <v>1314</v>
      </c>
      <c r="Z1184">
        <v>2.6</v>
      </c>
      <c r="AA1184" s="38" t="s">
        <v>434</v>
      </c>
      <c r="AB1184" s="35" t="s">
        <v>377</v>
      </c>
      <c r="AC1184" s="35">
        <f>VLOOKUP(A1184,Raceinfo!$A$1:$D$15,4,0)</f>
        <v>2</v>
      </c>
      <c r="AD1184">
        <v>2</v>
      </c>
      <c r="AE1184">
        <v>86</v>
      </c>
      <c r="AF1184">
        <v>2</v>
      </c>
      <c r="AG1184">
        <v>3</v>
      </c>
      <c r="AH1184">
        <v>3</v>
      </c>
      <c r="AI1184">
        <v>3</v>
      </c>
      <c r="AL1184" t="s">
        <v>29</v>
      </c>
      <c r="AM1184" t="s">
        <v>1472</v>
      </c>
      <c r="AN1184" s="126">
        <f>表格2[[#This Row],[今次負磅]]/表格2[[#This Row],[排位體重]]*100%</f>
        <v>9.7412480974124804E-2</v>
      </c>
      <c r="AO1184" t="str">
        <f t="shared" si="56"/>
        <v/>
      </c>
    </row>
    <row r="1185" spans="1:46" x14ac:dyDescent="0.25">
      <c r="A1185" s="23" t="s">
        <v>238</v>
      </c>
      <c r="B1185" s="27" t="s">
        <v>245</v>
      </c>
      <c r="C1185" s="27" t="s">
        <v>1410</v>
      </c>
      <c r="D1185" s="27"/>
      <c r="E1185" s="12" t="s">
        <v>29</v>
      </c>
      <c r="F1185" s="18" t="s">
        <v>1407</v>
      </c>
      <c r="G1185" s="31" t="str">
        <f>VLOOKUP(AF1185, method!$A$1:$B$15, 2, 0)</f>
        <v>中後</v>
      </c>
      <c r="H1185" s="15">
        <v>2</v>
      </c>
      <c r="I1185" s="15" t="str">
        <f t="shared" si="54"/>
        <v>忠</v>
      </c>
      <c r="J1185" s="15">
        <f>COUNTIF($B$2:B1185,B1185)</f>
        <v>5</v>
      </c>
      <c r="K1185" s="15" t="str">
        <f t="shared" ca="1" si="55"/>
        <v/>
      </c>
      <c r="L1185" t="s">
        <v>568</v>
      </c>
      <c r="M1185" s="39" t="s">
        <v>369</v>
      </c>
      <c r="N1185" s="42">
        <v>1400</v>
      </c>
      <c r="O1185">
        <v>1</v>
      </c>
      <c r="P1185" s="127">
        <v>20.2</v>
      </c>
      <c r="Q1185">
        <v>6</v>
      </c>
      <c r="R1185">
        <v>8</v>
      </c>
      <c r="S1185" s="48" t="s">
        <v>37</v>
      </c>
      <c r="T1185" s="48" t="s">
        <v>37</v>
      </c>
      <c r="U1185" s="26" t="s">
        <v>61</v>
      </c>
      <c r="V1185">
        <v>128</v>
      </c>
      <c r="W1185">
        <v>115</v>
      </c>
      <c r="X1185">
        <v>1289</v>
      </c>
      <c r="Z1185">
        <v>4.3</v>
      </c>
      <c r="AA1185" s="38" t="s">
        <v>461</v>
      </c>
      <c r="AB1185" s="35" t="s">
        <v>370</v>
      </c>
      <c r="AC1185" s="35">
        <f>VLOOKUP(A1185,Raceinfo!$A$1:$D$15,4,0)</f>
        <v>2</v>
      </c>
      <c r="AD1185">
        <v>2</v>
      </c>
      <c r="AE1185">
        <v>83</v>
      </c>
      <c r="AF1185">
        <v>9</v>
      </c>
      <c r="AG1185">
        <v>4</v>
      </c>
      <c r="AH1185">
        <v>4</v>
      </c>
      <c r="AI1185">
        <v>2</v>
      </c>
      <c r="AL1185" t="s">
        <v>29</v>
      </c>
      <c r="AM1185" t="s">
        <v>1472</v>
      </c>
      <c r="AN1185" s="126">
        <f>表格2[[#This Row],[今次負磅]]/表格2[[#This Row],[排位體重]]*100%</f>
        <v>9.9301784328937159E-2</v>
      </c>
      <c r="AO1185" t="str">
        <f t="shared" si="56"/>
        <v/>
      </c>
    </row>
    <row r="1186" spans="1:46" x14ac:dyDescent="0.25">
      <c r="A1186" s="23" t="s">
        <v>238</v>
      </c>
      <c r="B1186" s="27" t="s">
        <v>245</v>
      </c>
      <c r="C1186" s="27" t="s">
        <v>1410</v>
      </c>
      <c r="D1186" s="27" t="s">
        <v>593</v>
      </c>
      <c r="E1186" s="11" t="s">
        <v>1414</v>
      </c>
      <c r="F1186" s="122"/>
      <c r="G1186" s="32" t="str">
        <f>VLOOKUP(AF1186, method!$A$1:$B$15, 2, 0)</f>
        <v>中前</v>
      </c>
      <c r="H1186">
        <v>4</v>
      </c>
      <c r="I1186" t="str">
        <f t="shared" si="54"/>
        <v>忠</v>
      </c>
      <c r="J1186">
        <f>COUNTIF($B$2:B1186,B1186)</f>
        <v>6</v>
      </c>
      <c r="K1186" t="str">
        <f t="shared" ca="1" si="55"/>
        <v/>
      </c>
      <c r="L1186" t="s">
        <v>418</v>
      </c>
      <c r="M1186" s="39" t="s">
        <v>384</v>
      </c>
      <c r="N1186" s="42">
        <v>1400</v>
      </c>
      <c r="O1186">
        <v>1</v>
      </c>
      <c r="P1186" s="127">
        <v>21.16</v>
      </c>
      <c r="Q1186">
        <v>6</v>
      </c>
      <c r="R1186">
        <v>7</v>
      </c>
      <c r="S1186" s="48" t="s">
        <v>37</v>
      </c>
      <c r="T1186" s="53" t="s">
        <v>60</v>
      </c>
      <c r="U1186" s="26" t="s">
        <v>61</v>
      </c>
      <c r="V1186">
        <v>128</v>
      </c>
      <c r="W1186">
        <v>135</v>
      </c>
      <c r="X1186">
        <v>1302</v>
      </c>
      <c r="Z1186">
        <v>10</v>
      </c>
      <c r="AA1186" s="37" t="s">
        <v>436</v>
      </c>
      <c r="AB1186" s="35" t="s">
        <v>377</v>
      </c>
      <c r="AC1186" s="35">
        <f>VLOOKUP(A1186,Raceinfo!$A$1:$D$15,4,0)</f>
        <v>2</v>
      </c>
      <c r="AD1186">
        <v>3</v>
      </c>
      <c r="AE1186">
        <v>83</v>
      </c>
      <c r="AF1186">
        <v>6</v>
      </c>
      <c r="AG1186">
        <v>6</v>
      </c>
      <c r="AH1186">
        <v>5</v>
      </c>
      <c r="AI1186">
        <v>4</v>
      </c>
      <c r="AL1186" t="s">
        <v>29</v>
      </c>
      <c r="AM1186" t="s">
        <v>1472</v>
      </c>
      <c r="AN1186" s="126">
        <f>表格2[[#This Row],[今次負磅]]/表格2[[#This Row],[排位體重]]*100%</f>
        <v>9.8310291858678955E-2</v>
      </c>
      <c r="AO1186" t="str">
        <f t="shared" si="56"/>
        <v/>
      </c>
    </row>
    <row r="1187" spans="1:46" x14ac:dyDescent="0.25">
      <c r="A1187" s="23" t="s">
        <v>238</v>
      </c>
      <c r="B1187" s="27" t="s">
        <v>245</v>
      </c>
      <c r="C1187" s="27"/>
      <c r="D1187" s="27"/>
      <c r="E1187" s="125" t="s">
        <v>1399</v>
      </c>
      <c r="F1187" s="23" t="s">
        <v>1409</v>
      </c>
      <c r="G1187" s="32" t="str">
        <f>VLOOKUP(AF1187, method!$A$1:$B$15, 2, 0)</f>
        <v>中前</v>
      </c>
      <c r="H1187" s="15">
        <v>2</v>
      </c>
      <c r="I1187" s="15" t="str">
        <f t="shared" si="54"/>
        <v>忠</v>
      </c>
      <c r="J1187" s="15">
        <f>COUNTIF($B$2:B1187,B1187)</f>
        <v>7</v>
      </c>
      <c r="K1187" s="15" t="str">
        <f t="shared" ca="1" si="55"/>
        <v/>
      </c>
      <c r="L1187" t="s">
        <v>615</v>
      </c>
      <c r="M1187" s="39" t="s">
        <v>390</v>
      </c>
      <c r="N1187" s="42">
        <v>1400</v>
      </c>
      <c r="O1187">
        <v>1</v>
      </c>
      <c r="P1187">
        <v>21.4</v>
      </c>
      <c r="Q1187">
        <v>6</v>
      </c>
      <c r="R1187">
        <v>1</v>
      </c>
      <c r="S1187" s="48" t="s">
        <v>37</v>
      </c>
      <c r="T1187" s="53" t="s">
        <v>60</v>
      </c>
      <c r="U1187" s="26" t="s">
        <v>61</v>
      </c>
      <c r="V1187">
        <v>128</v>
      </c>
      <c r="W1187">
        <v>135</v>
      </c>
      <c r="X1187">
        <v>1290</v>
      </c>
      <c r="Z1187">
        <v>4.5999999999999996</v>
      </c>
      <c r="AA1187" s="38" t="s">
        <v>463</v>
      </c>
      <c r="AB1187" s="35" t="s">
        <v>377</v>
      </c>
      <c r="AC1187" s="35">
        <f>VLOOKUP(A1187,Raceinfo!$A$1:$D$15,4,0)</f>
        <v>2</v>
      </c>
      <c r="AD1187">
        <v>3</v>
      </c>
      <c r="AE1187">
        <v>82</v>
      </c>
      <c r="AF1187">
        <v>4</v>
      </c>
      <c r="AG1187">
        <v>3</v>
      </c>
      <c r="AH1187">
        <v>3</v>
      </c>
      <c r="AI1187">
        <v>2</v>
      </c>
      <c r="AL1187" t="s">
        <v>29</v>
      </c>
      <c r="AM1187" t="s">
        <v>1472</v>
      </c>
      <c r="AN1187" s="126">
        <f>表格2[[#This Row],[今次負磅]]/表格2[[#This Row],[排位體重]]*100%</f>
        <v>9.9224806201550386E-2</v>
      </c>
      <c r="AO1187" t="str">
        <f t="shared" si="56"/>
        <v/>
      </c>
    </row>
    <row r="1188" spans="1:46" x14ac:dyDescent="0.25">
      <c r="A1188" s="23" t="s">
        <v>238</v>
      </c>
      <c r="B1188" s="27" t="s">
        <v>245</v>
      </c>
      <c r="C1188" s="27"/>
      <c r="D1188" s="27"/>
      <c r="E1188" s="125" t="s">
        <v>1399</v>
      </c>
      <c r="F1188" s="23" t="s">
        <v>1409</v>
      </c>
      <c r="G1188" s="32" t="str">
        <f>VLOOKUP(AF1188, method!$A$1:$B$15, 2, 0)</f>
        <v>中前</v>
      </c>
      <c r="H1188" s="15">
        <v>1</v>
      </c>
      <c r="I1188" s="15" t="str">
        <f t="shared" si="54"/>
        <v>忠</v>
      </c>
      <c r="J1188" s="15">
        <f>COUNTIF($B$2:B1188,B1188)</f>
        <v>8</v>
      </c>
      <c r="K1188" s="15" t="str">
        <f t="shared" ca="1" si="55"/>
        <v/>
      </c>
      <c r="L1188" t="s">
        <v>389</v>
      </c>
      <c r="M1188" s="39" t="s">
        <v>390</v>
      </c>
      <c r="N1188" s="42">
        <v>1400</v>
      </c>
      <c r="O1188">
        <v>1</v>
      </c>
      <c r="P1188">
        <v>21.72</v>
      </c>
      <c r="Q1188">
        <v>6</v>
      </c>
      <c r="R1188">
        <v>2</v>
      </c>
      <c r="S1188" s="48" t="s">
        <v>37</v>
      </c>
      <c r="T1188" s="53" t="s">
        <v>60</v>
      </c>
      <c r="U1188" s="26" t="s">
        <v>61</v>
      </c>
      <c r="V1188">
        <v>128</v>
      </c>
      <c r="W1188">
        <v>133</v>
      </c>
      <c r="X1188">
        <v>1309</v>
      </c>
      <c r="Z1188">
        <v>7.4</v>
      </c>
      <c r="AA1188" s="38" t="s">
        <v>461</v>
      </c>
      <c r="AB1188" s="35" t="s">
        <v>377</v>
      </c>
      <c r="AC1188" s="35">
        <f>VLOOKUP(A1188,Raceinfo!$A$1:$D$15,4,0)</f>
        <v>2</v>
      </c>
      <c r="AD1188">
        <v>3</v>
      </c>
      <c r="AE1188">
        <v>76</v>
      </c>
      <c r="AF1188">
        <v>5</v>
      </c>
      <c r="AG1188">
        <v>4</v>
      </c>
      <c r="AH1188">
        <v>2</v>
      </c>
      <c r="AI1188">
        <v>1</v>
      </c>
      <c r="AL1188" t="s">
        <v>29</v>
      </c>
      <c r="AM1188" t="s">
        <v>1472</v>
      </c>
      <c r="AN1188" s="126">
        <f>表格2[[#This Row],[今次負磅]]/表格2[[#This Row],[排位體重]]*100%</f>
        <v>9.7784568372803665E-2</v>
      </c>
      <c r="AO1188" t="str">
        <f t="shared" si="56"/>
        <v/>
      </c>
    </row>
    <row r="1189" spans="1:46" x14ac:dyDescent="0.25">
      <c r="A1189" s="23" t="s">
        <v>238</v>
      </c>
      <c r="B1189" s="27" t="s">
        <v>245</v>
      </c>
      <c r="C1189" s="27"/>
      <c r="D1189" s="27"/>
      <c r="E1189" s="11" t="s">
        <v>1414</v>
      </c>
      <c r="F1189" s="122"/>
      <c r="G1189" s="33" t="str">
        <f>VLOOKUP(AF1189, method!$A$1:$B$15, 2, 0)</f>
        <v>留後</v>
      </c>
      <c r="H1189">
        <v>4</v>
      </c>
      <c r="I1189" t="str">
        <f t="shared" si="54"/>
        <v>忠</v>
      </c>
      <c r="J1189">
        <f>COUNTIF($B$2:B1189,B1189)</f>
        <v>9</v>
      </c>
      <c r="K1189" t="str">
        <f t="shared" ca="1" si="55"/>
        <v/>
      </c>
      <c r="L1189" t="s">
        <v>616</v>
      </c>
      <c r="M1189" s="39" t="s">
        <v>369</v>
      </c>
      <c r="N1189" s="42">
        <v>1400</v>
      </c>
      <c r="O1189">
        <v>1</v>
      </c>
      <c r="P1189">
        <v>21.92</v>
      </c>
      <c r="Q1189">
        <v>6</v>
      </c>
      <c r="R1189">
        <v>10</v>
      </c>
      <c r="S1189" s="48" t="s">
        <v>37</v>
      </c>
      <c r="T1189" s="50" t="s">
        <v>46</v>
      </c>
      <c r="U1189" s="26" t="s">
        <v>61</v>
      </c>
      <c r="V1189">
        <v>128</v>
      </c>
      <c r="W1189">
        <v>131</v>
      </c>
      <c r="X1189">
        <v>1301</v>
      </c>
      <c r="Z1189">
        <v>12</v>
      </c>
      <c r="AA1189" s="38">
        <v>1</v>
      </c>
      <c r="AB1189" s="35" t="s">
        <v>377</v>
      </c>
      <c r="AC1189" s="35">
        <f>VLOOKUP(A1189,Raceinfo!$A$1:$D$15,4,0)</f>
        <v>2</v>
      </c>
      <c r="AD1189">
        <v>3</v>
      </c>
      <c r="AE1189">
        <v>76</v>
      </c>
      <c r="AF1189">
        <v>11</v>
      </c>
      <c r="AG1189">
        <v>10</v>
      </c>
      <c r="AH1189">
        <v>10</v>
      </c>
      <c r="AI1189">
        <v>4</v>
      </c>
      <c r="AL1189" t="s">
        <v>106</v>
      </c>
      <c r="AM1189" t="s">
        <v>1477</v>
      </c>
      <c r="AN1189" s="126">
        <f>表格2[[#This Row],[今次負磅]]/表格2[[#This Row],[排位體重]]*100%</f>
        <v>9.8385857033051499E-2</v>
      </c>
      <c r="AO1189" t="str">
        <f t="shared" si="56"/>
        <v/>
      </c>
    </row>
    <row r="1190" spans="1:46" x14ac:dyDescent="0.25">
      <c r="A1190" s="23" t="s">
        <v>238</v>
      </c>
      <c r="B1190" s="27" t="s">
        <v>245</v>
      </c>
      <c r="C1190" s="27"/>
      <c r="D1190" s="27"/>
      <c r="E1190" s="11" t="s">
        <v>1414</v>
      </c>
      <c r="F1190" s="122"/>
      <c r="G1190" s="31" t="str">
        <f>VLOOKUP(AF1190, method!$A$1:$B$15, 2, 0)</f>
        <v>中後</v>
      </c>
      <c r="H1190">
        <v>6</v>
      </c>
      <c r="I1190" t="str">
        <f t="shared" si="54"/>
        <v>忠</v>
      </c>
      <c r="J1190">
        <f>COUNTIF($B$2:B1190,B1190)</f>
        <v>10</v>
      </c>
      <c r="K1190" t="str">
        <f t="shared" ca="1" si="55"/>
        <v/>
      </c>
      <c r="L1190" t="s">
        <v>555</v>
      </c>
      <c r="M1190" s="39" t="s">
        <v>413</v>
      </c>
      <c r="N1190">
        <v>1600</v>
      </c>
      <c r="O1190">
        <v>1</v>
      </c>
      <c r="P1190">
        <v>35.28</v>
      </c>
      <c r="Q1190">
        <v>6</v>
      </c>
      <c r="R1190">
        <v>10</v>
      </c>
      <c r="S1190" s="48" t="s">
        <v>37</v>
      </c>
      <c r="T1190" s="50" t="s">
        <v>46</v>
      </c>
      <c r="U1190" s="26" t="s">
        <v>61</v>
      </c>
      <c r="V1190">
        <v>128</v>
      </c>
      <c r="W1190">
        <v>132</v>
      </c>
      <c r="X1190">
        <v>1306</v>
      </c>
      <c r="Z1190">
        <v>21</v>
      </c>
      <c r="AA1190" s="38">
        <v>2</v>
      </c>
      <c r="AB1190" s="35" t="s">
        <v>377</v>
      </c>
      <c r="AC1190" s="35">
        <f>VLOOKUP(A1190,Raceinfo!$A$1:$D$15,4,0)</f>
        <v>2</v>
      </c>
      <c r="AD1190">
        <v>3</v>
      </c>
      <c r="AE1190">
        <v>77</v>
      </c>
      <c r="AF1190">
        <v>9</v>
      </c>
      <c r="AG1190">
        <v>8</v>
      </c>
      <c r="AH1190">
        <v>7</v>
      </c>
      <c r="AI1190">
        <v>6</v>
      </c>
      <c r="AL1190" t="s">
        <v>385</v>
      </c>
      <c r="AM1190" t="s">
        <v>1405</v>
      </c>
      <c r="AN1190" s="126">
        <f>表格2[[#This Row],[今次負磅]]/表格2[[#This Row],[排位體重]]*100%</f>
        <v>9.8009188361408886E-2</v>
      </c>
      <c r="AO1190" t="str">
        <f t="shared" si="56"/>
        <v/>
      </c>
    </row>
    <row r="1191" spans="1:46" x14ac:dyDescent="0.25">
      <c r="A1191" s="23" t="s">
        <v>238</v>
      </c>
      <c r="B1191" s="27" t="s">
        <v>245</v>
      </c>
      <c r="C1191" s="27"/>
      <c r="D1191" s="27"/>
      <c r="E1191" s="11" t="s">
        <v>1414</v>
      </c>
      <c r="F1191" s="122"/>
      <c r="G1191" s="31" t="str">
        <f>VLOOKUP(AF1191, method!$A$1:$B$15, 2, 0)</f>
        <v>中後</v>
      </c>
      <c r="H1191">
        <v>5</v>
      </c>
      <c r="I1191" t="str">
        <f t="shared" si="54"/>
        <v>忠</v>
      </c>
      <c r="J1191">
        <f>COUNTIF($B$2:B1191,B1191)</f>
        <v>11</v>
      </c>
      <c r="K1191" t="str">
        <f t="shared" ca="1" si="55"/>
        <v/>
      </c>
      <c r="L1191" t="s">
        <v>409</v>
      </c>
      <c r="M1191" s="39" t="s">
        <v>369</v>
      </c>
      <c r="N1191" s="42">
        <v>1400</v>
      </c>
      <c r="O1191">
        <v>1</v>
      </c>
      <c r="P1191">
        <v>21.74</v>
      </c>
      <c r="Q1191">
        <v>6</v>
      </c>
      <c r="R1191">
        <v>4</v>
      </c>
      <c r="S1191" s="48" t="s">
        <v>37</v>
      </c>
      <c r="T1191" s="50" t="s">
        <v>46</v>
      </c>
      <c r="U1191" s="26" t="s">
        <v>61</v>
      </c>
      <c r="V1191">
        <v>128</v>
      </c>
      <c r="W1191">
        <v>135</v>
      </c>
      <c r="X1191">
        <v>1312</v>
      </c>
      <c r="Z1191">
        <v>15</v>
      </c>
      <c r="AA1191" s="37" t="s">
        <v>436</v>
      </c>
      <c r="AB1191" s="35" t="s">
        <v>370</v>
      </c>
      <c r="AC1191" s="35">
        <f>VLOOKUP(A1191,Raceinfo!$A$1:$D$15,4,0)</f>
        <v>2</v>
      </c>
      <c r="AD1191">
        <v>3</v>
      </c>
      <c r="AE1191">
        <v>78</v>
      </c>
      <c r="AF1191">
        <v>8</v>
      </c>
      <c r="AG1191">
        <v>7</v>
      </c>
      <c r="AH1191">
        <v>9</v>
      </c>
      <c r="AI1191">
        <v>5</v>
      </c>
      <c r="AL1191" t="s">
        <v>385</v>
      </c>
      <c r="AM1191" t="s">
        <v>1405</v>
      </c>
      <c r="AN1191" s="126">
        <f>表格2[[#This Row],[今次負磅]]/表格2[[#This Row],[排位體重]]*100%</f>
        <v>9.7560975609756101E-2</v>
      </c>
      <c r="AO1191" t="str">
        <f t="shared" si="56"/>
        <v/>
      </c>
    </row>
    <row r="1192" spans="1:46" x14ac:dyDescent="0.25">
      <c r="A1192" s="23" t="s">
        <v>238</v>
      </c>
      <c r="B1192" s="27" t="s">
        <v>245</v>
      </c>
      <c r="C1192" s="27"/>
      <c r="D1192" s="27"/>
      <c r="E1192" s="11" t="s">
        <v>1414</v>
      </c>
      <c r="F1192" s="122"/>
      <c r="G1192" s="33" t="str">
        <f>VLOOKUP(AF1192, method!$A$1:$B$15, 2, 0)</f>
        <v>留後</v>
      </c>
      <c r="H1192">
        <v>4</v>
      </c>
      <c r="I1192" t="str">
        <f t="shared" si="54"/>
        <v>忠</v>
      </c>
      <c r="J1192">
        <f>COUNTIF($B$2:B1192,B1192)</f>
        <v>12</v>
      </c>
      <c r="K1192" t="str">
        <f t="shared" ca="1" si="55"/>
        <v/>
      </c>
      <c r="L1192" t="s">
        <v>433</v>
      </c>
      <c r="M1192" s="39" t="s">
        <v>384</v>
      </c>
      <c r="N1192">
        <v>1200</v>
      </c>
      <c r="O1192">
        <v>1</v>
      </c>
      <c r="P1192">
        <v>8.8699999999999992</v>
      </c>
      <c r="Q1192">
        <v>6</v>
      </c>
      <c r="R1192">
        <v>12</v>
      </c>
      <c r="S1192" s="48" t="s">
        <v>37</v>
      </c>
      <c r="T1192" s="50" t="s">
        <v>46</v>
      </c>
      <c r="U1192" s="26" t="s">
        <v>61</v>
      </c>
      <c r="V1192">
        <v>128</v>
      </c>
      <c r="W1192">
        <v>133</v>
      </c>
      <c r="X1192">
        <v>1301</v>
      </c>
      <c r="Z1192">
        <v>16</v>
      </c>
      <c r="AA1192" s="38" t="s">
        <v>470</v>
      </c>
      <c r="AB1192" s="35" t="s">
        <v>370</v>
      </c>
      <c r="AC1192" s="35">
        <f>VLOOKUP(A1192,Raceinfo!$A$1:$D$15,4,0)</f>
        <v>2</v>
      </c>
      <c r="AD1192">
        <v>3</v>
      </c>
      <c r="AE1192">
        <v>78</v>
      </c>
      <c r="AF1192">
        <v>13</v>
      </c>
      <c r="AG1192">
        <v>13</v>
      </c>
      <c r="AH1192">
        <v>4</v>
      </c>
      <c r="AL1192" t="s">
        <v>385</v>
      </c>
      <c r="AM1192" t="s">
        <v>1405</v>
      </c>
      <c r="AN1192" s="126">
        <f>表格2[[#This Row],[今次負磅]]/表格2[[#This Row],[排位體重]]*100%</f>
        <v>9.8385857033051499E-2</v>
      </c>
      <c r="AO1192" t="str">
        <f t="shared" si="56"/>
        <v/>
      </c>
    </row>
    <row r="1193" spans="1:46" x14ac:dyDescent="0.25">
      <c r="A1193" s="23" t="s">
        <v>238</v>
      </c>
      <c r="B1193" s="27" t="s">
        <v>245</v>
      </c>
      <c r="C1193" s="27"/>
      <c r="D1193" s="27"/>
      <c r="E1193" s="12" t="s">
        <v>29</v>
      </c>
      <c r="F1193" s="122"/>
      <c r="G1193" s="31" t="str">
        <f>VLOOKUP(AF1193, method!$A$1:$B$15, 2, 0)</f>
        <v>中後</v>
      </c>
      <c r="H1193">
        <v>12</v>
      </c>
      <c r="I1193" t="str">
        <f t="shared" si="54"/>
        <v>忠</v>
      </c>
      <c r="J1193">
        <f>COUNTIF($B$2:B1193,B1193)</f>
        <v>13</v>
      </c>
      <c r="K1193" t="str">
        <f t="shared" ca="1" si="55"/>
        <v/>
      </c>
      <c r="L1193" t="s">
        <v>654</v>
      </c>
      <c r="M1193" s="39" t="s">
        <v>384</v>
      </c>
      <c r="N1193" s="42">
        <v>1400</v>
      </c>
      <c r="O1193">
        <v>1</v>
      </c>
      <c r="P1193">
        <v>21.9</v>
      </c>
      <c r="Q1193">
        <v>6</v>
      </c>
      <c r="R1193">
        <v>4</v>
      </c>
      <c r="S1193" s="48" t="s">
        <v>37</v>
      </c>
      <c r="T1193" s="59" t="s">
        <v>111</v>
      </c>
      <c r="U1193" s="26" t="s">
        <v>61</v>
      </c>
      <c r="V1193">
        <v>128</v>
      </c>
      <c r="W1193">
        <v>115</v>
      </c>
      <c r="X1193">
        <v>1269</v>
      </c>
      <c r="Z1193">
        <v>49</v>
      </c>
      <c r="AA1193" s="37" t="s">
        <v>410</v>
      </c>
      <c r="AB1193" s="35" t="s">
        <v>370</v>
      </c>
      <c r="AC1193" s="35">
        <f>VLOOKUP(A1193,Raceinfo!$A$1:$D$15,4,0)</f>
        <v>2</v>
      </c>
      <c r="AD1193">
        <v>2</v>
      </c>
      <c r="AE1193">
        <v>81</v>
      </c>
      <c r="AF1193">
        <v>9</v>
      </c>
      <c r="AG1193">
        <v>9</v>
      </c>
      <c r="AH1193">
        <v>9</v>
      </c>
      <c r="AI1193">
        <v>12</v>
      </c>
      <c r="AL1193" t="s">
        <v>385</v>
      </c>
      <c r="AM1193" t="s">
        <v>1405</v>
      </c>
      <c r="AN1193" s="126">
        <f>表格2[[#This Row],[今次負磅]]/表格2[[#This Row],[排位體重]]*100%</f>
        <v>0.1008668242710796</v>
      </c>
      <c r="AO1193" t="str">
        <f t="shared" si="56"/>
        <v/>
      </c>
    </row>
    <row r="1194" spans="1:46" x14ac:dyDescent="0.25">
      <c r="A1194" s="23" t="s">
        <v>238</v>
      </c>
      <c r="B1194" s="27" t="s">
        <v>245</v>
      </c>
      <c r="C1194" s="27"/>
      <c r="D1194" s="27"/>
      <c r="E1194" s="12" t="s">
        <v>29</v>
      </c>
      <c r="F1194" s="122"/>
      <c r="G1194" s="33" t="str">
        <f>VLOOKUP(AF1194, method!$A$1:$B$15, 2, 0)</f>
        <v>留後</v>
      </c>
      <c r="H1194">
        <v>6</v>
      </c>
      <c r="I1194" t="str">
        <f t="shared" si="54"/>
        <v>忠</v>
      </c>
      <c r="J1194">
        <f>COUNTIF($B$2:B1194,B1194)</f>
        <v>14</v>
      </c>
      <c r="K1194" t="str">
        <f t="shared" ca="1" si="55"/>
        <v/>
      </c>
      <c r="L1194" t="s">
        <v>564</v>
      </c>
      <c r="M1194" s="40" t="s">
        <v>398</v>
      </c>
      <c r="N1194">
        <v>1200</v>
      </c>
      <c r="O1194">
        <v>1</v>
      </c>
      <c r="P1194">
        <v>9.64</v>
      </c>
      <c r="Q1194">
        <v>6</v>
      </c>
      <c r="R1194">
        <v>6</v>
      </c>
      <c r="S1194" s="48" t="s">
        <v>37</v>
      </c>
      <c r="T1194" s="63" t="s">
        <v>191</v>
      </c>
      <c r="U1194" s="26" t="s">
        <v>61</v>
      </c>
      <c r="V1194">
        <v>128</v>
      </c>
      <c r="W1194">
        <v>119</v>
      </c>
      <c r="X1194">
        <v>1260</v>
      </c>
      <c r="Z1194">
        <v>29</v>
      </c>
      <c r="AA1194" s="38">
        <v>2</v>
      </c>
      <c r="AB1194" s="35" t="s">
        <v>377</v>
      </c>
      <c r="AC1194" s="35">
        <f>VLOOKUP(A1194,Raceinfo!$A$1:$D$15,4,0)</f>
        <v>2</v>
      </c>
      <c r="AD1194">
        <v>2</v>
      </c>
      <c r="AE1194">
        <v>81</v>
      </c>
      <c r="AF1194">
        <v>11</v>
      </c>
      <c r="AG1194">
        <v>10</v>
      </c>
      <c r="AH1194">
        <v>6</v>
      </c>
      <c r="AL1194" t="s">
        <v>385</v>
      </c>
      <c r="AM1194" t="s">
        <v>1405</v>
      </c>
      <c r="AN1194" s="126">
        <f>表格2[[#This Row],[今次負磅]]/表格2[[#This Row],[排位體重]]*100%</f>
        <v>0.10158730158730159</v>
      </c>
      <c r="AO1194" t="str">
        <f t="shared" si="56"/>
        <v/>
      </c>
    </row>
    <row r="1195" spans="1:46" x14ac:dyDescent="0.25">
      <c r="A1195" s="23" t="s">
        <v>238</v>
      </c>
      <c r="B1195" s="28" t="s">
        <v>247</v>
      </c>
      <c r="C1195" s="28"/>
      <c r="D1195" s="28"/>
      <c r="E1195" s="12" t="s">
        <v>29</v>
      </c>
      <c r="F1195" s="23" t="s">
        <v>1409</v>
      </c>
      <c r="G1195" s="32" t="str">
        <f>VLOOKUP(AF1195, method!$A$1:$B$15, 2, 0)</f>
        <v>中前</v>
      </c>
      <c r="H1195" s="15">
        <v>2</v>
      </c>
      <c r="I1195" s="15" t="str">
        <f t="shared" si="54"/>
        <v>忠</v>
      </c>
      <c r="J1195" s="15">
        <f>COUNTIF($B$2:B1195,B1195)</f>
        <v>1</v>
      </c>
      <c r="K1195" s="15" t="str">
        <f t="shared" ca="1" si="55"/>
        <v/>
      </c>
      <c r="L1195" t="s">
        <v>368</v>
      </c>
      <c r="M1195" s="39" t="s">
        <v>369</v>
      </c>
      <c r="N1195">
        <v>1600</v>
      </c>
      <c r="O1195">
        <v>1</v>
      </c>
      <c r="P1195">
        <v>33.68</v>
      </c>
      <c r="Q1195">
        <v>3</v>
      </c>
      <c r="R1195">
        <v>6</v>
      </c>
      <c r="S1195" s="54" t="s">
        <v>64</v>
      </c>
      <c r="T1195" s="54" t="s">
        <v>64</v>
      </c>
      <c r="U1195" s="25" t="s">
        <v>138</v>
      </c>
      <c r="V1195">
        <v>123</v>
      </c>
      <c r="W1195">
        <v>115</v>
      </c>
      <c r="X1195">
        <v>1144</v>
      </c>
      <c r="Z1195">
        <v>12</v>
      </c>
      <c r="AA1195" s="38" t="s">
        <v>463</v>
      </c>
      <c r="AB1195" s="35" t="s">
        <v>370</v>
      </c>
      <c r="AC1195" s="35">
        <f>VLOOKUP(A1195,Raceinfo!$A$1:$D$15,4,0)</f>
        <v>2</v>
      </c>
      <c r="AD1195">
        <v>1</v>
      </c>
      <c r="AE1195">
        <v>86</v>
      </c>
      <c r="AF1195">
        <v>6</v>
      </c>
      <c r="AG1195">
        <v>6</v>
      </c>
      <c r="AH1195">
        <v>5</v>
      </c>
      <c r="AI1195">
        <v>2</v>
      </c>
      <c r="AL1195" t="s">
        <v>18</v>
      </c>
      <c r="AM1195" t="s">
        <v>1475</v>
      </c>
      <c r="AN1195" s="126">
        <f>表格2[[#This Row],[今次負磅]]/表格2[[#This Row],[排位體重]]*100%</f>
        <v>0.10751748251748251</v>
      </c>
      <c r="AO1195" t="str">
        <f t="shared" si="56"/>
        <v/>
      </c>
      <c r="AT1195" t="s">
        <v>1505</v>
      </c>
    </row>
    <row r="1196" spans="1:46" x14ac:dyDescent="0.25">
      <c r="A1196" s="23" t="s">
        <v>238</v>
      </c>
      <c r="B1196" s="28" t="s">
        <v>247</v>
      </c>
      <c r="C1196" s="28"/>
      <c r="D1196" s="28"/>
      <c r="E1196" s="11" t="s">
        <v>1414</v>
      </c>
      <c r="F1196" s="122"/>
      <c r="G1196" s="32" t="str">
        <f>VLOOKUP(AF1196, method!$A$1:$B$15, 2, 0)</f>
        <v>中前</v>
      </c>
      <c r="H1196">
        <v>4</v>
      </c>
      <c r="I1196" t="str">
        <f t="shared" si="54"/>
        <v>忠</v>
      </c>
      <c r="J1196">
        <f>COUNTIF($B$2:B1196,B1196)</f>
        <v>2</v>
      </c>
      <c r="K1196" t="str">
        <f t="shared" ca="1" si="55"/>
        <v/>
      </c>
      <c r="L1196" t="s">
        <v>462</v>
      </c>
      <c r="M1196" s="39" t="s">
        <v>430</v>
      </c>
      <c r="N1196">
        <v>1600</v>
      </c>
      <c r="O1196">
        <v>1</v>
      </c>
      <c r="P1196">
        <v>35.39</v>
      </c>
      <c r="Q1196">
        <v>3</v>
      </c>
      <c r="R1196">
        <v>4</v>
      </c>
      <c r="S1196" s="54" t="s">
        <v>64</v>
      </c>
      <c r="T1196" s="54" t="s">
        <v>64</v>
      </c>
      <c r="U1196" s="25" t="s">
        <v>138</v>
      </c>
      <c r="V1196">
        <v>123</v>
      </c>
      <c r="W1196">
        <v>124</v>
      </c>
      <c r="X1196">
        <v>1120</v>
      </c>
      <c r="Z1196">
        <v>7.7</v>
      </c>
      <c r="AA1196" s="37" t="s">
        <v>428</v>
      </c>
      <c r="AB1196" s="36" t="s">
        <v>459</v>
      </c>
      <c r="AC1196" s="36">
        <f>VLOOKUP(A1196,Raceinfo!$A$1:$D$15,4,0)</f>
        <v>2</v>
      </c>
      <c r="AD1196">
        <v>2</v>
      </c>
      <c r="AE1196">
        <v>86</v>
      </c>
      <c r="AF1196">
        <v>4</v>
      </c>
      <c r="AG1196">
        <v>4</v>
      </c>
      <c r="AH1196">
        <v>4</v>
      </c>
      <c r="AI1196">
        <v>4</v>
      </c>
      <c r="AL1196" t="s">
        <v>18</v>
      </c>
      <c r="AM1196" t="s">
        <v>1475</v>
      </c>
      <c r="AN1196" s="126">
        <f>表格2[[#This Row],[今次負磅]]/表格2[[#This Row],[排位體重]]*100%</f>
        <v>0.10982142857142857</v>
      </c>
      <c r="AO1196" t="str">
        <f t="shared" si="56"/>
        <v/>
      </c>
    </row>
    <row r="1197" spans="1:46" x14ac:dyDescent="0.25">
      <c r="A1197" s="23" t="s">
        <v>238</v>
      </c>
      <c r="B1197" s="28" t="s">
        <v>247</v>
      </c>
      <c r="C1197" s="28"/>
      <c r="D1197" s="28"/>
      <c r="E1197" s="12" t="s">
        <v>29</v>
      </c>
      <c r="F1197" s="122"/>
      <c r="G1197" s="31" t="str">
        <f>VLOOKUP(AF1197, method!$A$1:$B$15, 2, 0)</f>
        <v>中後</v>
      </c>
      <c r="H1197">
        <v>6</v>
      </c>
      <c r="I1197" t="str">
        <f t="shared" si="54"/>
        <v>忠</v>
      </c>
      <c r="J1197">
        <f>COUNTIF($B$2:B1197,B1197)</f>
        <v>3</v>
      </c>
      <c r="K1197" t="str">
        <f t="shared" ca="1" si="55"/>
        <v/>
      </c>
      <c r="L1197" t="s">
        <v>417</v>
      </c>
      <c r="M1197" s="39" t="s">
        <v>394</v>
      </c>
      <c r="N1197">
        <v>1600</v>
      </c>
      <c r="O1197">
        <v>1</v>
      </c>
      <c r="P1197">
        <v>37.6</v>
      </c>
      <c r="Q1197">
        <v>3</v>
      </c>
      <c r="R1197">
        <v>5</v>
      </c>
      <c r="S1197" s="54" t="s">
        <v>64</v>
      </c>
      <c r="T1197" s="54" t="s">
        <v>64</v>
      </c>
      <c r="U1197" s="25" t="s">
        <v>138</v>
      </c>
      <c r="V1197">
        <v>123</v>
      </c>
      <c r="W1197">
        <v>118</v>
      </c>
      <c r="X1197">
        <v>1121</v>
      </c>
      <c r="Z1197">
        <v>4.9000000000000004</v>
      </c>
      <c r="AA1197" s="37" t="s">
        <v>473</v>
      </c>
      <c r="AB1197" s="36" t="s">
        <v>702</v>
      </c>
      <c r="AC1197" s="36">
        <f>VLOOKUP(A1197,Raceinfo!$A$1:$D$15,4,0)</f>
        <v>2</v>
      </c>
      <c r="AD1197">
        <v>2</v>
      </c>
      <c r="AE1197">
        <v>86</v>
      </c>
      <c r="AF1197">
        <v>9</v>
      </c>
      <c r="AG1197">
        <v>9</v>
      </c>
      <c r="AH1197">
        <v>8</v>
      </c>
      <c r="AI1197">
        <v>6</v>
      </c>
      <c r="AL1197" t="s">
        <v>18</v>
      </c>
      <c r="AM1197" t="s">
        <v>1475</v>
      </c>
      <c r="AN1197" s="126">
        <f>表格2[[#This Row],[今次負磅]]/表格2[[#This Row],[排位體重]]*100%</f>
        <v>0.10972346119536129</v>
      </c>
      <c r="AO1197" t="str">
        <f t="shared" si="56"/>
        <v/>
      </c>
    </row>
    <row r="1198" spans="1:46" x14ac:dyDescent="0.25">
      <c r="A1198" s="23" t="s">
        <v>238</v>
      </c>
      <c r="B1198" s="28" t="s">
        <v>247</v>
      </c>
      <c r="C1198" s="28"/>
      <c r="D1198" s="28"/>
      <c r="E1198" s="11" t="s">
        <v>1414</v>
      </c>
      <c r="F1198" s="23" t="s">
        <v>1409</v>
      </c>
      <c r="G1198" s="31" t="str">
        <f>VLOOKUP(AF1198, method!$A$1:$B$15, 2, 0)</f>
        <v>中後</v>
      </c>
      <c r="H1198" s="15">
        <v>1</v>
      </c>
      <c r="I1198" s="15" t="str">
        <f t="shared" si="54"/>
        <v>忠</v>
      </c>
      <c r="J1198" s="15">
        <f>COUNTIF($B$2:B1198,B1198)</f>
        <v>4</v>
      </c>
      <c r="K1198" s="15" t="str">
        <f t="shared" ca="1" si="55"/>
        <v/>
      </c>
      <c r="L1198" t="s">
        <v>383</v>
      </c>
      <c r="M1198" s="39" t="s">
        <v>384</v>
      </c>
      <c r="N1198">
        <v>1600</v>
      </c>
      <c r="O1198">
        <v>1</v>
      </c>
      <c r="P1198">
        <v>34</v>
      </c>
      <c r="Q1198">
        <v>3</v>
      </c>
      <c r="R1198">
        <v>3</v>
      </c>
      <c r="S1198" s="54" t="s">
        <v>64</v>
      </c>
      <c r="T1198" s="54" t="s">
        <v>64</v>
      </c>
      <c r="U1198" s="25" t="s">
        <v>138</v>
      </c>
      <c r="V1198">
        <v>123</v>
      </c>
      <c r="W1198">
        <v>120</v>
      </c>
      <c r="X1198">
        <v>1125</v>
      </c>
      <c r="Z1198">
        <v>2.4</v>
      </c>
      <c r="AA1198" s="38" t="s">
        <v>470</v>
      </c>
      <c r="AB1198" s="35" t="s">
        <v>370</v>
      </c>
      <c r="AC1198" s="35">
        <f>VLOOKUP(A1198,Raceinfo!$A$1:$D$15,4,0)</f>
        <v>2</v>
      </c>
      <c r="AD1198">
        <v>2</v>
      </c>
      <c r="AE1198">
        <v>80</v>
      </c>
      <c r="AF1198">
        <v>8</v>
      </c>
      <c r="AG1198">
        <v>8</v>
      </c>
      <c r="AH1198">
        <v>9</v>
      </c>
      <c r="AI1198">
        <v>1</v>
      </c>
      <c r="AL1198" t="s">
        <v>18</v>
      </c>
      <c r="AM1198" t="s">
        <v>1475</v>
      </c>
      <c r="AN1198" s="126">
        <f>表格2[[#This Row],[今次負磅]]/表格2[[#This Row],[排位體重]]*100%</f>
        <v>0.10933333333333334</v>
      </c>
      <c r="AO1198" t="str">
        <f t="shared" si="56"/>
        <v/>
      </c>
    </row>
    <row r="1199" spans="1:46" x14ac:dyDescent="0.25">
      <c r="A1199" s="23" t="s">
        <v>238</v>
      </c>
      <c r="B1199" s="28" t="s">
        <v>247</v>
      </c>
      <c r="C1199" s="28"/>
      <c r="D1199" s="28"/>
      <c r="E1199" s="11" t="s">
        <v>1414</v>
      </c>
      <c r="F1199" s="122"/>
      <c r="G1199" s="32" t="str">
        <f>VLOOKUP(AF1199, method!$A$1:$B$15, 2, 0)</f>
        <v>中前</v>
      </c>
      <c r="H1199" s="15">
        <v>3</v>
      </c>
      <c r="I1199" s="15" t="str">
        <f t="shared" si="54"/>
        <v>忠</v>
      </c>
      <c r="J1199" s="15">
        <f>COUNTIF($B$2:B1199,B1199)</f>
        <v>5</v>
      </c>
      <c r="K1199" s="15" t="str">
        <f t="shared" ca="1" si="55"/>
        <v/>
      </c>
      <c r="L1199" t="s">
        <v>663</v>
      </c>
      <c r="M1199" s="40" t="s">
        <v>376</v>
      </c>
      <c r="N1199">
        <v>1650</v>
      </c>
      <c r="O1199">
        <v>1</v>
      </c>
      <c r="P1199">
        <v>38.78</v>
      </c>
      <c r="Q1199">
        <v>3</v>
      </c>
      <c r="R1199">
        <v>5</v>
      </c>
      <c r="S1199" s="54" t="s">
        <v>64</v>
      </c>
      <c r="T1199" s="47" t="s">
        <v>32</v>
      </c>
      <c r="U1199" s="25" t="s">
        <v>138</v>
      </c>
      <c r="V1199">
        <v>123</v>
      </c>
      <c r="W1199">
        <v>135</v>
      </c>
      <c r="X1199">
        <v>1121</v>
      </c>
      <c r="Z1199">
        <v>2.5</v>
      </c>
      <c r="AA1199" s="38" t="s">
        <v>461</v>
      </c>
      <c r="AB1199" s="35" t="s">
        <v>370</v>
      </c>
      <c r="AC1199" s="35">
        <f>VLOOKUP(A1199,Raceinfo!$A$1:$D$15,4,0)</f>
        <v>2</v>
      </c>
      <c r="AD1199">
        <v>3</v>
      </c>
      <c r="AE1199">
        <v>79</v>
      </c>
      <c r="AF1199">
        <v>6</v>
      </c>
      <c r="AG1199">
        <v>6</v>
      </c>
      <c r="AH1199">
        <v>6</v>
      </c>
      <c r="AI1199">
        <v>3</v>
      </c>
      <c r="AL1199" t="s">
        <v>18</v>
      </c>
      <c r="AM1199" t="s">
        <v>1475</v>
      </c>
      <c r="AN1199" s="126">
        <f>表格2[[#This Row],[今次負磅]]/表格2[[#This Row],[排位體重]]*100%</f>
        <v>0.10972346119536129</v>
      </c>
      <c r="AO1199" t="str">
        <f t="shared" si="56"/>
        <v/>
      </c>
    </row>
    <row r="1200" spans="1:46" x14ac:dyDescent="0.25">
      <c r="A1200" s="23" t="s">
        <v>238</v>
      </c>
      <c r="B1200" s="28" t="s">
        <v>247</v>
      </c>
      <c r="C1200" s="28"/>
      <c r="D1200" s="28"/>
      <c r="E1200" s="11" t="s">
        <v>1414</v>
      </c>
      <c r="F1200" s="23" t="s">
        <v>1409</v>
      </c>
      <c r="G1200" s="32" t="str">
        <f>VLOOKUP(AF1200, method!$A$1:$B$15, 2, 0)</f>
        <v>中前</v>
      </c>
      <c r="H1200" s="15">
        <v>2</v>
      </c>
      <c r="I1200" s="15" t="str">
        <f t="shared" si="54"/>
        <v>忠</v>
      </c>
      <c r="J1200" s="15">
        <f>COUNTIF($B$2:B1200,B1200)</f>
        <v>6</v>
      </c>
      <c r="K1200" s="15" t="str">
        <f t="shared" ca="1" si="55"/>
        <v/>
      </c>
      <c r="L1200" t="s">
        <v>717</v>
      </c>
      <c r="M1200" s="40" t="s">
        <v>376</v>
      </c>
      <c r="N1200">
        <v>1650</v>
      </c>
      <c r="O1200">
        <v>1</v>
      </c>
      <c r="P1200">
        <v>38.450000000000003</v>
      </c>
      <c r="Q1200">
        <v>3</v>
      </c>
      <c r="R1200">
        <v>6</v>
      </c>
      <c r="S1200" s="54" t="s">
        <v>64</v>
      </c>
      <c r="T1200" s="47" t="s">
        <v>32</v>
      </c>
      <c r="U1200" s="25" t="s">
        <v>138</v>
      </c>
      <c r="V1200">
        <v>123</v>
      </c>
      <c r="W1200">
        <v>134</v>
      </c>
      <c r="X1200">
        <v>1118</v>
      </c>
      <c r="Z1200">
        <v>2</v>
      </c>
      <c r="AA1200" s="38" t="s">
        <v>432</v>
      </c>
      <c r="AB1200" s="35" t="s">
        <v>370</v>
      </c>
      <c r="AC1200" s="35">
        <f>VLOOKUP(A1200,Raceinfo!$A$1:$D$15,4,0)</f>
        <v>2</v>
      </c>
      <c r="AD1200">
        <v>3</v>
      </c>
      <c r="AE1200">
        <v>77</v>
      </c>
      <c r="AF1200">
        <v>7</v>
      </c>
      <c r="AG1200">
        <v>7</v>
      </c>
      <c r="AH1200">
        <v>7</v>
      </c>
      <c r="AI1200">
        <v>2</v>
      </c>
      <c r="AL1200" t="s">
        <v>18</v>
      </c>
      <c r="AM1200" t="s">
        <v>1475</v>
      </c>
      <c r="AN1200" s="126">
        <f>表格2[[#This Row],[今次負磅]]/表格2[[#This Row],[排位體重]]*100%</f>
        <v>0.11001788908765653</v>
      </c>
      <c r="AO1200" t="str">
        <f t="shared" si="56"/>
        <v/>
      </c>
    </row>
    <row r="1201" spans="1:41" x14ac:dyDescent="0.25">
      <c r="A1201" s="23" t="s">
        <v>238</v>
      </c>
      <c r="B1201" s="28" t="s">
        <v>247</v>
      </c>
      <c r="C1201" s="28"/>
      <c r="D1201" s="28"/>
      <c r="E1201" s="11" t="s">
        <v>1414</v>
      </c>
      <c r="F1201" s="23" t="s">
        <v>1409</v>
      </c>
      <c r="G1201" s="32" t="str">
        <f>VLOOKUP(AF1201, method!$A$1:$B$15, 2, 0)</f>
        <v>中前</v>
      </c>
      <c r="H1201" s="15">
        <v>1</v>
      </c>
      <c r="I1201" s="15" t="str">
        <f t="shared" si="54"/>
        <v>忠</v>
      </c>
      <c r="J1201" s="15">
        <f>COUNTIF($B$2:B1201,B1201)</f>
        <v>7</v>
      </c>
      <c r="K1201" s="15" t="str">
        <f t="shared" ca="1" si="55"/>
        <v/>
      </c>
      <c r="L1201" t="s">
        <v>664</v>
      </c>
      <c r="M1201" s="40" t="s">
        <v>426</v>
      </c>
      <c r="N1201">
        <v>1650</v>
      </c>
      <c r="O1201">
        <v>1</v>
      </c>
      <c r="P1201">
        <v>40.57</v>
      </c>
      <c r="Q1201">
        <v>3</v>
      </c>
      <c r="R1201">
        <v>3</v>
      </c>
      <c r="S1201" s="54" t="s">
        <v>64</v>
      </c>
      <c r="T1201" s="47" t="s">
        <v>32</v>
      </c>
      <c r="U1201" s="25" t="s">
        <v>138</v>
      </c>
      <c r="V1201">
        <v>123</v>
      </c>
      <c r="W1201">
        <v>122</v>
      </c>
      <c r="X1201">
        <v>1124</v>
      </c>
      <c r="Z1201">
        <v>1.7</v>
      </c>
      <c r="AA1201" s="38" t="s">
        <v>468</v>
      </c>
      <c r="AB1201" s="35" t="s">
        <v>377</v>
      </c>
      <c r="AC1201" s="35">
        <f>VLOOKUP(A1201,Raceinfo!$A$1:$D$15,4,0)</f>
        <v>2</v>
      </c>
      <c r="AD1201">
        <v>3</v>
      </c>
      <c r="AE1201">
        <v>69</v>
      </c>
      <c r="AF1201">
        <v>5</v>
      </c>
      <c r="AG1201">
        <v>5</v>
      </c>
      <c r="AH1201">
        <v>6</v>
      </c>
      <c r="AI1201">
        <v>1</v>
      </c>
      <c r="AL1201" t="s">
        <v>18</v>
      </c>
      <c r="AM1201" t="s">
        <v>1475</v>
      </c>
      <c r="AN1201" s="126">
        <f>表格2[[#This Row],[今次負磅]]/表格2[[#This Row],[排位體重]]*100%</f>
        <v>0.1094306049822064</v>
      </c>
      <c r="AO1201" t="str">
        <f t="shared" si="56"/>
        <v/>
      </c>
    </row>
    <row r="1202" spans="1:41" x14ac:dyDescent="0.25">
      <c r="A1202" s="23" t="s">
        <v>238</v>
      </c>
      <c r="B1202" s="28" t="s">
        <v>247</v>
      </c>
      <c r="C1202" s="28"/>
      <c r="D1202" s="28"/>
      <c r="E1202" s="11" t="s">
        <v>1414</v>
      </c>
      <c r="F1202" s="122"/>
      <c r="G1202" s="33" t="str">
        <f>VLOOKUP(AF1202, method!$A$1:$B$15, 2, 0)</f>
        <v>留後</v>
      </c>
      <c r="H1202" s="15">
        <v>3</v>
      </c>
      <c r="I1202" s="15" t="str">
        <f t="shared" si="54"/>
        <v>忠</v>
      </c>
      <c r="J1202" s="15">
        <f>COUNTIF($B$2:B1202,B1202)</f>
        <v>8</v>
      </c>
      <c r="K1202" s="15" t="str">
        <f t="shared" ca="1" si="55"/>
        <v/>
      </c>
      <c r="L1202" t="s">
        <v>683</v>
      </c>
      <c r="M1202" s="40" t="s">
        <v>376</v>
      </c>
      <c r="N1202">
        <v>1650</v>
      </c>
      <c r="O1202">
        <v>1</v>
      </c>
      <c r="P1202">
        <v>40.200000000000003</v>
      </c>
      <c r="Q1202">
        <v>3</v>
      </c>
      <c r="R1202">
        <v>8</v>
      </c>
      <c r="S1202" s="54" t="s">
        <v>64</v>
      </c>
      <c r="T1202" s="45" t="s">
        <v>22</v>
      </c>
      <c r="U1202" s="25" t="s">
        <v>138</v>
      </c>
      <c r="V1202">
        <v>123</v>
      </c>
      <c r="W1202">
        <v>127</v>
      </c>
      <c r="X1202">
        <v>1120</v>
      </c>
      <c r="Z1202">
        <v>5.7</v>
      </c>
      <c r="AA1202" s="38">
        <v>1</v>
      </c>
      <c r="AB1202" s="35" t="s">
        <v>377</v>
      </c>
      <c r="AC1202" s="35">
        <f>VLOOKUP(A1202,Raceinfo!$A$1:$D$15,4,0)</f>
        <v>2</v>
      </c>
      <c r="AD1202">
        <v>3</v>
      </c>
      <c r="AE1202">
        <v>69</v>
      </c>
      <c r="AF1202">
        <v>12</v>
      </c>
      <c r="AG1202">
        <v>12</v>
      </c>
      <c r="AH1202">
        <v>10</v>
      </c>
      <c r="AI1202">
        <v>3</v>
      </c>
      <c r="AL1202" t="s">
        <v>18</v>
      </c>
      <c r="AM1202" t="s">
        <v>1475</v>
      </c>
      <c r="AN1202" s="126">
        <f>表格2[[#This Row],[今次負磅]]/表格2[[#This Row],[排位體重]]*100%</f>
        <v>0.10982142857142857</v>
      </c>
      <c r="AO1202" t="str">
        <f t="shared" si="56"/>
        <v/>
      </c>
    </row>
    <row r="1203" spans="1:41" x14ac:dyDescent="0.25">
      <c r="A1203" s="23" t="s">
        <v>238</v>
      </c>
      <c r="B1203" s="28" t="s">
        <v>247</v>
      </c>
      <c r="C1203" s="28"/>
      <c r="D1203" s="28"/>
      <c r="E1203" s="11" t="s">
        <v>1414</v>
      </c>
      <c r="F1203" s="122"/>
      <c r="G1203" s="32" t="str">
        <f>VLOOKUP(AF1203, method!$A$1:$B$15, 2, 0)</f>
        <v>中前</v>
      </c>
      <c r="H1203" s="15">
        <v>3</v>
      </c>
      <c r="I1203" s="15" t="str">
        <f t="shared" si="54"/>
        <v>忠</v>
      </c>
      <c r="J1203" s="15">
        <f>COUNTIF($B$2:B1203,B1203)</f>
        <v>9</v>
      </c>
      <c r="K1203" s="15" t="str">
        <f t="shared" ca="1" si="55"/>
        <v/>
      </c>
      <c r="L1203" t="s">
        <v>407</v>
      </c>
      <c r="M1203" s="39" t="s">
        <v>384</v>
      </c>
      <c r="N1203">
        <v>1600</v>
      </c>
      <c r="O1203">
        <v>1</v>
      </c>
      <c r="P1203">
        <v>34.950000000000003</v>
      </c>
      <c r="Q1203">
        <v>3</v>
      </c>
      <c r="R1203">
        <v>1</v>
      </c>
      <c r="S1203" s="54" t="s">
        <v>64</v>
      </c>
      <c r="T1203" s="54" t="s">
        <v>64</v>
      </c>
      <c r="U1203" s="25" t="s">
        <v>138</v>
      </c>
      <c r="V1203">
        <v>123</v>
      </c>
      <c r="W1203">
        <v>123</v>
      </c>
      <c r="X1203">
        <v>1119</v>
      </c>
      <c r="Z1203">
        <v>6.8</v>
      </c>
      <c r="AA1203" s="38">
        <v>1</v>
      </c>
      <c r="AB1203" s="35" t="s">
        <v>377</v>
      </c>
      <c r="AC1203" s="35">
        <f>VLOOKUP(A1203,Raceinfo!$A$1:$D$15,4,0)</f>
        <v>2</v>
      </c>
      <c r="AD1203">
        <v>3</v>
      </c>
      <c r="AE1203">
        <v>68</v>
      </c>
      <c r="AF1203">
        <v>5</v>
      </c>
      <c r="AG1203">
        <v>7</v>
      </c>
      <c r="AH1203">
        <v>8</v>
      </c>
      <c r="AI1203">
        <v>3</v>
      </c>
      <c r="AL1203" t="s">
        <v>18</v>
      </c>
      <c r="AM1203" t="s">
        <v>1475</v>
      </c>
      <c r="AN1203" s="126">
        <f>表格2[[#This Row],[今次負磅]]/表格2[[#This Row],[排位體重]]*100%</f>
        <v>0.10991957104557641</v>
      </c>
      <c r="AO1203" t="str">
        <f t="shared" si="56"/>
        <v/>
      </c>
    </row>
    <row r="1204" spans="1:41" x14ac:dyDescent="0.25">
      <c r="A1204" s="23" t="s">
        <v>238</v>
      </c>
      <c r="B1204" s="28" t="s">
        <v>247</v>
      </c>
      <c r="C1204" s="28"/>
      <c r="D1204" s="28"/>
      <c r="E1204" s="11" t="s">
        <v>1414</v>
      </c>
      <c r="F1204" s="122"/>
      <c r="G1204" s="31" t="str">
        <f>VLOOKUP(AF1204, method!$A$1:$B$15, 2, 0)</f>
        <v>中後</v>
      </c>
      <c r="H1204" s="15">
        <v>3</v>
      </c>
      <c r="I1204" s="15" t="str">
        <f t="shared" si="54"/>
        <v>忠</v>
      </c>
      <c r="J1204" s="15">
        <f>COUNTIF($B$2:B1204,B1204)</f>
        <v>10</v>
      </c>
      <c r="K1204" s="15" t="str">
        <f t="shared" ca="1" si="55"/>
        <v/>
      </c>
      <c r="L1204" t="s">
        <v>478</v>
      </c>
      <c r="M1204" s="39" t="s">
        <v>430</v>
      </c>
      <c r="N1204">
        <v>1600</v>
      </c>
      <c r="O1204">
        <v>1</v>
      </c>
      <c r="P1204">
        <v>33.78</v>
      </c>
      <c r="Q1204">
        <v>3</v>
      </c>
      <c r="R1204">
        <v>4</v>
      </c>
      <c r="S1204" s="54" t="s">
        <v>64</v>
      </c>
      <c r="T1204" s="54" t="s">
        <v>64</v>
      </c>
      <c r="U1204" s="25" t="s">
        <v>138</v>
      </c>
      <c r="V1204">
        <v>123</v>
      </c>
      <c r="W1204">
        <v>122</v>
      </c>
      <c r="X1204">
        <v>1107</v>
      </c>
      <c r="Z1204">
        <v>7.4</v>
      </c>
      <c r="AA1204" s="38" t="s">
        <v>470</v>
      </c>
      <c r="AB1204" s="35" t="s">
        <v>370</v>
      </c>
      <c r="AC1204" s="35">
        <f>VLOOKUP(A1204,Raceinfo!$A$1:$D$15,4,0)</f>
        <v>2</v>
      </c>
      <c r="AD1204">
        <v>3</v>
      </c>
      <c r="AE1204">
        <v>67</v>
      </c>
      <c r="AF1204">
        <v>8</v>
      </c>
      <c r="AG1204">
        <v>8</v>
      </c>
      <c r="AH1204">
        <v>9</v>
      </c>
      <c r="AI1204">
        <v>3</v>
      </c>
      <c r="AL1204" t="s">
        <v>18</v>
      </c>
      <c r="AM1204" t="s">
        <v>1475</v>
      </c>
      <c r="AN1204" s="126">
        <f>表格2[[#This Row],[今次負磅]]/表格2[[#This Row],[排位體重]]*100%</f>
        <v>0.1111111111111111</v>
      </c>
      <c r="AO1204" t="str">
        <f t="shared" si="56"/>
        <v/>
      </c>
    </row>
    <row r="1205" spans="1:41" x14ac:dyDescent="0.25">
      <c r="A1205" s="23" t="s">
        <v>238</v>
      </c>
      <c r="B1205" s="28" t="s">
        <v>247</v>
      </c>
      <c r="C1205" s="28" t="s">
        <v>1410</v>
      </c>
      <c r="D1205" s="28"/>
      <c r="E1205" s="12" t="s">
        <v>29</v>
      </c>
      <c r="F1205" s="23" t="s">
        <v>1409</v>
      </c>
      <c r="G1205" s="32" t="str">
        <f>VLOOKUP(AF1205, method!$A$1:$B$15, 2, 0)</f>
        <v>中前</v>
      </c>
      <c r="H1205" s="15">
        <v>1</v>
      </c>
      <c r="I1205" s="15" t="str">
        <f t="shared" si="54"/>
        <v>忠</v>
      </c>
      <c r="J1205" s="15">
        <f>COUNTIF($B$2:B1205,B1205)</f>
        <v>11</v>
      </c>
      <c r="K1205" s="15" t="str">
        <f t="shared" ca="1" si="55"/>
        <v/>
      </c>
      <c r="L1205" t="s">
        <v>433</v>
      </c>
      <c r="M1205" s="39" t="s">
        <v>384</v>
      </c>
      <c r="N1205" s="42">
        <v>1400</v>
      </c>
      <c r="O1205">
        <v>1</v>
      </c>
      <c r="P1205" s="127">
        <v>21.14</v>
      </c>
      <c r="Q1205">
        <v>3</v>
      </c>
      <c r="R1205">
        <v>2</v>
      </c>
      <c r="S1205" s="54" t="s">
        <v>64</v>
      </c>
      <c r="T1205" s="54" t="s">
        <v>64</v>
      </c>
      <c r="U1205" s="25" t="s">
        <v>138</v>
      </c>
      <c r="V1205">
        <v>123</v>
      </c>
      <c r="W1205">
        <v>117</v>
      </c>
      <c r="X1205">
        <v>1116</v>
      </c>
      <c r="Z1205">
        <v>3.9</v>
      </c>
      <c r="AA1205" s="38" t="s">
        <v>434</v>
      </c>
      <c r="AB1205" s="35" t="s">
        <v>370</v>
      </c>
      <c r="AC1205" s="35">
        <f>VLOOKUP(A1205,Raceinfo!$A$1:$D$15,4,0)</f>
        <v>2</v>
      </c>
      <c r="AD1205">
        <v>3</v>
      </c>
      <c r="AE1205">
        <v>61</v>
      </c>
      <c r="AF1205">
        <v>5</v>
      </c>
      <c r="AG1205">
        <v>6</v>
      </c>
      <c r="AH1205">
        <v>5</v>
      </c>
      <c r="AI1205">
        <v>1</v>
      </c>
      <c r="AL1205" t="s">
        <v>18</v>
      </c>
      <c r="AM1205" t="s">
        <v>1475</v>
      </c>
      <c r="AN1205" s="126">
        <f>表格2[[#This Row],[今次負磅]]/表格2[[#This Row],[排位體重]]*100%</f>
        <v>0.11021505376344086</v>
      </c>
      <c r="AO1205" t="str">
        <f t="shared" si="56"/>
        <v/>
      </c>
    </row>
    <row r="1206" spans="1:41" x14ac:dyDescent="0.25">
      <c r="A1206" s="23" t="s">
        <v>238</v>
      </c>
      <c r="B1206" s="28" t="s">
        <v>247</v>
      </c>
      <c r="C1206" s="28" t="s">
        <v>1410</v>
      </c>
      <c r="D1206" s="28"/>
      <c r="E1206" s="11" t="s">
        <v>1414</v>
      </c>
      <c r="F1206" s="23" t="s">
        <v>1409</v>
      </c>
      <c r="G1206" s="32" t="str">
        <f>VLOOKUP(AF1206, method!$A$1:$B$15, 2, 0)</f>
        <v>中前</v>
      </c>
      <c r="H1206" s="15">
        <v>1</v>
      </c>
      <c r="I1206" s="15" t="str">
        <f t="shared" si="54"/>
        <v>忠</v>
      </c>
      <c r="J1206" s="15">
        <f>COUNTIF($B$2:B1206,B1206)</f>
        <v>12</v>
      </c>
      <c r="K1206" s="15" t="str">
        <f t="shared" ca="1" si="55"/>
        <v/>
      </c>
      <c r="L1206" t="s">
        <v>435</v>
      </c>
      <c r="M1206" s="39" t="s">
        <v>394</v>
      </c>
      <c r="N1206" s="42">
        <v>1400</v>
      </c>
      <c r="O1206">
        <v>1</v>
      </c>
      <c r="P1206" s="127">
        <v>21.1</v>
      </c>
      <c r="Q1206">
        <v>3</v>
      </c>
      <c r="R1206">
        <v>1</v>
      </c>
      <c r="S1206" s="54" t="s">
        <v>64</v>
      </c>
      <c r="T1206" s="62" t="s">
        <v>154</v>
      </c>
      <c r="U1206" s="25" t="s">
        <v>138</v>
      </c>
      <c r="V1206">
        <v>123</v>
      </c>
      <c r="W1206">
        <v>130</v>
      </c>
      <c r="X1206">
        <v>1121</v>
      </c>
      <c r="Z1206">
        <v>2.9</v>
      </c>
      <c r="AA1206" s="38" t="s">
        <v>550</v>
      </c>
      <c r="AB1206" s="35" t="s">
        <v>370</v>
      </c>
      <c r="AC1206" s="35">
        <f>VLOOKUP(A1206,Raceinfo!$A$1:$D$15,4,0)</f>
        <v>2</v>
      </c>
      <c r="AD1206">
        <v>4</v>
      </c>
      <c r="AE1206">
        <v>54</v>
      </c>
      <c r="AF1206">
        <v>5</v>
      </c>
      <c r="AG1206">
        <v>4</v>
      </c>
      <c r="AH1206">
        <v>4</v>
      </c>
      <c r="AI1206">
        <v>1</v>
      </c>
      <c r="AL1206" t="s">
        <v>18</v>
      </c>
      <c r="AM1206" t="s">
        <v>1475</v>
      </c>
      <c r="AN1206" s="126">
        <f>表格2[[#This Row],[今次負磅]]/表格2[[#This Row],[排位體重]]*100%</f>
        <v>0.10972346119536129</v>
      </c>
      <c r="AO1206" t="str">
        <f t="shared" si="56"/>
        <v/>
      </c>
    </row>
    <row r="1207" spans="1:41" x14ac:dyDescent="0.25">
      <c r="A1207" s="23" t="s">
        <v>238</v>
      </c>
      <c r="B1207" s="28" t="s">
        <v>247</v>
      </c>
      <c r="C1207" s="28"/>
      <c r="D1207" s="28"/>
      <c r="E1207" s="11" t="s">
        <v>1414</v>
      </c>
      <c r="F1207" s="122"/>
      <c r="G1207" s="32" t="str">
        <f>VLOOKUP(AF1207, method!$A$1:$B$15, 2, 0)</f>
        <v>中前</v>
      </c>
      <c r="H1207">
        <v>4</v>
      </c>
      <c r="I1207" t="str">
        <f t="shared" si="54"/>
        <v>忠</v>
      </c>
      <c r="J1207">
        <f>COUNTIF($B$2:B1207,B1207)</f>
        <v>13</v>
      </c>
      <c r="K1207" t="str">
        <f t="shared" ca="1" si="55"/>
        <v/>
      </c>
      <c r="L1207" t="s">
        <v>743</v>
      </c>
      <c r="M1207" s="39" t="s">
        <v>413</v>
      </c>
      <c r="N1207" s="42">
        <v>1400</v>
      </c>
      <c r="O1207">
        <v>1</v>
      </c>
      <c r="P1207">
        <v>22.23</v>
      </c>
      <c r="Q1207">
        <v>3</v>
      </c>
      <c r="R1207">
        <v>6</v>
      </c>
      <c r="S1207" s="54" t="s">
        <v>64</v>
      </c>
      <c r="T1207" s="51" t="s">
        <v>52</v>
      </c>
      <c r="U1207" s="25" t="s">
        <v>138</v>
      </c>
      <c r="V1207">
        <v>123</v>
      </c>
      <c r="W1207">
        <v>130</v>
      </c>
      <c r="X1207">
        <v>1103</v>
      </c>
      <c r="Z1207">
        <v>2.9</v>
      </c>
      <c r="AA1207" s="38" t="s">
        <v>468</v>
      </c>
      <c r="AB1207" s="35" t="s">
        <v>370</v>
      </c>
      <c r="AC1207" s="35">
        <f>VLOOKUP(A1207,Raceinfo!$A$1:$D$15,4,0)</f>
        <v>2</v>
      </c>
      <c r="AD1207">
        <v>4</v>
      </c>
      <c r="AE1207">
        <v>55</v>
      </c>
      <c r="AF1207">
        <v>7</v>
      </c>
      <c r="AG1207">
        <v>8</v>
      </c>
      <c r="AH1207">
        <v>8</v>
      </c>
      <c r="AI1207">
        <v>4</v>
      </c>
      <c r="AL1207" t="s">
        <v>18</v>
      </c>
      <c r="AM1207" t="s">
        <v>1475</v>
      </c>
      <c r="AN1207" s="126">
        <f>表格2[[#This Row],[今次負磅]]/表格2[[#This Row],[排位體重]]*100%</f>
        <v>0.1115140525838622</v>
      </c>
      <c r="AO1207" t="str">
        <f t="shared" si="56"/>
        <v/>
      </c>
    </row>
    <row r="1208" spans="1:41" x14ac:dyDescent="0.25">
      <c r="A1208" s="23" t="s">
        <v>238</v>
      </c>
      <c r="B1208" s="28" t="s">
        <v>247</v>
      </c>
      <c r="C1208" s="28"/>
      <c r="D1208" s="28"/>
      <c r="E1208" s="11" t="s">
        <v>1414</v>
      </c>
      <c r="F1208" s="28" t="s">
        <v>1408</v>
      </c>
      <c r="G1208" s="30" t="str">
        <f>VLOOKUP(AF1208, method!$A$1:$B$15, 2, 0)</f>
        <v>放頭</v>
      </c>
      <c r="H1208" s="15">
        <v>2</v>
      </c>
      <c r="I1208" s="15" t="str">
        <f t="shared" si="54"/>
        <v>忠</v>
      </c>
      <c r="J1208" s="15">
        <f>COUNTIF($B$2:B1208,B1208)</f>
        <v>14</v>
      </c>
      <c r="K1208" s="15" t="str">
        <f t="shared" ca="1" si="55"/>
        <v/>
      </c>
      <c r="L1208" t="s">
        <v>438</v>
      </c>
      <c r="M1208" s="39" t="s">
        <v>369</v>
      </c>
      <c r="N1208" s="42">
        <v>1400</v>
      </c>
      <c r="O1208">
        <v>1</v>
      </c>
      <c r="P1208">
        <v>21.68</v>
      </c>
      <c r="Q1208">
        <v>3</v>
      </c>
      <c r="R1208">
        <v>6</v>
      </c>
      <c r="S1208" s="54" t="s">
        <v>64</v>
      </c>
      <c r="T1208" s="50" t="s">
        <v>46</v>
      </c>
      <c r="U1208" s="25" t="s">
        <v>138</v>
      </c>
      <c r="V1208">
        <v>123</v>
      </c>
      <c r="W1208">
        <v>130</v>
      </c>
      <c r="X1208">
        <v>1111</v>
      </c>
      <c r="Z1208">
        <v>2.8</v>
      </c>
      <c r="AA1208" s="38" t="s">
        <v>468</v>
      </c>
      <c r="AB1208" s="35" t="s">
        <v>377</v>
      </c>
      <c r="AC1208" s="35">
        <f>VLOOKUP(A1208,Raceinfo!$A$1:$D$15,4,0)</f>
        <v>2</v>
      </c>
      <c r="AD1208">
        <v>4</v>
      </c>
      <c r="AE1208">
        <v>54</v>
      </c>
      <c r="AF1208">
        <v>3</v>
      </c>
      <c r="AG1208">
        <v>5</v>
      </c>
      <c r="AH1208">
        <v>7</v>
      </c>
      <c r="AI1208">
        <v>2</v>
      </c>
      <c r="AL1208" t="s">
        <v>18</v>
      </c>
      <c r="AM1208" t="s">
        <v>1475</v>
      </c>
      <c r="AN1208" s="126">
        <f>表格2[[#This Row],[今次負磅]]/表格2[[#This Row],[排位體重]]*100%</f>
        <v>0.11071107110711072</v>
      </c>
      <c r="AO1208" t="str">
        <f t="shared" si="56"/>
        <v/>
      </c>
    </row>
    <row r="1209" spans="1:41" x14ac:dyDescent="0.25">
      <c r="A1209" s="23" t="s">
        <v>238</v>
      </c>
      <c r="B1209" s="28" t="s">
        <v>247</v>
      </c>
      <c r="C1209" s="28"/>
      <c r="D1209" s="28"/>
      <c r="E1209" s="11" t="s">
        <v>1414</v>
      </c>
      <c r="F1209" s="23" t="s">
        <v>1409</v>
      </c>
      <c r="G1209" s="32" t="str">
        <f>VLOOKUP(AF1209, method!$A$1:$B$15, 2, 0)</f>
        <v>中前</v>
      </c>
      <c r="H1209" s="15">
        <v>2</v>
      </c>
      <c r="I1209" s="15" t="str">
        <f t="shared" si="54"/>
        <v>忠</v>
      </c>
      <c r="J1209" s="15">
        <f>COUNTIF($B$2:B1209,B1209)</f>
        <v>15</v>
      </c>
      <c r="K1209" s="15" t="str">
        <f t="shared" ca="1" si="55"/>
        <v/>
      </c>
      <c r="L1209" t="s">
        <v>578</v>
      </c>
      <c r="M1209" s="39" t="s">
        <v>394</v>
      </c>
      <c r="N1209" s="42">
        <v>1400</v>
      </c>
      <c r="O1209">
        <v>1</v>
      </c>
      <c r="P1209">
        <v>21.37</v>
      </c>
      <c r="Q1209">
        <v>3</v>
      </c>
      <c r="R1209">
        <v>1</v>
      </c>
      <c r="S1209" s="54" t="s">
        <v>64</v>
      </c>
      <c r="T1209" s="50" t="s">
        <v>46</v>
      </c>
      <c r="U1209" s="25" t="s">
        <v>138</v>
      </c>
      <c r="V1209">
        <v>123</v>
      </c>
      <c r="W1209">
        <v>130</v>
      </c>
      <c r="X1209">
        <v>1113</v>
      </c>
      <c r="Z1209">
        <v>4.4000000000000004</v>
      </c>
      <c r="AA1209" s="38" t="s">
        <v>550</v>
      </c>
      <c r="AB1209" s="35" t="s">
        <v>370</v>
      </c>
      <c r="AC1209" s="35">
        <f>VLOOKUP(A1209,Raceinfo!$A$1:$D$15,4,0)</f>
        <v>2</v>
      </c>
      <c r="AD1209">
        <v>4</v>
      </c>
      <c r="AE1209">
        <v>54</v>
      </c>
      <c r="AF1209">
        <v>4</v>
      </c>
      <c r="AG1209">
        <v>6</v>
      </c>
      <c r="AH1209">
        <v>6</v>
      </c>
      <c r="AI1209">
        <v>2</v>
      </c>
      <c r="AL1209" t="s">
        <v>18</v>
      </c>
      <c r="AM1209" t="s">
        <v>1475</v>
      </c>
      <c r="AN1209" s="126">
        <f>表格2[[#This Row],[今次負磅]]/表格2[[#This Row],[排位體重]]*100%</f>
        <v>0.11051212938005391</v>
      </c>
      <c r="AO1209" t="str">
        <f t="shared" si="56"/>
        <v/>
      </c>
    </row>
    <row r="1210" spans="1:41" x14ac:dyDescent="0.25">
      <c r="A1210" s="23" t="s">
        <v>238</v>
      </c>
      <c r="B1210" s="28" t="s">
        <v>247</v>
      </c>
      <c r="C1210" s="28"/>
      <c r="D1210" s="28"/>
      <c r="E1210" s="11" t="s">
        <v>1414</v>
      </c>
      <c r="F1210" s="23" t="s">
        <v>1409</v>
      </c>
      <c r="G1210" s="32" t="str">
        <f>VLOOKUP(AF1210, method!$A$1:$B$15, 2, 0)</f>
        <v>中前</v>
      </c>
      <c r="H1210" s="15">
        <v>2</v>
      </c>
      <c r="I1210" s="15" t="str">
        <f t="shared" si="54"/>
        <v>忠</v>
      </c>
      <c r="J1210" s="15">
        <f>COUNTIF($B$2:B1210,B1210)</f>
        <v>16</v>
      </c>
      <c r="K1210" s="15" t="str">
        <f t="shared" ca="1" si="55"/>
        <v/>
      </c>
      <c r="L1210" t="s">
        <v>439</v>
      </c>
      <c r="M1210" s="39" t="s">
        <v>413</v>
      </c>
      <c r="N1210" s="42">
        <v>1400</v>
      </c>
      <c r="O1210">
        <v>1</v>
      </c>
      <c r="P1210">
        <v>21.6</v>
      </c>
      <c r="Q1210">
        <v>3</v>
      </c>
      <c r="R1210">
        <v>3</v>
      </c>
      <c r="S1210" s="54" t="s">
        <v>64</v>
      </c>
      <c r="T1210" s="53" t="s">
        <v>60</v>
      </c>
      <c r="U1210" s="25" t="s">
        <v>138</v>
      </c>
      <c r="V1210">
        <v>123</v>
      </c>
      <c r="W1210">
        <v>127</v>
      </c>
      <c r="X1210">
        <v>1096</v>
      </c>
      <c r="Z1210">
        <v>5.5</v>
      </c>
      <c r="AA1210" s="38" t="s">
        <v>434</v>
      </c>
      <c r="AB1210" s="35" t="s">
        <v>377</v>
      </c>
      <c r="AC1210" s="35">
        <f>VLOOKUP(A1210,Raceinfo!$A$1:$D$15,4,0)</f>
        <v>2</v>
      </c>
      <c r="AD1210">
        <v>4</v>
      </c>
      <c r="AE1210">
        <v>52</v>
      </c>
      <c r="AF1210">
        <v>6</v>
      </c>
      <c r="AG1210">
        <v>7</v>
      </c>
      <c r="AH1210">
        <v>6</v>
      </c>
      <c r="AI1210">
        <v>2</v>
      </c>
      <c r="AL1210" t="s">
        <v>18</v>
      </c>
      <c r="AM1210" t="s">
        <v>1475</v>
      </c>
      <c r="AN1210" s="126">
        <f>表格2[[#This Row],[今次負磅]]/表格2[[#This Row],[排位體重]]*100%</f>
        <v>0.11222627737226278</v>
      </c>
      <c r="AO1210" t="str">
        <f t="shared" si="56"/>
        <v/>
      </c>
    </row>
    <row r="1211" spans="1:41" x14ac:dyDescent="0.25">
      <c r="A1211" s="23" t="s">
        <v>238</v>
      </c>
      <c r="B1211" s="28" t="s">
        <v>247</v>
      </c>
      <c r="C1211" s="28"/>
      <c r="D1211" s="28"/>
      <c r="E1211" s="11" t="s">
        <v>1414</v>
      </c>
      <c r="F1211" s="122"/>
      <c r="G1211" s="33" t="str">
        <f>VLOOKUP(AF1211, method!$A$1:$B$15, 2, 0)</f>
        <v>留後</v>
      </c>
      <c r="H1211">
        <v>11</v>
      </c>
      <c r="I1211" t="str">
        <f t="shared" si="54"/>
        <v>忠</v>
      </c>
      <c r="J1211">
        <f>COUNTIF($B$2:B1211,B1211)</f>
        <v>17</v>
      </c>
      <c r="K1211" t="str">
        <f t="shared" ca="1" si="55"/>
        <v/>
      </c>
      <c r="L1211" t="s">
        <v>537</v>
      </c>
      <c r="M1211" s="39" t="s">
        <v>384</v>
      </c>
      <c r="N1211" s="42">
        <v>1400</v>
      </c>
      <c r="O1211">
        <v>1</v>
      </c>
      <c r="P1211">
        <v>22.58</v>
      </c>
      <c r="Q1211">
        <v>3</v>
      </c>
      <c r="R1211">
        <v>14</v>
      </c>
      <c r="S1211" s="54" t="s">
        <v>64</v>
      </c>
      <c r="T1211" s="53" t="s">
        <v>60</v>
      </c>
      <c r="U1211" s="25" t="s">
        <v>138</v>
      </c>
      <c r="V1211">
        <v>123</v>
      </c>
      <c r="W1211">
        <v>128</v>
      </c>
      <c r="X1211">
        <v>1109</v>
      </c>
      <c r="Z1211">
        <v>12</v>
      </c>
      <c r="AA1211" s="37">
        <v>6</v>
      </c>
      <c r="AB1211" s="35" t="s">
        <v>377</v>
      </c>
      <c r="AC1211" s="35">
        <f>VLOOKUP(A1211,Raceinfo!$A$1:$D$15,4,0)</f>
        <v>2</v>
      </c>
      <c r="AD1211">
        <v>4</v>
      </c>
      <c r="AE1211">
        <v>52</v>
      </c>
      <c r="AF1211">
        <v>14</v>
      </c>
      <c r="AG1211">
        <v>13</v>
      </c>
      <c r="AH1211">
        <v>12</v>
      </c>
      <c r="AI1211">
        <v>11</v>
      </c>
      <c r="AL1211" t="s">
        <v>18</v>
      </c>
      <c r="AM1211" t="s">
        <v>1475</v>
      </c>
      <c r="AN1211" s="126">
        <f>表格2[[#This Row],[今次負磅]]/表格2[[#This Row],[排位體重]]*100%</f>
        <v>0.1109107303877367</v>
      </c>
      <c r="AO1211" t="str">
        <f t="shared" si="56"/>
        <v/>
      </c>
    </row>
    <row r="1212" spans="1:41" x14ac:dyDescent="0.25">
      <c r="A1212" s="23" t="s">
        <v>238</v>
      </c>
      <c r="B1212" s="28" t="s">
        <v>247</v>
      </c>
      <c r="C1212" s="28"/>
      <c r="D1212" s="28"/>
      <c r="E1212" s="11" t="s">
        <v>1414</v>
      </c>
      <c r="F1212" s="18" t="s">
        <v>1407</v>
      </c>
      <c r="G1212" s="33" t="str">
        <f>VLOOKUP(AF1212, method!$A$1:$B$15, 2, 0)</f>
        <v>留後</v>
      </c>
      <c r="H1212" s="15">
        <v>2</v>
      </c>
      <c r="I1212" s="15" t="str">
        <f t="shared" si="54"/>
        <v>忠</v>
      </c>
      <c r="J1212" s="15">
        <f>COUNTIF($B$2:B1212,B1212)</f>
        <v>18</v>
      </c>
      <c r="K1212" s="15" t="str">
        <f t="shared" ca="1" si="55"/>
        <v/>
      </c>
      <c r="L1212" t="s">
        <v>544</v>
      </c>
      <c r="M1212" s="39" t="s">
        <v>369</v>
      </c>
      <c r="N1212" s="42">
        <v>1400</v>
      </c>
      <c r="O1212">
        <v>1</v>
      </c>
      <c r="P1212">
        <v>22.5</v>
      </c>
      <c r="Q1212">
        <v>3</v>
      </c>
      <c r="R1212">
        <v>6</v>
      </c>
      <c r="S1212" s="54" t="s">
        <v>64</v>
      </c>
      <c r="T1212" s="53" t="s">
        <v>60</v>
      </c>
      <c r="U1212" s="25" t="s">
        <v>138</v>
      </c>
      <c r="V1212">
        <v>123</v>
      </c>
      <c r="W1212">
        <v>125</v>
      </c>
      <c r="X1212">
        <v>1095</v>
      </c>
      <c r="Z1212">
        <v>10</v>
      </c>
      <c r="AA1212" s="38" t="s">
        <v>461</v>
      </c>
      <c r="AB1212" s="35" t="s">
        <v>377</v>
      </c>
      <c r="AC1212" s="35">
        <f>VLOOKUP(A1212,Raceinfo!$A$1:$D$15,4,0)</f>
        <v>2</v>
      </c>
      <c r="AD1212">
        <v>4</v>
      </c>
      <c r="AE1212">
        <v>50</v>
      </c>
      <c r="AF1212">
        <v>12</v>
      </c>
      <c r="AG1212">
        <v>11</v>
      </c>
      <c r="AH1212">
        <v>13</v>
      </c>
      <c r="AI1212">
        <v>2</v>
      </c>
      <c r="AL1212" t="s">
        <v>514</v>
      </c>
      <c r="AM1212" t="s">
        <v>1545</v>
      </c>
      <c r="AN1212" s="126">
        <f>表格2[[#This Row],[今次負磅]]/表格2[[#This Row],[排位體重]]*100%</f>
        <v>0.11232876712328767</v>
      </c>
      <c r="AO1212" t="str">
        <f t="shared" si="56"/>
        <v/>
      </c>
    </row>
    <row r="1213" spans="1:41" x14ac:dyDescent="0.25">
      <c r="A1213" s="23" t="s">
        <v>238</v>
      </c>
      <c r="B1213" s="28" t="s">
        <v>247</v>
      </c>
      <c r="C1213" s="28"/>
      <c r="D1213" s="28"/>
      <c r="E1213" s="11" t="s">
        <v>1414</v>
      </c>
      <c r="F1213" s="122"/>
      <c r="G1213" s="33" t="str">
        <f>VLOOKUP(AF1213, method!$A$1:$B$15, 2, 0)</f>
        <v>留後</v>
      </c>
      <c r="H1213">
        <v>7</v>
      </c>
      <c r="I1213" t="str">
        <f t="shared" si="54"/>
        <v>忠</v>
      </c>
      <c r="J1213">
        <f>COUNTIF($B$2:B1213,B1213)</f>
        <v>19</v>
      </c>
      <c r="K1213" t="str">
        <f t="shared" ca="1" si="55"/>
        <v/>
      </c>
      <c r="L1213" t="s">
        <v>443</v>
      </c>
      <c r="M1213" s="39" t="s">
        <v>390</v>
      </c>
      <c r="N1213" s="42">
        <v>1400</v>
      </c>
      <c r="O1213">
        <v>1</v>
      </c>
      <c r="P1213">
        <v>22.85</v>
      </c>
      <c r="Q1213">
        <v>3</v>
      </c>
      <c r="R1213">
        <v>7</v>
      </c>
      <c r="S1213" s="54" t="s">
        <v>64</v>
      </c>
      <c r="T1213" s="61" t="s">
        <v>128</v>
      </c>
      <c r="U1213" s="25" t="s">
        <v>138</v>
      </c>
      <c r="V1213">
        <v>123</v>
      </c>
      <c r="W1213">
        <v>126</v>
      </c>
      <c r="X1213">
        <v>1092</v>
      </c>
      <c r="Z1213">
        <v>8.6</v>
      </c>
      <c r="AA1213" s="37">
        <v>3</v>
      </c>
      <c r="AB1213" s="35" t="s">
        <v>377</v>
      </c>
      <c r="AC1213" s="35">
        <f>VLOOKUP(A1213,Raceinfo!$A$1:$D$15,4,0)</f>
        <v>2</v>
      </c>
      <c r="AD1213">
        <v>4</v>
      </c>
      <c r="AE1213">
        <v>51</v>
      </c>
      <c r="AF1213">
        <v>11</v>
      </c>
      <c r="AG1213">
        <v>12</v>
      </c>
      <c r="AH1213">
        <v>14</v>
      </c>
      <c r="AI1213">
        <v>7</v>
      </c>
      <c r="AL1213" t="s">
        <v>39</v>
      </c>
      <c r="AM1213" t="s">
        <v>1469</v>
      </c>
      <c r="AN1213" s="126">
        <f>表格2[[#This Row],[今次負磅]]/表格2[[#This Row],[排位體重]]*100%</f>
        <v>0.11263736263736264</v>
      </c>
      <c r="AO1213" t="str">
        <f t="shared" si="56"/>
        <v/>
      </c>
    </row>
    <row r="1214" spans="1:41" x14ac:dyDescent="0.25">
      <c r="A1214" s="23" t="s">
        <v>238</v>
      </c>
      <c r="B1214" s="28" t="s">
        <v>247</v>
      </c>
      <c r="C1214" s="28"/>
      <c r="D1214" s="28"/>
      <c r="E1214" s="11" t="s">
        <v>1414</v>
      </c>
      <c r="F1214" s="122"/>
      <c r="G1214" s="33" t="str">
        <f>VLOOKUP(AF1214, method!$A$1:$B$15, 2, 0)</f>
        <v>留後</v>
      </c>
      <c r="H1214">
        <v>6</v>
      </c>
      <c r="I1214" t="str">
        <f t="shared" si="54"/>
        <v>忠</v>
      </c>
      <c r="J1214">
        <f>COUNTIF($B$2:B1214,B1214)</f>
        <v>20</v>
      </c>
      <c r="K1214" t="str">
        <f t="shared" ca="1" si="55"/>
        <v/>
      </c>
      <c r="L1214" t="s">
        <v>545</v>
      </c>
      <c r="M1214" s="39" t="s">
        <v>413</v>
      </c>
      <c r="N1214" s="42">
        <v>1400</v>
      </c>
      <c r="O1214">
        <v>1</v>
      </c>
      <c r="P1214">
        <v>22.73</v>
      </c>
      <c r="Q1214">
        <v>3</v>
      </c>
      <c r="R1214">
        <v>14</v>
      </c>
      <c r="S1214" s="54" t="s">
        <v>64</v>
      </c>
      <c r="T1214" s="61" t="s">
        <v>128</v>
      </c>
      <c r="U1214" s="25" t="s">
        <v>138</v>
      </c>
      <c r="V1214">
        <v>123</v>
      </c>
      <c r="W1214">
        <v>127</v>
      </c>
      <c r="X1214">
        <v>1110</v>
      </c>
      <c r="Z1214">
        <v>133</v>
      </c>
      <c r="AA1214" s="38" t="s">
        <v>517</v>
      </c>
      <c r="AB1214" s="35" t="s">
        <v>377</v>
      </c>
      <c r="AC1214" s="35">
        <f>VLOOKUP(A1214,Raceinfo!$A$1:$D$15,4,0)</f>
        <v>2</v>
      </c>
      <c r="AD1214">
        <v>4</v>
      </c>
      <c r="AE1214">
        <v>52</v>
      </c>
      <c r="AF1214">
        <v>12</v>
      </c>
      <c r="AG1214">
        <v>11</v>
      </c>
      <c r="AH1214">
        <v>11</v>
      </c>
      <c r="AI1214">
        <v>6</v>
      </c>
      <c r="AL1214" t="s">
        <v>39</v>
      </c>
      <c r="AM1214" t="s">
        <v>1469</v>
      </c>
      <c r="AN1214" s="126">
        <f>表格2[[#This Row],[今次負磅]]/表格2[[#This Row],[排位體重]]*100%</f>
        <v>0.11081081081081082</v>
      </c>
      <c r="AO1214" t="str">
        <f t="shared" si="56"/>
        <v/>
      </c>
    </row>
    <row r="1215" spans="1:41" x14ac:dyDescent="0.25">
      <c r="A1215" s="23" t="s">
        <v>238</v>
      </c>
      <c r="B1215" s="28" t="s">
        <v>247</v>
      </c>
      <c r="C1215" s="28"/>
      <c r="D1215" s="28"/>
      <c r="E1215" s="11" t="s">
        <v>1414</v>
      </c>
      <c r="F1215" s="122"/>
      <c r="G1215" s="32" t="str">
        <f>VLOOKUP(AF1215, method!$A$1:$B$15, 2, 0)</f>
        <v>中前</v>
      </c>
      <c r="H1215">
        <v>10</v>
      </c>
      <c r="I1215" t="str">
        <f t="shared" si="54"/>
        <v>忠</v>
      </c>
      <c r="J1215">
        <f>COUNTIF($B$2:B1215,B1215)</f>
        <v>21</v>
      </c>
      <c r="K1215" t="str">
        <f t="shared" ca="1" si="55"/>
        <v/>
      </c>
      <c r="L1215" t="s">
        <v>602</v>
      </c>
      <c r="M1215" s="39" t="s">
        <v>413</v>
      </c>
      <c r="N1215">
        <v>1200</v>
      </c>
      <c r="O1215">
        <v>1</v>
      </c>
      <c r="P1215">
        <v>10.46</v>
      </c>
      <c r="Q1215">
        <v>3</v>
      </c>
      <c r="R1215">
        <v>7</v>
      </c>
      <c r="S1215" s="54" t="s">
        <v>64</v>
      </c>
      <c r="T1215" s="53" t="s">
        <v>60</v>
      </c>
      <c r="U1215" s="25" t="s">
        <v>138</v>
      </c>
      <c r="V1215">
        <v>123</v>
      </c>
      <c r="W1215">
        <v>128</v>
      </c>
      <c r="X1215">
        <v>1133</v>
      </c>
      <c r="Z1215">
        <v>25</v>
      </c>
      <c r="AA1215" s="37">
        <v>7</v>
      </c>
      <c r="AB1215" s="35" t="s">
        <v>377</v>
      </c>
      <c r="AC1215" s="35">
        <f>VLOOKUP(A1215,Raceinfo!$A$1:$D$15,4,0)</f>
        <v>2</v>
      </c>
      <c r="AD1215">
        <v>4</v>
      </c>
      <c r="AE1215">
        <v>52</v>
      </c>
      <c r="AF1215">
        <v>4</v>
      </c>
      <c r="AG1215">
        <v>4</v>
      </c>
      <c r="AH1215">
        <v>10</v>
      </c>
      <c r="AL1215" t="s">
        <v>711</v>
      </c>
      <c r="AM1215" t="s">
        <v>1606</v>
      </c>
      <c r="AN1215" s="126">
        <f>表格2[[#This Row],[今次負磅]]/表格2[[#This Row],[排位體重]]*100%</f>
        <v>0.10856134157105031</v>
      </c>
      <c r="AO1215" t="str">
        <f t="shared" si="56"/>
        <v/>
      </c>
    </row>
    <row r="1216" spans="1:41" x14ac:dyDescent="0.25">
      <c r="A1216" s="23" t="s">
        <v>238</v>
      </c>
      <c r="B1216" s="17" t="s">
        <v>249</v>
      </c>
      <c r="C1216" s="17"/>
      <c r="D1216" s="17"/>
      <c r="E1216" s="125" t="s">
        <v>1399</v>
      </c>
      <c r="F1216" s="122"/>
      <c r="G1216" s="30" t="str">
        <f>VLOOKUP(AF1216, method!$A$1:$B$15, 2, 0)</f>
        <v>放頭</v>
      </c>
      <c r="H1216">
        <v>11</v>
      </c>
      <c r="I1216" t="str">
        <f t="shared" si="54"/>
        <v/>
      </c>
      <c r="J1216">
        <f>COUNTIF($B$2:B1216,B1216)</f>
        <v>1</v>
      </c>
      <c r="K1216" t="str">
        <f t="shared" ca="1" si="55"/>
        <v>倉</v>
      </c>
      <c r="L1216" t="s">
        <v>519</v>
      </c>
      <c r="M1216" s="40" t="s">
        <v>398</v>
      </c>
      <c r="N1216">
        <v>1200</v>
      </c>
      <c r="O1216">
        <v>1</v>
      </c>
      <c r="P1216">
        <v>9.67</v>
      </c>
      <c r="Q1216">
        <v>8</v>
      </c>
      <c r="R1216">
        <v>2</v>
      </c>
      <c r="S1216" s="61" t="s">
        <v>128</v>
      </c>
      <c r="T1216" s="54" t="s">
        <v>64</v>
      </c>
      <c r="U1216" s="20" t="s">
        <v>33</v>
      </c>
      <c r="V1216">
        <v>119</v>
      </c>
      <c r="W1216">
        <v>122</v>
      </c>
      <c r="X1216">
        <v>1185</v>
      </c>
      <c r="Z1216">
        <v>35</v>
      </c>
      <c r="AA1216" s="37" t="s">
        <v>473</v>
      </c>
      <c r="AB1216" s="35" t="s">
        <v>377</v>
      </c>
      <c r="AC1216" s="35">
        <f>VLOOKUP(A1216,Raceinfo!$A$1:$D$15,4,0)</f>
        <v>2</v>
      </c>
      <c r="AD1216">
        <v>2</v>
      </c>
      <c r="AE1216">
        <v>89</v>
      </c>
      <c r="AF1216">
        <v>3</v>
      </c>
      <c r="AG1216">
        <v>3</v>
      </c>
      <c r="AH1216">
        <v>11</v>
      </c>
      <c r="AL1216" t="s">
        <v>18</v>
      </c>
      <c r="AM1216" t="s">
        <v>1475</v>
      </c>
      <c r="AN1216" s="126">
        <f>表格2[[#This Row],[今次負磅]]/表格2[[#This Row],[排位體重]]*100%</f>
        <v>0.10042194092827005</v>
      </c>
      <c r="AO1216" t="str">
        <f t="shared" si="56"/>
        <v/>
      </c>
    </row>
    <row r="1217" spans="1:41" x14ac:dyDescent="0.25">
      <c r="A1217" s="23" t="s">
        <v>238</v>
      </c>
      <c r="B1217" s="17" t="s">
        <v>249</v>
      </c>
      <c r="C1217" s="17"/>
      <c r="D1217" s="17"/>
      <c r="E1217" s="11" t="s">
        <v>1414</v>
      </c>
      <c r="F1217" s="122"/>
      <c r="G1217" s="32" t="str">
        <f>VLOOKUP(AF1217, method!$A$1:$B$15, 2, 0)</f>
        <v>中前</v>
      </c>
      <c r="H1217">
        <v>7</v>
      </c>
      <c r="I1217" t="str">
        <f t="shared" si="54"/>
        <v/>
      </c>
      <c r="J1217">
        <f>COUNTIF($B$2:B1217,B1217)</f>
        <v>2</v>
      </c>
      <c r="K1217" t="str">
        <f t="shared" ca="1" si="55"/>
        <v>倉</v>
      </c>
      <c r="L1217" t="s">
        <v>393</v>
      </c>
      <c r="M1217" s="39" t="s">
        <v>394</v>
      </c>
      <c r="N1217">
        <v>1000</v>
      </c>
      <c r="O1217">
        <v>0</v>
      </c>
      <c r="P1217">
        <v>55.82</v>
      </c>
      <c r="Q1217">
        <v>8</v>
      </c>
      <c r="R1217">
        <v>7</v>
      </c>
      <c r="S1217" s="61" t="s">
        <v>128</v>
      </c>
      <c r="T1217" s="61" t="s">
        <v>128</v>
      </c>
      <c r="U1217" s="20" t="s">
        <v>33</v>
      </c>
      <c r="V1217">
        <v>119</v>
      </c>
      <c r="W1217">
        <v>118</v>
      </c>
      <c r="X1217">
        <v>1189</v>
      </c>
      <c r="Z1217">
        <v>35</v>
      </c>
      <c r="AA1217" s="37" t="s">
        <v>436</v>
      </c>
      <c r="AB1217" s="35" t="s">
        <v>377</v>
      </c>
      <c r="AC1217" s="35">
        <f>VLOOKUP(A1217,Raceinfo!$A$1:$D$15,4,0)</f>
        <v>2</v>
      </c>
      <c r="AD1217">
        <v>1</v>
      </c>
      <c r="AE1217">
        <v>90</v>
      </c>
      <c r="AF1217">
        <v>7</v>
      </c>
      <c r="AG1217">
        <v>8</v>
      </c>
      <c r="AH1217">
        <v>7</v>
      </c>
      <c r="AL1217" t="s">
        <v>667</v>
      </c>
      <c r="AM1217" t="s">
        <v>1581</v>
      </c>
      <c r="AN1217" s="126">
        <f>表格2[[#This Row],[今次負磅]]/表格2[[#This Row],[排位體重]]*100%</f>
        <v>0.10008410428931876</v>
      </c>
      <c r="AO1217" t="str">
        <f t="shared" si="56"/>
        <v/>
      </c>
    </row>
    <row r="1218" spans="1:41" x14ac:dyDescent="0.25">
      <c r="A1218" s="23" t="s">
        <v>238</v>
      </c>
      <c r="B1218" s="17" t="s">
        <v>249</v>
      </c>
      <c r="C1218" s="17"/>
      <c r="D1218" s="17"/>
      <c r="E1218" s="11" t="s">
        <v>1414</v>
      </c>
      <c r="F1218" s="28" t="s">
        <v>1408</v>
      </c>
      <c r="G1218" s="30" t="str">
        <f>VLOOKUP(AF1218, method!$A$1:$B$15, 2, 0)</f>
        <v>放頭</v>
      </c>
      <c r="H1218" s="15">
        <v>2</v>
      </c>
      <c r="I1218" s="15" t="str">
        <f t="shared" ref="I1218:I1281" si="57">IF(COUNTIFS($B:$B,B1218,$J:$J,"&lt;="&amp;5,$H:$H,"&lt;="&amp;5)&gt;=3,"忠","")</f>
        <v/>
      </c>
      <c r="J1218" s="15">
        <f>COUNTIF($B$2:B1218,B1218)</f>
        <v>3</v>
      </c>
      <c r="K1218" s="15" t="str">
        <f t="shared" ref="K1218:K1281" ca="1" si="58">IF(AND(J1218&lt;=5,COUNTIF($B:$B,$B1218)&gt;=5),IF(COUNTA(_xlfn.UNIQUE(OFFSET($U$1,MATCH($B1218,$B:$B,0)-1,0,5,1)))&gt;1,"倉",""),"")</f>
        <v>倉</v>
      </c>
      <c r="L1218" t="s">
        <v>540</v>
      </c>
      <c r="M1218" s="41" t="s">
        <v>400</v>
      </c>
      <c r="N1218">
        <v>1200</v>
      </c>
      <c r="O1218">
        <v>1</v>
      </c>
      <c r="P1218">
        <v>8.2100000000000009</v>
      </c>
      <c r="Q1218">
        <v>8</v>
      </c>
      <c r="R1218">
        <v>10</v>
      </c>
      <c r="S1218" s="61" t="s">
        <v>128</v>
      </c>
      <c r="T1218" s="48" t="s">
        <v>37</v>
      </c>
      <c r="U1218" s="25" t="s">
        <v>138</v>
      </c>
      <c r="V1218">
        <v>119</v>
      </c>
      <c r="W1218">
        <v>125</v>
      </c>
      <c r="X1218">
        <v>1188</v>
      </c>
      <c r="Z1218">
        <v>4.9000000000000004</v>
      </c>
      <c r="AA1218" s="38">
        <v>1</v>
      </c>
      <c r="AB1218" s="35" t="s">
        <v>377</v>
      </c>
      <c r="AC1218" s="35">
        <f>VLOOKUP(A1218,Raceinfo!$A$1:$D$15,4,0)</f>
        <v>2</v>
      </c>
      <c r="AD1218">
        <v>2</v>
      </c>
      <c r="AE1218">
        <v>89</v>
      </c>
      <c r="AF1218">
        <v>1</v>
      </c>
      <c r="AG1218">
        <v>1</v>
      </c>
      <c r="AH1218">
        <v>2</v>
      </c>
      <c r="AL1218" t="s">
        <v>18</v>
      </c>
      <c r="AM1218" t="s">
        <v>1475</v>
      </c>
      <c r="AN1218" s="126">
        <f>表格2[[#This Row],[今次負磅]]/表格2[[#This Row],[排位體重]]*100%</f>
        <v>0.10016835016835017</v>
      </c>
      <c r="AO1218" t="str">
        <f t="shared" ref="AO1218:AO1281" si="59">IF(AN1218&gt;0.1285,"H","")</f>
        <v/>
      </c>
    </row>
    <row r="1219" spans="1:41" x14ac:dyDescent="0.25">
      <c r="A1219" s="23" t="s">
        <v>238</v>
      </c>
      <c r="B1219" s="17" t="s">
        <v>249</v>
      </c>
      <c r="C1219" s="17"/>
      <c r="D1219" s="17"/>
      <c r="E1219" s="125" t="s">
        <v>1399</v>
      </c>
      <c r="F1219" s="122"/>
      <c r="G1219" s="32" t="str">
        <f>VLOOKUP(AF1219, method!$A$1:$B$15, 2, 0)</f>
        <v>中前</v>
      </c>
      <c r="H1219">
        <v>7</v>
      </c>
      <c r="I1219" t="str">
        <f t="shared" si="57"/>
        <v/>
      </c>
      <c r="J1219">
        <f>COUNTIF($B$2:B1219,B1219)</f>
        <v>4</v>
      </c>
      <c r="K1219" t="str">
        <f t="shared" ca="1" si="58"/>
        <v>倉</v>
      </c>
      <c r="L1219" t="s">
        <v>476</v>
      </c>
      <c r="M1219" s="40" t="s">
        <v>376</v>
      </c>
      <c r="N1219">
        <v>1650</v>
      </c>
      <c r="O1219">
        <v>1</v>
      </c>
      <c r="P1219">
        <v>39.39</v>
      </c>
      <c r="Q1219">
        <v>8</v>
      </c>
      <c r="R1219">
        <v>3</v>
      </c>
      <c r="S1219" s="61" t="s">
        <v>128</v>
      </c>
      <c r="T1219" s="63" t="s">
        <v>191</v>
      </c>
      <c r="U1219" s="25" t="s">
        <v>138</v>
      </c>
      <c r="V1219">
        <v>119</v>
      </c>
      <c r="W1219">
        <v>128</v>
      </c>
      <c r="X1219">
        <v>1179</v>
      </c>
      <c r="Z1219">
        <v>16</v>
      </c>
      <c r="AA1219" s="37" t="s">
        <v>473</v>
      </c>
      <c r="AB1219" s="35" t="s">
        <v>370</v>
      </c>
      <c r="AC1219" s="35">
        <f>VLOOKUP(A1219,Raceinfo!$A$1:$D$15,4,0)</f>
        <v>2</v>
      </c>
      <c r="AD1219">
        <v>2</v>
      </c>
      <c r="AE1219">
        <v>89</v>
      </c>
      <c r="AF1219">
        <v>5</v>
      </c>
      <c r="AG1219">
        <v>4</v>
      </c>
      <c r="AH1219">
        <v>4</v>
      </c>
      <c r="AI1219">
        <v>7</v>
      </c>
      <c r="AL1219" t="s">
        <v>18</v>
      </c>
      <c r="AM1219" t="s">
        <v>1475</v>
      </c>
      <c r="AN1219" s="126">
        <f>表格2[[#This Row],[今次負磅]]/表格2[[#This Row],[排位體重]]*100%</f>
        <v>0.10093299406276506</v>
      </c>
      <c r="AO1219" t="str">
        <f t="shared" si="59"/>
        <v/>
      </c>
    </row>
    <row r="1220" spans="1:41" x14ac:dyDescent="0.25">
      <c r="A1220" s="23" t="s">
        <v>238</v>
      </c>
      <c r="B1220" s="17" t="s">
        <v>249</v>
      </c>
      <c r="C1220" s="17"/>
      <c r="D1220" s="17"/>
      <c r="E1220" s="11" t="s">
        <v>1414</v>
      </c>
      <c r="F1220" s="28" t="s">
        <v>1408</v>
      </c>
      <c r="G1220" s="30" t="str">
        <f>VLOOKUP(AF1220, method!$A$1:$B$15, 2, 0)</f>
        <v>放頭</v>
      </c>
      <c r="H1220" s="15">
        <v>1</v>
      </c>
      <c r="I1220" s="15" t="str">
        <f t="shared" si="57"/>
        <v/>
      </c>
      <c r="J1220" s="15">
        <f>COUNTIF($B$2:B1220,B1220)</f>
        <v>5</v>
      </c>
      <c r="K1220" s="15" t="str">
        <f t="shared" ca="1" si="58"/>
        <v>倉</v>
      </c>
      <c r="L1220" t="s">
        <v>480</v>
      </c>
      <c r="M1220" s="41" t="s">
        <v>400</v>
      </c>
      <c r="N1220">
        <v>1650</v>
      </c>
      <c r="O1220">
        <v>1</v>
      </c>
      <c r="P1220">
        <v>38.57</v>
      </c>
      <c r="Q1220">
        <v>8</v>
      </c>
      <c r="R1220">
        <v>9</v>
      </c>
      <c r="S1220" s="61" t="s">
        <v>128</v>
      </c>
      <c r="T1220" s="48" t="s">
        <v>37</v>
      </c>
      <c r="U1220" s="25" t="s">
        <v>138</v>
      </c>
      <c r="V1220">
        <v>119</v>
      </c>
      <c r="W1220">
        <v>120</v>
      </c>
      <c r="X1220">
        <v>1178</v>
      </c>
      <c r="Z1220">
        <v>4.4000000000000004</v>
      </c>
      <c r="AA1220" s="38" t="s">
        <v>550</v>
      </c>
      <c r="AB1220" s="36" t="s">
        <v>782</v>
      </c>
      <c r="AC1220" s="36">
        <f>VLOOKUP(A1220,Raceinfo!$A$1:$D$15,4,0)</f>
        <v>2</v>
      </c>
      <c r="AD1220">
        <v>2</v>
      </c>
      <c r="AE1220">
        <v>82</v>
      </c>
      <c r="AF1220">
        <v>1</v>
      </c>
      <c r="AG1220">
        <v>1</v>
      </c>
      <c r="AH1220">
        <v>1</v>
      </c>
      <c r="AI1220">
        <v>1</v>
      </c>
      <c r="AL1220" t="s">
        <v>18</v>
      </c>
      <c r="AM1220" t="s">
        <v>1475</v>
      </c>
      <c r="AN1220" s="126">
        <f>表格2[[#This Row],[今次負磅]]/表格2[[#This Row],[排位體重]]*100%</f>
        <v>0.10101867572156197</v>
      </c>
      <c r="AO1220" t="str">
        <f t="shared" si="59"/>
        <v/>
      </c>
    </row>
    <row r="1221" spans="1:41" x14ac:dyDescent="0.25">
      <c r="A1221" s="23" t="s">
        <v>238</v>
      </c>
      <c r="B1221" s="17" t="s">
        <v>249</v>
      </c>
      <c r="C1221" s="17"/>
      <c r="D1221" s="17"/>
      <c r="E1221" s="11" t="s">
        <v>1414</v>
      </c>
      <c r="F1221" s="122"/>
      <c r="G1221" s="31" t="str">
        <f>VLOOKUP(AF1221, method!$A$1:$B$15, 2, 0)</f>
        <v>中後</v>
      </c>
      <c r="H1221">
        <v>10</v>
      </c>
      <c r="I1221" t="str">
        <f t="shared" si="57"/>
        <v/>
      </c>
      <c r="J1221">
        <f>COUNTIF($B$2:B1221,B1221)</f>
        <v>6</v>
      </c>
      <c r="K1221" t="str">
        <f t="shared" ca="1" si="58"/>
        <v/>
      </c>
      <c r="L1221" t="s">
        <v>542</v>
      </c>
      <c r="M1221" s="39" t="s">
        <v>430</v>
      </c>
      <c r="N1221">
        <v>1200</v>
      </c>
      <c r="O1221">
        <v>1</v>
      </c>
      <c r="P1221">
        <v>9.2799999999999994</v>
      </c>
      <c r="Q1221">
        <v>8</v>
      </c>
      <c r="R1221">
        <v>11</v>
      </c>
      <c r="S1221" s="61" t="s">
        <v>128</v>
      </c>
      <c r="T1221" s="48" t="s">
        <v>37</v>
      </c>
      <c r="U1221" s="25" t="s">
        <v>138</v>
      </c>
      <c r="V1221">
        <v>119</v>
      </c>
      <c r="W1221">
        <v>122</v>
      </c>
      <c r="X1221">
        <v>1190</v>
      </c>
      <c r="Z1221">
        <v>16</v>
      </c>
      <c r="AA1221" s="37" t="s">
        <v>497</v>
      </c>
      <c r="AB1221" s="35" t="s">
        <v>370</v>
      </c>
      <c r="AC1221" s="35">
        <f>VLOOKUP(A1221,Raceinfo!$A$1:$D$15,4,0)</f>
        <v>2</v>
      </c>
      <c r="AD1221">
        <v>2</v>
      </c>
      <c r="AE1221">
        <v>83</v>
      </c>
      <c r="AF1221">
        <v>10</v>
      </c>
      <c r="AG1221">
        <v>10</v>
      </c>
      <c r="AH1221">
        <v>10</v>
      </c>
      <c r="AL1221" t="s">
        <v>18</v>
      </c>
      <c r="AM1221" t="s">
        <v>1475</v>
      </c>
      <c r="AN1221" s="126">
        <f>表格2[[#This Row],[今次負磅]]/表格2[[#This Row],[排位體重]]*100%</f>
        <v>0.1</v>
      </c>
      <c r="AO1221" t="str">
        <f t="shared" si="59"/>
        <v/>
      </c>
    </row>
    <row r="1222" spans="1:41" x14ac:dyDescent="0.25">
      <c r="A1222" s="23" t="s">
        <v>238</v>
      </c>
      <c r="B1222" s="17" t="s">
        <v>249</v>
      </c>
      <c r="C1222" s="17"/>
      <c r="D1222" s="17"/>
      <c r="E1222" s="11" t="s">
        <v>1414</v>
      </c>
      <c r="F1222" s="122"/>
      <c r="G1222" s="31" t="str">
        <f>VLOOKUP(AF1222, method!$A$1:$B$15, 2, 0)</f>
        <v>中後</v>
      </c>
      <c r="H1222">
        <v>6</v>
      </c>
      <c r="I1222" t="str">
        <f t="shared" si="57"/>
        <v/>
      </c>
      <c r="J1222">
        <f>COUNTIF($B$2:B1222,B1222)</f>
        <v>7</v>
      </c>
      <c r="K1222" t="str">
        <f t="shared" ca="1" si="58"/>
        <v/>
      </c>
      <c r="L1222" t="s">
        <v>645</v>
      </c>
      <c r="M1222" s="41" t="s">
        <v>400</v>
      </c>
      <c r="N1222">
        <v>1650</v>
      </c>
      <c r="O1222">
        <v>1</v>
      </c>
      <c r="P1222">
        <v>39.450000000000003</v>
      </c>
      <c r="Q1222">
        <v>8</v>
      </c>
      <c r="R1222">
        <v>10</v>
      </c>
      <c r="S1222" s="61" t="s">
        <v>128</v>
      </c>
      <c r="T1222" s="61" t="s">
        <v>128</v>
      </c>
      <c r="U1222" s="25" t="s">
        <v>138</v>
      </c>
      <c r="V1222">
        <v>119</v>
      </c>
      <c r="W1222">
        <v>120</v>
      </c>
      <c r="X1222">
        <v>1171</v>
      </c>
      <c r="Z1222">
        <v>7.9</v>
      </c>
      <c r="AA1222" s="38">
        <v>2</v>
      </c>
      <c r="AB1222" s="35" t="s">
        <v>377</v>
      </c>
      <c r="AC1222" s="35">
        <f>VLOOKUP(A1222,Raceinfo!$A$1:$D$15,4,0)</f>
        <v>2</v>
      </c>
      <c r="AD1222">
        <v>2</v>
      </c>
      <c r="AE1222">
        <v>84</v>
      </c>
      <c r="AF1222">
        <v>10</v>
      </c>
      <c r="AG1222">
        <v>1</v>
      </c>
      <c r="AH1222">
        <v>2</v>
      </c>
      <c r="AI1222">
        <v>6</v>
      </c>
      <c r="AL1222" t="s">
        <v>181</v>
      </c>
      <c r="AM1222" t="s">
        <v>1489</v>
      </c>
      <c r="AN1222" s="126">
        <f>表格2[[#This Row],[今次負磅]]/表格2[[#This Row],[排位體重]]*100%</f>
        <v>0.10162254483347566</v>
      </c>
      <c r="AO1222" t="str">
        <f t="shared" si="59"/>
        <v/>
      </c>
    </row>
    <row r="1223" spans="1:41" x14ac:dyDescent="0.25">
      <c r="A1223" s="23" t="s">
        <v>238</v>
      </c>
      <c r="B1223" s="17" t="s">
        <v>249</v>
      </c>
      <c r="C1223" s="17"/>
      <c r="D1223" s="17"/>
      <c r="E1223" s="12" t="s">
        <v>29</v>
      </c>
      <c r="F1223" s="23" t="s">
        <v>1409</v>
      </c>
      <c r="G1223" s="32" t="str">
        <f>VLOOKUP(AF1223, method!$A$1:$B$15, 2, 0)</f>
        <v>中前</v>
      </c>
      <c r="H1223" s="15">
        <v>2</v>
      </c>
      <c r="I1223" s="15" t="str">
        <f t="shared" si="57"/>
        <v/>
      </c>
      <c r="J1223" s="15">
        <f>COUNTIF($B$2:B1223,B1223)</f>
        <v>8</v>
      </c>
      <c r="K1223" s="15" t="str">
        <f t="shared" ca="1" si="58"/>
        <v/>
      </c>
      <c r="L1223" t="s">
        <v>646</v>
      </c>
      <c r="M1223" s="41" t="s">
        <v>400</v>
      </c>
      <c r="N1223">
        <v>1200</v>
      </c>
      <c r="O1223">
        <v>1</v>
      </c>
      <c r="P1223">
        <v>8.5</v>
      </c>
      <c r="Q1223">
        <v>8</v>
      </c>
      <c r="R1223">
        <v>5</v>
      </c>
      <c r="S1223" s="61" t="s">
        <v>128</v>
      </c>
      <c r="T1223" s="61" t="s">
        <v>128</v>
      </c>
      <c r="U1223" s="25" t="s">
        <v>138</v>
      </c>
      <c r="V1223">
        <v>119</v>
      </c>
      <c r="W1223">
        <v>115</v>
      </c>
      <c r="X1223">
        <v>1190</v>
      </c>
      <c r="Z1223">
        <v>2.9</v>
      </c>
      <c r="AA1223" s="38" t="s">
        <v>447</v>
      </c>
      <c r="AB1223" s="35" t="s">
        <v>377</v>
      </c>
      <c r="AC1223" s="35">
        <f>VLOOKUP(A1223,Raceinfo!$A$1:$D$15,4,0)</f>
        <v>2</v>
      </c>
      <c r="AD1223">
        <v>2</v>
      </c>
      <c r="AE1223">
        <v>83</v>
      </c>
      <c r="AF1223">
        <v>4</v>
      </c>
      <c r="AG1223">
        <v>3</v>
      </c>
      <c r="AH1223">
        <v>2</v>
      </c>
      <c r="AL1223" t="s">
        <v>385</v>
      </c>
      <c r="AM1223" t="s">
        <v>1405</v>
      </c>
      <c r="AN1223" s="126">
        <f>表格2[[#This Row],[今次負磅]]/表格2[[#This Row],[排位體重]]*100%</f>
        <v>0.1</v>
      </c>
      <c r="AO1223" t="str">
        <f t="shared" si="59"/>
        <v/>
      </c>
    </row>
    <row r="1224" spans="1:41" x14ac:dyDescent="0.25">
      <c r="A1224" s="23" t="s">
        <v>238</v>
      </c>
      <c r="B1224" s="17" t="s">
        <v>249</v>
      </c>
      <c r="C1224" s="17"/>
      <c r="D1224" s="17"/>
      <c r="E1224" s="11" t="s">
        <v>1414</v>
      </c>
      <c r="F1224" s="122"/>
      <c r="G1224" s="32" t="str">
        <f>VLOOKUP(AF1224, method!$A$1:$B$15, 2, 0)</f>
        <v>中前</v>
      </c>
      <c r="H1224">
        <v>5</v>
      </c>
      <c r="I1224" t="str">
        <f t="shared" si="57"/>
        <v/>
      </c>
      <c r="J1224">
        <f>COUNTIF($B$2:B1224,B1224)</f>
        <v>9</v>
      </c>
      <c r="K1224" t="str">
        <f t="shared" ca="1" si="58"/>
        <v/>
      </c>
      <c r="L1224" t="s">
        <v>558</v>
      </c>
      <c r="M1224" s="41" t="s">
        <v>400</v>
      </c>
      <c r="N1224">
        <v>1200</v>
      </c>
      <c r="O1224">
        <v>1</v>
      </c>
      <c r="P1224">
        <v>8.86</v>
      </c>
      <c r="Q1224">
        <v>8</v>
      </c>
      <c r="R1224">
        <v>11</v>
      </c>
      <c r="S1224" s="61" t="s">
        <v>128</v>
      </c>
      <c r="T1224" s="46" t="s">
        <v>351</v>
      </c>
      <c r="U1224" s="25" t="s">
        <v>138</v>
      </c>
      <c r="V1224">
        <v>119</v>
      </c>
      <c r="W1224">
        <v>125</v>
      </c>
      <c r="X1224">
        <v>1195</v>
      </c>
      <c r="Z1224">
        <v>7.2</v>
      </c>
      <c r="AA1224" s="37" t="s">
        <v>440</v>
      </c>
      <c r="AB1224" s="35" t="s">
        <v>377</v>
      </c>
      <c r="AC1224" s="35">
        <f>VLOOKUP(A1224,Raceinfo!$A$1:$D$15,4,0)</f>
        <v>2</v>
      </c>
      <c r="AD1224">
        <v>3</v>
      </c>
      <c r="AE1224">
        <v>85</v>
      </c>
      <c r="AF1224">
        <v>6</v>
      </c>
      <c r="AG1224">
        <v>7</v>
      </c>
      <c r="AH1224">
        <v>5</v>
      </c>
      <c r="AL1224" t="s">
        <v>385</v>
      </c>
      <c r="AM1224" t="s">
        <v>1405</v>
      </c>
      <c r="AN1224" s="126">
        <f>表格2[[#This Row],[今次負磅]]/表格2[[#This Row],[排位體重]]*100%</f>
        <v>9.9581589958158995E-2</v>
      </c>
      <c r="AO1224" t="str">
        <f t="shared" si="59"/>
        <v/>
      </c>
    </row>
    <row r="1225" spans="1:41" x14ac:dyDescent="0.25">
      <c r="A1225" s="23" t="s">
        <v>238</v>
      </c>
      <c r="B1225" s="17" t="s">
        <v>249</v>
      </c>
      <c r="C1225" s="17"/>
      <c r="D1225" s="17"/>
      <c r="E1225" s="11" t="s">
        <v>1414</v>
      </c>
      <c r="F1225" s="122"/>
      <c r="G1225" s="32" t="str">
        <f>VLOOKUP(AF1225, method!$A$1:$B$15, 2, 0)</f>
        <v>中前</v>
      </c>
      <c r="H1225" s="15">
        <v>3</v>
      </c>
      <c r="I1225" s="15" t="str">
        <f t="shared" si="57"/>
        <v/>
      </c>
      <c r="J1225" s="15">
        <f>COUNTIF($B$2:B1225,B1225)</f>
        <v>10</v>
      </c>
      <c r="K1225" s="15" t="str">
        <f t="shared" ca="1" si="58"/>
        <v/>
      </c>
      <c r="L1225" t="s">
        <v>486</v>
      </c>
      <c r="M1225" s="41" t="s">
        <v>400</v>
      </c>
      <c r="N1225">
        <v>1200</v>
      </c>
      <c r="O1225">
        <v>1</v>
      </c>
      <c r="P1225">
        <v>10.14</v>
      </c>
      <c r="Q1225">
        <v>8</v>
      </c>
      <c r="R1225">
        <v>6</v>
      </c>
      <c r="S1225" s="61" t="s">
        <v>128</v>
      </c>
      <c r="T1225" s="61" t="s">
        <v>128</v>
      </c>
      <c r="U1225" s="25" t="s">
        <v>138</v>
      </c>
      <c r="V1225">
        <v>119</v>
      </c>
      <c r="W1225">
        <v>120</v>
      </c>
      <c r="X1225">
        <v>1191</v>
      </c>
      <c r="Z1225">
        <v>2.9</v>
      </c>
      <c r="AA1225" s="38">
        <v>1</v>
      </c>
      <c r="AB1225" s="36" t="s">
        <v>487</v>
      </c>
      <c r="AC1225" s="36">
        <f>VLOOKUP(A1225,Raceinfo!$A$1:$D$15,4,0)</f>
        <v>2</v>
      </c>
      <c r="AD1225">
        <v>2</v>
      </c>
      <c r="AE1225">
        <v>85</v>
      </c>
      <c r="AF1225">
        <v>4</v>
      </c>
      <c r="AG1225">
        <v>2</v>
      </c>
      <c r="AH1225">
        <v>3</v>
      </c>
      <c r="AL1225" t="s">
        <v>385</v>
      </c>
      <c r="AM1225" t="s">
        <v>1405</v>
      </c>
      <c r="AN1225" s="126">
        <f>表格2[[#This Row],[今次負磅]]/表格2[[#This Row],[排位體重]]*100%</f>
        <v>9.9916036943744749E-2</v>
      </c>
      <c r="AO1225" t="str">
        <f t="shared" si="59"/>
        <v/>
      </c>
    </row>
    <row r="1226" spans="1:41" x14ac:dyDescent="0.25">
      <c r="A1226" s="23" t="s">
        <v>238</v>
      </c>
      <c r="B1226" s="17" t="s">
        <v>249</v>
      </c>
      <c r="C1226" s="17"/>
      <c r="D1226" s="17"/>
      <c r="E1226" s="11" t="s">
        <v>1414</v>
      </c>
      <c r="F1226" s="122"/>
      <c r="G1226" s="30" t="str">
        <f>VLOOKUP(AF1226, method!$A$1:$B$15, 2, 0)</f>
        <v>放頭</v>
      </c>
      <c r="H1226">
        <v>11</v>
      </c>
      <c r="I1226" t="str">
        <f t="shared" si="57"/>
        <v/>
      </c>
      <c r="J1226">
        <f>COUNTIF($B$2:B1226,B1226)</f>
        <v>11</v>
      </c>
      <c r="K1226" t="str">
        <f t="shared" ca="1" si="58"/>
        <v/>
      </c>
      <c r="L1226" t="s">
        <v>516</v>
      </c>
      <c r="M1226" s="39" t="s">
        <v>430</v>
      </c>
      <c r="N1226" s="42">
        <v>1400</v>
      </c>
      <c r="O1226">
        <v>1</v>
      </c>
      <c r="P1226">
        <v>21.46</v>
      </c>
      <c r="Q1226">
        <v>8</v>
      </c>
      <c r="R1226">
        <v>6</v>
      </c>
      <c r="S1226" s="61" t="s">
        <v>128</v>
      </c>
      <c r="T1226" s="61" t="s">
        <v>128</v>
      </c>
      <c r="U1226" s="25" t="s">
        <v>138</v>
      </c>
      <c r="V1226">
        <v>119</v>
      </c>
      <c r="W1226">
        <v>123</v>
      </c>
      <c r="X1226">
        <v>1203</v>
      </c>
      <c r="Z1226">
        <v>106</v>
      </c>
      <c r="AA1226" s="37" t="s">
        <v>428</v>
      </c>
      <c r="AB1226" s="35" t="s">
        <v>377</v>
      </c>
      <c r="AC1226" s="35">
        <f>VLOOKUP(A1226,Raceinfo!$A$1:$D$15,4,0)</f>
        <v>2</v>
      </c>
      <c r="AD1226">
        <v>2</v>
      </c>
      <c r="AE1226">
        <v>86</v>
      </c>
      <c r="AF1226">
        <v>2</v>
      </c>
      <c r="AG1226">
        <v>2</v>
      </c>
      <c r="AH1226">
        <v>2</v>
      </c>
      <c r="AI1226">
        <v>11</v>
      </c>
      <c r="AL1226" t="s">
        <v>385</v>
      </c>
      <c r="AM1226" t="s">
        <v>1405</v>
      </c>
      <c r="AN1226" s="126">
        <f>表格2[[#This Row],[今次負磅]]/表格2[[#This Row],[排位體重]]*100%</f>
        <v>9.8919368246051534E-2</v>
      </c>
      <c r="AO1226" t="str">
        <f t="shared" si="59"/>
        <v/>
      </c>
    </row>
    <row r="1227" spans="1:41" x14ac:dyDescent="0.25">
      <c r="A1227" s="23" t="s">
        <v>238</v>
      </c>
      <c r="B1227" s="17" t="s">
        <v>249</v>
      </c>
      <c r="C1227" s="17"/>
      <c r="D1227" s="17"/>
      <c r="E1227" s="125" t="s">
        <v>1399</v>
      </c>
      <c r="F1227" s="122"/>
      <c r="G1227" s="33" t="str">
        <f>VLOOKUP(AF1227, method!$A$1:$B$15, 2, 0)</f>
        <v>留後</v>
      </c>
      <c r="H1227">
        <v>6</v>
      </c>
      <c r="I1227" t="str">
        <f t="shared" si="57"/>
        <v/>
      </c>
      <c r="J1227">
        <f>COUNTIF($B$2:B1227,B1227)</f>
        <v>12</v>
      </c>
      <c r="K1227" t="str">
        <f t="shared" ca="1" si="58"/>
        <v/>
      </c>
      <c r="L1227" t="s">
        <v>518</v>
      </c>
      <c r="M1227" s="39" t="s">
        <v>384</v>
      </c>
      <c r="N1227">
        <v>1200</v>
      </c>
      <c r="O1227">
        <v>1</v>
      </c>
      <c r="P1227">
        <v>9.2899999999999991</v>
      </c>
      <c r="Q1227">
        <v>8</v>
      </c>
      <c r="R1227">
        <v>3</v>
      </c>
      <c r="S1227" s="61" t="s">
        <v>128</v>
      </c>
      <c r="T1227" s="53" t="s">
        <v>60</v>
      </c>
      <c r="U1227" s="25" t="s">
        <v>138</v>
      </c>
      <c r="V1227">
        <v>119</v>
      </c>
      <c r="W1227">
        <v>123</v>
      </c>
      <c r="X1227">
        <v>1189</v>
      </c>
      <c r="Z1227">
        <v>60</v>
      </c>
      <c r="AA1227" s="37" t="s">
        <v>467</v>
      </c>
      <c r="AB1227" s="35" t="s">
        <v>377</v>
      </c>
      <c r="AC1227" s="35">
        <f>VLOOKUP(A1227,Raceinfo!$A$1:$D$15,4,0)</f>
        <v>2</v>
      </c>
      <c r="AD1227">
        <v>2</v>
      </c>
      <c r="AE1227">
        <v>86</v>
      </c>
      <c r="AF1227">
        <v>11</v>
      </c>
      <c r="AG1227">
        <v>9</v>
      </c>
      <c r="AH1227">
        <v>6</v>
      </c>
      <c r="AL1227" t="s">
        <v>385</v>
      </c>
      <c r="AM1227" t="s">
        <v>1405</v>
      </c>
      <c r="AN1227" s="126">
        <f>表格2[[#This Row],[今次負磅]]/表格2[[#This Row],[排位體重]]*100%</f>
        <v>0.10008410428931876</v>
      </c>
      <c r="AO1227" t="str">
        <f t="shared" si="59"/>
        <v/>
      </c>
    </row>
    <row r="1228" spans="1:41" x14ac:dyDescent="0.25">
      <c r="A1228" s="23" t="s">
        <v>238</v>
      </c>
      <c r="B1228" s="17" t="s">
        <v>249</v>
      </c>
      <c r="C1228" s="17"/>
      <c r="D1228" s="17"/>
      <c r="E1228" s="125" t="s">
        <v>1399</v>
      </c>
      <c r="F1228" s="122"/>
      <c r="G1228" s="32" t="str">
        <f>VLOOKUP(AF1228, method!$A$1:$B$15, 2, 0)</f>
        <v>中前</v>
      </c>
      <c r="H1228">
        <v>6</v>
      </c>
      <c r="I1228" t="str">
        <f t="shared" si="57"/>
        <v/>
      </c>
      <c r="J1228">
        <f>COUNTIF($B$2:B1228,B1228)</f>
        <v>13</v>
      </c>
      <c r="K1228" t="str">
        <f t="shared" ca="1" si="58"/>
        <v/>
      </c>
      <c r="L1228" t="s">
        <v>643</v>
      </c>
      <c r="M1228" s="39" t="s">
        <v>369</v>
      </c>
      <c r="N1228" s="42">
        <v>1400</v>
      </c>
      <c r="O1228">
        <v>1</v>
      </c>
      <c r="P1228">
        <v>22.4</v>
      </c>
      <c r="Q1228">
        <v>8</v>
      </c>
      <c r="R1228">
        <v>2</v>
      </c>
      <c r="S1228" s="61" t="s">
        <v>128</v>
      </c>
      <c r="T1228" s="54" t="s">
        <v>64</v>
      </c>
      <c r="U1228" s="25" t="s">
        <v>138</v>
      </c>
      <c r="V1228">
        <v>119</v>
      </c>
      <c r="W1228">
        <v>118</v>
      </c>
      <c r="X1228">
        <v>1190</v>
      </c>
      <c r="Z1228">
        <v>12</v>
      </c>
      <c r="AA1228" s="37" t="s">
        <v>410</v>
      </c>
      <c r="AB1228" s="35" t="s">
        <v>377</v>
      </c>
      <c r="AC1228" s="35">
        <f>VLOOKUP(A1228,Raceinfo!$A$1:$D$15,4,0)</f>
        <v>2</v>
      </c>
      <c r="AD1228">
        <v>2</v>
      </c>
      <c r="AE1228">
        <v>86</v>
      </c>
      <c r="AF1228">
        <v>5</v>
      </c>
      <c r="AG1228">
        <v>5</v>
      </c>
      <c r="AH1228">
        <v>7</v>
      </c>
      <c r="AI1228">
        <v>6</v>
      </c>
      <c r="AL1228" t="s">
        <v>385</v>
      </c>
      <c r="AM1228" t="s">
        <v>1405</v>
      </c>
      <c r="AN1228" s="126">
        <f>表格2[[#This Row],[今次負磅]]/表格2[[#This Row],[排位體重]]*100%</f>
        <v>0.1</v>
      </c>
      <c r="AO1228" t="str">
        <f t="shared" si="59"/>
        <v/>
      </c>
    </row>
    <row r="1229" spans="1:41" x14ac:dyDescent="0.25">
      <c r="A1229" s="23" t="s">
        <v>238</v>
      </c>
      <c r="B1229" s="17" t="s">
        <v>249</v>
      </c>
      <c r="C1229" s="17"/>
      <c r="D1229" s="17"/>
      <c r="E1229" s="124" t="s">
        <v>1413</v>
      </c>
      <c r="F1229" s="28" t="s">
        <v>1408</v>
      </c>
      <c r="G1229" s="30" t="str">
        <f>VLOOKUP(AF1229, method!$A$1:$B$15, 2, 0)</f>
        <v>放頭</v>
      </c>
      <c r="H1229" s="15">
        <v>1</v>
      </c>
      <c r="I1229" s="15" t="str">
        <f t="shared" si="57"/>
        <v/>
      </c>
      <c r="J1229" s="15">
        <f>COUNTIF($B$2:B1229,B1229)</f>
        <v>14</v>
      </c>
      <c r="K1229" s="15" t="str">
        <f t="shared" ca="1" si="58"/>
        <v/>
      </c>
      <c r="L1229" t="s">
        <v>490</v>
      </c>
      <c r="M1229" s="41" t="s">
        <v>400</v>
      </c>
      <c r="N1229">
        <v>1200</v>
      </c>
      <c r="O1229">
        <v>1</v>
      </c>
      <c r="P1229">
        <v>8.3699999999999992</v>
      </c>
      <c r="Q1229">
        <v>8</v>
      </c>
      <c r="R1229">
        <v>4</v>
      </c>
      <c r="S1229" s="61" t="s">
        <v>128</v>
      </c>
      <c r="T1229" s="61" t="s">
        <v>128</v>
      </c>
      <c r="U1229" s="25" t="s">
        <v>138</v>
      </c>
      <c r="V1229">
        <v>119</v>
      </c>
      <c r="W1229">
        <v>115</v>
      </c>
      <c r="X1229">
        <v>1198</v>
      </c>
      <c r="Z1229">
        <v>3.6</v>
      </c>
      <c r="AA1229" s="38" t="s">
        <v>461</v>
      </c>
      <c r="AB1229" s="35" t="s">
        <v>377</v>
      </c>
      <c r="AC1229" s="35">
        <f>VLOOKUP(A1229,Raceinfo!$A$1:$D$15,4,0)</f>
        <v>2</v>
      </c>
      <c r="AD1229">
        <v>2</v>
      </c>
      <c r="AE1229">
        <v>80</v>
      </c>
      <c r="AF1229">
        <v>3</v>
      </c>
      <c r="AG1229">
        <v>3</v>
      </c>
      <c r="AH1229">
        <v>1</v>
      </c>
      <c r="AL1229" t="s">
        <v>385</v>
      </c>
      <c r="AM1229" t="s">
        <v>1405</v>
      </c>
      <c r="AN1229" s="126">
        <f>表格2[[#This Row],[今次負磅]]/表格2[[#This Row],[排位體重]]*100%</f>
        <v>9.9332220367278803E-2</v>
      </c>
      <c r="AO1229" t="str">
        <f t="shared" si="59"/>
        <v/>
      </c>
    </row>
    <row r="1230" spans="1:41" x14ac:dyDescent="0.25">
      <c r="A1230" s="23" t="s">
        <v>238</v>
      </c>
      <c r="B1230" s="17" t="s">
        <v>249</v>
      </c>
      <c r="C1230" s="17"/>
      <c r="D1230" s="17"/>
      <c r="E1230" s="125" t="s">
        <v>1399</v>
      </c>
      <c r="F1230" s="122"/>
      <c r="G1230" s="31" t="str">
        <f>VLOOKUP(AF1230, method!$A$1:$B$15, 2, 0)</f>
        <v>中後</v>
      </c>
      <c r="H1230">
        <v>4</v>
      </c>
      <c r="I1230" t="str">
        <f t="shared" si="57"/>
        <v/>
      </c>
      <c r="J1230">
        <f>COUNTIF($B$2:B1230,B1230)</f>
        <v>15</v>
      </c>
      <c r="K1230" t="str">
        <f t="shared" ca="1" si="58"/>
        <v/>
      </c>
      <c r="L1230" t="s">
        <v>492</v>
      </c>
      <c r="M1230" s="40" t="s">
        <v>398</v>
      </c>
      <c r="N1230">
        <v>1200</v>
      </c>
      <c r="O1230">
        <v>1</v>
      </c>
      <c r="P1230">
        <v>9.7799999999999994</v>
      </c>
      <c r="Q1230">
        <v>8</v>
      </c>
      <c r="R1230">
        <v>3</v>
      </c>
      <c r="S1230" s="61" t="s">
        <v>128</v>
      </c>
      <c r="T1230" s="59" t="s">
        <v>111</v>
      </c>
      <c r="U1230" s="25" t="s">
        <v>138</v>
      </c>
      <c r="V1230">
        <v>119</v>
      </c>
      <c r="W1230">
        <v>118</v>
      </c>
      <c r="X1230">
        <v>1188</v>
      </c>
      <c r="Z1230">
        <v>7.4</v>
      </c>
      <c r="AA1230" s="38" t="s">
        <v>447</v>
      </c>
      <c r="AB1230" s="36" t="s">
        <v>459</v>
      </c>
      <c r="AC1230" s="36">
        <f>VLOOKUP(A1230,Raceinfo!$A$1:$D$15,4,0)</f>
        <v>2</v>
      </c>
      <c r="AD1230">
        <v>2</v>
      </c>
      <c r="AE1230">
        <v>82</v>
      </c>
      <c r="AF1230">
        <v>8</v>
      </c>
      <c r="AG1230">
        <v>6</v>
      </c>
      <c r="AH1230">
        <v>4</v>
      </c>
      <c r="AL1230" t="s">
        <v>385</v>
      </c>
      <c r="AM1230" t="s">
        <v>1405</v>
      </c>
      <c r="AN1230" s="126">
        <f>表格2[[#This Row],[今次負磅]]/表格2[[#This Row],[排位體重]]*100%</f>
        <v>0.10016835016835017</v>
      </c>
      <c r="AO1230" t="str">
        <f t="shared" si="59"/>
        <v/>
      </c>
    </row>
    <row r="1231" spans="1:41" x14ac:dyDescent="0.25">
      <c r="A1231" s="23" t="s">
        <v>238</v>
      </c>
      <c r="B1231" s="17" t="s">
        <v>249</v>
      </c>
      <c r="C1231" s="17"/>
      <c r="D1231" s="17"/>
      <c r="E1231" s="11" t="s">
        <v>1414</v>
      </c>
      <c r="F1231" s="122"/>
      <c r="G1231" s="33" t="str">
        <f>VLOOKUP(AF1231, method!$A$1:$B$15, 2, 0)</f>
        <v>留後</v>
      </c>
      <c r="H1231">
        <v>5</v>
      </c>
      <c r="I1231" t="str">
        <f t="shared" si="57"/>
        <v/>
      </c>
      <c r="J1231">
        <f>COUNTIF($B$2:B1231,B1231)</f>
        <v>16</v>
      </c>
      <c r="K1231" t="str">
        <f t="shared" ca="1" si="58"/>
        <v/>
      </c>
      <c r="L1231" t="s">
        <v>564</v>
      </c>
      <c r="M1231" s="40" t="s">
        <v>398</v>
      </c>
      <c r="N1231">
        <v>1200</v>
      </c>
      <c r="O1231">
        <v>1</v>
      </c>
      <c r="P1231">
        <v>9.5299999999999994</v>
      </c>
      <c r="Q1231">
        <v>8</v>
      </c>
      <c r="R1231">
        <v>9</v>
      </c>
      <c r="S1231" s="61" t="s">
        <v>128</v>
      </c>
      <c r="T1231" s="59" t="s">
        <v>111</v>
      </c>
      <c r="U1231" s="25" t="s">
        <v>138</v>
      </c>
      <c r="V1231">
        <v>119</v>
      </c>
      <c r="W1231">
        <v>120</v>
      </c>
      <c r="X1231">
        <v>1188</v>
      </c>
      <c r="Z1231">
        <v>18</v>
      </c>
      <c r="AA1231" s="38" t="s">
        <v>468</v>
      </c>
      <c r="AB1231" s="35" t="s">
        <v>377</v>
      </c>
      <c r="AC1231" s="35">
        <f>VLOOKUP(A1231,Raceinfo!$A$1:$D$15,4,0)</f>
        <v>2</v>
      </c>
      <c r="AD1231">
        <v>2</v>
      </c>
      <c r="AE1231">
        <v>82</v>
      </c>
      <c r="AF1231">
        <v>12</v>
      </c>
      <c r="AG1231">
        <v>12</v>
      </c>
      <c r="AH1231">
        <v>5</v>
      </c>
      <c r="AL1231" t="s">
        <v>385</v>
      </c>
      <c r="AM1231" t="s">
        <v>1405</v>
      </c>
      <c r="AN1231" s="126">
        <f>表格2[[#This Row],[今次負磅]]/表格2[[#This Row],[排位體重]]*100%</f>
        <v>0.10016835016835017</v>
      </c>
      <c r="AO1231" t="str">
        <f t="shared" si="59"/>
        <v/>
      </c>
    </row>
    <row r="1232" spans="1:41" x14ac:dyDescent="0.25">
      <c r="A1232" s="23" t="s">
        <v>238</v>
      </c>
      <c r="B1232" s="17" t="s">
        <v>249</v>
      </c>
      <c r="C1232" s="17"/>
      <c r="D1232" s="17"/>
      <c r="E1232" s="11" t="s">
        <v>1414</v>
      </c>
      <c r="F1232" s="122"/>
      <c r="G1232" s="31" t="str">
        <f>VLOOKUP(AF1232, method!$A$1:$B$15, 2, 0)</f>
        <v>中後</v>
      </c>
      <c r="H1232">
        <v>4</v>
      </c>
      <c r="I1232" t="str">
        <f t="shared" si="57"/>
        <v/>
      </c>
      <c r="J1232">
        <f>COUNTIF($B$2:B1232,B1232)</f>
        <v>17</v>
      </c>
      <c r="K1232" t="str">
        <f t="shared" ca="1" si="58"/>
        <v/>
      </c>
      <c r="L1232" t="s">
        <v>692</v>
      </c>
      <c r="M1232" s="39" t="s">
        <v>384</v>
      </c>
      <c r="N1232">
        <v>1200</v>
      </c>
      <c r="O1232">
        <v>1</v>
      </c>
      <c r="P1232">
        <v>8.8800000000000008</v>
      </c>
      <c r="Q1232">
        <v>8</v>
      </c>
      <c r="R1232">
        <v>8</v>
      </c>
      <c r="S1232" s="61" t="s">
        <v>128</v>
      </c>
      <c r="T1232" s="53" t="s">
        <v>60</v>
      </c>
      <c r="U1232" s="25" t="s">
        <v>138</v>
      </c>
      <c r="V1232">
        <v>119</v>
      </c>
      <c r="W1232">
        <v>121</v>
      </c>
      <c r="X1232">
        <v>1176</v>
      </c>
      <c r="Z1232">
        <v>107</v>
      </c>
      <c r="AA1232" s="37" t="s">
        <v>423</v>
      </c>
      <c r="AB1232" s="35" t="s">
        <v>370</v>
      </c>
      <c r="AC1232" s="35">
        <f>VLOOKUP(A1232,Raceinfo!$A$1:$D$15,4,0)</f>
        <v>2</v>
      </c>
      <c r="AD1232">
        <v>2</v>
      </c>
      <c r="AE1232">
        <v>83</v>
      </c>
      <c r="AF1232">
        <v>8</v>
      </c>
      <c r="AG1232">
        <v>7</v>
      </c>
      <c r="AH1232">
        <v>4</v>
      </c>
      <c r="AL1232" t="s">
        <v>385</v>
      </c>
      <c r="AM1232" t="s">
        <v>1405</v>
      </c>
      <c r="AN1232" s="126">
        <f>表格2[[#This Row],[今次負磅]]/表格2[[#This Row],[排位體重]]*100%</f>
        <v>0.10119047619047619</v>
      </c>
      <c r="AO1232" t="str">
        <f t="shared" si="59"/>
        <v/>
      </c>
    </row>
    <row r="1233" spans="1:46" x14ac:dyDescent="0.25">
      <c r="A1233" s="23" t="s">
        <v>238</v>
      </c>
      <c r="B1233" s="17" t="s">
        <v>249</v>
      </c>
      <c r="C1233" s="17"/>
      <c r="D1233" s="17"/>
      <c r="E1233" s="125" t="s">
        <v>1399</v>
      </c>
      <c r="F1233" s="122"/>
      <c r="G1233" s="32" t="str">
        <f>VLOOKUP(AF1233, method!$A$1:$B$15, 2, 0)</f>
        <v>中前</v>
      </c>
      <c r="H1233">
        <v>5</v>
      </c>
      <c r="I1233" t="str">
        <f t="shared" si="57"/>
        <v/>
      </c>
      <c r="J1233">
        <f>COUNTIF($B$2:B1233,B1233)</f>
        <v>18</v>
      </c>
      <c r="K1233" t="str">
        <f t="shared" ca="1" si="58"/>
        <v/>
      </c>
      <c r="L1233" t="s">
        <v>651</v>
      </c>
      <c r="M1233" s="39" t="s">
        <v>390</v>
      </c>
      <c r="N1233">
        <v>1200</v>
      </c>
      <c r="O1233">
        <v>1</v>
      </c>
      <c r="P1233">
        <v>9.8699999999999992</v>
      </c>
      <c r="Q1233">
        <v>8</v>
      </c>
      <c r="R1233">
        <v>4</v>
      </c>
      <c r="S1233" s="61" t="s">
        <v>128</v>
      </c>
      <c r="T1233" s="53" t="s">
        <v>60</v>
      </c>
      <c r="U1233" s="25" t="s">
        <v>138</v>
      </c>
      <c r="V1233">
        <v>119</v>
      </c>
      <c r="W1233">
        <v>121</v>
      </c>
      <c r="X1233">
        <v>1171</v>
      </c>
      <c r="Z1233">
        <v>29</v>
      </c>
      <c r="AA1233" s="37" t="s">
        <v>531</v>
      </c>
      <c r="AB1233" s="36" t="s">
        <v>577</v>
      </c>
      <c r="AC1233" s="36">
        <f>VLOOKUP(A1233,Raceinfo!$A$1:$D$15,4,0)</f>
        <v>2</v>
      </c>
      <c r="AD1233">
        <v>2</v>
      </c>
      <c r="AE1233">
        <v>83</v>
      </c>
      <c r="AF1233">
        <v>6</v>
      </c>
      <c r="AG1233">
        <v>5</v>
      </c>
      <c r="AH1233">
        <v>5</v>
      </c>
      <c r="AL1233" t="s">
        <v>385</v>
      </c>
      <c r="AM1233" t="s">
        <v>1405</v>
      </c>
      <c r="AN1233" s="126">
        <f>表格2[[#This Row],[今次負磅]]/表格2[[#This Row],[排位體重]]*100%</f>
        <v>0.10162254483347566</v>
      </c>
      <c r="AO1233" t="str">
        <f t="shared" si="59"/>
        <v/>
      </c>
    </row>
    <row r="1234" spans="1:46" x14ac:dyDescent="0.25">
      <c r="A1234" s="23" t="s">
        <v>238</v>
      </c>
      <c r="B1234" s="18" t="s">
        <v>251</v>
      </c>
      <c r="C1234" s="18"/>
      <c r="D1234" s="18"/>
      <c r="E1234" s="11" t="s">
        <v>1414</v>
      </c>
      <c r="F1234" s="122"/>
      <c r="G1234" s="30" t="str">
        <f>VLOOKUP(AF1234, method!$A$1:$B$15, 2, 0)</f>
        <v>放頭</v>
      </c>
      <c r="H1234">
        <v>13</v>
      </c>
      <c r="I1234" t="str">
        <f t="shared" si="57"/>
        <v>忠</v>
      </c>
      <c r="J1234">
        <f>COUNTIF($B$2:B1234,B1234)</f>
        <v>1</v>
      </c>
      <c r="K1234" t="str">
        <f t="shared" ca="1" si="58"/>
        <v/>
      </c>
      <c r="L1234" t="s">
        <v>393</v>
      </c>
      <c r="M1234" s="41" t="s">
        <v>400</v>
      </c>
      <c r="N1234">
        <v>1650</v>
      </c>
      <c r="O1234">
        <v>1</v>
      </c>
      <c r="P1234">
        <v>41.49</v>
      </c>
      <c r="Q1234">
        <v>7</v>
      </c>
      <c r="R1234">
        <v>14</v>
      </c>
      <c r="S1234" s="60" t="s">
        <v>125</v>
      </c>
      <c r="T1234" s="56" t="s">
        <v>352</v>
      </c>
      <c r="U1234" s="21" t="s">
        <v>85</v>
      </c>
      <c r="V1234">
        <v>117</v>
      </c>
      <c r="W1234">
        <v>125</v>
      </c>
      <c r="X1234">
        <v>1160</v>
      </c>
      <c r="Z1234">
        <v>20</v>
      </c>
      <c r="AA1234" s="37">
        <v>23</v>
      </c>
      <c r="AB1234" s="35" t="s">
        <v>377</v>
      </c>
      <c r="AC1234" s="35">
        <f>VLOOKUP(A1234,Raceinfo!$A$1:$D$15,4,0)</f>
        <v>2</v>
      </c>
      <c r="AD1234">
        <v>3</v>
      </c>
      <c r="AE1234">
        <v>85</v>
      </c>
      <c r="AF1234">
        <v>2</v>
      </c>
      <c r="AG1234">
        <v>2</v>
      </c>
      <c r="AH1234">
        <v>5</v>
      </c>
      <c r="AI1234">
        <v>13</v>
      </c>
      <c r="AL1234" t="s">
        <v>18</v>
      </c>
      <c r="AM1234" t="s">
        <v>1475</v>
      </c>
      <c r="AN1234" s="126">
        <f>表格2[[#This Row],[今次負磅]]/表格2[[#This Row],[排位體重]]*100%</f>
        <v>0.10086206896551723</v>
      </c>
      <c r="AO1234" t="str">
        <f t="shared" si="59"/>
        <v/>
      </c>
      <c r="AT1234" t="s">
        <v>1506</v>
      </c>
    </row>
    <row r="1235" spans="1:46" x14ac:dyDescent="0.25">
      <c r="A1235" s="23" t="s">
        <v>238</v>
      </c>
      <c r="B1235" s="18" t="s">
        <v>251</v>
      </c>
      <c r="C1235" s="18"/>
      <c r="D1235" s="18"/>
      <c r="E1235" s="125" t="s">
        <v>1399</v>
      </c>
      <c r="F1235" s="122"/>
      <c r="G1235" s="32" t="str">
        <f>VLOOKUP(AF1235, method!$A$1:$B$15, 2, 0)</f>
        <v>中前</v>
      </c>
      <c r="H1235">
        <v>5</v>
      </c>
      <c r="I1235" t="str">
        <f t="shared" si="57"/>
        <v>忠</v>
      </c>
      <c r="J1235">
        <f>COUNTIF($B$2:B1235,B1235)</f>
        <v>2</v>
      </c>
      <c r="K1235" t="str">
        <f t="shared" ca="1" si="58"/>
        <v/>
      </c>
      <c r="L1235" t="s">
        <v>462</v>
      </c>
      <c r="M1235" s="41" t="s">
        <v>400</v>
      </c>
      <c r="N1235">
        <v>1200</v>
      </c>
      <c r="O1235">
        <v>1</v>
      </c>
      <c r="P1235">
        <v>8.6</v>
      </c>
      <c r="Q1235">
        <v>7</v>
      </c>
      <c r="R1235">
        <v>1</v>
      </c>
      <c r="S1235" s="60" t="s">
        <v>125</v>
      </c>
      <c r="T1235" s="75" t="s">
        <v>346</v>
      </c>
      <c r="U1235" s="21" t="s">
        <v>85</v>
      </c>
      <c r="V1235">
        <v>117</v>
      </c>
      <c r="W1235">
        <v>133</v>
      </c>
      <c r="X1235">
        <v>1148</v>
      </c>
      <c r="Z1235">
        <v>4.2</v>
      </c>
      <c r="AA1235" s="37" t="s">
        <v>423</v>
      </c>
      <c r="AB1235" s="36" t="s">
        <v>782</v>
      </c>
      <c r="AC1235" s="36">
        <f>VLOOKUP(A1235,Raceinfo!$A$1:$D$15,4,0)</f>
        <v>2</v>
      </c>
      <c r="AD1235">
        <v>3</v>
      </c>
      <c r="AE1235">
        <v>85</v>
      </c>
      <c r="AF1235">
        <v>7</v>
      </c>
      <c r="AG1235">
        <v>8</v>
      </c>
      <c r="AH1235">
        <v>5</v>
      </c>
      <c r="AL1235" t="s">
        <v>18</v>
      </c>
      <c r="AM1235" t="s">
        <v>1475</v>
      </c>
      <c r="AN1235" s="126">
        <f>表格2[[#This Row],[今次負磅]]/表格2[[#This Row],[排位體重]]*100%</f>
        <v>0.1019163763066202</v>
      </c>
      <c r="AO1235" t="str">
        <f t="shared" si="59"/>
        <v/>
      </c>
    </row>
    <row r="1236" spans="1:46" x14ac:dyDescent="0.25">
      <c r="A1236" s="23" t="s">
        <v>238</v>
      </c>
      <c r="B1236" s="18" t="s">
        <v>251</v>
      </c>
      <c r="C1236" s="18"/>
      <c r="D1236" s="18"/>
      <c r="E1236" s="125" t="s">
        <v>1399</v>
      </c>
      <c r="F1236" s="18" t="s">
        <v>1407</v>
      </c>
      <c r="G1236" s="31" t="str">
        <f>VLOOKUP(AF1236, method!$A$1:$B$15, 2, 0)</f>
        <v>中後</v>
      </c>
      <c r="H1236" s="15">
        <v>2</v>
      </c>
      <c r="I1236" s="15" t="str">
        <f t="shared" si="57"/>
        <v>忠</v>
      </c>
      <c r="J1236" s="15">
        <f>COUNTIF($B$2:B1236,B1236)</f>
        <v>3</v>
      </c>
      <c r="K1236" s="15" t="str">
        <f t="shared" ca="1" si="58"/>
        <v/>
      </c>
      <c r="L1236" t="s">
        <v>399</v>
      </c>
      <c r="M1236" s="41" t="s">
        <v>400</v>
      </c>
      <c r="N1236">
        <v>1200</v>
      </c>
      <c r="O1236">
        <v>1</v>
      </c>
      <c r="P1236">
        <v>9.81</v>
      </c>
      <c r="Q1236">
        <v>7</v>
      </c>
      <c r="R1236">
        <v>3</v>
      </c>
      <c r="S1236" s="60" t="s">
        <v>125</v>
      </c>
      <c r="T1236" s="56" t="s">
        <v>352</v>
      </c>
      <c r="U1236" s="21" t="s">
        <v>85</v>
      </c>
      <c r="V1236">
        <v>117</v>
      </c>
      <c r="W1236">
        <v>125</v>
      </c>
      <c r="X1236">
        <v>1149</v>
      </c>
      <c r="Z1236">
        <v>4.4000000000000004</v>
      </c>
      <c r="AA1236" s="37" t="s">
        <v>416</v>
      </c>
      <c r="AB1236" s="35" t="s">
        <v>377</v>
      </c>
      <c r="AC1236" s="35">
        <f>VLOOKUP(A1236,Raceinfo!$A$1:$D$15,4,0)</f>
        <v>2</v>
      </c>
      <c r="AD1236">
        <v>3</v>
      </c>
      <c r="AE1236">
        <v>85</v>
      </c>
      <c r="AF1236">
        <v>10</v>
      </c>
      <c r="AG1236">
        <v>9</v>
      </c>
      <c r="AH1236">
        <v>2</v>
      </c>
      <c r="AL1236" t="s">
        <v>18</v>
      </c>
      <c r="AM1236" t="s">
        <v>1475</v>
      </c>
      <c r="AN1236" s="126">
        <f>表格2[[#This Row],[今次負磅]]/表格2[[#This Row],[排位體重]]*100%</f>
        <v>0.10182767624020887</v>
      </c>
      <c r="AO1236" t="str">
        <f t="shared" si="59"/>
        <v/>
      </c>
    </row>
    <row r="1237" spans="1:46" x14ac:dyDescent="0.25">
      <c r="A1237" s="23" t="s">
        <v>238</v>
      </c>
      <c r="B1237" s="18" t="s">
        <v>251</v>
      </c>
      <c r="C1237" s="18"/>
      <c r="D1237" s="18"/>
      <c r="E1237" s="11" t="s">
        <v>1414</v>
      </c>
      <c r="F1237" s="23" t="s">
        <v>1409</v>
      </c>
      <c r="G1237" s="32" t="str">
        <f>VLOOKUP(AF1237, method!$A$1:$B$15, 2, 0)</f>
        <v>中前</v>
      </c>
      <c r="H1237" s="15">
        <v>1</v>
      </c>
      <c r="I1237" s="15" t="str">
        <f t="shared" si="57"/>
        <v>忠</v>
      </c>
      <c r="J1237" s="15">
        <f>COUNTIF($B$2:B1237,B1237)</f>
        <v>4</v>
      </c>
      <c r="K1237" s="15" t="str">
        <f t="shared" ca="1" si="58"/>
        <v/>
      </c>
      <c r="L1237" t="s">
        <v>451</v>
      </c>
      <c r="M1237" s="41" t="s">
        <v>400</v>
      </c>
      <c r="N1237">
        <v>1200</v>
      </c>
      <c r="O1237">
        <v>1</v>
      </c>
      <c r="P1237">
        <v>8.3699999999999992</v>
      </c>
      <c r="Q1237">
        <v>7</v>
      </c>
      <c r="R1237">
        <v>4</v>
      </c>
      <c r="S1237" s="60" t="s">
        <v>125</v>
      </c>
      <c r="T1237" s="47" t="s">
        <v>32</v>
      </c>
      <c r="U1237" s="21" t="s">
        <v>85</v>
      </c>
      <c r="V1237">
        <v>117</v>
      </c>
      <c r="W1237">
        <v>129</v>
      </c>
      <c r="X1237">
        <v>1151</v>
      </c>
      <c r="Z1237">
        <v>2.2000000000000002</v>
      </c>
      <c r="AA1237" s="38" t="s">
        <v>461</v>
      </c>
      <c r="AB1237" s="35" t="s">
        <v>377</v>
      </c>
      <c r="AC1237" s="35">
        <f>VLOOKUP(A1237,Raceinfo!$A$1:$D$15,4,0)</f>
        <v>2</v>
      </c>
      <c r="AD1237">
        <v>3</v>
      </c>
      <c r="AE1237">
        <v>79</v>
      </c>
      <c r="AF1237">
        <v>4</v>
      </c>
      <c r="AG1237">
        <v>4</v>
      </c>
      <c r="AH1237">
        <v>1</v>
      </c>
      <c r="AL1237" t="s">
        <v>18</v>
      </c>
      <c r="AM1237" t="s">
        <v>1475</v>
      </c>
      <c r="AN1237" s="126">
        <f>表格2[[#This Row],[今次負磅]]/表格2[[#This Row],[排位體重]]*100%</f>
        <v>0.10165073848827107</v>
      </c>
      <c r="AO1237" t="str">
        <f t="shared" si="59"/>
        <v/>
      </c>
    </row>
    <row r="1238" spans="1:46" x14ac:dyDescent="0.25">
      <c r="A1238" s="23" t="s">
        <v>238</v>
      </c>
      <c r="B1238" s="18" t="s">
        <v>251</v>
      </c>
      <c r="C1238" s="18"/>
      <c r="D1238" s="18"/>
      <c r="E1238" s="125" t="s">
        <v>1399</v>
      </c>
      <c r="F1238" s="28" t="s">
        <v>1408</v>
      </c>
      <c r="G1238" s="30" t="str">
        <f>VLOOKUP(AF1238, method!$A$1:$B$15, 2, 0)</f>
        <v>放頭</v>
      </c>
      <c r="H1238" s="15">
        <v>2</v>
      </c>
      <c r="I1238" s="15" t="str">
        <f t="shared" si="57"/>
        <v>忠</v>
      </c>
      <c r="J1238" s="15">
        <f>COUNTIF($B$2:B1238,B1238)</f>
        <v>5</v>
      </c>
      <c r="K1238" s="15" t="str">
        <f t="shared" ca="1" si="58"/>
        <v/>
      </c>
      <c r="L1238" t="s">
        <v>609</v>
      </c>
      <c r="M1238" s="41" t="s">
        <v>400</v>
      </c>
      <c r="N1238">
        <v>1200</v>
      </c>
      <c r="O1238">
        <v>1</v>
      </c>
      <c r="P1238">
        <v>7.88</v>
      </c>
      <c r="Q1238">
        <v>7</v>
      </c>
      <c r="R1238">
        <v>1</v>
      </c>
      <c r="S1238" s="60" t="s">
        <v>125</v>
      </c>
      <c r="T1238" s="47" t="s">
        <v>32</v>
      </c>
      <c r="U1238" s="21" t="s">
        <v>85</v>
      </c>
      <c r="V1238">
        <v>117</v>
      </c>
      <c r="W1238">
        <v>127</v>
      </c>
      <c r="X1238">
        <v>1155</v>
      </c>
      <c r="Z1238">
        <v>5.9</v>
      </c>
      <c r="AA1238" s="38" t="s">
        <v>470</v>
      </c>
      <c r="AB1238" s="35" t="s">
        <v>377</v>
      </c>
      <c r="AC1238" s="35">
        <f>VLOOKUP(A1238,Raceinfo!$A$1:$D$15,4,0)</f>
        <v>2</v>
      </c>
      <c r="AD1238">
        <v>3</v>
      </c>
      <c r="AE1238">
        <v>77</v>
      </c>
      <c r="AF1238">
        <v>2</v>
      </c>
      <c r="AG1238">
        <v>2</v>
      </c>
      <c r="AH1238">
        <v>2</v>
      </c>
      <c r="AL1238" t="s">
        <v>18</v>
      </c>
      <c r="AM1238" t="s">
        <v>1475</v>
      </c>
      <c r="AN1238" s="126">
        <f>表格2[[#This Row],[今次負磅]]/表格2[[#This Row],[排位體重]]*100%</f>
        <v>0.1012987012987013</v>
      </c>
      <c r="AO1238" t="str">
        <f t="shared" si="59"/>
        <v/>
      </c>
    </row>
    <row r="1239" spans="1:46" x14ac:dyDescent="0.25">
      <c r="A1239" s="23" t="s">
        <v>238</v>
      </c>
      <c r="B1239" s="18" t="s">
        <v>251</v>
      </c>
      <c r="C1239" s="18"/>
      <c r="D1239" s="18"/>
      <c r="E1239" s="11" t="s">
        <v>1414</v>
      </c>
      <c r="F1239" s="122"/>
      <c r="G1239" s="31" t="str">
        <f>VLOOKUP(AF1239, method!$A$1:$B$15, 2, 0)</f>
        <v>中後</v>
      </c>
      <c r="H1239">
        <v>5</v>
      </c>
      <c r="I1239" t="str">
        <f t="shared" si="57"/>
        <v>忠</v>
      </c>
      <c r="J1239">
        <f>COUNTIF($B$2:B1239,B1239)</f>
        <v>6</v>
      </c>
      <c r="K1239" t="str">
        <f t="shared" ca="1" si="58"/>
        <v/>
      </c>
      <c r="L1239" t="s">
        <v>500</v>
      </c>
      <c r="M1239" s="41" t="s">
        <v>400</v>
      </c>
      <c r="N1239">
        <v>1200</v>
      </c>
      <c r="O1239">
        <v>1</v>
      </c>
      <c r="P1239">
        <v>8.41</v>
      </c>
      <c r="Q1239">
        <v>7</v>
      </c>
      <c r="R1239">
        <v>8</v>
      </c>
      <c r="S1239" s="60" t="s">
        <v>125</v>
      </c>
      <c r="T1239" s="47" t="s">
        <v>32</v>
      </c>
      <c r="U1239" s="21" t="s">
        <v>85</v>
      </c>
      <c r="V1239">
        <v>117</v>
      </c>
      <c r="W1239">
        <v>131</v>
      </c>
      <c r="X1239">
        <v>1168</v>
      </c>
      <c r="Z1239">
        <v>2.4</v>
      </c>
      <c r="AA1239" s="37" t="s">
        <v>467</v>
      </c>
      <c r="AB1239" s="35" t="s">
        <v>377</v>
      </c>
      <c r="AC1239" s="35">
        <f>VLOOKUP(A1239,Raceinfo!$A$1:$D$15,4,0)</f>
        <v>2</v>
      </c>
      <c r="AD1239">
        <v>3</v>
      </c>
      <c r="AE1239">
        <v>77</v>
      </c>
      <c r="AF1239">
        <v>9</v>
      </c>
      <c r="AG1239">
        <v>12</v>
      </c>
      <c r="AH1239">
        <v>5</v>
      </c>
      <c r="AL1239" t="s">
        <v>18</v>
      </c>
      <c r="AM1239" t="s">
        <v>1475</v>
      </c>
      <c r="AN1239" s="126">
        <f>表格2[[#This Row],[今次負磅]]/表格2[[#This Row],[排位體重]]*100%</f>
        <v>0.10017123287671233</v>
      </c>
      <c r="AO1239" t="str">
        <f t="shared" si="59"/>
        <v/>
      </c>
    </row>
    <row r="1240" spans="1:46" x14ac:dyDescent="0.25">
      <c r="A1240" s="23" t="s">
        <v>238</v>
      </c>
      <c r="B1240" s="18" t="s">
        <v>251</v>
      </c>
      <c r="C1240" s="18"/>
      <c r="D1240" s="18"/>
      <c r="E1240" s="125" t="s">
        <v>1399</v>
      </c>
      <c r="F1240" s="28" t="s">
        <v>1408</v>
      </c>
      <c r="G1240" s="30" t="str">
        <f>VLOOKUP(AF1240, method!$A$1:$B$15, 2, 0)</f>
        <v>放頭</v>
      </c>
      <c r="H1240" s="15">
        <v>1</v>
      </c>
      <c r="I1240" s="15" t="str">
        <f t="shared" si="57"/>
        <v>忠</v>
      </c>
      <c r="J1240" s="15">
        <f>COUNTIF($B$2:B1240,B1240)</f>
        <v>7</v>
      </c>
      <c r="K1240" s="15" t="str">
        <f t="shared" ca="1" si="58"/>
        <v/>
      </c>
      <c r="L1240" t="s">
        <v>501</v>
      </c>
      <c r="M1240" s="41" t="s">
        <v>400</v>
      </c>
      <c r="N1240">
        <v>1200</v>
      </c>
      <c r="O1240">
        <v>1</v>
      </c>
      <c r="P1240">
        <v>7.87</v>
      </c>
      <c r="Q1240">
        <v>7</v>
      </c>
      <c r="R1240">
        <v>3</v>
      </c>
      <c r="S1240" s="60" t="s">
        <v>125</v>
      </c>
      <c r="T1240" s="47" t="s">
        <v>32</v>
      </c>
      <c r="U1240" s="21" t="s">
        <v>85</v>
      </c>
      <c r="V1240">
        <v>117</v>
      </c>
      <c r="W1240">
        <v>123</v>
      </c>
      <c r="X1240">
        <v>1168</v>
      </c>
      <c r="Z1240">
        <v>3</v>
      </c>
      <c r="AA1240" s="38">
        <v>2</v>
      </c>
      <c r="AB1240" s="35" t="s">
        <v>377</v>
      </c>
      <c r="AC1240" s="35">
        <f>VLOOKUP(A1240,Raceinfo!$A$1:$D$15,4,0)</f>
        <v>2</v>
      </c>
      <c r="AD1240">
        <v>3</v>
      </c>
      <c r="AE1240">
        <v>69</v>
      </c>
      <c r="AF1240">
        <v>2</v>
      </c>
      <c r="AG1240">
        <v>2</v>
      </c>
      <c r="AH1240">
        <v>1</v>
      </c>
      <c r="AL1240" t="s">
        <v>18</v>
      </c>
      <c r="AM1240" t="s">
        <v>1475</v>
      </c>
      <c r="AN1240" s="126">
        <f>表格2[[#This Row],[今次負磅]]/表格2[[#This Row],[排位體重]]*100%</f>
        <v>0.10017123287671233</v>
      </c>
      <c r="AO1240" t="str">
        <f t="shared" si="59"/>
        <v/>
      </c>
    </row>
    <row r="1241" spans="1:46" x14ac:dyDescent="0.25">
      <c r="A1241" s="23" t="s">
        <v>238</v>
      </c>
      <c r="B1241" s="18" t="s">
        <v>251</v>
      </c>
      <c r="C1241" s="18"/>
      <c r="D1241" s="18"/>
      <c r="E1241" s="11" t="s">
        <v>1414</v>
      </c>
      <c r="F1241" s="23" t="s">
        <v>1409</v>
      </c>
      <c r="G1241" s="32" t="str">
        <f>VLOOKUP(AF1241, method!$A$1:$B$15, 2, 0)</f>
        <v>中前</v>
      </c>
      <c r="H1241" s="15">
        <v>1</v>
      </c>
      <c r="I1241" s="15" t="str">
        <f t="shared" si="57"/>
        <v>忠</v>
      </c>
      <c r="J1241" s="15">
        <f>COUNTIF($B$2:B1241,B1241)</f>
        <v>8</v>
      </c>
      <c r="K1241" s="15" t="str">
        <f t="shared" ca="1" si="58"/>
        <v/>
      </c>
      <c r="L1241" t="s">
        <v>555</v>
      </c>
      <c r="M1241" s="41" t="s">
        <v>400</v>
      </c>
      <c r="N1241">
        <v>1200</v>
      </c>
      <c r="O1241">
        <v>1</v>
      </c>
      <c r="P1241">
        <v>8.15</v>
      </c>
      <c r="Q1241">
        <v>7</v>
      </c>
      <c r="R1241">
        <v>10</v>
      </c>
      <c r="S1241" s="60" t="s">
        <v>125</v>
      </c>
      <c r="T1241" s="78" t="s">
        <v>599</v>
      </c>
      <c r="U1241" s="21" t="s">
        <v>85</v>
      </c>
      <c r="V1241">
        <v>117</v>
      </c>
      <c r="W1241">
        <v>120</v>
      </c>
      <c r="X1241">
        <v>1165</v>
      </c>
      <c r="Z1241">
        <v>9</v>
      </c>
      <c r="AA1241" s="38" t="s">
        <v>468</v>
      </c>
      <c r="AB1241" s="35" t="s">
        <v>377</v>
      </c>
      <c r="AC1241" s="35">
        <f>VLOOKUP(A1241,Raceinfo!$A$1:$D$15,4,0)</f>
        <v>2</v>
      </c>
      <c r="AD1241">
        <v>3</v>
      </c>
      <c r="AE1241">
        <v>62</v>
      </c>
      <c r="AF1241">
        <v>6</v>
      </c>
      <c r="AG1241">
        <v>6</v>
      </c>
      <c r="AH1241">
        <v>1</v>
      </c>
      <c r="AL1241" t="s">
        <v>18</v>
      </c>
      <c r="AM1241" t="s">
        <v>1475</v>
      </c>
      <c r="AN1241" s="126">
        <f>表格2[[#This Row],[今次負磅]]/表格2[[#This Row],[排位體重]]*100%</f>
        <v>0.10042918454935622</v>
      </c>
      <c r="AO1241" t="str">
        <f t="shared" si="59"/>
        <v/>
      </c>
    </row>
    <row r="1242" spans="1:46" x14ac:dyDescent="0.25">
      <c r="A1242" s="23" t="s">
        <v>238</v>
      </c>
      <c r="B1242" s="18" t="s">
        <v>251</v>
      </c>
      <c r="C1242" s="18"/>
      <c r="D1242" s="18"/>
      <c r="E1242" s="125" t="s">
        <v>1399</v>
      </c>
      <c r="F1242" s="122"/>
      <c r="G1242" s="30" t="str">
        <f>VLOOKUP(AF1242, method!$A$1:$B$15, 2, 0)</f>
        <v>放頭</v>
      </c>
      <c r="H1242">
        <v>6</v>
      </c>
      <c r="I1242" t="str">
        <f t="shared" si="57"/>
        <v>忠</v>
      </c>
      <c r="J1242">
        <f>COUNTIF($B$2:B1242,B1242)</f>
        <v>9</v>
      </c>
      <c r="K1242" t="str">
        <f t="shared" ca="1" si="58"/>
        <v/>
      </c>
      <c r="L1242" t="s">
        <v>631</v>
      </c>
      <c r="M1242" s="40" t="s">
        <v>446</v>
      </c>
      <c r="N1242">
        <v>1650</v>
      </c>
      <c r="O1242">
        <v>1</v>
      </c>
      <c r="P1242">
        <v>39.28</v>
      </c>
      <c r="Q1242">
        <v>7</v>
      </c>
      <c r="R1242">
        <v>3</v>
      </c>
      <c r="S1242" s="60" t="s">
        <v>125</v>
      </c>
      <c r="T1242" s="78" t="s">
        <v>599</v>
      </c>
      <c r="U1242" s="21" t="s">
        <v>85</v>
      </c>
      <c r="V1242">
        <v>117</v>
      </c>
      <c r="W1242">
        <v>119</v>
      </c>
      <c r="X1242">
        <v>1163</v>
      </c>
      <c r="Z1242">
        <v>3.7</v>
      </c>
      <c r="AA1242" s="38" t="s">
        <v>550</v>
      </c>
      <c r="AB1242" s="35" t="s">
        <v>370</v>
      </c>
      <c r="AC1242" s="35">
        <f>VLOOKUP(A1242,Raceinfo!$A$1:$D$15,4,0)</f>
        <v>2</v>
      </c>
      <c r="AD1242">
        <v>3</v>
      </c>
      <c r="AE1242">
        <v>63</v>
      </c>
      <c r="AF1242">
        <v>3</v>
      </c>
      <c r="AG1242">
        <v>3</v>
      </c>
      <c r="AH1242">
        <v>3</v>
      </c>
      <c r="AI1242">
        <v>6</v>
      </c>
      <c r="AL1242" t="s">
        <v>18</v>
      </c>
      <c r="AM1242" t="s">
        <v>1475</v>
      </c>
      <c r="AN1242" s="126">
        <f>表格2[[#This Row],[今次負磅]]/表格2[[#This Row],[排位體重]]*100%</f>
        <v>0.10060189165950129</v>
      </c>
      <c r="AO1242" t="str">
        <f t="shared" si="59"/>
        <v/>
      </c>
    </row>
    <row r="1243" spans="1:46" x14ac:dyDescent="0.25">
      <c r="A1243" s="23" t="s">
        <v>238</v>
      </c>
      <c r="B1243" s="18" t="s">
        <v>251</v>
      </c>
      <c r="C1243" s="18"/>
      <c r="D1243" s="18"/>
      <c r="E1243" s="11" t="s">
        <v>1414</v>
      </c>
      <c r="F1243" s="122"/>
      <c r="G1243" s="32" t="str">
        <f>VLOOKUP(AF1243, method!$A$1:$B$15, 2, 0)</f>
        <v>中前</v>
      </c>
      <c r="H1243" s="15">
        <v>3</v>
      </c>
      <c r="I1243" s="15" t="str">
        <f t="shared" si="57"/>
        <v>忠</v>
      </c>
      <c r="J1243" s="15">
        <f>COUNTIF($B$2:B1243,B1243)</f>
        <v>10</v>
      </c>
      <c r="K1243" s="15" t="str">
        <f t="shared" ca="1" si="58"/>
        <v/>
      </c>
      <c r="L1243" t="s">
        <v>619</v>
      </c>
      <c r="M1243" s="40" t="s">
        <v>446</v>
      </c>
      <c r="N1243">
        <v>1200</v>
      </c>
      <c r="O1243">
        <v>1</v>
      </c>
      <c r="P1243">
        <v>9.32</v>
      </c>
      <c r="Q1243">
        <v>7</v>
      </c>
      <c r="R1243">
        <v>7</v>
      </c>
      <c r="S1243" s="60" t="s">
        <v>125</v>
      </c>
      <c r="T1243" s="60" t="s">
        <v>125</v>
      </c>
      <c r="U1243" s="21" t="s">
        <v>85</v>
      </c>
      <c r="V1243">
        <v>117</v>
      </c>
      <c r="W1243">
        <v>118</v>
      </c>
      <c r="X1243">
        <v>1153</v>
      </c>
      <c r="Z1243">
        <v>8.6</v>
      </c>
      <c r="AA1243" s="38" t="s">
        <v>550</v>
      </c>
      <c r="AB1243" s="35" t="s">
        <v>370</v>
      </c>
      <c r="AC1243" s="35">
        <f>VLOOKUP(A1243,Raceinfo!$A$1:$D$15,4,0)</f>
        <v>2</v>
      </c>
      <c r="AD1243">
        <v>3</v>
      </c>
      <c r="AE1243">
        <v>63</v>
      </c>
      <c r="AF1243">
        <v>4</v>
      </c>
      <c r="AG1243">
        <v>5</v>
      </c>
      <c r="AH1243">
        <v>3</v>
      </c>
      <c r="AL1243" t="s">
        <v>18</v>
      </c>
      <c r="AM1243" t="s">
        <v>1475</v>
      </c>
      <c r="AN1243" s="126">
        <f>表格2[[#This Row],[今次負磅]]/表格2[[#This Row],[排位體重]]*100%</f>
        <v>0.10147441457068516</v>
      </c>
      <c r="AO1243" t="str">
        <f t="shared" si="59"/>
        <v/>
      </c>
    </row>
    <row r="1244" spans="1:46" x14ac:dyDescent="0.25">
      <c r="A1244" s="23" t="s">
        <v>238</v>
      </c>
      <c r="B1244" s="18" t="s">
        <v>251</v>
      </c>
      <c r="C1244" s="18"/>
      <c r="D1244" s="18"/>
      <c r="E1244" s="11" t="s">
        <v>1414</v>
      </c>
      <c r="F1244" s="122"/>
      <c r="G1244" s="32" t="str">
        <f>VLOOKUP(AF1244, method!$A$1:$B$15, 2, 0)</f>
        <v>中前</v>
      </c>
      <c r="H1244">
        <v>4</v>
      </c>
      <c r="I1244" t="str">
        <f t="shared" si="57"/>
        <v>忠</v>
      </c>
      <c r="J1244">
        <f>COUNTIF($B$2:B1244,B1244)</f>
        <v>11</v>
      </c>
      <c r="K1244" t="str">
        <f t="shared" ca="1" si="58"/>
        <v/>
      </c>
      <c r="L1244" t="s">
        <v>576</v>
      </c>
      <c r="M1244" s="39" t="s">
        <v>413</v>
      </c>
      <c r="N1244">
        <v>1200</v>
      </c>
      <c r="O1244">
        <v>1</v>
      </c>
      <c r="P1244">
        <v>10.15</v>
      </c>
      <c r="Q1244">
        <v>7</v>
      </c>
      <c r="R1244">
        <v>6</v>
      </c>
      <c r="S1244" s="60" t="s">
        <v>125</v>
      </c>
      <c r="T1244" s="60" t="s">
        <v>125</v>
      </c>
      <c r="U1244" s="21" t="s">
        <v>85</v>
      </c>
      <c r="V1244">
        <v>117</v>
      </c>
      <c r="W1244">
        <v>125</v>
      </c>
      <c r="X1244">
        <v>1141</v>
      </c>
      <c r="Z1244">
        <v>3.5</v>
      </c>
      <c r="AA1244" s="37" t="s">
        <v>410</v>
      </c>
      <c r="AB1244" s="36" t="s">
        <v>702</v>
      </c>
      <c r="AC1244" s="36">
        <f>VLOOKUP(A1244,Raceinfo!$A$1:$D$15,4,0)</f>
        <v>2</v>
      </c>
      <c r="AD1244">
        <v>3</v>
      </c>
      <c r="AE1244">
        <v>65</v>
      </c>
      <c r="AF1244">
        <v>6</v>
      </c>
      <c r="AG1244">
        <v>6</v>
      </c>
      <c r="AH1244">
        <v>4</v>
      </c>
      <c r="AL1244" t="s">
        <v>789</v>
      </c>
      <c r="AM1244" t="s">
        <v>1660</v>
      </c>
      <c r="AN1244" s="126">
        <f>表格2[[#This Row],[今次負磅]]/表格2[[#This Row],[排位體重]]*100%</f>
        <v>0.10254163014899212</v>
      </c>
      <c r="AO1244" t="str">
        <f t="shared" si="59"/>
        <v/>
      </c>
    </row>
    <row r="1245" spans="1:46" x14ac:dyDescent="0.25">
      <c r="A1245" s="23" t="s">
        <v>238</v>
      </c>
      <c r="B1245" s="18" t="s">
        <v>251</v>
      </c>
      <c r="C1245" s="18"/>
      <c r="D1245" s="18"/>
      <c r="E1245" s="11" t="s">
        <v>1414</v>
      </c>
      <c r="F1245" s="122"/>
      <c r="G1245" s="30" t="str">
        <f>VLOOKUP(AF1245, method!$A$1:$B$15, 2, 0)</f>
        <v>放頭</v>
      </c>
      <c r="H1245">
        <v>10</v>
      </c>
      <c r="I1245" t="str">
        <f t="shared" si="57"/>
        <v>忠</v>
      </c>
      <c r="J1245">
        <f>COUNTIF($B$2:B1245,B1245)</f>
        <v>12</v>
      </c>
      <c r="K1245" t="str">
        <f t="shared" ca="1" si="58"/>
        <v/>
      </c>
      <c r="L1245" t="s">
        <v>509</v>
      </c>
      <c r="M1245" s="39" t="s">
        <v>430</v>
      </c>
      <c r="N1245" s="42">
        <v>1400</v>
      </c>
      <c r="O1245">
        <v>1</v>
      </c>
      <c r="P1245">
        <v>22.29</v>
      </c>
      <c r="Q1245">
        <v>7</v>
      </c>
      <c r="R1245">
        <v>13</v>
      </c>
      <c r="S1245" s="60" t="s">
        <v>125</v>
      </c>
      <c r="T1245" s="55" t="s">
        <v>69</v>
      </c>
      <c r="U1245" s="21" t="s">
        <v>85</v>
      </c>
      <c r="V1245">
        <v>117</v>
      </c>
      <c r="W1245">
        <v>125</v>
      </c>
      <c r="X1245">
        <v>1156</v>
      </c>
      <c r="Z1245">
        <v>9.1999999999999993</v>
      </c>
      <c r="AA1245" s="37" t="s">
        <v>570</v>
      </c>
      <c r="AB1245" s="35" t="s">
        <v>370</v>
      </c>
      <c r="AC1245" s="35">
        <f>VLOOKUP(A1245,Raceinfo!$A$1:$D$15,4,0)</f>
        <v>2</v>
      </c>
      <c r="AD1245">
        <v>3</v>
      </c>
      <c r="AE1245">
        <v>67</v>
      </c>
      <c r="AF1245">
        <v>3</v>
      </c>
      <c r="AG1245">
        <v>4</v>
      </c>
      <c r="AH1245">
        <v>3</v>
      </c>
      <c r="AI1245">
        <v>10</v>
      </c>
      <c r="AL1245" t="s">
        <v>66</v>
      </c>
      <c r="AM1245" t="s">
        <v>1468</v>
      </c>
      <c r="AN1245" s="126">
        <f>表格2[[#This Row],[今次負磅]]/表格2[[#This Row],[排位體重]]*100%</f>
        <v>0.10121107266435986</v>
      </c>
      <c r="AO1245" t="str">
        <f t="shared" si="59"/>
        <v/>
      </c>
    </row>
    <row r="1246" spans="1:46" x14ac:dyDescent="0.25">
      <c r="A1246" s="23" t="s">
        <v>238</v>
      </c>
      <c r="B1246" s="18" t="s">
        <v>251</v>
      </c>
      <c r="C1246" s="18"/>
      <c r="D1246" s="18"/>
      <c r="E1246" s="11" t="s">
        <v>1414</v>
      </c>
      <c r="F1246" s="23" t="s">
        <v>1409</v>
      </c>
      <c r="G1246" s="32" t="str">
        <f>VLOOKUP(AF1246, method!$A$1:$B$15, 2, 0)</f>
        <v>中前</v>
      </c>
      <c r="H1246" s="15">
        <v>2</v>
      </c>
      <c r="I1246" s="15" t="str">
        <f t="shared" si="57"/>
        <v>忠</v>
      </c>
      <c r="J1246" s="15">
        <f>COUNTIF($B$2:B1246,B1246)</f>
        <v>13</v>
      </c>
      <c r="K1246" s="15" t="str">
        <f t="shared" ca="1" si="58"/>
        <v/>
      </c>
      <c r="L1246" t="s">
        <v>512</v>
      </c>
      <c r="M1246" s="39" t="s">
        <v>430</v>
      </c>
      <c r="N1246" s="42">
        <v>1400</v>
      </c>
      <c r="O1246">
        <v>1</v>
      </c>
      <c r="P1246">
        <v>21.67</v>
      </c>
      <c r="Q1246">
        <v>7</v>
      </c>
      <c r="R1246">
        <v>13</v>
      </c>
      <c r="S1246" s="60" t="s">
        <v>125</v>
      </c>
      <c r="T1246" s="55" t="s">
        <v>69</v>
      </c>
      <c r="U1246" s="21" t="s">
        <v>85</v>
      </c>
      <c r="V1246">
        <v>117</v>
      </c>
      <c r="W1246">
        <v>121</v>
      </c>
      <c r="X1246">
        <v>1164</v>
      </c>
      <c r="Z1246">
        <v>11</v>
      </c>
      <c r="AA1246" s="38" t="s">
        <v>550</v>
      </c>
      <c r="AB1246" s="35" t="s">
        <v>377</v>
      </c>
      <c r="AC1246" s="35">
        <f>VLOOKUP(A1246,Raceinfo!$A$1:$D$15,4,0)</f>
        <v>2</v>
      </c>
      <c r="AD1246">
        <v>3</v>
      </c>
      <c r="AE1246">
        <v>66</v>
      </c>
      <c r="AF1246">
        <v>4</v>
      </c>
      <c r="AG1246">
        <v>4</v>
      </c>
      <c r="AH1246">
        <v>3</v>
      </c>
      <c r="AI1246">
        <v>2</v>
      </c>
      <c r="AL1246" t="s">
        <v>66</v>
      </c>
      <c r="AM1246" t="s">
        <v>1468</v>
      </c>
      <c r="AN1246" s="126">
        <f>表格2[[#This Row],[今次負磅]]/表格2[[#This Row],[排位體重]]*100%</f>
        <v>0.10051546391752578</v>
      </c>
      <c r="AO1246" t="str">
        <f t="shared" si="59"/>
        <v/>
      </c>
    </row>
    <row r="1247" spans="1:46" x14ac:dyDescent="0.25">
      <c r="A1247" s="23" t="s">
        <v>238</v>
      </c>
      <c r="B1247" s="18" t="s">
        <v>251</v>
      </c>
      <c r="C1247" s="18"/>
      <c r="D1247" s="18"/>
      <c r="E1247" s="11" t="s">
        <v>1414</v>
      </c>
      <c r="F1247" s="122"/>
      <c r="G1247" s="32" t="str">
        <f>VLOOKUP(AF1247, method!$A$1:$B$15, 2, 0)</f>
        <v>中前</v>
      </c>
      <c r="H1247" s="15">
        <v>3</v>
      </c>
      <c r="I1247" s="15" t="str">
        <f t="shared" si="57"/>
        <v>忠</v>
      </c>
      <c r="J1247" s="15">
        <f>COUNTIF($B$2:B1247,B1247)</f>
        <v>14</v>
      </c>
      <c r="K1247" s="15" t="str">
        <f t="shared" ca="1" si="58"/>
        <v/>
      </c>
      <c r="L1247" t="s">
        <v>482</v>
      </c>
      <c r="M1247" s="40" t="s">
        <v>398</v>
      </c>
      <c r="N1247">
        <v>1200</v>
      </c>
      <c r="O1247">
        <v>1</v>
      </c>
      <c r="P1247">
        <v>9.7100000000000009</v>
      </c>
      <c r="Q1247">
        <v>7</v>
      </c>
      <c r="R1247">
        <v>5</v>
      </c>
      <c r="S1247" s="60" t="s">
        <v>125</v>
      </c>
      <c r="T1247" s="55" t="s">
        <v>69</v>
      </c>
      <c r="U1247" s="21" t="s">
        <v>85</v>
      </c>
      <c r="V1247">
        <v>117</v>
      </c>
      <c r="W1247">
        <v>122</v>
      </c>
      <c r="X1247">
        <v>1159</v>
      </c>
      <c r="Z1247">
        <v>5.7</v>
      </c>
      <c r="AA1247" s="38" t="s">
        <v>470</v>
      </c>
      <c r="AB1247" s="35" t="s">
        <v>370</v>
      </c>
      <c r="AC1247" s="35">
        <f>VLOOKUP(A1247,Raceinfo!$A$1:$D$15,4,0)</f>
        <v>2</v>
      </c>
      <c r="AD1247">
        <v>3</v>
      </c>
      <c r="AE1247">
        <v>65</v>
      </c>
      <c r="AF1247">
        <v>6</v>
      </c>
      <c r="AG1247">
        <v>6</v>
      </c>
      <c r="AH1247">
        <v>3</v>
      </c>
      <c r="AL1247" t="s">
        <v>66</v>
      </c>
      <c r="AM1247" t="s">
        <v>1468</v>
      </c>
      <c r="AN1247" s="126">
        <f>表格2[[#This Row],[今次負磅]]/表格2[[#This Row],[排位體重]]*100%</f>
        <v>0.10094909404659189</v>
      </c>
      <c r="AO1247" t="str">
        <f t="shared" si="59"/>
        <v/>
      </c>
    </row>
    <row r="1248" spans="1:46" x14ac:dyDescent="0.25">
      <c r="A1248" s="23" t="s">
        <v>238</v>
      </c>
      <c r="B1248" s="18" t="s">
        <v>251</v>
      </c>
      <c r="C1248" s="18"/>
      <c r="D1248" s="18"/>
      <c r="E1248" s="11" t="s">
        <v>1414</v>
      </c>
      <c r="F1248" s="18" t="s">
        <v>1407</v>
      </c>
      <c r="G1248" s="31" t="str">
        <f>VLOOKUP(AF1248, method!$A$1:$B$15, 2, 0)</f>
        <v>中後</v>
      </c>
      <c r="H1248" s="15">
        <v>2</v>
      </c>
      <c r="I1248" s="15" t="str">
        <f t="shared" si="57"/>
        <v>忠</v>
      </c>
      <c r="J1248" s="15">
        <f>COUNTIF($B$2:B1248,B1248)</f>
        <v>15</v>
      </c>
      <c r="K1248" s="15" t="str">
        <f t="shared" ca="1" si="58"/>
        <v/>
      </c>
      <c r="L1248" t="s">
        <v>688</v>
      </c>
      <c r="M1248" s="40" t="s">
        <v>446</v>
      </c>
      <c r="N1248">
        <v>1200</v>
      </c>
      <c r="O1248">
        <v>1</v>
      </c>
      <c r="P1248">
        <v>9.48</v>
      </c>
      <c r="Q1248">
        <v>7</v>
      </c>
      <c r="R1248">
        <v>11</v>
      </c>
      <c r="S1248" s="60" t="s">
        <v>125</v>
      </c>
      <c r="T1248" s="55" t="s">
        <v>69</v>
      </c>
      <c r="U1248" s="21" t="s">
        <v>85</v>
      </c>
      <c r="V1248">
        <v>117</v>
      </c>
      <c r="W1248">
        <v>120</v>
      </c>
      <c r="X1248">
        <v>1155</v>
      </c>
      <c r="Z1248">
        <v>9.8000000000000007</v>
      </c>
      <c r="AA1248" s="38" t="s">
        <v>579</v>
      </c>
      <c r="AB1248" s="35" t="s">
        <v>370</v>
      </c>
      <c r="AC1248" s="35">
        <f>VLOOKUP(A1248,Raceinfo!$A$1:$D$15,4,0)</f>
        <v>2</v>
      </c>
      <c r="AD1248">
        <v>3</v>
      </c>
      <c r="AE1248">
        <v>62</v>
      </c>
      <c r="AF1248">
        <v>9</v>
      </c>
      <c r="AG1248">
        <v>7</v>
      </c>
      <c r="AH1248">
        <v>2</v>
      </c>
      <c r="AL1248" t="s">
        <v>790</v>
      </c>
      <c r="AM1248" t="s">
        <v>1661</v>
      </c>
      <c r="AN1248" s="126">
        <f>表格2[[#This Row],[今次負磅]]/表格2[[#This Row],[排位體重]]*100%</f>
        <v>0.1012987012987013</v>
      </c>
      <c r="AO1248" t="str">
        <f t="shared" si="59"/>
        <v/>
      </c>
    </row>
    <row r="1249" spans="1:41" x14ac:dyDescent="0.25">
      <c r="A1249" s="23" t="s">
        <v>238</v>
      </c>
      <c r="B1249" s="18" t="s">
        <v>251</v>
      </c>
      <c r="C1249" s="18"/>
      <c r="D1249" s="18"/>
      <c r="E1249" s="125" t="s">
        <v>1399</v>
      </c>
      <c r="F1249" s="122"/>
      <c r="G1249" s="30" t="str">
        <f>VLOOKUP(AF1249, method!$A$1:$B$15, 2, 0)</f>
        <v>放頭</v>
      </c>
      <c r="H1249" s="15">
        <v>3</v>
      </c>
      <c r="I1249" s="15" t="str">
        <f t="shared" si="57"/>
        <v>忠</v>
      </c>
      <c r="J1249" s="15">
        <f>COUNTIF($B$2:B1249,B1249)</f>
        <v>16</v>
      </c>
      <c r="K1249" s="15" t="str">
        <f t="shared" ca="1" si="58"/>
        <v/>
      </c>
      <c r="L1249" t="s">
        <v>515</v>
      </c>
      <c r="M1249" s="40" t="s">
        <v>446</v>
      </c>
      <c r="N1249">
        <v>1200</v>
      </c>
      <c r="O1249">
        <v>1</v>
      </c>
      <c r="P1249">
        <v>9.4</v>
      </c>
      <c r="Q1249">
        <v>7</v>
      </c>
      <c r="R1249">
        <v>1</v>
      </c>
      <c r="S1249" s="60" t="s">
        <v>125</v>
      </c>
      <c r="T1249" s="55" t="s">
        <v>69</v>
      </c>
      <c r="U1249" s="21" t="s">
        <v>85</v>
      </c>
      <c r="V1249">
        <v>117</v>
      </c>
      <c r="W1249">
        <v>121</v>
      </c>
      <c r="X1249">
        <v>1167</v>
      </c>
      <c r="Z1249">
        <v>4.3</v>
      </c>
      <c r="AA1249" s="38" t="s">
        <v>470</v>
      </c>
      <c r="AB1249" s="35" t="s">
        <v>370</v>
      </c>
      <c r="AC1249" s="35">
        <f>VLOOKUP(A1249,Raceinfo!$A$1:$D$15,4,0)</f>
        <v>2</v>
      </c>
      <c r="AD1249">
        <v>3</v>
      </c>
      <c r="AE1249">
        <v>61</v>
      </c>
      <c r="AF1249">
        <v>3</v>
      </c>
      <c r="AG1249">
        <v>3</v>
      </c>
      <c r="AH1249">
        <v>3</v>
      </c>
      <c r="AL1249" t="s">
        <v>708</v>
      </c>
      <c r="AM1249" t="s">
        <v>1603</v>
      </c>
      <c r="AN1249" s="126">
        <f>表格2[[#This Row],[今次負磅]]/表格2[[#This Row],[排位體重]]*100%</f>
        <v>0.10025706940874037</v>
      </c>
      <c r="AO1249" t="str">
        <f t="shared" si="59"/>
        <v/>
      </c>
    </row>
    <row r="1250" spans="1:41" x14ac:dyDescent="0.25">
      <c r="A1250" s="23" t="s">
        <v>238</v>
      </c>
      <c r="B1250" s="18" t="s">
        <v>251</v>
      </c>
      <c r="C1250" s="18"/>
      <c r="D1250" s="18"/>
      <c r="E1250" s="11" t="s">
        <v>1414</v>
      </c>
      <c r="F1250" s="122"/>
      <c r="G1250" s="32" t="str">
        <f>VLOOKUP(AF1250, method!$A$1:$B$15, 2, 0)</f>
        <v>中前</v>
      </c>
      <c r="H1250">
        <v>9</v>
      </c>
      <c r="I1250" t="str">
        <f t="shared" si="57"/>
        <v>忠</v>
      </c>
      <c r="J1250">
        <f>COUNTIF($B$2:B1250,B1250)</f>
        <v>17</v>
      </c>
      <c r="K1250" t="str">
        <f t="shared" ca="1" si="58"/>
        <v/>
      </c>
      <c r="L1250" t="s">
        <v>597</v>
      </c>
      <c r="M1250" s="39" t="s">
        <v>430</v>
      </c>
      <c r="N1250" s="42">
        <v>1400</v>
      </c>
      <c r="O1250">
        <v>1</v>
      </c>
      <c r="P1250">
        <v>23.9</v>
      </c>
      <c r="Q1250">
        <v>7</v>
      </c>
      <c r="R1250">
        <v>5</v>
      </c>
      <c r="S1250" s="60" t="s">
        <v>125</v>
      </c>
      <c r="T1250" s="62" t="s">
        <v>154</v>
      </c>
      <c r="U1250" s="21" t="s">
        <v>85</v>
      </c>
      <c r="V1250">
        <v>117</v>
      </c>
      <c r="W1250">
        <v>121</v>
      </c>
      <c r="X1250">
        <v>1163</v>
      </c>
      <c r="Z1250">
        <v>5.2</v>
      </c>
      <c r="AA1250" s="37" t="s">
        <v>467</v>
      </c>
      <c r="AB1250" s="36" t="s">
        <v>459</v>
      </c>
      <c r="AC1250" s="36">
        <f>VLOOKUP(A1250,Raceinfo!$A$1:$D$15,4,0)</f>
        <v>2</v>
      </c>
      <c r="AD1250">
        <v>3</v>
      </c>
      <c r="AE1250">
        <v>63</v>
      </c>
      <c r="AF1250">
        <v>4</v>
      </c>
      <c r="AG1250">
        <v>5</v>
      </c>
      <c r="AH1250">
        <v>4</v>
      </c>
      <c r="AI1250">
        <v>9</v>
      </c>
      <c r="AL1250" t="s">
        <v>708</v>
      </c>
      <c r="AM1250" t="s">
        <v>1603</v>
      </c>
      <c r="AN1250" s="126">
        <f>表格2[[#This Row],[今次負磅]]/表格2[[#This Row],[排位體重]]*100%</f>
        <v>0.10060189165950129</v>
      </c>
      <c r="AO1250" t="str">
        <f t="shared" si="59"/>
        <v/>
      </c>
    </row>
    <row r="1251" spans="1:41" x14ac:dyDescent="0.25">
      <c r="A1251" s="23" t="s">
        <v>238</v>
      </c>
      <c r="B1251" s="18" t="s">
        <v>251</v>
      </c>
      <c r="C1251" s="18"/>
      <c r="D1251" s="18"/>
      <c r="E1251" s="125" t="s">
        <v>1399</v>
      </c>
      <c r="F1251" s="122"/>
      <c r="G1251" s="32" t="str">
        <f>VLOOKUP(AF1251, method!$A$1:$B$15, 2, 0)</f>
        <v>中前</v>
      </c>
      <c r="H1251" s="15">
        <v>3</v>
      </c>
      <c r="I1251" s="15" t="str">
        <f t="shared" si="57"/>
        <v>忠</v>
      </c>
      <c r="J1251" s="15">
        <f>COUNTIF($B$2:B1251,B1251)</f>
        <v>18</v>
      </c>
      <c r="K1251" s="15" t="str">
        <f t="shared" ca="1" si="58"/>
        <v/>
      </c>
      <c r="L1251" t="s">
        <v>544</v>
      </c>
      <c r="M1251" s="39" t="s">
        <v>369</v>
      </c>
      <c r="N1251" s="42">
        <v>1400</v>
      </c>
      <c r="O1251">
        <v>1</v>
      </c>
      <c r="P1251">
        <v>21.8</v>
      </c>
      <c r="Q1251">
        <v>7</v>
      </c>
      <c r="R1251">
        <v>2</v>
      </c>
      <c r="S1251" s="60" t="s">
        <v>125</v>
      </c>
      <c r="T1251" s="62" t="s">
        <v>154</v>
      </c>
      <c r="U1251" s="21" t="s">
        <v>85</v>
      </c>
      <c r="V1251">
        <v>117</v>
      </c>
      <c r="W1251">
        <v>119</v>
      </c>
      <c r="X1251">
        <v>1165</v>
      </c>
      <c r="Z1251">
        <v>8.9</v>
      </c>
      <c r="AA1251" s="38" t="s">
        <v>463</v>
      </c>
      <c r="AB1251" s="35" t="s">
        <v>377</v>
      </c>
      <c r="AC1251" s="35">
        <f>VLOOKUP(A1251,Raceinfo!$A$1:$D$15,4,0)</f>
        <v>2</v>
      </c>
      <c r="AD1251">
        <v>3</v>
      </c>
      <c r="AE1251">
        <v>63</v>
      </c>
      <c r="AF1251">
        <v>6</v>
      </c>
      <c r="AG1251">
        <v>5</v>
      </c>
      <c r="AH1251">
        <v>5</v>
      </c>
      <c r="AI1251">
        <v>3</v>
      </c>
      <c r="AL1251" t="s">
        <v>791</v>
      </c>
      <c r="AM1251" t="s">
        <v>1662</v>
      </c>
      <c r="AN1251" s="126">
        <f>表格2[[#This Row],[今次負磅]]/表格2[[#This Row],[排位體重]]*100%</f>
        <v>0.10042918454935622</v>
      </c>
      <c r="AO1251" t="str">
        <f t="shared" si="59"/>
        <v/>
      </c>
    </row>
    <row r="1252" spans="1:41" x14ac:dyDescent="0.25">
      <c r="A1252" s="23" t="s">
        <v>238</v>
      </c>
      <c r="B1252" s="18" t="s">
        <v>251</v>
      </c>
      <c r="C1252" s="18"/>
      <c r="D1252" s="18"/>
      <c r="E1252" s="11" t="s">
        <v>1414</v>
      </c>
      <c r="F1252" s="122"/>
      <c r="G1252" s="33" t="str">
        <f>VLOOKUP(AF1252, method!$A$1:$B$15, 2, 0)</f>
        <v>留後</v>
      </c>
      <c r="H1252">
        <v>4</v>
      </c>
      <c r="I1252" t="str">
        <f t="shared" si="57"/>
        <v>忠</v>
      </c>
      <c r="J1252">
        <f>COUNTIF($B$2:B1252,B1252)</f>
        <v>19</v>
      </c>
      <c r="K1252" t="str">
        <f t="shared" ca="1" si="58"/>
        <v/>
      </c>
      <c r="L1252" t="s">
        <v>588</v>
      </c>
      <c r="M1252" s="39" t="s">
        <v>369</v>
      </c>
      <c r="N1252">
        <v>1200</v>
      </c>
      <c r="O1252">
        <v>1</v>
      </c>
      <c r="P1252">
        <v>9.9</v>
      </c>
      <c r="Q1252">
        <v>7</v>
      </c>
      <c r="R1252">
        <v>13</v>
      </c>
      <c r="S1252" s="60" t="s">
        <v>125</v>
      </c>
      <c r="T1252" s="55" t="s">
        <v>69</v>
      </c>
      <c r="U1252" s="21" t="s">
        <v>85</v>
      </c>
      <c r="V1252">
        <v>117</v>
      </c>
      <c r="W1252">
        <v>120</v>
      </c>
      <c r="X1252">
        <v>1181</v>
      </c>
      <c r="Z1252">
        <v>12</v>
      </c>
      <c r="AA1252" s="38">
        <v>2</v>
      </c>
      <c r="AB1252" s="35" t="s">
        <v>370</v>
      </c>
      <c r="AC1252" s="35">
        <f>VLOOKUP(A1252,Raceinfo!$A$1:$D$15,4,0)</f>
        <v>2</v>
      </c>
      <c r="AD1252">
        <v>3</v>
      </c>
      <c r="AE1252">
        <v>63</v>
      </c>
      <c r="AF1252">
        <v>11</v>
      </c>
      <c r="AG1252">
        <v>11</v>
      </c>
      <c r="AH1252">
        <v>4</v>
      </c>
      <c r="AL1252" t="s">
        <v>314</v>
      </c>
      <c r="AM1252" t="s">
        <v>1500</v>
      </c>
      <c r="AN1252" s="126">
        <f>表格2[[#This Row],[今次負磅]]/表格2[[#This Row],[排位體重]]*100%</f>
        <v>9.9068585944115162E-2</v>
      </c>
      <c r="AO1252" t="str">
        <f t="shared" si="59"/>
        <v/>
      </c>
    </row>
    <row r="1253" spans="1:41" x14ac:dyDescent="0.25">
      <c r="A1253" s="23" t="s">
        <v>238</v>
      </c>
      <c r="B1253" s="18" t="s">
        <v>251</v>
      </c>
      <c r="C1253" s="18"/>
      <c r="D1253" s="18"/>
      <c r="E1253" s="11" t="s">
        <v>1414</v>
      </c>
      <c r="F1253" s="122"/>
      <c r="G1253" s="31" t="str">
        <f>VLOOKUP(AF1253, method!$A$1:$B$15, 2, 0)</f>
        <v>中後</v>
      </c>
      <c r="H1253">
        <v>5</v>
      </c>
      <c r="I1253" t="str">
        <f t="shared" si="57"/>
        <v>忠</v>
      </c>
      <c r="J1253">
        <f>COUNTIF($B$2:B1253,B1253)</f>
        <v>20</v>
      </c>
      <c r="K1253" t="str">
        <f t="shared" ca="1" si="58"/>
        <v/>
      </c>
      <c r="L1253" t="s">
        <v>518</v>
      </c>
      <c r="M1253" s="39" t="s">
        <v>384</v>
      </c>
      <c r="N1253">
        <v>1200</v>
      </c>
      <c r="O1253">
        <v>1</v>
      </c>
      <c r="P1253">
        <v>9.65</v>
      </c>
      <c r="Q1253">
        <v>7</v>
      </c>
      <c r="R1253">
        <v>7</v>
      </c>
      <c r="S1253" s="60" t="s">
        <v>125</v>
      </c>
      <c r="T1253" s="55" t="s">
        <v>69</v>
      </c>
      <c r="U1253" s="21" t="s">
        <v>85</v>
      </c>
      <c r="V1253">
        <v>117</v>
      </c>
      <c r="W1253">
        <v>120</v>
      </c>
      <c r="X1253">
        <v>1187</v>
      </c>
      <c r="Z1253">
        <v>8.8000000000000007</v>
      </c>
      <c r="AA1253" s="38" t="s">
        <v>447</v>
      </c>
      <c r="AB1253" s="35" t="s">
        <v>377</v>
      </c>
      <c r="AC1253" s="35">
        <f>VLOOKUP(A1253,Raceinfo!$A$1:$D$15,4,0)</f>
        <v>2</v>
      </c>
      <c r="AD1253">
        <v>3</v>
      </c>
      <c r="AE1253">
        <v>64</v>
      </c>
      <c r="AF1253">
        <v>9</v>
      </c>
      <c r="AG1253">
        <v>10</v>
      </c>
      <c r="AH1253">
        <v>5</v>
      </c>
      <c r="AL1253" t="s">
        <v>24</v>
      </c>
      <c r="AM1253" t="s">
        <v>1474</v>
      </c>
      <c r="AN1253" s="126">
        <f>表格2[[#This Row],[今次負磅]]/表格2[[#This Row],[排位體重]]*100%</f>
        <v>9.8567818028643645E-2</v>
      </c>
      <c r="AO1253" t="str">
        <f t="shared" si="59"/>
        <v/>
      </c>
    </row>
    <row r="1254" spans="1:41" x14ac:dyDescent="0.25">
      <c r="A1254" s="23" t="s">
        <v>238</v>
      </c>
      <c r="B1254" s="18" t="s">
        <v>251</v>
      </c>
      <c r="C1254" s="18"/>
      <c r="D1254" s="18"/>
      <c r="E1254" s="11" t="s">
        <v>1414</v>
      </c>
      <c r="F1254" s="122"/>
      <c r="G1254" s="30" t="str">
        <f>VLOOKUP(AF1254, method!$A$1:$B$15, 2, 0)</f>
        <v>放頭</v>
      </c>
      <c r="H1254">
        <v>8</v>
      </c>
      <c r="I1254" t="str">
        <f t="shared" si="57"/>
        <v>忠</v>
      </c>
      <c r="J1254">
        <f>COUNTIF($B$2:B1254,B1254)</f>
        <v>21</v>
      </c>
      <c r="K1254" t="str">
        <f t="shared" ca="1" si="58"/>
        <v/>
      </c>
      <c r="L1254" t="s">
        <v>643</v>
      </c>
      <c r="M1254" s="39" t="s">
        <v>369</v>
      </c>
      <c r="N1254">
        <v>1200</v>
      </c>
      <c r="O1254">
        <v>1</v>
      </c>
      <c r="P1254">
        <v>9.5</v>
      </c>
      <c r="Q1254">
        <v>7</v>
      </c>
      <c r="R1254">
        <v>13</v>
      </c>
      <c r="S1254" s="60" t="s">
        <v>125</v>
      </c>
      <c r="T1254" s="55" t="s">
        <v>69</v>
      </c>
      <c r="U1254" s="21" t="s">
        <v>85</v>
      </c>
      <c r="V1254">
        <v>117</v>
      </c>
      <c r="W1254">
        <v>121</v>
      </c>
      <c r="X1254">
        <v>1178</v>
      </c>
      <c r="Z1254">
        <v>16</v>
      </c>
      <c r="AA1254" s="37" t="s">
        <v>440</v>
      </c>
      <c r="AB1254" s="35" t="s">
        <v>377</v>
      </c>
      <c r="AC1254" s="35">
        <f>VLOOKUP(A1254,Raceinfo!$A$1:$D$15,4,0)</f>
        <v>2</v>
      </c>
      <c r="AD1254">
        <v>3</v>
      </c>
      <c r="AE1254">
        <v>64</v>
      </c>
      <c r="AF1254">
        <v>2</v>
      </c>
      <c r="AG1254">
        <v>2</v>
      </c>
      <c r="AH1254">
        <v>8</v>
      </c>
      <c r="AL1254" t="s">
        <v>24</v>
      </c>
      <c r="AM1254" t="s">
        <v>1474</v>
      </c>
      <c r="AN1254" s="126">
        <f>表格2[[#This Row],[今次負磅]]/表格2[[#This Row],[排位體重]]*100%</f>
        <v>9.9320882852292014E-2</v>
      </c>
      <c r="AO1254" t="str">
        <f t="shared" si="59"/>
        <v/>
      </c>
    </row>
    <row r="1255" spans="1:41" x14ac:dyDescent="0.25">
      <c r="A1255" s="23" t="s">
        <v>238</v>
      </c>
      <c r="B1255" s="18" t="s">
        <v>251</v>
      </c>
      <c r="C1255" s="18"/>
      <c r="D1255" s="18"/>
      <c r="E1255" s="125" t="s">
        <v>1399</v>
      </c>
      <c r="F1255" s="23" t="s">
        <v>1409</v>
      </c>
      <c r="G1255" s="32" t="str">
        <f>VLOOKUP(AF1255, method!$A$1:$B$15, 2, 0)</f>
        <v>中前</v>
      </c>
      <c r="H1255" s="15">
        <v>2</v>
      </c>
      <c r="I1255" s="15" t="str">
        <f t="shared" si="57"/>
        <v>忠</v>
      </c>
      <c r="J1255" s="15">
        <f>COUNTIF($B$2:B1255,B1255)</f>
        <v>22</v>
      </c>
      <c r="K1255" s="15" t="str">
        <f t="shared" ca="1" si="58"/>
        <v/>
      </c>
      <c r="L1255" t="s">
        <v>547</v>
      </c>
      <c r="M1255" s="39" t="s">
        <v>390</v>
      </c>
      <c r="N1255">
        <v>1200</v>
      </c>
      <c r="O1255">
        <v>1</v>
      </c>
      <c r="P1255">
        <v>8.91</v>
      </c>
      <c r="Q1255">
        <v>7</v>
      </c>
      <c r="R1255">
        <v>1</v>
      </c>
      <c r="S1255" s="60" t="s">
        <v>125</v>
      </c>
      <c r="T1255" s="55" t="s">
        <v>69</v>
      </c>
      <c r="U1255" s="21" t="s">
        <v>85</v>
      </c>
      <c r="V1255">
        <v>117</v>
      </c>
      <c r="W1255">
        <v>118</v>
      </c>
      <c r="X1255">
        <v>1183</v>
      </c>
      <c r="Z1255">
        <v>22</v>
      </c>
      <c r="AA1255" s="38" t="s">
        <v>470</v>
      </c>
      <c r="AB1255" s="35" t="s">
        <v>377</v>
      </c>
      <c r="AC1255" s="35">
        <f>VLOOKUP(A1255,Raceinfo!$A$1:$D$15,4,0)</f>
        <v>2</v>
      </c>
      <c r="AD1255">
        <v>3</v>
      </c>
      <c r="AE1255">
        <v>63</v>
      </c>
      <c r="AF1255">
        <v>4</v>
      </c>
      <c r="AG1255">
        <v>3</v>
      </c>
      <c r="AH1255">
        <v>2</v>
      </c>
      <c r="AL1255" t="s">
        <v>24</v>
      </c>
      <c r="AM1255" t="s">
        <v>1474</v>
      </c>
      <c r="AN1255" s="126">
        <f>表格2[[#This Row],[今次負磅]]/表格2[[#This Row],[排位體重]]*100%</f>
        <v>9.8901098901098897E-2</v>
      </c>
      <c r="AO1255" t="str">
        <f t="shared" si="59"/>
        <v/>
      </c>
    </row>
    <row r="1256" spans="1:41" x14ac:dyDescent="0.25">
      <c r="A1256" s="23" t="s">
        <v>238</v>
      </c>
      <c r="B1256" s="18" t="s">
        <v>251</v>
      </c>
      <c r="C1256" s="18"/>
      <c r="D1256" s="18"/>
      <c r="E1256" s="11" t="s">
        <v>1414</v>
      </c>
      <c r="F1256" s="122"/>
      <c r="G1256" s="31" t="str">
        <f>VLOOKUP(AF1256, method!$A$1:$B$15, 2, 0)</f>
        <v>中後</v>
      </c>
      <c r="H1256">
        <v>7</v>
      </c>
      <c r="I1256" t="str">
        <f t="shared" si="57"/>
        <v>忠</v>
      </c>
      <c r="J1256">
        <f>COUNTIF($B$2:B1256,B1256)</f>
        <v>23</v>
      </c>
      <c r="K1256" t="str">
        <f t="shared" ca="1" si="58"/>
        <v/>
      </c>
      <c r="L1256" t="s">
        <v>564</v>
      </c>
      <c r="M1256" s="40" t="s">
        <v>398</v>
      </c>
      <c r="N1256">
        <v>1000</v>
      </c>
      <c r="O1256">
        <v>0</v>
      </c>
      <c r="P1256">
        <v>57.58</v>
      </c>
      <c r="Q1256">
        <v>7</v>
      </c>
      <c r="R1256">
        <v>5</v>
      </c>
      <c r="S1256" s="60" t="s">
        <v>125</v>
      </c>
      <c r="T1256" s="62" t="s">
        <v>154</v>
      </c>
      <c r="U1256" s="21" t="s">
        <v>85</v>
      </c>
      <c r="V1256">
        <v>117</v>
      </c>
      <c r="W1256">
        <v>120</v>
      </c>
      <c r="X1256">
        <v>1185</v>
      </c>
      <c r="Z1256">
        <v>75</v>
      </c>
      <c r="AA1256" s="37" t="s">
        <v>423</v>
      </c>
      <c r="AB1256" s="35" t="s">
        <v>377</v>
      </c>
      <c r="AC1256" s="35">
        <f>VLOOKUP(A1256,Raceinfo!$A$1:$D$15,4,0)</f>
        <v>2</v>
      </c>
      <c r="AD1256">
        <v>3</v>
      </c>
      <c r="AE1256">
        <v>63</v>
      </c>
      <c r="AF1256">
        <v>9</v>
      </c>
      <c r="AG1256">
        <v>11</v>
      </c>
      <c r="AH1256">
        <v>7</v>
      </c>
      <c r="AL1256" t="s">
        <v>411</v>
      </c>
      <c r="AM1256" t="s">
        <v>1530</v>
      </c>
      <c r="AN1256" s="126">
        <f>表格2[[#This Row],[今次負磅]]/表格2[[#This Row],[排位體重]]*100%</f>
        <v>9.8734177215189872E-2</v>
      </c>
      <c r="AO1256" t="str">
        <f t="shared" si="59"/>
        <v/>
      </c>
    </row>
    <row r="1257" spans="1:41" x14ac:dyDescent="0.25">
      <c r="A1257" s="23" t="s">
        <v>238</v>
      </c>
      <c r="B1257" s="19" t="s">
        <v>254</v>
      </c>
      <c r="C1257" s="19" t="s">
        <v>1410</v>
      </c>
      <c r="D1257" s="19" t="s">
        <v>593</v>
      </c>
      <c r="E1257" s="11" t="s">
        <v>1414</v>
      </c>
      <c r="F1257" s="122"/>
      <c r="G1257" s="30" t="str">
        <f>VLOOKUP(AF1257, method!$A$1:$B$15, 2, 0)</f>
        <v>放頭</v>
      </c>
      <c r="H1257">
        <v>5</v>
      </c>
      <c r="I1257" t="str">
        <f t="shared" si="57"/>
        <v>忠</v>
      </c>
      <c r="J1257">
        <f>COUNTIF($B$2:B1257,B1257)</f>
        <v>1</v>
      </c>
      <c r="K1257" t="str">
        <f t="shared" ca="1" si="58"/>
        <v/>
      </c>
      <c r="L1257" t="s">
        <v>381</v>
      </c>
      <c r="M1257" s="39" t="s">
        <v>369</v>
      </c>
      <c r="N1257" s="42">
        <v>1400</v>
      </c>
      <c r="O1257">
        <v>1</v>
      </c>
      <c r="P1257" s="127">
        <v>20.85</v>
      </c>
      <c r="Q1257">
        <v>2</v>
      </c>
      <c r="R1257">
        <v>12</v>
      </c>
      <c r="S1257" s="44" t="s">
        <v>347</v>
      </c>
      <c r="T1257" s="44" t="s">
        <v>347</v>
      </c>
      <c r="U1257" s="18" t="s">
        <v>74</v>
      </c>
      <c r="V1257">
        <v>114</v>
      </c>
      <c r="W1257">
        <v>115</v>
      </c>
      <c r="X1257">
        <v>1083</v>
      </c>
      <c r="Z1257">
        <v>136</v>
      </c>
      <c r="AA1257" s="38" t="s">
        <v>517</v>
      </c>
      <c r="AB1257" s="35" t="s">
        <v>370</v>
      </c>
      <c r="AC1257" s="35">
        <f>VLOOKUP(A1257,Raceinfo!$A$1:$D$15,4,0)</f>
        <v>2</v>
      </c>
      <c r="AD1257">
        <v>2</v>
      </c>
      <c r="AE1257">
        <v>87</v>
      </c>
      <c r="AF1257">
        <v>3</v>
      </c>
      <c r="AG1257">
        <v>2</v>
      </c>
      <c r="AH1257">
        <v>3</v>
      </c>
      <c r="AI1257">
        <v>5</v>
      </c>
      <c r="AL1257" t="s">
        <v>385</v>
      </c>
      <c r="AM1257" t="s">
        <v>1405</v>
      </c>
      <c r="AN1257" s="126">
        <f>表格2[[#This Row],[今次負磅]]/表格2[[#This Row],[排位體重]]*100%</f>
        <v>0.10526315789473684</v>
      </c>
      <c r="AO1257" t="str">
        <f t="shared" si="59"/>
        <v/>
      </c>
    </row>
    <row r="1258" spans="1:41" x14ac:dyDescent="0.25">
      <c r="A1258" s="23" t="s">
        <v>238</v>
      </c>
      <c r="B1258" s="19" t="s">
        <v>254</v>
      </c>
      <c r="C1258" s="19"/>
      <c r="D1258" s="19"/>
      <c r="E1258" s="11" t="s">
        <v>1414</v>
      </c>
      <c r="F1258" s="122"/>
      <c r="G1258" s="30" t="str">
        <f>VLOOKUP(AF1258, method!$A$1:$B$15, 2, 0)</f>
        <v>放頭</v>
      </c>
      <c r="H1258">
        <v>5</v>
      </c>
      <c r="I1258" t="str">
        <f t="shared" si="57"/>
        <v>忠</v>
      </c>
      <c r="J1258">
        <f>COUNTIF($B$2:B1258,B1258)</f>
        <v>2</v>
      </c>
      <c r="K1258" t="str">
        <f t="shared" ca="1" si="58"/>
        <v/>
      </c>
      <c r="L1258" t="s">
        <v>424</v>
      </c>
      <c r="M1258" s="39" t="s">
        <v>390</v>
      </c>
      <c r="N1258" s="42">
        <v>1400</v>
      </c>
      <c r="O1258">
        <v>1</v>
      </c>
      <c r="P1258">
        <v>21.76</v>
      </c>
      <c r="Q1258">
        <v>2</v>
      </c>
      <c r="R1258">
        <v>4</v>
      </c>
      <c r="S1258" s="44" t="s">
        <v>347</v>
      </c>
      <c r="T1258" s="56" t="s">
        <v>352</v>
      </c>
      <c r="U1258" s="18" t="s">
        <v>74</v>
      </c>
      <c r="V1258">
        <v>114</v>
      </c>
      <c r="W1258">
        <v>117</v>
      </c>
      <c r="X1258">
        <v>1075</v>
      </c>
      <c r="Z1258">
        <v>13</v>
      </c>
      <c r="AA1258" s="38">
        <v>2</v>
      </c>
      <c r="AB1258" s="35" t="s">
        <v>377</v>
      </c>
      <c r="AC1258" s="35">
        <f>VLOOKUP(A1258,Raceinfo!$A$1:$D$15,4,0)</f>
        <v>2</v>
      </c>
      <c r="AD1258">
        <v>2</v>
      </c>
      <c r="AE1258">
        <v>89</v>
      </c>
      <c r="AF1258">
        <v>3</v>
      </c>
      <c r="AG1258">
        <v>2</v>
      </c>
      <c r="AH1258">
        <v>2</v>
      </c>
      <c r="AI1258">
        <v>5</v>
      </c>
      <c r="AL1258" t="s">
        <v>626</v>
      </c>
      <c r="AM1258" t="s">
        <v>1569</v>
      </c>
      <c r="AN1258" s="126">
        <f>表格2[[#This Row],[今次負磅]]/表格2[[#This Row],[排位體重]]*100%</f>
        <v>0.10604651162790697</v>
      </c>
      <c r="AO1258" t="str">
        <f t="shared" si="59"/>
        <v/>
      </c>
    </row>
    <row r="1259" spans="1:41" x14ac:dyDescent="0.25">
      <c r="A1259" s="23" t="s">
        <v>238</v>
      </c>
      <c r="B1259" s="19" t="s">
        <v>254</v>
      </c>
      <c r="C1259" s="19"/>
      <c r="D1259" s="19"/>
      <c r="E1259" s="11" t="s">
        <v>1414</v>
      </c>
      <c r="F1259" s="122"/>
      <c r="G1259" s="30" t="str">
        <f>VLOOKUP(AF1259, method!$A$1:$B$15, 2, 0)</f>
        <v>放頭</v>
      </c>
      <c r="H1259">
        <v>13</v>
      </c>
      <c r="I1259" t="str">
        <f t="shared" si="57"/>
        <v>忠</v>
      </c>
      <c r="J1259">
        <f>COUNTIF($B$2:B1259,B1259)</f>
        <v>3</v>
      </c>
      <c r="K1259" t="str">
        <f t="shared" ca="1" si="58"/>
        <v/>
      </c>
      <c r="L1259" t="s">
        <v>568</v>
      </c>
      <c r="M1259" s="39" t="s">
        <v>369</v>
      </c>
      <c r="N1259" s="42">
        <v>1400</v>
      </c>
      <c r="O1259">
        <v>1</v>
      </c>
      <c r="P1259">
        <v>21.23</v>
      </c>
      <c r="Q1259">
        <v>2</v>
      </c>
      <c r="R1259">
        <v>9</v>
      </c>
      <c r="S1259" s="44" t="s">
        <v>347</v>
      </c>
      <c r="T1259" s="62" t="s">
        <v>154</v>
      </c>
      <c r="U1259" s="18" t="s">
        <v>74</v>
      </c>
      <c r="V1259">
        <v>114</v>
      </c>
      <c r="W1259">
        <v>122</v>
      </c>
      <c r="X1259">
        <v>1112</v>
      </c>
      <c r="Z1259">
        <v>10</v>
      </c>
      <c r="AA1259" s="37">
        <v>7</v>
      </c>
      <c r="AB1259" s="35" t="s">
        <v>370</v>
      </c>
      <c r="AC1259" s="35">
        <f>VLOOKUP(A1259,Raceinfo!$A$1:$D$15,4,0)</f>
        <v>2</v>
      </c>
      <c r="AD1259">
        <v>2</v>
      </c>
      <c r="AE1259">
        <v>91</v>
      </c>
      <c r="AF1259">
        <v>1</v>
      </c>
      <c r="AG1259">
        <v>1</v>
      </c>
      <c r="AH1259">
        <v>1</v>
      </c>
      <c r="AI1259">
        <v>13</v>
      </c>
      <c r="AL1259" t="s">
        <v>297</v>
      </c>
      <c r="AM1259" t="s">
        <v>1502</v>
      </c>
      <c r="AN1259" s="126">
        <f>表格2[[#This Row],[今次負磅]]/表格2[[#This Row],[排位體重]]*100%</f>
        <v>0.10251798561151079</v>
      </c>
      <c r="AO1259" t="str">
        <f t="shared" si="59"/>
        <v/>
      </c>
    </row>
    <row r="1260" spans="1:41" x14ac:dyDescent="0.25">
      <c r="A1260" s="23" t="s">
        <v>238</v>
      </c>
      <c r="B1260" s="19" t="s">
        <v>254</v>
      </c>
      <c r="C1260" s="19"/>
      <c r="D1260" s="19"/>
      <c r="E1260" s="11" t="s">
        <v>1414</v>
      </c>
      <c r="F1260" s="122"/>
      <c r="G1260" s="30" t="str">
        <f>VLOOKUP(AF1260, method!$A$1:$B$15, 2, 0)</f>
        <v>放頭</v>
      </c>
      <c r="H1260">
        <v>4</v>
      </c>
      <c r="I1260" t="str">
        <f t="shared" si="57"/>
        <v>忠</v>
      </c>
      <c r="J1260">
        <f>COUNTIF($B$2:B1260,B1260)</f>
        <v>4</v>
      </c>
      <c r="K1260" t="str">
        <f t="shared" ca="1" si="58"/>
        <v/>
      </c>
      <c r="L1260" t="s">
        <v>418</v>
      </c>
      <c r="M1260" s="39" t="s">
        <v>384</v>
      </c>
      <c r="N1260">
        <v>1000</v>
      </c>
      <c r="O1260">
        <v>0</v>
      </c>
      <c r="P1260">
        <v>55.69</v>
      </c>
      <c r="Q1260">
        <v>2</v>
      </c>
      <c r="R1260">
        <v>1</v>
      </c>
      <c r="S1260" s="44" t="s">
        <v>347</v>
      </c>
      <c r="T1260" s="55" t="s">
        <v>69</v>
      </c>
      <c r="U1260" s="18" t="s">
        <v>74</v>
      </c>
      <c r="V1260">
        <v>114</v>
      </c>
      <c r="W1260">
        <v>126</v>
      </c>
      <c r="X1260">
        <v>1111</v>
      </c>
      <c r="Z1260">
        <v>14</v>
      </c>
      <c r="AA1260" s="38">
        <v>2</v>
      </c>
      <c r="AB1260" s="35" t="s">
        <v>377</v>
      </c>
      <c r="AC1260" s="35">
        <f>VLOOKUP(A1260,Raceinfo!$A$1:$D$15,4,0)</f>
        <v>2</v>
      </c>
      <c r="AD1260">
        <v>2</v>
      </c>
      <c r="AE1260">
        <v>91</v>
      </c>
      <c r="AF1260">
        <v>2</v>
      </c>
      <c r="AG1260">
        <v>2</v>
      </c>
      <c r="AH1260">
        <v>4</v>
      </c>
      <c r="AL1260" t="s">
        <v>385</v>
      </c>
      <c r="AM1260" t="s">
        <v>1405</v>
      </c>
      <c r="AN1260" s="126">
        <f>表格2[[#This Row],[今次負磅]]/表格2[[#This Row],[排位體重]]*100%</f>
        <v>0.10261026102610261</v>
      </c>
      <c r="AO1260" t="str">
        <f t="shared" si="59"/>
        <v/>
      </c>
    </row>
    <row r="1261" spans="1:41" x14ac:dyDescent="0.25">
      <c r="A1261" s="23" t="s">
        <v>238</v>
      </c>
      <c r="B1261" s="19" t="s">
        <v>254</v>
      </c>
      <c r="C1261" s="19"/>
      <c r="D1261" s="19"/>
      <c r="E1261" s="11" t="s">
        <v>1414</v>
      </c>
      <c r="F1261" s="28" t="s">
        <v>1408</v>
      </c>
      <c r="G1261" s="30" t="str">
        <f>VLOOKUP(AF1261, method!$A$1:$B$15, 2, 0)</f>
        <v>放頭</v>
      </c>
      <c r="H1261" s="15">
        <v>2</v>
      </c>
      <c r="I1261" s="15" t="str">
        <f t="shared" si="57"/>
        <v>忠</v>
      </c>
      <c r="J1261" s="15">
        <f>COUNTIF($B$2:B1261,B1261)</f>
        <v>5</v>
      </c>
      <c r="K1261" s="15" t="str">
        <f t="shared" ca="1" si="58"/>
        <v/>
      </c>
      <c r="L1261" t="s">
        <v>615</v>
      </c>
      <c r="M1261" s="39" t="s">
        <v>390</v>
      </c>
      <c r="N1261" s="42">
        <v>1400</v>
      </c>
      <c r="O1261">
        <v>1</v>
      </c>
      <c r="P1261">
        <v>21.21</v>
      </c>
      <c r="Q1261">
        <v>2</v>
      </c>
      <c r="R1261">
        <v>3</v>
      </c>
      <c r="S1261" s="44" t="s">
        <v>347</v>
      </c>
      <c r="T1261" s="62" t="s">
        <v>154</v>
      </c>
      <c r="U1261" s="18" t="s">
        <v>74</v>
      </c>
      <c r="V1261">
        <v>114</v>
      </c>
      <c r="W1261">
        <v>116</v>
      </c>
      <c r="X1261">
        <v>1110</v>
      </c>
      <c r="Z1261">
        <v>3.8</v>
      </c>
      <c r="AA1261" s="38" t="s">
        <v>470</v>
      </c>
      <c r="AB1261" s="35" t="s">
        <v>377</v>
      </c>
      <c r="AC1261" s="35">
        <f>VLOOKUP(A1261,Raceinfo!$A$1:$D$15,4,0)</f>
        <v>2</v>
      </c>
      <c r="AD1261">
        <v>1</v>
      </c>
      <c r="AE1261">
        <v>90</v>
      </c>
      <c r="AF1261">
        <v>1</v>
      </c>
      <c r="AG1261">
        <v>1</v>
      </c>
      <c r="AH1261">
        <v>1</v>
      </c>
      <c r="AI1261">
        <v>2</v>
      </c>
      <c r="AL1261" t="s">
        <v>385</v>
      </c>
      <c r="AM1261" t="s">
        <v>1405</v>
      </c>
      <c r="AN1261" s="126">
        <f>表格2[[#This Row],[今次負磅]]/表格2[[#This Row],[排位體重]]*100%</f>
        <v>0.10270270270270271</v>
      </c>
      <c r="AO1261" t="str">
        <f t="shared" si="59"/>
        <v/>
      </c>
    </row>
    <row r="1262" spans="1:41" x14ac:dyDescent="0.25">
      <c r="A1262" s="23" t="s">
        <v>238</v>
      </c>
      <c r="B1262" s="19" t="s">
        <v>254</v>
      </c>
      <c r="C1262" s="19"/>
      <c r="D1262" s="19"/>
      <c r="E1262" s="11" t="s">
        <v>1414</v>
      </c>
      <c r="F1262" s="122"/>
      <c r="G1262" s="33" t="str">
        <f>VLOOKUP(AF1262, method!$A$1:$B$15, 2, 0)</f>
        <v>留後</v>
      </c>
      <c r="H1262">
        <v>10</v>
      </c>
      <c r="I1262" t="str">
        <f t="shared" si="57"/>
        <v>忠</v>
      </c>
      <c r="J1262">
        <f>COUNTIF($B$2:B1262,B1262)</f>
        <v>6</v>
      </c>
      <c r="K1262" t="str">
        <f t="shared" ca="1" si="58"/>
        <v/>
      </c>
      <c r="L1262" t="s">
        <v>505</v>
      </c>
      <c r="M1262" s="39" t="s">
        <v>430</v>
      </c>
      <c r="N1262" s="42">
        <v>1400</v>
      </c>
      <c r="O1262">
        <v>1</v>
      </c>
      <c r="P1262">
        <v>21.72</v>
      </c>
      <c r="Q1262">
        <v>2</v>
      </c>
      <c r="R1262">
        <v>8</v>
      </c>
      <c r="S1262" s="44" t="s">
        <v>347</v>
      </c>
      <c r="T1262" s="74" t="s">
        <v>357</v>
      </c>
      <c r="U1262" s="18" t="s">
        <v>74</v>
      </c>
      <c r="V1262">
        <v>114</v>
      </c>
      <c r="W1262">
        <v>125</v>
      </c>
      <c r="X1262">
        <v>1104</v>
      </c>
      <c r="Z1262">
        <v>14</v>
      </c>
      <c r="AA1262" s="37" t="s">
        <v>471</v>
      </c>
      <c r="AB1262" s="35" t="s">
        <v>370</v>
      </c>
      <c r="AC1262" s="35">
        <f>VLOOKUP(A1262,Raceinfo!$A$1:$D$15,4,0)</f>
        <v>2</v>
      </c>
      <c r="AD1262">
        <v>2</v>
      </c>
      <c r="AE1262">
        <v>90</v>
      </c>
      <c r="AF1262">
        <v>14</v>
      </c>
      <c r="AG1262">
        <v>13</v>
      </c>
      <c r="AH1262">
        <v>13</v>
      </c>
      <c r="AI1262">
        <v>10</v>
      </c>
      <c r="AL1262" t="s">
        <v>385</v>
      </c>
      <c r="AM1262" t="s">
        <v>1405</v>
      </c>
      <c r="AN1262" s="126">
        <f>表格2[[#This Row],[今次負磅]]/表格2[[#This Row],[排位體重]]*100%</f>
        <v>0.10326086956521739</v>
      </c>
      <c r="AO1262" t="str">
        <f t="shared" si="59"/>
        <v/>
      </c>
    </row>
    <row r="1263" spans="1:41" x14ac:dyDescent="0.25">
      <c r="A1263" s="23" t="s">
        <v>238</v>
      </c>
      <c r="B1263" s="19" t="s">
        <v>254</v>
      </c>
      <c r="C1263" s="19"/>
      <c r="D1263" s="19"/>
      <c r="E1263" s="11" t="s">
        <v>1414</v>
      </c>
      <c r="F1263" s="28" t="s">
        <v>1408</v>
      </c>
      <c r="G1263" s="30" t="str">
        <f>VLOOKUP(AF1263, method!$A$1:$B$15, 2, 0)</f>
        <v>放頭</v>
      </c>
      <c r="H1263" s="15">
        <v>2</v>
      </c>
      <c r="I1263" s="15" t="str">
        <f t="shared" si="57"/>
        <v>忠</v>
      </c>
      <c r="J1263" s="15">
        <f>COUNTIF($B$2:B1263,B1263)</f>
        <v>7</v>
      </c>
      <c r="K1263" s="15" t="str">
        <f t="shared" ca="1" si="58"/>
        <v/>
      </c>
      <c r="L1263" t="s">
        <v>616</v>
      </c>
      <c r="M1263" s="39" t="s">
        <v>369</v>
      </c>
      <c r="N1263" s="42">
        <v>1400</v>
      </c>
      <c r="O1263">
        <v>1</v>
      </c>
      <c r="P1263">
        <v>22.13</v>
      </c>
      <c r="Q1263">
        <v>2</v>
      </c>
      <c r="R1263">
        <v>10</v>
      </c>
      <c r="S1263" s="44" t="s">
        <v>347</v>
      </c>
      <c r="T1263" s="78" t="s">
        <v>599</v>
      </c>
      <c r="U1263" s="18" t="s">
        <v>74</v>
      </c>
      <c r="V1263">
        <v>114</v>
      </c>
      <c r="W1263">
        <v>120</v>
      </c>
      <c r="X1263">
        <v>1089</v>
      </c>
      <c r="Z1263">
        <v>8.9</v>
      </c>
      <c r="AA1263" s="38" t="s">
        <v>461</v>
      </c>
      <c r="AB1263" s="35" t="s">
        <v>377</v>
      </c>
      <c r="AC1263" s="35">
        <f>VLOOKUP(A1263,Raceinfo!$A$1:$D$15,4,0)</f>
        <v>2</v>
      </c>
      <c r="AD1263">
        <v>2</v>
      </c>
      <c r="AE1263">
        <v>90</v>
      </c>
      <c r="AF1263">
        <v>1</v>
      </c>
      <c r="AG1263">
        <v>1</v>
      </c>
      <c r="AH1263">
        <v>2</v>
      </c>
      <c r="AI1263">
        <v>2</v>
      </c>
      <c r="AL1263" t="s">
        <v>385</v>
      </c>
      <c r="AM1263" t="s">
        <v>1405</v>
      </c>
      <c r="AN1263" s="126">
        <f>表格2[[#This Row],[今次負磅]]/表格2[[#This Row],[排位體重]]*100%</f>
        <v>0.1046831955922865</v>
      </c>
      <c r="AO1263" t="str">
        <f t="shared" si="59"/>
        <v/>
      </c>
    </row>
    <row r="1264" spans="1:41" x14ac:dyDescent="0.25">
      <c r="A1264" s="23" t="s">
        <v>238</v>
      </c>
      <c r="B1264" s="19" t="s">
        <v>254</v>
      </c>
      <c r="C1264" s="19"/>
      <c r="D1264" s="19"/>
      <c r="E1264" s="11" t="s">
        <v>1414</v>
      </c>
      <c r="F1264" s="122"/>
      <c r="G1264" s="30" t="str">
        <f>VLOOKUP(AF1264, method!$A$1:$B$15, 2, 0)</f>
        <v>放頭</v>
      </c>
      <c r="H1264">
        <v>6</v>
      </c>
      <c r="I1264" t="str">
        <f t="shared" si="57"/>
        <v>忠</v>
      </c>
      <c r="J1264">
        <f>COUNTIF($B$2:B1264,B1264)</f>
        <v>8</v>
      </c>
      <c r="K1264" t="str">
        <f t="shared" ca="1" si="58"/>
        <v/>
      </c>
      <c r="L1264" t="s">
        <v>503</v>
      </c>
      <c r="M1264" s="39" t="s">
        <v>430</v>
      </c>
      <c r="N1264" s="42">
        <v>1400</v>
      </c>
      <c r="O1264">
        <v>1</v>
      </c>
      <c r="P1264">
        <v>22.18</v>
      </c>
      <c r="Q1264">
        <v>2</v>
      </c>
      <c r="R1264">
        <v>10</v>
      </c>
      <c r="S1264" s="44" t="s">
        <v>347</v>
      </c>
      <c r="T1264" s="78" t="s">
        <v>599</v>
      </c>
      <c r="U1264" s="18" t="s">
        <v>74</v>
      </c>
      <c r="V1264">
        <v>114</v>
      </c>
      <c r="W1264">
        <v>121</v>
      </c>
      <c r="X1264">
        <v>1091</v>
      </c>
      <c r="Z1264">
        <v>7.1</v>
      </c>
      <c r="AA1264" s="38" t="s">
        <v>517</v>
      </c>
      <c r="AB1264" s="35" t="s">
        <v>377</v>
      </c>
      <c r="AC1264" s="35">
        <f>VLOOKUP(A1264,Raceinfo!$A$1:$D$15,4,0)</f>
        <v>2</v>
      </c>
      <c r="AD1264">
        <v>2</v>
      </c>
      <c r="AE1264">
        <v>91</v>
      </c>
      <c r="AF1264">
        <v>1</v>
      </c>
      <c r="AG1264">
        <v>2</v>
      </c>
      <c r="AH1264">
        <v>2</v>
      </c>
      <c r="AI1264">
        <v>6</v>
      </c>
      <c r="AL1264" t="s">
        <v>385</v>
      </c>
      <c r="AM1264" t="s">
        <v>1405</v>
      </c>
      <c r="AN1264" s="126">
        <f>表格2[[#This Row],[今次負磅]]/表格2[[#This Row],[排位體重]]*100%</f>
        <v>0.10449129239230064</v>
      </c>
      <c r="AO1264" t="str">
        <f t="shared" si="59"/>
        <v/>
      </c>
    </row>
    <row r="1265" spans="1:43" x14ac:dyDescent="0.25">
      <c r="A1265" s="23" t="s">
        <v>238</v>
      </c>
      <c r="B1265" s="19" t="s">
        <v>254</v>
      </c>
      <c r="C1265" s="19"/>
      <c r="D1265" s="19"/>
      <c r="E1265" s="11" t="s">
        <v>1414</v>
      </c>
      <c r="F1265" s="122"/>
      <c r="G1265" s="30" t="str">
        <f>VLOOKUP(AF1265, method!$A$1:$B$15, 2, 0)</f>
        <v>放頭</v>
      </c>
      <c r="H1265">
        <v>6</v>
      </c>
      <c r="I1265" t="str">
        <f t="shared" si="57"/>
        <v>忠</v>
      </c>
      <c r="J1265">
        <f>COUNTIF($B$2:B1265,B1265)</f>
        <v>9</v>
      </c>
      <c r="K1265" t="str">
        <f t="shared" ca="1" si="58"/>
        <v/>
      </c>
      <c r="L1265" t="s">
        <v>743</v>
      </c>
      <c r="M1265" s="39" t="s">
        <v>413</v>
      </c>
      <c r="N1265" s="42">
        <v>1400</v>
      </c>
      <c r="O1265">
        <v>1</v>
      </c>
      <c r="P1265">
        <v>21.39</v>
      </c>
      <c r="Q1265">
        <v>2</v>
      </c>
      <c r="R1265">
        <v>5</v>
      </c>
      <c r="S1265" s="44" t="s">
        <v>347</v>
      </c>
      <c r="T1265" s="46" t="s">
        <v>351</v>
      </c>
      <c r="U1265" s="18" t="s">
        <v>74</v>
      </c>
      <c r="V1265">
        <v>114</v>
      </c>
      <c r="W1265">
        <v>120</v>
      </c>
      <c r="X1265">
        <v>1093</v>
      </c>
      <c r="Z1265">
        <v>10</v>
      </c>
      <c r="AA1265" s="37" t="s">
        <v>467</v>
      </c>
      <c r="AB1265" s="35" t="s">
        <v>370</v>
      </c>
      <c r="AC1265" s="35">
        <f>VLOOKUP(A1265,Raceinfo!$A$1:$D$15,4,0)</f>
        <v>2</v>
      </c>
      <c r="AD1265">
        <v>2</v>
      </c>
      <c r="AE1265">
        <v>94</v>
      </c>
      <c r="AF1265">
        <v>2</v>
      </c>
      <c r="AG1265">
        <v>2</v>
      </c>
      <c r="AH1265">
        <v>2</v>
      </c>
      <c r="AI1265">
        <v>6</v>
      </c>
      <c r="AL1265" t="s">
        <v>385</v>
      </c>
      <c r="AM1265" t="s">
        <v>1405</v>
      </c>
      <c r="AN1265" s="126">
        <f>表格2[[#This Row],[今次負磅]]/表格2[[#This Row],[排位體重]]*100%</f>
        <v>0.10430009149130832</v>
      </c>
      <c r="AO1265" t="str">
        <f t="shared" si="59"/>
        <v/>
      </c>
    </row>
    <row r="1266" spans="1:43" x14ac:dyDescent="0.25">
      <c r="A1266" s="23" t="s">
        <v>238</v>
      </c>
      <c r="B1266" s="19" t="s">
        <v>254</v>
      </c>
      <c r="C1266" s="19"/>
      <c r="D1266" s="19"/>
      <c r="E1266" s="11" t="s">
        <v>1414</v>
      </c>
      <c r="F1266" s="122"/>
      <c r="G1266" s="30" t="str">
        <f>VLOOKUP(AF1266, method!$A$1:$B$15, 2, 0)</f>
        <v>放頭</v>
      </c>
      <c r="H1266">
        <v>9</v>
      </c>
      <c r="I1266" t="str">
        <f t="shared" si="57"/>
        <v>忠</v>
      </c>
      <c r="J1266">
        <f>COUNTIF($B$2:B1266,B1266)</f>
        <v>10</v>
      </c>
      <c r="K1266" t="str">
        <f t="shared" ca="1" si="58"/>
        <v/>
      </c>
      <c r="L1266" t="s">
        <v>439</v>
      </c>
      <c r="M1266" s="39" t="s">
        <v>413</v>
      </c>
      <c r="N1266" s="42">
        <v>1400</v>
      </c>
      <c r="O1266">
        <v>1</v>
      </c>
      <c r="P1266">
        <v>21.64</v>
      </c>
      <c r="Q1266">
        <v>2</v>
      </c>
      <c r="R1266">
        <v>4</v>
      </c>
      <c r="S1266" s="44" t="s">
        <v>347</v>
      </c>
      <c r="T1266" s="62" t="s">
        <v>154</v>
      </c>
      <c r="U1266" s="18" t="s">
        <v>74</v>
      </c>
      <c r="V1266">
        <v>114</v>
      </c>
      <c r="W1266">
        <v>115</v>
      </c>
      <c r="X1266">
        <v>1096</v>
      </c>
      <c r="Z1266">
        <v>7.7</v>
      </c>
      <c r="AA1266" s="37">
        <v>6</v>
      </c>
      <c r="AB1266" s="35" t="s">
        <v>377</v>
      </c>
      <c r="AC1266" s="35">
        <f>VLOOKUP(A1266,Raceinfo!$A$1:$D$15,4,0)</f>
        <v>2</v>
      </c>
      <c r="AD1266">
        <v>1</v>
      </c>
      <c r="AE1266">
        <v>96</v>
      </c>
      <c r="AF1266">
        <v>1</v>
      </c>
      <c r="AG1266">
        <v>1</v>
      </c>
      <c r="AH1266">
        <v>1</v>
      </c>
      <c r="AI1266">
        <v>9</v>
      </c>
      <c r="AL1266" t="s">
        <v>385</v>
      </c>
      <c r="AM1266" t="s">
        <v>1405</v>
      </c>
      <c r="AN1266" s="126">
        <f>表格2[[#This Row],[今次負磅]]/表格2[[#This Row],[排位體重]]*100%</f>
        <v>0.10401459854014598</v>
      </c>
      <c r="AO1266" t="str">
        <f t="shared" si="59"/>
        <v/>
      </c>
    </row>
    <row r="1267" spans="1:43" x14ac:dyDescent="0.25">
      <c r="A1267" s="23" t="s">
        <v>238</v>
      </c>
      <c r="B1267" s="19" t="s">
        <v>254</v>
      </c>
      <c r="C1267" s="19"/>
      <c r="D1267" s="19"/>
      <c r="E1267" s="11" t="s">
        <v>1414</v>
      </c>
      <c r="F1267" s="122"/>
      <c r="G1267" s="30" t="str">
        <f>VLOOKUP(AF1267, method!$A$1:$B$15, 2, 0)</f>
        <v>放頭</v>
      </c>
      <c r="H1267" s="15">
        <v>3</v>
      </c>
      <c r="I1267" s="15" t="str">
        <f t="shared" si="57"/>
        <v>忠</v>
      </c>
      <c r="J1267" s="15">
        <f>COUNTIF($B$2:B1267,B1267)</f>
        <v>11</v>
      </c>
      <c r="K1267" s="15" t="str">
        <f t="shared" ca="1" si="58"/>
        <v/>
      </c>
      <c r="L1267" t="s">
        <v>441</v>
      </c>
      <c r="M1267" s="39" t="s">
        <v>413</v>
      </c>
      <c r="N1267">
        <v>1200</v>
      </c>
      <c r="O1267">
        <v>1</v>
      </c>
      <c r="P1267">
        <v>9.1</v>
      </c>
      <c r="Q1267">
        <v>2</v>
      </c>
      <c r="R1267">
        <v>5</v>
      </c>
      <c r="S1267" s="44" t="s">
        <v>347</v>
      </c>
      <c r="T1267" s="48" t="s">
        <v>37</v>
      </c>
      <c r="U1267" s="18" t="s">
        <v>74</v>
      </c>
      <c r="V1267">
        <v>114</v>
      </c>
      <c r="W1267">
        <v>122</v>
      </c>
      <c r="X1267">
        <v>1116</v>
      </c>
      <c r="Z1267">
        <v>3.1</v>
      </c>
      <c r="AA1267" s="37" t="s">
        <v>436</v>
      </c>
      <c r="AB1267" s="35" t="s">
        <v>370</v>
      </c>
      <c r="AC1267" s="35">
        <f>VLOOKUP(A1267,Raceinfo!$A$1:$D$15,4,0)</f>
        <v>2</v>
      </c>
      <c r="AD1267">
        <v>1</v>
      </c>
      <c r="AE1267">
        <v>97</v>
      </c>
      <c r="AF1267">
        <v>2</v>
      </c>
      <c r="AG1267">
        <v>2</v>
      </c>
      <c r="AH1267">
        <v>3</v>
      </c>
      <c r="AL1267" t="s">
        <v>385</v>
      </c>
      <c r="AM1267" t="s">
        <v>1405</v>
      </c>
      <c r="AN1267" s="126">
        <f>表格2[[#This Row],[今次負磅]]/表格2[[#This Row],[排位體重]]*100%</f>
        <v>0.10215053763440861</v>
      </c>
      <c r="AO1267" t="str">
        <f t="shared" si="59"/>
        <v/>
      </c>
    </row>
    <row r="1268" spans="1:43" x14ac:dyDescent="0.25">
      <c r="A1268" s="23" t="s">
        <v>238</v>
      </c>
      <c r="B1268" s="19" t="s">
        <v>254</v>
      </c>
      <c r="C1268" s="19"/>
      <c r="D1268" s="19"/>
      <c r="E1268" s="11" t="s">
        <v>1414</v>
      </c>
      <c r="F1268" s="122"/>
      <c r="G1268" s="30" t="str">
        <f>VLOOKUP(AF1268, method!$A$1:$B$15, 2, 0)</f>
        <v>放頭</v>
      </c>
      <c r="H1268">
        <v>7</v>
      </c>
      <c r="I1268" t="str">
        <f t="shared" si="57"/>
        <v>忠</v>
      </c>
      <c r="J1268">
        <f>COUNTIF($B$2:B1268,B1268)</f>
        <v>12</v>
      </c>
      <c r="K1268" t="str">
        <f t="shared" ca="1" si="58"/>
        <v/>
      </c>
      <c r="L1268" t="s">
        <v>443</v>
      </c>
      <c r="M1268" s="39" t="s">
        <v>390</v>
      </c>
      <c r="N1268" s="42">
        <v>1400</v>
      </c>
      <c r="O1268">
        <v>1</v>
      </c>
      <c r="P1268">
        <v>21.62</v>
      </c>
      <c r="Q1268">
        <v>2</v>
      </c>
      <c r="R1268">
        <v>11</v>
      </c>
      <c r="S1268" s="44" t="s">
        <v>347</v>
      </c>
      <c r="T1268" s="46" t="s">
        <v>351</v>
      </c>
      <c r="U1268" s="18" t="s">
        <v>74</v>
      </c>
      <c r="V1268">
        <v>114</v>
      </c>
      <c r="W1268">
        <v>121</v>
      </c>
      <c r="X1268">
        <v>1104</v>
      </c>
      <c r="Z1268">
        <v>7</v>
      </c>
      <c r="AA1268" s="38">
        <v>2</v>
      </c>
      <c r="AB1268" s="35" t="s">
        <v>377</v>
      </c>
      <c r="AC1268" s="35">
        <f>VLOOKUP(A1268,Raceinfo!$A$1:$D$15,4,0)</f>
        <v>2</v>
      </c>
      <c r="AD1268">
        <v>2</v>
      </c>
      <c r="AE1268">
        <v>97</v>
      </c>
      <c r="AF1268">
        <v>2</v>
      </c>
      <c r="AG1268">
        <v>1</v>
      </c>
      <c r="AH1268">
        <v>1</v>
      </c>
      <c r="AI1268">
        <v>7</v>
      </c>
      <c r="AL1268" t="s">
        <v>385</v>
      </c>
      <c r="AM1268" t="s">
        <v>1405</v>
      </c>
      <c r="AN1268" s="126">
        <f>表格2[[#This Row],[今次負磅]]/表格2[[#This Row],[排位體重]]*100%</f>
        <v>0.10326086956521739</v>
      </c>
      <c r="AO1268" t="str">
        <f t="shared" si="59"/>
        <v/>
      </c>
    </row>
    <row r="1269" spans="1:43" x14ac:dyDescent="0.25">
      <c r="A1269" s="23" t="s">
        <v>238</v>
      </c>
      <c r="B1269" s="19" t="s">
        <v>254</v>
      </c>
      <c r="C1269" s="19" t="s">
        <v>1410</v>
      </c>
      <c r="D1269" s="19"/>
      <c r="E1269" s="11" t="s">
        <v>1414</v>
      </c>
      <c r="F1269" s="28" t="s">
        <v>1408</v>
      </c>
      <c r="G1269" s="30" t="str">
        <f>VLOOKUP(AF1269, method!$A$1:$B$15, 2, 0)</f>
        <v>放頭</v>
      </c>
      <c r="H1269" s="15">
        <v>2</v>
      </c>
      <c r="I1269" s="15" t="str">
        <f t="shared" si="57"/>
        <v>忠</v>
      </c>
      <c r="J1269" s="15">
        <f>COUNTIF($B$2:B1269,B1269)</f>
        <v>13</v>
      </c>
      <c r="K1269" s="15" t="str">
        <f t="shared" ca="1" si="58"/>
        <v/>
      </c>
      <c r="L1269" t="s">
        <v>545</v>
      </c>
      <c r="M1269" s="39" t="s">
        <v>413</v>
      </c>
      <c r="N1269" s="42">
        <v>1400</v>
      </c>
      <c r="O1269">
        <v>1</v>
      </c>
      <c r="P1269" s="127">
        <v>21.2</v>
      </c>
      <c r="Q1269">
        <v>2</v>
      </c>
      <c r="R1269">
        <v>11</v>
      </c>
      <c r="S1269" s="44" t="s">
        <v>347</v>
      </c>
      <c r="T1269" s="62" t="s">
        <v>154</v>
      </c>
      <c r="U1269" s="18" t="s">
        <v>74</v>
      </c>
      <c r="V1269">
        <v>114</v>
      </c>
      <c r="W1269">
        <v>115</v>
      </c>
      <c r="X1269">
        <v>1122</v>
      </c>
      <c r="Z1269">
        <v>8.4</v>
      </c>
      <c r="AA1269" s="38" t="s">
        <v>511</v>
      </c>
      <c r="AB1269" s="35" t="s">
        <v>377</v>
      </c>
      <c r="AC1269" s="35">
        <f>VLOOKUP(A1269,Raceinfo!$A$1:$D$15,4,0)</f>
        <v>2</v>
      </c>
      <c r="AD1269" t="s">
        <v>644</v>
      </c>
      <c r="AE1269">
        <v>96</v>
      </c>
      <c r="AF1269">
        <v>1</v>
      </c>
      <c r="AG1269">
        <v>1</v>
      </c>
      <c r="AH1269">
        <v>1</v>
      </c>
      <c r="AI1269">
        <v>2</v>
      </c>
      <c r="AL1269" t="s">
        <v>385</v>
      </c>
      <c r="AM1269" t="s">
        <v>1405</v>
      </c>
      <c r="AN1269" s="126">
        <f>表格2[[#This Row],[今次負磅]]/表格2[[#This Row],[排位體重]]*100%</f>
        <v>0.10160427807486631</v>
      </c>
      <c r="AO1269" t="str">
        <f t="shared" si="59"/>
        <v/>
      </c>
    </row>
    <row r="1270" spans="1:43" x14ac:dyDescent="0.25">
      <c r="A1270" s="23" t="s">
        <v>238</v>
      </c>
      <c r="B1270" s="19" t="s">
        <v>254</v>
      </c>
      <c r="C1270" s="19"/>
      <c r="D1270" s="19"/>
      <c r="E1270" s="11" t="s">
        <v>1414</v>
      </c>
      <c r="F1270" s="122"/>
      <c r="G1270" s="30" t="str">
        <f>VLOOKUP(AF1270, method!$A$1:$B$15, 2, 0)</f>
        <v>放頭</v>
      </c>
      <c r="H1270">
        <v>4</v>
      </c>
      <c r="I1270" t="str">
        <f t="shared" si="57"/>
        <v>忠</v>
      </c>
      <c r="J1270">
        <f>COUNTIF($B$2:B1270,B1270)</f>
        <v>14</v>
      </c>
      <c r="K1270" t="str">
        <f t="shared" ca="1" si="58"/>
        <v/>
      </c>
      <c r="L1270" t="s">
        <v>643</v>
      </c>
      <c r="M1270" s="39" t="s">
        <v>369</v>
      </c>
      <c r="N1270" s="42">
        <v>1400</v>
      </c>
      <c r="O1270">
        <v>1</v>
      </c>
      <c r="P1270">
        <v>21.42</v>
      </c>
      <c r="Q1270">
        <v>2</v>
      </c>
      <c r="R1270">
        <v>14</v>
      </c>
      <c r="S1270" s="44" t="s">
        <v>347</v>
      </c>
      <c r="T1270" s="62" t="s">
        <v>154</v>
      </c>
      <c r="U1270" s="18" t="s">
        <v>74</v>
      </c>
      <c r="V1270">
        <v>114</v>
      </c>
      <c r="W1270">
        <v>128</v>
      </c>
      <c r="X1270">
        <v>1116</v>
      </c>
      <c r="Z1270">
        <v>9.6</v>
      </c>
      <c r="AA1270" s="38" t="s">
        <v>463</v>
      </c>
      <c r="AB1270" s="35" t="s">
        <v>377</v>
      </c>
      <c r="AC1270" s="35">
        <f>VLOOKUP(A1270,Raceinfo!$A$1:$D$15,4,0)</f>
        <v>2</v>
      </c>
      <c r="AD1270">
        <v>2</v>
      </c>
      <c r="AE1270">
        <v>96</v>
      </c>
      <c r="AF1270">
        <v>1</v>
      </c>
      <c r="AG1270">
        <v>1</v>
      </c>
      <c r="AH1270">
        <v>1</v>
      </c>
      <c r="AI1270">
        <v>4</v>
      </c>
      <c r="AL1270" t="s">
        <v>385</v>
      </c>
      <c r="AM1270" t="s">
        <v>1405</v>
      </c>
      <c r="AN1270" s="126">
        <f>表格2[[#This Row],[今次負磅]]/表格2[[#This Row],[排位體重]]*100%</f>
        <v>0.10215053763440861</v>
      </c>
      <c r="AO1270" t="str">
        <f t="shared" si="59"/>
        <v/>
      </c>
    </row>
    <row r="1271" spans="1:43" x14ac:dyDescent="0.25">
      <c r="A1271" s="23" t="s">
        <v>238</v>
      </c>
      <c r="B1271" s="19" t="s">
        <v>254</v>
      </c>
      <c r="C1271" s="19" t="s">
        <v>1410</v>
      </c>
      <c r="D1271" s="19"/>
      <c r="E1271" s="11" t="s">
        <v>1414</v>
      </c>
      <c r="F1271" s="122"/>
      <c r="G1271" s="30" t="str">
        <f>VLOOKUP(AF1271, method!$A$1:$B$15, 2, 0)</f>
        <v>放頭</v>
      </c>
      <c r="H1271" s="15">
        <v>3</v>
      </c>
      <c r="I1271" s="15" t="str">
        <f t="shared" si="57"/>
        <v>忠</v>
      </c>
      <c r="J1271" s="15">
        <f>COUNTIF($B$2:B1271,B1271)</f>
        <v>15</v>
      </c>
      <c r="K1271" s="15" t="str">
        <f t="shared" ca="1" si="58"/>
        <v/>
      </c>
      <c r="L1271" t="s">
        <v>654</v>
      </c>
      <c r="M1271" s="39" t="s">
        <v>384</v>
      </c>
      <c r="N1271" s="42">
        <v>1400</v>
      </c>
      <c r="O1271">
        <v>1</v>
      </c>
      <c r="P1271" s="127">
        <v>20.53</v>
      </c>
      <c r="Q1271">
        <v>2</v>
      </c>
      <c r="R1271">
        <v>3</v>
      </c>
      <c r="S1271" s="44" t="s">
        <v>347</v>
      </c>
      <c r="T1271" s="62" t="s">
        <v>154</v>
      </c>
      <c r="U1271" s="18" t="s">
        <v>74</v>
      </c>
      <c r="V1271">
        <v>114</v>
      </c>
      <c r="W1271">
        <v>125</v>
      </c>
      <c r="X1271">
        <v>1110</v>
      </c>
      <c r="Z1271">
        <v>18</v>
      </c>
      <c r="AA1271" s="38" t="s">
        <v>468</v>
      </c>
      <c r="AB1271" s="35" t="s">
        <v>370</v>
      </c>
      <c r="AC1271" s="35">
        <f>VLOOKUP(A1271,Raceinfo!$A$1:$D$15,4,0)</f>
        <v>2</v>
      </c>
      <c r="AD1271">
        <v>2</v>
      </c>
      <c r="AE1271">
        <v>95</v>
      </c>
      <c r="AF1271">
        <v>1</v>
      </c>
      <c r="AG1271">
        <v>1</v>
      </c>
      <c r="AH1271">
        <v>1</v>
      </c>
      <c r="AI1271">
        <v>3</v>
      </c>
      <c r="AL1271" t="s">
        <v>385</v>
      </c>
      <c r="AM1271" t="s">
        <v>1405</v>
      </c>
      <c r="AN1271" s="126">
        <f>表格2[[#This Row],[今次負磅]]/表格2[[#This Row],[排位體重]]*100%</f>
        <v>0.10270270270270271</v>
      </c>
      <c r="AO1271" t="str">
        <f t="shared" si="59"/>
        <v/>
      </c>
    </row>
    <row r="1272" spans="1:43" x14ac:dyDescent="0.25">
      <c r="A1272" s="23" t="s">
        <v>238</v>
      </c>
      <c r="B1272" s="19" t="s">
        <v>254</v>
      </c>
      <c r="C1272" s="19"/>
      <c r="D1272" s="19"/>
      <c r="E1272" s="11" t="s">
        <v>1414</v>
      </c>
      <c r="F1272" s="28" t="s">
        <v>1408</v>
      </c>
      <c r="G1272" s="30" t="str">
        <f>VLOOKUP(AF1272, method!$A$1:$B$15, 2, 0)</f>
        <v>放頭</v>
      </c>
      <c r="H1272" s="15">
        <v>1</v>
      </c>
      <c r="I1272" s="15" t="str">
        <f t="shared" si="57"/>
        <v>忠</v>
      </c>
      <c r="J1272" s="15">
        <f>COUNTIF($B$2:B1272,B1272)</f>
        <v>16</v>
      </c>
      <c r="K1272" s="15" t="str">
        <f t="shared" ca="1" si="58"/>
        <v/>
      </c>
      <c r="L1272" t="s">
        <v>650</v>
      </c>
      <c r="M1272" s="39" t="s">
        <v>430</v>
      </c>
      <c r="N1272" s="42">
        <v>1400</v>
      </c>
      <c r="O1272">
        <v>1</v>
      </c>
      <c r="P1272">
        <v>21.41</v>
      </c>
      <c r="Q1272">
        <v>2</v>
      </c>
      <c r="R1272">
        <v>3</v>
      </c>
      <c r="S1272" s="44" t="s">
        <v>347</v>
      </c>
      <c r="T1272" s="62" t="s">
        <v>154</v>
      </c>
      <c r="U1272" s="18" t="s">
        <v>74</v>
      </c>
      <c r="V1272">
        <v>114</v>
      </c>
      <c r="W1272">
        <v>125</v>
      </c>
      <c r="X1272">
        <v>1107</v>
      </c>
      <c r="Z1272">
        <v>21</v>
      </c>
      <c r="AA1272" s="38" t="s">
        <v>579</v>
      </c>
      <c r="AB1272" s="35" t="s">
        <v>370</v>
      </c>
      <c r="AC1272" s="35">
        <f>VLOOKUP(A1272,Raceinfo!$A$1:$D$15,4,0)</f>
        <v>2</v>
      </c>
      <c r="AD1272">
        <v>2</v>
      </c>
      <c r="AE1272">
        <v>89</v>
      </c>
      <c r="AF1272">
        <v>1</v>
      </c>
      <c r="AG1272">
        <v>1</v>
      </c>
      <c r="AH1272">
        <v>1</v>
      </c>
      <c r="AI1272">
        <v>1</v>
      </c>
      <c r="AL1272" t="s">
        <v>385</v>
      </c>
      <c r="AM1272" t="s">
        <v>1405</v>
      </c>
      <c r="AN1272" s="126">
        <f>表格2[[#This Row],[今次負磅]]/表格2[[#This Row],[排位體重]]*100%</f>
        <v>0.10298102981029811</v>
      </c>
      <c r="AO1272" t="str">
        <f t="shared" si="59"/>
        <v/>
      </c>
    </row>
    <row r="1273" spans="1:43" x14ac:dyDescent="0.25">
      <c r="A1273" s="23" t="s">
        <v>238</v>
      </c>
      <c r="B1273" s="20" t="s">
        <v>256</v>
      </c>
      <c r="C1273" s="20"/>
      <c r="D1273" s="20"/>
      <c r="E1273" s="11" t="s">
        <v>1414</v>
      </c>
      <c r="F1273" s="122"/>
      <c r="G1273" s="32" t="str">
        <f>VLOOKUP(AF1273, method!$A$1:$B$15, 2, 0)</f>
        <v>中前</v>
      </c>
      <c r="H1273">
        <v>9</v>
      </c>
      <c r="I1273" t="str">
        <f t="shared" si="57"/>
        <v/>
      </c>
      <c r="J1273">
        <f>COUNTIF($B$2:B1273,B1273)</f>
        <v>1</v>
      </c>
      <c r="K1273" t="str">
        <f t="shared" ca="1" si="58"/>
        <v/>
      </c>
      <c r="L1273" t="s">
        <v>462</v>
      </c>
      <c r="M1273" s="39" t="s">
        <v>430</v>
      </c>
      <c r="N1273">
        <v>1600</v>
      </c>
      <c r="O1273">
        <v>1</v>
      </c>
      <c r="P1273">
        <v>36.69</v>
      </c>
      <c r="Q1273">
        <v>5</v>
      </c>
      <c r="R1273">
        <v>7</v>
      </c>
      <c r="S1273" s="62" t="s">
        <v>154</v>
      </c>
      <c r="T1273" s="75" t="s">
        <v>346</v>
      </c>
      <c r="U1273" s="25" t="s">
        <v>138</v>
      </c>
      <c r="V1273">
        <v>116</v>
      </c>
      <c r="W1273">
        <v>121</v>
      </c>
      <c r="X1273">
        <v>1080</v>
      </c>
      <c r="Z1273">
        <v>9.1</v>
      </c>
      <c r="AA1273" s="37" t="s">
        <v>527</v>
      </c>
      <c r="AB1273" s="36" t="s">
        <v>459</v>
      </c>
      <c r="AC1273" s="36">
        <f>VLOOKUP(A1273,Raceinfo!$A$1:$D$15,4,0)</f>
        <v>2</v>
      </c>
      <c r="AD1273">
        <v>2</v>
      </c>
      <c r="AE1273">
        <v>85</v>
      </c>
      <c r="AF1273">
        <v>7</v>
      </c>
      <c r="AG1273">
        <v>8</v>
      </c>
      <c r="AH1273">
        <v>9</v>
      </c>
      <c r="AI1273">
        <v>9</v>
      </c>
      <c r="AL1273" t="s">
        <v>385</v>
      </c>
      <c r="AM1273" t="s">
        <v>1405</v>
      </c>
      <c r="AN1273" s="126">
        <f>表格2[[#This Row],[今次負磅]]/表格2[[#This Row],[排位體重]]*100%</f>
        <v>0.10740740740740741</v>
      </c>
      <c r="AO1273" t="str">
        <f t="shared" si="59"/>
        <v/>
      </c>
      <c r="AQ1273" t="s">
        <v>1419</v>
      </c>
    </row>
    <row r="1274" spans="1:43" x14ac:dyDescent="0.25">
      <c r="A1274" s="23" t="s">
        <v>238</v>
      </c>
      <c r="B1274" s="20" t="s">
        <v>256</v>
      </c>
      <c r="C1274" s="20"/>
      <c r="D1274" s="20"/>
      <c r="E1274" s="11" t="s">
        <v>1414</v>
      </c>
      <c r="F1274" s="122"/>
      <c r="G1274" s="31" t="str">
        <f>VLOOKUP(AF1274, method!$A$1:$B$15, 2, 0)</f>
        <v>中後</v>
      </c>
      <c r="H1274">
        <v>5</v>
      </c>
      <c r="I1274" t="str">
        <f t="shared" si="57"/>
        <v/>
      </c>
      <c r="J1274">
        <f>COUNTIF($B$2:B1274,B1274)</f>
        <v>2</v>
      </c>
      <c r="K1274" t="str">
        <f t="shared" ca="1" si="58"/>
        <v/>
      </c>
      <c r="L1274" t="s">
        <v>422</v>
      </c>
      <c r="M1274" s="39" t="s">
        <v>369</v>
      </c>
      <c r="N1274" s="42">
        <v>1400</v>
      </c>
      <c r="O1274">
        <v>1</v>
      </c>
      <c r="P1274">
        <v>21.69</v>
      </c>
      <c r="Q1274">
        <v>5</v>
      </c>
      <c r="R1274">
        <v>10</v>
      </c>
      <c r="S1274" s="62" t="s">
        <v>154</v>
      </c>
      <c r="T1274" s="53" t="s">
        <v>60</v>
      </c>
      <c r="U1274" s="25" t="s">
        <v>138</v>
      </c>
      <c r="V1274">
        <v>116</v>
      </c>
      <c r="W1274">
        <v>126</v>
      </c>
      <c r="X1274">
        <v>1075</v>
      </c>
      <c r="Z1274">
        <v>29</v>
      </c>
      <c r="AA1274" s="38" t="s">
        <v>550</v>
      </c>
      <c r="AB1274" s="35" t="s">
        <v>370</v>
      </c>
      <c r="AC1274" s="35">
        <f>VLOOKUP(A1274,Raceinfo!$A$1:$D$15,4,0)</f>
        <v>2</v>
      </c>
      <c r="AD1274">
        <v>2</v>
      </c>
      <c r="AE1274">
        <v>86</v>
      </c>
      <c r="AF1274">
        <v>10</v>
      </c>
      <c r="AG1274">
        <v>11</v>
      </c>
      <c r="AH1274">
        <v>11</v>
      </c>
      <c r="AI1274">
        <v>5</v>
      </c>
      <c r="AL1274" t="s">
        <v>385</v>
      </c>
      <c r="AM1274" t="s">
        <v>1405</v>
      </c>
      <c r="AN1274" s="126">
        <f>表格2[[#This Row],[今次負磅]]/表格2[[#This Row],[排位體重]]*100%</f>
        <v>0.10790697674418605</v>
      </c>
      <c r="AO1274" t="str">
        <f t="shared" si="59"/>
        <v/>
      </c>
      <c r="AQ1274" t="s">
        <v>1419</v>
      </c>
    </row>
    <row r="1275" spans="1:43" x14ac:dyDescent="0.25">
      <c r="A1275" s="23" t="s">
        <v>238</v>
      </c>
      <c r="B1275" s="20" t="s">
        <v>256</v>
      </c>
      <c r="C1275" s="20"/>
      <c r="D1275" s="20"/>
      <c r="E1275" s="11" t="s">
        <v>1414</v>
      </c>
      <c r="F1275" s="122"/>
      <c r="G1275" s="31" t="str">
        <f>VLOOKUP(AF1275, method!$A$1:$B$15, 2, 0)</f>
        <v>中後</v>
      </c>
      <c r="H1275">
        <v>9</v>
      </c>
      <c r="I1275" t="str">
        <f t="shared" si="57"/>
        <v/>
      </c>
      <c r="J1275">
        <f>COUNTIF($B$2:B1275,B1275)</f>
        <v>3</v>
      </c>
      <c r="K1275" t="str">
        <f t="shared" ca="1" si="58"/>
        <v/>
      </c>
      <c r="L1275" t="s">
        <v>580</v>
      </c>
      <c r="M1275" s="40" t="s">
        <v>446</v>
      </c>
      <c r="N1275">
        <v>1650</v>
      </c>
      <c r="O1275">
        <v>1</v>
      </c>
      <c r="P1275">
        <v>39.4</v>
      </c>
      <c r="Q1275">
        <v>5</v>
      </c>
      <c r="R1275">
        <v>10</v>
      </c>
      <c r="S1275" s="62" t="s">
        <v>154</v>
      </c>
      <c r="T1275" s="54" t="s">
        <v>64</v>
      </c>
      <c r="U1275" s="25" t="s">
        <v>138</v>
      </c>
      <c r="V1275">
        <v>116</v>
      </c>
      <c r="W1275">
        <v>122</v>
      </c>
      <c r="X1275">
        <v>1070</v>
      </c>
      <c r="Z1275">
        <v>20</v>
      </c>
      <c r="AA1275" s="37" t="s">
        <v>440</v>
      </c>
      <c r="AB1275" s="35" t="s">
        <v>370</v>
      </c>
      <c r="AC1275" s="35">
        <f>VLOOKUP(A1275,Raceinfo!$A$1:$D$15,4,0)</f>
        <v>2</v>
      </c>
      <c r="AD1275">
        <v>2</v>
      </c>
      <c r="AE1275">
        <v>88</v>
      </c>
      <c r="AF1275">
        <v>8</v>
      </c>
      <c r="AG1275">
        <v>8</v>
      </c>
      <c r="AH1275">
        <v>7</v>
      </c>
      <c r="AI1275">
        <v>9</v>
      </c>
      <c r="AL1275" t="s">
        <v>385</v>
      </c>
      <c r="AM1275" t="s">
        <v>1405</v>
      </c>
      <c r="AN1275" s="126">
        <f>表格2[[#This Row],[今次負磅]]/表格2[[#This Row],[排位體重]]*100%</f>
        <v>0.10841121495327102</v>
      </c>
      <c r="AO1275" t="str">
        <f t="shared" si="59"/>
        <v/>
      </c>
      <c r="AQ1275" t="s">
        <v>1419</v>
      </c>
    </row>
    <row r="1276" spans="1:43" x14ac:dyDescent="0.25">
      <c r="A1276" s="23" t="s">
        <v>238</v>
      </c>
      <c r="B1276" s="20" t="s">
        <v>256</v>
      </c>
      <c r="C1276" s="20"/>
      <c r="D1276" s="20"/>
      <c r="E1276" s="11" t="s">
        <v>1414</v>
      </c>
      <c r="F1276" s="122"/>
      <c r="G1276" s="31" t="str">
        <f>VLOOKUP(AF1276, method!$A$1:$B$15, 2, 0)</f>
        <v>中後</v>
      </c>
      <c r="H1276">
        <v>9</v>
      </c>
      <c r="I1276" t="str">
        <f t="shared" si="57"/>
        <v/>
      </c>
      <c r="J1276">
        <f>COUNTIF($B$2:B1276,B1276)</f>
        <v>4</v>
      </c>
      <c r="K1276" t="str">
        <f t="shared" ca="1" si="58"/>
        <v/>
      </c>
      <c r="L1276" t="s">
        <v>381</v>
      </c>
      <c r="M1276" s="39" t="s">
        <v>369</v>
      </c>
      <c r="N1276" s="42">
        <v>1400</v>
      </c>
      <c r="O1276">
        <v>1</v>
      </c>
      <c r="P1276">
        <v>21.23</v>
      </c>
      <c r="Q1276">
        <v>5</v>
      </c>
      <c r="R1276">
        <v>3</v>
      </c>
      <c r="S1276" s="62" t="s">
        <v>154</v>
      </c>
      <c r="T1276" s="63" t="s">
        <v>191</v>
      </c>
      <c r="U1276" s="25" t="s">
        <v>138</v>
      </c>
      <c r="V1276">
        <v>116</v>
      </c>
      <c r="W1276">
        <v>119</v>
      </c>
      <c r="X1276">
        <v>1085</v>
      </c>
      <c r="Z1276">
        <v>39</v>
      </c>
      <c r="AA1276" s="37">
        <v>5</v>
      </c>
      <c r="AB1276" s="35" t="s">
        <v>370</v>
      </c>
      <c r="AC1276" s="35">
        <f>VLOOKUP(A1276,Raceinfo!$A$1:$D$15,4,0)</f>
        <v>2</v>
      </c>
      <c r="AD1276">
        <v>2</v>
      </c>
      <c r="AE1276">
        <v>89</v>
      </c>
      <c r="AF1276">
        <v>10</v>
      </c>
      <c r="AG1276">
        <v>10</v>
      </c>
      <c r="AH1276">
        <v>8</v>
      </c>
      <c r="AI1276">
        <v>9</v>
      </c>
      <c r="AL1276" t="s">
        <v>385</v>
      </c>
      <c r="AM1276" t="s">
        <v>1405</v>
      </c>
      <c r="AN1276" s="126">
        <f>表格2[[#This Row],[今次負磅]]/表格2[[#This Row],[排位體重]]*100%</f>
        <v>0.10691244239631337</v>
      </c>
      <c r="AO1276" t="str">
        <f t="shared" si="59"/>
        <v/>
      </c>
      <c r="AQ1276" t="s">
        <v>1419</v>
      </c>
    </row>
    <row r="1277" spans="1:43" x14ac:dyDescent="0.25">
      <c r="A1277" s="23" t="s">
        <v>238</v>
      </c>
      <c r="B1277" s="20" t="s">
        <v>256</v>
      </c>
      <c r="C1277" s="20" t="s">
        <v>1410</v>
      </c>
      <c r="D1277" s="20" t="s">
        <v>593</v>
      </c>
      <c r="E1277" s="11" t="s">
        <v>1414</v>
      </c>
      <c r="F1277" s="122"/>
      <c r="G1277" s="32" t="str">
        <f>VLOOKUP(AF1277, method!$A$1:$B$15, 2, 0)</f>
        <v>中前</v>
      </c>
      <c r="H1277">
        <v>6</v>
      </c>
      <c r="I1277" t="str">
        <f t="shared" si="57"/>
        <v/>
      </c>
      <c r="J1277">
        <f>COUNTIF($B$2:B1277,B1277)</f>
        <v>5</v>
      </c>
      <c r="K1277" t="str">
        <f t="shared" ca="1" si="58"/>
        <v/>
      </c>
      <c r="L1277" t="s">
        <v>568</v>
      </c>
      <c r="M1277" s="39" t="s">
        <v>369</v>
      </c>
      <c r="N1277" s="42">
        <v>1400</v>
      </c>
      <c r="O1277">
        <v>1</v>
      </c>
      <c r="P1277" s="127">
        <v>20.91</v>
      </c>
      <c r="Q1277">
        <v>5</v>
      </c>
      <c r="R1277">
        <v>5</v>
      </c>
      <c r="S1277" s="62" t="s">
        <v>154</v>
      </c>
      <c r="T1277" s="54" t="s">
        <v>64</v>
      </c>
      <c r="U1277" s="25" t="s">
        <v>138</v>
      </c>
      <c r="V1277">
        <v>116</v>
      </c>
      <c r="W1277">
        <v>120</v>
      </c>
      <c r="X1277">
        <v>1067</v>
      </c>
      <c r="Z1277">
        <v>4.8</v>
      </c>
      <c r="AA1277" s="37">
        <v>5</v>
      </c>
      <c r="AB1277" s="35" t="s">
        <v>370</v>
      </c>
      <c r="AC1277" s="35">
        <f>VLOOKUP(A1277,Raceinfo!$A$1:$D$15,4,0)</f>
        <v>2</v>
      </c>
      <c r="AD1277">
        <v>2</v>
      </c>
      <c r="AE1277">
        <v>89</v>
      </c>
      <c r="AF1277">
        <v>5</v>
      </c>
      <c r="AG1277">
        <v>7</v>
      </c>
      <c r="AH1277">
        <v>6</v>
      </c>
      <c r="AI1277">
        <v>6</v>
      </c>
      <c r="AL1277" t="s">
        <v>385</v>
      </c>
      <c r="AM1277" t="s">
        <v>1405</v>
      </c>
      <c r="AN1277" s="126">
        <f>表格2[[#This Row],[今次負磅]]/表格2[[#This Row],[排位體重]]*100%</f>
        <v>0.10871602624179943</v>
      </c>
      <c r="AO1277" t="str">
        <f t="shared" si="59"/>
        <v/>
      </c>
      <c r="AQ1277" t="s">
        <v>1419</v>
      </c>
    </row>
    <row r="1278" spans="1:43" x14ac:dyDescent="0.25">
      <c r="A1278" s="23" t="s">
        <v>238</v>
      </c>
      <c r="B1278" s="20" t="s">
        <v>256</v>
      </c>
      <c r="C1278" s="20"/>
      <c r="D1278" s="20"/>
      <c r="E1278" s="11" t="s">
        <v>1414</v>
      </c>
      <c r="F1278" s="122"/>
      <c r="G1278" s="33" t="str">
        <f>VLOOKUP(AF1278, method!$A$1:$B$15, 2, 0)</f>
        <v>留後</v>
      </c>
      <c r="H1278">
        <v>9</v>
      </c>
      <c r="I1278" t="str">
        <f t="shared" si="57"/>
        <v/>
      </c>
      <c r="J1278">
        <f>COUNTIF($B$2:B1278,B1278)</f>
        <v>6</v>
      </c>
      <c r="K1278" t="str">
        <f t="shared" ca="1" si="58"/>
        <v/>
      </c>
      <c r="L1278" t="s">
        <v>569</v>
      </c>
      <c r="M1278" s="39" t="s">
        <v>390</v>
      </c>
      <c r="N1278">
        <v>1800</v>
      </c>
      <c r="O1278">
        <v>1</v>
      </c>
      <c r="P1278">
        <v>47.18</v>
      </c>
      <c r="Q1278">
        <v>5</v>
      </c>
      <c r="R1278">
        <v>14</v>
      </c>
      <c r="S1278" s="62" t="s">
        <v>154</v>
      </c>
      <c r="T1278" s="54" t="s">
        <v>64</v>
      </c>
      <c r="U1278" s="25" t="s">
        <v>138</v>
      </c>
      <c r="V1278">
        <v>116</v>
      </c>
      <c r="W1278">
        <v>126</v>
      </c>
      <c r="X1278">
        <v>1073</v>
      </c>
      <c r="Z1278">
        <v>19</v>
      </c>
      <c r="AA1278" s="37" t="s">
        <v>428</v>
      </c>
      <c r="AB1278" s="35" t="s">
        <v>377</v>
      </c>
      <c r="AC1278" s="35">
        <f>VLOOKUP(A1278,Raceinfo!$A$1:$D$15,4,0)</f>
        <v>2</v>
      </c>
      <c r="AD1278" t="s">
        <v>792</v>
      </c>
      <c r="AE1278">
        <v>89</v>
      </c>
      <c r="AF1278">
        <v>14</v>
      </c>
      <c r="AG1278">
        <v>14</v>
      </c>
      <c r="AH1278">
        <v>14</v>
      </c>
      <c r="AI1278">
        <v>13</v>
      </c>
      <c r="AJ1278">
        <v>9</v>
      </c>
      <c r="AL1278" t="s">
        <v>385</v>
      </c>
      <c r="AM1278" t="s">
        <v>1405</v>
      </c>
      <c r="AN1278" s="126">
        <f>表格2[[#This Row],[今次負磅]]/表格2[[#This Row],[排位體重]]*100%</f>
        <v>0.10810810810810811</v>
      </c>
      <c r="AO1278" t="str">
        <f t="shared" si="59"/>
        <v/>
      </c>
      <c r="AQ1278" t="s">
        <v>1419</v>
      </c>
    </row>
    <row r="1279" spans="1:43" x14ac:dyDescent="0.25">
      <c r="A1279" s="23" t="s">
        <v>238</v>
      </c>
      <c r="B1279" s="20" t="s">
        <v>256</v>
      </c>
      <c r="C1279" s="20"/>
      <c r="D1279" s="20"/>
      <c r="E1279" s="11" t="s">
        <v>1414</v>
      </c>
      <c r="F1279" s="23" t="s">
        <v>1409</v>
      </c>
      <c r="G1279" s="31" t="str">
        <f>VLOOKUP(AF1279, method!$A$1:$B$15, 2, 0)</f>
        <v>中後</v>
      </c>
      <c r="H1279" s="15">
        <v>2</v>
      </c>
      <c r="I1279" s="15" t="str">
        <f t="shared" si="57"/>
        <v/>
      </c>
      <c r="J1279" s="15">
        <f>COUNTIF($B$2:B1279,B1279)</f>
        <v>7</v>
      </c>
      <c r="K1279" s="15" t="str">
        <f t="shared" ca="1" si="58"/>
        <v/>
      </c>
      <c r="L1279" t="s">
        <v>615</v>
      </c>
      <c r="M1279" s="39" t="s">
        <v>390</v>
      </c>
      <c r="N1279">
        <v>1600</v>
      </c>
      <c r="O1279">
        <v>1</v>
      </c>
      <c r="P1279">
        <v>33.64</v>
      </c>
      <c r="Q1279">
        <v>5</v>
      </c>
      <c r="R1279">
        <v>3</v>
      </c>
      <c r="S1279" s="62" t="s">
        <v>154</v>
      </c>
      <c r="T1279" s="54" t="s">
        <v>64</v>
      </c>
      <c r="U1279" s="25" t="s">
        <v>138</v>
      </c>
      <c r="V1279">
        <v>116</v>
      </c>
      <c r="W1279">
        <v>126</v>
      </c>
      <c r="X1279">
        <v>1084</v>
      </c>
      <c r="Z1279">
        <v>20</v>
      </c>
      <c r="AA1279" s="38">
        <v>2</v>
      </c>
      <c r="AB1279" s="35" t="s">
        <v>377</v>
      </c>
      <c r="AC1279" s="35">
        <f>VLOOKUP(A1279,Raceinfo!$A$1:$D$15,4,0)</f>
        <v>2</v>
      </c>
      <c r="AD1279" t="s">
        <v>792</v>
      </c>
      <c r="AE1279">
        <v>84</v>
      </c>
      <c r="AF1279">
        <v>8</v>
      </c>
      <c r="AG1279">
        <v>8</v>
      </c>
      <c r="AH1279">
        <v>8</v>
      </c>
      <c r="AI1279">
        <v>2</v>
      </c>
      <c r="AL1279" t="s">
        <v>385</v>
      </c>
      <c r="AM1279" t="s">
        <v>1405</v>
      </c>
      <c r="AN1279" s="126">
        <f>表格2[[#This Row],[今次負磅]]/表格2[[#This Row],[排位體重]]*100%</f>
        <v>0.1070110701107011</v>
      </c>
      <c r="AO1279" t="str">
        <f t="shared" si="59"/>
        <v/>
      </c>
      <c r="AQ1279" t="s">
        <v>1419</v>
      </c>
    </row>
    <row r="1280" spans="1:43" x14ac:dyDescent="0.25">
      <c r="A1280" s="23" t="s">
        <v>238</v>
      </c>
      <c r="B1280" s="20" t="s">
        <v>256</v>
      </c>
      <c r="C1280" s="20" t="s">
        <v>1410</v>
      </c>
      <c r="D1280" s="20" t="s">
        <v>593</v>
      </c>
      <c r="E1280" s="11" t="s">
        <v>1414</v>
      </c>
      <c r="F1280" s="18" t="s">
        <v>1407</v>
      </c>
      <c r="G1280" s="33" t="str">
        <f>VLOOKUP(AF1280, method!$A$1:$B$15, 2, 0)</f>
        <v>留後</v>
      </c>
      <c r="H1280" s="15">
        <v>2</v>
      </c>
      <c r="I1280" s="15" t="str">
        <f t="shared" si="57"/>
        <v/>
      </c>
      <c r="J1280" s="15">
        <f>COUNTIF($B$2:B1280,B1280)</f>
        <v>8</v>
      </c>
      <c r="K1280" s="15" t="str">
        <f t="shared" ca="1" si="58"/>
        <v/>
      </c>
      <c r="L1280" t="s">
        <v>505</v>
      </c>
      <c r="M1280" s="39" t="s">
        <v>430</v>
      </c>
      <c r="N1280" s="42">
        <v>1400</v>
      </c>
      <c r="O1280">
        <v>1</v>
      </c>
      <c r="P1280" s="127">
        <v>21.1</v>
      </c>
      <c r="Q1280">
        <v>5</v>
      </c>
      <c r="R1280">
        <v>10</v>
      </c>
      <c r="S1280" s="62" t="s">
        <v>154</v>
      </c>
      <c r="T1280" s="54" t="s">
        <v>64</v>
      </c>
      <c r="U1280" s="25" t="s">
        <v>138</v>
      </c>
      <c r="V1280">
        <v>116</v>
      </c>
      <c r="W1280">
        <v>116</v>
      </c>
      <c r="X1280">
        <v>1102</v>
      </c>
      <c r="Z1280">
        <v>13</v>
      </c>
      <c r="AA1280" s="38">
        <v>1</v>
      </c>
      <c r="AB1280" s="35" t="s">
        <v>370</v>
      </c>
      <c r="AC1280" s="35">
        <f>VLOOKUP(A1280,Raceinfo!$A$1:$D$15,4,0)</f>
        <v>2</v>
      </c>
      <c r="AD1280">
        <v>2</v>
      </c>
      <c r="AE1280">
        <v>81</v>
      </c>
      <c r="AF1280">
        <v>11</v>
      </c>
      <c r="AG1280">
        <v>12</v>
      </c>
      <c r="AH1280">
        <v>11</v>
      </c>
      <c r="AI1280">
        <v>2</v>
      </c>
      <c r="AL1280" t="s">
        <v>385</v>
      </c>
      <c r="AM1280" t="s">
        <v>1405</v>
      </c>
      <c r="AN1280" s="126">
        <f>表格2[[#This Row],[今次負磅]]/表格2[[#This Row],[排位體重]]*100%</f>
        <v>0.10526315789473684</v>
      </c>
      <c r="AO1280" t="str">
        <f t="shared" si="59"/>
        <v/>
      </c>
      <c r="AQ1280" t="s">
        <v>1419</v>
      </c>
    </row>
    <row r="1281" spans="1:43" x14ac:dyDescent="0.25">
      <c r="A1281" s="23" t="s">
        <v>238</v>
      </c>
      <c r="B1281" s="20" t="s">
        <v>256</v>
      </c>
      <c r="C1281" s="20"/>
      <c r="D1281" s="20"/>
      <c r="E1281" s="11" t="s">
        <v>1414</v>
      </c>
      <c r="F1281" s="23" t="s">
        <v>1409</v>
      </c>
      <c r="G1281" s="32" t="str">
        <f>VLOOKUP(AF1281, method!$A$1:$B$15, 2, 0)</f>
        <v>中前</v>
      </c>
      <c r="H1281" s="15">
        <v>1</v>
      </c>
      <c r="I1281" s="15" t="str">
        <f t="shared" si="57"/>
        <v/>
      </c>
      <c r="J1281" s="15">
        <f>COUNTIF($B$2:B1281,B1281)</f>
        <v>9</v>
      </c>
      <c r="K1281" s="15" t="str">
        <f t="shared" ca="1" si="58"/>
        <v/>
      </c>
      <c r="L1281" t="s">
        <v>389</v>
      </c>
      <c r="M1281" s="39" t="s">
        <v>390</v>
      </c>
      <c r="N1281">
        <v>1200</v>
      </c>
      <c r="O1281">
        <v>1</v>
      </c>
      <c r="P1281">
        <v>9.32</v>
      </c>
      <c r="Q1281">
        <v>5</v>
      </c>
      <c r="R1281">
        <v>4</v>
      </c>
      <c r="S1281" s="62" t="s">
        <v>154</v>
      </c>
      <c r="T1281" s="50" t="s">
        <v>46</v>
      </c>
      <c r="U1281" s="25" t="s">
        <v>138</v>
      </c>
      <c r="V1281">
        <v>116</v>
      </c>
      <c r="W1281">
        <v>129</v>
      </c>
      <c r="X1281">
        <v>1094</v>
      </c>
      <c r="Z1281">
        <v>4.2</v>
      </c>
      <c r="AA1281" s="38" t="s">
        <v>468</v>
      </c>
      <c r="AB1281" s="35" t="s">
        <v>377</v>
      </c>
      <c r="AC1281" s="35">
        <f>VLOOKUP(A1281,Raceinfo!$A$1:$D$15,4,0)</f>
        <v>2</v>
      </c>
      <c r="AD1281">
        <v>3</v>
      </c>
      <c r="AE1281">
        <v>74</v>
      </c>
      <c r="AF1281">
        <v>5</v>
      </c>
      <c r="AG1281">
        <v>6</v>
      </c>
      <c r="AH1281">
        <v>1</v>
      </c>
      <c r="AL1281" t="s">
        <v>491</v>
      </c>
      <c r="AM1281" t="s">
        <v>1540</v>
      </c>
      <c r="AN1281" s="126">
        <f>表格2[[#This Row],[今次負磅]]/表格2[[#This Row],[排位體重]]*100%</f>
        <v>0.10603290676416818</v>
      </c>
      <c r="AO1281" t="str">
        <f t="shared" si="59"/>
        <v/>
      </c>
      <c r="AQ1281" t="s">
        <v>1419</v>
      </c>
    </row>
    <row r="1282" spans="1:43" x14ac:dyDescent="0.25">
      <c r="A1282" s="23" t="s">
        <v>238</v>
      </c>
      <c r="B1282" s="20" t="s">
        <v>256</v>
      </c>
      <c r="C1282" s="20"/>
      <c r="D1282" s="20"/>
      <c r="E1282" s="11" t="s">
        <v>1414</v>
      </c>
      <c r="F1282" s="122"/>
      <c r="G1282" s="30" t="str">
        <f>VLOOKUP(AF1282, method!$A$1:$B$15, 2, 0)</f>
        <v>放頭</v>
      </c>
      <c r="H1282" s="15">
        <v>3</v>
      </c>
      <c r="I1282" s="15" t="str">
        <f t="shared" ref="I1282:I1345" si="60">IF(COUNTIFS($B:$B,B1282,$J:$J,"&lt;="&amp;5,$H:$H,"&lt;="&amp;5)&gt;=3,"忠","")</f>
        <v/>
      </c>
      <c r="J1282" s="15">
        <f>COUNTIF($B$2:B1282,B1282)</f>
        <v>10</v>
      </c>
      <c r="K1282" s="15" t="str">
        <f t="shared" ref="K1282:K1345" ca="1" si="61">IF(AND(J1282&lt;=5,COUNTIF($B:$B,$B1282)&gt;=5),IF(COUNTA(_xlfn.UNIQUE(OFFSET($U$1,MATCH($B1282,$B:$B,0)-1,0,5,1)))&gt;1,"倉",""),"")</f>
        <v/>
      </c>
      <c r="L1282" t="s">
        <v>503</v>
      </c>
      <c r="M1282" s="39" t="s">
        <v>430</v>
      </c>
      <c r="N1282">
        <v>1200</v>
      </c>
      <c r="O1282">
        <v>1</v>
      </c>
      <c r="P1282">
        <v>10.4</v>
      </c>
      <c r="Q1282">
        <v>5</v>
      </c>
      <c r="R1282">
        <v>12</v>
      </c>
      <c r="S1282" s="62" t="s">
        <v>154</v>
      </c>
      <c r="T1282" s="53" t="s">
        <v>60</v>
      </c>
      <c r="U1282" s="25" t="s">
        <v>138</v>
      </c>
      <c r="V1282">
        <v>116</v>
      </c>
      <c r="W1282">
        <v>129</v>
      </c>
      <c r="X1282">
        <v>1090</v>
      </c>
      <c r="Z1282">
        <v>3.4</v>
      </c>
      <c r="AA1282" s="38" t="s">
        <v>447</v>
      </c>
      <c r="AB1282" s="35" t="s">
        <v>377</v>
      </c>
      <c r="AC1282" s="35">
        <f>VLOOKUP(A1282,Raceinfo!$A$1:$D$15,4,0)</f>
        <v>2</v>
      </c>
      <c r="AD1282">
        <v>3</v>
      </c>
      <c r="AE1282">
        <v>74</v>
      </c>
      <c r="AF1282">
        <v>1</v>
      </c>
      <c r="AG1282">
        <v>1</v>
      </c>
      <c r="AH1282">
        <v>3</v>
      </c>
      <c r="AL1282" t="s">
        <v>29</v>
      </c>
      <c r="AM1282" t="s">
        <v>1472</v>
      </c>
      <c r="AN1282" s="126">
        <f>表格2[[#This Row],[今次負磅]]/表格2[[#This Row],[排位體重]]*100%</f>
        <v>0.10642201834862386</v>
      </c>
      <c r="AO1282" t="str">
        <f t="shared" ref="AO1282:AO1345" si="62">IF(AN1282&gt;0.1285,"H","")</f>
        <v/>
      </c>
      <c r="AQ1282" t="s">
        <v>1419</v>
      </c>
    </row>
    <row r="1283" spans="1:43" x14ac:dyDescent="0.25">
      <c r="A1283" s="23" t="s">
        <v>238</v>
      </c>
      <c r="B1283" s="20" t="s">
        <v>256</v>
      </c>
      <c r="C1283" s="20"/>
      <c r="D1283" s="20"/>
      <c r="E1283" s="11" t="s">
        <v>1414</v>
      </c>
      <c r="F1283" s="122"/>
      <c r="G1283" s="32" t="str">
        <f>VLOOKUP(AF1283, method!$A$1:$B$15, 2, 0)</f>
        <v>中前</v>
      </c>
      <c r="H1283" s="15">
        <v>3</v>
      </c>
      <c r="I1283" s="15" t="str">
        <f t="shared" si="60"/>
        <v/>
      </c>
      <c r="J1283" s="15">
        <f>COUNTIF($B$2:B1283,B1283)</f>
        <v>11</v>
      </c>
      <c r="K1283" s="15" t="str">
        <f t="shared" ca="1" si="61"/>
        <v/>
      </c>
      <c r="L1283" t="s">
        <v>478</v>
      </c>
      <c r="M1283" s="39" t="s">
        <v>430</v>
      </c>
      <c r="N1283">
        <v>1200</v>
      </c>
      <c r="O1283">
        <v>1</v>
      </c>
      <c r="P1283">
        <v>8.7200000000000006</v>
      </c>
      <c r="Q1283">
        <v>5</v>
      </c>
      <c r="R1283">
        <v>2</v>
      </c>
      <c r="S1283" s="62" t="s">
        <v>154</v>
      </c>
      <c r="T1283" s="53" t="s">
        <v>60</v>
      </c>
      <c r="U1283" s="25" t="s">
        <v>138</v>
      </c>
      <c r="V1283">
        <v>116</v>
      </c>
      <c r="W1283">
        <v>128</v>
      </c>
      <c r="X1283">
        <v>1092</v>
      </c>
      <c r="Z1283">
        <v>4.9000000000000004</v>
      </c>
      <c r="AA1283" s="38">
        <v>1</v>
      </c>
      <c r="AB1283" s="35" t="s">
        <v>370</v>
      </c>
      <c r="AC1283" s="35">
        <f>VLOOKUP(A1283,Raceinfo!$A$1:$D$15,4,0)</f>
        <v>2</v>
      </c>
      <c r="AD1283">
        <v>3</v>
      </c>
      <c r="AE1283">
        <v>73</v>
      </c>
      <c r="AF1283">
        <v>5</v>
      </c>
      <c r="AG1283">
        <v>6</v>
      </c>
      <c r="AH1283">
        <v>3</v>
      </c>
      <c r="AL1283" t="s">
        <v>29</v>
      </c>
      <c r="AM1283" t="s">
        <v>1472</v>
      </c>
      <c r="AN1283" s="126">
        <f>表格2[[#This Row],[今次負磅]]/表格2[[#This Row],[排位體重]]*100%</f>
        <v>0.10622710622710622</v>
      </c>
      <c r="AO1283" t="str">
        <f t="shared" si="62"/>
        <v/>
      </c>
      <c r="AQ1283" t="s">
        <v>1419</v>
      </c>
    </row>
    <row r="1284" spans="1:43" x14ac:dyDescent="0.25">
      <c r="A1284" s="23" t="s">
        <v>238</v>
      </c>
      <c r="B1284" s="20" t="s">
        <v>256</v>
      </c>
      <c r="C1284" s="20"/>
      <c r="D1284" s="20"/>
      <c r="E1284" s="11" t="s">
        <v>1414</v>
      </c>
      <c r="F1284" s="23" t="s">
        <v>1409</v>
      </c>
      <c r="G1284" s="32" t="str">
        <f>VLOOKUP(AF1284, method!$A$1:$B$15, 2, 0)</f>
        <v>中前</v>
      </c>
      <c r="H1284" s="15">
        <v>2</v>
      </c>
      <c r="I1284" s="15" t="str">
        <f t="shared" si="60"/>
        <v/>
      </c>
      <c r="J1284" s="15">
        <f>COUNTIF($B$2:B1284,B1284)</f>
        <v>12</v>
      </c>
      <c r="K1284" s="15" t="str">
        <f t="shared" ca="1" si="61"/>
        <v/>
      </c>
      <c r="L1284" t="s">
        <v>480</v>
      </c>
      <c r="M1284" s="39" t="s">
        <v>390</v>
      </c>
      <c r="N1284">
        <v>1200</v>
      </c>
      <c r="O1284">
        <v>1</v>
      </c>
      <c r="P1284">
        <v>8.67</v>
      </c>
      <c r="Q1284">
        <v>5</v>
      </c>
      <c r="R1284">
        <v>6</v>
      </c>
      <c r="S1284" s="62" t="s">
        <v>154</v>
      </c>
      <c r="T1284" s="53" t="s">
        <v>60</v>
      </c>
      <c r="U1284" s="25" t="s">
        <v>138</v>
      </c>
      <c r="V1284">
        <v>116</v>
      </c>
      <c r="W1284">
        <v>128</v>
      </c>
      <c r="X1284">
        <v>1091</v>
      </c>
      <c r="Z1284">
        <v>9.9</v>
      </c>
      <c r="AA1284" s="37" t="s">
        <v>436</v>
      </c>
      <c r="AB1284" s="35" t="s">
        <v>370</v>
      </c>
      <c r="AC1284" s="35">
        <f>VLOOKUP(A1284,Raceinfo!$A$1:$D$15,4,0)</f>
        <v>2</v>
      </c>
      <c r="AD1284">
        <v>3</v>
      </c>
      <c r="AE1284">
        <v>73</v>
      </c>
      <c r="AF1284">
        <v>6</v>
      </c>
      <c r="AG1284">
        <v>5</v>
      </c>
      <c r="AH1284">
        <v>2</v>
      </c>
      <c r="AL1284" t="s">
        <v>29</v>
      </c>
      <c r="AM1284" t="s">
        <v>1472</v>
      </c>
      <c r="AN1284" s="126">
        <f>表格2[[#This Row],[今次負磅]]/表格2[[#This Row],[排位體重]]*100%</f>
        <v>0.10632447296058661</v>
      </c>
      <c r="AO1284" t="str">
        <f t="shared" si="62"/>
        <v/>
      </c>
      <c r="AQ1284" t="s">
        <v>1419</v>
      </c>
    </row>
    <row r="1285" spans="1:43" x14ac:dyDescent="0.25">
      <c r="A1285" s="23" t="s">
        <v>238</v>
      </c>
      <c r="B1285" s="20" t="s">
        <v>256</v>
      </c>
      <c r="C1285" s="20"/>
      <c r="D1285" s="20"/>
      <c r="E1285" s="11" t="s">
        <v>1414</v>
      </c>
      <c r="F1285" s="122"/>
      <c r="G1285" s="32" t="str">
        <f>VLOOKUP(AF1285, method!$A$1:$B$15, 2, 0)</f>
        <v>中前</v>
      </c>
      <c r="H1285">
        <v>8</v>
      </c>
      <c r="I1285" t="str">
        <f t="shared" si="60"/>
        <v/>
      </c>
      <c r="J1285">
        <f>COUNTIF($B$2:B1285,B1285)</f>
        <v>13</v>
      </c>
      <c r="K1285" t="str">
        <f t="shared" ca="1" si="61"/>
        <v/>
      </c>
      <c r="L1285" t="s">
        <v>508</v>
      </c>
      <c r="M1285" s="39" t="s">
        <v>369</v>
      </c>
      <c r="N1285">
        <v>1200</v>
      </c>
      <c r="O1285">
        <v>1</v>
      </c>
      <c r="P1285">
        <v>9.49</v>
      </c>
      <c r="Q1285">
        <v>5</v>
      </c>
      <c r="R1285">
        <v>2</v>
      </c>
      <c r="S1285" s="62" t="s">
        <v>154</v>
      </c>
      <c r="T1285" s="53" t="s">
        <v>60</v>
      </c>
      <c r="U1285" s="25" t="s">
        <v>138</v>
      </c>
      <c r="V1285">
        <v>116</v>
      </c>
      <c r="W1285">
        <v>133</v>
      </c>
      <c r="X1285">
        <v>1083</v>
      </c>
      <c r="Z1285">
        <v>16</v>
      </c>
      <c r="AA1285" s="37">
        <v>7</v>
      </c>
      <c r="AB1285" s="35" t="s">
        <v>377</v>
      </c>
      <c r="AC1285" s="35">
        <f>VLOOKUP(A1285,Raceinfo!$A$1:$D$15,4,0)</f>
        <v>2</v>
      </c>
      <c r="AD1285">
        <v>3</v>
      </c>
      <c r="AE1285">
        <v>74</v>
      </c>
      <c r="AF1285">
        <v>4</v>
      </c>
      <c r="AG1285">
        <v>4</v>
      </c>
      <c r="AH1285">
        <v>8</v>
      </c>
      <c r="AL1285" t="s">
        <v>106</v>
      </c>
      <c r="AM1285" t="s">
        <v>1477</v>
      </c>
      <c r="AN1285" s="126">
        <f>表格2[[#This Row],[今次負磅]]/表格2[[#This Row],[排位體重]]*100%</f>
        <v>0.10710987996306556</v>
      </c>
      <c r="AO1285" t="str">
        <f t="shared" si="62"/>
        <v/>
      </c>
      <c r="AQ1285" t="s">
        <v>1419</v>
      </c>
    </row>
    <row r="1286" spans="1:43" x14ac:dyDescent="0.25">
      <c r="A1286" s="23" t="s">
        <v>238</v>
      </c>
      <c r="B1286" s="20" t="s">
        <v>256</v>
      </c>
      <c r="C1286" s="20"/>
      <c r="D1286" s="20"/>
      <c r="E1286" s="11" t="s">
        <v>1414</v>
      </c>
      <c r="F1286" s="122"/>
      <c r="G1286" s="32" t="str">
        <f>VLOOKUP(AF1286, method!$A$1:$B$15, 2, 0)</f>
        <v>中前</v>
      </c>
      <c r="H1286">
        <v>6</v>
      </c>
      <c r="I1286" t="str">
        <f t="shared" si="60"/>
        <v/>
      </c>
      <c r="J1286">
        <f>COUNTIF($B$2:B1286,B1286)</f>
        <v>14</v>
      </c>
      <c r="K1286" t="str">
        <f t="shared" ca="1" si="61"/>
        <v/>
      </c>
      <c r="L1286" t="s">
        <v>686</v>
      </c>
      <c r="M1286" s="39" t="s">
        <v>413</v>
      </c>
      <c r="N1286">
        <v>1200</v>
      </c>
      <c r="O1286">
        <v>1</v>
      </c>
      <c r="P1286">
        <v>9.58</v>
      </c>
      <c r="Q1286">
        <v>5</v>
      </c>
      <c r="R1286">
        <v>12</v>
      </c>
      <c r="S1286" s="62" t="s">
        <v>154</v>
      </c>
      <c r="T1286" s="53" t="s">
        <v>60</v>
      </c>
      <c r="U1286" s="25" t="s">
        <v>138</v>
      </c>
      <c r="V1286">
        <v>116</v>
      </c>
      <c r="W1286">
        <v>132</v>
      </c>
      <c r="X1286">
        <v>1076</v>
      </c>
      <c r="Z1286">
        <v>5.5</v>
      </c>
      <c r="AA1286" s="38">
        <v>1</v>
      </c>
      <c r="AB1286" s="35" t="s">
        <v>377</v>
      </c>
      <c r="AC1286" s="35">
        <f>VLOOKUP(A1286,Raceinfo!$A$1:$D$15,4,0)</f>
        <v>2</v>
      </c>
      <c r="AD1286">
        <v>3</v>
      </c>
      <c r="AE1286">
        <v>74</v>
      </c>
      <c r="AF1286">
        <v>5</v>
      </c>
      <c r="AG1286">
        <v>4</v>
      </c>
      <c r="AH1286">
        <v>6</v>
      </c>
      <c r="AL1286" t="s">
        <v>385</v>
      </c>
      <c r="AM1286" t="s">
        <v>1405</v>
      </c>
      <c r="AN1286" s="126">
        <f>表格2[[#This Row],[今次負磅]]/表格2[[#This Row],[排位體重]]*100%</f>
        <v>0.10780669144981413</v>
      </c>
      <c r="AO1286" t="str">
        <f t="shared" si="62"/>
        <v/>
      </c>
      <c r="AQ1286" t="s">
        <v>1419</v>
      </c>
    </row>
    <row r="1287" spans="1:43" x14ac:dyDescent="0.25">
      <c r="A1287" s="23" t="s">
        <v>238</v>
      </c>
      <c r="B1287" s="20" t="s">
        <v>256</v>
      </c>
      <c r="C1287" s="20"/>
      <c r="D1287" s="20"/>
      <c r="E1287" s="11" t="s">
        <v>1414</v>
      </c>
      <c r="F1287" s="28" t="s">
        <v>1408</v>
      </c>
      <c r="G1287" s="30" t="str">
        <f>VLOOKUP(AF1287, method!$A$1:$B$15, 2, 0)</f>
        <v>放頭</v>
      </c>
      <c r="H1287" s="15">
        <v>2</v>
      </c>
      <c r="I1287" s="15" t="str">
        <f t="shared" si="60"/>
        <v/>
      </c>
      <c r="J1287" s="15">
        <f>COUNTIF($B$2:B1287,B1287)</f>
        <v>15</v>
      </c>
      <c r="K1287" s="15" t="str">
        <f t="shared" ca="1" si="61"/>
        <v/>
      </c>
      <c r="L1287" t="s">
        <v>645</v>
      </c>
      <c r="M1287" s="39" t="s">
        <v>394</v>
      </c>
      <c r="N1287">
        <v>1200</v>
      </c>
      <c r="O1287">
        <v>1</v>
      </c>
      <c r="P1287">
        <v>9.18</v>
      </c>
      <c r="Q1287">
        <v>5</v>
      </c>
      <c r="R1287">
        <v>7</v>
      </c>
      <c r="S1287" s="62" t="s">
        <v>154</v>
      </c>
      <c r="T1287" s="53" t="s">
        <v>60</v>
      </c>
      <c r="U1287" s="25" t="s">
        <v>138</v>
      </c>
      <c r="V1287">
        <v>116</v>
      </c>
      <c r="W1287">
        <v>126</v>
      </c>
      <c r="X1287">
        <v>1102</v>
      </c>
      <c r="Z1287">
        <v>13</v>
      </c>
      <c r="AA1287" s="38" t="s">
        <v>432</v>
      </c>
      <c r="AB1287" s="35" t="s">
        <v>377</v>
      </c>
      <c r="AC1287" s="35">
        <f>VLOOKUP(A1287,Raceinfo!$A$1:$D$15,4,0)</f>
        <v>2</v>
      </c>
      <c r="AD1287">
        <v>3</v>
      </c>
      <c r="AE1287">
        <v>71</v>
      </c>
      <c r="AF1287">
        <v>3</v>
      </c>
      <c r="AG1287">
        <v>3</v>
      </c>
      <c r="AH1287">
        <v>2</v>
      </c>
      <c r="AL1287" t="s">
        <v>385</v>
      </c>
      <c r="AM1287" t="s">
        <v>1405</v>
      </c>
      <c r="AN1287" s="126">
        <f>表格2[[#This Row],[今次負磅]]/表格2[[#This Row],[排位體重]]*100%</f>
        <v>0.10526315789473684</v>
      </c>
      <c r="AO1287" t="str">
        <f t="shared" si="62"/>
        <v/>
      </c>
      <c r="AQ1287" t="s">
        <v>1419</v>
      </c>
    </row>
    <row r="1288" spans="1:43" x14ac:dyDescent="0.25">
      <c r="A1288" s="24" t="s">
        <v>258</v>
      </c>
      <c r="B1288" s="21" t="s">
        <v>259</v>
      </c>
      <c r="C1288" s="21"/>
      <c r="D1288" s="21"/>
      <c r="E1288" s="125" t="s">
        <v>1399</v>
      </c>
      <c r="F1288" s="122"/>
      <c r="G1288" s="32" t="str">
        <f>VLOOKUP(AF1288, method!$A$1:$B$15, 2, 0)</f>
        <v>中前</v>
      </c>
      <c r="H1288" s="15">
        <v>3</v>
      </c>
      <c r="I1288" s="15" t="str">
        <f t="shared" si="60"/>
        <v/>
      </c>
      <c r="J1288" s="15">
        <f>COUNTIF($B$2:B1288,B1288)</f>
        <v>1</v>
      </c>
      <c r="K1288" s="15" t="str">
        <f t="shared" ca="1" si="61"/>
        <v/>
      </c>
      <c r="L1288" t="s">
        <v>393</v>
      </c>
      <c r="M1288" s="39" t="s">
        <v>394</v>
      </c>
      <c r="N1288" s="42">
        <v>1400</v>
      </c>
      <c r="O1288">
        <v>1</v>
      </c>
      <c r="P1288">
        <v>21.9</v>
      </c>
      <c r="Q1288">
        <v>5</v>
      </c>
      <c r="R1288">
        <v>1</v>
      </c>
      <c r="S1288" s="50" t="s">
        <v>46</v>
      </c>
      <c r="T1288" s="52" t="s">
        <v>56</v>
      </c>
      <c r="U1288" s="25" t="s">
        <v>138</v>
      </c>
      <c r="V1288">
        <v>135</v>
      </c>
      <c r="W1288">
        <v>135</v>
      </c>
      <c r="X1288">
        <v>1136</v>
      </c>
      <c r="Z1288">
        <v>2.6</v>
      </c>
      <c r="AA1288" s="38" t="s">
        <v>550</v>
      </c>
      <c r="AB1288" s="35" t="s">
        <v>377</v>
      </c>
      <c r="AC1288" s="35">
        <f>VLOOKUP(A1288,Raceinfo!$A$1:$D$15,4,0)</f>
        <v>4</v>
      </c>
      <c r="AD1288">
        <v>4</v>
      </c>
      <c r="AE1288">
        <v>60</v>
      </c>
      <c r="AF1288">
        <v>7</v>
      </c>
      <c r="AG1288">
        <v>6</v>
      </c>
      <c r="AH1288">
        <v>4</v>
      </c>
      <c r="AI1288">
        <v>3</v>
      </c>
      <c r="AL1288" t="s">
        <v>29</v>
      </c>
      <c r="AM1288" t="s">
        <v>1472</v>
      </c>
      <c r="AN1288" s="126">
        <f>表格2[[#This Row],[今次負磅]]/表格2[[#This Row],[排位體重]]*100%</f>
        <v>0.11883802816901408</v>
      </c>
      <c r="AO1288" t="str">
        <f t="shared" si="62"/>
        <v/>
      </c>
      <c r="AQ1288" t="s">
        <v>1419</v>
      </c>
    </row>
    <row r="1289" spans="1:43" x14ac:dyDescent="0.25">
      <c r="A1289" s="24" t="s">
        <v>258</v>
      </c>
      <c r="B1289" s="21" t="s">
        <v>259</v>
      </c>
      <c r="C1289" s="21" t="s">
        <v>1410</v>
      </c>
      <c r="D1289" s="21"/>
      <c r="E1289" s="12" t="s">
        <v>29</v>
      </c>
      <c r="F1289" s="18" t="s">
        <v>1407</v>
      </c>
      <c r="G1289" s="33" t="str">
        <f>VLOOKUP(AF1289, method!$A$1:$B$15, 2, 0)</f>
        <v>留後</v>
      </c>
      <c r="H1289" s="15">
        <v>1</v>
      </c>
      <c r="I1289" s="15" t="str">
        <f t="shared" si="60"/>
        <v/>
      </c>
      <c r="J1289" s="15">
        <f>COUNTIF($B$2:B1289,B1289)</f>
        <v>2</v>
      </c>
      <c r="K1289" s="15" t="str">
        <f t="shared" ca="1" si="61"/>
        <v/>
      </c>
      <c r="L1289" t="s">
        <v>522</v>
      </c>
      <c r="M1289" s="39" t="s">
        <v>394</v>
      </c>
      <c r="N1289" s="42">
        <v>1400</v>
      </c>
      <c r="O1289">
        <v>1</v>
      </c>
      <c r="P1289" s="127">
        <v>20.81</v>
      </c>
      <c r="Q1289">
        <v>5</v>
      </c>
      <c r="R1289">
        <v>4</v>
      </c>
      <c r="S1289" s="50" t="s">
        <v>46</v>
      </c>
      <c r="T1289" s="52" t="s">
        <v>56</v>
      </c>
      <c r="U1289" s="25" t="s">
        <v>138</v>
      </c>
      <c r="V1289">
        <v>135</v>
      </c>
      <c r="W1289">
        <v>127</v>
      </c>
      <c r="X1289">
        <v>1117</v>
      </c>
      <c r="Z1289">
        <v>54</v>
      </c>
      <c r="AA1289" s="38" t="s">
        <v>550</v>
      </c>
      <c r="AB1289" s="35" t="s">
        <v>370</v>
      </c>
      <c r="AC1289" s="35">
        <f>VLOOKUP(A1289,Raceinfo!$A$1:$D$15,4,0)</f>
        <v>4</v>
      </c>
      <c r="AD1289">
        <v>4</v>
      </c>
      <c r="AE1289">
        <v>52</v>
      </c>
      <c r="AF1289">
        <v>11</v>
      </c>
      <c r="AG1289">
        <v>8</v>
      </c>
      <c r="AH1289">
        <v>8</v>
      </c>
      <c r="AI1289">
        <v>1</v>
      </c>
      <c r="AL1289" t="s">
        <v>106</v>
      </c>
      <c r="AM1289" t="s">
        <v>1477</v>
      </c>
      <c r="AN1289" s="126">
        <f>表格2[[#This Row],[今次負磅]]/表格2[[#This Row],[排位體重]]*100%</f>
        <v>0.12085944494180842</v>
      </c>
      <c r="AO1289" t="str">
        <f t="shared" si="62"/>
        <v/>
      </c>
      <c r="AQ1289" t="s">
        <v>1419</v>
      </c>
    </row>
    <row r="1290" spans="1:43" x14ac:dyDescent="0.25">
      <c r="A1290" s="24" t="s">
        <v>258</v>
      </c>
      <c r="B1290" s="22" t="s">
        <v>261</v>
      </c>
      <c r="C1290" s="22" t="s">
        <v>1410</v>
      </c>
      <c r="D1290" s="22"/>
      <c r="E1290" s="124" t="s">
        <v>1413</v>
      </c>
      <c r="F1290" s="28" t="s">
        <v>1408</v>
      </c>
      <c r="G1290" s="30" t="str">
        <f>VLOOKUP(AF1290, method!$A$1:$B$15, 2, 0)</f>
        <v>放頭</v>
      </c>
      <c r="H1290" s="15">
        <v>1</v>
      </c>
      <c r="I1290" s="15" t="str">
        <f t="shared" si="60"/>
        <v>忠</v>
      </c>
      <c r="J1290" s="15">
        <f>COUNTIF($B$2:B1290,B1290)</f>
        <v>1</v>
      </c>
      <c r="K1290" s="15" t="str">
        <f t="shared" ca="1" si="61"/>
        <v/>
      </c>
      <c r="L1290" t="s">
        <v>393</v>
      </c>
      <c r="M1290" s="39" t="s">
        <v>394</v>
      </c>
      <c r="N1290" s="42">
        <v>1400</v>
      </c>
      <c r="O1290">
        <v>1</v>
      </c>
      <c r="P1290" s="127">
        <v>21.66</v>
      </c>
      <c r="Q1290">
        <v>13</v>
      </c>
      <c r="R1290">
        <v>4</v>
      </c>
      <c r="S1290" s="62" t="s">
        <v>154</v>
      </c>
      <c r="T1290" s="62" t="s">
        <v>154</v>
      </c>
      <c r="U1290" s="20" t="s">
        <v>165</v>
      </c>
      <c r="V1290">
        <v>135</v>
      </c>
      <c r="W1290">
        <v>129</v>
      </c>
      <c r="X1290">
        <v>1106</v>
      </c>
      <c r="Z1290">
        <v>7.7</v>
      </c>
      <c r="AA1290" s="38" t="s">
        <v>463</v>
      </c>
      <c r="AB1290" s="35" t="s">
        <v>377</v>
      </c>
      <c r="AC1290" s="35">
        <f>VLOOKUP(A1290,Raceinfo!$A$1:$D$15,4,0)</f>
        <v>4</v>
      </c>
      <c r="AD1290">
        <v>4</v>
      </c>
      <c r="AE1290">
        <v>54</v>
      </c>
      <c r="AF1290">
        <v>2</v>
      </c>
      <c r="AG1290">
        <v>2</v>
      </c>
      <c r="AH1290">
        <v>2</v>
      </c>
      <c r="AI1290">
        <v>1</v>
      </c>
      <c r="AL1290" t="s">
        <v>385</v>
      </c>
      <c r="AM1290" t="s">
        <v>1405</v>
      </c>
      <c r="AN1290" s="126">
        <f>表格2[[#This Row],[今次負磅]]/表格2[[#This Row],[排位體重]]*100%</f>
        <v>0.12206148282097649</v>
      </c>
      <c r="AO1290" t="str">
        <f t="shared" si="62"/>
        <v/>
      </c>
    </row>
    <row r="1291" spans="1:43" x14ac:dyDescent="0.25">
      <c r="A1291" s="24" t="s">
        <v>258</v>
      </c>
      <c r="B1291" s="22" t="s">
        <v>261</v>
      </c>
      <c r="C1291" s="22"/>
      <c r="D1291" s="22"/>
      <c r="E1291" s="124" t="s">
        <v>1413</v>
      </c>
      <c r="F1291" s="28" t="s">
        <v>1408</v>
      </c>
      <c r="G1291" s="30" t="str">
        <f>VLOOKUP(AF1291, method!$A$1:$B$15, 2, 0)</f>
        <v>放頭</v>
      </c>
      <c r="H1291" s="15">
        <v>2</v>
      </c>
      <c r="I1291" s="15" t="str">
        <f t="shared" si="60"/>
        <v>忠</v>
      </c>
      <c r="J1291" s="15">
        <f>COUNTIF($B$2:B1291,B1291)</f>
        <v>2</v>
      </c>
      <c r="K1291" s="15" t="str">
        <f t="shared" ca="1" si="61"/>
        <v/>
      </c>
      <c r="L1291" t="s">
        <v>415</v>
      </c>
      <c r="M1291" s="39" t="s">
        <v>413</v>
      </c>
      <c r="N1291" s="42">
        <v>1400</v>
      </c>
      <c r="O1291">
        <v>1</v>
      </c>
      <c r="P1291">
        <v>22.39</v>
      </c>
      <c r="Q1291">
        <v>13</v>
      </c>
      <c r="R1291">
        <v>6</v>
      </c>
      <c r="S1291" s="62" t="s">
        <v>154</v>
      </c>
      <c r="T1291" s="62" t="s">
        <v>154</v>
      </c>
      <c r="U1291" s="20" t="s">
        <v>165</v>
      </c>
      <c r="V1291">
        <v>135</v>
      </c>
      <c r="W1291">
        <v>131</v>
      </c>
      <c r="X1291">
        <v>1101</v>
      </c>
      <c r="Z1291">
        <v>4.2</v>
      </c>
      <c r="AA1291" s="38" t="s">
        <v>550</v>
      </c>
      <c r="AB1291" s="35" t="s">
        <v>377</v>
      </c>
      <c r="AC1291" s="35">
        <f>VLOOKUP(A1291,Raceinfo!$A$1:$D$15,4,0)</f>
        <v>4</v>
      </c>
      <c r="AD1291">
        <v>4</v>
      </c>
      <c r="AE1291">
        <v>54</v>
      </c>
      <c r="AF1291">
        <v>2</v>
      </c>
      <c r="AG1291">
        <v>2</v>
      </c>
      <c r="AH1291">
        <v>2</v>
      </c>
      <c r="AI1291">
        <v>2</v>
      </c>
      <c r="AL1291" t="s">
        <v>385</v>
      </c>
      <c r="AM1291" t="s">
        <v>1405</v>
      </c>
      <c r="AN1291" s="126">
        <f>表格2[[#This Row],[今次負磅]]/表格2[[#This Row],[排位體重]]*100%</f>
        <v>0.1226158038147139</v>
      </c>
      <c r="AO1291" t="str">
        <f t="shared" si="62"/>
        <v/>
      </c>
    </row>
    <row r="1292" spans="1:43" x14ac:dyDescent="0.25">
      <c r="A1292" s="24" t="s">
        <v>258</v>
      </c>
      <c r="B1292" s="22" t="s">
        <v>261</v>
      </c>
      <c r="C1292" s="22"/>
      <c r="D1292" s="22"/>
      <c r="E1292" s="124" t="s">
        <v>1413</v>
      </c>
      <c r="F1292" s="122"/>
      <c r="G1292" s="30" t="str">
        <f>VLOOKUP(AF1292, method!$A$1:$B$15, 2, 0)</f>
        <v>放頭</v>
      </c>
      <c r="H1292" s="15">
        <v>3</v>
      </c>
      <c r="I1292" s="15" t="str">
        <f t="shared" si="60"/>
        <v>忠</v>
      </c>
      <c r="J1292" s="15">
        <f>COUNTIF($B$2:B1292,B1292)</f>
        <v>3</v>
      </c>
      <c r="K1292" s="15" t="str">
        <f t="shared" ca="1" si="61"/>
        <v/>
      </c>
      <c r="L1292" t="s">
        <v>590</v>
      </c>
      <c r="M1292" s="39" t="s">
        <v>430</v>
      </c>
      <c r="N1292" s="42">
        <v>1400</v>
      </c>
      <c r="O1292">
        <v>1</v>
      </c>
      <c r="P1292">
        <v>24.65</v>
      </c>
      <c r="Q1292">
        <v>13</v>
      </c>
      <c r="R1292">
        <v>5</v>
      </c>
      <c r="S1292" s="62" t="s">
        <v>154</v>
      </c>
      <c r="T1292" s="62" t="s">
        <v>154</v>
      </c>
      <c r="U1292" s="20" t="s">
        <v>165</v>
      </c>
      <c r="V1292">
        <v>135</v>
      </c>
      <c r="W1292">
        <v>130</v>
      </c>
      <c r="X1292">
        <v>1104</v>
      </c>
      <c r="Z1292">
        <v>8.1999999999999993</v>
      </c>
      <c r="AA1292" s="37" t="s">
        <v>410</v>
      </c>
      <c r="AB1292" s="36" t="s">
        <v>577</v>
      </c>
      <c r="AC1292" s="36">
        <f>VLOOKUP(A1292,Raceinfo!$A$1:$D$15,4,0)</f>
        <v>4</v>
      </c>
      <c r="AD1292">
        <v>4</v>
      </c>
      <c r="AE1292">
        <v>55</v>
      </c>
      <c r="AF1292">
        <v>2</v>
      </c>
      <c r="AG1292">
        <v>2</v>
      </c>
      <c r="AH1292">
        <v>2</v>
      </c>
      <c r="AI1292">
        <v>3</v>
      </c>
      <c r="AL1292" t="s">
        <v>385</v>
      </c>
      <c r="AM1292" t="s">
        <v>1405</v>
      </c>
      <c r="AN1292" s="126">
        <f>表格2[[#This Row],[今次負磅]]/表格2[[#This Row],[排位體重]]*100%</f>
        <v>0.12228260869565218</v>
      </c>
      <c r="AO1292" t="str">
        <f t="shared" si="62"/>
        <v/>
      </c>
    </row>
    <row r="1293" spans="1:43" x14ac:dyDescent="0.25">
      <c r="A1293" s="24" t="s">
        <v>258</v>
      </c>
      <c r="B1293" s="22" t="s">
        <v>261</v>
      </c>
      <c r="C1293" s="22"/>
      <c r="D1293" s="22"/>
      <c r="E1293" s="125" t="s">
        <v>1399</v>
      </c>
      <c r="F1293" s="122"/>
      <c r="G1293" s="32" t="str">
        <f>VLOOKUP(AF1293, method!$A$1:$B$15, 2, 0)</f>
        <v>中前</v>
      </c>
      <c r="H1293">
        <v>5</v>
      </c>
      <c r="I1293" t="str">
        <f t="shared" si="60"/>
        <v>忠</v>
      </c>
      <c r="J1293">
        <f>COUNTIF($B$2:B1293,B1293)</f>
        <v>4</v>
      </c>
      <c r="K1293" t="str">
        <f t="shared" ca="1" si="61"/>
        <v/>
      </c>
      <c r="L1293" t="s">
        <v>417</v>
      </c>
      <c r="M1293" s="39" t="s">
        <v>394</v>
      </c>
      <c r="N1293">
        <v>1200</v>
      </c>
      <c r="O1293">
        <v>1</v>
      </c>
      <c r="P1293">
        <v>9.85</v>
      </c>
      <c r="Q1293">
        <v>13</v>
      </c>
      <c r="R1293">
        <v>9</v>
      </c>
      <c r="S1293" s="62" t="s">
        <v>154</v>
      </c>
      <c r="T1293" s="62" t="s">
        <v>154</v>
      </c>
      <c r="U1293" s="20" t="s">
        <v>165</v>
      </c>
      <c r="V1293">
        <v>135</v>
      </c>
      <c r="W1293">
        <v>135</v>
      </c>
      <c r="X1293">
        <v>1101</v>
      </c>
      <c r="Z1293">
        <v>19</v>
      </c>
      <c r="AA1293" s="37" t="s">
        <v>531</v>
      </c>
      <c r="AB1293" s="35" t="s">
        <v>377</v>
      </c>
      <c r="AC1293" s="35">
        <f>VLOOKUP(A1293,Raceinfo!$A$1:$D$15,4,0)</f>
        <v>4</v>
      </c>
      <c r="AD1293">
        <v>4</v>
      </c>
      <c r="AE1293">
        <v>57</v>
      </c>
      <c r="AF1293">
        <v>4</v>
      </c>
      <c r="AG1293">
        <v>4</v>
      </c>
      <c r="AH1293">
        <v>5</v>
      </c>
      <c r="AL1293" t="s">
        <v>385</v>
      </c>
      <c r="AM1293" t="s">
        <v>1405</v>
      </c>
      <c r="AN1293" s="126">
        <f>表格2[[#This Row],[今次負磅]]/表格2[[#This Row],[排位體重]]*100%</f>
        <v>0.1226158038147139</v>
      </c>
      <c r="AO1293" t="str">
        <f t="shared" si="62"/>
        <v/>
      </c>
    </row>
    <row r="1294" spans="1:43" x14ac:dyDescent="0.25">
      <c r="A1294" s="24" t="s">
        <v>258</v>
      </c>
      <c r="B1294" s="22" t="s">
        <v>261</v>
      </c>
      <c r="C1294" s="22"/>
      <c r="D1294" s="22"/>
      <c r="E1294" s="125" t="s">
        <v>1399</v>
      </c>
      <c r="F1294" s="122"/>
      <c r="G1294" s="32" t="str">
        <f>VLOOKUP(AF1294, method!$A$1:$B$15, 2, 0)</f>
        <v>中前</v>
      </c>
      <c r="H1294">
        <v>7</v>
      </c>
      <c r="I1294" t="str">
        <f t="shared" si="60"/>
        <v>忠</v>
      </c>
      <c r="J1294">
        <f>COUNTIF($B$2:B1294,B1294)</f>
        <v>5</v>
      </c>
      <c r="K1294" t="str">
        <f t="shared" ca="1" si="61"/>
        <v/>
      </c>
      <c r="L1294" t="s">
        <v>591</v>
      </c>
      <c r="M1294" s="40" t="s">
        <v>376</v>
      </c>
      <c r="N1294">
        <v>1200</v>
      </c>
      <c r="O1294">
        <v>1</v>
      </c>
      <c r="P1294">
        <v>10.77</v>
      </c>
      <c r="Q1294">
        <v>13</v>
      </c>
      <c r="R1294">
        <v>2</v>
      </c>
      <c r="S1294" s="62" t="s">
        <v>154</v>
      </c>
      <c r="T1294" s="62" t="s">
        <v>154</v>
      </c>
      <c r="U1294" s="20" t="s">
        <v>165</v>
      </c>
      <c r="V1294">
        <v>135</v>
      </c>
      <c r="W1294">
        <v>133</v>
      </c>
      <c r="X1294">
        <v>1097</v>
      </c>
      <c r="Z1294">
        <v>8.3000000000000007</v>
      </c>
      <c r="AA1294" s="38" t="s">
        <v>447</v>
      </c>
      <c r="AB1294" s="35" t="s">
        <v>377</v>
      </c>
      <c r="AC1294" s="35">
        <f>VLOOKUP(A1294,Raceinfo!$A$1:$D$15,4,0)</f>
        <v>4</v>
      </c>
      <c r="AD1294">
        <v>4</v>
      </c>
      <c r="AE1294">
        <v>58</v>
      </c>
      <c r="AF1294">
        <v>5</v>
      </c>
      <c r="AG1294">
        <v>7</v>
      </c>
      <c r="AH1294">
        <v>7</v>
      </c>
      <c r="AL1294" t="s">
        <v>385</v>
      </c>
      <c r="AM1294" t="s">
        <v>1405</v>
      </c>
      <c r="AN1294" s="126">
        <f>表格2[[#This Row],[今次負磅]]/表格2[[#This Row],[排位體重]]*100%</f>
        <v>0.12306289881494986</v>
      </c>
      <c r="AO1294" t="str">
        <f t="shared" si="62"/>
        <v/>
      </c>
    </row>
    <row r="1295" spans="1:43" x14ac:dyDescent="0.25">
      <c r="A1295" s="24" t="s">
        <v>258</v>
      </c>
      <c r="B1295" s="22" t="s">
        <v>261</v>
      </c>
      <c r="C1295" s="22"/>
      <c r="D1295" s="22"/>
      <c r="E1295" s="11" t="s">
        <v>1414</v>
      </c>
      <c r="F1295" s="122"/>
      <c r="G1295" s="32" t="str">
        <f>VLOOKUP(AF1295, method!$A$1:$B$15, 2, 0)</f>
        <v>中前</v>
      </c>
      <c r="H1295">
        <v>7</v>
      </c>
      <c r="I1295" t="str">
        <f t="shared" si="60"/>
        <v>忠</v>
      </c>
      <c r="J1295">
        <f>COUNTIF($B$2:B1295,B1295)</f>
        <v>6</v>
      </c>
      <c r="K1295" t="str">
        <f t="shared" ca="1" si="61"/>
        <v/>
      </c>
      <c r="L1295" t="s">
        <v>568</v>
      </c>
      <c r="M1295" s="39" t="s">
        <v>369</v>
      </c>
      <c r="N1295">
        <v>1200</v>
      </c>
      <c r="O1295">
        <v>1</v>
      </c>
      <c r="P1295">
        <v>9.77</v>
      </c>
      <c r="Q1295">
        <v>13</v>
      </c>
      <c r="R1295">
        <v>10</v>
      </c>
      <c r="S1295" s="62" t="s">
        <v>154</v>
      </c>
      <c r="T1295" s="62" t="s">
        <v>154</v>
      </c>
      <c r="U1295" s="20" t="s">
        <v>165</v>
      </c>
      <c r="V1295">
        <v>135</v>
      </c>
      <c r="W1295">
        <v>133</v>
      </c>
      <c r="X1295">
        <v>1104</v>
      </c>
      <c r="Z1295">
        <v>9</v>
      </c>
      <c r="AA1295" s="37" t="s">
        <v>423</v>
      </c>
      <c r="AB1295" s="35" t="s">
        <v>370</v>
      </c>
      <c r="AC1295" s="35">
        <f>VLOOKUP(A1295,Raceinfo!$A$1:$D$15,4,0)</f>
        <v>4</v>
      </c>
      <c r="AD1295">
        <v>4</v>
      </c>
      <c r="AE1295">
        <v>58</v>
      </c>
      <c r="AF1295">
        <v>7</v>
      </c>
      <c r="AG1295">
        <v>8</v>
      </c>
      <c r="AH1295">
        <v>7</v>
      </c>
      <c r="AL1295" t="s">
        <v>385</v>
      </c>
      <c r="AM1295" t="s">
        <v>1405</v>
      </c>
      <c r="AN1295" s="126">
        <f>表格2[[#This Row],[今次負磅]]/表格2[[#This Row],[排位體重]]*100%</f>
        <v>0.12228260869565218</v>
      </c>
      <c r="AO1295" t="str">
        <f t="shared" si="62"/>
        <v/>
      </c>
    </row>
    <row r="1296" spans="1:43" x14ac:dyDescent="0.25">
      <c r="A1296" s="24" t="s">
        <v>258</v>
      </c>
      <c r="B1296" s="22" t="s">
        <v>261</v>
      </c>
      <c r="C1296" s="22"/>
      <c r="D1296" s="22"/>
      <c r="E1296" s="11" t="s">
        <v>1414</v>
      </c>
      <c r="F1296" s="28" t="s">
        <v>1408</v>
      </c>
      <c r="G1296" s="30" t="str">
        <f>VLOOKUP(AF1296, method!$A$1:$B$15, 2, 0)</f>
        <v>放頭</v>
      </c>
      <c r="H1296" s="15">
        <v>2</v>
      </c>
      <c r="I1296" s="15" t="str">
        <f t="shared" si="60"/>
        <v>忠</v>
      </c>
      <c r="J1296" s="15">
        <f>COUNTIF($B$2:B1296,B1296)</f>
        <v>7</v>
      </c>
      <c r="K1296" s="15" t="str">
        <f t="shared" ca="1" si="61"/>
        <v/>
      </c>
      <c r="L1296" t="s">
        <v>609</v>
      </c>
      <c r="M1296" s="39" t="s">
        <v>413</v>
      </c>
      <c r="N1296">
        <v>1200</v>
      </c>
      <c r="O1296">
        <v>1</v>
      </c>
      <c r="P1296">
        <v>9.9700000000000006</v>
      </c>
      <c r="Q1296">
        <v>13</v>
      </c>
      <c r="R1296">
        <v>11</v>
      </c>
      <c r="S1296" s="62" t="s">
        <v>154</v>
      </c>
      <c r="T1296" s="69" t="s">
        <v>358</v>
      </c>
      <c r="U1296" s="20" t="s">
        <v>165</v>
      </c>
      <c r="V1296">
        <v>135</v>
      </c>
      <c r="W1296">
        <v>135</v>
      </c>
      <c r="X1296">
        <v>1107</v>
      </c>
      <c r="Z1296">
        <v>12</v>
      </c>
      <c r="AA1296" s="38" t="s">
        <v>468</v>
      </c>
      <c r="AB1296" s="35" t="s">
        <v>377</v>
      </c>
      <c r="AC1296" s="35">
        <f>VLOOKUP(A1296,Raceinfo!$A$1:$D$15,4,0)</f>
        <v>4</v>
      </c>
      <c r="AD1296">
        <v>4</v>
      </c>
      <c r="AE1296">
        <v>58</v>
      </c>
      <c r="AF1296">
        <v>2</v>
      </c>
      <c r="AG1296">
        <v>2</v>
      </c>
      <c r="AH1296">
        <v>2</v>
      </c>
      <c r="AL1296" t="s">
        <v>385</v>
      </c>
      <c r="AM1296" t="s">
        <v>1405</v>
      </c>
      <c r="AN1296" s="126">
        <f>表格2[[#This Row],[今次負磅]]/表格2[[#This Row],[排位體重]]*100%</f>
        <v>0.12195121951219512</v>
      </c>
      <c r="AO1296" t="str">
        <f t="shared" si="62"/>
        <v/>
      </c>
    </row>
    <row r="1297" spans="1:46" x14ac:dyDescent="0.25">
      <c r="A1297" s="24" t="s">
        <v>258</v>
      </c>
      <c r="B1297" s="22" t="s">
        <v>261</v>
      </c>
      <c r="C1297" s="22"/>
      <c r="D1297" s="22"/>
      <c r="E1297" s="125" t="s">
        <v>1399</v>
      </c>
      <c r="F1297" s="122"/>
      <c r="G1297" s="31" t="str">
        <f>VLOOKUP(AF1297, method!$A$1:$B$15, 2, 0)</f>
        <v>中後</v>
      </c>
      <c r="H1297">
        <v>4</v>
      </c>
      <c r="I1297" t="str">
        <f t="shared" si="60"/>
        <v>忠</v>
      </c>
      <c r="J1297">
        <f>COUNTIF($B$2:B1297,B1297)</f>
        <v>8</v>
      </c>
      <c r="K1297" t="str">
        <f t="shared" ca="1" si="61"/>
        <v/>
      </c>
      <c r="L1297" t="s">
        <v>418</v>
      </c>
      <c r="M1297" s="39" t="s">
        <v>384</v>
      </c>
      <c r="N1297">
        <v>1000</v>
      </c>
      <c r="O1297">
        <v>0</v>
      </c>
      <c r="P1297">
        <v>56.42</v>
      </c>
      <c r="Q1297">
        <v>13</v>
      </c>
      <c r="R1297">
        <v>8</v>
      </c>
      <c r="S1297" s="62" t="s">
        <v>154</v>
      </c>
      <c r="T1297" s="69" t="s">
        <v>358</v>
      </c>
      <c r="U1297" s="20" t="s">
        <v>165</v>
      </c>
      <c r="V1297">
        <v>135</v>
      </c>
      <c r="W1297">
        <v>134</v>
      </c>
      <c r="X1297">
        <v>1108</v>
      </c>
      <c r="Z1297">
        <v>9.6999999999999993</v>
      </c>
      <c r="AA1297" s="37" t="s">
        <v>467</v>
      </c>
      <c r="AB1297" s="35" t="s">
        <v>377</v>
      </c>
      <c r="AC1297" s="35">
        <f>VLOOKUP(A1297,Raceinfo!$A$1:$D$15,4,0)</f>
        <v>4</v>
      </c>
      <c r="AD1297">
        <v>4</v>
      </c>
      <c r="AE1297">
        <v>58</v>
      </c>
      <c r="AF1297">
        <v>9</v>
      </c>
      <c r="AG1297">
        <v>4</v>
      </c>
      <c r="AH1297">
        <v>4</v>
      </c>
      <c r="AL1297" t="s">
        <v>385</v>
      </c>
      <c r="AM1297" t="s">
        <v>1405</v>
      </c>
      <c r="AN1297" s="126">
        <f>表格2[[#This Row],[今次負磅]]/表格2[[#This Row],[排位體重]]*100%</f>
        <v>0.12184115523465704</v>
      </c>
      <c r="AO1297" t="str">
        <f t="shared" si="62"/>
        <v/>
      </c>
    </row>
    <row r="1298" spans="1:46" x14ac:dyDescent="0.25">
      <c r="A1298" s="24" t="s">
        <v>258</v>
      </c>
      <c r="B1298" s="22" t="s">
        <v>261</v>
      </c>
      <c r="C1298" s="22"/>
      <c r="D1298" s="22"/>
      <c r="E1298" s="124" t="s">
        <v>1413</v>
      </c>
      <c r="F1298" s="28" t="s">
        <v>1408</v>
      </c>
      <c r="G1298" s="30" t="str">
        <f>VLOOKUP(AF1298, method!$A$1:$B$15, 2, 0)</f>
        <v>放頭</v>
      </c>
      <c r="H1298" s="15">
        <v>1</v>
      </c>
      <c r="I1298" s="15" t="str">
        <f t="shared" si="60"/>
        <v>忠</v>
      </c>
      <c r="J1298" s="15">
        <f>COUNTIF($B$2:B1298,B1298)</f>
        <v>9</v>
      </c>
      <c r="K1298" s="15" t="str">
        <f t="shared" ca="1" si="61"/>
        <v/>
      </c>
      <c r="L1298" t="s">
        <v>615</v>
      </c>
      <c r="M1298" s="39" t="s">
        <v>390</v>
      </c>
      <c r="N1298">
        <v>1000</v>
      </c>
      <c r="O1298">
        <v>0</v>
      </c>
      <c r="P1298">
        <v>57.36</v>
      </c>
      <c r="Q1298">
        <v>13</v>
      </c>
      <c r="R1298">
        <v>7</v>
      </c>
      <c r="S1298" s="62" t="s">
        <v>154</v>
      </c>
      <c r="T1298" s="69" t="s">
        <v>358</v>
      </c>
      <c r="U1298" s="20" t="s">
        <v>165</v>
      </c>
      <c r="V1298">
        <v>135</v>
      </c>
      <c r="W1298">
        <v>127</v>
      </c>
      <c r="X1298">
        <v>1113</v>
      </c>
      <c r="Z1298">
        <v>35</v>
      </c>
      <c r="AA1298" s="38" t="s">
        <v>461</v>
      </c>
      <c r="AB1298" s="35" t="s">
        <v>377</v>
      </c>
      <c r="AC1298" s="35">
        <f>VLOOKUP(A1298,Raceinfo!$A$1:$D$15,4,0)</f>
        <v>4</v>
      </c>
      <c r="AD1298">
        <v>4</v>
      </c>
      <c r="AE1298">
        <v>52</v>
      </c>
      <c r="AF1298">
        <v>3</v>
      </c>
      <c r="AG1298">
        <v>4</v>
      </c>
      <c r="AH1298">
        <v>1</v>
      </c>
      <c r="AL1298" t="s">
        <v>385</v>
      </c>
      <c r="AM1298" t="s">
        <v>1405</v>
      </c>
      <c r="AN1298" s="126">
        <f>表格2[[#This Row],[今次負磅]]/表格2[[#This Row],[排位體重]]*100%</f>
        <v>0.12129380053908356</v>
      </c>
      <c r="AO1298" t="str">
        <f t="shared" si="62"/>
        <v/>
      </c>
    </row>
    <row r="1299" spans="1:46" x14ac:dyDescent="0.25">
      <c r="A1299" s="24" t="s">
        <v>258</v>
      </c>
      <c r="B1299" s="23" t="s">
        <v>263</v>
      </c>
      <c r="C1299" s="23"/>
      <c r="D1299" s="23"/>
      <c r="E1299" s="12" t="s">
        <v>29</v>
      </c>
      <c r="F1299" s="122"/>
      <c r="G1299" s="30" t="str">
        <f>VLOOKUP(AF1299, method!$A$1:$B$15, 2, 0)</f>
        <v>放頭</v>
      </c>
      <c r="H1299">
        <v>10</v>
      </c>
      <c r="I1299" t="str">
        <f t="shared" si="60"/>
        <v/>
      </c>
      <c r="J1299">
        <f>COUNTIF($B$2:B1299,B1299)</f>
        <v>1</v>
      </c>
      <c r="K1299" t="str">
        <f t="shared" ca="1" si="61"/>
        <v/>
      </c>
      <c r="L1299" t="s">
        <v>412</v>
      </c>
      <c r="M1299" s="39" t="s">
        <v>413</v>
      </c>
      <c r="N1299">
        <v>1600</v>
      </c>
      <c r="O1299">
        <v>1</v>
      </c>
      <c r="P1299">
        <v>34.619999999999997</v>
      </c>
      <c r="Q1299">
        <v>6</v>
      </c>
      <c r="R1299">
        <v>14</v>
      </c>
      <c r="S1299" s="48" t="s">
        <v>37</v>
      </c>
      <c r="T1299" s="46" t="s">
        <v>351</v>
      </c>
      <c r="U1299" s="19" t="s">
        <v>78</v>
      </c>
      <c r="V1299">
        <v>134</v>
      </c>
      <c r="W1299">
        <v>110</v>
      </c>
      <c r="X1299">
        <v>1085</v>
      </c>
      <c r="Z1299">
        <v>110</v>
      </c>
      <c r="AA1299" s="37" t="s">
        <v>531</v>
      </c>
      <c r="AB1299" s="35" t="s">
        <v>370</v>
      </c>
      <c r="AC1299" s="35">
        <f>VLOOKUP(A1299,Raceinfo!$A$1:$D$15,4,0)</f>
        <v>4</v>
      </c>
      <c r="AD1299">
        <v>3</v>
      </c>
      <c r="AE1299">
        <v>62</v>
      </c>
      <c r="AF1299">
        <v>1</v>
      </c>
      <c r="AG1299">
        <v>1</v>
      </c>
      <c r="AH1299">
        <v>2</v>
      </c>
      <c r="AI1299">
        <v>10</v>
      </c>
      <c r="AL1299" t="s">
        <v>66</v>
      </c>
      <c r="AM1299" t="s">
        <v>1468</v>
      </c>
      <c r="AN1299" s="126">
        <f>表格2[[#This Row],[今次負磅]]/表格2[[#This Row],[排位體重]]*100%</f>
        <v>0.12350230414746544</v>
      </c>
      <c r="AO1299" t="str">
        <f t="shared" si="62"/>
        <v/>
      </c>
      <c r="AQ1299" t="s">
        <v>1419</v>
      </c>
      <c r="AT1299" t="s">
        <v>1505</v>
      </c>
    </row>
    <row r="1300" spans="1:46" x14ac:dyDescent="0.25">
      <c r="A1300" s="24" t="s">
        <v>258</v>
      </c>
      <c r="B1300" s="23" t="s">
        <v>263</v>
      </c>
      <c r="C1300" s="23"/>
      <c r="D1300" s="23"/>
      <c r="E1300" s="12" t="s">
        <v>29</v>
      </c>
      <c r="F1300" s="122"/>
      <c r="G1300" s="32" t="str">
        <f>VLOOKUP(AF1300, method!$A$1:$B$15, 2, 0)</f>
        <v>中前</v>
      </c>
      <c r="H1300">
        <v>9</v>
      </c>
      <c r="I1300" t="str">
        <f t="shared" si="60"/>
        <v/>
      </c>
      <c r="J1300">
        <f>COUNTIF($B$2:B1300,B1300)</f>
        <v>2</v>
      </c>
      <c r="K1300" t="str">
        <f t="shared" ca="1" si="61"/>
        <v/>
      </c>
      <c r="L1300" t="s">
        <v>674</v>
      </c>
      <c r="M1300" s="40" t="s">
        <v>376</v>
      </c>
      <c r="N1300">
        <v>1650</v>
      </c>
      <c r="O1300">
        <v>1</v>
      </c>
      <c r="P1300">
        <v>41.3</v>
      </c>
      <c r="Q1300">
        <v>6</v>
      </c>
      <c r="R1300">
        <v>10</v>
      </c>
      <c r="S1300" s="48" t="s">
        <v>37</v>
      </c>
      <c r="T1300" s="46" t="s">
        <v>351</v>
      </c>
      <c r="U1300" s="19" t="s">
        <v>78</v>
      </c>
      <c r="V1300">
        <v>134</v>
      </c>
      <c r="W1300">
        <v>116</v>
      </c>
      <c r="X1300">
        <v>1083</v>
      </c>
      <c r="Z1300">
        <v>99</v>
      </c>
      <c r="AA1300" s="37" t="s">
        <v>416</v>
      </c>
      <c r="AB1300" s="35" t="s">
        <v>377</v>
      </c>
      <c r="AC1300" s="35">
        <f>VLOOKUP(A1300,Raceinfo!$A$1:$D$15,4,0)</f>
        <v>4</v>
      </c>
      <c r="AD1300">
        <v>3</v>
      </c>
      <c r="AE1300">
        <v>64</v>
      </c>
      <c r="AF1300">
        <v>5</v>
      </c>
      <c r="AG1300">
        <v>5</v>
      </c>
      <c r="AH1300">
        <v>4</v>
      </c>
      <c r="AI1300">
        <v>9</v>
      </c>
      <c r="AL1300" t="s">
        <v>66</v>
      </c>
      <c r="AM1300" t="s">
        <v>1468</v>
      </c>
      <c r="AN1300" s="126">
        <f>表格2[[#This Row],[今次負磅]]/表格2[[#This Row],[排位體重]]*100%</f>
        <v>0.12373037857802401</v>
      </c>
      <c r="AO1300" t="str">
        <f t="shared" si="62"/>
        <v/>
      </c>
      <c r="AQ1300" t="s">
        <v>1419</v>
      </c>
    </row>
    <row r="1301" spans="1:46" x14ac:dyDescent="0.25">
      <c r="A1301" s="24" t="s">
        <v>258</v>
      </c>
      <c r="B1301" s="23" t="s">
        <v>263</v>
      </c>
      <c r="C1301" s="23"/>
      <c r="D1301" s="23"/>
      <c r="E1301" s="12" t="s">
        <v>29</v>
      </c>
      <c r="F1301" s="122"/>
      <c r="G1301" s="30" t="str">
        <f>VLOOKUP(AF1301, method!$A$1:$B$15, 2, 0)</f>
        <v>放頭</v>
      </c>
      <c r="H1301">
        <v>10</v>
      </c>
      <c r="I1301" t="str">
        <f t="shared" si="60"/>
        <v/>
      </c>
      <c r="J1301">
        <f>COUNTIF($B$2:B1301,B1301)</f>
        <v>3</v>
      </c>
      <c r="K1301" t="str">
        <f t="shared" ca="1" si="61"/>
        <v/>
      </c>
      <c r="L1301" t="s">
        <v>522</v>
      </c>
      <c r="M1301" s="39" t="s">
        <v>394</v>
      </c>
      <c r="N1301">
        <v>1600</v>
      </c>
      <c r="O1301">
        <v>1</v>
      </c>
      <c r="P1301">
        <v>34.950000000000003</v>
      </c>
      <c r="Q1301">
        <v>6</v>
      </c>
      <c r="R1301">
        <v>8</v>
      </c>
      <c r="S1301" s="48" t="s">
        <v>37</v>
      </c>
      <c r="T1301" s="46" t="s">
        <v>351</v>
      </c>
      <c r="U1301" s="19" t="s">
        <v>78</v>
      </c>
      <c r="V1301">
        <v>134</v>
      </c>
      <c r="W1301">
        <v>114</v>
      </c>
      <c r="X1301">
        <v>1086</v>
      </c>
      <c r="Z1301">
        <v>61</v>
      </c>
      <c r="AA1301" s="37">
        <v>5</v>
      </c>
      <c r="AB1301" s="35" t="s">
        <v>370</v>
      </c>
      <c r="AC1301" s="35">
        <f>VLOOKUP(A1301,Raceinfo!$A$1:$D$15,4,0)</f>
        <v>4</v>
      </c>
      <c r="AD1301">
        <v>3</v>
      </c>
      <c r="AE1301">
        <v>66</v>
      </c>
      <c r="AF1301">
        <v>2</v>
      </c>
      <c r="AG1301">
        <v>2</v>
      </c>
      <c r="AH1301">
        <v>3</v>
      </c>
      <c r="AI1301">
        <v>10</v>
      </c>
      <c r="AL1301" t="s">
        <v>679</v>
      </c>
      <c r="AM1301" t="s">
        <v>1588</v>
      </c>
      <c r="AN1301" s="126">
        <f>表格2[[#This Row],[今次負磅]]/表格2[[#This Row],[排位體重]]*100%</f>
        <v>0.12338858195211787</v>
      </c>
      <c r="AO1301" t="str">
        <f t="shared" si="62"/>
        <v/>
      </c>
      <c r="AQ1301" t="s">
        <v>1419</v>
      </c>
    </row>
    <row r="1302" spans="1:46" x14ac:dyDescent="0.25">
      <c r="A1302" s="24" t="s">
        <v>258</v>
      </c>
      <c r="B1302" s="23" t="s">
        <v>263</v>
      </c>
      <c r="C1302" s="23"/>
      <c r="D1302" s="23"/>
      <c r="E1302" s="12" t="s">
        <v>29</v>
      </c>
      <c r="F1302" s="122"/>
      <c r="G1302" s="32" t="str">
        <f>VLOOKUP(AF1302, method!$A$1:$B$15, 2, 0)</f>
        <v>中前</v>
      </c>
      <c r="H1302">
        <v>10</v>
      </c>
      <c r="I1302" t="str">
        <f t="shared" si="60"/>
        <v/>
      </c>
      <c r="J1302">
        <f>COUNTIF($B$2:B1302,B1302)</f>
        <v>4</v>
      </c>
      <c r="K1302" t="str">
        <f t="shared" ca="1" si="61"/>
        <v/>
      </c>
      <c r="L1302" t="s">
        <v>375</v>
      </c>
      <c r="M1302" s="40" t="s">
        <v>376</v>
      </c>
      <c r="N1302">
        <v>1650</v>
      </c>
      <c r="O1302">
        <v>1</v>
      </c>
      <c r="P1302">
        <v>40.619999999999997</v>
      </c>
      <c r="Q1302">
        <v>6</v>
      </c>
      <c r="R1302">
        <v>7</v>
      </c>
      <c r="S1302" s="48" t="s">
        <v>37</v>
      </c>
      <c r="T1302" s="45" t="s">
        <v>22</v>
      </c>
      <c r="U1302" s="19" t="s">
        <v>78</v>
      </c>
      <c r="V1302">
        <v>134</v>
      </c>
      <c r="W1302">
        <v>123</v>
      </c>
      <c r="X1302">
        <v>1087</v>
      </c>
      <c r="Z1302">
        <v>85</v>
      </c>
      <c r="AA1302" s="37" t="s">
        <v>471</v>
      </c>
      <c r="AB1302" s="35" t="s">
        <v>377</v>
      </c>
      <c r="AC1302" s="35">
        <f>VLOOKUP(A1302,Raceinfo!$A$1:$D$15,4,0)</f>
        <v>4</v>
      </c>
      <c r="AD1302">
        <v>3</v>
      </c>
      <c r="AE1302">
        <v>68</v>
      </c>
      <c r="AF1302">
        <v>5</v>
      </c>
      <c r="AG1302">
        <v>4</v>
      </c>
      <c r="AH1302">
        <v>4</v>
      </c>
      <c r="AI1302">
        <v>10</v>
      </c>
      <c r="AL1302" t="s">
        <v>385</v>
      </c>
      <c r="AM1302" t="s">
        <v>1405</v>
      </c>
      <c r="AN1302" s="126">
        <f>表格2[[#This Row],[今次負磅]]/表格2[[#This Row],[排位體重]]*100%</f>
        <v>0.12327506899724011</v>
      </c>
      <c r="AO1302" t="str">
        <f t="shared" si="62"/>
        <v/>
      </c>
      <c r="AQ1302" t="s">
        <v>1419</v>
      </c>
    </row>
    <row r="1303" spans="1:46" x14ac:dyDescent="0.25">
      <c r="A1303" s="24" t="s">
        <v>258</v>
      </c>
      <c r="B1303" s="23" t="s">
        <v>263</v>
      </c>
      <c r="C1303" s="23"/>
      <c r="D1303" s="23"/>
      <c r="E1303" s="12" t="s">
        <v>29</v>
      </c>
      <c r="F1303" s="122"/>
      <c r="G1303" s="31" t="str">
        <f>VLOOKUP(AF1303, method!$A$1:$B$15, 2, 0)</f>
        <v>中後</v>
      </c>
      <c r="H1303">
        <v>14</v>
      </c>
      <c r="I1303" t="str">
        <f t="shared" si="60"/>
        <v/>
      </c>
      <c r="J1303">
        <f>COUNTIF($B$2:B1303,B1303)</f>
        <v>5</v>
      </c>
      <c r="K1303" t="str">
        <f t="shared" ca="1" si="61"/>
        <v/>
      </c>
      <c r="L1303" t="s">
        <v>381</v>
      </c>
      <c r="M1303" s="39" t="s">
        <v>369</v>
      </c>
      <c r="N1303" s="42">
        <v>1400</v>
      </c>
      <c r="O1303">
        <v>1</v>
      </c>
      <c r="P1303">
        <v>23.18</v>
      </c>
      <c r="Q1303">
        <v>6</v>
      </c>
      <c r="R1303">
        <v>8</v>
      </c>
      <c r="S1303" s="48" t="s">
        <v>37</v>
      </c>
      <c r="T1303" s="45" t="s">
        <v>22</v>
      </c>
      <c r="U1303" s="19" t="s">
        <v>78</v>
      </c>
      <c r="V1303">
        <v>134</v>
      </c>
      <c r="W1303">
        <v>127</v>
      </c>
      <c r="X1303">
        <v>1087</v>
      </c>
      <c r="Z1303">
        <v>76</v>
      </c>
      <c r="AA1303" s="37" t="s">
        <v>695</v>
      </c>
      <c r="AB1303" s="35" t="s">
        <v>370</v>
      </c>
      <c r="AC1303" s="35">
        <f>VLOOKUP(A1303,Raceinfo!$A$1:$D$15,4,0)</f>
        <v>4</v>
      </c>
      <c r="AD1303">
        <v>3</v>
      </c>
      <c r="AE1303">
        <v>70</v>
      </c>
      <c r="AF1303">
        <v>8</v>
      </c>
      <c r="AG1303">
        <v>10</v>
      </c>
      <c r="AH1303">
        <v>12</v>
      </c>
      <c r="AI1303">
        <v>14</v>
      </c>
      <c r="AL1303" t="s">
        <v>385</v>
      </c>
      <c r="AM1303" t="s">
        <v>1405</v>
      </c>
      <c r="AN1303" s="126">
        <f>表格2[[#This Row],[今次負磅]]/表格2[[#This Row],[排位體重]]*100%</f>
        <v>0.12327506899724011</v>
      </c>
      <c r="AO1303" t="str">
        <f t="shared" si="62"/>
        <v/>
      </c>
      <c r="AQ1303" t="s">
        <v>1419</v>
      </c>
    </row>
    <row r="1304" spans="1:46" x14ac:dyDescent="0.25">
      <c r="A1304" s="24" t="s">
        <v>258</v>
      </c>
      <c r="B1304" s="23" t="s">
        <v>263</v>
      </c>
      <c r="C1304" s="23"/>
      <c r="D1304" s="23"/>
      <c r="E1304" s="12" t="s">
        <v>29</v>
      </c>
      <c r="F1304" s="122"/>
      <c r="G1304" s="30" t="str">
        <f>VLOOKUP(AF1304, method!$A$1:$B$15, 2, 0)</f>
        <v>放頭</v>
      </c>
      <c r="H1304">
        <v>14</v>
      </c>
      <c r="I1304" t="str">
        <f t="shared" si="60"/>
        <v/>
      </c>
      <c r="J1304">
        <f>COUNTIF($B$2:B1304,B1304)</f>
        <v>6</v>
      </c>
      <c r="K1304" t="str">
        <f t="shared" ca="1" si="61"/>
        <v/>
      </c>
      <c r="L1304" t="s">
        <v>383</v>
      </c>
      <c r="M1304" s="39" t="s">
        <v>384</v>
      </c>
      <c r="N1304">
        <v>1600</v>
      </c>
      <c r="O1304">
        <v>1</v>
      </c>
      <c r="P1304">
        <v>35.54</v>
      </c>
      <c r="Q1304">
        <v>6</v>
      </c>
      <c r="R1304">
        <v>11</v>
      </c>
      <c r="S1304" s="48" t="s">
        <v>37</v>
      </c>
      <c r="T1304" s="45" t="s">
        <v>22</v>
      </c>
      <c r="U1304" s="19" t="s">
        <v>78</v>
      </c>
      <c r="V1304">
        <v>134</v>
      </c>
      <c r="W1304">
        <v>129</v>
      </c>
      <c r="X1304">
        <v>1090</v>
      </c>
      <c r="Z1304">
        <v>44</v>
      </c>
      <c r="AA1304" s="37" t="s">
        <v>529</v>
      </c>
      <c r="AB1304" s="35" t="s">
        <v>370</v>
      </c>
      <c r="AC1304" s="35">
        <f>VLOOKUP(A1304,Raceinfo!$A$1:$D$15,4,0)</f>
        <v>4</v>
      </c>
      <c r="AD1304">
        <v>3</v>
      </c>
      <c r="AE1304">
        <v>72</v>
      </c>
      <c r="AF1304">
        <v>2</v>
      </c>
      <c r="AG1304">
        <v>3</v>
      </c>
      <c r="AH1304">
        <v>6</v>
      </c>
      <c r="AI1304">
        <v>14</v>
      </c>
      <c r="AL1304" t="s">
        <v>385</v>
      </c>
      <c r="AM1304" t="s">
        <v>1405</v>
      </c>
      <c r="AN1304" s="126">
        <f>表格2[[#This Row],[今次負磅]]/表格2[[#This Row],[排位體重]]*100%</f>
        <v>0.12293577981651377</v>
      </c>
      <c r="AO1304" t="str">
        <f t="shared" si="62"/>
        <v/>
      </c>
      <c r="AQ1304" t="s">
        <v>1419</v>
      </c>
    </row>
    <row r="1305" spans="1:46" x14ac:dyDescent="0.25">
      <c r="A1305" s="24" t="s">
        <v>258</v>
      </c>
      <c r="B1305" s="23" t="s">
        <v>263</v>
      </c>
      <c r="C1305" s="23"/>
      <c r="D1305" s="23"/>
      <c r="E1305" s="124" t="s">
        <v>1413</v>
      </c>
      <c r="F1305" s="122"/>
      <c r="G1305" s="32" t="str">
        <f>VLOOKUP(AF1305, method!$A$1:$B$15, 2, 0)</f>
        <v>中前</v>
      </c>
      <c r="H1305">
        <v>8</v>
      </c>
      <c r="I1305" t="str">
        <f t="shared" si="60"/>
        <v/>
      </c>
      <c r="J1305">
        <f>COUNTIF($B$2:B1305,B1305)</f>
        <v>7</v>
      </c>
      <c r="K1305" t="str">
        <f t="shared" ca="1" si="61"/>
        <v/>
      </c>
      <c r="L1305" t="s">
        <v>581</v>
      </c>
      <c r="M1305" s="40" t="s">
        <v>446</v>
      </c>
      <c r="N1305">
        <v>1800</v>
      </c>
      <c r="O1305">
        <v>1</v>
      </c>
      <c r="P1305">
        <v>49.47</v>
      </c>
      <c r="Q1305">
        <v>6</v>
      </c>
      <c r="R1305">
        <v>1</v>
      </c>
      <c r="S1305" s="48" t="s">
        <v>37</v>
      </c>
      <c r="T1305" s="45" t="s">
        <v>22</v>
      </c>
      <c r="U1305" s="19" t="s">
        <v>78</v>
      </c>
      <c r="V1305">
        <v>134</v>
      </c>
      <c r="W1305">
        <v>127</v>
      </c>
      <c r="X1305">
        <v>1080</v>
      </c>
      <c r="Z1305">
        <v>14</v>
      </c>
      <c r="AA1305" s="37">
        <v>5</v>
      </c>
      <c r="AB1305" s="35" t="s">
        <v>370</v>
      </c>
      <c r="AC1305" s="35">
        <f>VLOOKUP(A1305,Raceinfo!$A$1:$D$15,4,0)</f>
        <v>4</v>
      </c>
      <c r="AD1305">
        <v>3</v>
      </c>
      <c r="AE1305">
        <v>73</v>
      </c>
      <c r="AF1305">
        <v>5</v>
      </c>
      <c r="AG1305">
        <v>5</v>
      </c>
      <c r="AH1305">
        <v>5</v>
      </c>
      <c r="AI1305">
        <v>5</v>
      </c>
      <c r="AJ1305">
        <v>8</v>
      </c>
      <c r="AL1305" t="s">
        <v>385</v>
      </c>
      <c r="AM1305" t="s">
        <v>1405</v>
      </c>
      <c r="AN1305" s="126">
        <f>表格2[[#This Row],[今次負磅]]/表格2[[#This Row],[排位體重]]*100%</f>
        <v>0.12407407407407407</v>
      </c>
      <c r="AO1305" t="str">
        <f t="shared" si="62"/>
        <v/>
      </c>
      <c r="AQ1305" t="s">
        <v>1419</v>
      </c>
    </row>
    <row r="1306" spans="1:46" x14ac:dyDescent="0.25">
      <c r="A1306" s="24" t="s">
        <v>258</v>
      </c>
      <c r="B1306" s="23" t="s">
        <v>263</v>
      </c>
      <c r="C1306" s="23"/>
      <c r="D1306" s="23"/>
      <c r="E1306" s="12" t="s">
        <v>29</v>
      </c>
      <c r="F1306" s="122"/>
      <c r="G1306" s="32" t="str">
        <f>VLOOKUP(AF1306, method!$A$1:$B$15, 2, 0)</f>
        <v>中前</v>
      </c>
      <c r="H1306">
        <v>4</v>
      </c>
      <c r="I1306" t="str">
        <f t="shared" si="60"/>
        <v/>
      </c>
      <c r="J1306">
        <f>COUNTIF($B$2:B1306,B1306)</f>
        <v>8</v>
      </c>
      <c r="K1306" t="str">
        <f t="shared" ca="1" si="61"/>
        <v/>
      </c>
      <c r="L1306" t="s">
        <v>454</v>
      </c>
      <c r="M1306" s="41" t="s">
        <v>400</v>
      </c>
      <c r="N1306">
        <v>1650</v>
      </c>
      <c r="O1306">
        <v>1</v>
      </c>
      <c r="P1306">
        <v>38.200000000000003</v>
      </c>
      <c r="Q1306">
        <v>6</v>
      </c>
      <c r="R1306">
        <v>10</v>
      </c>
      <c r="S1306" s="48" t="s">
        <v>37</v>
      </c>
      <c r="T1306" s="45" t="s">
        <v>22</v>
      </c>
      <c r="U1306" s="19" t="s">
        <v>78</v>
      </c>
      <c r="V1306">
        <v>134</v>
      </c>
      <c r="W1306">
        <v>127</v>
      </c>
      <c r="X1306">
        <v>1098</v>
      </c>
      <c r="Z1306">
        <v>16</v>
      </c>
      <c r="AA1306" s="38" t="s">
        <v>550</v>
      </c>
      <c r="AB1306" s="35" t="s">
        <v>377</v>
      </c>
      <c r="AC1306" s="35">
        <f>VLOOKUP(A1306,Raceinfo!$A$1:$D$15,4,0)</f>
        <v>4</v>
      </c>
      <c r="AD1306">
        <v>3</v>
      </c>
      <c r="AE1306">
        <v>73</v>
      </c>
      <c r="AF1306">
        <v>6</v>
      </c>
      <c r="AG1306">
        <v>6</v>
      </c>
      <c r="AH1306">
        <v>5</v>
      </c>
      <c r="AI1306">
        <v>4</v>
      </c>
      <c r="AL1306" t="s">
        <v>385</v>
      </c>
      <c r="AM1306" t="s">
        <v>1405</v>
      </c>
      <c r="AN1306" s="126">
        <f>表格2[[#This Row],[今次負磅]]/表格2[[#This Row],[排位體重]]*100%</f>
        <v>0.122040072859745</v>
      </c>
      <c r="AO1306" t="str">
        <f t="shared" si="62"/>
        <v/>
      </c>
      <c r="AQ1306" t="s">
        <v>1419</v>
      </c>
    </row>
    <row r="1307" spans="1:46" x14ac:dyDescent="0.25">
      <c r="A1307" s="24" t="s">
        <v>258</v>
      </c>
      <c r="B1307" s="23" t="s">
        <v>263</v>
      </c>
      <c r="C1307" s="23"/>
      <c r="D1307" s="23"/>
      <c r="E1307" s="12" t="s">
        <v>29</v>
      </c>
      <c r="F1307" s="122"/>
      <c r="G1307" s="30" t="str">
        <f>VLOOKUP(AF1307, method!$A$1:$B$15, 2, 0)</f>
        <v>放頭</v>
      </c>
      <c r="H1307">
        <v>5</v>
      </c>
      <c r="I1307" t="str">
        <f t="shared" si="60"/>
        <v/>
      </c>
      <c r="J1307">
        <f>COUNTIF($B$2:B1307,B1307)</f>
        <v>9</v>
      </c>
      <c r="K1307" t="str">
        <f t="shared" ca="1" si="61"/>
        <v/>
      </c>
      <c r="L1307" t="s">
        <v>456</v>
      </c>
      <c r="M1307" s="41" t="s">
        <v>400</v>
      </c>
      <c r="N1307">
        <v>1650</v>
      </c>
      <c r="O1307">
        <v>1</v>
      </c>
      <c r="P1307">
        <v>38.770000000000003</v>
      </c>
      <c r="Q1307">
        <v>6</v>
      </c>
      <c r="R1307">
        <v>3</v>
      </c>
      <c r="S1307" s="48" t="s">
        <v>37</v>
      </c>
      <c r="T1307" s="45" t="s">
        <v>22</v>
      </c>
      <c r="U1307" s="19" t="s">
        <v>78</v>
      </c>
      <c r="V1307">
        <v>134</v>
      </c>
      <c r="W1307">
        <v>130</v>
      </c>
      <c r="X1307">
        <v>1098</v>
      </c>
      <c r="Z1307">
        <v>5.6</v>
      </c>
      <c r="AA1307" s="37">
        <v>3</v>
      </c>
      <c r="AB1307" s="35" t="s">
        <v>377</v>
      </c>
      <c r="AC1307" s="35">
        <f>VLOOKUP(A1307,Raceinfo!$A$1:$D$15,4,0)</f>
        <v>4</v>
      </c>
      <c r="AD1307">
        <v>3</v>
      </c>
      <c r="AE1307">
        <v>73</v>
      </c>
      <c r="AF1307">
        <v>2</v>
      </c>
      <c r="AG1307">
        <v>1</v>
      </c>
      <c r="AH1307">
        <v>1</v>
      </c>
      <c r="AI1307">
        <v>5</v>
      </c>
      <c r="AL1307" t="s">
        <v>385</v>
      </c>
      <c r="AM1307" t="s">
        <v>1405</v>
      </c>
      <c r="AN1307" s="126">
        <f>表格2[[#This Row],[今次負磅]]/表格2[[#This Row],[排位體重]]*100%</f>
        <v>0.122040072859745</v>
      </c>
      <c r="AO1307" t="str">
        <f t="shared" si="62"/>
        <v/>
      </c>
      <c r="AQ1307" t="s">
        <v>1419</v>
      </c>
    </row>
    <row r="1308" spans="1:46" x14ac:dyDescent="0.25">
      <c r="A1308" s="24" t="s">
        <v>258</v>
      </c>
      <c r="B1308" s="23" t="s">
        <v>263</v>
      </c>
      <c r="C1308" s="23"/>
      <c r="D1308" s="23"/>
      <c r="E1308" s="125" t="s">
        <v>1399</v>
      </c>
      <c r="F1308" s="122"/>
      <c r="G1308" s="30" t="str">
        <f>VLOOKUP(AF1308, method!$A$1:$B$15, 2, 0)</f>
        <v>放頭</v>
      </c>
      <c r="H1308" s="15">
        <v>3</v>
      </c>
      <c r="I1308" s="15" t="str">
        <f t="shared" si="60"/>
        <v/>
      </c>
      <c r="J1308" s="15">
        <f>COUNTIF($B$2:B1308,B1308)</f>
        <v>10</v>
      </c>
      <c r="K1308" s="15" t="str">
        <f t="shared" ca="1" si="61"/>
        <v/>
      </c>
      <c r="L1308" t="s">
        <v>403</v>
      </c>
      <c r="M1308" s="41" t="s">
        <v>400</v>
      </c>
      <c r="N1308">
        <v>1650</v>
      </c>
      <c r="O1308">
        <v>1</v>
      </c>
      <c r="P1308">
        <v>39.270000000000003</v>
      </c>
      <c r="Q1308">
        <v>6</v>
      </c>
      <c r="R1308">
        <v>1</v>
      </c>
      <c r="S1308" s="48" t="s">
        <v>37</v>
      </c>
      <c r="T1308" s="45" t="s">
        <v>22</v>
      </c>
      <c r="U1308" s="19" t="s">
        <v>78</v>
      </c>
      <c r="V1308">
        <v>134</v>
      </c>
      <c r="W1308">
        <v>131</v>
      </c>
      <c r="X1308">
        <v>1088</v>
      </c>
      <c r="Z1308">
        <v>5.0999999999999996</v>
      </c>
      <c r="AA1308" s="38" t="s">
        <v>468</v>
      </c>
      <c r="AB1308" s="35" t="s">
        <v>377</v>
      </c>
      <c r="AC1308" s="35">
        <f>VLOOKUP(A1308,Raceinfo!$A$1:$D$15,4,0)</f>
        <v>4</v>
      </c>
      <c r="AD1308">
        <v>3</v>
      </c>
      <c r="AE1308">
        <v>72</v>
      </c>
      <c r="AF1308">
        <v>3</v>
      </c>
      <c r="AG1308">
        <v>5</v>
      </c>
      <c r="AH1308">
        <v>3</v>
      </c>
      <c r="AI1308">
        <v>3</v>
      </c>
      <c r="AL1308" t="s">
        <v>385</v>
      </c>
      <c r="AM1308" t="s">
        <v>1405</v>
      </c>
      <c r="AN1308" s="126">
        <f>表格2[[#This Row],[今次負磅]]/表格2[[#This Row],[排位體重]]*100%</f>
        <v>0.12316176470588236</v>
      </c>
      <c r="AO1308" t="str">
        <f t="shared" si="62"/>
        <v/>
      </c>
      <c r="AQ1308" t="s">
        <v>1419</v>
      </c>
    </row>
    <row r="1309" spans="1:46" x14ac:dyDescent="0.25">
      <c r="A1309" s="24" t="s">
        <v>258</v>
      </c>
      <c r="B1309" s="23" t="s">
        <v>263</v>
      </c>
      <c r="C1309" s="23"/>
      <c r="D1309" s="23"/>
      <c r="E1309" s="124" t="s">
        <v>1413</v>
      </c>
      <c r="F1309" s="23" t="s">
        <v>1409</v>
      </c>
      <c r="G1309" s="32" t="str">
        <f>VLOOKUP(AF1309, method!$A$1:$B$15, 2, 0)</f>
        <v>中前</v>
      </c>
      <c r="H1309" s="15">
        <v>1</v>
      </c>
      <c r="I1309" s="15" t="str">
        <f t="shared" si="60"/>
        <v/>
      </c>
      <c r="J1309" s="15">
        <f>COUNTIF($B$2:B1309,B1309)</f>
        <v>11</v>
      </c>
      <c r="K1309" s="15" t="str">
        <f t="shared" ca="1" si="61"/>
        <v/>
      </c>
      <c r="L1309" t="s">
        <v>540</v>
      </c>
      <c r="M1309" s="41" t="s">
        <v>400</v>
      </c>
      <c r="N1309">
        <v>1650</v>
      </c>
      <c r="O1309">
        <v>1</v>
      </c>
      <c r="P1309">
        <v>38.21</v>
      </c>
      <c r="Q1309">
        <v>6</v>
      </c>
      <c r="R1309">
        <v>1</v>
      </c>
      <c r="S1309" s="48" t="s">
        <v>37</v>
      </c>
      <c r="T1309" s="45" t="s">
        <v>22</v>
      </c>
      <c r="U1309" s="19" t="s">
        <v>78</v>
      </c>
      <c r="V1309">
        <v>134</v>
      </c>
      <c r="W1309">
        <v>126</v>
      </c>
      <c r="X1309">
        <v>1089</v>
      </c>
      <c r="Z1309">
        <v>15</v>
      </c>
      <c r="AA1309" s="38" t="s">
        <v>434</v>
      </c>
      <c r="AB1309" s="35" t="s">
        <v>377</v>
      </c>
      <c r="AC1309" s="35">
        <f>VLOOKUP(A1309,Raceinfo!$A$1:$D$15,4,0)</f>
        <v>4</v>
      </c>
      <c r="AD1309">
        <v>3</v>
      </c>
      <c r="AE1309">
        <v>67</v>
      </c>
      <c r="AF1309">
        <v>4</v>
      </c>
      <c r="AG1309">
        <v>4</v>
      </c>
      <c r="AH1309">
        <v>4</v>
      </c>
      <c r="AI1309">
        <v>1</v>
      </c>
      <c r="AL1309" t="s">
        <v>385</v>
      </c>
      <c r="AM1309" t="s">
        <v>1405</v>
      </c>
      <c r="AN1309" s="126">
        <f>表格2[[#This Row],[今次負磅]]/表格2[[#This Row],[排位體重]]*100%</f>
        <v>0.12304866850321396</v>
      </c>
      <c r="AO1309" t="str">
        <f t="shared" si="62"/>
        <v/>
      </c>
      <c r="AQ1309" t="s">
        <v>1419</v>
      </c>
    </row>
    <row r="1310" spans="1:46" x14ac:dyDescent="0.25">
      <c r="A1310" s="24" t="s">
        <v>258</v>
      </c>
      <c r="B1310" s="23" t="s">
        <v>263</v>
      </c>
      <c r="C1310" s="23"/>
      <c r="D1310" s="23"/>
      <c r="E1310" s="12" t="s">
        <v>29</v>
      </c>
      <c r="F1310" s="122"/>
      <c r="G1310" s="30" t="str">
        <f>VLOOKUP(AF1310, method!$A$1:$B$15, 2, 0)</f>
        <v>放頭</v>
      </c>
      <c r="H1310">
        <v>6</v>
      </c>
      <c r="I1310" t="str">
        <f t="shared" si="60"/>
        <v/>
      </c>
      <c r="J1310">
        <f>COUNTIF($B$2:B1310,B1310)</f>
        <v>12</v>
      </c>
      <c r="K1310" t="str">
        <f t="shared" ca="1" si="61"/>
        <v/>
      </c>
      <c r="L1310" t="s">
        <v>407</v>
      </c>
      <c r="M1310" s="39" t="s">
        <v>384</v>
      </c>
      <c r="N1310">
        <v>1600</v>
      </c>
      <c r="O1310">
        <v>1</v>
      </c>
      <c r="P1310">
        <v>35.1</v>
      </c>
      <c r="Q1310">
        <v>6</v>
      </c>
      <c r="R1310">
        <v>13</v>
      </c>
      <c r="S1310" s="48" t="s">
        <v>37</v>
      </c>
      <c r="T1310" s="45" t="s">
        <v>22</v>
      </c>
      <c r="U1310" s="19" t="s">
        <v>78</v>
      </c>
      <c r="V1310">
        <v>134</v>
      </c>
      <c r="W1310">
        <v>123</v>
      </c>
      <c r="X1310">
        <v>1079</v>
      </c>
      <c r="Z1310">
        <v>47</v>
      </c>
      <c r="AA1310" s="38">
        <v>2</v>
      </c>
      <c r="AB1310" s="35" t="s">
        <v>377</v>
      </c>
      <c r="AC1310" s="35">
        <f>VLOOKUP(A1310,Raceinfo!$A$1:$D$15,4,0)</f>
        <v>4</v>
      </c>
      <c r="AD1310">
        <v>3</v>
      </c>
      <c r="AE1310">
        <v>68</v>
      </c>
      <c r="AF1310">
        <v>3</v>
      </c>
      <c r="AG1310">
        <v>1</v>
      </c>
      <c r="AH1310">
        <v>2</v>
      </c>
      <c r="AI1310">
        <v>6</v>
      </c>
      <c r="AL1310" t="s">
        <v>385</v>
      </c>
      <c r="AM1310" t="s">
        <v>1405</v>
      </c>
      <c r="AN1310" s="126">
        <f>表格2[[#This Row],[今次負磅]]/表格2[[#This Row],[排位體重]]*100%</f>
        <v>0.12418906394810009</v>
      </c>
      <c r="AO1310" t="str">
        <f t="shared" si="62"/>
        <v/>
      </c>
      <c r="AQ1310" t="s">
        <v>1419</v>
      </c>
    </row>
    <row r="1311" spans="1:46" x14ac:dyDescent="0.25">
      <c r="A1311" s="24" t="s">
        <v>258</v>
      </c>
      <c r="B1311" s="23" t="s">
        <v>263</v>
      </c>
      <c r="C1311" s="23"/>
      <c r="D1311" s="23"/>
      <c r="E1311" s="12" t="s">
        <v>29</v>
      </c>
      <c r="F1311" s="122"/>
      <c r="G1311" s="33" t="str">
        <f>VLOOKUP(AF1311, method!$A$1:$B$15, 2, 0)</f>
        <v>留後</v>
      </c>
      <c r="H1311">
        <v>11</v>
      </c>
      <c r="I1311" t="str">
        <f t="shared" si="60"/>
        <v/>
      </c>
      <c r="J1311">
        <f>COUNTIF($B$2:B1311,B1311)</f>
        <v>13</v>
      </c>
      <c r="K1311" t="str">
        <f t="shared" ca="1" si="61"/>
        <v/>
      </c>
      <c r="L1311" t="s">
        <v>557</v>
      </c>
      <c r="M1311" s="39" t="s">
        <v>413</v>
      </c>
      <c r="N1311" s="42">
        <v>1400</v>
      </c>
      <c r="O1311">
        <v>1</v>
      </c>
      <c r="P1311">
        <v>21.93</v>
      </c>
      <c r="Q1311">
        <v>6</v>
      </c>
      <c r="R1311">
        <v>9</v>
      </c>
      <c r="S1311" s="48" t="s">
        <v>37</v>
      </c>
      <c r="T1311" s="45" t="s">
        <v>22</v>
      </c>
      <c r="U1311" s="19" t="s">
        <v>78</v>
      </c>
      <c r="V1311">
        <v>134</v>
      </c>
      <c r="W1311">
        <v>125</v>
      </c>
      <c r="X1311">
        <v>1070</v>
      </c>
      <c r="Z1311">
        <v>13</v>
      </c>
      <c r="AA1311" s="37">
        <v>5</v>
      </c>
      <c r="AB1311" s="35" t="s">
        <v>377</v>
      </c>
      <c r="AC1311" s="35">
        <f>VLOOKUP(A1311,Raceinfo!$A$1:$D$15,4,0)</f>
        <v>4</v>
      </c>
      <c r="AD1311">
        <v>3</v>
      </c>
      <c r="AE1311">
        <v>70</v>
      </c>
      <c r="AF1311">
        <v>13</v>
      </c>
      <c r="AG1311">
        <v>11</v>
      </c>
      <c r="AH1311">
        <v>10</v>
      </c>
      <c r="AI1311">
        <v>11</v>
      </c>
      <c r="AL1311" t="s">
        <v>626</v>
      </c>
      <c r="AM1311" t="s">
        <v>1569</v>
      </c>
      <c r="AN1311" s="126">
        <f>表格2[[#This Row],[今次負磅]]/表格2[[#This Row],[排位體重]]*100%</f>
        <v>0.12523364485981309</v>
      </c>
      <c r="AO1311" t="str">
        <f t="shared" si="62"/>
        <v/>
      </c>
      <c r="AQ1311" t="s">
        <v>1419</v>
      </c>
    </row>
    <row r="1312" spans="1:46" x14ac:dyDescent="0.25">
      <c r="A1312" s="24" t="s">
        <v>258</v>
      </c>
      <c r="B1312" s="23" t="s">
        <v>263</v>
      </c>
      <c r="C1312" s="23"/>
      <c r="D1312" s="23"/>
      <c r="E1312" s="12" t="s">
        <v>29</v>
      </c>
      <c r="F1312" s="122"/>
      <c r="G1312" s="32" t="str">
        <f>VLOOKUP(AF1312, method!$A$1:$B$15, 2, 0)</f>
        <v>中前</v>
      </c>
      <c r="H1312">
        <v>6</v>
      </c>
      <c r="I1312" t="str">
        <f t="shared" si="60"/>
        <v/>
      </c>
      <c r="J1312">
        <f>COUNTIF($B$2:B1312,B1312)</f>
        <v>14</v>
      </c>
      <c r="K1312" t="str">
        <f t="shared" ca="1" si="61"/>
        <v/>
      </c>
      <c r="L1312" t="s">
        <v>509</v>
      </c>
      <c r="M1312" s="39" t="s">
        <v>430</v>
      </c>
      <c r="N1312" s="42">
        <v>1400</v>
      </c>
      <c r="O1312">
        <v>1</v>
      </c>
      <c r="P1312">
        <v>22.1</v>
      </c>
      <c r="Q1312">
        <v>6</v>
      </c>
      <c r="R1312">
        <v>11</v>
      </c>
      <c r="S1312" s="48" t="s">
        <v>37</v>
      </c>
      <c r="T1312" s="75" t="s">
        <v>346</v>
      </c>
      <c r="U1312" s="26" t="s">
        <v>793</v>
      </c>
      <c r="V1312">
        <v>134</v>
      </c>
      <c r="W1312">
        <v>128</v>
      </c>
      <c r="X1312">
        <v>1103</v>
      </c>
      <c r="Z1312">
        <v>10</v>
      </c>
      <c r="AA1312" s="37" t="s">
        <v>414</v>
      </c>
      <c r="AB1312" s="35" t="s">
        <v>370</v>
      </c>
      <c r="AC1312" s="35">
        <f>VLOOKUP(A1312,Raceinfo!$A$1:$D$15,4,0)</f>
        <v>4</v>
      </c>
      <c r="AD1312">
        <v>3</v>
      </c>
      <c r="AE1312">
        <v>72</v>
      </c>
      <c r="AF1312">
        <v>6</v>
      </c>
      <c r="AG1312">
        <v>8</v>
      </c>
      <c r="AH1312">
        <v>8</v>
      </c>
      <c r="AI1312">
        <v>6</v>
      </c>
      <c r="AL1312" t="s">
        <v>66</v>
      </c>
      <c r="AM1312" t="s">
        <v>1468</v>
      </c>
      <c r="AN1312" s="126">
        <f>表格2[[#This Row],[今次負磅]]/表格2[[#This Row],[排位體重]]*100%</f>
        <v>0.1214868540344515</v>
      </c>
      <c r="AO1312" t="str">
        <f t="shared" si="62"/>
        <v/>
      </c>
      <c r="AQ1312" t="s">
        <v>1419</v>
      </c>
    </row>
    <row r="1313" spans="1:43" x14ac:dyDescent="0.25">
      <c r="A1313" s="24" t="s">
        <v>258</v>
      </c>
      <c r="B1313" s="23" t="s">
        <v>263</v>
      </c>
      <c r="C1313" s="23"/>
      <c r="D1313" s="23"/>
      <c r="E1313" s="11" t="s">
        <v>1414</v>
      </c>
      <c r="F1313" s="122"/>
      <c r="G1313" s="30" t="str">
        <f>VLOOKUP(AF1313, method!$A$1:$B$15, 2, 0)</f>
        <v>放頭</v>
      </c>
      <c r="H1313">
        <v>4</v>
      </c>
      <c r="I1313" t="str">
        <f t="shared" si="60"/>
        <v/>
      </c>
      <c r="J1313">
        <f>COUNTIF($B$2:B1313,B1313)</f>
        <v>15</v>
      </c>
      <c r="K1313" t="str">
        <f t="shared" ca="1" si="61"/>
        <v/>
      </c>
      <c r="L1313" t="s">
        <v>658</v>
      </c>
      <c r="M1313" s="40" t="s">
        <v>376</v>
      </c>
      <c r="N1313">
        <v>1650</v>
      </c>
      <c r="O1313">
        <v>1</v>
      </c>
      <c r="P1313">
        <v>40.450000000000003</v>
      </c>
      <c r="Q1313">
        <v>6</v>
      </c>
      <c r="R1313">
        <v>7</v>
      </c>
      <c r="S1313" s="48" t="s">
        <v>37</v>
      </c>
      <c r="T1313" s="47" t="s">
        <v>32</v>
      </c>
      <c r="U1313" s="26" t="s">
        <v>793</v>
      </c>
      <c r="V1313">
        <v>134</v>
      </c>
      <c r="W1313">
        <v>131</v>
      </c>
      <c r="X1313">
        <v>1096</v>
      </c>
      <c r="Z1313">
        <v>6</v>
      </c>
      <c r="AA1313" s="37" t="s">
        <v>416</v>
      </c>
      <c r="AB1313" s="36" t="s">
        <v>459</v>
      </c>
      <c r="AC1313" s="36">
        <f>VLOOKUP(A1313,Raceinfo!$A$1:$D$15,4,0)</f>
        <v>4</v>
      </c>
      <c r="AD1313">
        <v>3</v>
      </c>
      <c r="AE1313">
        <v>73</v>
      </c>
      <c r="AF1313">
        <v>2</v>
      </c>
      <c r="AG1313">
        <v>2</v>
      </c>
      <c r="AH1313">
        <v>3</v>
      </c>
      <c r="AI1313">
        <v>4</v>
      </c>
      <c r="AL1313" t="s">
        <v>66</v>
      </c>
      <c r="AM1313" t="s">
        <v>1468</v>
      </c>
      <c r="AN1313" s="126">
        <f>表格2[[#This Row],[今次負磅]]/表格2[[#This Row],[排位體重]]*100%</f>
        <v>0.12226277372262774</v>
      </c>
      <c r="AO1313" t="str">
        <f t="shared" si="62"/>
        <v/>
      </c>
      <c r="AQ1313" t="s">
        <v>1419</v>
      </c>
    </row>
    <row r="1314" spans="1:43" x14ac:dyDescent="0.25">
      <c r="A1314" s="24" t="s">
        <v>258</v>
      </c>
      <c r="B1314" s="23" t="s">
        <v>263</v>
      </c>
      <c r="C1314" s="23"/>
      <c r="D1314" s="23"/>
      <c r="E1314" s="12" t="s">
        <v>29</v>
      </c>
      <c r="F1314" s="122"/>
      <c r="G1314" s="32" t="str">
        <f>VLOOKUP(AF1314, method!$A$1:$B$15, 2, 0)</f>
        <v>中前</v>
      </c>
      <c r="H1314">
        <v>4</v>
      </c>
      <c r="I1314" t="str">
        <f t="shared" si="60"/>
        <v/>
      </c>
      <c r="J1314">
        <f>COUNTIF($B$2:B1314,B1314)</f>
        <v>16</v>
      </c>
      <c r="K1314" t="str">
        <f t="shared" ca="1" si="61"/>
        <v/>
      </c>
      <c r="L1314" t="s">
        <v>652</v>
      </c>
      <c r="M1314" s="39" t="s">
        <v>413</v>
      </c>
      <c r="N1314" s="42">
        <v>1400</v>
      </c>
      <c r="O1314">
        <v>1</v>
      </c>
      <c r="P1314">
        <v>21.88</v>
      </c>
      <c r="Q1314">
        <v>6</v>
      </c>
      <c r="R1314">
        <v>4</v>
      </c>
      <c r="S1314" s="48" t="s">
        <v>37</v>
      </c>
      <c r="T1314" s="50" t="s">
        <v>46</v>
      </c>
      <c r="U1314" s="26" t="s">
        <v>793</v>
      </c>
      <c r="V1314">
        <v>134</v>
      </c>
      <c r="W1314">
        <v>129</v>
      </c>
      <c r="X1314">
        <v>1107</v>
      </c>
      <c r="Z1314">
        <v>5.9</v>
      </c>
      <c r="AA1314" s="38" t="s">
        <v>463</v>
      </c>
      <c r="AB1314" s="35" t="s">
        <v>377</v>
      </c>
      <c r="AC1314" s="35">
        <f>VLOOKUP(A1314,Raceinfo!$A$1:$D$15,4,0)</f>
        <v>4</v>
      </c>
      <c r="AD1314">
        <v>3</v>
      </c>
      <c r="AE1314">
        <v>73</v>
      </c>
      <c r="AF1314">
        <v>5</v>
      </c>
      <c r="AG1314">
        <v>8</v>
      </c>
      <c r="AH1314">
        <v>7</v>
      </c>
      <c r="AI1314">
        <v>4</v>
      </c>
      <c r="AL1314" t="s">
        <v>66</v>
      </c>
      <c r="AM1314" t="s">
        <v>1468</v>
      </c>
      <c r="AN1314" s="126">
        <f>表格2[[#This Row],[今次負磅]]/表格2[[#This Row],[排位體重]]*100%</f>
        <v>0.12104787714543812</v>
      </c>
      <c r="AO1314" t="str">
        <f t="shared" si="62"/>
        <v/>
      </c>
      <c r="AQ1314" t="s">
        <v>1419</v>
      </c>
    </row>
    <row r="1315" spans="1:43" x14ac:dyDescent="0.25">
      <c r="A1315" s="24" t="s">
        <v>258</v>
      </c>
      <c r="B1315" s="23" t="s">
        <v>263</v>
      </c>
      <c r="C1315" s="23" t="s">
        <v>1410</v>
      </c>
      <c r="D1315" s="23"/>
      <c r="E1315" s="11" t="s">
        <v>1414</v>
      </c>
      <c r="F1315" s="122"/>
      <c r="G1315" s="31" t="str">
        <f>VLOOKUP(AF1315, method!$A$1:$B$15, 2, 0)</f>
        <v>中後</v>
      </c>
      <c r="H1315">
        <v>4</v>
      </c>
      <c r="I1315" t="str">
        <f t="shared" si="60"/>
        <v/>
      </c>
      <c r="J1315">
        <f>COUNTIF($B$2:B1315,B1315)</f>
        <v>17</v>
      </c>
      <c r="K1315" t="str">
        <f t="shared" ca="1" si="61"/>
        <v/>
      </c>
      <c r="L1315" t="s">
        <v>646</v>
      </c>
      <c r="M1315" s="39" t="s">
        <v>430</v>
      </c>
      <c r="N1315" s="42">
        <v>1400</v>
      </c>
      <c r="O1315">
        <v>1</v>
      </c>
      <c r="P1315" s="127">
        <v>21.2</v>
      </c>
      <c r="Q1315">
        <v>6</v>
      </c>
      <c r="R1315">
        <v>7</v>
      </c>
      <c r="S1315" s="48" t="s">
        <v>37</v>
      </c>
      <c r="T1315" s="47" t="s">
        <v>32</v>
      </c>
      <c r="U1315" s="26" t="s">
        <v>793</v>
      </c>
      <c r="V1315">
        <v>134</v>
      </c>
      <c r="W1315">
        <v>132</v>
      </c>
      <c r="X1315">
        <v>1107</v>
      </c>
      <c r="Z1315">
        <v>2.2000000000000002</v>
      </c>
      <c r="AA1315" s="38" t="s">
        <v>468</v>
      </c>
      <c r="AB1315" s="35" t="s">
        <v>370</v>
      </c>
      <c r="AC1315" s="35">
        <f>VLOOKUP(A1315,Raceinfo!$A$1:$D$15,4,0)</f>
        <v>4</v>
      </c>
      <c r="AD1315">
        <v>3</v>
      </c>
      <c r="AE1315">
        <v>73</v>
      </c>
      <c r="AF1315">
        <v>8</v>
      </c>
      <c r="AG1315">
        <v>7</v>
      </c>
      <c r="AH1315">
        <v>6</v>
      </c>
      <c r="AI1315">
        <v>4</v>
      </c>
      <c r="AL1315" t="s">
        <v>66</v>
      </c>
      <c r="AM1315" t="s">
        <v>1468</v>
      </c>
      <c r="AN1315" s="126">
        <f>表格2[[#This Row],[今次負磅]]/表格2[[#This Row],[排位體重]]*100%</f>
        <v>0.12104787714543812</v>
      </c>
      <c r="AO1315" t="str">
        <f t="shared" si="62"/>
        <v/>
      </c>
      <c r="AQ1315" t="s">
        <v>1419</v>
      </c>
    </row>
    <row r="1316" spans="1:43" x14ac:dyDescent="0.25">
      <c r="A1316" s="24" t="s">
        <v>258</v>
      </c>
      <c r="B1316" s="23" t="s">
        <v>263</v>
      </c>
      <c r="C1316" s="23" t="s">
        <v>1410</v>
      </c>
      <c r="D1316" s="23"/>
      <c r="E1316" s="12" t="s">
        <v>29</v>
      </c>
      <c r="F1316" s="28" t="s">
        <v>1408</v>
      </c>
      <c r="G1316" s="30" t="str">
        <f>VLOOKUP(AF1316, method!$A$1:$B$15, 2, 0)</f>
        <v>放頭</v>
      </c>
      <c r="H1316" s="15">
        <v>1</v>
      </c>
      <c r="I1316" s="15" t="str">
        <f t="shared" si="60"/>
        <v/>
      </c>
      <c r="J1316" s="15">
        <f>COUNTIF($B$2:B1316,B1316)</f>
        <v>18</v>
      </c>
      <c r="K1316" s="15" t="str">
        <f t="shared" ca="1" si="61"/>
        <v/>
      </c>
      <c r="L1316" t="s">
        <v>537</v>
      </c>
      <c r="M1316" s="39" t="s">
        <v>384</v>
      </c>
      <c r="N1316" s="42">
        <v>1400</v>
      </c>
      <c r="O1316">
        <v>1</v>
      </c>
      <c r="P1316" s="127">
        <v>21.65</v>
      </c>
      <c r="Q1316">
        <v>6</v>
      </c>
      <c r="R1316">
        <v>6</v>
      </c>
      <c r="S1316" s="48" t="s">
        <v>37</v>
      </c>
      <c r="T1316" s="47" t="s">
        <v>32</v>
      </c>
      <c r="U1316" s="26" t="s">
        <v>793</v>
      </c>
      <c r="V1316">
        <v>134</v>
      </c>
      <c r="W1316">
        <v>122</v>
      </c>
      <c r="X1316">
        <v>1113</v>
      </c>
      <c r="Z1316">
        <v>1.8</v>
      </c>
      <c r="AA1316" s="38" t="s">
        <v>463</v>
      </c>
      <c r="AB1316" s="35" t="s">
        <v>377</v>
      </c>
      <c r="AC1316" s="35">
        <f>VLOOKUP(A1316,Raceinfo!$A$1:$D$15,4,0)</f>
        <v>4</v>
      </c>
      <c r="AD1316">
        <v>3</v>
      </c>
      <c r="AE1316">
        <v>64</v>
      </c>
      <c r="AF1316">
        <v>2</v>
      </c>
      <c r="AG1316">
        <v>3</v>
      </c>
      <c r="AH1316">
        <v>3</v>
      </c>
      <c r="AI1316">
        <v>1</v>
      </c>
      <c r="AL1316" t="s">
        <v>66</v>
      </c>
      <c r="AM1316" t="s">
        <v>1468</v>
      </c>
      <c r="AN1316" s="126">
        <f>表格2[[#This Row],[今次負磅]]/表格2[[#This Row],[排位體重]]*100%</f>
        <v>0.12039532794249776</v>
      </c>
      <c r="AO1316" t="str">
        <f t="shared" si="62"/>
        <v/>
      </c>
      <c r="AQ1316" t="s">
        <v>1419</v>
      </c>
    </row>
    <row r="1317" spans="1:43" x14ac:dyDescent="0.25">
      <c r="A1317" s="24" t="s">
        <v>258</v>
      </c>
      <c r="B1317" s="23" t="s">
        <v>263</v>
      </c>
      <c r="C1317" s="23"/>
      <c r="D1317" s="23"/>
      <c r="E1317" s="12" t="s">
        <v>29</v>
      </c>
      <c r="F1317" s="122"/>
      <c r="G1317" s="30" t="str">
        <f>VLOOKUP(AF1317, method!$A$1:$B$15, 2, 0)</f>
        <v>放頭</v>
      </c>
      <c r="H1317" s="15">
        <v>3</v>
      </c>
      <c r="I1317" s="15" t="str">
        <f t="shared" si="60"/>
        <v/>
      </c>
      <c r="J1317" s="15">
        <f>COUNTIF($B$2:B1317,B1317)</f>
        <v>19</v>
      </c>
      <c r="K1317" s="15" t="str">
        <f t="shared" ca="1" si="61"/>
        <v/>
      </c>
      <c r="L1317" t="s">
        <v>690</v>
      </c>
      <c r="M1317" s="39" t="s">
        <v>430</v>
      </c>
      <c r="N1317">
        <v>1600</v>
      </c>
      <c r="O1317">
        <v>1</v>
      </c>
      <c r="P1317">
        <v>34.4</v>
      </c>
      <c r="Q1317">
        <v>6</v>
      </c>
      <c r="R1317">
        <v>7</v>
      </c>
      <c r="S1317" s="48" t="s">
        <v>37</v>
      </c>
      <c r="T1317" s="62" t="s">
        <v>154</v>
      </c>
      <c r="U1317" s="26" t="s">
        <v>793</v>
      </c>
      <c r="V1317">
        <v>134</v>
      </c>
      <c r="W1317">
        <v>121</v>
      </c>
      <c r="X1317">
        <v>1114</v>
      </c>
      <c r="Z1317">
        <v>5.5</v>
      </c>
      <c r="AA1317" s="38" t="s">
        <v>511</v>
      </c>
      <c r="AB1317" s="35" t="s">
        <v>370</v>
      </c>
      <c r="AC1317" s="35">
        <f>VLOOKUP(A1317,Raceinfo!$A$1:$D$15,4,0)</f>
        <v>4</v>
      </c>
      <c r="AD1317">
        <v>3</v>
      </c>
      <c r="AE1317">
        <v>64</v>
      </c>
      <c r="AF1317">
        <v>3</v>
      </c>
      <c r="AG1317">
        <v>4</v>
      </c>
      <c r="AH1317">
        <v>4</v>
      </c>
      <c r="AI1317">
        <v>3</v>
      </c>
      <c r="AL1317" t="s">
        <v>66</v>
      </c>
      <c r="AM1317" t="s">
        <v>1468</v>
      </c>
      <c r="AN1317" s="126">
        <f>表格2[[#This Row],[今次負磅]]/表格2[[#This Row],[排位體重]]*100%</f>
        <v>0.12028725314183124</v>
      </c>
      <c r="AO1317" t="str">
        <f t="shared" si="62"/>
        <v/>
      </c>
      <c r="AQ1317" t="s">
        <v>1419</v>
      </c>
    </row>
    <row r="1318" spans="1:43" x14ac:dyDescent="0.25">
      <c r="A1318" s="24" t="s">
        <v>258</v>
      </c>
      <c r="B1318" s="23" t="s">
        <v>263</v>
      </c>
      <c r="C1318" s="23" t="s">
        <v>1410</v>
      </c>
      <c r="D1318" s="23"/>
      <c r="E1318" s="12" t="s">
        <v>29</v>
      </c>
      <c r="F1318" s="23" t="s">
        <v>1409</v>
      </c>
      <c r="G1318" s="32" t="str">
        <f>VLOOKUP(AF1318, method!$A$1:$B$15, 2, 0)</f>
        <v>中前</v>
      </c>
      <c r="H1318" s="15">
        <v>2</v>
      </c>
      <c r="I1318" s="15" t="str">
        <f t="shared" si="60"/>
        <v/>
      </c>
      <c r="J1318" s="15">
        <f>COUNTIF($B$2:B1318,B1318)</f>
        <v>20</v>
      </c>
      <c r="K1318" s="15" t="str">
        <f t="shared" ca="1" si="61"/>
        <v/>
      </c>
      <c r="L1318" t="s">
        <v>443</v>
      </c>
      <c r="M1318" s="39" t="s">
        <v>390</v>
      </c>
      <c r="N1318" s="42">
        <v>1400</v>
      </c>
      <c r="O1318">
        <v>1</v>
      </c>
      <c r="P1318" s="127">
        <v>21.6</v>
      </c>
      <c r="Q1318">
        <v>6</v>
      </c>
      <c r="R1318">
        <v>4</v>
      </c>
      <c r="S1318" s="48" t="s">
        <v>37</v>
      </c>
      <c r="T1318" s="63" t="s">
        <v>191</v>
      </c>
      <c r="U1318" s="26" t="s">
        <v>793</v>
      </c>
      <c r="V1318">
        <v>134</v>
      </c>
      <c r="W1318">
        <v>122</v>
      </c>
      <c r="X1318">
        <v>1110</v>
      </c>
      <c r="Z1318">
        <v>4.9000000000000004</v>
      </c>
      <c r="AA1318" s="38" t="s">
        <v>511</v>
      </c>
      <c r="AB1318" s="35" t="s">
        <v>377</v>
      </c>
      <c r="AC1318" s="35">
        <f>VLOOKUP(A1318,Raceinfo!$A$1:$D$15,4,0)</f>
        <v>4</v>
      </c>
      <c r="AD1318">
        <v>3</v>
      </c>
      <c r="AE1318">
        <v>63</v>
      </c>
      <c r="AF1318">
        <v>5</v>
      </c>
      <c r="AG1318">
        <v>7</v>
      </c>
      <c r="AH1318">
        <v>6</v>
      </c>
      <c r="AI1318">
        <v>2</v>
      </c>
      <c r="AL1318" t="s">
        <v>66</v>
      </c>
      <c r="AM1318" t="s">
        <v>1468</v>
      </c>
      <c r="AN1318" s="126">
        <f>表格2[[#This Row],[今次負磅]]/表格2[[#This Row],[排位體重]]*100%</f>
        <v>0.12072072072072072</v>
      </c>
      <c r="AO1318" t="str">
        <f t="shared" si="62"/>
        <v/>
      </c>
      <c r="AQ1318" t="s">
        <v>1419</v>
      </c>
    </row>
    <row r="1319" spans="1:43" x14ac:dyDescent="0.25">
      <c r="A1319" s="24" t="s">
        <v>258</v>
      </c>
      <c r="B1319" s="23" t="s">
        <v>263</v>
      </c>
      <c r="C1319" s="23" t="s">
        <v>1410</v>
      </c>
      <c r="D1319" s="23"/>
      <c r="E1319" s="12" t="s">
        <v>29</v>
      </c>
      <c r="F1319" s="18" t="s">
        <v>1407</v>
      </c>
      <c r="G1319" s="33" t="str">
        <f>VLOOKUP(AF1319, method!$A$1:$B$15, 2, 0)</f>
        <v>留後</v>
      </c>
      <c r="H1319" s="15">
        <v>1</v>
      </c>
      <c r="I1319" s="15" t="str">
        <f t="shared" si="60"/>
        <v/>
      </c>
      <c r="J1319" s="15">
        <f>COUNTIF($B$2:B1319,B1319)</f>
        <v>21</v>
      </c>
      <c r="K1319" s="15" t="str">
        <f t="shared" ca="1" si="61"/>
        <v/>
      </c>
      <c r="L1319" t="s">
        <v>444</v>
      </c>
      <c r="M1319" s="39" t="s">
        <v>430</v>
      </c>
      <c r="N1319" s="42">
        <v>1400</v>
      </c>
      <c r="O1319">
        <v>1</v>
      </c>
      <c r="P1319" s="127">
        <v>21.69</v>
      </c>
      <c r="Q1319">
        <v>6</v>
      </c>
      <c r="R1319">
        <v>9</v>
      </c>
      <c r="S1319" s="48" t="s">
        <v>37</v>
      </c>
      <c r="T1319" s="63" t="s">
        <v>191</v>
      </c>
      <c r="U1319" s="26" t="s">
        <v>793</v>
      </c>
      <c r="V1319">
        <v>134</v>
      </c>
      <c r="W1319">
        <v>128</v>
      </c>
      <c r="X1319">
        <v>1137</v>
      </c>
      <c r="Z1319">
        <v>11</v>
      </c>
      <c r="AA1319" s="38" t="s">
        <v>434</v>
      </c>
      <c r="AB1319" s="35" t="s">
        <v>377</v>
      </c>
      <c r="AC1319" s="35">
        <f>VLOOKUP(A1319,Raceinfo!$A$1:$D$15,4,0)</f>
        <v>4</v>
      </c>
      <c r="AD1319">
        <v>4</v>
      </c>
      <c r="AE1319">
        <v>56</v>
      </c>
      <c r="AF1319">
        <v>11</v>
      </c>
      <c r="AG1319">
        <v>11</v>
      </c>
      <c r="AH1319">
        <v>11</v>
      </c>
      <c r="AI1319">
        <v>1</v>
      </c>
      <c r="AL1319" t="s">
        <v>66</v>
      </c>
      <c r="AM1319" t="s">
        <v>1468</v>
      </c>
      <c r="AN1319" s="126">
        <f>表格2[[#This Row],[今次負磅]]/表格2[[#This Row],[排位體重]]*100%</f>
        <v>0.11785400175901495</v>
      </c>
      <c r="AO1319" t="str">
        <f t="shared" si="62"/>
        <v/>
      </c>
      <c r="AQ1319" t="s">
        <v>1419</v>
      </c>
    </row>
    <row r="1320" spans="1:43" x14ac:dyDescent="0.25">
      <c r="A1320" s="24" t="s">
        <v>258</v>
      </c>
      <c r="B1320" s="23" t="s">
        <v>263</v>
      </c>
      <c r="C1320" s="23" t="s">
        <v>1410</v>
      </c>
      <c r="D1320" s="23"/>
      <c r="E1320" s="124" t="s">
        <v>1413</v>
      </c>
      <c r="F1320" s="23" t="s">
        <v>1409</v>
      </c>
      <c r="G1320" s="32" t="str">
        <f>VLOOKUP(AF1320, method!$A$1:$B$15, 2, 0)</f>
        <v>中前</v>
      </c>
      <c r="H1320" s="15">
        <v>1</v>
      </c>
      <c r="I1320" s="15" t="str">
        <f t="shared" si="60"/>
        <v/>
      </c>
      <c r="J1320" s="15">
        <f>COUNTIF($B$2:B1320,B1320)</f>
        <v>22</v>
      </c>
      <c r="K1320" s="15" t="str">
        <f t="shared" ca="1" si="61"/>
        <v/>
      </c>
      <c r="L1320" t="s">
        <v>518</v>
      </c>
      <c r="M1320" s="39" t="s">
        <v>384</v>
      </c>
      <c r="N1320" s="42">
        <v>1400</v>
      </c>
      <c r="O1320">
        <v>1</v>
      </c>
      <c r="P1320" s="127">
        <v>21.8</v>
      </c>
      <c r="Q1320">
        <v>6</v>
      </c>
      <c r="R1320">
        <v>2</v>
      </c>
      <c r="S1320" s="48" t="s">
        <v>37</v>
      </c>
      <c r="T1320" s="75" t="s">
        <v>346</v>
      </c>
      <c r="U1320" s="26" t="s">
        <v>793</v>
      </c>
      <c r="V1320">
        <v>134</v>
      </c>
      <c r="W1320">
        <v>125</v>
      </c>
      <c r="X1320">
        <v>1137</v>
      </c>
      <c r="Z1320">
        <v>34</v>
      </c>
      <c r="AA1320" s="38" t="s">
        <v>461</v>
      </c>
      <c r="AB1320" s="35" t="s">
        <v>377</v>
      </c>
      <c r="AC1320" s="35">
        <f>VLOOKUP(A1320,Raceinfo!$A$1:$D$15,4,0)</f>
        <v>4</v>
      </c>
      <c r="AD1320">
        <v>4</v>
      </c>
      <c r="AE1320">
        <v>50</v>
      </c>
      <c r="AF1320">
        <v>6</v>
      </c>
      <c r="AG1320">
        <v>3</v>
      </c>
      <c r="AH1320">
        <v>4</v>
      </c>
      <c r="AI1320">
        <v>1</v>
      </c>
      <c r="AL1320" t="s">
        <v>297</v>
      </c>
      <c r="AM1320" t="s">
        <v>1502</v>
      </c>
      <c r="AN1320" s="126">
        <f>表格2[[#This Row],[今次負磅]]/表格2[[#This Row],[排位體重]]*100%</f>
        <v>0.11785400175901495</v>
      </c>
      <c r="AO1320" t="str">
        <f t="shared" si="62"/>
        <v/>
      </c>
      <c r="AQ1320" t="s">
        <v>1419</v>
      </c>
    </row>
    <row r="1321" spans="1:43" x14ac:dyDescent="0.25">
      <c r="A1321" s="24" t="s">
        <v>258</v>
      </c>
      <c r="B1321" s="23" t="s">
        <v>263</v>
      </c>
      <c r="C1321" s="23"/>
      <c r="D1321" s="23"/>
      <c r="E1321" s="124" t="s">
        <v>1413</v>
      </c>
      <c r="F1321" s="122"/>
      <c r="G1321" s="32" t="str">
        <f>VLOOKUP(AF1321, method!$A$1:$B$15, 2, 0)</f>
        <v>中前</v>
      </c>
      <c r="H1321">
        <v>8</v>
      </c>
      <c r="I1321" t="str">
        <f t="shared" si="60"/>
        <v/>
      </c>
      <c r="J1321">
        <f>COUNTIF($B$2:B1321,B1321)</f>
        <v>23</v>
      </c>
      <c r="K1321" t="str">
        <f t="shared" ca="1" si="61"/>
        <v/>
      </c>
      <c r="L1321" t="s">
        <v>602</v>
      </c>
      <c r="M1321" s="39" t="s">
        <v>413</v>
      </c>
      <c r="N1321">
        <v>1200</v>
      </c>
      <c r="O1321">
        <v>1</v>
      </c>
      <c r="P1321">
        <v>10.220000000000001</v>
      </c>
      <c r="Q1321">
        <v>6</v>
      </c>
      <c r="R1321">
        <v>2</v>
      </c>
      <c r="S1321" s="48" t="s">
        <v>37</v>
      </c>
      <c r="T1321" s="63" t="s">
        <v>191</v>
      </c>
      <c r="U1321" s="26" t="s">
        <v>793</v>
      </c>
      <c r="V1321">
        <v>134</v>
      </c>
      <c r="W1321">
        <v>128</v>
      </c>
      <c r="X1321">
        <v>1173</v>
      </c>
      <c r="Z1321">
        <v>32</v>
      </c>
      <c r="AA1321" s="37" t="s">
        <v>471</v>
      </c>
      <c r="AB1321" s="35" t="s">
        <v>377</v>
      </c>
      <c r="AC1321" s="35">
        <f>VLOOKUP(A1321,Raceinfo!$A$1:$D$15,4,0)</f>
        <v>4</v>
      </c>
      <c r="AD1321">
        <v>4</v>
      </c>
      <c r="AE1321">
        <v>52</v>
      </c>
      <c r="AF1321">
        <v>7</v>
      </c>
      <c r="AG1321">
        <v>7</v>
      </c>
      <c r="AH1321">
        <v>8</v>
      </c>
      <c r="AL1321" t="s">
        <v>385</v>
      </c>
      <c r="AM1321" t="s">
        <v>1405</v>
      </c>
      <c r="AN1321" s="126">
        <f>表格2[[#This Row],[今次負磅]]/表格2[[#This Row],[排位體重]]*100%</f>
        <v>0.11423699914748509</v>
      </c>
      <c r="AO1321" t="str">
        <f t="shared" si="62"/>
        <v/>
      </c>
      <c r="AQ1321" t="s">
        <v>1419</v>
      </c>
    </row>
    <row r="1322" spans="1:43" x14ac:dyDescent="0.25">
      <c r="A1322" s="24" t="s">
        <v>258</v>
      </c>
      <c r="B1322" s="23" t="s">
        <v>263</v>
      </c>
      <c r="C1322" s="23"/>
      <c r="D1322" s="23"/>
      <c r="E1322" s="12" t="s">
        <v>29</v>
      </c>
      <c r="F1322" s="122"/>
      <c r="G1322" s="33" t="str">
        <f>VLOOKUP(AF1322, method!$A$1:$B$15, 2, 0)</f>
        <v>留後</v>
      </c>
      <c r="H1322">
        <v>7</v>
      </c>
      <c r="I1322" t="str">
        <f t="shared" si="60"/>
        <v/>
      </c>
      <c r="J1322">
        <f>COUNTIF($B$2:B1322,B1322)</f>
        <v>24</v>
      </c>
      <c r="K1322" t="str">
        <f t="shared" ca="1" si="61"/>
        <v/>
      </c>
      <c r="L1322" t="s">
        <v>639</v>
      </c>
      <c r="M1322" s="39" t="s">
        <v>430</v>
      </c>
      <c r="N1322">
        <v>1200</v>
      </c>
      <c r="O1322">
        <v>1</v>
      </c>
      <c r="P1322">
        <v>9.8800000000000008</v>
      </c>
      <c r="Q1322">
        <v>6</v>
      </c>
      <c r="R1322">
        <v>12</v>
      </c>
      <c r="S1322" s="48" t="s">
        <v>37</v>
      </c>
      <c r="T1322" s="63" t="s">
        <v>191</v>
      </c>
      <c r="U1322" s="26" t="s">
        <v>793</v>
      </c>
      <c r="V1322">
        <v>134</v>
      </c>
      <c r="W1322">
        <v>128</v>
      </c>
      <c r="X1322">
        <v>1167</v>
      </c>
      <c r="Z1322">
        <v>128</v>
      </c>
      <c r="AA1322" s="37" t="s">
        <v>416</v>
      </c>
      <c r="AB1322" s="35" t="s">
        <v>370</v>
      </c>
      <c r="AC1322" s="35">
        <f>VLOOKUP(A1322,Raceinfo!$A$1:$D$15,4,0)</f>
        <v>4</v>
      </c>
      <c r="AD1322">
        <v>4</v>
      </c>
      <c r="AE1322">
        <v>52</v>
      </c>
      <c r="AF1322">
        <v>12</v>
      </c>
      <c r="AG1322">
        <v>11</v>
      </c>
      <c r="AH1322">
        <v>7</v>
      </c>
      <c r="AL1322" t="s">
        <v>385</v>
      </c>
      <c r="AM1322" t="s">
        <v>1405</v>
      </c>
      <c r="AN1322" s="126">
        <f>表格2[[#This Row],[今次負磅]]/表格2[[#This Row],[排位體重]]*100%</f>
        <v>0.11482433590402742</v>
      </c>
      <c r="AO1322" t="str">
        <f t="shared" si="62"/>
        <v/>
      </c>
      <c r="AQ1322" t="s">
        <v>1419</v>
      </c>
    </row>
    <row r="1323" spans="1:43" x14ac:dyDescent="0.25">
      <c r="A1323" s="24" t="s">
        <v>258</v>
      </c>
      <c r="B1323" s="24" t="s">
        <v>265</v>
      </c>
      <c r="C1323" s="24"/>
      <c r="D1323" s="24"/>
      <c r="E1323" s="11" t="s">
        <v>1414</v>
      </c>
      <c r="F1323" s="122"/>
      <c r="G1323" s="33" t="str">
        <f>VLOOKUP(AF1323, method!$A$1:$B$15, 2, 0)</f>
        <v>留後</v>
      </c>
      <c r="H1323">
        <v>7</v>
      </c>
      <c r="I1323" t="str">
        <f t="shared" si="60"/>
        <v/>
      </c>
      <c r="J1323">
        <f>COUNTIF($B$2:B1323,B1323)</f>
        <v>1</v>
      </c>
      <c r="K1323" t="str">
        <f t="shared" ca="1" si="61"/>
        <v/>
      </c>
      <c r="L1323" t="s">
        <v>412</v>
      </c>
      <c r="M1323" s="39" t="s">
        <v>413</v>
      </c>
      <c r="N1323">
        <v>1200</v>
      </c>
      <c r="O1323">
        <v>1</v>
      </c>
      <c r="P1323">
        <v>10.14</v>
      </c>
      <c r="Q1323">
        <v>2</v>
      </c>
      <c r="R1323">
        <v>4</v>
      </c>
      <c r="S1323" s="47" t="s">
        <v>32</v>
      </c>
      <c r="T1323" s="57" t="s">
        <v>77</v>
      </c>
      <c r="U1323" s="23" t="s">
        <v>112</v>
      </c>
      <c r="V1323">
        <v>132</v>
      </c>
      <c r="W1323">
        <v>135</v>
      </c>
      <c r="X1323">
        <v>1007</v>
      </c>
      <c r="Z1323">
        <v>12</v>
      </c>
      <c r="AA1323" s="37" t="s">
        <v>428</v>
      </c>
      <c r="AB1323" s="35" t="s">
        <v>370</v>
      </c>
      <c r="AC1323" s="35">
        <f>VLOOKUP(A1323,Raceinfo!$A$1:$D$15,4,0)</f>
        <v>4</v>
      </c>
      <c r="AD1323">
        <v>4</v>
      </c>
      <c r="AE1323">
        <v>59</v>
      </c>
      <c r="AF1323">
        <v>11</v>
      </c>
      <c r="AG1323">
        <v>9</v>
      </c>
      <c r="AH1323">
        <v>7</v>
      </c>
      <c r="AL1323" t="s">
        <v>39</v>
      </c>
      <c r="AM1323" t="s">
        <v>1469</v>
      </c>
      <c r="AN1323" s="126">
        <f>表格2[[#This Row],[今次負磅]]/表格2[[#This Row],[排位體重]]*100%</f>
        <v>0.13108242303872888</v>
      </c>
      <c r="AO1323" t="str">
        <f t="shared" si="62"/>
        <v>H</v>
      </c>
      <c r="AQ1323" t="s">
        <v>1419</v>
      </c>
    </row>
    <row r="1324" spans="1:43" x14ac:dyDescent="0.25">
      <c r="A1324" s="24" t="s">
        <v>258</v>
      </c>
      <c r="B1324" s="24" t="s">
        <v>265</v>
      </c>
      <c r="C1324" s="24"/>
      <c r="D1324" s="24"/>
      <c r="E1324" s="12" t="s">
        <v>29</v>
      </c>
      <c r="F1324" s="122"/>
      <c r="G1324" s="33" t="str">
        <f>VLOOKUP(AF1324, method!$A$1:$B$15, 2, 0)</f>
        <v>留後</v>
      </c>
      <c r="H1324">
        <v>11</v>
      </c>
      <c r="I1324" t="str">
        <f t="shared" si="60"/>
        <v/>
      </c>
      <c r="J1324">
        <f>COUNTIF($B$2:B1324,B1324)</f>
        <v>2</v>
      </c>
      <c r="K1324" t="str">
        <f t="shared" ca="1" si="61"/>
        <v/>
      </c>
      <c r="L1324" t="s">
        <v>522</v>
      </c>
      <c r="M1324" s="39" t="s">
        <v>394</v>
      </c>
      <c r="N1324" s="42">
        <v>1400</v>
      </c>
      <c r="O1324">
        <v>1</v>
      </c>
      <c r="P1324">
        <v>21.81</v>
      </c>
      <c r="Q1324">
        <v>2</v>
      </c>
      <c r="R1324">
        <v>13</v>
      </c>
      <c r="S1324" s="47" t="s">
        <v>32</v>
      </c>
      <c r="T1324" s="59" t="s">
        <v>111</v>
      </c>
      <c r="U1324" s="23" t="s">
        <v>112</v>
      </c>
      <c r="V1324">
        <v>132</v>
      </c>
      <c r="W1324">
        <v>116</v>
      </c>
      <c r="X1324">
        <v>1010</v>
      </c>
      <c r="Z1324">
        <v>27</v>
      </c>
      <c r="AA1324" s="37">
        <v>6</v>
      </c>
      <c r="AB1324" s="35" t="s">
        <v>377</v>
      </c>
      <c r="AC1324" s="35">
        <f>VLOOKUP(A1324,Raceinfo!$A$1:$D$15,4,0)</f>
        <v>4</v>
      </c>
      <c r="AD1324">
        <v>3</v>
      </c>
      <c r="AE1324">
        <v>60</v>
      </c>
      <c r="AF1324">
        <v>14</v>
      </c>
      <c r="AG1324">
        <v>13</v>
      </c>
      <c r="AH1324">
        <v>13</v>
      </c>
      <c r="AI1324">
        <v>11</v>
      </c>
      <c r="AL1324" t="s">
        <v>39</v>
      </c>
      <c r="AM1324" t="s">
        <v>1469</v>
      </c>
      <c r="AN1324" s="126">
        <f>表格2[[#This Row],[今次負磅]]/表格2[[#This Row],[排位體重]]*100%</f>
        <v>0.1306930693069307</v>
      </c>
      <c r="AO1324" t="str">
        <f t="shared" si="62"/>
        <v>H</v>
      </c>
      <c r="AQ1324" t="s">
        <v>1419</v>
      </c>
    </row>
    <row r="1325" spans="1:43" x14ac:dyDescent="0.25">
      <c r="A1325" s="24" t="s">
        <v>258</v>
      </c>
      <c r="B1325" s="24" t="s">
        <v>265</v>
      </c>
      <c r="C1325" s="24"/>
      <c r="D1325" s="24"/>
      <c r="E1325" s="11" t="s">
        <v>1414</v>
      </c>
      <c r="F1325" s="122"/>
      <c r="G1325" s="31" t="str">
        <f>VLOOKUP(AF1325, method!$A$1:$B$15, 2, 0)</f>
        <v>中後</v>
      </c>
      <c r="H1325" s="15">
        <v>3</v>
      </c>
      <c r="I1325" s="15" t="str">
        <f t="shared" si="60"/>
        <v/>
      </c>
      <c r="J1325" s="15">
        <f>COUNTIF($B$2:B1325,B1325)</f>
        <v>3</v>
      </c>
      <c r="K1325" s="15" t="str">
        <f t="shared" ca="1" si="61"/>
        <v/>
      </c>
      <c r="L1325" t="s">
        <v>465</v>
      </c>
      <c r="M1325" s="39" t="s">
        <v>413</v>
      </c>
      <c r="N1325">
        <v>1200</v>
      </c>
      <c r="O1325">
        <v>1</v>
      </c>
      <c r="P1325">
        <v>10.68</v>
      </c>
      <c r="Q1325">
        <v>2</v>
      </c>
      <c r="R1325">
        <v>4</v>
      </c>
      <c r="S1325" s="47" t="s">
        <v>32</v>
      </c>
      <c r="T1325" s="57" t="s">
        <v>77</v>
      </c>
      <c r="U1325" s="23" t="s">
        <v>112</v>
      </c>
      <c r="V1325">
        <v>132</v>
      </c>
      <c r="W1325">
        <v>135</v>
      </c>
      <c r="X1325">
        <v>1003</v>
      </c>
      <c r="Z1325">
        <v>10</v>
      </c>
      <c r="AA1325" s="38" t="s">
        <v>463</v>
      </c>
      <c r="AB1325" s="36" t="s">
        <v>459</v>
      </c>
      <c r="AC1325" s="36">
        <f>VLOOKUP(A1325,Raceinfo!$A$1:$D$15,4,0)</f>
        <v>4</v>
      </c>
      <c r="AD1325">
        <v>4</v>
      </c>
      <c r="AE1325">
        <v>59</v>
      </c>
      <c r="AF1325">
        <v>8</v>
      </c>
      <c r="AG1325">
        <v>8</v>
      </c>
      <c r="AH1325">
        <v>3</v>
      </c>
      <c r="AL1325" t="s">
        <v>39</v>
      </c>
      <c r="AM1325" t="s">
        <v>1469</v>
      </c>
      <c r="AN1325" s="126">
        <f>表格2[[#This Row],[今次負磅]]/表格2[[#This Row],[排位體重]]*100%</f>
        <v>0.13160518444666003</v>
      </c>
      <c r="AO1325" t="str">
        <f t="shared" si="62"/>
        <v>H</v>
      </c>
      <c r="AQ1325" t="s">
        <v>1419</v>
      </c>
    </row>
    <row r="1326" spans="1:43" x14ac:dyDescent="0.25">
      <c r="A1326" s="24" t="s">
        <v>258</v>
      </c>
      <c r="B1326" s="24" t="s">
        <v>265</v>
      </c>
      <c r="C1326" s="24" t="s">
        <v>1410</v>
      </c>
      <c r="D1326" s="24"/>
      <c r="E1326" s="12" t="s">
        <v>29</v>
      </c>
      <c r="F1326" s="122"/>
      <c r="G1326" s="33" t="str">
        <f>VLOOKUP(AF1326, method!$A$1:$B$15, 2, 0)</f>
        <v>留後</v>
      </c>
      <c r="H1326">
        <v>7</v>
      </c>
      <c r="I1326" t="str">
        <f t="shared" si="60"/>
        <v/>
      </c>
      <c r="J1326">
        <f>COUNTIF($B$2:B1326,B1326)</f>
        <v>4</v>
      </c>
      <c r="K1326" t="str">
        <f t="shared" ca="1" si="61"/>
        <v/>
      </c>
      <c r="L1326" t="s">
        <v>381</v>
      </c>
      <c r="M1326" s="39" t="s">
        <v>369</v>
      </c>
      <c r="N1326" s="42">
        <v>1400</v>
      </c>
      <c r="O1326">
        <v>1</v>
      </c>
      <c r="P1326" s="127">
        <v>21.39</v>
      </c>
      <c r="Q1326">
        <v>2</v>
      </c>
      <c r="R1326">
        <v>14</v>
      </c>
      <c r="S1326" s="47" t="s">
        <v>32</v>
      </c>
      <c r="T1326" s="83" t="s">
        <v>672</v>
      </c>
      <c r="U1326" s="23" t="s">
        <v>112</v>
      </c>
      <c r="V1326">
        <v>132</v>
      </c>
      <c r="W1326">
        <v>118</v>
      </c>
      <c r="X1326">
        <v>991</v>
      </c>
      <c r="Z1326">
        <v>13</v>
      </c>
      <c r="AA1326" s="38" t="s">
        <v>447</v>
      </c>
      <c r="AB1326" s="35" t="s">
        <v>370</v>
      </c>
      <c r="AC1326" s="35">
        <f>VLOOKUP(A1326,Raceinfo!$A$1:$D$15,4,0)</f>
        <v>4</v>
      </c>
      <c r="AD1326">
        <v>3</v>
      </c>
      <c r="AE1326">
        <v>61</v>
      </c>
      <c r="AF1326">
        <v>13</v>
      </c>
      <c r="AG1326">
        <v>12</v>
      </c>
      <c r="AH1326">
        <v>10</v>
      </c>
      <c r="AI1326">
        <v>7</v>
      </c>
      <c r="AL1326" t="s">
        <v>39</v>
      </c>
      <c r="AM1326" t="s">
        <v>1469</v>
      </c>
      <c r="AN1326" s="126">
        <f>表格2[[#This Row],[今次負磅]]/表格2[[#This Row],[排位體重]]*100%</f>
        <v>0.13319878910191726</v>
      </c>
      <c r="AO1326" t="str">
        <f t="shared" si="62"/>
        <v>H</v>
      </c>
      <c r="AQ1326" t="s">
        <v>1419</v>
      </c>
    </row>
    <row r="1327" spans="1:43" x14ac:dyDescent="0.25">
      <c r="A1327" s="24" t="s">
        <v>258</v>
      </c>
      <c r="B1327" s="24" t="s">
        <v>265</v>
      </c>
      <c r="C1327" s="24"/>
      <c r="D1327" s="24"/>
      <c r="E1327" s="12" t="s">
        <v>29</v>
      </c>
      <c r="F1327" s="122"/>
      <c r="G1327" s="31" t="str">
        <f>VLOOKUP(AF1327, method!$A$1:$B$15, 2, 0)</f>
        <v>中後</v>
      </c>
      <c r="H1327">
        <v>6</v>
      </c>
      <c r="I1327" t="str">
        <f t="shared" si="60"/>
        <v/>
      </c>
      <c r="J1327">
        <f>COUNTIF($B$2:B1327,B1327)</f>
        <v>5</v>
      </c>
      <c r="K1327" t="str">
        <f t="shared" ca="1" si="61"/>
        <v/>
      </c>
      <c r="L1327" t="s">
        <v>538</v>
      </c>
      <c r="M1327" s="39" t="s">
        <v>413</v>
      </c>
      <c r="N1327" s="42">
        <v>1400</v>
      </c>
      <c r="O1327">
        <v>1</v>
      </c>
      <c r="P1327">
        <v>22.72</v>
      </c>
      <c r="Q1327">
        <v>2</v>
      </c>
      <c r="R1327">
        <v>7</v>
      </c>
      <c r="S1327" s="47" t="s">
        <v>32</v>
      </c>
      <c r="T1327" s="57" t="s">
        <v>77</v>
      </c>
      <c r="U1327" s="23" t="s">
        <v>112</v>
      </c>
      <c r="V1327">
        <v>132</v>
      </c>
      <c r="W1327">
        <v>120</v>
      </c>
      <c r="X1327">
        <v>1009</v>
      </c>
      <c r="Z1327">
        <v>11</v>
      </c>
      <c r="AA1327" s="38" t="s">
        <v>447</v>
      </c>
      <c r="AB1327" s="35" t="s">
        <v>377</v>
      </c>
      <c r="AC1327" s="35">
        <f>VLOOKUP(A1327,Raceinfo!$A$1:$D$15,4,0)</f>
        <v>4</v>
      </c>
      <c r="AD1327">
        <v>3</v>
      </c>
      <c r="AE1327">
        <v>62</v>
      </c>
      <c r="AF1327">
        <v>8</v>
      </c>
      <c r="AG1327">
        <v>8</v>
      </c>
      <c r="AH1327">
        <v>8</v>
      </c>
      <c r="AI1327">
        <v>6</v>
      </c>
      <c r="AL1327" t="s">
        <v>39</v>
      </c>
      <c r="AM1327" t="s">
        <v>1469</v>
      </c>
      <c r="AN1327" s="126">
        <f>表格2[[#This Row],[今次負磅]]/表格2[[#This Row],[排位體重]]*100%</f>
        <v>0.13082259663032705</v>
      </c>
      <c r="AO1327" t="str">
        <f t="shared" si="62"/>
        <v>H</v>
      </c>
      <c r="AQ1327" t="s">
        <v>1419</v>
      </c>
    </row>
    <row r="1328" spans="1:43" x14ac:dyDescent="0.25">
      <c r="A1328" s="24" t="s">
        <v>258</v>
      </c>
      <c r="B1328" s="24" t="s">
        <v>265</v>
      </c>
      <c r="C1328" s="24"/>
      <c r="D1328" s="24"/>
      <c r="E1328" s="12" t="s">
        <v>29</v>
      </c>
      <c r="F1328" s="122"/>
      <c r="G1328" s="31" t="str">
        <f>VLOOKUP(AF1328, method!$A$1:$B$15, 2, 0)</f>
        <v>中後</v>
      </c>
      <c r="H1328">
        <v>9</v>
      </c>
      <c r="I1328" t="str">
        <f t="shared" si="60"/>
        <v/>
      </c>
      <c r="J1328">
        <f>COUNTIF($B$2:B1328,B1328)</f>
        <v>6</v>
      </c>
      <c r="K1328" t="str">
        <f t="shared" ca="1" si="61"/>
        <v/>
      </c>
      <c r="L1328" t="s">
        <v>425</v>
      </c>
      <c r="M1328" s="40" t="s">
        <v>426</v>
      </c>
      <c r="N1328">
        <v>1650</v>
      </c>
      <c r="O1328">
        <v>1</v>
      </c>
      <c r="P1328">
        <v>41.6</v>
      </c>
      <c r="Q1328">
        <v>2</v>
      </c>
      <c r="R1328">
        <v>8</v>
      </c>
      <c r="S1328" s="47" t="s">
        <v>32</v>
      </c>
      <c r="T1328" s="57" t="s">
        <v>77</v>
      </c>
      <c r="U1328" s="23" t="s">
        <v>112</v>
      </c>
      <c r="V1328">
        <v>132</v>
      </c>
      <c r="W1328">
        <v>119</v>
      </c>
      <c r="X1328">
        <v>1002</v>
      </c>
      <c r="Z1328">
        <v>11</v>
      </c>
      <c r="AA1328" s="37" t="s">
        <v>529</v>
      </c>
      <c r="AB1328" s="35" t="s">
        <v>377</v>
      </c>
      <c r="AC1328" s="35">
        <f>VLOOKUP(A1328,Raceinfo!$A$1:$D$15,4,0)</f>
        <v>4</v>
      </c>
      <c r="AD1328">
        <v>3</v>
      </c>
      <c r="AE1328">
        <v>62</v>
      </c>
      <c r="AF1328">
        <v>9</v>
      </c>
      <c r="AG1328">
        <v>10</v>
      </c>
      <c r="AH1328">
        <v>10</v>
      </c>
      <c r="AI1328">
        <v>9</v>
      </c>
      <c r="AL1328" t="s">
        <v>39</v>
      </c>
      <c r="AM1328" t="s">
        <v>1469</v>
      </c>
      <c r="AN1328" s="126">
        <f>表格2[[#This Row],[今次負磅]]/表格2[[#This Row],[排位體重]]*100%</f>
        <v>0.1317365269461078</v>
      </c>
      <c r="AO1328" t="str">
        <f t="shared" si="62"/>
        <v>H</v>
      </c>
      <c r="AQ1328" t="s">
        <v>1419</v>
      </c>
    </row>
    <row r="1329" spans="1:43" x14ac:dyDescent="0.25">
      <c r="A1329" s="24" t="s">
        <v>258</v>
      </c>
      <c r="B1329" s="24" t="s">
        <v>265</v>
      </c>
      <c r="C1329" s="24"/>
      <c r="D1329" s="24"/>
      <c r="E1329" s="12" t="s">
        <v>29</v>
      </c>
      <c r="F1329" s="122"/>
      <c r="G1329" s="33" t="str">
        <f>VLOOKUP(AF1329, method!$A$1:$B$15, 2, 0)</f>
        <v>留後</v>
      </c>
      <c r="H1329">
        <v>6</v>
      </c>
      <c r="I1329" t="str">
        <f t="shared" si="60"/>
        <v/>
      </c>
      <c r="J1329">
        <f>COUNTIF($B$2:B1329,B1329)</f>
        <v>7</v>
      </c>
      <c r="K1329" t="str">
        <f t="shared" ca="1" si="61"/>
        <v/>
      </c>
      <c r="L1329" t="s">
        <v>427</v>
      </c>
      <c r="M1329" s="39" t="s">
        <v>369</v>
      </c>
      <c r="N1329" s="42">
        <v>1400</v>
      </c>
      <c r="O1329">
        <v>1</v>
      </c>
      <c r="P1329">
        <v>22.4</v>
      </c>
      <c r="Q1329">
        <v>2</v>
      </c>
      <c r="R1329">
        <v>3</v>
      </c>
      <c r="S1329" s="47" t="s">
        <v>32</v>
      </c>
      <c r="T1329" s="57" t="s">
        <v>77</v>
      </c>
      <c r="U1329" s="23" t="s">
        <v>112</v>
      </c>
      <c r="V1329">
        <v>132</v>
      </c>
      <c r="W1329">
        <v>119</v>
      </c>
      <c r="X1329">
        <v>1013</v>
      </c>
      <c r="Z1329">
        <v>5.7</v>
      </c>
      <c r="AA1329" s="37">
        <v>4</v>
      </c>
      <c r="AB1329" s="35" t="s">
        <v>377</v>
      </c>
      <c r="AC1329" s="35">
        <f>VLOOKUP(A1329,Raceinfo!$A$1:$D$15,4,0)</f>
        <v>4</v>
      </c>
      <c r="AD1329">
        <v>3</v>
      </c>
      <c r="AE1329">
        <v>62</v>
      </c>
      <c r="AF1329">
        <v>11</v>
      </c>
      <c r="AG1329">
        <v>11</v>
      </c>
      <c r="AH1329">
        <v>8</v>
      </c>
      <c r="AI1329">
        <v>6</v>
      </c>
      <c r="AL1329" t="s">
        <v>39</v>
      </c>
      <c r="AM1329" t="s">
        <v>1469</v>
      </c>
      <c r="AN1329" s="126">
        <f>表格2[[#This Row],[今次負磅]]/表格2[[#This Row],[排位體重]]*100%</f>
        <v>0.13030602171767028</v>
      </c>
      <c r="AO1329" t="str">
        <f t="shared" si="62"/>
        <v>H</v>
      </c>
      <c r="AQ1329" t="s">
        <v>1419</v>
      </c>
    </row>
    <row r="1330" spans="1:43" x14ac:dyDescent="0.25">
      <c r="A1330" s="24" t="s">
        <v>258</v>
      </c>
      <c r="B1330" s="24" t="s">
        <v>265</v>
      </c>
      <c r="C1330" s="24" t="s">
        <v>1410</v>
      </c>
      <c r="D1330" s="24" t="s">
        <v>593</v>
      </c>
      <c r="E1330" s="11" t="s">
        <v>1414</v>
      </c>
      <c r="F1330" s="18" t="s">
        <v>1407</v>
      </c>
      <c r="G1330" s="33" t="str">
        <f>VLOOKUP(AF1330, method!$A$1:$B$15, 2, 0)</f>
        <v>留後</v>
      </c>
      <c r="H1330" s="15">
        <v>1</v>
      </c>
      <c r="I1330" s="15" t="str">
        <f t="shared" si="60"/>
        <v/>
      </c>
      <c r="J1330" s="15">
        <f>COUNTIF($B$2:B1330,B1330)</f>
        <v>8</v>
      </c>
      <c r="K1330" s="15" t="str">
        <f t="shared" ca="1" si="61"/>
        <v/>
      </c>
      <c r="L1330" t="s">
        <v>386</v>
      </c>
      <c r="M1330" s="39" t="s">
        <v>384</v>
      </c>
      <c r="N1330" s="42">
        <v>1400</v>
      </c>
      <c r="O1330">
        <v>1</v>
      </c>
      <c r="P1330" s="127">
        <v>21.25</v>
      </c>
      <c r="Q1330">
        <v>2</v>
      </c>
      <c r="R1330">
        <v>13</v>
      </c>
      <c r="S1330" s="47" t="s">
        <v>32</v>
      </c>
      <c r="T1330" s="57" t="s">
        <v>77</v>
      </c>
      <c r="U1330" s="23" t="s">
        <v>112</v>
      </c>
      <c r="V1330">
        <v>132</v>
      </c>
      <c r="W1330">
        <v>130</v>
      </c>
      <c r="X1330">
        <v>1027</v>
      </c>
      <c r="Z1330">
        <v>6.4</v>
      </c>
      <c r="AA1330" s="38" t="s">
        <v>463</v>
      </c>
      <c r="AB1330" s="35" t="s">
        <v>370</v>
      </c>
      <c r="AC1330" s="35">
        <f>VLOOKUP(A1330,Raceinfo!$A$1:$D$15,4,0)</f>
        <v>4</v>
      </c>
      <c r="AD1330">
        <v>4</v>
      </c>
      <c r="AE1330">
        <v>55</v>
      </c>
      <c r="AF1330">
        <v>13</v>
      </c>
      <c r="AG1330">
        <v>14</v>
      </c>
      <c r="AH1330">
        <v>11</v>
      </c>
      <c r="AI1330">
        <v>1</v>
      </c>
      <c r="AL1330" t="s">
        <v>39</v>
      </c>
      <c r="AM1330" t="s">
        <v>1469</v>
      </c>
      <c r="AN1330" s="126">
        <f>表格2[[#This Row],[今次負磅]]/表格2[[#This Row],[排位體重]]*100%</f>
        <v>0.12852969814995133</v>
      </c>
      <c r="AO1330" t="str">
        <f t="shared" si="62"/>
        <v>H</v>
      </c>
      <c r="AQ1330" t="s">
        <v>1419</v>
      </c>
    </row>
    <row r="1331" spans="1:43" x14ac:dyDescent="0.25">
      <c r="A1331" s="24" t="s">
        <v>258</v>
      </c>
      <c r="B1331" s="24" t="s">
        <v>265</v>
      </c>
      <c r="C1331" s="24" t="s">
        <v>1410</v>
      </c>
      <c r="D1331" s="24"/>
      <c r="E1331" s="12" t="s">
        <v>29</v>
      </c>
      <c r="F1331" s="23" t="s">
        <v>1409</v>
      </c>
      <c r="G1331" s="32" t="str">
        <f>VLOOKUP(AF1331, method!$A$1:$B$15, 2, 0)</f>
        <v>中前</v>
      </c>
      <c r="H1331" s="15">
        <v>1</v>
      </c>
      <c r="I1331" s="15" t="str">
        <f t="shared" si="60"/>
        <v/>
      </c>
      <c r="J1331" s="15">
        <f>COUNTIF($B$2:B1331,B1331)</f>
        <v>9</v>
      </c>
      <c r="K1331" s="15" t="str">
        <f t="shared" ca="1" si="61"/>
        <v/>
      </c>
      <c r="L1331" t="s">
        <v>501</v>
      </c>
      <c r="M1331" s="39" t="s">
        <v>413</v>
      </c>
      <c r="N1331" s="42">
        <v>1400</v>
      </c>
      <c r="O1331">
        <v>1</v>
      </c>
      <c r="P1331" s="127">
        <v>21.54</v>
      </c>
      <c r="Q1331">
        <v>2</v>
      </c>
      <c r="R1331">
        <v>3</v>
      </c>
      <c r="S1331" s="47" t="s">
        <v>32</v>
      </c>
      <c r="T1331" s="57" t="s">
        <v>77</v>
      </c>
      <c r="U1331" s="23" t="s">
        <v>112</v>
      </c>
      <c r="V1331">
        <v>132</v>
      </c>
      <c r="W1331">
        <v>123</v>
      </c>
      <c r="X1331">
        <v>1028</v>
      </c>
      <c r="Z1331">
        <v>5.6</v>
      </c>
      <c r="AA1331" s="38" t="s">
        <v>468</v>
      </c>
      <c r="AB1331" s="35" t="s">
        <v>377</v>
      </c>
      <c r="AC1331" s="35">
        <f>VLOOKUP(A1331,Raceinfo!$A$1:$D$15,4,0)</f>
        <v>4</v>
      </c>
      <c r="AD1331">
        <v>4</v>
      </c>
      <c r="AE1331">
        <v>48</v>
      </c>
      <c r="AF1331">
        <v>7</v>
      </c>
      <c r="AG1331">
        <v>7</v>
      </c>
      <c r="AH1331">
        <v>5</v>
      </c>
      <c r="AI1331">
        <v>1</v>
      </c>
      <c r="AL1331" t="s">
        <v>39</v>
      </c>
      <c r="AM1331" t="s">
        <v>1469</v>
      </c>
      <c r="AN1331" s="126">
        <f>表格2[[#This Row],[今次負磅]]/表格2[[#This Row],[排位體重]]*100%</f>
        <v>0.12840466926070038</v>
      </c>
      <c r="AO1331" t="str">
        <f t="shared" si="62"/>
        <v/>
      </c>
      <c r="AQ1331" t="s">
        <v>1419</v>
      </c>
    </row>
    <row r="1332" spans="1:43" x14ac:dyDescent="0.25">
      <c r="A1332" s="24" t="s">
        <v>258</v>
      </c>
      <c r="B1332" s="24" t="s">
        <v>265</v>
      </c>
      <c r="C1332" s="24"/>
      <c r="D1332" s="24"/>
      <c r="E1332" s="12" t="s">
        <v>29</v>
      </c>
      <c r="F1332" s="122"/>
      <c r="G1332" s="33" t="str">
        <f>VLOOKUP(AF1332, method!$A$1:$B$15, 2, 0)</f>
        <v>留後</v>
      </c>
      <c r="H1332" s="15">
        <v>3</v>
      </c>
      <c r="I1332" s="15" t="str">
        <f t="shared" si="60"/>
        <v/>
      </c>
      <c r="J1332" s="15">
        <f>COUNTIF($B$2:B1332,B1332)</f>
        <v>10</v>
      </c>
      <c r="K1332" s="15" t="str">
        <f t="shared" ca="1" si="61"/>
        <v/>
      </c>
      <c r="L1332" t="s">
        <v>540</v>
      </c>
      <c r="M1332" s="39" t="s">
        <v>430</v>
      </c>
      <c r="N1332" s="42">
        <v>1400</v>
      </c>
      <c r="O1332">
        <v>1</v>
      </c>
      <c r="P1332">
        <v>22.46</v>
      </c>
      <c r="Q1332">
        <v>2</v>
      </c>
      <c r="R1332">
        <v>13</v>
      </c>
      <c r="S1332" s="47" t="s">
        <v>32</v>
      </c>
      <c r="T1332" s="57" t="s">
        <v>77</v>
      </c>
      <c r="U1332" s="23" t="s">
        <v>112</v>
      </c>
      <c r="V1332">
        <v>132</v>
      </c>
      <c r="W1332">
        <v>124</v>
      </c>
      <c r="X1332">
        <v>1026</v>
      </c>
      <c r="Z1332">
        <v>18</v>
      </c>
      <c r="AA1332" s="38" t="s">
        <v>550</v>
      </c>
      <c r="AB1332" s="35" t="s">
        <v>377</v>
      </c>
      <c r="AC1332" s="35">
        <f>VLOOKUP(A1332,Raceinfo!$A$1:$D$15,4,0)</f>
        <v>4</v>
      </c>
      <c r="AD1332">
        <v>4</v>
      </c>
      <c r="AE1332">
        <v>48</v>
      </c>
      <c r="AF1332">
        <v>14</v>
      </c>
      <c r="AG1332">
        <v>14</v>
      </c>
      <c r="AH1332">
        <v>10</v>
      </c>
      <c r="AI1332">
        <v>3</v>
      </c>
      <c r="AL1332" t="s">
        <v>98</v>
      </c>
      <c r="AM1332" t="s">
        <v>1479</v>
      </c>
      <c r="AN1332" s="126">
        <f>表格2[[#This Row],[今次負磅]]/表格2[[#This Row],[排位體重]]*100%</f>
        <v>0.12865497076023391</v>
      </c>
      <c r="AO1332" t="str">
        <f t="shared" si="62"/>
        <v>H</v>
      </c>
      <c r="AQ1332" t="s">
        <v>1419</v>
      </c>
    </row>
    <row r="1333" spans="1:43" x14ac:dyDescent="0.25">
      <c r="A1333" s="24" t="s">
        <v>258</v>
      </c>
      <c r="B1333" s="24" t="s">
        <v>265</v>
      </c>
      <c r="C1333" s="24"/>
      <c r="D1333" s="24"/>
      <c r="E1333" s="12" t="s">
        <v>29</v>
      </c>
      <c r="F1333" s="122"/>
      <c r="G1333" s="33" t="str">
        <f>VLOOKUP(AF1333, method!$A$1:$B$15, 2, 0)</f>
        <v>留後</v>
      </c>
      <c r="H1333">
        <v>10</v>
      </c>
      <c r="I1333" t="str">
        <f t="shared" si="60"/>
        <v/>
      </c>
      <c r="J1333">
        <f>COUNTIF($B$2:B1333,B1333)</f>
        <v>11</v>
      </c>
      <c r="K1333" t="str">
        <f t="shared" ca="1" si="61"/>
        <v/>
      </c>
      <c r="L1333" t="s">
        <v>503</v>
      </c>
      <c r="M1333" s="39" t="s">
        <v>430</v>
      </c>
      <c r="N1333" s="42">
        <v>1400</v>
      </c>
      <c r="O1333">
        <v>1</v>
      </c>
      <c r="P1333">
        <v>23.62</v>
      </c>
      <c r="Q1333">
        <v>2</v>
      </c>
      <c r="R1333">
        <v>10</v>
      </c>
      <c r="S1333" s="47" t="s">
        <v>32</v>
      </c>
      <c r="T1333" s="57" t="s">
        <v>77</v>
      </c>
      <c r="U1333" s="23" t="s">
        <v>112</v>
      </c>
      <c r="V1333">
        <v>132</v>
      </c>
      <c r="W1333">
        <v>123</v>
      </c>
      <c r="X1333">
        <v>1029</v>
      </c>
      <c r="Z1333">
        <v>8.9</v>
      </c>
      <c r="AA1333" s="37" t="s">
        <v>428</v>
      </c>
      <c r="AB1333" s="35" t="s">
        <v>377</v>
      </c>
      <c r="AC1333" s="35">
        <f>VLOOKUP(A1333,Raceinfo!$A$1:$D$15,4,0)</f>
        <v>4</v>
      </c>
      <c r="AD1333">
        <v>4</v>
      </c>
      <c r="AE1333">
        <v>48</v>
      </c>
      <c r="AF1333">
        <v>11</v>
      </c>
      <c r="AG1333">
        <v>11</v>
      </c>
      <c r="AH1333">
        <v>11</v>
      </c>
      <c r="AI1333">
        <v>10</v>
      </c>
      <c r="AL1333" t="s">
        <v>18</v>
      </c>
      <c r="AM1333" t="s">
        <v>1475</v>
      </c>
      <c r="AN1333" s="126">
        <f>表格2[[#This Row],[今次負磅]]/表格2[[#This Row],[排位體重]]*100%</f>
        <v>0.1282798833819242</v>
      </c>
      <c r="AO1333" t="str">
        <f t="shared" si="62"/>
        <v/>
      </c>
      <c r="AQ1333" t="s">
        <v>1419</v>
      </c>
    </row>
    <row r="1334" spans="1:43" x14ac:dyDescent="0.25">
      <c r="A1334" s="24" t="s">
        <v>258</v>
      </c>
      <c r="B1334" s="24" t="s">
        <v>265</v>
      </c>
      <c r="C1334" s="24" t="s">
        <v>1410</v>
      </c>
      <c r="D1334" s="24"/>
      <c r="E1334" s="12" t="s">
        <v>29</v>
      </c>
      <c r="F1334" s="18" t="s">
        <v>1407</v>
      </c>
      <c r="G1334" s="33" t="str">
        <f>VLOOKUP(AF1334, method!$A$1:$B$15, 2, 0)</f>
        <v>留後</v>
      </c>
      <c r="H1334" s="15">
        <v>2</v>
      </c>
      <c r="I1334" s="15" t="str">
        <f t="shared" si="60"/>
        <v/>
      </c>
      <c r="J1334" s="15">
        <f>COUNTIF($B$2:B1334,B1334)</f>
        <v>12</v>
      </c>
      <c r="K1334" s="15" t="str">
        <f t="shared" ca="1" si="61"/>
        <v/>
      </c>
      <c r="L1334" t="s">
        <v>557</v>
      </c>
      <c r="M1334" s="39" t="s">
        <v>413</v>
      </c>
      <c r="N1334" s="42">
        <v>1400</v>
      </c>
      <c r="O1334">
        <v>1</v>
      </c>
      <c r="P1334" s="127">
        <v>21.76</v>
      </c>
      <c r="Q1334">
        <v>2</v>
      </c>
      <c r="R1334">
        <v>13</v>
      </c>
      <c r="S1334" s="47" t="s">
        <v>32</v>
      </c>
      <c r="T1334" s="57" t="s">
        <v>77</v>
      </c>
      <c r="U1334" s="23" t="s">
        <v>112</v>
      </c>
      <c r="V1334">
        <v>132</v>
      </c>
      <c r="W1334">
        <v>122</v>
      </c>
      <c r="X1334">
        <v>1026</v>
      </c>
      <c r="Z1334">
        <v>12</v>
      </c>
      <c r="AA1334" s="38" t="s">
        <v>579</v>
      </c>
      <c r="AB1334" s="35" t="s">
        <v>377</v>
      </c>
      <c r="AC1334" s="35">
        <f>VLOOKUP(A1334,Raceinfo!$A$1:$D$15,4,0)</f>
        <v>4</v>
      </c>
      <c r="AD1334">
        <v>4</v>
      </c>
      <c r="AE1334">
        <v>47</v>
      </c>
      <c r="AF1334">
        <v>12</v>
      </c>
      <c r="AG1334">
        <v>12</v>
      </c>
      <c r="AH1334">
        <v>10</v>
      </c>
      <c r="AI1334">
        <v>2</v>
      </c>
      <c r="AL1334" t="s">
        <v>18</v>
      </c>
      <c r="AM1334" t="s">
        <v>1475</v>
      </c>
      <c r="AN1334" s="126">
        <f>表格2[[#This Row],[今次負磅]]/表格2[[#This Row],[排位體重]]*100%</f>
        <v>0.12865497076023391</v>
      </c>
      <c r="AO1334" t="str">
        <f t="shared" si="62"/>
        <v>H</v>
      </c>
      <c r="AQ1334" t="s">
        <v>1419</v>
      </c>
    </row>
    <row r="1335" spans="1:43" x14ac:dyDescent="0.25">
      <c r="A1335" s="24" t="s">
        <v>258</v>
      </c>
      <c r="B1335" s="24" t="s">
        <v>265</v>
      </c>
      <c r="C1335" s="24" t="s">
        <v>1410</v>
      </c>
      <c r="D1335" s="24"/>
      <c r="E1335" s="12" t="s">
        <v>29</v>
      </c>
      <c r="F1335" s="122"/>
      <c r="G1335" s="33" t="str">
        <f>VLOOKUP(AF1335, method!$A$1:$B$15, 2, 0)</f>
        <v>留後</v>
      </c>
      <c r="H1335">
        <v>4</v>
      </c>
      <c r="I1335" t="str">
        <f t="shared" si="60"/>
        <v/>
      </c>
      <c r="J1335">
        <f>COUNTIF($B$2:B1335,B1335)</f>
        <v>13</v>
      </c>
      <c r="K1335" t="str">
        <f t="shared" ca="1" si="61"/>
        <v/>
      </c>
      <c r="L1335" t="s">
        <v>435</v>
      </c>
      <c r="M1335" s="39" t="s">
        <v>394</v>
      </c>
      <c r="N1335" s="42">
        <v>1400</v>
      </c>
      <c r="O1335">
        <v>1</v>
      </c>
      <c r="P1335" s="127">
        <v>21.4</v>
      </c>
      <c r="Q1335">
        <v>2</v>
      </c>
      <c r="R1335">
        <v>10</v>
      </c>
      <c r="S1335" s="47" t="s">
        <v>32</v>
      </c>
      <c r="T1335" s="57" t="s">
        <v>77</v>
      </c>
      <c r="U1335" s="23" t="s">
        <v>112</v>
      </c>
      <c r="V1335">
        <v>132</v>
      </c>
      <c r="W1335">
        <v>123</v>
      </c>
      <c r="X1335">
        <v>1012</v>
      </c>
      <c r="Z1335">
        <v>15</v>
      </c>
      <c r="AA1335" s="38">
        <v>2</v>
      </c>
      <c r="AB1335" s="35" t="s">
        <v>370</v>
      </c>
      <c r="AC1335" s="35">
        <f>VLOOKUP(A1335,Raceinfo!$A$1:$D$15,4,0)</f>
        <v>4</v>
      </c>
      <c r="AD1335">
        <v>4</v>
      </c>
      <c r="AE1335">
        <v>47</v>
      </c>
      <c r="AF1335">
        <v>11</v>
      </c>
      <c r="AG1335">
        <v>11</v>
      </c>
      <c r="AH1335">
        <v>8</v>
      </c>
      <c r="AI1335">
        <v>4</v>
      </c>
      <c r="AL1335" t="s">
        <v>181</v>
      </c>
      <c r="AM1335" t="s">
        <v>1489</v>
      </c>
      <c r="AN1335" s="126">
        <f>表格2[[#This Row],[今次負磅]]/表格2[[#This Row],[排位體重]]*100%</f>
        <v>0.13043478260869565</v>
      </c>
      <c r="AO1335" t="str">
        <f t="shared" si="62"/>
        <v>H</v>
      </c>
      <c r="AQ1335" t="s">
        <v>1419</v>
      </c>
    </row>
    <row r="1336" spans="1:43" x14ac:dyDescent="0.25">
      <c r="A1336" s="24" t="s">
        <v>258</v>
      </c>
      <c r="B1336" s="24" t="s">
        <v>265</v>
      </c>
      <c r="C1336" s="24"/>
      <c r="D1336" s="24"/>
      <c r="E1336" s="11" t="s">
        <v>1414</v>
      </c>
      <c r="F1336" s="122"/>
      <c r="G1336" s="31" t="str">
        <f>VLOOKUP(AF1336, method!$A$1:$B$15, 2, 0)</f>
        <v>中後</v>
      </c>
      <c r="H1336">
        <v>9</v>
      </c>
      <c r="I1336" t="str">
        <f t="shared" si="60"/>
        <v/>
      </c>
      <c r="J1336">
        <f>COUNTIF($B$2:B1336,B1336)</f>
        <v>14</v>
      </c>
      <c r="K1336" t="str">
        <f t="shared" ca="1" si="61"/>
        <v/>
      </c>
      <c r="L1336" t="s">
        <v>658</v>
      </c>
      <c r="M1336" s="40" t="s">
        <v>376</v>
      </c>
      <c r="N1336">
        <v>1650</v>
      </c>
      <c r="O1336">
        <v>1</v>
      </c>
      <c r="P1336">
        <v>42.7</v>
      </c>
      <c r="Q1336">
        <v>2</v>
      </c>
      <c r="R1336">
        <v>12</v>
      </c>
      <c r="S1336" s="47" t="s">
        <v>32</v>
      </c>
      <c r="T1336" s="57" t="s">
        <v>77</v>
      </c>
      <c r="U1336" s="23" t="s">
        <v>112</v>
      </c>
      <c r="V1336">
        <v>132</v>
      </c>
      <c r="W1336">
        <v>129</v>
      </c>
      <c r="X1336">
        <v>998</v>
      </c>
      <c r="Z1336">
        <v>59</v>
      </c>
      <c r="AA1336" s="37" t="s">
        <v>570</v>
      </c>
      <c r="AB1336" s="36" t="s">
        <v>459</v>
      </c>
      <c r="AC1336" s="36">
        <f>VLOOKUP(A1336,Raceinfo!$A$1:$D$15,4,0)</f>
        <v>4</v>
      </c>
      <c r="AD1336">
        <v>4</v>
      </c>
      <c r="AE1336">
        <v>51</v>
      </c>
      <c r="AF1336">
        <v>8</v>
      </c>
      <c r="AG1336">
        <v>7</v>
      </c>
      <c r="AH1336">
        <v>8</v>
      </c>
      <c r="AI1336">
        <v>9</v>
      </c>
      <c r="AL1336" t="s">
        <v>385</v>
      </c>
      <c r="AM1336" t="s">
        <v>1405</v>
      </c>
      <c r="AN1336" s="126">
        <f>表格2[[#This Row],[今次負磅]]/表格2[[#This Row],[排位體重]]*100%</f>
        <v>0.13226452905811623</v>
      </c>
      <c r="AO1336" t="str">
        <f t="shared" si="62"/>
        <v>H</v>
      </c>
      <c r="AQ1336" t="s">
        <v>1419</v>
      </c>
    </row>
    <row r="1337" spans="1:43" x14ac:dyDescent="0.25">
      <c r="A1337" s="24" t="s">
        <v>258</v>
      </c>
      <c r="B1337" s="24" t="s">
        <v>265</v>
      </c>
      <c r="C1337" s="24"/>
      <c r="D1337" s="24"/>
      <c r="E1337" s="12" t="s">
        <v>29</v>
      </c>
      <c r="F1337" s="122"/>
      <c r="G1337" s="31" t="str">
        <f>VLOOKUP(AF1337, method!$A$1:$B$15, 2, 0)</f>
        <v>中後</v>
      </c>
      <c r="H1337">
        <v>6</v>
      </c>
      <c r="I1337" t="str">
        <f t="shared" si="60"/>
        <v/>
      </c>
      <c r="J1337">
        <f>COUNTIF($B$2:B1337,B1337)</f>
        <v>15</v>
      </c>
      <c r="K1337" t="str">
        <f t="shared" ca="1" si="61"/>
        <v/>
      </c>
      <c r="L1337" t="s">
        <v>713</v>
      </c>
      <c r="M1337" s="40" t="s">
        <v>376</v>
      </c>
      <c r="N1337">
        <v>1650</v>
      </c>
      <c r="O1337">
        <v>1</v>
      </c>
      <c r="P1337">
        <v>40.71</v>
      </c>
      <c r="Q1337">
        <v>2</v>
      </c>
      <c r="R1337">
        <v>10</v>
      </c>
      <c r="S1337" s="47" t="s">
        <v>32</v>
      </c>
      <c r="T1337" s="57" t="s">
        <v>77</v>
      </c>
      <c r="U1337" s="23" t="s">
        <v>112</v>
      </c>
      <c r="V1337">
        <v>132</v>
      </c>
      <c r="W1337">
        <v>128</v>
      </c>
      <c r="X1337">
        <v>1000</v>
      </c>
      <c r="Z1337">
        <v>98</v>
      </c>
      <c r="AA1337" s="37" t="s">
        <v>467</v>
      </c>
      <c r="AB1337" s="35" t="s">
        <v>377</v>
      </c>
      <c r="AC1337" s="35">
        <f>VLOOKUP(A1337,Raceinfo!$A$1:$D$15,4,0)</f>
        <v>4</v>
      </c>
      <c r="AD1337">
        <v>4</v>
      </c>
      <c r="AE1337">
        <v>53</v>
      </c>
      <c r="AF1337">
        <v>10</v>
      </c>
      <c r="AG1337">
        <v>10</v>
      </c>
      <c r="AH1337">
        <v>11</v>
      </c>
      <c r="AI1337">
        <v>6</v>
      </c>
      <c r="AL1337" t="s">
        <v>385</v>
      </c>
      <c r="AM1337" t="s">
        <v>1405</v>
      </c>
      <c r="AN1337" s="126">
        <f>表格2[[#This Row],[今次負磅]]/表格2[[#This Row],[排位體重]]*100%</f>
        <v>0.13200000000000001</v>
      </c>
      <c r="AO1337" t="str">
        <f t="shared" si="62"/>
        <v>H</v>
      </c>
      <c r="AQ1337" t="s">
        <v>1419</v>
      </c>
    </row>
    <row r="1338" spans="1:43" x14ac:dyDescent="0.25">
      <c r="A1338" s="24" t="s">
        <v>258</v>
      </c>
      <c r="B1338" s="24" t="s">
        <v>265</v>
      </c>
      <c r="C1338" s="24"/>
      <c r="D1338" s="24"/>
      <c r="E1338" s="11" t="s">
        <v>1414</v>
      </c>
      <c r="F1338" s="122"/>
      <c r="G1338" s="33" t="str">
        <f>VLOOKUP(AF1338, method!$A$1:$B$15, 2, 0)</f>
        <v>留後</v>
      </c>
      <c r="H1338">
        <v>10</v>
      </c>
      <c r="I1338" t="str">
        <f t="shared" si="60"/>
        <v/>
      </c>
      <c r="J1338">
        <f>COUNTIF($B$2:B1338,B1338)</f>
        <v>16</v>
      </c>
      <c r="K1338" t="str">
        <f t="shared" ca="1" si="61"/>
        <v/>
      </c>
      <c r="L1338" t="s">
        <v>439</v>
      </c>
      <c r="M1338" s="39" t="s">
        <v>413</v>
      </c>
      <c r="N1338" s="42">
        <v>1400</v>
      </c>
      <c r="O1338">
        <v>1</v>
      </c>
      <c r="P1338">
        <v>22.46</v>
      </c>
      <c r="Q1338">
        <v>2</v>
      </c>
      <c r="R1338">
        <v>5</v>
      </c>
      <c r="S1338" s="47" t="s">
        <v>32</v>
      </c>
      <c r="T1338" s="57" t="s">
        <v>77</v>
      </c>
      <c r="U1338" s="23" t="s">
        <v>112</v>
      </c>
      <c r="V1338">
        <v>132</v>
      </c>
      <c r="W1338">
        <v>130</v>
      </c>
      <c r="X1338">
        <v>989</v>
      </c>
      <c r="Z1338">
        <v>13</v>
      </c>
      <c r="AA1338" s="37" t="s">
        <v>471</v>
      </c>
      <c r="AB1338" s="35" t="s">
        <v>377</v>
      </c>
      <c r="AC1338" s="35">
        <f>VLOOKUP(A1338,Raceinfo!$A$1:$D$15,4,0)</f>
        <v>4</v>
      </c>
      <c r="AD1338">
        <v>4</v>
      </c>
      <c r="AE1338">
        <v>55</v>
      </c>
      <c r="AF1338">
        <v>13</v>
      </c>
      <c r="AG1338">
        <v>12</v>
      </c>
      <c r="AH1338">
        <v>10</v>
      </c>
      <c r="AI1338">
        <v>10</v>
      </c>
      <c r="AL1338" t="s">
        <v>385</v>
      </c>
      <c r="AM1338" t="s">
        <v>1405</v>
      </c>
      <c r="AN1338" s="126">
        <f>表格2[[#This Row],[今次負磅]]/表格2[[#This Row],[排位體重]]*100%</f>
        <v>0.13346814964610718</v>
      </c>
      <c r="AO1338" t="str">
        <f t="shared" si="62"/>
        <v>H</v>
      </c>
      <c r="AQ1338" t="s">
        <v>1419</v>
      </c>
    </row>
    <row r="1339" spans="1:43" x14ac:dyDescent="0.25">
      <c r="A1339" s="24" t="s">
        <v>258</v>
      </c>
      <c r="B1339" s="24" t="s">
        <v>265</v>
      </c>
      <c r="C1339" s="24"/>
      <c r="D1339" s="24"/>
      <c r="E1339" s="12" t="s">
        <v>29</v>
      </c>
      <c r="F1339" s="122"/>
      <c r="G1339" s="31" t="str">
        <f>VLOOKUP(AF1339, method!$A$1:$B$15, 2, 0)</f>
        <v>中後</v>
      </c>
      <c r="H1339">
        <v>7</v>
      </c>
      <c r="I1339" t="str">
        <f t="shared" si="60"/>
        <v/>
      </c>
      <c r="J1339">
        <f>COUNTIF($B$2:B1339,B1339)</f>
        <v>17</v>
      </c>
      <c r="K1339" t="str">
        <f t="shared" ca="1" si="61"/>
        <v/>
      </c>
      <c r="L1339" t="s">
        <v>794</v>
      </c>
      <c r="M1339" s="40" t="s">
        <v>376</v>
      </c>
      <c r="N1339">
        <v>1200</v>
      </c>
      <c r="O1339">
        <v>1</v>
      </c>
      <c r="P1339">
        <v>9.5299999999999994</v>
      </c>
      <c r="Q1339">
        <v>2</v>
      </c>
      <c r="R1339">
        <v>8</v>
      </c>
      <c r="S1339" s="47" t="s">
        <v>32</v>
      </c>
      <c r="T1339" s="57" t="s">
        <v>77</v>
      </c>
      <c r="U1339" s="23" t="s">
        <v>112</v>
      </c>
      <c r="V1339">
        <v>132</v>
      </c>
      <c r="W1339">
        <v>118</v>
      </c>
      <c r="X1339">
        <v>1000</v>
      </c>
      <c r="Z1339">
        <v>35</v>
      </c>
      <c r="AA1339" s="37" t="s">
        <v>436</v>
      </c>
      <c r="AB1339" s="35" t="s">
        <v>370</v>
      </c>
      <c r="AC1339" s="35">
        <f>VLOOKUP(A1339,Raceinfo!$A$1:$D$15,4,0)</f>
        <v>4</v>
      </c>
      <c r="AD1339">
        <v>3</v>
      </c>
      <c r="AE1339">
        <v>57</v>
      </c>
      <c r="AF1339">
        <v>9</v>
      </c>
      <c r="AG1339">
        <v>7</v>
      </c>
      <c r="AH1339">
        <v>7</v>
      </c>
      <c r="AL1339" t="s">
        <v>385</v>
      </c>
      <c r="AM1339" t="s">
        <v>1405</v>
      </c>
      <c r="AN1339" s="126">
        <f>表格2[[#This Row],[今次負磅]]/表格2[[#This Row],[排位體重]]*100%</f>
        <v>0.13200000000000001</v>
      </c>
      <c r="AO1339" t="str">
        <f t="shared" si="62"/>
        <v>H</v>
      </c>
      <c r="AQ1339" t="s">
        <v>1419</v>
      </c>
    </row>
    <row r="1340" spans="1:43" x14ac:dyDescent="0.25">
      <c r="A1340" s="24" t="s">
        <v>258</v>
      </c>
      <c r="B1340" s="24" t="s">
        <v>265</v>
      </c>
      <c r="C1340" s="24"/>
      <c r="D1340" s="24"/>
      <c r="E1340" s="11" t="s">
        <v>1414</v>
      </c>
      <c r="F1340" s="122"/>
      <c r="G1340" s="33" t="str">
        <f>VLOOKUP(AF1340, method!$A$1:$B$15, 2, 0)</f>
        <v>留後</v>
      </c>
      <c r="H1340">
        <v>8</v>
      </c>
      <c r="I1340" t="str">
        <f t="shared" si="60"/>
        <v/>
      </c>
      <c r="J1340">
        <f>COUNTIF($B$2:B1340,B1340)</f>
        <v>18</v>
      </c>
      <c r="K1340" t="str">
        <f t="shared" ca="1" si="61"/>
        <v/>
      </c>
      <c r="L1340" t="s">
        <v>653</v>
      </c>
      <c r="M1340" s="39" t="s">
        <v>394</v>
      </c>
      <c r="N1340">
        <v>1200</v>
      </c>
      <c r="O1340">
        <v>1</v>
      </c>
      <c r="P1340">
        <v>9.5299999999999994</v>
      </c>
      <c r="Q1340">
        <v>2</v>
      </c>
      <c r="R1340">
        <v>14</v>
      </c>
      <c r="S1340" s="47" t="s">
        <v>32</v>
      </c>
      <c r="T1340" s="57" t="s">
        <v>77</v>
      </c>
      <c r="U1340" s="23" t="s">
        <v>112</v>
      </c>
      <c r="V1340">
        <v>132</v>
      </c>
      <c r="W1340">
        <v>135</v>
      </c>
      <c r="X1340">
        <v>1004</v>
      </c>
      <c r="Z1340">
        <v>81</v>
      </c>
      <c r="AA1340" s="37" t="s">
        <v>436</v>
      </c>
      <c r="AB1340" s="35" t="s">
        <v>377</v>
      </c>
      <c r="AC1340" s="35">
        <f>VLOOKUP(A1340,Raceinfo!$A$1:$D$15,4,0)</f>
        <v>4</v>
      </c>
      <c r="AD1340">
        <v>4</v>
      </c>
      <c r="AE1340">
        <v>59</v>
      </c>
      <c r="AF1340">
        <v>14</v>
      </c>
      <c r="AG1340">
        <v>11</v>
      </c>
      <c r="AH1340">
        <v>8</v>
      </c>
      <c r="AL1340" t="s">
        <v>385</v>
      </c>
      <c r="AM1340" t="s">
        <v>1405</v>
      </c>
      <c r="AN1340" s="126">
        <f>表格2[[#This Row],[今次負磅]]/表格2[[#This Row],[排位體重]]*100%</f>
        <v>0.13147410358565736</v>
      </c>
      <c r="AO1340" t="str">
        <f t="shared" si="62"/>
        <v>H</v>
      </c>
      <c r="AQ1340" t="s">
        <v>1419</v>
      </c>
    </row>
    <row r="1341" spans="1:43" x14ac:dyDescent="0.25">
      <c r="A1341" s="24" t="s">
        <v>258</v>
      </c>
      <c r="B1341" s="24" t="s">
        <v>265</v>
      </c>
      <c r="C1341" s="24"/>
      <c r="D1341" s="24"/>
      <c r="E1341" s="11" t="s">
        <v>1414</v>
      </c>
      <c r="F1341" s="122"/>
      <c r="G1341" s="32" t="str">
        <f>VLOOKUP(AF1341, method!$A$1:$B$15, 2, 0)</f>
        <v>中前</v>
      </c>
      <c r="H1341">
        <v>4</v>
      </c>
      <c r="I1341" t="str">
        <f t="shared" si="60"/>
        <v/>
      </c>
      <c r="J1341">
        <f>COUNTIF($B$2:B1341,B1341)</f>
        <v>19</v>
      </c>
      <c r="K1341" t="str">
        <f t="shared" ca="1" si="61"/>
        <v/>
      </c>
      <c r="L1341" t="s">
        <v>516</v>
      </c>
      <c r="M1341" s="39" t="s">
        <v>430</v>
      </c>
      <c r="N1341">
        <v>1200</v>
      </c>
      <c r="O1341">
        <v>1</v>
      </c>
      <c r="P1341">
        <v>10.38</v>
      </c>
      <c r="Q1341">
        <v>2</v>
      </c>
      <c r="R1341">
        <v>2</v>
      </c>
      <c r="S1341" s="47" t="s">
        <v>32</v>
      </c>
      <c r="T1341" s="57" t="s">
        <v>77</v>
      </c>
      <c r="U1341" s="23" t="s">
        <v>112</v>
      </c>
      <c r="V1341">
        <v>132</v>
      </c>
      <c r="W1341">
        <v>135</v>
      </c>
      <c r="X1341">
        <v>1002</v>
      </c>
      <c r="Z1341">
        <v>12</v>
      </c>
      <c r="AA1341" s="38" t="s">
        <v>447</v>
      </c>
      <c r="AB1341" s="35" t="s">
        <v>377</v>
      </c>
      <c r="AC1341" s="35">
        <f>VLOOKUP(A1341,Raceinfo!$A$1:$D$15,4,0)</f>
        <v>4</v>
      </c>
      <c r="AD1341">
        <v>4</v>
      </c>
      <c r="AE1341">
        <v>59</v>
      </c>
      <c r="AF1341">
        <v>5</v>
      </c>
      <c r="AG1341">
        <v>6</v>
      </c>
      <c r="AH1341">
        <v>4</v>
      </c>
      <c r="AL1341" t="s">
        <v>385</v>
      </c>
      <c r="AM1341" t="s">
        <v>1405</v>
      </c>
      <c r="AN1341" s="126">
        <f>表格2[[#This Row],[今次負磅]]/表格2[[#This Row],[排位體重]]*100%</f>
        <v>0.1317365269461078</v>
      </c>
      <c r="AO1341" t="str">
        <f t="shared" si="62"/>
        <v>H</v>
      </c>
      <c r="AQ1341" t="s">
        <v>1419</v>
      </c>
    </row>
    <row r="1342" spans="1:43" x14ac:dyDescent="0.25">
      <c r="A1342" s="24" t="s">
        <v>258</v>
      </c>
      <c r="B1342" s="24" t="s">
        <v>265</v>
      </c>
      <c r="C1342" s="24"/>
      <c r="D1342" s="24"/>
      <c r="E1342" s="12" t="s">
        <v>29</v>
      </c>
      <c r="F1342" s="122"/>
      <c r="G1342" s="33" t="str">
        <f>VLOOKUP(AF1342, method!$A$1:$B$15, 2, 0)</f>
        <v>留後</v>
      </c>
      <c r="H1342">
        <v>6</v>
      </c>
      <c r="I1342" t="str">
        <f t="shared" si="60"/>
        <v/>
      </c>
      <c r="J1342">
        <f>COUNTIF($B$2:B1342,B1342)</f>
        <v>20</v>
      </c>
      <c r="K1342" t="str">
        <f t="shared" ca="1" si="61"/>
        <v/>
      </c>
      <c r="L1342" t="s">
        <v>489</v>
      </c>
      <c r="M1342" s="39" t="s">
        <v>390</v>
      </c>
      <c r="N1342">
        <v>1000</v>
      </c>
      <c r="O1342">
        <v>0</v>
      </c>
      <c r="P1342">
        <v>57.17</v>
      </c>
      <c r="Q1342">
        <v>2</v>
      </c>
      <c r="R1342">
        <v>5</v>
      </c>
      <c r="S1342" s="47" t="s">
        <v>32</v>
      </c>
      <c r="T1342" s="57" t="s">
        <v>77</v>
      </c>
      <c r="U1342" s="23" t="s">
        <v>112</v>
      </c>
      <c r="V1342">
        <v>132</v>
      </c>
      <c r="W1342">
        <v>118</v>
      </c>
      <c r="X1342">
        <v>1016</v>
      </c>
      <c r="Z1342">
        <v>32</v>
      </c>
      <c r="AA1342" s="37" t="s">
        <v>428</v>
      </c>
      <c r="AB1342" s="35" t="s">
        <v>377</v>
      </c>
      <c r="AC1342" s="35">
        <f>VLOOKUP(A1342,Raceinfo!$A$1:$D$15,4,0)</f>
        <v>4</v>
      </c>
      <c r="AD1342">
        <v>3</v>
      </c>
      <c r="AE1342">
        <v>61</v>
      </c>
      <c r="AF1342">
        <v>12</v>
      </c>
      <c r="AG1342">
        <v>8</v>
      </c>
      <c r="AH1342">
        <v>6</v>
      </c>
      <c r="AL1342" t="s">
        <v>385</v>
      </c>
      <c r="AM1342" t="s">
        <v>1405</v>
      </c>
      <c r="AN1342" s="126">
        <f>表格2[[#This Row],[今次負磅]]/表格2[[#This Row],[排位體重]]*100%</f>
        <v>0.12992125984251968</v>
      </c>
      <c r="AO1342" t="str">
        <f t="shared" si="62"/>
        <v>H</v>
      </c>
      <c r="AQ1342" t="s">
        <v>1419</v>
      </c>
    </row>
    <row r="1343" spans="1:43" x14ac:dyDescent="0.25">
      <c r="A1343" s="24" t="s">
        <v>258</v>
      </c>
      <c r="B1343" s="24" t="s">
        <v>265</v>
      </c>
      <c r="C1343" s="24"/>
      <c r="D1343" s="24"/>
      <c r="E1343" s="12" t="s">
        <v>29</v>
      </c>
      <c r="F1343" s="122"/>
      <c r="G1343" s="31" t="str">
        <f>VLOOKUP(AF1343, method!$A$1:$B$15, 2, 0)</f>
        <v>中後</v>
      </c>
      <c r="H1343">
        <v>5</v>
      </c>
      <c r="I1343" t="str">
        <f t="shared" si="60"/>
        <v/>
      </c>
      <c r="J1343">
        <f>COUNTIF($B$2:B1343,B1343)</f>
        <v>21</v>
      </c>
      <c r="K1343" t="str">
        <f t="shared" ca="1" si="61"/>
        <v/>
      </c>
      <c r="L1343" t="s">
        <v>490</v>
      </c>
      <c r="M1343" s="39" t="s">
        <v>430</v>
      </c>
      <c r="N1343">
        <v>1000</v>
      </c>
      <c r="O1343">
        <v>0</v>
      </c>
      <c r="P1343">
        <v>57</v>
      </c>
      <c r="Q1343">
        <v>2</v>
      </c>
      <c r="R1343">
        <v>12</v>
      </c>
      <c r="S1343" s="47" t="s">
        <v>32</v>
      </c>
      <c r="T1343" s="57" t="s">
        <v>77</v>
      </c>
      <c r="U1343" s="23" t="s">
        <v>112</v>
      </c>
      <c r="V1343">
        <v>132</v>
      </c>
      <c r="W1343">
        <v>117</v>
      </c>
      <c r="X1343">
        <v>1013</v>
      </c>
      <c r="Z1343">
        <v>91</v>
      </c>
      <c r="AA1343" s="38" t="s">
        <v>511</v>
      </c>
      <c r="AB1343" s="35" t="s">
        <v>377</v>
      </c>
      <c r="AC1343" s="35">
        <f>VLOOKUP(A1343,Raceinfo!$A$1:$D$15,4,0)</f>
        <v>4</v>
      </c>
      <c r="AD1343">
        <v>3</v>
      </c>
      <c r="AE1343">
        <v>62</v>
      </c>
      <c r="AF1343">
        <v>9</v>
      </c>
      <c r="AG1343">
        <v>5</v>
      </c>
      <c r="AH1343">
        <v>5</v>
      </c>
      <c r="AL1343" t="s">
        <v>385</v>
      </c>
      <c r="AM1343" t="s">
        <v>1405</v>
      </c>
      <c r="AN1343" s="126">
        <f>表格2[[#This Row],[今次負磅]]/表格2[[#This Row],[排位體重]]*100%</f>
        <v>0.13030602171767028</v>
      </c>
      <c r="AO1343" t="str">
        <f t="shared" si="62"/>
        <v>H</v>
      </c>
      <c r="AQ1343" t="s">
        <v>1419</v>
      </c>
    </row>
    <row r="1344" spans="1:43" x14ac:dyDescent="0.25">
      <c r="A1344" s="24" t="s">
        <v>258</v>
      </c>
      <c r="B1344" s="24" t="s">
        <v>265</v>
      </c>
      <c r="C1344" s="24"/>
      <c r="D1344" s="24"/>
      <c r="E1344" s="12" t="s">
        <v>29</v>
      </c>
      <c r="F1344" s="122"/>
      <c r="G1344" s="31" t="str">
        <f>VLOOKUP(AF1344, method!$A$1:$B$15, 2, 0)</f>
        <v>中後</v>
      </c>
      <c r="H1344">
        <v>7</v>
      </c>
      <c r="I1344" t="str">
        <f t="shared" si="60"/>
        <v/>
      </c>
      <c r="J1344">
        <f>COUNTIF($B$2:B1344,B1344)</f>
        <v>22</v>
      </c>
      <c r="K1344" t="str">
        <f t="shared" ca="1" si="61"/>
        <v/>
      </c>
      <c r="L1344" t="s">
        <v>547</v>
      </c>
      <c r="M1344" s="39" t="s">
        <v>390</v>
      </c>
      <c r="N1344">
        <v>1200</v>
      </c>
      <c r="O1344">
        <v>1</v>
      </c>
      <c r="P1344">
        <v>9.48</v>
      </c>
      <c r="Q1344">
        <v>2</v>
      </c>
      <c r="R1344">
        <v>7</v>
      </c>
      <c r="S1344" s="47" t="s">
        <v>32</v>
      </c>
      <c r="T1344" s="57" t="s">
        <v>77</v>
      </c>
      <c r="U1344" s="23" t="s">
        <v>112</v>
      </c>
      <c r="V1344">
        <v>132</v>
      </c>
      <c r="W1344">
        <v>119</v>
      </c>
      <c r="X1344">
        <v>996</v>
      </c>
      <c r="Z1344">
        <v>203</v>
      </c>
      <c r="AA1344" s="37" t="s">
        <v>467</v>
      </c>
      <c r="AB1344" s="35" t="s">
        <v>377</v>
      </c>
      <c r="AC1344" s="35">
        <f>VLOOKUP(A1344,Raceinfo!$A$1:$D$15,4,0)</f>
        <v>4</v>
      </c>
      <c r="AD1344">
        <v>3</v>
      </c>
      <c r="AE1344">
        <v>64</v>
      </c>
      <c r="AF1344">
        <v>10</v>
      </c>
      <c r="AG1344">
        <v>10</v>
      </c>
      <c r="AH1344">
        <v>7</v>
      </c>
      <c r="AL1344" t="s">
        <v>385</v>
      </c>
      <c r="AM1344" t="s">
        <v>1405</v>
      </c>
      <c r="AN1344" s="126">
        <f>表格2[[#This Row],[今次負磅]]/表格2[[#This Row],[排位體重]]*100%</f>
        <v>0.13253012048192772</v>
      </c>
      <c r="AO1344" t="str">
        <f t="shared" si="62"/>
        <v>H</v>
      </c>
      <c r="AQ1344" t="s">
        <v>1419</v>
      </c>
    </row>
    <row r="1345" spans="1:43" x14ac:dyDescent="0.25">
      <c r="A1345" s="24" t="s">
        <v>258</v>
      </c>
      <c r="B1345" s="24" t="s">
        <v>265</v>
      </c>
      <c r="C1345" s="24"/>
      <c r="D1345" s="24"/>
      <c r="E1345" s="12" t="s">
        <v>29</v>
      </c>
      <c r="F1345" s="122"/>
      <c r="G1345" s="31" t="str">
        <f>VLOOKUP(AF1345, method!$A$1:$B$15, 2, 0)</f>
        <v>中後</v>
      </c>
      <c r="H1345">
        <v>12</v>
      </c>
      <c r="I1345" t="str">
        <f t="shared" si="60"/>
        <v/>
      </c>
      <c r="J1345">
        <f>COUNTIF($B$2:B1345,B1345)</f>
        <v>23</v>
      </c>
      <c r="K1345" t="str">
        <f t="shared" ca="1" si="61"/>
        <v/>
      </c>
      <c r="L1345" t="s">
        <v>493</v>
      </c>
      <c r="M1345" s="40" t="s">
        <v>426</v>
      </c>
      <c r="N1345">
        <v>1200</v>
      </c>
      <c r="O1345">
        <v>1</v>
      </c>
      <c r="P1345">
        <v>11</v>
      </c>
      <c r="Q1345">
        <v>2</v>
      </c>
      <c r="R1345">
        <v>8</v>
      </c>
      <c r="S1345" s="47" t="s">
        <v>32</v>
      </c>
      <c r="T1345" s="70" t="s">
        <v>510</v>
      </c>
      <c r="U1345" s="23" t="s">
        <v>112</v>
      </c>
      <c r="V1345">
        <v>132</v>
      </c>
      <c r="W1345">
        <v>124</v>
      </c>
      <c r="X1345">
        <v>1012</v>
      </c>
      <c r="Z1345">
        <v>91</v>
      </c>
      <c r="AA1345" s="37" t="s">
        <v>534</v>
      </c>
      <c r="AB1345" s="35" t="s">
        <v>370</v>
      </c>
      <c r="AC1345" s="35">
        <f>VLOOKUP(A1345,Raceinfo!$A$1:$D$15,4,0)</f>
        <v>4</v>
      </c>
      <c r="AD1345">
        <v>3</v>
      </c>
      <c r="AE1345">
        <v>64</v>
      </c>
      <c r="AF1345">
        <v>9</v>
      </c>
      <c r="AG1345">
        <v>11</v>
      </c>
      <c r="AH1345">
        <v>12</v>
      </c>
      <c r="AL1345" t="s">
        <v>385</v>
      </c>
      <c r="AM1345" t="s">
        <v>1405</v>
      </c>
      <c r="AN1345" s="126">
        <f>表格2[[#This Row],[今次負磅]]/表格2[[#This Row],[排位體重]]*100%</f>
        <v>0.13043478260869565</v>
      </c>
      <c r="AO1345" t="str">
        <f t="shared" si="62"/>
        <v>H</v>
      </c>
      <c r="AQ1345" t="s">
        <v>1419</v>
      </c>
    </row>
    <row r="1346" spans="1:43" x14ac:dyDescent="0.25">
      <c r="A1346" s="24" t="s">
        <v>258</v>
      </c>
      <c r="B1346" s="25" t="s">
        <v>267</v>
      </c>
      <c r="C1346" s="25"/>
      <c r="D1346" s="25"/>
      <c r="E1346" s="125" t="s">
        <v>1399</v>
      </c>
      <c r="F1346" s="122"/>
      <c r="G1346" s="31" t="str">
        <f>VLOOKUP(AF1346, method!$A$1:$B$15, 2, 0)</f>
        <v>中後</v>
      </c>
      <c r="H1346">
        <v>6</v>
      </c>
      <c r="I1346" t="str">
        <f t="shared" ref="I1346:I1409" si="63">IF(COUNTIFS($B:$B,B1346,$J:$J,"&lt;="&amp;5,$H:$H,"&lt;="&amp;5)&gt;=3,"忠","")</f>
        <v/>
      </c>
      <c r="J1346">
        <f>COUNTIF($B$2:B1346,B1346)</f>
        <v>1</v>
      </c>
      <c r="K1346" t="str">
        <f t="shared" ref="K1346:K1409" ca="1" si="64">IF(AND(J1346&lt;=5,COUNTIF($B:$B,$B1346)&gt;=5),IF(COUNTA(_xlfn.UNIQUE(OFFSET($U$1,MATCH($B1346,$B:$B,0)-1,0,5,1)))&gt;1,"倉",""),"")</f>
        <v/>
      </c>
      <c r="L1346" t="s">
        <v>412</v>
      </c>
      <c r="M1346" s="39" t="s">
        <v>413</v>
      </c>
      <c r="N1346" s="42">
        <v>1400</v>
      </c>
      <c r="O1346">
        <v>1</v>
      </c>
      <c r="P1346">
        <v>22.42</v>
      </c>
      <c r="Q1346">
        <v>12</v>
      </c>
      <c r="R1346">
        <v>1</v>
      </c>
      <c r="S1346" s="53" t="s">
        <v>60</v>
      </c>
      <c r="T1346" s="76" t="s">
        <v>355</v>
      </c>
      <c r="U1346" s="18" t="s">
        <v>23</v>
      </c>
      <c r="V1346">
        <v>131</v>
      </c>
      <c r="W1346">
        <v>135</v>
      </c>
      <c r="X1346">
        <v>1193</v>
      </c>
      <c r="Z1346">
        <v>7.6</v>
      </c>
      <c r="AA1346" s="37" t="s">
        <v>531</v>
      </c>
      <c r="AB1346" s="35" t="s">
        <v>370</v>
      </c>
      <c r="AC1346" s="35">
        <f>VLOOKUP(A1346,Raceinfo!$A$1:$D$15,4,0)</f>
        <v>4</v>
      </c>
      <c r="AD1346">
        <v>4</v>
      </c>
      <c r="AE1346">
        <v>59</v>
      </c>
      <c r="AF1346">
        <v>8</v>
      </c>
      <c r="AG1346">
        <v>6</v>
      </c>
      <c r="AH1346">
        <v>6</v>
      </c>
      <c r="AI1346">
        <v>6</v>
      </c>
      <c r="AL1346" t="s">
        <v>39</v>
      </c>
      <c r="AM1346" t="s">
        <v>1469</v>
      </c>
      <c r="AN1346" s="126">
        <f>表格2[[#This Row],[今次負磅]]/表格2[[#This Row],[排位體重]]*100%</f>
        <v>0.10980720871751885</v>
      </c>
      <c r="AO1346" t="str">
        <f t="shared" ref="AO1346:AO1409" si="65">IF(AN1346&gt;0.1285,"H","")</f>
        <v/>
      </c>
      <c r="AQ1346" t="s">
        <v>1419</v>
      </c>
    </row>
    <row r="1347" spans="1:43" x14ac:dyDescent="0.25">
      <c r="A1347" s="24" t="s">
        <v>258</v>
      </c>
      <c r="B1347" s="25" t="s">
        <v>267</v>
      </c>
      <c r="C1347" s="25"/>
      <c r="D1347" s="25"/>
      <c r="E1347" s="125" t="s">
        <v>1399</v>
      </c>
      <c r="F1347" s="122"/>
      <c r="G1347" s="32" t="str">
        <f>VLOOKUP(AF1347, method!$A$1:$B$15, 2, 0)</f>
        <v>中前</v>
      </c>
      <c r="H1347">
        <v>14</v>
      </c>
      <c r="I1347" t="str">
        <f t="shared" si="63"/>
        <v/>
      </c>
      <c r="J1347">
        <f>COUNTIF($B$2:B1347,B1347)</f>
        <v>2</v>
      </c>
      <c r="K1347" t="str">
        <f t="shared" ca="1" si="64"/>
        <v/>
      </c>
      <c r="L1347" t="s">
        <v>465</v>
      </c>
      <c r="M1347" s="39" t="s">
        <v>413</v>
      </c>
      <c r="N1347">
        <v>1600</v>
      </c>
      <c r="O1347">
        <v>1</v>
      </c>
      <c r="P1347">
        <v>37.75</v>
      </c>
      <c r="Q1347">
        <v>12</v>
      </c>
      <c r="R1347">
        <v>1</v>
      </c>
      <c r="S1347" s="53" t="s">
        <v>60</v>
      </c>
      <c r="T1347" s="45" t="s">
        <v>22</v>
      </c>
      <c r="U1347" s="18" t="s">
        <v>23</v>
      </c>
      <c r="V1347">
        <v>131</v>
      </c>
      <c r="W1347">
        <v>135</v>
      </c>
      <c r="X1347">
        <v>1189</v>
      </c>
      <c r="Z1347">
        <v>10</v>
      </c>
      <c r="AA1347" s="37" t="s">
        <v>751</v>
      </c>
      <c r="AB1347" s="36" t="s">
        <v>459</v>
      </c>
      <c r="AC1347" s="36">
        <f>VLOOKUP(A1347,Raceinfo!$A$1:$D$15,4,0)</f>
        <v>4</v>
      </c>
      <c r="AD1347">
        <v>4</v>
      </c>
      <c r="AE1347">
        <v>60</v>
      </c>
      <c r="AF1347">
        <v>5</v>
      </c>
      <c r="AG1347">
        <v>6</v>
      </c>
      <c r="AH1347">
        <v>9</v>
      </c>
      <c r="AI1347">
        <v>14</v>
      </c>
      <c r="AL1347" t="s">
        <v>39</v>
      </c>
      <c r="AM1347" t="s">
        <v>1469</v>
      </c>
      <c r="AN1347" s="126">
        <f>表格2[[#This Row],[今次負磅]]/表格2[[#This Row],[排位體重]]*100%</f>
        <v>0.11017661900756939</v>
      </c>
      <c r="AO1347" t="str">
        <f t="shared" si="65"/>
        <v/>
      </c>
      <c r="AQ1347" t="s">
        <v>1419</v>
      </c>
    </row>
    <row r="1348" spans="1:43" x14ac:dyDescent="0.25">
      <c r="A1348" s="24" t="s">
        <v>258</v>
      </c>
      <c r="B1348" s="25" t="s">
        <v>267</v>
      </c>
      <c r="C1348" s="25"/>
      <c r="D1348" s="25"/>
      <c r="E1348" s="124" t="s">
        <v>1413</v>
      </c>
      <c r="F1348" s="122"/>
      <c r="G1348" s="30" t="str">
        <f>VLOOKUP(AF1348, method!$A$1:$B$15, 2, 0)</f>
        <v>放頭</v>
      </c>
      <c r="H1348">
        <v>6</v>
      </c>
      <c r="I1348" t="str">
        <f t="shared" si="63"/>
        <v/>
      </c>
      <c r="J1348">
        <f>COUNTIF($B$2:B1348,B1348)</f>
        <v>3</v>
      </c>
      <c r="K1348" t="str">
        <f t="shared" ca="1" si="64"/>
        <v/>
      </c>
      <c r="L1348" t="s">
        <v>424</v>
      </c>
      <c r="M1348" s="39" t="s">
        <v>390</v>
      </c>
      <c r="N1348" s="42">
        <v>1400</v>
      </c>
      <c r="O1348">
        <v>1</v>
      </c>
      <c r="P1348">
        <v>22.49</v>
      </c>
      <c r="Q1348">
        <v>12</v>
      </c>
      <c r="R1348">
        <v>5</v>
      </c>
      <c r="S1348" s="53" t="s">
        <v>60</v>
      </c>
      <c r="T1348" s="56" t="s">
        <v>352</v>
      </c>
      <c r="U1348" s="18" t="s">
        <v>23</v>
      </c>
      <c r="V1348">
        <v>131</v>
      </c>
      <c r="W1348">
        <v>125</v>
      </c>
      <c r="X1348">
        <v>1189</v>
      </c>
      <c r="Z1348">
        <v>4.7</v>
      </c>
      <c r="AA1348" s="37" t="s">
        <v>471</v>
      </c>
      <c r="AB1348" s="35" t="s">
        <v>377</v>
      </c>
      <c r="AC1348" s="35">
        <f>VLOOKUP(A1348,Raceinfo!$A$1:$D$15,4,0)</f>
        <v>4</v>
      </c>
      <c r="AD1348">
        <v>4</v>
      </c>
      <c r="AE1348">
        <v>60</v>
      </c>
      <c r="AF1348">
        <v>2</v>
      </c>
      <c r="AG1348">
        <v>3</v>
      </c>
      <c r="AH1348">
        <v>2</v>
      </c>
      <c r="AI1348">
        <v>6</v>
      </c>
      <c r="AL1348" t="s">
        <v>39</v>
      </c>
      <c r="AM1348" t="s">
        <v>1469</v>
      </c>
      <c r="AN1348" s="126">
        <f>表格2[[#This Row],[今次負磅]]/表格2[[#This Row],[排位體重]]*100%</f>
        <v>0.11017661900756939</v>
      </c>
      <c r="AO1348" t="str">
        <f t="shared" si="65"/>
        <v/>
      </c>
      <c r="AQ1348" t="s">
        <v>1419</v>
      </c>
    </row>
    <row r="1349" spans="1:43" x14ac:dyDescent="0.25">
      <c r="A1349" s="24" t="s">
        <v>258</v>
      </c>
      <c r="B1349" s="25" t="s">
        <v>267</v>
      </c>
      <c r="C1349" s="25" t="s">
        <v>1410</v>
      </c>
      <c r="D1349" s="25" t="s">
        <v>593</v>
      </c>
      <c r="E1349" s="11" t="s">
        <v>1414</v>
      </c>
      <c r="F1349" s="122"/>
      <c r="G1349" s="30" t="str">
        <f>VLOOKUP(AF1349, method!$A$1:$B$15, 2, 0)</f>
        <v>放頭</v>
      </c>
      <c r="H1349" s="15">
        <v>3</v>
      </c>
      <c r="I1349" s="15" t="str">
        <f t="shared" si="63"/>
        <v/>
      </c>
      <c r="J1349" s="15">
        <f>COUNTIF($B$2:B1349,B1349)</f>
        <v>4</v>
      </c>
      <c r="K1349" s="15" t="str">
        <f t="shared" ca="1" si="64"/>
        <v/>
      </c>
      <c r="L1349" t="s">
        <v>427</v>
      </c>
      <c r="M1349" s="39" t="s">
        <v>369</v>
      </c>
      <c r="N1349" s="42">
        <v>1400</v>
      </c>
      <c r="O1349">
        <v>1</v>
      </c>
      <c r="P1349" s="127">
        <v>21.78</v>
      </c>
      <c r="Q1349">
        <v>12</v>
      </c>
      <c r="R1349">
        <v>10</v>
      </c>
      <c r="S1349" s="53" t="s">
        <v>60</v>
      </c>
      <c r="T1349" s="74" t="s">
        <v>357</v>
      </c>
      <c r="U1349" s="18" t="s">
        <v>23</v>
      </c>
      <c r="V1349">
        <v>131</v>
      </c>
      <c r="W1349">
        <v>135</v>
      </c>
      <c r="X1349">
        <v>1188</v>
      </c>
      <c r="Z1349">
        <v>8.8000000000000007</v>
      </c>
      <c r="AA1349" s="38" t="s">
        <v>517</v>
      </c>
      <c r="AB1349" s="35" t="s">
        <v>377</v>
      </c>
      <c r="AC1349" s="35">
        <f>VLOOKUP(A1349,Raceinfo!$A$1:$D$15,4,0)</f>
        <v>4</v>
      </c>
      <c r="AD1349">
        <v>4</v>
      </c>
      <c r="AE1349">
        <v>60</v>
      </c>
      <c r="AF1349">
        <v>3</v>
      </c>
      <c r="AG1349">
        <v>2</v>
      </c>
      <c r="AH1349">
        <v>2</v>
      </c>
      <c r="AI1349">
        <v>3</v>
      </c>
      <c r="AL1349" t="s">
        <v>39</v>
      </c>
      <c r="AM1349" t="s">
        <v>1469</v>
      </c>
      <c r="AN1349" s="126">
        <f>表格2[[#This Row],[今次負磅]]/表格2[[#This Row],[排位體重]]*100%</f>
        <v>0.11026936026936027</v>
      </c>
      <c r="AO1349" t="str">
        <f t="shared" si="65"/>
        <v/>
      </c>
      <c r="AQ1349" t="s">
        <v>1419</v>
      </c>
    </row>
    <row r="1350" spans="1:43" x14ac:dyDescent="0.25">
      <c r="A1350" s="24" t="s">
        <v>258</v>
      </c>
      <c r="B1350" s="25" t="s">
        <v>267</v>
      </c>
      <c r="C1350" s="25" t="s">
        <v>1410</v>
      </c>
      <c r="D1350" s="25"/>
      <c r="E1350" s="125" t="s">
        <v>1399</v>
      </c>
      <c r="F1350" s="28" t="s">
        <v>1408</v>
      </c>
      <c r="G1350" s="30" t="str">
        <f>VLOOKUP(AF1350, method!$A$1:$B$15, 2, 0)</f>
        <v>放頭</v>
      </c>
      <c r="H1350" s="15">
        <v>2</v>
      </c>
      <c r="I1350" s="15" t="str">
        <f t="shared" si="63"/>
        <v/>
      </c>
      <c r="J1350" s="15">
        <f>COUNTIF($B$2:B1350,B1350)</f>
        <v>5</v>
      </c>
      <c r="K1350" s="15" t="str">
        <f t="shared" ca="1" si="64"/>
        <v/>
      </c>
      <c r="L1350" t="s">
        <v>386</v>
      </c>
      <c r="M1350" s="39" t="s">
        <v>384</v>
      </c>
      <c r="N1350" s="42">
        <v>1400</v>
      </c>
      <c r="O1350">
        <v>1</v>
      </c>
      <c r="P1350" s="127">
        <v>21.73</v>
      </c>
      <c r="Q1350">
        <v>12</v>
      </c>
      <c r="R1350">
        <v>6</v>
      </c>
      <c r="S1350" s="53" t="s">
        <v>60</v>
      </c>
      <c r="T1350" s="74" t="s">
        <v>357</v>
      </c>
      <c r="U1350" s="18" t="s">
        <v>23</v>
      </c>
      <c r="V1350">
        <v>131</v>
      </c>
      <c r="W1350">
        <v>133</v>
      </c>
      <c r="X1350">
        <v>1185</v>
      </c>
      <c r="Z1350">
        <v>4.0999999999999996</v>
      </c>
      <c r="AA1350" s="38" t="s">
        <v>470</v>
      </c>
      <c r="AB1350" s="35" t="s">
        <v>370</v>
      </c>
      <c r="AC1350" s="35">
        <f>VLOOKUP(A1350,Raceinfo!$A$1:$D$15,4,0)</f>
        <v>4</v>
      </c>
      <c r="AD1350">
        <v>4</v>
      </c>
      <c r="AE1350">
        <v>58</v>
      </c>
      <c r="AF1350">
        <v>3</v>
      </c>
      <c r="AG1350">
        <v>4</v>
      </c>
      <c r="AH1350">
        <v>3</v>
      </c>
      <c r="AI1350">
        <v>2</v>
      </c>
      <c r="AL1350" t="s">
        <v>39</v>
      </c>
      <c r="AM1350" t="s">
        <v>1469</v>
      </c>
      <c r="AN1350" s="126">
        <f>表格2[[#This Row],[今次負磅]]/表格2[[#This Row],[排位體重]]*100%</f>
        <v>0.11054852320675106</v>
      </c>
      <c r="AO1350" t="str">
        <f t="shared" si="65"/>
        <v/>
      </c>
      <c r="AQ1350" t="s">
        <v>1419</v>
      </c>
    </row>
    <row r="1351" spans="1:43" x14ac:dyDescent="0.25">
      <c r="A1351" s="24" t="s">
        <v>258</v>
      </c>
      <c r="B1351" s="25" t="s">
        <v>267</v>
      </c>
      <c r="C1351" s="25" t="s">
        <v>1410</v>
      </c>
      <c r="D1351" s="25"/>
      <c r="E1351" s="124" t="s">
        <v>1413</v>
      </c>
      <c r="F1351" s="28" t="s">
        <v>1408</v>
      </c>
      <c r="G1351" s="30" t="str">
        <f>VLOOKUP(AF1351, method!$A$1:$B$15, 2, 0)</f>
        <v>放頭</v>
      </c>
      <c r="H1351" s="15">
        <v>1</v>
      </c>
      <c r="I1351" s="15" t="str">
        <f t="shared" si="63"/>
        <v/>
      </c>
      <c r="J1351" s="15">
        <f>COUNTIF($B$2:B1351,B1351)</f>
        <v>6</v>
      </c>
      <c r="K1351" s="15" t="str">
        <f t="shared" ca="1" si="64"/>
        <v/>
      </c>
      <c r="L1351" t="s">
        <v>501</v>
      </c>
      <c r="M1351" s="39" t="s">
        <v>413</v>
      </c>
      <c r="N1351" s="42">
        <v>1400</v>
      </c>
      <c r="O1351">
        <v>1</v>
      </c>
      <c r="P1351" s="127">
        <v>21.36</v>
      </c>
      <c r="Q1351">
        <v>12</v>
      </c>
      <c r="R1351">
        <v>7</v>
      </c>
      <c r="S1351" s="53" t="s">
        <v>60</v>
      </c>
      <c r="T1351" s="74" t="s">
        <v>357</v>
      </c>
      <c r="U1351" s="18" t="s">
        <v>23</v>
      </c>
      <c r="V1351">
        <v>131</v>
      </c>
      <c r="W1351">
        <v>127</v>
      </c>
      <c r="X1351">
        <v>1198</v>
      </c>
      <c r="Z1351">
        <v>3.7</v>
      </c>
      <c r="AA1351" s="38" t="s">
        <v>550</v>
      </c>
      <c r="AB1351" s="35" t="s">
        <v>377</v>
      </c>
      <c r="AC1351" s="35">
        <f>VLOOKUP(A1351,Raceinfo!$A$1:$D$15,4,0)</f>
        <v>4</v>
      </c>
      <c r="AD1351">
        <v>4</v>
      </c>
      <c r="AE1351">
        <v>51</v>
      </c>
      <c r="AF1351">
        <v>3</v>
      </c>
      <c r="AG1351">
        <v>1</v>
      </c>
      <c r="AH1351">
        <v>1</v>
      </c>
      <c r="AI1351">
        <v>1</v>
      </c>
      <c r="AL1351" t="s">
        <v>39</v>
      </c>
      <c r="AM1351" t="s">
        <v>1469</v>
      </c>
      <c r="AN1351" s="126">
        <f>表格2[[#This Row],[今次負磅]]/表格2[[#This Row],[排位體重]]*100%</f>
        <v>0.10934891485809682</v>
      </c>
      <c r="AO1351" t="str">
        <f t="shared" si="65"/>
        <v/>
      </c>
      <c r="AQ1351" t="s">
        <v>1419</v>
      </c>
    </row>
    <row r="1352" spans="1:43" x14ac:dyDescent="0.25">
      <c r="A1352" s="24" t="s">
        <v>258</v>
      </c>
      <c r="B1352" s="25" t="s">
        <v>267</v>
      </c>
      <c r="C1352" s="25"/>
      <c r="D1352" s="25"/>
      <c r="E1352" s="124" t="s">
        <v>1413</v>
      </c>
      <c r="F1352" s="28" t="s">
        <v>1408</v>
      </c>
      <c r="G1352" s="30" t="str">
        <f>VLOOKUP(AF1352, method!$A$1:$B$15, 2, 0)</f>
        <v>放頭</v>
      </c>
      <c r="H1352" s="15">
        <v>2</v>
      </c>
      <c r="I1352" s="15" t="str">
        <f t="shared" si="63"/>
        <v/>
      </c>
      <c r="J1352" s="15">
        <f>COUNTIF($B$2:B1352,B1352)</f>
        <v>7</v>
      </c>
      <c r="K1352" s="15" t="str">
        <f t="shared" ca="1" si="64"/>
        <v/>
      </c>
      <c r="L1352" t="s">
        <v>429</v>
      </c>
      <c r="M1352" s="39" t="s">
        <v>430</v>
      </c>
      <c r="N1352" s="42">
        <v>1400</v>
      </c>
      <c r="O1352">
        <v>1</v>
      </c>
      <c r="P1352">
        <v>22.4</v>
      </c>
      <c r="Q1352">
        <v>12</v>
      </c>
      <c r="R1352">
        <v>7</v>
      </c>
      <c r="S1352" s="53" t="s">
        <v>60</v>
      </c>
      <c r="T1352" s="74" t="s">
        <v>357</v>
      </c>
      <c r="U1352" s="18" t="s">
        <v>23</v>
      </c>
      <c r="V1352">
        <v>131</v>
      </c>
      <c r="W1352">
        <v>126</v>
      </c>
      <c r="X1352">
        <v>1181</v>
      </c>
      <c r="Z1352">
        <v>8.1999999999999993</v>
      </c>
      <c r="AA1352" s="38" t="s">
        <v>468</v>
      </c>
      <c r="AB1352" s="35" t="s">
        <v>377</v>
      </c>
      <c r="AC1352" s="35">
        <f>VLOOKUP(A1352,Raceinfo!$A$1:$D$15,4,0)</f>
        <v>4</v>
      </c>
      <c r="AD1352">
        <v>4</v>
      </c>
      <c r="AE1352">
        <v>51</v>
      </c>
      <c r="AF1352">
        <v>3</v>
      </c>
      <c r="AG1352">
        <v>3</v>
      </c>
      <c r="AH1352">
        <v>2</v>
      </c>
      <c r="AI1352">
        <v>2</v>
      </c>
      <c r="AL1352" t="s">
        <v>39</v>
      </c>
      <c r="AM1352" t="s">
        <v>1469</v>
      </c>
      <c r="AN1352" s="126">
        <f>表格2[[#This Row],[今次負磅]]/表格2[[#This Row],[排位體重]]*100%</f>
        <v>0.1109229466553768</v>
      </c>
      <c r="AO1352" t="str">
        <f t="shared" si="65"/>
        <v/>
      </c>
      <c r="AQ1352" t="s">
        <v>1419</v>
      </c>
    </row>
    <row r="1353" spans="1:43" x14ac:dyDescent="0.25">
      <c r="A1353" s="24" t="s">
        <v>258</v>
      </c>
      <c r="B1353" s="25" t="s">
        <v>267</v>
      </c>
      <c r="C1353" s="25"/>
      <c r="D1353" s="25"/>
      <c r="E1353" s="125" t="s">
        <v>1399</v>
      </c>
      <c r="F1353" s="122"/>
      <c r="G1353" s="30" t="str">
        <f>VLOOKUP(AF1353, method!$A$1:$B$15, 2, 0)</f>
        <v>放頭</v>
      </c>
      <c r="H1353">
        <v>10</v>
      </c>
      <c r="I1353" t="str">
        <f t="shared" si="63"/>
        <v/>
      </c>
      <c r="J1353">
        <f>COUNTIF($B$2:B1353,B1353)</f>
        <v>8</v>
      </c>
      <c r="K1353" t="str">
        <f t="shared" ca="1" si="64"/>
        <v/>
      </c>
      <c r="L1353" t="s">
        <v>503</v>
      </c>
      <c r="M1353" s="39" t="s">
        <v>430</v>
      </c>
      <c r="N1353">
        <v>1600</v>
      </c>
      <c r="O1353">
        <v>1</v>
      </c>
      <c r="P1353">
        <v>36.619999999999997</v>
      </c>
      <c r="Q1353">
        <v>12</v>
      </c>
      <c r="R1353">
        <v>5</v>
      </c>
      <c r="S1353" s="53" t="s">
        <v>60</v>
      </c>
      <c r="T1353" s="67" t="s">
        <v>442</v>
      </c>
      <c r="U1353" s="18" t="s">
        <v>23</v>
      </c>
      <c r="V1353">
        <v>131</v>
      </c>
      <c r="W1353">
        <v>128</v>
      </c>
      <c r="X1353">
        <v>1211</v>
      </c>
      <c r="Z1353">
        <v>13</v>
      </c>
      <c r="AA1353" s="37">
        <v>7</v>
      </c>
      <c r="AB1353" s="35" t="s">
        <v>377</v>
      </c>
      <c r="AC1353" s="35">
        <f>VLOOKUP(A1353,Raceinfo!$A$1:$D$15,4,0)</f>
        <v>4</v>
      </c>
      <c r="AD1353">
        <v>4</v>
      </c>
      <c r="AE1353">
        <v>53</v>
      </c>
      <c r="AF1353">
        <v>3</v>
      </c>
      <c r="AG1353">
        <v>5</v>
      </c>
      <c r="AH1353">
        <v>5</v>
      </c>
      <c r="AI1353">
        <v>10</v>
      </c>
      <c r="AL1353" t="s">
        <v>479</v>
      </c>
      <c r="AM1353" t="s">
        <v>1538</v>
      </c>
      <c r="AN1353" s="126">
        <f>表格2[[#This Row],[今次負磅]]/表格2[[#This Row],[排位體重]]*100%</f>
        <v>0.10817506193228736</v>
      </c>
      <c r="AO1353" t="str">
        <f t="shared" si="65"/>
        <v/>
      </c>
      <c r="AQ1353" t="s">
        <v>1419</v>
      </c>
    </row>
    <row r="1354" spans="1:43" x14ac:dyDescent="0.25">
      <c r="A1354" s="24" t="s">
        <v>258</v>
      </c>
      <c r="B1354" s="25" t="s">
        <v>267</v>
      </c>
      <c r="C1354" s="25" t="s">
        <v>1410</v>
      </c>
      <c r="D1354" s="25"/>
      <c r="E1354" s="125" t="s">
        <v>1399</v>
      </c>
      <c r="F1354" s="122"/>
      <c r="G1354" s="30" t="str">
        <f>VLOOKUP(AF1354, method!$A$1:$B$15, 2, 0)</f>
        <v>放頭</v>
      </c>
      <c r="H1354" s="15">
        <v>3</v>
      </c>
      <c r="I1354" s="15" t="str">
        <f t="shared" si="63"/>
        <v/>
      </c>
      <c r="J1354" s="15">
        <f>COUNTIF($B$2:B1354,B1354)</f>
        <v>9</v>
      </c>
      <c r="K1354" s="15" t="str">
        <f t="shared" ca="1" si="64"/>
        <v/>
      </c>
      <c r="L1354" t="s">
        <v>409</v>
      </c>
      <c r="M1354" s="39" t="s">
        <v>369</v>
      </c>
      <c r="N1354" s="42">
        <v>1400</v>
      </c>
      <c r="O1354">
        <v>1</v>
      </c>
      <c r="P1354" s="127">
        <v>21.37</v>
      </c>
      <c r="Q1354">
        <v>12</v>
      </c>
      <c r="R1354">
        <v>6</v>
      </c>
      <c r="S1354" s="53" t="s">
        <v>60</v>
      </c>
      <c r="T1354" s="67" t="s">
        <v>442</v>
      </c>
      <c r="U1354" s="18" t="s">
        <v>23</v>
      </c>
      <c r="V1354">
        <v>131</v>
      </c>
      <c r="W1354">
        <v>128</v>
      </c>
      <c r="X1354">
        <v>1191</v>
      </c>
      <c r="Z1354">
        <v>20</v>
      </c>
      <c r="AA1354" s="38" t="s">
        <v>468</v>
      </c>
      <c r="AB1354" s="35" t="s">
        <v>370</v>
      </c>
      <c r="AC1354" s="35">
        <f>VLOOKUP(A1354,Raceinfo!$A$1:$D$15,4,0)</f>
        <v>4</v>
      </c>
      <c r="AD1354">
        <v>4</v>
      </c>
      <c r="AE1354">
        <v>53</v>
      </c>
      <c r="AF1354">
        <v>1</v>
      </c>
      <c r="AG1354">
        <v>3</v>
      </c>
      <c r="AH1354">
        <v>3</v>
      </c>
      <c r="AI1354">
        <v>3</v>
      </c>
      <c r="AL1354" t="s">
        <v>201</v>
      </c>
      <c r="AM1354" t="s">
        <v>1485</v>
      </c>
      <c r="AN1354" s="126">
        <f>表格2[[#This Row],[今次負磅]]/表格2[[#This Row],[排位體重]]*100%</f>
        <v>0.10999160369437448</v>
      </c>
      <c r="AO1354" t="str">
        <f t="shared" si="65"/>
        <v/>
      </c>
      <c r="AQ1354" t="s">
        <v>1419</v>
      </c>
    </row>
    <row r="1355" spans="1:43" x14ac:dyDescent="0.25">
      <c r="A1355" s="24" t="s">
        <v>258</v>
      </c>
      <c r="B1355" s="25" t="s">
        <v>267</v>
      </c>
      <c r="C1355" s="25"/>
      <c r="D1355" s="25"/>
      <c r="E1355" s="125" t="s">
        <v>1399</v>
      </c>
      <c r="F1355" s="122"/>
      <c r="G1355" s="30" t="str">
        <f>VLOOKUP(AF1355, method!$A$1:$B$15, 2, 0)</f>
        <v>放頭</v>
      </c>
      <c r="H1355">
        <v>11</v>
      </c>
      <c r="I1355" t="str">
        <f t="shared" si="63"/>
        <v/>
      </c>
      <c r="J1355">
        <f>COUNTIF($B$2:B1355,B1355)</f>
        <v>10</v>
      </c>
      <c r="K1355" t="str">
        <f t="shared" ca="1" si="64"/>
        <v/>
      </c>
      <c r="L1355" t="s">
        <v>686</v>
      </c>
      <c r="M1355" s="39" t="s">
        <v>413</v>
      </c>
      <c r="N1355">
        <v>1600</v>
      </c>
      <c r="O1355">
        <v>1</v>
      </c>
      <c r="P1355">
        <v>36.380000000000003</v>
      </c>
      <c r="Q1355">
        <v>12</v>
      </c>
      <c r="R1355">
        <v>4</v>
      </c>
      <c r="S1355" s="53" t="s">
        <v>60</v>
      </c>
      <c r="T1355" s="67" t="s">
        <v>442</v>
      </c>
      <c r="U1355" s="18" t="s">
        <v>23</v>
      </c>
      <c r="V1355">
        <v>131</v>
      </c>
      <c r="W1355">
        <v>132</v>
      </c>
      <c r="X1355">
        <v>1179</v>
      </c>
      <c r="Z1355">
        <v>10</v>
      </c>
      <c r="AA1355" s="37">
        <v>9</v>
      </c>
      <c r="AB1355" s="35" t="s">
        <v>377</v>
      </c>
      <c r="AC1355" s="35">
        <f>VLOOKUP(A1355,Raceinfo!$A$1:$D$15,4,0)</f>
        <v>4</v>
      </c>
      <c r="AD1355">
        <v>4</v>
      </c>
      <c r="AE1355">
        <v>55</v>
      </c>
      <c r="AF1355">
        <v>2</v>
      </c>
      <c r="AG1355">
        <v>3</v>
      </c>
      <c r="AH1355">
        <v>3</v>
      </c>
      <c r="AI1355">
        <v>11</v>
      </c>
      <c r="AL1355" t="s">
        <v>201</v>
      </c>
      <c r="AM1355" t="s">
        <v>1485</v>
      </c>
      <c r="AN1355" s="126">
        <f>表格2[[#This Row],[今次負磅]]/表格2[[#This Row],[排位體重]]*100%</f>
        <v>0.1111111111111111</v>
      </c>
      <c r="AO1355" t="str">
        <f t="shared" si="65"/>
        <v/>
      </c>
      <c r="AQ1355" t="s">
        <v>1419</v>
      </c>
    </row>
    <row r="1356" spans="1:43" x14ac:dyDescent="0.25">
      <c r="A1356" s="24" t="s">
        <v>258</v>
      </c>
      <c r="B1356" s="25" t="s">
        <v>267</v>
      </c>
      <c r="C1356" s="25"/>
      <c r="D1356" s="25"/>
      <c r="E1356" s="11" t="s">
        <v>1414</v>
      </c>
      <c r="F1356" s="122"/>
      <c r="G1356" s="33" t="str">
        <f>VLOOKUP(AF1356, method!$A$1:$B$15, 2, 0)</f>
        <v>留後</v>
      </c>
      <c r="H1356">
        <v>6</v>
      </c>
      <c r="I1356" t="str">
        <f t="shared" si="63"/>
        <v/>
      </c>
      <c r="J1356">
        <f>COUNTIF($B$2:B1356,B1356)</f>
        <v>11</v>
      </c>
      <c r="K1356" t="str">
        <f t="shared" ca="1" si="64"/>
        <v/>
      </c>
      <c r="L1356" t="s">
        <v>645</v>
      </c>
      <c r="M1356" s="39" t="s">
        <v>394</v>
      </c>
      <c r="N1356" s="42">
        <v>1400</v>
      </c>
      <c r="O1356">
        <v>1</v>
      </c>
      <c r="P1356">
        <v>22.33</v>
      </c>
      <c r="Q1356">
        <v>12</v>
      </c>
      <c r="R1356">
        <v>14</v>
      </c>
      <c r="S1356" s="53" t="s">
        <v>60</v>
      </c>
      <c r="T1356" s="47" t="s">
        <v>32</v>
      </c>
      <c r="U1356" s="18" t="s">
        <v>23</v>
      </c>
      <c r="V1356">
        <v>131</v>
      </c>
      <c r="W1356">
        <v>131</v>
      </c>
      <c r="X1356">
        <v>1177</v>
      </c>
      <c r="Z1356">
        <v>12</v>
      </c>
      <c r="AA1356" s="37" t="s">
        <v>410</v>
      </c>
      <c r="AB1356" s="35" t="s">
        <v>377</v>
      </c>
      <c r="AC1356" s="35">
        <f>VLOOKUP(A1356,Raceinfo!$A$1:$D$15,4,0)</f>
        <v>4</v>
      </c>
      <c r="AD1356">
        <v>4</v>
      </c>
      <c r="AE1356">
        <v>56</v>
      </c>
      <c r="AF1356">
        <v>11</v>
      </c>
      <c r="AG1356">
        <v>12</v>
      </c>
      <c r="AH1356">
        <v>12</v>
      </c>
      <c r="AI1356">
        <v>6</v>
      </c>
      <c r="AL1356" t="s">
        <v>311</v>
      </c>
      <c r="AM1356" t="s">
        <v>1501</v>
      </c>
      <c r="AN1356" s="126">
        <f>表格2[[#This Row],[今次負磅]]/表格2[[#This Row],[排位體重]]*100%</f>
        <v>0.11129991503823279</v>
      </c>
      <c r="AO1356" t="str">
        <f t="shared" si="65"/>
        <v/>
      </c>
      <c r="AQ1356" t="s">
        <v>1419</v>
      </c>
    </row>
    <row r="1357" spans="1:43" x14ac:dyDescent="0.25">
      <c r="A1357" s="24" t="s">
        <v>258</v>
      </c>
      <c r="B1357" s="25" t="s">
        <v>267</v>
      </c>
      <c r="C1357" s="25"/>
      <c r="D1357" s="25"/>
      <c r="E1357" s="11" t="s">
        <v>1414</v>
      </c>
      <c r="F1357" s="122"/>
      <c r="G1357" s="30" t="str">
        <f>VLOOKUP(AF1357, method!$A$1:$B$15, 2, 0)</f>
        <v>放頭</v>
      </c>
      <c r="H1357">
        <v>11</v>
      </c>
      <c r="I1357" t="str">
        <f t="shared" si="63"/>
        <v/>
      </c>
      <c r="J1357">
        <f>COUNTIF($B$2:B1357,B1357)</f>
        <v>12</v>
      </c>
      <c r="K1357" t="str">
        <f t="shared" ca="1" si="64"/>
        <v/>
      </c>
      <c r="L1357" t="s">
        <v>578</v>
      </c>
      <c r="M1357" s="39" t="s">
        <v>394</v>
      </c>
      <c r="N1357">
        <v>1600</v>
      </c>
      <c r="O1357">
        <v>1</v>
      </c>
      <c r="P1357">
        <v>36.659999999999997</v>
      </c>
      <c r="Q1357">
        <v>12</v>
      </c>
      <c r="R1357">
        <v>12</v>
      </c>
      <c r="S1357" s="53" t="s">
        <v>60</v>
      </c>
      <c r="T1357" s="50" t="s">
        <v>46</v>
      </c>
      <c r="U1357" s="18" t="s">
        <v>23</v>
      </c>
      <c r="V1357">
        <v>131</v>
      </c>
      <c r="W1357">
        <v>134</v>
      </c>
      <c r="X1357">
        <v>1177</v>
      </c>
      <c r="Z1357">
        <v>7</v>
      </c>
      <c r="AA1357" s="37" t="s">
        <v>714</v>
      </c>
      <c r="AB1357" s="35" t="s">
        <v>370</v>
      </c>
      <c r="AC1357" s="35">
        <f>VLOOKUP(A1357,Raceinfo!$A$1:$D$15,4,0)</f>
        <v>4</v>
      </c>
      <c r="AD1357">
        <v>4</v>
      </c>
      <c r="AE1357">
        <v>56</v>
      </c>
      <c r="AF1357">
        <v>2</v>
      </c>
      <c r="AG1357">
        <v>3</v>
      </c>
      <c r="AH1357">
        <v>4</v>
      </c>
      <c r="AI1357">
        <v>11</v>
      </c>
      <c r="AL1357" t="s">
        <v>39</v>
      </c>
      <c r="AM1357" t="s">
        <v>1469</v>
      </c>
      <c r="AN1357" s="126">
        <f>表格2[[#This Row],[今次負磅]]/表格2[[#This Row],[排位體重]]*100%</f>
        <v>0.11129991503823279</v>
      </c>
      <c r="AO1357" t="str">
        <f t="shared" si="65"/>
        <v/>
      </c>
      <c r="AQ1357" t="s">
        <v>1419</v>
      </c>
    </row>
    <row r="1358" spans="1:43" x14ac:dyDescent="0.25">
      <c r="A1358" s="24" t="s">
        <v>258</v>
      </c>
      <c r="B1358" s="25" t="s">
        <v>267</v>
      </c>
      <c r="C1358" s="25" t="s">
        <v>1410</v>
      </c>
      <c r="D1358" s="25"/>
      <c r="E1358" s="125" t="s">
        <v>1399</v>
      </c>
      <c r="F1358" s="28" t="s">
        <v>1408</v>
      </c>
      <c r="G1358" s="30" t="str">
        <f>VLOOKUP(AF1358, method!$A$1:$B$15, 2, 0)</f>
        <v>放頭</v>
      </c>
      <c r="H1358" s="15">
        <v>2</v>
      </c>
      <c r="I1358" s="15" t="str">
        <f t="shared" si="63"/>
        <v/>
      </c>
      <c r="J1358" s="15">
        <f>COUNTIF($B$2:B1358,B1358)</f>
        <v>13</v>
      </c>
      <c r="K1358" s="15" t="str">
        <f t="shared" ca="1" si="64"/>
        <v/>
      </c>
      <c r="L1358" t="s">
        <v>646</v>
      </c>
      <c r="M1358" s="39" t="s">
        <v>430</v>
      </c>
      <c r="N1358" s="42">
        <v>1400</v>
      </c>
      <c r="O1358">
        <v>1</v>
      </c>
      <c r="P1358" s="127">
        <v>21.1</v>
      </c>
      <c r="Q1358">
        <v>12</v>
      </c>
      <c r="R1358">
        <v>6</v>
      </c>
      <c r="S1358" s="53" t="s">
        <v>60</v>
      </c>
      <c r="T1358" s="63" t="s">
        <v>191</v>
      </c>
      <c r="U1358" s="18" t="s">
        <v>23</v>
      </c>
      <c r="V1358">
        <v>131</v>
      </c>
      <c r="W1358">
        <v>133</v>
      </c>
      <c r="X1358">
        <v>1187</v>
      </c>
      <c r="Z1358">
        <v>6.7</v>
      </c>
      <c r="AA1358" s="38" t="s">
        <v>447</v>
      </c>
      <c r="AB1358" s="35" t="s">
        <v>370</v>
      </c>
      <c r="AC1358" s="35">
        <f>VLOOKUP(A1358,Raceinfo!$A$1:$D$15,4,0)</f>
        <v>4</v>
      </c>
      <c r="AD1358">
        <v>4</v>
      </c>
      <c r="AE1358">
        <v>56</v>
      </c>
      <c r="AF1358">
        <v>2</v>
      </c>
      <c r="AG1358">
        <v>2</v>
      </c>
      <c r="AH1358">
        <v>2</v>
      </c>
      <c r="AI1358">
        <v>2</v>
      </c>
      <c r="AL1358" t="s">
        <v>39</v>
      </c>
      <c r="AM1358" t="s">
        <v>1469</v>
      </c>
      <c r="AN1358" s="126">
        <f>表格2[[#This Row],[今次負磅]]/表格2[[#This Row],[排位體重]]*100%</f>
        <v>0.11036225779275484</v>
      </c>
      <c r="AO1358" t="str">
        <f t="shared" si="65"/>
        <v/>
      </c>
      <c r="AQ1358" t="s">
        <v>1419</v>
      </c>
    </row>
    <row r="1359" spans="1:43" x14ac:dyDescent="0.25">
      <c r="A1359" s="24" t="s">
        <v>258</v>
      </c>
      <c r="B1359" s="25" t="s">
        <v>267</v>
      </c>
      <c r="C1359" s="25"/>
      <c r="D1359" s="25"/>
      <c r="E1359" s="125" t="s">
        <v>1399</v>
      </c>
      <c r="F1359" s="122"/>
      <c r="G1359" s="30" t="str">
        <f>VLOOKUP(AF1359, method!$A$1:$B$15, 2, 0)</f>
        <v>放頭</v>
      </c>
      <c r="H1359">
        <v>12</v>
      </c>
      <c r="I1359" t="str">
        <f t="shared" si="63"/>
        <v/>
      </c>
      <c r="J1359">
        <f>COUNTIF($B$2:B1359,B1359)</f>
        <v>14</v>
      </c>
      <c r="K1359" t="str">
        <f t="shared" ca="1" si="64"/>
        <v/>
      </c>
      <c r="L1359" t="s">
        <v>484</v>
      </c>
      <c r="M1359" s="40" t="s">
        <v>376</v>
      </c>
      <c r="N1359">
        <v>1650</v>
      </c>
      <c r="O1359">
        <v>1</v>
      </c>
      <c r="P1359">
        <v>41.72</v>
      </c>
      <c r="Q1359">
        <v>12</v>
      </c>
      <c r="R1359">
        <v>7</v>
      </c>
      <c r="S1359" s="53" t="s">
        <v>60</v>
      </c>
      <c r="T1359" s="63" t="s">
        <v>191</v>
      </c>
      <c r="U1359" s="18" t="s">
        <v>23</v>
      </c>
      <c r="V1359">
        <v>131</v>
      </c>
      <c r="W1359">
        <v>131</v>
      </c>
      <c r="X1359">
        <v>1194</v>
      </c>
      <c r="Z1359">
        <v>8.8000000000000007</v>
      </c>
      <c r="AA1359" s="37" t="s">
        <v>524</v>
      </c>
      <c r="AB1359" s="35" t="s">
        <v>370</v>
      </c>
      <c r="AC1359" s="35">
        <f>VLOOKUP(A1359,Raceinfo!$A$1:$D$15,4,0)</f>
        <v>4</v>
      </c>
      <c r="AD1359">
        <v>4</v>
      </c>
      <c r="AE1359">
        <v>56</v>
      </c>
      <c r="AF1359">
        <v>1</v>
      </c>
      <c r="AG1359">
        <v>1</v>
      </c>
      <c r="AH1359">
        <v>1</v>
      </c>
      <c r="AI1359">
        <v>12</v>
      </c>
      <c r="AL1359" t="s">
        <v>39</v>
      </c>
      <c r="AM1359" t="s">
        <v>1469</v>
      </c>
      <c r="AN1359" s="126">
        <f>表格2[[#This Row],[今次負磅]]/表格2[[#This Row],[排位體重]]*100%</f>
        <v>0.10971524288107203</v>
      </c>
      <c r="AO1359" t="str">
        <f t="shared" si="65"/>
        <v/>
      </c>
      <c r="AQ1359" t="s">
        <v>1419</v>
      </c>
    </row>
    <row r="1360" spans="1:43" x14ac:dyDescent="0.25">
      <c r="A1360" s="24" t="s">
        <v>258</v>
      </c>
      <c r="B1360" s="25" t="s">
        <v>267</v>
      </c>
      <c r="C1360" s="25"/>
      <c r="D1360" s="25"/>
      <c r="E1360" s="125" t="s">
        <v>1399</v>
      </c>
      <c r="F1360" s="28" t="s">
        <v>1408</v>
      </c>
      <c r="G1360" s="30" t="str">
        <f>VLOOKUP(AF1360, method!$A$1:$B$15, 2, 0)</f>
        <v>放頭</v>
      </c>
      <c r="H1360" s="15">
        <v>2</v>
      </c>
      <c r="I1360" s="15" t="str">
        <f t="shared" si="63"/>
        <v/>
      </c>
      <c r="J1360" s="15">
        <f>COUNTIF($B$2:B1360,B1360)</f>
        <v>15</v>
      </c>
      <c r="K1360" s="15" t="str">
        <f t="shared" ca="1" si="64"/>
        <v/>
      </c>
      <c r="L1360" t="s">
        <v>441</v>
      </c>
      <c r="M1360" s="39" t="s">
        <v>413</v>
      </c>
      <c r="N1360" s="42">
        <v>1400</v>
      </c>
      <c r="O1360">
        <v>1</v>
      </c>
      <c r="P1360">
        <v>22.1</v>
      </c>
      <c r="Q1360">
        <v>12</v>
      </c>
      <c r="R1360">
        <v>4</v>
      </c>
      <c r="S1360" s="53" t="s">
        <v>60</v>
      </c>
      <c r="T1360" s="63" t="s">
        <v>191</v>
      </c>
      <c r="U1360" s="18" t="s">
        <v>23</v>
      </c>
      <c r="V1360">
        <v>131</v>
      </c>
      <c r="W1360">
        <v>131</v>
      </c>
      <c r="X1360">
        <v>1181</v>
      </c>
      <c r="Z1360">
        <v>7.7</v>
      </c>
      <c r="AA1360" s="38" t="s">
        <v>470</v>
      </c>
      <c r="AB1360" s="35" t="s">
        <v>370</v>
      </c>
      <c r="AC1360" s="35">
        <f>VLOOKUP(A1360,Raceinfo!$A$1:$D$15,4,0)</f>
        <v>4</v>
      </c>
      <c r="AD1360">
        <v>4</v>
      </c>
      <c r="AE1360">
        <v>55</v>
      </c>
      <c r="AF1360">
        <v>3</v>
      </c>
      <c r="AG1360">
        <v>1</v>
      </c>
      <c r="AH1360">
        <v>1</v>
      </c>
      <c r="AI1360">
        <v>2</v>
      </c>
      <c r="AL1360" t="s">
        <v>39</v>
      </c>
      <c r="AM1360" t="s">
        <v>1469</v>
      </c>
      <c r="AN1360" s="126">
        <f>表格2[[#This Row],[今次負磅]]/表格2[[#This Row],[排位體重]]*100%</f>
        <v>0.1109229466553768</v>
      </c>
      <c r="AO1360" t="str">
        <f t="shared" si="65"/>
        <v/>
      </c>
      <c r="AQ1360" t="s">
        <v>1419</v>
      </c>
    </row>
    <row r="1361" spans="1:45" x14ac:dyDescent="0.25">
      <c r="A1361" s="24" t="s">
        <v>258</v>
      </c>
      <c r="B1361" s="25" t="s">
        <v>267</v>
      </c>
      <c r="C1361" s="25"/>
      <c r="D1361" s="25"/>
      <c r="E1361" s="124" t="s">
        <v>1413</v>
      </c>
      <c r="F1361" s="28" t="s">
        <v>1408</v>
      </c>
      <c r="G1361" s="30" t="str">
        <f>VLOOKUP(AF1361, method!$A$1:$B$15, 2, 0)</f>
        <v>放頭</v>
      </c>
      <c r="H1361" s="15">
        <v>1</v>
      </c>
      <c r="I1361" s="15" t="str">
        <f t="shared" si="63"/>
        <v/>
      </c>
      <c r="J1361" s="15">
        <f>COUNTIF($B$2:B1361,B1361)</f>
        <v>16</v>
      </c>
      <c r="K1361" s="15" t="str">
        <f t="shared" ca="1" si="64"/>
        <v/>
      </c>
      <c r="L1361" t="s">
        <v>649</v>
      </c>
      <c r="M1361" s="39" t="s">
        <v>413</v>
      </c>
      <c r="N1361" s="42">
        <v>1400</v>
      </c>
      <c r="O1361">
        <v>1</v>
      </c>
      <c r="P1361">
        <v>22.41</v>
      </c>
      <c r="Q1361">
        <v>12</v>
      </c>
      <c r="R1361">
        <v>2</v>
      </c>
      <c r="S1361" s="53" t="s">
        <v>60</v>
      </c>
      <c r="T1361" s="63" t="s">
        <v>191</v>
      </c>
      <c r="U1361" s="18" t="s">
        <v>23</v>
      </c>
      <c r="V1361">
        <v>131</v>
      </c>
      <c r="W1361">
        <v>124</v>
      </c>
      <c r="X1361">
        <v>1196</v>
      </c>
      <c r="Z1361">
        <v>6.2</v>
      </c>
      <c r="AA1361" s="38">
        <v>2</v>
      </c>
      <c r="AB1361" s="35" t="s">
        <v>377</v>
      </c>
      <c r="AC1361" s="35">
        <f>VLOOKUP(A1361,Raceinfo!$A$1:$D$15,4,0)</f>
        <v>4</v>
      </c>
      <c r="AD1361">
        <v>4</v>
      </c>
      <c r="AE1361">
        <v>47</v>
      </c>
      <c r="AF1361">
        <v>1</v>
      </c>
      <c r="AG1361">
        <v>1</v>
      </c>
      <c r="AH1361">
        <v>1</v>
      </c>
      <c r="AI1361">
        <v>1</v>
      </c>
      <c r="AL1361" t="s">
        <v>39</v>
      </c>
      <c r="AM1361" t="s">
        <v>1469</v>
      </c>
      <c r="AN1361" s="126">
        <f>表格2[[#This Row],[今次負磅]]/表格2[[#This Row],[排位體重]]*100%</f>
        <v>0.10953177257525083</v>
      </c>
      <c r="AO1361" t="str">
        <f t="shared" si="65"/>
        <v/>
      </c>
      <c r="AQ1361" t="s">
        <v>1419</v>
      </c>
    </row>
    <row r="1362" spans="1:45" x14ac:dyDescent="0.25">
      <c r="A1362" s="24" t="s">
        <v>258</v>
      </c>
      <c r="B1362" s="25" t="s">
        <v>267</v>
      </c>
      <c r="C1362" s="25"/>
      <c r="D1362" s="25"/>
      <c r="E1362" s="124" t="s">
        <v>1413</v>
      </c>
      <c r="F1362" s="122"/>
      <c r="G1362" s="30" t="str">
        <f>VLOOKUP(AF1362, method!$A$1:$B$15, 2, 0)</f>
        <v>放頭</v>
      </c>
      <c r="H1362">
        <v>7</v>
      </c>
      <c r="I1362" t="str">
        <f t="shared" si="63"/>
        <v/>
      </c>
      <c r="J1362">
        <f>COUNTIF($B$2:B1362,B1362)</f>
        <v>17</v>
      </c>
      <c r="K1362" t="str">
        <f t="shared" ca="1" si="64"/>
        <v/>
      </c>
      <c r="L1362" t="s">
        <v>444</v>
      </c>
      <c r="M1362" s="39" t="s">
        <v>430</v>
      </c>
      <c r="N1362" s="42">
        <v>1400</v>
      </c>
      <c r="O1362">
        <v>1</v>
      </c>
      <c r="P1362">
        <v>22.34</v>
      </c>
      <c r="Q1362">
        <v>12</v>
      </c>
      <c r="R1362">
        <v>2</v>
      </c>
      <c r="S1362" s="53" t="s">
        <v>60</v>
      </c>
      <c r="T1362" s="73" t="s">
        <v>562</v>
      </c>
      <c r="U1362" s="18" t="s">
        <v>23</v>
      </c>
      <c r="V1362">
        <v>131</v>
      </c>
      <c r="W1362">
        <v>121</v>
      </c>
      <c r="X1362">
        <v>1199</v>
      </c>
      <c r="Z1362">
        <v>6.3</v>
      </c>
      <c r="AA1362" s="37">
        <v>4</v>
      </c>
      <c r="AB1362" s="35" t="s">
        <v>377</v>
      </c>
      <c r="AC1362" s="35">
        <f>VLOOKUP(A1362,Raceinfo!$A$1:$D$15,4,0)</f>
        <v>4</v>
      </c>
      <c r="AD1362">
        <v>4</v>
      </c>
      <c r="AE1362">
        <v>49</v>
      </c>
      <c r="AF1362">
        <v>3</v>
      </c>
      <c r="AG1362">
        <v>3</v>
      </c>
      <c r="AH1362">
        <v>3</v>
      </c>
      <c r="AI1362">
        <v>7</v>
      </c>
      <c r="AL1362" t="s">
        <v>39</v>
      </c>
      <c r="AM1362" t="s">
        <v>1469</v>
      </c>
      <c r="AN1362" s="126">
        <f>表格2[[#This Row],[今次負磅]]/表格2[[#This Row],[排位體重]]*100%</f>
        <v>0.10925771476230192</v>
      </c>
      <c r="AO1362" t="str">
        <f t="shared" si="65"/>
        <v/>
      </c>
      <c r="AQ1362" t="s">
        <v>1419</v>
      </c>
    </row>
    <row r="1363" spans="1:45" x14ac:dyDescent="0.25">
      <c r="A1363" s="24" t="s">
        <v>258</v>
      </c>
      <c r="B1363" s="25" t="s">
        <v>267</v>
      </c>
      <c r="C1363" s="25"/>
      <c r="D1363" s="25"/>
      <c r="E1363" s="12" t="s">
        <v>29</v>
      </c>
      <c r="F1363" s="122"/>
      <c r="G1363" s="30" t="str">
        <f>VLOOKUP(AF1363, method!$A$1:$B$15, 2, 0)</f>
        <v>放頭</v>
      </c>
      <c r="H1363" s="15">
        <v>3</v>
      </c>
      <c r="I1363" s="15" t="str">
        <f t="shared" si="63"/>
        <v/>
      </c>
      <c r="J1363" s="15">
        <f>COUNTIF($B$2:B1363,B1363)</f>
        <v>18</v>
      </c>
      <c r="K1363" s="15" t="str">
        <f t="shared" ca="1" si="64"/>
        <v/>
      </c>
      <c r="L1363" t="s">
        <v>518</v>
      </c>
      <c r="M1363" s="39" t="s">
        <v>384</v>
      </c>
      <c r="N1363" s="42">
        <v>1400</v>
      </c>
      <c r="O1363">
        <v>1</v>
      </c>
      <c r="P1363">
        <v>22.13</v>
      </c>
      <c r="Q1363">
        <v>12</v>
      </c>
      <c r="R1363">
        <v>12</v>
      </c>
      <c r="S1363" s="53" t="s">
        <v>60</v>
      </c>
      <c r="T1363" s="60" t="s">
        <v>125</v>
      </c>
      <c r="U1363" s="18" t="s">
        <v>23</v>
      </c>
      <c r="V1363">
        <v>131</v>
      </c>
      <c r="W1363">
        <v>125</v>
      </c>
      <c r="X1363">
        <v>1195</v>
      </c>
      <c r="Z1363">
        <v>39</v>
      </c>
      <c r="AA1363" s="38">
        <v>2</v>
      </c>
      <c r="AB1363" s="35" t="s">
        <v>377</v>
      </c>
      <c r="AC1363" s="35">
        <f>VLOOKUP(A1363,Raceinfo!$A$1:$D$15,4,0)</f>
        <v>4</v>
      </c>
      <c r="AD1363">
        <v>4</v>
      </c>
      <c r="AE1363">
        <v>50</v>
      </c>
      <c r="AF1363">
        <v>1</v>
      </c>
      <c r="AG1363">
        <v>1</v>
      </c>
      <c r="AH1363">
        <v>1</v>
      </c>
      <c r="AI1363">
        <v>3</v>
      </c>
      <c r="AL1363" t="s">
        <v>39</v>
      </c>
      <c r="AM1363" t="s">
        <v>1469</v>
      </c>
      <c r="AN1363" s="126">
        <f>表格2[[#This Row],[今次負磅]]/表格2[[#This Row],[排位體重]]*100%</f>
        <v>0.1096234309623431</v>
      </c>
      <c r="AO1363" t="str">
        <f t="shared" si="65"/>
        <v/>
      </c>
      <c r="AQ1363" t="s">
        <v>1419</v>
      </c>
    </row>
    <row r="1364" spans="1:45" x14ac:dyDescent="0.25">
      <c r="A1364" s="24" t="s">
        <v>258</v>
      </c>
      <c r="B1364" s="25" t="s">
        <v>267</v>
      </c>
      <c r="C1364" s="25"/>
      <c r="D1364" s="25"/>
      <c r="E1364" s="11" t="s">
        <v>1414</v>
      </c>
      <c r="F1364" s="122"/>
      <c r="G1364" s="30" t="str">
        <f>VLOOKUP(AF1364, method!$A$1:$B$15, 2, 0)</f>
        <v>放頭</v>
      </c>
      <c r="H1364">
        <v>8</v>
      </c>
      <c r="I1364" t="str">
        <f t="shared" si="63"/>
        <v/>
      </c>
      <c r="J1364">
        <f>COUNTIF($B$2:B1364,B1364)</f>
        <v>19</v>
      </c>
      <c r="K1364" t="str">
        <f t="shared" ca="1" si="64"/>
        <v/>
      </c>
      <c r="L1364" t="s">
        <v>547</v>
      </c>
      <c r="M1364" s="39" t="s">
        <v>390</v>
      </c>
      <c r="N1364">
        <v>1200</v>
      </c>
      <c r="O1364">
        <v>1</v>
      </c>
      <c r="P1364">
        <v>9.92</v>
      </c>
      <c r="Q1364">
        <v>12</v>
      </c>
      <c r="R1364">
        <v>9</v>
      </c>
      <c r="S1364" s="53" t="s">
        <v>60</v>
      </c>
      <c r="T1364" s="62" t="s">
        <v>154</v>
      </c>
      <c r="U1364" s="18" t="s">
        <v>23</v>
      </c>
      <c r="V1364">
        <v>131</v>
      </c>
      <c r="W1364">
        <v>128</v>
      </c>
      <c r="X1364">
        <v>1191</v>
      </c>
      <c r="Z1364">
        <v>97</v>
      </c>
      <c r="AA1364" s="37" t="s">
        <v>414</v>
      </c>
      <c r="AB1364" s="35" t="s">
        <v>377</v>
      </c>
      <c r="AC1364" s="35">
        <f>VLOOKUP(A1364,Raceinfo!$A$1:$D$15,4,0)</f>
        <v>4</v>
      </c>
      <c r="AD1364">
        <v>4</v>
      </c>
      <c r="AE1364">
        <v>52</v>
      </c>
      <c r="AF1364">
        <v>2</v>
      </c>
      <c r="AG1364">
        <v>3</v>
      </c>
      <c r="AH1364">
        <v>8</v>
      </c>
      <c r="AL1364" t="s">
        <v>39</v>
      </c>
      <c r="AM1364" t="s">
        <v>1469</v>
      </c>
      <c r="AN1364" s="126">
        <f>表格2[[#This Row],[今次負磅]]/表格2[[#This Row],[排位體重]]*100%</f>
        <v>0.10999160369437448</v>
      </c>
      <c r="AO1364" t="str">
        <f t="shared" si="65"/>
        <v/>
      </c>
      <c r="AQ1364" t="s">
        <v>1419</v>
      </c>
    </row>
    <row r="1365" spans="1:45" x14ac:dyDescent="0.25">
      <c r="A1365" s="24" t="s">
        <v>258</v>
      </c>
      <c r="B1365" s="25" t="s">
        <v>267</v>
      </c>
      <c r="C1365" s="25"/>
      <c r="D1365" s="25"/>
      <c r="E1365" s="125" t="s">
        <v>1399</v>
      </c>
      <c r="F1365" s="122"/>
      <c r="G1365" s="32" t="str">
        <f>VLOOKUP(AF1365, method!$A$1:$B$15, 2, 0)</f>
        <v>中前</v>
      </c>
      <c r="H1365">
        <v>11</v>
      </c>
      <c r="I1365" t="str">
        <f t="shared" si="63"/>
        <v/>
      </c>
      <c r="J1365">
        <f>COUNTIF($B$2:B1365,B1365)</f>
        <v>20</v>
      </c>
      <c r="K1365" t="str">
        <f t="shared" ca="1" si="64"/>
        <v/>
      </c>
      <c r="L1365" t="s">
        <v>639</v>
      </c>
      <c r="M1365" s="39" t="s">
        <v>430</v>
      </c>
      <c r="N1365">
        <v>1200</v>
      </c>
      <c r="O1365">
        <v>1</v>
      </c>
      <c r="P1365">
        <v>10.15</v>
      </c>
      <c r="Q1365">
        <v>12</v>
      </c>
      <c r="R1365">
        <v>8</v>
      </c>
      <c r="S1365" s="53" t="s">
        <v>60</v>
      </c>
      <c r="T1365" s="63" t="s">
        <v>191</v>
      </c>
      <c r="U1365" s="18" t="s">
        <v>23</v>
      </c>
      <c r="V1365">
        <v>131</v>
      </c>
      <c r="W1365">
        <v>128</v>
      </c>
      <c r="X1365">
        <v>1195</v>
      </c>
      <c r="Z1365">
        <v>22</v>
      </c>
      <c r="AA1365" s="37" t="s">
        <v>467</v>
      </c>
      <c r="AB1365" s="35" t="s">
        <v>370</v>
      </c>
      <c r="AC1365" s="35">
        <f>VLOOKUP(A1365,Raceinfo!$A$1:$D$15,4,0)</f>
        <v>4</v>
      </c>
      <c r="AD1365">
        <v>4</v>
      </c>
      <c r="AE1365">
        <v>52</v>
      </c>
      <c r="AF1365">
        <v>7</v>
      </c>
      <c r="AG1365">
        <v>9</v>
      </c>
      <c r="AH1365">
        <v>11</v>
      </c>
      <c r="AL1365" t="s">
        <v>711</v>
      </c>
      <c r="AM1365" t="s">
        <v>1606</v>
      </c>
      <c r="AN1365" s="126">
        <f>表格2[[#This Row],[今次負磅]]/表格2[[#This Row],[排位體重]]*100%</f>
        <v>0.1096234309623431</v>
      </c>
      <c r="AO1365" t="str">
        <f t="shared" si="65"/>
        <v/>
      </c>
      <c r="AQ1365" t="s">
        <v>1419</v>
      </c>
    </row>
    <row r="1366" spans="1:45" x14ac:dyDescent="0.25">
      <c r="A1366" s="24" t="s">
        <v>258</v>
      </c>
      <c r="B1366" s="26" t="s">
        <v>269</v>
      </c>
      <c r="C1366" s="26" t="s">
        <v>1410</v>
      </c>
      <c r="D1366" s="26"/>
      <c r="E1366" s="125" t="s">
        <v>1399</v>
      </c>
      <c r="F1366" s="23" t="s">
        <v>1409</v>
      </c>
      <c r="G1366" s="32" t="str">
        <f>VLOOKUP(AF1366, method!$A$1:$B$15, 2, 0)</f>
        <v>中前</v>
      </c>
      <c r="H1366" s="15">
        <v>1</v>
      </c>
      <c r="I1366" s="15" t="str">
        <f t="shared" si="63"/>
        <v/>
      </c>
      <c r="J1366" s="15">
        <f>COUNTIF($B$2:B1366,B1366)</f>
        <v>1</v>
      </c>
      <c r="K1366" s="15" t="str">
        <f t="shared" ca="1" si="64"/>
        <v/>
      </c>
      <c r="L1366" t="s">
        <v>368</v>
      </c>
      <c r="M1366" s="39" t="s">
        <v>369</v>
      </c>
      <c r="N1366" s="42">
        <v>1400</v>
      </c>
      <c r="O1366">
        <v>1</v>
      </c>
      <c r="P1366" s="127">
        <v>21.8</v>
      </c>
      <c r="Q1366">
        <v>10</v>
      </c>
      <c r="R1366">
        <v>2</v>
      </c>
      <c r="S1366" s="45" t="s">
        <v>22</v>
      </c>
      <c r="T1366" s="45" t="s">
        <v>22</v>
      </c>
      <c r="U1366" s="19" t="s">
        <v>28</v>
      </c>
      <c r="V1366">
        <v>130</v>
      </c>
      <c r="W1366">
        <v>127</v>
      </c>
      <c r="X1366">
        <v>1246</v>
      </c>
      <c r="Z1366">
        <v>4.7</v>
      </c>
      <c r="AA1366" s="38" t="s">
        <v>579</v>
      </c>
      <c r="AB1366" s="35" t="s">
        <v>370</v>
      </c>
      <c r="AC1366" s="35">
        <f>VLOOKUP(A1366,Raceinfo!$A$1:$D$15,4,0)</f>
        <v>4</v>
      </c>
      <c r="AD1366">
        <v>4</v>
      </c>
      <c r="AE1366">
        <v>50</v>
      </c>
      <c r="AF1366">
        <v>7</v>
      </c>
      <c r="AG1366">
        <v>5</v>
      </c>
      <c r="AH1366">
        <v>5</v>
      </c>
      <c r="AI1366">
        <v>1</v>
      </c>
      <c r="AL1366" t="s">
        <v>66</v>
      </c>
      <c r="AM1366" t="s">
        <v>1468</v>
      </c>
      <c r="AN1366" s="126">
        <f>表格2[[#This Row],[今次負磅]]/表格2[[#This Row],[排位體重]]*100%</f>
        <v>0.1043338683788122</v>
      </c>
      <c r="AO1366" t="str">
        <f t="shared" si="65"/>
        <v/>
      </c>
    </row>
    <row r="1367" spans="1:45" x14ac:dyDescent="0.25">
      <c r="A1367" s="24" t="s">
        <v>258</v>
      </c>
      <c r="B1367" s="26" t="s">
        <v>269</v>
      </c>
      <c r="C1367" s="26"/>
      <c r="D1367" s="26"/>
      <c r="E1367" s="11" t="s">
        <v>1414</v>
      </c>
      <c r="F1367" s="122"/>
      <c r="G1367" s="31" t="str">
        <f>VLOOKUP(AF1367, method!$A$1:$B$15, 2, 0)</f>
        <v>中後</v>
      </c>
      <c r="H1367" s="15">
        <v>3</v>
      </c>
      <c r="I1367" s="15" t="str">
        <f t="shared" si="63"/>
        <v/>
      </c>
      <c r="J1367" s="15">
        <f>COUNTIF($B$2:B1367,B1367)</f>
        <v>2</v>
      </c>
      <c r="K1367" s="15" t="str">
        <f t="shared" ca="1" si="64"/>
        <v/>
      </c>
      <c r="L1367" t="s">
        <v>504</v>
      </c>
      <c r="M1367" s="39" t="s">
        <v>369</v>
      </c>
      <c r="N1367" s="42">
        <v>1400</v>
      </c>
      <c r="O1367">
        <v>1</v>
      </c>
      <c r="P1367">
        <v>22.62</v>
      </c>
      <c r="Q1367">
        <v>10</v>
      </c>
      <c r="R1367">
        <v>7</v>
      </c>
      <c r="S1367" s="45" t="s">
        <v>22</v>
      </c>
      <c r="T1367" s="45" t="s">
        <v>22</v>
      </c>
      <c r="U1367" s="19" t="s">
        <v>28</v>
      </c>
      <c r="V1367">
        <v>130</v>
      </c>
      <c r="W1367">
        <v>127</v>
      </c>
      <c r="X1367">
        <v>1258</v>
      </c>
      <c r="Z1367">
        <v>36</v>
      </c>
      <c r="AA1367" s="38" t="s">
        <v>550</v>
      </c>
      <c r="AB1367" s="35" t="s">
        <v>377</v>
      </c>
      <c r="AC1367" s="35">
        <f>VLOOKUP(A1367,Raceinfo!$A$1:$D$15,4,0)</f>
        <v>4</v>
      </c>
      <c r="AD1367">
        <v>4</v>
      </c>
      <c r="AE1367">
        <v>50</v>
      </c>
      <c r="AF1367">
        <v>9</v>
      </c>
      <c r="AG1367">
        <v>8</v>
      </c>
      <c r="AH1367">
        <v>8</v>
      </c>
      <c r="AI1367">
        <v>3</v>
      </c>
      <c r="AL1367" t="s">
        <v>297</v>
      </c>
      <c r="AM1367" t="s">
        <v>1502</v>
      </c>
      <c r="AN1367" s="126">
        <f>表格2[[#This Row],[今次負磅]]/表格2[[#This Row],[排位體重]]*100%</f>
        <v>0.10333863275039745</v>
      </c>
      <c r="AO1367" t="str">
        <f t="shared" si="65"/>
        <v/>
      </c>
    </row>
    <row r="1368" spans="1:45" x14ac:dyDescent="0.25">
      <c r="A1368" s="24" t="s">
        <v>258</v>
      </c>
      <c r="B1368" s="26" t="s">
        <v>269</v>
      </c>
      <c r="C1368" s="26"/>
      <c r="D1368" s="26"/>
      <c r="E1368" s="11" t="s">
        <v>1414</v>
      </c>
      <c r="F1368" s="122"/>
      <c r="G1368" s="33" t="str">
        <f>VLOOKUP(AF1368, method!$A$1:$B$15, 2, 0)</f>
        <v>留後</v>
      </c>
      <c r="H1368">
        <v>10</v>
      </c>
      <c r="I1368" t="str">
        <f t="shared" si="63"/>
        <v/>
      </c>
      <c r="J1368">
        <f>COUNTIF($B$2:B1368,B1368)</f>
        <v>3</v>
      </c>
      <c r="K1368" t="str">
        <f t="shared" ca="1" si="64"/>
        <v/>
      </c>
      <c r="L1368" t="s">
        <v>422</v>
      </c>
      <c r="M1368" s="39" t="s">
        <v>369</v>
      </c>
      <c r="N1368">
        <v>1200</v>
      </c>
      <c r="O1368">
        <v>1</v>
      </c>
      <c r="P1368">
        <v>10.9</v>
      </c>
      <c r="Q1368">
        <v>10</v>
      </c>
      <c r="R1368">
        <v>11</v>
      </c>
      <c r="S1368" s="45" t="s">
        <v>22</v>
      </c>
      <c r="T1368" s="50" t="s">
        <v>46</v>
      </c>
      <c r="U1368" s="19" t="s">
        <v>28</v>
      </c>
      <c r="V1368">
        <v>130</v>
      </c>
      <c r="W1368">
        <v>129</v>
      </c>
      <c r="X1368">
        <v>1256</v>
      </c>
      <c r="Z1368">
        <v>15</v>
      </c>
      <c r="AA1368" s="37" t="s">
        <v>410</v>
      </c>
      <c r="AB1368" s="35" t="s">
        <v>370</v>
      </c>
      <c r="AC1368" s="35">
        <f>VLOOKUP(A1368,Raceinfo!$A$1:$D$15,4,0)</f>
        <v>4</v>
      </c>
      <c r="AD1368">
        <v>4</v>
      </c>
      <c r="AE1368">
        <v>52</v>
      </c>
      <c r="AF1368">
        <v>14</v>
      </c>
      <c r="AG1368">
        <v>13</v>
      </c>
      <c r="AH1368">
        <v>10</v>
      </c>
      <c r="AL1368" t="s">
        <v>385</v>
      </c>
      <c r="AM1368" t="s">
        <v>1405</v>
      </c>
      <c r="AN1368" s="126">
        <f>表格2[[#This Row],[今次負磅]]/表格2[[#This Row],[排位體重]]*100%</f>
        <v>0.1035031847133758</v>
      </c>
      <c r="AO1368" t="str">
        <f t="shared" si="65"/>
        <v/>
      </c>
    </row>
    <row r="1369" spans="1:45" x14ac:dyDescent="0.25">
      <c r="A1369" s="24" t="s">
        <v>258</v>
      </c>
      <c r="B1369" s="26" t="s">
        <v>269</v>
      </c>
      <c r="C1369" s="26"/>
      <c r="D1369" s="26"/>
      <c r="E1369" s="11" t="s">
        <v>1414</v>
      </c>
      <c r="F1369" s="122"/>
      <c r="G1369" s="33" t="str">
        <f>VLOOKUP(AF1369, method!$A$1:$B$15, 2, 0)</f>
        <v>留後</v>
      </c>
      <c r="H1369">
        <v>7</v>
      </c>
      <c r="I1369" t="str">
        <f t="shared" si="63"/>
        <v/>
      </c>
      <c r="J1369">
        <f>COUNTIF($B$2:B1369,B1369)</f>
        <v>4</v>
      </c>
      <c r="K1369" t="str">
        <f t="shared" ca="1" si="64"/>
        <v/>
      </c>
      <c r="L1369" t="s">
        <v>417</v>
      </c>
      <c r="M1369" s="39" t="s">
        <v>394</v>
      </c>
      <c r="N1369">
        <v>1200</v>
      </c>
      <c r="O1369">
        <v>1</v>
      </c>
      <c r="P1369">
        <v>11.18</v>
      </c>
      <c r="Q1369">
        <v>10</v>
      </c>
      <c r="R1369">
        <v>11</v>
      </c>
      <c r="S1369" s="45" t="s">
        <v>22</v>
      </c>
      <c r="T1369" s="50" t="s">
        <v>46</v>
      </c>
      <c r="U1369" s="19" t="s">
        <v>28</v>
      </c>
      <c r="V1369">
        <v>130</v>
      </c>
      <c r="W1369">
        <v>129</v>
      </c>
      <c r="X1369">
        <v>1248</v>
      </c>
      <c r="Z1369">
        <v>5.5</v>
      </c>
      <c r="AA1369" s="37" t="s">
        <v>471</v>
      </c>
      <c r="AB1369" s="35" t="s">
        <v>377</v>
      </c>
      <c r="AC1369" s="35">
        <f>VLOOKUP(A1369,Raceinfo!$A$1:$D$15,4,0)</f>
        <v>4</v>
      </c>
      <c r="AD1369">
        <v>4</v>
      </c>
      <c r="AE1369">
        <v>52</v>
      </c>
      <c r="AF1369">
        <v>12</v>
      </c>
      <c r="AG1369">
        <v>9</v>
      </c>
      <c r="AH1369">
        <v>7</v>
      </c>
      <c r="AL1369" t="s">
        <v>385</v>
      </c>
      <c r="AM1369" t="s">
        <v>1405</v>
      </c>
      <c r="AN1369" s="126">
        <f>表格2[[#This Row],[今次負磅]]/表格2[[#This Row],[排位體重]]*100%</f>
        <v>0.10416666666666667</v>
      </c>
      <c r="AO1369" t="str">
        <f t="shared" si="65"/>
        <v/>
      </c>
    </row>
    <row r="1370" spans="1:45" x14ac:dyDescent="0.25">
      <c r="A1370" s="24" t="s">
        <v>258</v>
      </c>
      <c r="B1370" s="27" t="s">
        <v>271</v>
      </c>
      <c r="C1370" s="27"/>
      <c r="D1370" s="27"/>
      <c r="E1370" s="11" t="s">
        <v>1414</v>
      </c>
      <c r="F1370" s="122"/>
      <c r="G1370" s="33" t="str">
        <f>VLOOKUP(AF1370, method!$A$1:$B$15, 2, 0)</f>
        <v>留後</v>
      </c>
      <c r="H1370">
        <v>5</v>
      </c>
      <c r="I1370" t="str">
        <f t="shared" si="63"/>
        <v/>
      </c>
      <c r="J1370">
        <f>COUNTIF($B$2:B1370,B1370)</f>
        <v>1</v>
      </c>
      <c r="K1370" t="str">
        <f t="shared" ca="1" si="64"/>
        <v/>
      </c>
      <c r="L1370" t="s">
        <v>458</v>
      </c>
      <c r="M1370" s="41" t="s">
        <v>400</v>
      </c>
      <c r="N1370">
        <v>1200</v>
      </c>
      <c r="O1370">
        <v>1</v>
      </c>
      <c r="P1370">
        <v>9.25</v>
      </c>
      <c r="Q1370">
        <v>8</v>
      </c>
      <c r="R1370">
        <v>5</v>
      </c>
      <c r="S1370" s="55" t="s">
        <v>69</v>
      </c>
      <c r="T1370" s="55" t="s">
        <v>69</v>
      </c>
      <c r="U1370" s="18" t="s">
        <v>74</v>
      </c>
      <c r="V1370">
        <v>126</v>
      </c>
      <c r="W1370">
        <v>127</v>
      </c>
      <c r="X1370">
        <v>1081</v>
      </c>
      <c r="Z1370">
        <v>47</v>
      </c>
      <c r="AA1370" s="37" t="s">
        <v>408</v>
      </c>
      <c r="AB1370" s="36" t="s">
        <v>543</v>
      </c>
      <c r="AC1370" s="36">
        <f>VLOOKUP(A1370,Raceinfo!$A$1:$D$15,4,0)</f>
        <v>4</v>
      </c>
      <c r="AD1370">
        <v>4</v>
      </c>
      <c r="AE1370">
        <v>52</v>
      </c>
      <c r="AF1370">
        <v>12</v>
      </c>
      <c r="AG1370">
        <v>12</v>
      </c>
      <c r="AH1370">
        <v>5</v>
      </c>
      <c r="AL1370" t="s">
        <v>297</v>
      </c>
      <c r="AM1370" t="s">
        <v>1502</v>
      </c>
      <c r="AN1370" s="126">
        <f>表格2[[#This Row],[今次負磅]]/表格2[[#This Row],[排位體重]]*100%</f>
        <v>0.11655874190564293</v>
      </c>
      <c r="AO1370" t="str">
        <f t="shared" si="65"/>
        <v/>
      </c>
      <c r="AP1370" t="s">
        <v>1416</v>
      </c>
      <c r="AS1370" t="s">
        <v>1421</v>
      </c>
    </row>
    <row r="1371" spans="1:45" x14ac:dyDescent="0.25">
      <c r="A1371" s="24" t="s">
        <v>258</v>
      </c>
      <c r="B1371" s="28" t="s">
        <v>273</v>
      </c>
      <c r="C1371" s="28"/>
      <c r="D1371" s="28"/>
      <c r="E1371" s="11" t="s">
        <v>1414</v>
      </c>
      <c r="F1371" s="122"/>
      <c r="G1371" s="33" t="str">
        <f>VLOOKUP(AF1371, method!$A$1:$B$15, 2, 0)</f>
        <v>留後</v>
      </c>
      <c r="H1371" s="15">
        <v>3</v>
      </c>
      <c r="I1371" s="15" t="str">
        <f t="shared" si="63"/>
        <v>忠</v>
      </c>
      <c r="J1371" s="15">
        <f>COUNTIF($B$2:B1371,B1371)</f>
        <v>1</v>
      </c>
      <c r="K1371" s="15" t="str">
        <f t="shared" ca="1" si="64"/>
        <v/>
      </c>
      <c r="L1371" t="s">
        <v>368</v>
      </c>
      <c r="M1371" s="39" t="s">
        <v>369</v>
      </c>
      <c r="N1371">
        <v>1200</v>
      </c>
      <c r="O1371">
        <v>1</v>
      </c>
      <c r="P1371">
        <v>8.8800000000000008</v>
      </c>
      <c r="Q1371">
        <v>11</v>
      </c>
      <c r="R1371">
        <v>9</v>
      </c>
      <c r="S1371" s="52" t="s">
        <v>56</v>
      </c>
      <c r="T1371" s="52" t="s">
        <v>56</v>
      </c>
      <c r="U1371" s="27" t="s">
        <v>274</v>
      </c>
      <c r="V1371">
        <v>124</v>
      </c>
      <c r="W1371">
        <v>127</v>
      </c>
      <c r="X1371">
        <v>1078</v>
      </c>
      <c r="Z1371">
        <v>3.6</v>
      </c>
      <c r="AA1371" s="38">
        <v>1</v>
      </c>
      <c r="AB1371" s="35" t="s">
        <v>370</v>
      </c>
      <c r="AC1371" s="35">
        <f>VLOOKUP(A1371,Raceinfo!$A$1:$D$15,4,0)</f>
        <v>4</v>
      </c>
      <c r="AD1371">
        <v>4</v>
      </c>
      <c r="AE1371">
        <v>51</v>
      </c>
      <c r="AF1371">
        <v>11</v>
      </c>
      <c r="AG1371">
        <v>12</v>
      </c>
      <c r="AH1371">
        <v>3</v>
      </c>
      <c r="AL1371" t="s">
        <v>39</v>
      </c>
      <c r="AM1371" t="s">
        <v>1469</v>
      </c>
      <c r="AN1371" s="126">
        <f>表格2[[#This Row],[今次負磅]]/表格2[[#This Row],[排位體重]]*100%</f>
        <v>0.11502782931354361</v>
      </c>
      <c r="AO1371" t="str">
        <f t="shared" si="65"/>
        <v/>
      </c>
      <c r="AS1371" t="s">
        <v>1421</v>
      </c>
    </row>
    <row r="1372" spans="1:45" x14ac:dyDescent="0.25">
      <c r="A1372" s="24" t="s">
        <v>258</v>
      </c>
      <c r="B1372" s="28" t="s">
        <v>273</v>
      </c>
      <c r="C1372" s="28"/>
      <c r="D1372" s="28"/>
      <c r="E1372" s="125" t="s">
        <v>1399</v>
      </c>
      <c r="F1372" s="122"/>
      <c r="G1372" s="32" t="str">
        <f>VLOOKUP(AF1372, method!$A$1:$B$15, 2, 0)</f>
        <v>中前</v>
      </c>
      <c r="H1372">
        <v>5</v>
      </c>
      <c r="I1372" t="str">
        <f t="shared" si="63"/>
        <v>忠</v>
      </c>
      <c r="J1372">
        <f>COUNTIF($B$2:B1372,B1372)</f>
        <v>2</v>
      </c>
      <c r="K1372" t="str">
        <f t="shared" ca="1" si="64"/>
        <v/>
      </c>
      <c r="L1372" t="s">
        <v>393</v>
      </c>
      <c r="M1372" s="39" t="s">
        <v>394</v>
      </c>
      <c r="N1372" s="42">
        <v>1400</v>
      </c>
      <c r="O1372">
        <v>1</v>
      </c>
      <c r="P1372">
        <v>21.99</v>
      </c>
      <c r="Q1372">
        <v>11</v>
      </c>
      <c r="R1372">
        <v>5</v>
      </c>
      <c r="S1372" s="52" t="s">
        <v>56</v>
      </c>
      <c r="T1372" s="60" t="s">
        <v>125</v>
      </c>
      <c r="U1372" s="27" t="s">
        <v>274</v>
      </c>
      <c r="V1372">
        <v>124</v>
      </c>
      <c r="W1372">
        <v>128</v>
      </c>
      <c r="X1372">
        <v>1079</v>
      </c>
      <c r="Z1372">
        <v>14</v>
      </c>
      <c r="AA1372" s="38">
        <v>2</v>
      </c>
      <c r="AB1372" s="35" t="s">
        <v>377</v>
      </c>
      <c r="AC1372" s="35">
        <f>VLOOKUP(A1372,Raceinfo!$A$1:$D$15,4,0)</f>
        <v>4</v>
      </c>
      <c r="AD1372">
        <v>4</v>
      </c>
      <c r="AE1372">
        <v>53</v>
      </c>
      <c r="AF1372">
        <v>4</v>
      </c>
      <c r="AG1372">
        <v>4</v>
      </c>
      <c r="AH1372">
        <v>3</v>
      </c>
      <c r="AI1372">
        <v>5</v>
      </c>
      <c r="AL1372" t="s">
        <v>523</v>
      </c>
      <c r="AM1372" t="s">
        <v>1547</v>
      </c>
      <c r="AN1372" s="126">
        <f>表格2[[#This Row],[今次負磅]]/表格2[[#This Row],[排位體重]]*100%</f>
        <v>0.11492122335495829</v>
      </c>
      <c r="AO1372" t="str">
        <f t="shared" si="65"/>
        <v/>
      </c>
      <c r="AS1372" t="s">
        <v>1421</v>
      </c>
    </row>
    <row r="1373" spans="1:45" x14ac:dyDescent="0.25">
      <c r="A1373" s="24" t="s">
        <v>258</v>
      </c>
      <c r="B1373" s="28" t="s">
        <v>273</v>
      </c>
      <c r="C1373" s="28"/>
      <c r="D1373" s="28"/>
      <c r="E1373" s="125" t="s">
        <v>1399</v>
      </c>
      <c r="F1373" s="122"/>
      <c r="G1373" s="32" t="str">
        <f>VLOOKUP(AF1373, method!$A$1:$B$15, 2, 0)</f>
        <v>中前</v>
      </c>
      <c r="H1373">
        <v>5</v>
      </c>
      <c r="I1373" t="str">
        <f t="shared" si="63"/>
        <v>忠</v>
      </c>
      <c r="J1373">
        <f>COUNTIF($B$2:B1373,B1373)</f>
        <v>3</v>
      </c>
      <c r="K1373" t="str">
        <f t="shared" ca="1" si="64"/>
        <v/>
      </c>
      <c r="L1373" t="s">
        <v>415</v>
      </c>
      <c r="M1373" s="39" t="s">
        <v>413</v>
      </c>
      <c r="N1373" s="42">
        <v>1400</v>
      </c>
      <c r="O1373">
        <v>1</v>
      </c>
      <c r="P1373">
        <v>22.79</v>
      </c>
      <c r="Q1373">
        <v>11</v>
      </c>
      <c r="R1373">
        <v>7</v>
      </c>
      <c r="S1373" s="52" t="s">
        <v>56</v>
      </c>
      <c r="T1373" s="52" t="s">
        <v>56</v>
      </c>
      <c r="U1373" s="27" t="s">
        <v>274</v>
      </c>
      <c r="V1373">
        <v>124</v>
      </c>
      <c r="W1373">
        <v>130</v>
      </c>
      <c r="X1373">
        <v>1069</v>
      </c>
      <c r="Z1373">
        <v>4.3</v>
      </c>
      <c r="AA1373" s="37">
        <v>4</v>
      </c>
      <c r="AB1373" s="35" t="s">
        <v>377</v>
      </c>
      <c r="AC1373" s="35">
        <f>VLOOKUP(A1373,Raceinfo!$A$1:$D$15,4,0)</f>
        <v>4</v>
      </c>
      <c r="AD1373">
        <v>4</v>
      </c>
      <c r="AE1373">
        <v>53</v>
      </c>
      <c r="AF1373">
        <v>7</v>
      </c>
      <c r="AG1373">
        <v>5</v>
      </c>
      <c r="AH1373">
        <v>5</v>
      </c>
      <c r="AI1373">
        <v>5</v>
      </c>
      <c r="AL1373" t="s">
        <v>29</v>
      </c>
      <c r="AM1373" t="s">
        <v>1472</v>
      </c>
      <c r="AN1373" s="126">
        <f>表格2[[#This Row],[今次負磅]]/表格2[[#This Row],[排位體重]]*100%</f>
        <v>0.11599625818521983</v>
      </c>
      <c r="AO1373" t="str">
        <f t="shared" si="65"/>
        <v/>
      </c>
      <c r="AS1373" t="s">
        <v>1421</v>
      </c>
    </row>
    <row r="1374" spans="1:45" x14ac:dyDescent="0.25">
      <c r="A1374" s="24" t="s">
        <v>258</v>
      </c>
      <c r="B1374" s="28" t="s">
        <v>273</v>
      </c>
      <c r="C1374" s="28"/>
      <c r="D1374" s="28"/>
      <c r="E1374" s="125" t="s">
        <v>1399</v>
      </c>
      <c r="F1374" s="23" t="s">
        <v>1409</v>
      </c>
      <c r="G1374" s="31" t="str">
        <f>VLOOKUP(AF1374, method!$A$1:$B$15, 2, 0)</f>
        <v>中後</v>
      </c>
      <c r="H1374" s="15">
        <v>2</v>
      </c>
      <c r="I1374" s="15" t="str">
        <f t="shared" si="63"/>
        <v>忠</v>
      </c>
      <c r="J1374" s="15">
        <f>COUNTIF($B$2:B1374,B1374)</f>
        <v>4</v>
      </c>
      <c r="K1374" s="15" t="str">
        <f t="shared" ca="1" si="64"/>
        <v/>
      </c>
      <c r="L1374" t="s">
        <v>590</v>
      </c>
      <c r="M1374" s="39" t="s">
        <v>430</v>
      </c>
      <c r="N1374" s="42">
        <v>1400</v>
      </c>
      <c r="O1374">
        <v>1</v>
      </c>
      <c r="P1374">
        <v>24.41</v>
      </c>
      <c r="Q1374">
        <v>11</v>
      </c>
      <c r="R1374">
        <v>6</v>
      </c>
      <c r="S1374" s="52" t="s">
        <v>56</v>
      </c>
      <c r="T1374" s="52" t="s">
        <v>56</v>
      </c>
      <c r="U1374" s="27" t="s">
        <v>274</v>
      </c>
      <c r="V1374">
        <v>124</v>
      </c>
      <c r="W1374">
        <v>128</v>
      </c>
      <c r="X1374">
        <v>1066</v>
      </c>
      <c r="Z1374">
        <v>5.4</v>
      </c>
      <c r="AA1374" s="37" t="s">
        <v>531</v>
      </c>
      <c r="AB1374" s="36" t="s">
        <v>577</v>
      </c>
      <c r="AC1374" s="36">
        <f>VLOOKUP(A1374,Raceinfo!$A$1:$D$15,4,0)</f>
        <v>4</v>
      </c>
      <c r="AD1374">
        <v>4</v>
      </c>
      <c r="AE1374">
        <v>53</v>
      </c>
      <c r="AF1374">
        <v>8</v>
      </c>
      <c r="AG1374">
        <v>6</v>
      </c>
      <c r="AH1374">
        <v>8</v>
      </c>
      <c r="AI1374">
        <v>2</v>
      </c>
      <c r="AL1374" t="s">
        <v>29</v>
      </c>
      <c r="AM1374" t="s">
        <v>1472</v>
      </c>
      <c r="AN1374" s="126">
        <f>表格2[[#This Row],[今次負磅]]/表格2[[#This Row],[排位體重]]*100%</f>
        <v>0.11632270168855535</v>
      </c>
      <c r="AO1374" t="str">
        <f t="shared" si="65"/>
        <v/>
      </c>
      <c r="AS1374" t="s">
        <v>1421</v>
      </c>
    </row>
    <row r="1375" spans="1:45" x14ac:dyDescent="0.25">
      <c r="A1375" s="24" t="s">
        <v>258</v>
      </c>
      <c r="B1375" s="28" t="s">
        <v>273</v>
      </c>
      <c r="C1375" s="28"/>
      <c r="D1375" s="28"/>
      <c r="E1375" s="125" t="s">
        <v>1399</v>
      </c>
      <c r="F1375" s="122"/>
      <c r="G1375" s="33" t="str">
        <f>VLOOKUP(AF1375, method!$A$1:$B$15, 2, 0)</f>
        <v>留後</v>
      </c>
      <c r="H1375" s="15">
        <v>3</v>
      </c>
      <c r="I1375" s="15" t="str">
        <f t="shared" si="63"/>
        <v>忠</v>
      </c>
      <c r="J1375" s="15">
        <f>COUNTIF($B$2:B1375,B1375)</f>
        <v>5</v>
      </c>
      <c r="K1375" s="15" t="str">
        <f t="shared" ca="1" si="64"/>
        <v/>
      </c>
      <c r="L1375" t="s">
        <v>381</v>
      </c>
      <c r="M1375" s="39" t="s">
        <v>369</v>
      </c>
      <c r="N1375">
        <v>1200</v>
      </c>
      <c r="O1375">
        <v>1</v>
      </c>
      <c r="P1375">
        <v>9.2899999999999991</v>
      </c>
      <c r="Q1375">
        <v>11</v>
      </c>
      <c r="R1375">
        <v>3</v>
      </c>
      <c r="S1375" s="52" t="s">
        <v>56</v>
      </c>
      <c r="T1375" s="76" t="s">
        <v>355</v>
      </c>
      <c r="U1375" s="27" t="s">
        <v>274</v>
      </c>
      <c r="V1375">
        <v>124</v>
      </c>
      <c r="W1375">
        <v>127</v>
      </c>
      <c r="X1375">
        <v>1060</v>
      </c>
      <c r="Z1375">
        <v>6.8</v>
      </c>
      <c r="AA1375" s="37" t="s">
        <v>440</v>
      </c>
      <c r="AB1375" s="35" t="s">
        <v>370</v>
      </c>
      <c r="AC1375" s="35">
        <f>VLOOKUP(A1375,Raceinfo!$A$1:$D$15,4,0)</f>
        <v>4</v>
      </c>
      <c r="AD1375">
        <v>4</v>
      </c>
      <c r="AE1375">
        <v>54</v>
      </c>
      <c r="AF1375">
        <v>11</v>
      </c>
      <c r="AG1375">
        <v>10</v>
      </c>
      <c r="AH1375">
        <v>3</v>
      </c>
      <c r="AL1375" t="s">
        <v>29</v>
      </c>
      <c r="AM1375" t="s">
        <v>1472</v>
      </c>
      <c r="AN1375" s="126">
        <f>表格2[[#This Row],[今次負磅]]/表格2[[#This Row],[排位體重]]*100%</f>
        <v>0.1169811320754717</v>
      </c>
      <c r="AO1375" t="str">
        <f t="shared" si="65"/>
        <v/>
      </c>
      <c r="AS1375" t="s">
        <v>1421</v>
      </c>
    </row>
    <row r="1376" spans="1:45" x14ac:dyDescent="0.25">
      <c r="A1376" s="24" t="s">
        <v>258</v>
      </c>
      <c r="B1376" s="28" t="s">
        <v>273</v>
      </c>
      <c r="C1376" s="28"/>
      <c r="D1376" s="28"/>
      <c r="E1376" s="125" t="s">
        <v>1399</v>
      </c>
      <c r="F1376" s="122"/>
      <c r="G1376" s="33" t="str">
        <f>VLOOKUP(AF1376, method!$A$1:$B$15, 2, 0)</f>
        <v>留後</v>
      </c>
      <c r="H1376">
        <v>8</v>
      </c>
      <c r="I1376" t="str">
        <f t="shared" si="63"/>
        <v>忠</v>
      </c>
      <c r="J1376">
        <f>COUNTIF($B$2:B1376,B1376)</f>
        <v>6</v>
      </c>
      <c r="K1376" t="str">
        <f t="shared" ca="1" si="64"/>
        <v/>
      </c>
      <c r="L1376" t="s">
        <v>454</v>
      </c>
      <c r="M1376" s="39" t="s">
        <v>430</v>
      </c>
      <c r="N1376" s="42">
        <v>1400</v>
      </c>
      <c r="O1376">
        <v>1</v>
      </c>
      <c r="P1376">
        <v>22.66</v>
      </c>
      <c r="Q1376">
        <v>11</v>
      </c>
      <c r="R1376">
        <v>7</v>
      </c>
      <c r="S1376" s="52" t="s">
        <v>56</v>
      </c>
      <c r="T1376" s="47" t="s">
        <v>32</v>
      </c>
      <c r="U1376" s="27" t="s">
        <v>274</v>
      </c>
      <c r="V1376">
        <v>124</v>
      </c>
      <c r="W1376">
        <v>131</v>
      </c>
      <c r="X1376">
        <v>1071</v>
      </c>
      <c r="Z1376">
        <v>2.9</v>
      </c>
      <c r="AA1376" s="37">
        <v>3</v>
      </c>
      <c r="AB1376" s="35" t="s">
        <v>370</v>
      </c>
      <c r="AC1376" s="35">
        <f>VLOOKUP(A1376,Raceinfo!$A$1:$D$15,4,0)</f>
        <v>4</v>
      </c>
      <c r="AD1376">
        <v>4</v>
      </c>
      <c r="AE1376">
        <v>56</v>
      </c>
      <c r="AF1376">
        <v>11</v>
      </c>
      <c r="AG1376">
        <v>11</v>
      </c>
      <c r="AH1376">
        <v>12</v>
      </c>
      <c r="AI1376">
        <v>8</v>
      </c>
      <c r="AL1376" t="s">
        <v>29</v>
      </c>
      <c r="AM1376" t="s">
        <v>1472</v>
      </c>
      <c r="AN1376" s="126">
        <f>表格2[[#This Row],[今次負磅]]/表格2[[#This Row],[排位體重]]*100%</f>
        <v>0.1157796451914099</v>
      </c>
      <c r="AO1376" t="str">
        <f t="shared" si="65"/>
        <v/>
      </c>
      <c r="AS1376" t="s">
        <v>1421</v>
      </c>
    </row>
    <row r="1377" spans="1:45" x14ac:dyDescent="0.25">
      <c r="A1377" s="24" t="s">
        <v>258</v>
      </c>
      <c r="B1377" s="28" t="s">
        <v>273</v>
      </c>
      <c r="C1377" s="28"/>
      <c r="D1377" s="28"/>
      <c r="E1377" s="125" t="s">
        <v>1399</v>
      </c>
      <c r="F1377" s="122"/>
      <c r="G1377" s="31" t="str">
        <f>VLOOKUP(AF1377, method!$A$1:$B$15, 2, 0)</f>
        <v>中後</v>
      </c>
      <c r="H1377" s="15">
        <v>3</v>
      </c>
      <c r="I1377" s="15" t="str">
        <f t="shared" si="63"/>
        <v>忠</v>
      </c>
      <c r="J1377" s="15">
        <f>COUNTIF($B$2:B1377,B1377)</f>
        <v>7</v>
      </c>
      <c r="K1377" s="15" t="str">
        <f t="shared" ca="1" si="64"/>
        <v/>
      </c>
      <c r="L1377" t="s">
        <v>420</v>
      </c>
      <c r="M1377" s="39" t="s">
        <v>369</v>
      </c>
      <c r="N1377">
        <v>1200</v>
      </c>
      <c r="O1377">
        <v>1</v>
      </c>
      <c r="P1377">
        <v>9.5</v>
      </c>
      <c r="Q1377">
        <v>11</v>
      </c>
      <c r="R1377">
        <v>5</v>
      </c>
      <c r="S1377" s="52" t="s">
        <v>56</v>
      </c>
      <c r="T1377" s="48" t="s">
        <v>37</v>
      </c>
      <c r="U1377" s="27" t="s">
        <v>274</v>
      </c>
      <c r="V1377">
        <v>124</v>
      </c>
      <c r="W1377">
        <v>134</v>
      </c>
      <c r="X1377">
        <v>1075</v>
      </c>
      <c r="Z1377">
        <v>4.8</v>
      </c>
      <c r="AA1377" s="37" t="s">
        <v>436</v>
      </c>
      <c r="AB1377" s="35" t="s">
        <v>370</v>
      </c>
      <c r="AC1377" s="35">
        <f>VLOOKUP(A1377,Raceinfo!$A$1:$D$15,4,0)</f>
        <v>4</v>
      </c>
      <c r="AD1377">
        <v>4</v>
      </c>
      <c r="AE1377">
        <v>57</v>
      </c>
      <c r="AF1377">
        <v>9</v>
      </c>
      <c r="AG1377">
        <v>9</v>
      </c>
      <c r="AH1377">
        <v>3</v>
      </c>
      <c r="AL1377" t="s">
        <v>106</v>
      </c>
      <c r="AM1377" t="s">
        <v>1477</v>
      </c>
      <c r="AN1377" s="126">
        <f>表格2[[#This Row],[今次負磅]]/表格2[[#This Row],[排位體重]]*100%</f>
        <v>0.11534883720930232</v>
      </c>
      <c r="AO1377" t="str">
        <f t="shared" si="65"/>
        <v/>
      </c>
      <c r="AS1377" t="s">
        <v>1421</v>
      </c>
    </row>
    <row r="1378" spans="1:45" x14ac:dyDescent="0.25">
      <c r="A1378" s="24" t="s">
        <v>258</v>
      </c>
      <c r="B1378" s="28" t="s">
        <v>273</v>
      </c>
      <c r="C1378" s="28"/>
      <c r="D1378" s="28"/>
      <c r="E1378" s="125" t="s">
        <v>1399</v>
      </c>
      <c r="F1378" s="122"/>
      <c r="G1378" s="32" t="str">
        <f>VLOOKUP(AF1378, method!$A$1:$B$15, 2, 0)</f>
        <v>中前</v>
      </c>
      <c r="H1378" s="15">
        <v>3</v>
      </c>
      <c r="I1378" s="15" t="str">
        <f t="shared" si="63"/>
        <v>忠</v>
      </c>
      <c r="J1378" s="15">
        <f>COUNTIF($B$2:B1378,B1378)</f>
        <v>8</v>
      </c>
      <c r="K1378" s="15" t="str">
        <f t="shared" ca="1" si="64"/>
        <v/>
      </c>
      <c r="L1378" t="s">
        <v>429</v>
      </c>
      <c r="M1378" s="39" t="s">
        <v>430</v>
      </c>
      <c r="N1378">
        <v>1200</v>
      </c>
      <c r="O1378">
        <v>1</v>
      </c>
      <c r="P1378">
        <v>9.5399999999999991</v>
      </c>
      <c r="Q1378">
        <v>11</v>
      </c>
      <c r="R1378">
        <v>3</v>
      </c>
      <c r="S1378" s="52" t="s">
        <v>56</v>
      </c>
      <c r="T1378" s="60" t="s">
        <v>125</v>
      </c>
      <c r="U1378" s="27" t="s">
        <v>274</v>
      </c>
      <c r="V1378">
        <v>124</v>
      </c>
      <c r="W1378">
        <v>133</v>
      </c>
      <c r="X1378">
        <v>1092</v>
      </c>
      <c r="Z1378">
        <v>6.8</v>
      </c>
      <c r="AA1378" s="38">
        <v>2</v>
      </c>
      <c r="AB1378" s="35" t="s">
        <v>377</v>
      </c>
      <c r="AC1378" s="35">
        <f>VLOOKUP(A1378,Raceinfo!$A$1:$D$15,4,0)</f>
        <v>4</v>
      </c>
      <c r="AD1378">
        <v>4</v>
      </c>
      <c r="AE1378">
        <v>58</v>
      </c>
      <c r="AF1378">
        <v>5</v>
      </c>
      <c r="AG1378">
        <v>5</v>
      </c>
      <c r="AH1378">
        <v>3</v>
      </c>
      <c r="AL1378" t="s">
        <v>795</v>
      </c>
      <c r="AM1378" t="s">
        <v>1663</v>
      </c>
      <c r="AN1378" s="126">
        <f>表格2[[#This Row],[今次負磅]]/表格2[[#This Row],[排位體重]]*100%</f>
        <v>0.11355311355311355</v>
      </c>
      <c r="AO1378" t="str">
        <f t="shared" si="65"/>
        <v/>
      </c>
      <c r="AS1378" t="s">
        <v>1421</v>
      </c>
    </row>
    <row r="1379" spans="1:45" x14ac:dyDescent="0.25">
      <c r="A1379" s="24" t="s">
        <v>258</v>
      </c>
      <c r="B1379" s="28" t="s">
        <v>273</v>
      </c>
      <c r="C1379" s="28" t="s">
        <v>1410</v>
      </c>
      <c r="D1379" s="28"/>
      <c r="E1379" s="12" t="s">
        <v>29</v>
      </c>
      <c r="F1379" s="122"/>
      <c r="G1379" s="33" t="str">
        <f>VLOOKUP(AF1379, method!$A$1:$B$15, 2, 0)</f>
        <v>留後</v>
      </c>
      <c r="H1379">
        <v>6</v>
      </c>
      <c r="I1379" t="str">
        <f t="shared" si="63"/>
        <v>忠</v>
      </c>
      <c r="J1379">
        <f>COUNTIF($B$2:B1379,B1379)</f>
        <v>9</v>
      </c>
      <c r="K1379" t="str">
        <f t="shared" ca="1" si="64"/>
        <v/>
      </c>
      <c r="L1379" t="s">
        <v>481</v>
      </c>
      <c r="M1379" s="39" t="s">
        <v>369</v>
      </c>
      <c r="N1379" s="42">
        <v>1400</v>
      </c>
      <c r="O1379">
        <v>1</v>
      </c>
      <c r="P1379" s="127">
        <v>21.6</v>
      </c>
      <c r="Q1379">
        <v>11</v>
      </c>
      <c r="R1379">
        <v>9</v>
      </c>
      <c r="S1379" s="52" t="s">
        <v>56</v>
      </c>
      <c r="T1379" s="60" t="s">
        <v>125</v>
      </c>
      <c r="U1379" s="27" t="s">
        <v>274</v>
      </c>
      <c r="V1379">
        <v>124</v>
      </c>
      <c r="W1379">
        <v>118</v>
      </c>
      <c r="X1379">
        <v>1083</v>
      </c>
      <c r="Z1379">
        <v>44</v>
      </c>
      <c r="AA1379" s="37">
        <v>3</v>
      </c>
      <c r="AB1379" s="35" t="s">
        <v>370</v>
      </c>
      <c r="AC1379" s="35">
        <f>VLOOKUP(A1379,Raceinfo!$A$1:$D$15,4,0)</f>
        <v>4</v>
      </c>
      <c r="AD1379">
        <v>3</v>
      </c>
      <c r="AE1379">
        <v>61</v>
      </c>
      <c r="AF1379">
        <v>11</v>
      </c>
      <c r="AG1379">
        <v>10</v>
      </c>
      <c r="AH1379">
        <v>8</v>
      </c>
      <c r="AI1379">
        <v>6</v>
      </c>
      <c r="AL1379" t="s">
        <v>796</v>
      </c>
      <c r="AM1379" t="s">
        <v>1664</v>
      </c>
      <c r="AN1379" s="126">
        <f>表格2[[#This Row],[今次負磅]]/表格2[[#This Row],[排位體重]]*100%</f>
        <v>0.11449676823638043</v>
      </c>
      <c r="AO1379" t="str">
        <f t="shared" si="65"/>
        <v/>
      </c>
      <c r="AS1379" t="s">
        <v>1421</v>
      </c>
    </row>
    <row r="1380" spans="1:45" x14ac:dyDescent="0.25">
      <c r="A1380" s="24" t="s">
        <v>258</v>
      </c>
      <c r="B1380" s="28" t="s">
        <v>273</v>
      </c>
      <c r="C1380" s="28"/>
      <c r="D1380" s="28"/>
      <c r="E1380" s="125" t="s">
        <v>1399</v>
      </c>
      <c r="F1380" s="122"/>
      <c r="G1380" s="31" t="str">
        <f>VLOOKUP(AF1380, method!$A$1:$B$15, 2, 0)</f>
        <v>中後</v>
      </c>
      <c r="H1380">
        <v>7</v>
      </c>
      <c r="I1380" t="str">
        <f t="shared" si="63"/>
        <v>忠</v>
      </c>
      <c r="J1380">
        <f>COUNTIF($B$2:B1380,B1380)</f>
        <v>10</v>
      </c>
      <c r="K1380" t="str">
        <f t="shared" ca="1" si="64"/>
        <v/>
      </c>
      <c r="L1380" t="s">
        <v>437</v>
      </c>
      <c r="M1380" s="39" t="s">
        <v>369</v>
      </c>
      <c r="N1380" s="42">
        <v>1400</v>
      </c>
      <c r="O1380">
        <v>1</v>
      </c>
      <c r="P1380">
        <v>21.95</v>
      </c>
      <c r="Q1380">
        <v>11</v>
      </c>
      <c r="R1380">
        <v>7</v>
      </c>
      <c r="S1380" s="52" t="s">
        <v>56</v>
      </c>
      <c r="T1380" s="60" t="s">
        <v>125</v>
      </c>
      <c r="U1380" s="27" t="s">
        <v>274</v>
      </c>
      <c r="V1380">
        <v>124</v>
      </c>
      <c r="W1380">
        <v>121</v>
      </c>
      <c r="X1380">
        <v>1082</v>
      </c>
      <c r="Z1380">
        <v>82</v>
      </c>
      <c r="AA1380" s="37" t="s">
        <v>473</v>
      </c>
      <c r="AB1380" s="35" t="s">
        <v>377</v>
      </c>
      <c r="AC1380" s="35">
        <f>VLOOKUP(A1380,Raceinfo!$A$1:$D$15,4,0)</f>
        <v>4</v>
      </c>
      <c r="AD1380">
        <v>3</v>
      </c>
      <c r="AE1380">
        <v>63</v>
      </c>
      <c r="AF1380">
        <v>9</v>
      </c>
      <c r="AG1380">
        <v>8</v>
      </c>
      <c r="AH1380">
        <v>8</v>
      </c>
      <c r="AI1380">
        <v>7</v>
      </c>
      <c r="AL1380" t="s">
        <v>385</v>
      </c>
      <c r="AM1380" t="s">
        <v>1405</v>
      </c>
      <c r="AN1380" s="126">
        <f>表格2[[#This Row],[今次負磅]]/表格2[[#This Row],[排位體重]]*100%</f>
        <v>0.11460258780036968</v>
      </c>
      <c r="AO1380" t="str">
        <f t="shared" si="65"/>
        <v/>
      </c>
      <c r="AS1380" t="s">
        <v>1421</v>
      </c>
    </row>
    <row r="1381" spans="1:45" x14ac:dyDescent="0.25">
      <c r="A1381" s="24" t="s">
        <v>258</v>
      </c>
      <c r="B1381" s="28" t="s">
        <v>273</v>
      </c>
      <c r="C1381" s="28"/>
      <c r="D1381" s="28"/>
      <c r="E1381" s="125" t="s">
        <v>1399</v>
      </c>
      <c r="F1381" s="122"/>
      <c r="G1381" s="31" t="str">
        <f>VLOOKUP(AF1381, method!$A$1:$B$15, 2, 0)</f>
        <v>中後</v>
      </c>
      <c r="H1381">
        <v>9</v>
      </c>
      <c r="I1381" t="str">
        <f t="shared" si="63"/>
        <v>忠</v>
      </c>
      <c r="J1381">
        <f>COUNTIF($B$2:B1381,B1381)</f>
        <v>11</v>
      </c>
      <c r="K1381" t="str">
        <f t="shared" ca="1" si="64"/>
        <v/>
      </c>
      <c r="L1381" t="s">
        <v>688</v>
      </c>
      <c r="M1381" s="40" t="s">
        <v>446</v>
      </c>
      <c r="N1381">
        <v>1200</v>
      </c>
      <c r="O1381">
        <v>1</v>
      </c>
      <c r="P1381">
        <v>9.76</v>
      </c>
      <c r="Q1381">
        <v>11</v>
      </c>
      <c r="R1381">
        <v>5</v>
      </c>
      <c r="S1381" s="52" t="s">
        <v>56</v>
      </c>
      <c r="T1381" s="48" t="s">
        <v>37</v>
      </c>
      <c r="U1381" s="27" t="s">
        <v>274</v>
      </c>
      <c r="V1381">
        <v>124</v>
      </c>
      <c r="W1381">
        <v>122</v>
      </c>
      <c r="X1381">
        <v>1068</v>
      </c>
      <c r="Z1381">
        <v>4.9000000000000004</v>
      </c>
      <c r="AA1381" s="37" t="s">
        <v>423</v>
      </c>
      <c r="AB1381" s="35" t="s">
        <v>370</v>
      </c>
      <c r="AC1381" s="35">
        <f>VLOOKUP(A1381,Raceinfo!$A$1:$D$15,4,0)</f>
        <v>4</v>
      </c>
      <c r="AD1381">
        <v>3</v>
      </c>
      <c r="AE1381">
        <v>65</v>
      </c>
      <c r="AF1381">
        <v>8</v>
      </c>
      <c r="AG1381">
        <v>8</v>
      </c>
      <c r="AH1381">
        <v>9</v>
      </c>
      <c r="AL1381" t="s">
        <v>385</v>
      </c>
      <c r="AM1381" t="s">
        <v>1405</v>
      </c>
      <c r="AN1381" s="126">
        <f>表格2[[#This Row],[今次負磅]]/表格2[[#This Row],[排位體重]]*100%</f>
        <v>0.11610486891385768</v>
      </c>
      <c r="AO1381" t="str">
        <f t="shared" si="65"/>
        <v/>
      </c>
      <c r="AS1381" t="s">
        <v>1421</v>
      </c>
    </row>
    <row r="1382" spans="1:45" x14ac:dyDescent="0.25">
      <c r="A1382" s="24" t="s">
        <v>258</v>
      </c>
      <c r="B1382" s="28" t="s">
        <v>273</v>
      </c>
      <c r="C1382" s="28"/>
      <c r="D1382" s="28"/>
      <c r="E1382" s="11" t="s">
        <v>1414</v>
      </c>
      <c r="F1382" s="122"/>
      <c r="G1382" s="33" t="str">
        <f>VLOOKUP(AF1382, method!$A$1:$B$15, 2, 0)</f>
        <v>留後</v>
      </c>
      <c r="H1382">
        <v>5</v>
      </c>
      <c r="I1382" t="str">
        <f t="shared" si="63"/>
        <v>忠</v>
      </c>
      <c r="J1382">
        <f>COUNTIF($B$2:B1382,B1382)</f>
        <v>12</v>
      </c>
      <c r="K1382" t="str">
        <f t="shared" ca="1" si="64"/>
        <v/>
      </c>
      <c r="L1382" t="s">
        <v>794</v>
      </c>
      <c r="M1382" s="40" t="s">
        <v>376</v>
      </c>
      <c r="N1382">
        <v>1200</v>
      </c>
      <c r="O1382">
        <v>1</v>
      </c>
      <c r="P1382">
        <v>9.3699999999999992</v>
      </c>
      <c r="Q1382">
        <v>11</v>
      </c>
      <c r="R1382">
        <v>11</v>
      </c>
      <c r="S1382" s="52" t="s">
        <v>56</v>
      </c>
      <c r="T1382" s="48" t="s">
        <v>37</v>
      </c>
      <c r="U1382" s="27" t="s">
        <v>274</v>
      </c>
      <c r="V1382">
        <v>124</v>
      </c>
      <c r="W1382">
        <v>126</v>
      </c>
      <c r="X1382">
        <v>1081</v>
      </c>
      <c r="Z1382">
        <v>25</v>
      </c>
      <c r="AA1382" s="38" t="s">
        <v>550</v>
      </c>
      <c r="AB1382" s="35" t="s">
        <v>370</v>
      </c>
      <c r="AC1382" s="35">
        <f>VLOOKUP(A1382,Raceinfo!$A$1:$D$15,4,0)</f>
        <v>4</v>
      </c>
      <c r="AD1382">
        <v>3</v>
      </c>
      <c r="AE1382">
        <v>65</v>
      </c>
      <c r="AF1382">
        <v>11</v>
      </c>
      <c r="AG1382">
        <v>10</v>
      </c>
      <c r="AH1382">
        <v>5</v>
      </c>
      <c r="AL1382" t="s">
        <v>385</v>
      </c>
      <c r="AM1382" t="s">
        <v>1405</v>
      </c>
      <c r="AN1382" s="126">
        <f>表格2[[#This Row],[今次負磅]]/表格2[[#This Row],[排位體重]]*100%</f>
        <v>0.1147086031452359</v>
      </c>
      <c r="AO1382" t="str">
        <f t="shared" si="65"/>
        <v/>
      </c>
      <c r="AS1382" t="s">
        <v>1421</v>
      </c>
    </row>
    <row r="1383" spans="1:45" x14ac:dyDescent="0.25">
      <c r="A1383" s="24" t="s">
        <v>258</v>
      </c>
      <c r="B1383" s="28" t="s">
        <v>273</v>
      </c>
      <c r="C1383" s="28"/>
      <c r="D1383" s="28"/>
      <c r="E1383" s="125" t="s">
        <v>1399</v>
      </c>
      <c r="F1383" s="122"/>
      <c r="G1383" s="31" t="str">
        <f>VLOOKUP(AF1383, method!$A$1:$B$15, 2, 0)</f>
        <v>中後</v>
      </c>
      <c r="H1383" s="15">
        <v>3</v>
      </c>
      <c r="I1383" s="15" t="str">
        <f t="shared" si="63"/>
        <v>忠</v>
      </c>
      <c r="J1383" s="15">
        <f>COUNTIF($B$2:B1383,B1383)</f>
        <v>13</v>
      </c>
      <c r="K1383" s="15" t="str">
        <f t="shared" ca="1" si="64"/>
        <v/>
      </c>
      <c r="L1383" t="s">
        <v>598</v>
      </c>
      <c r="M1383" s="40" t="s">
        <v>426</v>
      </c>
      <c r="N1383">
        <v>1200</v>
      </c>
      <c r="O1383">
        <v>1</v>
      </c>
      <c r="P1383">
        <v>10.6</v>
      </c>
      <c r="Q1383">
        <v>11</v>
      </c>
      <c r="R1383">
        <v>3</v>
      </c>
      <c r="S1383" s="52" t="s">
        <v>56</v>
      </c>
      <c r="T1383" s="48" t="s">
        <v>37</v>
      </c>
      <c r="U1383" s="27" t="s">
        <v>274</v>
      </c>
      <c r="V1383">
        <v>124</v>
      </c>
      <c r="W1383">
        <v>122</v>
      </c>
      <c r="X1383">
        <v>1072</v>
      </c>
      <c r="Z1383">
        <v>85</v>
      </c>
      <c r="AA1383" s="38" t="s">
        <v>463</v>
      </c>
      <c r="AB1383" s="35" t="s">
        <v>377</v>
      </c>
      <c r="AC1383" s="35">
        <f>VLOOKUP(A1383,Raceinfo!$A$1:$D$15,4,0)</f>
        <v>4</v>
      </c>
      <c r="AD1383">
        <v>3</v>
      </c>
      <c r="AE1383">
        <v>64</v>
      </c>
      <c r="AF1383">
        <v>9</v>
      </c>
      <c r="AG1383">
        <v>8</v>
      </c>
      <c r="AH1383">
        <v>3</v>
      </c>
      <c r="AL1383" t="s">
        <v>385</v>
      </c>
      <c r="AM1383" t="s">
        <v>1405</v>
      </c>
      <c r="AN1383" s="126">
        <f>表格2[[#This Row],[今次負磅]]/表格2[[#This Row],[排位體重]]*100%</f>
        <v>0.11567164179104478</v>
      </c>
      <c r="AO1383" t="str">
        <f t="shared" si="65"/>
        <v/>
      </c>
      <c r="AS1383" t="s">
        <v>1421</v>
      </c>
    </row>
    <row r="1384" spans="1:45" x14ac:dyDescent="0.25">
      <c r="A1384" s="24" t="s">
        <v>258</v>
      </c>
      <c r="B1384" s="28" t="s">
        <v>273</v>
      </c>
      <c r="C1384" s="28"/>
      <c r="D1384" s="28"/>
      <c r="E1384" s="125" t="s">
        <v>1399</v>
      </c>
      <c r="F1384" s="122"/>
      <c r="G1384" s="32" t="str">
        <f>VLOOKUP(AF1384, method!$A$1:$B$15, 2, 0)</f>
        <v>中前</v>
      </c>
      <c r="H1384">
        <v>10</v>
      </c>
      <c r="I1384" t="str">
        <f t="shared" si="63"/>
        <v>忠</v>
      </c>
      <c r="J1384">
        <f>COUNTIF($B$2:B1384,B1384)</f>
        <v>14</v>
      </c>
      <c r="K1384" t="str">
        <f t="shared" ca="1" si="64"/>
        <v/>
      </c>
      <c r="L1384" t="s">
        <v>443</v>
      </c>
      <c r="M1384" s="39" t="s">
        <v>390</v>
      </c>
      <c r="N1384" s="42">
        <v>1400</v>
      </c>
      <c r="O1384">
        <v>1</v>
      </c>
      <c r="P1384">
        <v>22.35</v>
      </c>
      <c r="Q1384">
        <v>11</v>
      </c>
      <c r="R1384">
        <v>1</v>
      </c>
      <c r="S1384" s="52" t="s">
        <v>56</v>
      </c>
      <c r="T1384" s="48" t="s">
        <v>37</v>
      </c>
      <c r="U1384" s="27" t="s">
        <v>274</v>
      </c>
      <c r="V1384">
        <v>124</v>
      </c>
      <c r="W1384">
        <v>123</v>
      </c>
      <c r="X1384">
        <v>1067</v>
      </c>
      <c r="Z1384">
        <v>70</v>
      </c>
      <c r="AA1384" s="37" t="s">
        <v>414</v>
      </c>
      <c r="AB1384" s="35" t="s">
        <v>377</v>
      </c>
      <c r="AC1384" s="35">
        <f>VLOOKUP(A1384,Raceinfo!$A$1:$D$15,4,0)</f>
        <v>4</v>
      </c>
      <c r="AD1384">
        <v>3</v>
      </c>
      <c r="AE1384">
        <v>64</v>
      </c>
      <c r="AF1384">
        <v>7</v>
      </c>
      <c r="AG1384">
        <v>8</v>
      </c>
      <c r="AH1384">
        <v>7</v>
      </c>
      <c r="AI1384">
        <v>10</v>
      </c>
      <c r="AL1384" t="s">
        <v>385</v>
      </c>
      <c r="AM1384" t="s">
        <v>1405</v>
      </c>
      <c r="AN1384" s="126">
        <f>表格2[[#This Row],[今次負磅]]/表格2[[#This Row],[排位體重]]*100%</f>
        <v>0.1162136832239925</v>
      </c>
      <c r="AO1384" t="str">
        <f t="shared" si="65"/>
        <v/>
      </c>
      <c r="AS1384" t="s">
        <v>1421</v>
      </c>
    </row>
    <row r="1385" spans="1:45" x14ac:dyDescent="0.25">
      <c r="A1385" s="24" t="s">
        <v>258</v>
      </c>
      <c r="B1385" s="17" t="s">
        <v>277</v>
      </c>
      <c r="C1385" s="17" t="s">
        <v>1410</v>
      </c>
      <c r="D1385" s="17"/>
      <c r="E1385" s="11" t="s">
        <v>1414</v>
      </c>
      <c r="F1385" s="23" t="s">
        <v>1409</v>
      </c>
      <c r="G1385" s="32" t="str">
        <f>VLOOKUP(AF1385, method!$A$1:$B$15, 2, 0)</f>
        <v>中前</v>
      </c>
      <c r="H1385" s="15">
        <v>2</v>
      </c>
      <c r="I1385" s="15" t="str">
        <f t="shared" si="63"/>
        <v/>
      </c>
      <c r="J1385" s="15">
        <f>COUNTIF($B$2:B1385,B1385)</f>
        <v>1</v>
      </c>
      <c r="K1385" s="15" t="str">
        <f t="shared" ca="1" si="64"/>
        <v/>
      </c>
      <c r="L1385" t="s">
        <v>368</v>
      </c>
      <c r="M1385" s="39" t="s">
        <v>369</v>
      </c>
      <c r="N1385" s="42">
        <v>1400</v>
      </c>
      <c r="O1385">
        <v>1</v>
      </c>
      <c r="P1385" s="127">
        <v>21.54</v>
      </c>
      <c r="Q1385">
        <v>7</v>
      </c>
      <c r="R1385">
        <v>10</v>
      </c>
      <c r="S1385" s="46" t="s">
        <v>351</v>
      </c>
      <c r="T1385" s="46" t="s">
        <v>351</v>
      </c>
      <c r="U1385" s="19" t="s">
        <v>28</v>
      </c>
      <c r="V1385">
        <v>114</v>
      </c>
      <c r="W1385">
        <v>114</v>
      </c>
      <c r="X1385">
        <v>1156</v>
      </c>
      <c r="Z1385">
        <v>68</v>
      </c>
      <c r="AA1385" s="38" t="s">
        <v>461</v>
      </c>
      <c r="AB1385" s="35" t="s">
        <v>370</v>
      </c>
      <c r="AC1385" s="35">
        <f>VLOOKUP(A1385,Raceinfo!$A$1:$D$15,4,0)</f>
        <v>4</v>
      </c>
      <c r="AD1385">
        <v>4</v>
      </c>
      <c r="AE1385">
        <v>44</v>
      </c>
      <c r="AF1385">
        <v>6</v>
      </c>
      <c r="AG1385">
        <v>4</v>
      </c>
      <c r="AH1385">
        <v>4</v>
      </c>
      <c r="AI1385">
        <v>2</v>
      </c>
      <c r="AL1385" t="s">
        <v>797</v>
      </c>
      <c r="AM1385" t="s">
        <v>1665</v>
      </c>
      <c r="AN1385" s="126">
        <f>表格2[[#This Row],[今次負磅]]/表格2[[#This Row],[排位體重]]*100%</f>
        <v>9.8615916955017299E-2</v>
      </c>
      <c r="AO1385" t="str">
        <f t="shared" si="65"/>
        <v/>
      </c>
      <c r="AS1385" t="s">
        <v>1421</v>
      </c>
    </row>
    <row r="1386" spans="1:45" x14ac:dyDescent="0.25">
      <c r="A1386" s="24" t="s">
        <v>258</v>
      </c>
      <c r="B1386" s="17" t="s">
        <v>277</v>
      </c>
      <c r="C1386" s="17"/>
      <c r="D1386" s="17"/>
      <c r="E1386" s="11" t="s">
        <v>1414</v>
      </c>
      <c r="F1386" s="122"/>
      <c r="G1386" s="32" t="str">
        <f>VLOOKUP(AF1386, method!$A$1:$B$15, 2, 0)</f>
        <v>中前</v>
      </c>
      <c r="H1386">
        <v>9</v>
      </c>
      <c r="I1386" t="str">
        <f t="shared" si="63"/>
        <v/>
      </c>
      <c r="J1386">
        <f>COUNTIF($B$2:B1386,B1386)</f>
        <v>2</v>
      </c>
      <c r="K1386" t="str">
        <f t="shared" ca="1" si="64"/>
        <v/>
      </c>
      <c r="L1386" t="s">
        <v>422</v>
      </c>
      <c r="M1386" s="39" t="s">
        <v>369</v>
      </c>
      <c r="N1386" s="42">
        <v>1400</v>
      </c>
      <c r="O1386">
        <v>1</v>
      </c>
      <c r="P1386">
        <v>22.56</v>
      </c>
      <c r="Q1386">
        <v>7</v>
      </c>
      <c r="R1386">
        <v>9</v>
      </c>
      <c r="S1386" s="46" t="s">
        <v>351</v>
      </c>
      <c r="T1386" s="46" t="s">
        <v>351</v>
      </c>
      <c r="U1386" s="19" t="s">
        <v>28</v>
      </c>
      <c r="V1386">
        <v>114</v>
      </c>
      <c r="W1386">
        <v>114</v>
      </c>
      <c r="X1386">
        <v>1154</v>
      </c>
      <c r="Z1386">
        <v>104</v>
      </c>
      <c r="AA1386" s="37">
        <v>6</v>
      </c>
      <c r="AB1386" s="35" t="s">
        <v>370</v>
      </c>
      <c r="AC1386" s="35">
        <f>VLOOKUP(A1386,Raceinfo!$A$1:$D$15,4,0)</f>
        <v>4</v>
      </c>
      <c r="AD1386">
        <v>4</v>
      </c>
      <c r="AE1386">
        <v>46</v>
      </c>
      <c r="AF1386">
        <v>7</v>
      </c>
      <c r="AG1386">
        <v>8</v>
      </c>
      <c r="AH1386">
        <v>8</v>
      </c>
      <c r="AI1386">
        <v>9</v>
      </c>
      <c r="AL1386" t="s">
        <v>385</v>
      </c>
      <c r="AM1386" t="s">
        <v>1405</v>
      </c>
      <c r="AN1386" s="126">
        <f>表格2[[#This Row],[今次負磅]]/表格2[[#This Row],[排位體重]]*100%</f>
        <v>9.8786828422876949E-2</v>
      </c>
      <c r="AO1386" t="str">
        <f t="shared" si="65"/>
        <v/>
      </c>
      <c r="AS1386" t="s">
        <v>1421</v>
      </c>
    </row>
    <row r="1387" spans="1:45" x14ac:dyDescent="0.25">
      <c r="A1387" s="24" t="s">
        <v>258</v>
      </c>
      <c r="B1387" s="17" t="s">
        <v>277</v>
      </c>
      <c r="C1387" s="17"/>
      <c r="D1387" s="17"/>
      <c r="E1387" s="125" t="s">
        <v>1399</v>
      </c>
      <c r="F1387" s="122"/>
      <c r="G1387" s="31" t="str">
        <f>VLOOKUP(AF1387, method!$A$1:$B$15, 2, 0)</f>
        <v>中後</v>
      </c>
      <c r="H1387">
        <v>9</v>
      </c>
      <c r="I1387" t="str">
        <f t="shared" si="63"/>
        <v/>
      </c>
      <c r="J1387">
        <f>COUNTIF($B$2:B1387,B1387)</f>
        <v>3</v>
      </c>
      <c r="K1387" t="str">
        <f t="shared" ca="1" si="64"/>
        <v/>
      </c>
      <c r="L1387" t="s">
        <v>538</v>
      </c>
      <c r="M1387" s="39" t="s">
        <v>413</v>
      </c>
      <c r="N1387" s="42">
        <v>1400</v>
      </c>
      <c r="O1387">
        <v>1</v>
      </c>
      <c r="P1387">
        <v>22.99</v>
      </c>
      <c r="Q1387">
        <v>7</v>
      </c>
      <c r="R1387">
        <v>1</v>
      </c>
      <c r="S1387" s="46" t="s">
        <v>351</v>
      </c>
      <c r="T1387" s="55" t="s">
        <v>69</v>
      </c>
      <c r="U1387" s="19" t="s">
        <v>28</v>
      </c>
      <c r="V1387">
        <v>114</v>
      </c>
      <c r="W1387">
        <v>123</v>
      </c>
      <c r="X1387">
        <v>1153</v>
      </c>
      <c r="Z1387">
        <v>145</v>
      </c>
      <c r="AA1387" s="37">
        <v>4</v>
      </c>
      <c r="AB1387" s="35" t="s">
        <v>377</v>
      </c>
      <c r="AC1387" s="35">
        <f>VLOOKUP(A1387,Raceinfo!$A$1:$D$15,4,0)</f>
        <v>4</v>
      </c>
      <c r="AD1387">
        <v>4</v>
      </c>
      <c r="AE1387">
        <v>48</v>
      </c>
      <c r="AF1387">
        <v>9</v>
      </c>
      <c r="AG1387">
        <v>9</v>
      </c>
      <c r="AH1387">
        <v>10</v>
      </c>
      <c r="AI1387">
        <v>9</v>
      </c>
      <c r="AL1387" t="s">
        <v>385</v>
      </c>
      <c r="AM1387" t="s">
        <v>1405</v>
      </c>
      <c r="AN1387" s="126">
        <f>表格2[[#This Row],[今次負磅]]/表格2[[#This Row],[排位體重]]*100%</f>
        <v>9.8872506504770169E-2</v>
      </c>
      <c r="AO1387" t="str">
        <f t="shared" si="65"/>
        <v/>
      </c>
      <c r="AS1387" t="s">
        <v>1421</v>
      </c>
    </row>
    <row r="1388" spans="1:45" x14ac:dyDescent="0.25">
      <c r="A1388" s="24" t="s">
        <v>258</v>
      </c>
      <c r="B1388" s="17" t="s">
        <v>277</v>
      </c>
      <c r="C1388" s="17"/>
      <c r="D1388" s="17"/>
      <c r="E1388" s="125" t="s">
        <v>1399</v>
      </c>
      <c r="F1388" s="122"/>
      <c r="G1388" s="32" t="str">
        <f>VLOOKUP(AF1388, method!$A$1:$B$15, 2, 0)</f>
        <v>中前</v>
      </c>
      <c r="H1388">
        <v>8</v>
      </c>
      <c r="I1388" t="str">
        <f t="shared" si="63"/>
        <v/>
      </c>
      <c r="J1388">
        <f>COUNTIF($B$2:B1388,B1388)</f>
        <v>4</v>
      </c>
      <c r="K1388" t="str">
        <f t="shared" ca="1" si="64"/>
        <v/>
      </c>
      <c r="L1388" t="s">
        <v>469</v>
      </c>
      <c r="M1388" s="39" t="s">
        <v>430</v>
      </c>
      <c r="N1388">
        <v>1200</v>
      </c>
      <c r="O1388">
        <v>1</v>
      </c>
      <c r="P1388">
        <v>10</v>
      </c>
      <c r="Q1388">
        <v>7</v>
      </c>
      <c r="R1388">
        <v>1</v>
      </c>
      <c r="S1388" s="46" t="s">
        <v>351</v>
      </c>
      <c r="T1388" s="55" t="s">
        <v>69</v>
      </c>
      <c r="U1388" s="19" t="s">
        <v>28</v>
      </c>
      <c r="V1388">
        <v>114</v>
      </c>
      <c r="W1388">
        <v>127</v>
      </c>
      <c r="X1388">
        <v>1149</v>
      </c>
      <c r="Z1388">
        <v>91</v>
      </c>
      <c r="AA1388" s="37" t="s">
        <v>428</v>
      </c>
      <c r="AB1388" s="35" t="s">
        <v>370</v>
      </c>
      <c r="AC1388" s="35">
        <f>VLOOKUP(A1388,Raceinfo!$A$1:$D$15,4,0)</f>
        <v>4</v>
      </c>
      <c r="AD1388">
        <v>4</v>
      </c>
      <c r="AE1388">
        <v>50</v>
      </c>
      <c r="AF1388">
        <v>5</v>
      </c>
      <c r="AG1388">
        <v>7</v>
      </c>
      <c r="AH1388">
        <v>8</v>
      </c>
      <c r="AL1388" t="s">
        <v>385</v>
      </c>
      <c r="AM1388" t="s">
        <v>1405</v>
      </c>
      <c r="AN1388" s="126">
        <f>表格2[[#This Row],[今次負磅]]/表格2[[#This Row],[排位體重]]*100%</f>
        <v>9.921671018276762E-2</v>
      </c>
      <c r="AO1388" t="str">
        <f t="shared" si="65"/>
        <v/>
      </c>
      <c r="AS1388" t="s">
        <v>1421</v>
      </c>
    </row>
    <row r="1389" spans="1:45" x14ac:dyDescent="0.25">
      <c r="A1389" s="24" t="s">
        <v>258</v>
      </c>
      <c r="B1389" s="17" t="s">
        <v>277</v>
      </c>
      <c r="C1389" s="17"/>
      <c r="D1389" s="17"/>
      <c r="E1389" s="11" t="s">
        <v>1414</v>
      </c>
      <c r="F1389" s="122"/>
      <c r="G1389" s="32" t="str">
        <f>VLOOKUP(AF1389, method!$A$1:$B$15, 2, 0)</f>
        <v>中前</v>
      </c>
      <c r="H1389">
        <v>14</v>
      </c>
      <c r="I1389" t="str">
        <f t="shared" si="63"/>
        <v/>
      </c>
      <c r="J1389">
        <f>COUNTIF($B$2:B1389,B1389)</f>
        <v>5</v>
      </c>
      <c r="K1389" t="str">
        <f t="shared" ca="1" si="64"/>
        <v/>
      </c>
      <c r="L1389" t="s">
        <v>427</v>
      </c>
      <c r="M1389" s="39" t="s">
        <v>369</v>
      </c>
      <c r="N1389">
        <v>1200</v>
      </c>
      <c r="O1389">
        <v>1</v>
      </c>
      <c r="P1389">
        <v>10.99</v>
      </c>
      <c r="Q1389">
        <v>7</v>
      </c>
      <c r="R1389">
        <v>14</v>
      </c>
      <c r="S1389" s="46" t="s">
        <v>351</v>
      </c>
      <c r="T1389" s="55" t="s">
        <v>69</v>
      </c>
      <c r="U1389" s="19" t="s">
        <v>28</v>
      </c>
      <c r="V1389">
        <v>114</v>
      </c>
      <c r="W1389">
        <v>129</v>
      </c>
      <c r="X1389">
        <v>1145</v>
      </c>
      <c r="Z1389">
        <v>107</v>
      </c>
      <c r="AA1389" s="37" t="s">
        <v>527</v>
      </c>
      <c r="AB1389" s="35" t="s">
        <v>377</v>
      </c>
      <c r="AC1389" s="35">
        <f>VLOOKUP(A1389,Raceinfo!$A$1:$D$15,4,0)</f>
        <v>4</v>
      </c>
      <c r="AD1389">
        <v>4</v>
      </c>
      <c r="AE1389">
        <v>52</v>
      </c>
      <c r="AF1389">
        <v>6</v>
      </c>
      <c r="AG1389">
        <v>11</v>
      </c>
      <c r="AH1389">
        <v>14</v>
      </c>
      <c r="AL1389" t="s">
        <v>385</v>
      </c>
      <c r="AM1389" t="s">
        <v>1405</v>
      </c>
      <c r="AN1389" s="126">
        <f>表格2[[#This Row],[今次負磅]]/表格2[[#This Row],[排位體重]]*100%</f>
        <v>9.9563318777292575E-2</v>
      </c>
      <c r="AO1389" t="str">
        <f t="shared" si="65"/>
        <v/>
      </c>
      <c r="AS1389" t="s">
        <v>1421</v>
      </c>
    </row>
    <row r="1390" spans="1:45" x14ac:dyDescent="0.25">
      <c r="A1390" s="24" t="s">
        <v>258</v>
      </c>
      <c r="B1390" s="17" t="s">
        <v>277</v>
      </c>
      <c r="C1390" s="17"/>
      <c r="D1390" s="17"/>
      <c r="E1390" s="11" t="s">
        <v>1414</v>
      </c>
      <c r="F1390" s="122"/>
      <c r="G1390" s="33" t="str">
        <f>VLOOKUP(AF1390, method!$A$1:$B$15, 2, 0)</f>
        <v>留後</v>
      </c>
      <c r="H1390">
        <v>10</v>
      </c>
      <c r="I1390" t="str">
        <f t="shared" si="63"/>
        <v/>
      </c>
      <c r="J1390">
        <f>COUNTIF($B$2:B1390,B1390)</f>
        <v>6</v>
      </c>
      <c r="K1390" t="str">
        <f t="shared" ca="1" si="64"/>
        <v/>
      </c>
      <c r="L1390" t="s">
        <v>386</v>
      </c>
      <c r="M1390" s="39" t="s">
        <v>384</v>
      </c>
      <c r="N1390">
        <v>1200</v>
      </c>
      <c r="O1390">
        <v>1</v>
      </c>
      <c r="P1390">
        <v>9.75</v>
      </c>
      <c r="Q1390">
        <v>7</v>
      </c>
      <c r="R1390">
        <v>9</v>
      </c>
      <c r="S1390" s="46" t="s">
        <v>351</v>
      </c>
      <c r="T1390" s="55" t="s">
        <v>69</v>
      </c>
      <c r="U1390" s="19" t="s">
        <v>28</v>
      </c>
      <c r="V1390">
        <v>114</v>
      </c>
      <c r="W1390">
        <v>127</v>
      </c>
      <c r="X1390">
        <v>1175</v>
      </c>
      <c r="Z1390">
        <v>98</v>
      </c>
      <c r="AA1390" s="37" t="s">
        <v>410</v>
      </c>
      <c r="AB1390" s="35" t="s">
        <v>370</v>
      </c>
      <c r="AC1390" s="35">
        <f>VLOOKUP(A1390,Raceinfo!$A$1:$D$15,4,0)</f>
        <v>4</v>
      </c>
      <c r="AD1390">
        <v>4</v>
      </c>
      <c r="AE1390">
        <v>52</v>
      </c>
      <c r="AF1390">
        <v>12</v>
      </c>
      <c r="AG1390">
        <v>12</v>
      </c>
      <c r="AH1390">
        <v>10</v>
      </c>
      <c r="AL1390" t="s">
        <v>385</v>
      </c>
      <c r="AM1390" t="s">
        <v>1405</v>
      </c>
      <c r="AN1390" s="126">
        <f>表格2[[#This Row],[今次負磅]]/表格2[[#This Row],[排位體重]]*100%</f>
        <v>9.7021276595744679E-2</v>
      </c>
      <c r="AO1390" t="str">
        <f t="shared" si="65"/>
        <v/>
      </c>
      <c r="AS1390" t="s">
        <v>1421</v>
      </c>
    </row>
    <row r="1391" spans="1:45" x14ac:dyDescent="0.25">
      <c r="A1391" s="24" t="s">
        <v>258</v>
      </c>
      <c r="B1391" s="18" t="s">
        <v>279</v>
      </c>
      <c r="C1391" s="18"/>
      <c r="D1391" s="18"/>
      <c r="E1391" s="11" t="s">
        <v>1414</v>
      </c>
      <c r="F1391" s="122"/>
      <c r="G1391" s="32" t="str">
        <f>VLOOKUP(AF1391, method!$A$1:$B$15, 2, 0)</f>
        <v>中前</v>
      </c>
      <c r="H1391">
        <v>5</v>
      </c>
      <c r="I1391" t="str">
        <f t="shared" si="63"/>
        <v/>
      </c>
      <c r="J1391">
        <f>COUNTIF($B$2:B1391,B1391)</f>
        <v>1</v>
      </c>
      <c r="K1391" t="str">
        <f t="shared" ca="1" si="64"/>
        <v/>
      </c>
      <c r="L1391" t="s">
        <v>368</v>
      </c>
      <c r="M1391" s="39" t="s">
        <v>369</v>
      </c>
      <c r="N1391" s="42">
        <v>1400</v>
      </c>
      <c r="O1391">
        <v>1</v>
      </c>
      <c r="P1391">
        <v>21.92</v>
      </c>
      <c r="Q1391">
        <v>1</v>
      </c>
      <c r="R1391">
        <v>7</v>
      </c>
      <c r="S1391" s="57" t="s">
        <v>77</v>
      </c>
      <c r="T1391" s="57" t="s">
        <v>77</v>
      </c>
      <c r="U1391" s="24" t="s">
        <v>53</v>
      </c>
      <c r="V1391">
        <v>121</v>
      </c>
      <c r="W1391">
        <v>124</v>
      </c>
      <c r="X1391">
        <v>1294</v>
      </c>
      <c r="Z1391">
        <v>48</v>
      </c>
      <c r="AA1391" s="38" t="s">
        <v>463</v>
      </c>
      <c r="AB1391" s="35" t="s">
        <v>370</v>
      </c>
      <c r="AC1391" s="35">
        <f>VLOOKUP(A1391,Raceinfo!$A$1:$D$15,4,0)</f>
        <v>4</v>
      </c>
      <c r="AD1391">
        <v>4</v>
      </c>
      <c r="AE1391">
        <v>47</v>
      </c>
      <c r="AF1391">
        <v>6</v>
      </c>
      <c r="AG1391">
        <v>6</v>
      </c>
      <c r="AH1391">
        <v>6</v>
      </c>
      <c r="AI1391">
        <v>5</v>
      </c>
      <c r="AL1391" t="s">
        <v>201</v>
      </c>
      <c r="AM1391" t="s">
        <v>1485</v>
      </c>
      <c r="AN1391" s="126">
        <f>表格2[[#This Row],[今次負磅]]/表格2[[#This Row],[排位體重]]*100%</f>
        <v>9.3508500772797529E-2</v>
      </c>
      <c r="AO1391" t="str">
        <f t="shared" si="65"/>
        <v/>
      </c>
    </row>
    <row r="1392" spans="1:45" x14ac:dyDescent="0.25">
      <c r="A1392" s="24" t="s">
        <v>258</v>
      </c>
      <c r="B1392" s="18" t="s">
        <v>279</v>
      </c>
      <c r="C1392" s="18"/>
      <c r="D1392" s="18"/>
      <c r="E1392" s="11" t="s">
        <v>1414</v>
      </c>
      <c r="F1392" s="122"/>
      <c r="G1392" s="31" t="str">
        <f>VLOOKUP(AF1392, method!$A$1:$B$15, 2, 0)</f>
        <v>中後</v>
      </c>
      <c r="H1392">
        <v>7</v>
      </c>
      <c r="I1392" t="str">
        <f t="shared" si="63"/>
        <v/>
      </c>
      <c r="J1392">
        <f>COUNTIF($B$2:B1392,B1392)</f>
        <v>2</v>
      </c>
      <c r="K1392" t="str">
        <f t="shared" ca="1" si="64"/>
        <v/>
      </c>
      <c r="L1392" t="s">
        <v>504</v>
      </c>
      <c r="M1392" s="39" t="s">
        <v>369</v>
      </c>
      <c r="N1392">
        <v>1200</v>
      </c>
      <c r="O1392">
        <v>1</v>
      </c>
      <c r="P1392">
        <v>9.66</v>
      </c>
      <c r="Q1392">
        <v>1</v>
      </c>
      <c r="R1392">
        <v>5</v>
      </c>
      <c r="S1392" s="57" t="s">
        <v>77</v>
      </c>
      <c r="T1392" s="57" t="s">
        <v>77</v>
      </c>
      <c r="U1392" s="24" t="s">
        <v>53</v>
      </c>
      <c r="V1392">
        <v>121</v>
      </c>
      <c r="W1392">
        <v>124</v>
      </c>
      <c r="X1392">
        <v>1291</v>
      </c>
      <c r="Z1392">
        <v>25</v>
      </c>
      <c r="AA1392" s="37" t="s">
        <v>471</v>
      </c>
      <c r="AB1392" s="35" t="s">
        <v>377</v>
      </c>
      <c r="AC1392" s="35">
        <f>VLOOKUP(A1392,Raceinfo!$A$1:$D$15,4,0)</f>
        <v>4</v>
      </c>
      <c r="AD1392">
        <v>4</v>
      </c>
      <c r="AE1392">
        <v>49</v>
      </c>
      <c r="AF1392">
        <v>10</v>
      </c>
      <c r="AG1392">
        <v>9</v>
      </c>
      <c r="AH1392">
        <v>7</v>
      </c>
      <c r="AL1392" t="s">
        <v>662</v>
      </c>
      <c r="AM1392" t="s">
        <v>1580</v>
      </c>
      <c r="AN1392" s="126">
        <f>表格2[[#This Row],[今次負磅]]/表格2[[#This Row],[排位體重]]*100%</f>
        <v>9.372579395817196E-2</v>
      </c>
      <c r="AO1392" t="str">
        <f t="shared" si="65"/>
        <v/>
      </c>
    </row>
    <row r="1393" spans="1:41" x14ac:dyDescent="0.25">
      <c r="A1393" s="24" t="s">
        <v>258</v>
      </c>
      <c r="B1393" s="18" t="s">
        <v>279</v>
      </c>
      <c r="C1393" s="18"/>
      <c r="D1393" s="18"/>
      <c r="E1393" s="11" t="s">
        <v>1414</v>
      </c>
      <c r="F1393" s="122"/>
      <c r="G1393" s="31" t="str">
        <f>VLOOKUP(AF1393, method!$A$1:$B$15, 2, 0)</f>
        <v>中後</v>
      </c>
      <c r="H1393">
        <v>7</v>
      </c>
      <c r="I1393" t="str">
        <f t="shared" si="63"/>
        <v/>
      </c>
      <c r="J1393">
        <f>COUNTIF($B$2:B1393,B1393)</f>
        <v>3</v>
      </c>
      <c r="K1393" t="str">
        <f t="shared" ca="1" si="64"/>
        <v/>
      </c>
      <c r="L1393" t="s">
        <v>422</v>
      </c>
      <c r="M1393" s="39" t="s">
        <v>369</v>
      </c>
      <c r="N1393">
        <v>1200</v>
      </c>
      <c r="O1393">
        <v>1</v>
      </c>
      <c r="P1393">
        <v>9.74</v>
      </c>
      <c r="Q1393">
        <v>1</v>
      </c>
      <c r="R1393">
        <v>2</v>
      </c>
      <c r="S1393" s="57" t="s">
        <v>77</v>
      </c>
      <c r="T1393" s="51" t="s">
        <v>52</v>
      </c>
      <c r="U1393" s="24" t="s">
        <v>53</v>
      </c>
      <c r="V1393">
        <v>121</v>
      </c>
      <c r="W1393">
        <v>128</v>
      </c>
      <c r="X1393">
        <v>1295</v>
      </c>
      <c r="Z1393">
        <v>10</v>
      </c>
      <c r="AA1393" s="37" t="s">
        <v>436</v>
      </c>
      <c r="AB1393" s="35" t="s">
        <v>370</v>
      </c>
      <c r="AC1393" s="35">
        <f>VLOOKUP(A1393,Raceinfo!$A$1:$D$15,4,0)</f>
        <v>4</v>
      </c>
      <c r="AD1393">
        <v>4</v>
      </c>
      <c r="AE1393">
        <v>51</v>
      </c>
      <c r="AF1393">
        <v>10</v>
      </c>
      <c r="AG1393">
        <v>8</v>
      </c>
      <c r="AH1393">
        <v>7</v>
      </c>
      <c r="AL1393" t="s">
        <v>514</v>
      </c>
      <c r="AM1393" t="s">
        <v>1545</v>
      </c>
      <c r="AN1393" s="126">
        <f>表格2[[#This Row],[今次負磅]]/表格2[[#This Row],[排位體重]]*100%</f>
        <v>9.3436293436293436E-2</v>
      </c>
      <c r="AO1393" t="str">
        <f t="shared" si="65"/>
        <v/>
      </c>
    </row>
    <row r="1394" spans="1:41" x14ac:dyDescent="0.25">
      <c r="A1394" s="24" t="s">
        <v>258</v>
      </c>
      <c r="B1394" s="18" t="s">
        <v>279</v>
      </c>
      <c r="C1394" s="18"/>
      <c r="D1394" s="18"/>
      <c r="E1394" s="11" t="s">
        <v>1414</v>
      </c>
      <c r="F1394" s="122"/>
      <c r="G1394" s="31" t="str">
        <f>VLOOKUP(AF1394, method!$A$1:$B$15, 2, 0)</f>
        <v>中後</v>
      </c>
      <c r="H1394">
        <v>7</v>
      </c>
      <c r="I1394" t="str">
        <f t="shared" si="63"/>
        <v/>
      </c>
      <c r="J1394">
        <f>COUNTIF($B$2:B1394,B1394)</f>
        <v>4</v>
      </c>
      <c r="K1394" t="str">
        <f t="shared" ca="1" si="64"/>
        <v/>
      </c>
      <c r="L1394" t="s">
        <v>590</v>
      </c>
      <c r="M1394" s="39" t="s">
        <v>430</v>
      </c>
      <c r="N1394">
        <v>1200</v>
      </c>
      <c r="O1394">
        <v>1</v>
      </c>
      <c r="P1394">
        <v>11.57</v>
      </c>
      <c r="Q1394">
        <v>1</v>
      </c>
      <c r="R1394">
        <v>3</v>
      </c>
      <c r="S1394" s="57" t="s">
        <v>77</v>
      </c>
      <c r="T1394" s="57" t="s">
        <v>77</v>
      </c>
      <c r="U1394" s="24" t="s">
        <v>53</v>
      </c>
      <c r="V1394">
        <v>121</v>
      </c>
      <c r="W1394">
        <v>128</v>
      </c>
      <c r="X1394">
        <v>1314</v>
      </c>
      <c r="Z1394">
        <v>23</v>
      </c>
      <c r="AA1394" s="37" t="s">
        <v>408</v>
      </c>
      <c r="AB1394" s="36" t="s">
        <v>459</v>
      </c>
      <c r="AC1394" s="36">
        <f>VLOOKUP(A1394,Raceinfo!$A$1:$D$15,4,0)</f>
        <v>4</v>
      </c>
      <c r="AD1394">
        <v>4</v>
      </c>
      <c r="AE1394">
        <v>53</v>
      </c>
      <c r="AF1394">
        <v>9</v>
      </c>
      <c r="AG1394">
        <v>9</v>
      </c>
      <c r="AH1394">
        <v>7</v>
      </c>
      <c r="AL1394" t="s">
        <v>39</v>
      </c>
      <c r="AM1394" t="s">
        <v>1469</v>
      </c>
      <c r="AN1394" s="126">
        <f>表格2[[#This Row],[今次負磅]]/表格2[[#This Row],[排位體重]]*100%</f>
        <v>9.2085235920852354E-2</v>
      </c>
      <c r="AO1394" t="str">
        <f t="shared" si="65"/>
        <v/>
      </c>
    </row>
    <row r="1395" spans="1:41" x14ac:dyDescent="0.25">
      <c r="A1395" s="24" t="s">
        <v>258</v>
      </c>
      <c r="B1395" s="18" t="s">
        <v>279</v>
      </c>
      <c r="C1395" s="18"/>
      <c r="D1395" s="18"/>
      <c r="E1395" s="11" t="s">
        <v>1414</v>
      </c>
      <c r="F1395" s="122"/>
      <c r="G1395" s="31" t="str">
        <f>VLOOKUP(AF1395, method!$A$1:$B$15, 2, 0)</f>
        <v>中後</v>
      </c>
      <c r="H1395">
        <v>9</v>
      </c>
      <c r="I1395" t="str">
        <f t="shared" si="63"/>
        <v/>
      </c>
      <c r="J1395">
        <f>COUNTIF($B$2:B1395,B1395)</f>
        <v>5</v>
      </c>
      <c r="K1395" t="str">
        <f t="shared" ca="1" si="64"/>
        <v/>
      </c>
      <c r="L1395" t="s">
        <v>381</v>
      </c>
      <c r="M1395" s="39" t="s">
        <v>369</v>
      </c>
      <c r="N1395">
        <v>1200</v>
      </c>
      <c r="O1395">
        <v>1</v>
      </c>
      <c r="P1395">
        <v>9.77</v>
      </c>
      <c r="Q1395">
        <v>1</v>
      </c>
      <c r="R1395">
        <v>10</v>
      </c>
      <c r="S1395" s="57" t="s">
        <v>77</v>
      </c>
      <c r="T1395" s="57" t="s">
        <v>77</v>
      </c>
      <c r="U1395" s="24" t="s">
        <v>53</v>
      </c>
      <c r="V1395">
        <v>121</v>
      </c>
      <c r="W1395">
        <v>128</v>
      </c>
      <c r="X1395">
        <v>1304</v>
      </c>
      <c r="Z1395">
        <v>76</v>
      </c>
      <c r="AA1395" s="37" t="s">
        <v>525</v>
      </c>
      <c r="AB1395" s="35" t="s">
        <v>370</v>
      </c>
      <c r="AC1395" s="35">
        <f>VLOOKUP(A1395,Raceinfo!$A$1:$D$15,4,0)</f>
        <v>4</v>
      </c>
      <c r="AD1395">
        <v>4</v>
      </c>
      <c r="AE1395">
        <v>55</v>
      </c>
      <c r="AF1395">
        <v>10</v>
      </c>
      <c r="AG1395">
        <v>12</v>
      </c>
      <c r="AH1395">
        <v>9</v>
      </c>
      <c r="AL1395" t="s">
        <v>39</v>
      </c>
      <c r="AM1395" t="s">
        <v>1469</v>
      </c>
      <c r="AN1395" s="126">
        <f>表格2[[#This Row],[今次負磅]]/表格2[[#This Row],[排位體重]]*100%</f>
        <v>9.2791411042944791E-2</v>
      </c>
      <c r="AO1395" t="str">
        <f t="shared" si="65"/>
        <v/>
      </c>
    </row>
    <row r="1396" spans="1:41" x14ac:dyDescent="0.25">
      <c r="A1396" s="24" t="s">
        <v>258</v>
      </c>
      <c r="B1396" s="18" t="s">
        <v>279</v>
      </c>
      <c r="C1396" s="18"/>
      <c r="D1396" s="18"/>
      <c r="E1396" s="11" t="s">
        <v>1414</v>
      </c>
      <c r="F1396" s="122"/>
      <c r="G1396" s="33" t="str">
        <f>VLOOKUP(AF1396, method!$A$1:$B$15, 2, 0)</f>
        <v>留後</v>
      </c>
      <c r="H1396">
        <v>12</v>
      </c>
      <c r="I1396" t="str">
        <f t="shared" si="63"/>
        <v/>
      </c>
      <c r="J1396">
        <f>COUNTIF($B$2:B1396,B1396)</f>
        <v>6</v>
      </c>
      <c r="K1396" t="str">
        <f t="shared" ca="1" si="64"/>
        <v/>
      </c>
      <c r="L1396" t="s">
        <v>424</v>
      </c>
      <c r="M1396" s="39" t="s">
        <v>390</v>
      </c>
      <c r="N1396">
        <v>1200</v>
      </c>
      <c r="O1396">
        <v>1</v>
      </c>
      <c r="P1396">
        <v>10.3</v>
      </c>
      <c r="Q1396">
        <v>1</v>
      </c>
      <c r="R1396">
        <v>13</v>
      </c>
      <c r="S1396" s="57" t="s">
        <v>77</v>
      </c>
      <c r="T1396" s="57" t="s">
        <v>77</v>
      </c>
      <c r="U1396" s="24" t="s">
        <v>53</v>
      </c>
      <c r="V1396">
        <v>121</v>
      </c>
      <c r="W1396">
        <v>133</v>
      </c>
      <c r="X1396">
        <v>1302</v>
      </c>
      <c r="Z1396">
        <v>41</v>
      </c>
      <c r="AA1396" s="37" t="s">
        <v>408</v>
      </c>
      <c r="AB1396" s="35" t="s">
        <v>377</v>
      </c>
      <c r="AC1396" s="35">
        <f>VLOOKUP(A1396,Raceinfo!$A$1:$D$15,4,0)</f>
        <v>4</v>
      </c>
      <c r="AD1396">
        <v>4</v>
      </c>
      <c r="AE1396">
        <v>57</v>
      </c>
      <c r="AF1396">
        <v>12</v>
      </c>
      <c r="AG1396">
        <v>12</v>
      </c>
      <c r="AH1396">
        <v>12</v>
      </c>
      <c r="AL1396" t="s">
        <v>39</v>
      </c>
      <c r="AM1396" t="s">
        <v>1469</v>
      </c>
      <c r="AN1396" s="126">
        <f>表格2[[#This Row],[今次負磅]]/表格2[[#This Row],[排位體重]]*100%</f>
        <v>9.2933947772657455E-2</v>
      </c>
      <c r="AO1396" t="str">
        <f t="shared" si="65"/>
        <v/>
      </c>
    </row>
    <row r="1397" spans="1:41" x14ac:dyDescent="0.25">
      <c r="A1397" s="24" t="s">
        <v>258</v>
      </c>
      <c r="B1397" s="18" t="s">
        <v>279</v>
      </c>
      <c r="C1397" s="18"/>
      <c r="D1397" s="18"/>
      <c r="E1397" s="11" t="s">
        <v>1414</v>
      </c>
      <c r="F1397" s="122"/>
      <c r="G1397" s="33" t="str">
        <f>VLOOKUP(AF1397, method!$A$1:$B$15, 2, 0)</f>
        <v>留後</v>
      </c>
      <c r="H1397">
        <v>5</v>
      </c>
      <c r="I1397" t="str">
        <f t="shared" si="63"/>
        <v/>
      </c>
      <c r="J1397">
        <f>COUNTIF($B$2:B1397,B1397)</f>
        <v>7</v>
      </c>
      <c r="K1397" t="str">
        <f t="shared" ca="1" si="64"/>
        <v/>
      </c>
      <c r="L1397" t="s">
        <v>568</v>
      </c>
      <c r="M1397" s="39" t="s">
        <v>369</v>
      </c>
      <c r="N1397">
        <v>1200</v>
      </c>
      <c r="O1397">
        <v>1</v>
      </c>
      <c r="P1397">
        <v>9.67</v>
      </c>
      <c r="Q1397">
        <v>1</v>
      </c>
      <c r="R1397">
        <v>9</v>
      </c>
      <c r="S1397" s="57" t="s">
        <v>77</v>
      </c>
      <c r="T1397" s="57" t="s">
        <v>77</v>
      </c>
      <c r="U1397" s="24" t="s">
        <v>53</v>
      </c>
      <c r="V1397">
        <v>121</v>
      </c>
      <c r="W1397">
        <v>134</v>
      </c>
      <c r="X1397">
        <v>1291</v>
      </c>
      <c r="Z1397">
        <v>20</v>
      </c>
      <c r="AA1397" s="37">
        <v>3</v>
      </c>
      <c r="AB1397" s="35" t="s">
        <v>370</v>
      </c>
      <c r="AC1397" s="35">
        <f>VLOOKUP(A1397,Raceinfo!$A$1:$D$15,4,0)</f>
        <v>4</v>
      </c>
      <c r="AD1397">
        <v>4</v>
      </c>
      <c r="AE1397">
        <v>59</v>
      </c>
      <c r="AF1397">
        <v>12</v>
      </c>
      <c r="AG1397">
        <v>12</v>
      </c>
      <c r="AH1397">
        <v>5</v>
      </c>
      <c r="AL1397" t="s">
        <v>39</v>
      </c>
      <c r="AM1397" t="s">
        <v>1469</v>
      </c>
      <c r="AN1397" s="126">
        <f>表格2[[#This Row],[今次負磅]]/表格2[[#This Row],[排位體重]]*100%</f>
        <v>9.372579395817196E-2</v>
      </c>
      <c r="AO1397" t="str">
        <f t="shared" si="65"/>
        <v/>
      </c>
    </row>
    <row r="1398" spans="1:41" x14ac:dyDescent="0.25">
      <c r="A1398" s="24" t="s">
        <v>258</v>
      </c>
      <c r="B1398" s="18" t="s">
        <v>279</v>
      </c>
      <c r="C1398" s="18"/>
      <c r="D1398" s="18"/>
      <c r="E1398" s="12" t="s">
        <v>29</v>
      </c>
      <c r="F1398" s="122"/>
      <c r="G1398" s="32" t="str">
        <f>VLOOKUP(AF1398, method!$A$1:$B$15, 2, 0)</f>
        <v>中前</v>
      </c>
      <c r="H1398">
        <v>6</v>
      </c>
      <c r="I1398" t="str">
        <f t="shared" si="63"/>
        <v/>
      </c>
      <c r="J1398">
        <f>COUNTIF($B$2:B1398,B1398)</f>
        <v>8</v>
      </c>
      <c r="K1398" t="str">
        <f t="shared" ca="1" si="64"/>
        <v/>
      </c>
      <c r="L1398" t="s">
        <v>427</v>
      </c>
      <c r="M1398" s="39" t="s">
        <v>369</v>
      </c>
      <c r="N1398">
        <v>1200</v>
      </c>
      <c r="O1398">
        <v>1</v>
      </c>
      <c r="P1398">
        <v>9.73</v>
      </c>
      <c r="Q1398">
        <v>1</v>
      </c>
      <c r="R1398">
        <v>10</v>
      </c>
      <c r="S1398" s="57" t="s">
        <v>77</v>
      </c>
      <c r="T1398" s="54" t="s">
        <v>64</v>
      </c>
      <c r="U1398" s="24" t="s">
        <v>53</v>
      </c>
      <c r="V1398">
        <v>121</v>
      </c>
      <c r="W1398">
        <v>117</v>
      </c>
      <c r="X1398">
        <v>1294</v>
      </c>
      <c r="Z1398">
        <v>60</v>
      </c>
      <c r="AA1398" s="37" t="s">
        <v>467</v>
      </c>
      <c r="AB1398" s="35" t="s">
        <v>377</v>
      </c>
      <c r="AC1398" s="35">
        <f>VLOOKUP(A1398,Raceinfo!$A$1:$D$15,4,0)</f>
        <v>4</v>
      </c>
      <c r="AD1398">
        <v>3</v>
      </c>
      <c r="AE1398">
        <v>61</v>
      </c>
      <c r="AF1398">
        <v>4</v>
      </c>
      <c r="AG1398">
        <v>3</v>
      </c>
      <c r="AH1398">
        <v>6</v>
      </c>
      <c r="AL1398" t="s">
        <v>39</v>
      </c>
      <c r="AM1398" t="s">
        <v>1469</v>
      </c>
      <c r="AN1398" s="126">
        <f>表格2[[#This Row],[今次負磅]]/表格2[[#This Row],[排位體重]]*100%</f>
        <v>9.3508500772797529E-2</v>
      </c>
      <c r="AO1398" t="str">
        <f t="shared" si="65"/>
        <v/>
      </c>
    </row>
    <row r="1399" spans="1:41" x14ac:dyDescent="0.25">
      <c r="A1399" s="24" t="s">
        <v>258</v>
      </c>
      <c r="B1399" s="18" t="s">
        <v>279</v>
      </c>
      <c r="C1399" s="18"/>
      <c r="D1399" s="18"/>
      <c r="E1399" s="11" t="s">
        <v>1414</v>
      </c>
      <c r="F1399" s="122"/>
      <c r="G1399" s="31" t="str">
        <f>VLOOKUP(AF1399, method!$A$1:$B$15, 2, 0)</f>
        <v>中後</v>
      </c>
      <c r="H1399">
        <v>11</v>
      </c>
      <c r="I1399" t="str">
        <f t="shared" si="63"/>
        <v/>
      </c>
      <c r="J1399">
        <f>COUNTIF($B$2:B1399,B1399)</f>
        <v>9</v>
      </c>
      <c r="K1399" t="str">
        <f t="shared" ca="1" si="64"/>
        <v/>
      </c>
      <c r="L1399" t="s">
        <v>627</v>
      </c>
      <c r="M1399" s="40" t="s">
        <v>398</v>
      </c>
      <c r="N1399">
        <v>1200</v>
      </c>
      <c r="O1399">
        <v>1</v>
      </c>
      <c r="P1399">
        <v>10.130000000000001</v>
      </c>
      <c r="Q1399">
        <v>1</v>
      </c>
      <c r="R1399">
        <v>8</v>
      </c>
      <c r="S1399" s="57" t="s">
        <v>77</v>
      </c>
      <c r="T1399" s="57" t="s">
        <v>77</v>
      </c>
      <c r="U1399" s="24" t="s">
        <v>53</v>
      </c>
      <c r="V1399">
        <v>121</v>
      </c>
      <c r="W1399">
        <v>118</v>
      </c>
      <c r="X1399">
        <v>1298</v>
      </c>
      <c r="Z1399">
        <v>23</v>
      </c>
      <c r="AA1399" s="37">
        <v>5</v>
      </c>
      <c r="AB1399" s="35" t="s">
        <v>370</v>
      </c>
      <c r="AC1399" s="35">
        <f>VLOOKUP(A1399,Raceinfo!$A$1:$D$15,4,0)</f>
        <v>4</v>
      </c>
      <c r="AD1399">
        <v>3</v>
      </c>
      <c r="AE1399">
        <v>62</v>
      </c>
      <c r="AF1399">
        <v>9</v>
      </c>
      <c r="AG1399">
        <v>10</v>
      </c>
      <c r="AH1399">
        <v>11</v>
      </c>
      <c r="AL1399" t="s">
        <v>39</v>
      </c>
      <c r="AM1399" t="s">
        <v>1469</v>
      </c>
      <c r="AN1399" s="126">
        <f>表格2[[#This Row],[今次負磅]]/表格2[[#This Row],[排位體重]]*100%</f>
        <v>9.3220338983050849E-2</v>
      </c>
      <c r="AO1399" t="str">
        <f t="shared" si="65"/>
        <v/>
      </c>
    </row>
    <row r="1400" spans="1:41" x14ac:dyDescent="0.25">
      <c r="A1400" s="24" t="s">
        <v>258</v>
      </c>
      <c r="B1400" s="18" t="s">
        <v>279</v>
      </c>
      <c r="C1400" s="18"/>
      <c r="D1400" s="18"/>
      <c r="E1400" s="11" t="s">
        <v>1414</v>
      </c>
      <c r="F1400" s="122"/>
      <c r="G1400" s="32" t="str">
        <f>VLOOKUP(AF1400, method!$A$1:$B$15, 2, 0)</f>
        <v>中前</v>
      </c>
      <c r="H1400">
        <v>4</v>
      </c>
      <c r="I1400" t="str">
        <f t="shared" si="63"/>
        <v/>
      </c>
      <c r="J1400">
        <f>COUNTIF($B$2:B1400,B1400)</f>
        <v>10</v>
      </c>
      <c r="K1400" t="str">
        <f t="shared" ca="1" si="64"/>
        <v/>
      </c>
      <c r="L1400" t="s">
        <v>420</v>
      </c>
      <c r="M1400" s="39" t="s">
        <v>369</v>
      </c>
      <c r="N1400">
        <v>1200</v>
      </c>
      <c r="O1400">
        <v>1</v>
      </c>
      <c r="P1400">
        <v>9.26</v>
      </c>
      <c r="Q1400">
        <v>1</v>
      </c>
      <c r="R1400">
        <v>3</v>
      </c>
      <c r="S1400" s="57" t="s">
        <v>77</v>
      </c>
      <c r="T1400" s="57" t="s">
        <v>77</v>
      </c>
      <c r="U1400" s="24" t="s">
        <v>53</v>
      </c>
      <c r="V1400">
        <v>121</v>
      </c>
      <c r="W1400">
        <v>121</v>
      </c>
      <c r="X1400">
        <v>1295</v>
      </c>
      <c r="Z1400">
        <v>16</v>
      </c>
      <c r="AA1400" s="38" t="s">
        <v>511</v>
      </c>
      <c r="AB1400" s="35" t="s">
        <v>370</v>
      </c>
      <c r="AC1400" s="35">
        <f>VLOOKUP(A1400,Raceinfo!$A$1:$D$15,4,0)</f>
        <v>4</v>
      </c>
      <c r="AD1400">
        <v>3</v>
      </c>
      <c r="AE1400">
        <v>62</v>
      </c>
      <c r="AF1400">
        <v>7</v>
      </c>
      <c r="AG1400">
        <v>7</v>
      </c>
      <c r="AH1400">
        <v>4</v>
      </c>
      <c r="AL1400" t="s">
        <v>39</v>
      </c>
      <c r="AM1400" t="s">
        <v>1469</v>
      </c>
      <c r="AN1400" s="126">
        <f>表格2[[#This Row],[今次負磅]]/表格2[[#This Row],[排位體重]]*100%</f>
        <v>9.3436293436293436E-2</v>
      </c>
      <c r="AO1400" t="str">
        <f t="shared" si="65"/>
        <v/>
      </c>
    </row>
    <row r="1401" spans="1:41" x14ac:dyDescent="0.25">
      <c r="A1401" s="24" t="s">
        <v>258</v>
      </c>
      <c r="B1401" s="18" t="s">
        <v>279</v>
      </c>
      <c r="C1401" s="18"/>
      <c r="D1401" s="18"/>
      <c r="E1401" s="11" t="s">
        <v>1414</v>
      </c>
      <c r="F1401" s="23" t="s">
        <v>1409</v>
      </c>
      <c r="G1401" s="32" t="str">
        <f>VLOOKUP(AF1401, method!$A$1:$B$15, 2, 0)</f>
        <v>中前</v>
      </c>
      <c r="H1401" s="15">
        <v>2</v>
      </c>
      <c r="I1401" s="15" t="str">
        <f t="shared" si="63"/>
        <v/>
      </c>
      <c r="J1401" s="15">
        <f>COUNTIF($B$2:B1401,B1401)</f>
        <v>11</v>
      </c>
      <c r="K1401" s="15" t="str">
        <f t="shared" ca="1" si="64"/>
        <v/>
      </c>
      <c r="L1401" t="s">
        <v>501</v>
      </c>
      <c r="M1401" s="39" t="s">
        <v>413</v>
      </c>
      <c r="N1401">
        <v>1200</v>
      </c>
      <c r="O1401">
        <v>1</v>
      </c>
      <c r="P1401">
        <v>9.3699999999999992</v>
      </c>
      <c r="Q1401">
        <v>1</v>
      </c>
      <c r="R1401">
        <v>2</v>
      </c>
      <c r="S1401" s="57" t="s">
        <v>77</v>
      </c>
      <c r="T1401" s="57" t="s">
        <v>77</v>
      </c>
      <c r="U1401" s="24" t="s">
        <v>53</v>
      </c>
      <c r="V1401">
        <v>121</v>
      </c>
      <c r="W1401">
        <v>122</v>
      </c>
      <c r="X1401">
        <v>1301</v>
      </c>
      <c r="Z1401">
        <v>13</v>
      </c>
      <c r="AA1401" s="38">
        <v>2</v>
      </c>
      <c r="AB1401" s="35" t="s">
        <v>377</v>
      </c>
      <c r="AC1401" s="35">
        <f>VLOOKUP(A1401,Raceinfo!$A$1:$D$15,4,0)</f>
        <v>4</v>
      </c>
      <c r="AD1401">
        <v>3</v>
      </c>
      <c r="AE1401">
        <v>62</v>
      </c>
      <c r="AF1401">
        <v>4</v>
      </c>
      <c r="AG1401">
        <v>4</v>
      </c>
      <c r="AH1401">
        <v>2</v>
      </c>
      <c r="AL1401" t="s">
        <v>39</v>
      </c>
      <c r="AM1401" t="s">
        <v>1469</v>
      </c>
      <c r="AN1401" s="126">
        <f>表格2[[#This Row],[今次負磅]]/表格2[[#This Row],[排位體重]]*100%</f>
        <v>9.3005380476556501E-2</v>
      </c>
      <c r="AO1401" t="str">
        <f t="shared" si="65"/>
        <v/>
      </c>
    </row>
    <row r="1402" spans="1:41" x14ac:dyDescent="0.25">
      <c r="A1402" s="24" t="s">
        <v>258</v>
      </c>
      <c r="B1402" s="18" t="s">
        <v>279</v>
      </c>
      <c r="C1402" s="18"/>
      <c r="D1402" s="18"/>
      <c r="E1402" s="11" t="s">
        <v>1414</v>
      </c>
      <c r="F1402" s="122"/>
      <c r="G1402" s="33" t="str">
        <f>VLOOKUP(AF1402, method!$A$1:$B$15, 2, 0)</f>
        <v>留後</v>
      </c>
      <c r="H1402">
        <v>9</v>
      </c>
      <c r="I1402" t="str">
        <f t="shared" si="63"/>
        <v/>
      </c>
      <c r="J1402">
        <f>COUNTIF($B$2:B1402,B1402)</f>
        <v>12</v>
      </c>
      <c r="K1402" t="str">
        <f t="shared" ca="1" si="64"/>
        <v/>
      </c>
      <c r="L1402" t="s">
        <v>403</v>
      </c>
      <c r="M1402" s="39" t="s">
        <v>384</v>
      </c>
      <c r="N1402">
        <v>1200</v>
      </c>
      <c r="O1402">
        <v>1</v>
      </c>
      <c r="P1402">
        <v>9.8699999999999992</v>
      </c>
      <c r="Q1402">
        <v>1</v>
      </c>
      <c r="R1402">
        <v>14</v>
      </c>
      <c r="S1402" s="57" t="s">
        <v>77</v>
      </c>
      <c r="T1402" s="57" t="s">
        <v>77</v>
      </c>
      <c r="U1402" s="24" t="s">
        <v>53</v>
      </c>
      <c r="V1402">
        <v>121</v>
      </c>
      <c r="W1402">
        <v>121</v>
      </c>
      <c r="X1402">
        <v>1311</v>
      </c>
      <c r="Z1402">
        <v>65</v>
      </c>
      <c r="AA1402" s="37">
        <v>4</v>
      </c>
      <c r="AB1402" s="35" t="s">
        <v>377</v>
      </c>
      <c r="AC1402" s="35">
        <f>VLOOKUP(A1402,Raceinfo!$A$1:$D$15,4,0)</f>
        <v>4</v>
      </c>
      <c r="AD1402">
        <v>3</v>
      </c>
      <c r="AE1402">
        <v>62</v>
      </c>
      <c r="AF1402">
        <v>14</v>
      </c>
      <c r="AG1402">
        <v>14</v>
      </c>
      <c r="AH1402">
        <v>9</v>
      </c>
      <c r="AL1402" t="s">
        <v>39</v>
      </c>
      <c r="AM1402" t="s">
        <v>1469</v>
      </c>
      <c r="AN1402" s="126">
        <f>表格2[[#This Row],[今次負磅]]/表格2[[#This Row],[排位體重]]*100%</f>
        <v>9.2295957284515631E-2</v>
      </c>
      <c r="AO1402" t="str">
        <f t="shared" si="65"/>
        <v/>
      </c>
    </row>
    <row r="1403" spans="1:41" x14ac:dyDescent="0.25">
      <c r="A1403" s="24" t="s">
        <v>258</v>
      </c>
      <c r="B1403" s="18" t="s">
        <v>279</v>
      </c>
      <c r="C1403" s="18"/>
      <c r="D1403" s="18"/>
      <c r="E1403" s="11" t="s">
        <v>1414</v>
      </c>
      <c r="F1403" s="122"/>
      <c r="G1403" s="32" t="str">
        <f>VLOOKUP(AF1403, method!$A$1:$B$15, 2, 0)</f>
        <v>中前</v>
      </c>
      <c r="H1403">
        <v>8</v>
      </c>
      <c r="I1403" t="str">
        <f t="shared" si="63"/>
        <v/>
      </c>
      <c r="J1403">
        <f>COUNTIF($B$2:B1403,B1403)</f>
        <v>13</v>
      </c>
      <c r="K1403" t="str">
        <f t="shared" ca="1" si="64"/>
        <v/>
      </c>
      <c r="L1403" t="s">
        <v>555</v>
      </c>
      <c r="M1403" s="39" t="s">
        <v>413</v>
      </c>
      <c r="N1403">
        <v>1200</v>
      </c>
      <c r="O1403">
        <v>1</v>
      </c>
      <c r="P1403">
        <v>9.94</v>
      </c>
      <c r="Q1403">
        <v>1</v>
      </c>
      <c r="R1403">
        <v>8</v>
      </c>
      <c r="S1403" s="57" t="s">
        <v>77</v>
      </c>
      <c r="T1403" s="57" t="s">
        <v>77</v>
      </c>
      <c r="U1403" s="24" t="s">
        <v>53</v>
      </c>
      <c r="V1403">
        <v>121</v>
      </c>
      <c r="W1403">
        <v>121</v>
      </c>
      <c r="X1403">
        <v>1312</v>
      </c>
      <c r="Z1403">
        <v>20</v>
      </c>
      <c r="AA1403" s="37" t="s">
        <v>473</v>
      </c>
      <c r="AB1403" s="35" t="s">
        <v>377</v>
      </c>
      <c r="AC1403" s="35">
        <f>VLOOKUP(A1403,Raceinfo!$A$1:$D$15,4,0)</f>
        <v>4</v>
      </c>
      <c r="AD1403">
        <v>3</v>
      </c>
      <c r="AE1403">
        <v>62</v>
      </c>
      <c r="AF1403">
        <v>4</v>
      </c>
      <c r="AG1403">
        <v>4</v>
      </c>
      <c r="AH1403">
        <v>8</v>
      </c>
      <c r="AL1403" t="s">
        <v>39</v>
      </c>
      <c r="AM1403" t="s">
        <v>1469</v>
      </c>
      <c r="AN1403" s="126">
        <f>表格2[[#This Row],[今次負磅]]/表格2[[#This Row],[排位體重]]*100%</f>
        <v>9.222560975609756E-2</v>
      </c>
      <c r="AO1403" t="str">
        <f t="shared" si="65"/>
        <v/>
      </c>
    </row>
    <row r="1404" spans="1:41" x14ac:dyDescent="0.25">
      <c r="A1404" s="24" t="s">
        <v>258</v>
      </c>
      <c r="B1404" s="18" t="s">
        <v>279</v>
      </c>
      <c r="C1404" s="18"/>
      <c r="D1404" s="18"/>
      <c r="E1404" s="11" t="s">
        <v>1414</v>
      </c>
      <c r="F1404" s="23" t="s">
        <v>1409</v>
      </c>
      <c r="G1404" s="32" t="str">
        <f>VLOOKUP(AF1404, method!$A$1:$B$15, 2, 0)</f>
        <v>中前</v>
      </c>
      <c r="H1404" s="15">
        <v>1</v>
      </c>
      <c r="I1404" s="15" t="str">
        <f t="shared" si="63"/>
        <v/>
      </c>
      <c r="J1404" s="15">
        <f>COUNTIF($B$2:B1404,B1404)</f>
        <v>14</v>
      </c>
      <c r="K1404" s="15" t="str">
        <f t="shared" ca="1" si="64"/>
        <v/>
      </c>
      <c r="L1404" t="s">
        <v>409</v>
      </c>
      <c r="M1404" s="39" t="s">
        <v>369</v>
      </c>
      <c r="N1404">
        <v>1200</v>
      </c>
      <c r="O1404">
        <v>1</v>
      </c>
      <c r="P1404">
        <v>8.77</v>
      </c>
      <c r="Q1404">
        <v>1</v>
      </c>
      <c r="R1404">
        <v>7</v>
      </c>
      <c r="S1404" s="57" t="s">
        <v>77</v>
      </c>
      <c r="T1404" s="57" t="s">
        <v>77</v>
      </c>
      <c r="U1404" s="24" t="s">
        <v>53</v>
      </c>
      <c r="V1404">
        <v>121</v>
      </c>
      <c r="W1404">
        <v>130</v>
      </c>
      <c r="X1404">
        <v>1296</v>
      </c>
      <c r="Z1404">
        <v>19</v>
      </c>
      <c r="AA1404" s="38" t="s">
        <v>432</v>
      </c>
      <c r="AB1404" s="35" t="s">
        <v>370</v>
      </c>
      <c r="AC1404" s="35">
        <f>VLOOKUP(A1404,Raceinfo!$A$1:$D$15,4,0)</f>
        <v>4</v>
      </c>
      <c r="AD1404">
        <v>4</v>
      </c>
      <c r="AE1404">
        <v>56</v>
      </c>
      <c r="AF1404">
        <v>7</v>
      </c>
      <c r="AG1404">
        <v>4</v>
      </c>
      <c r="AH1404">
        <v>1</v>
      </c>
      <c r="AL1404" t="s">
        <v>39</v>
      </c>
      <c r="AM1404" t="s">
        <v>1469</v>
      </c>
      <c r="AN1404" s="126">
        <f>表格2[[#This Row],[今次負磅]]/表格2[[#This Row],[排位體重]]*100%</f>
        <v>9.3364197530864196E-2</v>
      </c>
      <c r="AO1404" t="str">
        <f t="shared" si="65"/>
        <v/>
      </c>
    </row>
    <row r="1405" spans="1:41" x14ac:dyDescent="0.25">
      <c r="A1405" s="24" t="s">
        <v>258</v>
      </c>
      <c r="B1405" s="18" t="s">
        <v>279</v>
      </c>
      <c r="C1405" s="18"/>
      <c r="D1405" s="18"/>
      <c r="E1405" s="11" t="s">
        <v>1414</v>
      </c>
      <c r="F1405" s="122"/>
      <c r="G1405" s="33" t="str">
        <f>VLOOKUP(AF1405, method!$A$1:$B$15, 2, 0)</f>
        <v>留後</v>
      </c>
      <c r="H1405">
        <v>11</v>
      </c>
      <c r="I1405" t="str">
        <f t="shared" si="63"/>
        <v/>
      </c>
      <c r="J1405">
        <f>COUNTIF($B$2:B1405,B1405)</f>
        <v>15</v>
      </c>
      <c r="K1405" t="str">
        <f t="shared" ca="1" si="64"/>
        <v/>
      </c>
      <c r="L1405" t="s">
        <v>481</v>
      </c>
      <c r="M1405" s="39" t="s">
        <v>369</v>
      </c>
      <c r="N1405">
        <v>1200</v>
      </c>
      <c r="O1405">
        <v>1</v>
      </c>
      <c r="P1405">
        <v>10.14</v>
      </c>
      <c r="Q1405">
        <v>1</v>
      </c>
      <c r="R1405">
        <v>14</v>
      </c>
      <c r="S1405" s="57" t="s">
        <v>77</v>
      </c>
      <c r="T1405" s="62" t="s">
        <v>154</v>
      </c>
      <c r="U1405" s="24" t="s">
        <v>53</v>
      </c>
      <c r="V1405">
        <v>121</v>
      </c>
      <c r="W1405">
        <v>133</v>
      </c>
      <c r="X1405">
        <v>1298</v>
      </c>
      <c r="Z1405">
        <v>8.5</v>
      </c>
      <c r="AA1405" s="37">
        <v>6</v>
      </c>
      <c r="AB1405" s="35" t="s">
        <v>370</v>
      </c>
      <c r="AC1405" s="35">
        <f>VLOOKUP(A1405,Raceinfo!$A$1:$D$15,4,0)</f>
        <v>4</v>
      </c>
      <c r="AD1405">
        <v>4</v>
      </c>
      <c r="AE1405">
        <v>56</v>
      </c>
      <c r="AF1405">
        <v>11</v>
      </c>
      <c r="AG1405">
        <v>14</v>
      </c>
      <c r="AH1405">
        <v>11</v>
      </c>
      <c r="AL1405" t="s">
        <v>39</v>
      </c>
      <c r="AM1405" t="s">
        <v>1469</v>
      </c>
      <c r="AN1405" s="126">
        <f>表格2[[#This Row],[今次負磅]]/表格2[[#This Row],[排位體重]]*100%</f>
        <v>9.3220338983050849E-2</v>
      </c>
      <c r="AO1405" t="str">
        <f t="shared" si="65"/>
        <v/>
      </c>
    </row>
    <row r="1406" spans="1:41" x14ac:dyDescent="0.25">
      <c r="A1406" s="24" t="s">
        <v>258</v>
      </c>
      <c r="B1406" s="18" t="s">
        <v>279</v>
      </c>
      <c r="C1406" s="18"/>
      <c r="D1406" s="18"/>
      <c r="E1406" s="11" t="s">
        <v>1414</v>
      </c>
      <c r="F1406" s="122"/>
      <c r="G1406" s="31" t="str">
        <f>VLOOKUP(AF1406, method!$A$1:$B$15, 2, 0)</f>
        <v>中後</v>
      </c>
      <c r="H1406" s="15">
        <v>3</v>
      </c>
      <c r="I1406" s="15" t="str">
        <f t="shared" si="63"/>
        <v/>
      </c>
      <c r="J1406" s="15">
        <f>COUNTIF($B$2:B1406,B1406)</f>
        <v>16</v>
      </c>
      <c r="K1406" s="15" t="str">
        <f t="shared" ca="1" si="64"/>
        <v/>
      </c>
      <c r="L1406" t="s">
        <v>583</v>
      </c>
      <c r="M1406" s="39" t="s">
        <v>394</v>
      </c>
      <c r="N1406">
        <v>1200</v>
      </c>
      <c r="O1406">
        <v>1</v>
      </c>
      <c r="P1406">
        <v>9.86</v>
      </c>
      <c r="Q1406">
        <v>1</v>
      </c>
      <c r="R1406">
        <v>13</v>
      </c>
      <c r="S1406" s="57" t="s">
        <v>77</v>
      </c>
      <c r="T1406" s="51" t="s">
        <v>52</v>
      </c>
      <c r="U1406" s="24" t="s">
        <v>53</v>
      </c>
      <c r="V1406">
        <v>121</v>
      </c>
      <c r="W1406">
        <v>131</v>
      </c>
      <c r="X1406">
        <v>1292</v>
      </c>
      <c r="Z1406">
        <v>6.5</v>
      </c>
      <c r="AA1406" s="38" t="s">
        <v>468</v>
      </c>
      <c r="AB1406" s="35" t="s">
        <v>377</v>
      </c>
      <c r="AC1406" s="35">
        <f>VLOOKUP(A1406,Raceinfo!$A$1:$D$15,4,0)</f>
        <v>4</v>
      </c>
      <c r="AD1406">
        <v>4</v>
      </c>
      <c r="AE1406">
        <v>56</v>
      </c>
      <c r="AF1406">
        <v>10</v>
      </c>
      <c r="AG1406">
        <v>10</v>
      </c>
      <c r="AH1406">
        <v>3</v>
      </c>
      <c r="AL1406" t="s">
        <v>39</v>
      </c>
      <c r="AM1406" t="s">
        <v>1469</v>
      </c>
      <c r="AN1406" s="126">
        <f>表格2[[#This Row],[今次負磅]]/表格2[[#This Row],[排位體重]]*100%</f>
        <v>9.3653250773993807E-2</v>
      </c>
      <c r="AO1406" t="str">
        <f t="shared" si="65"/>
        <v/>
      </c>
    </row>
    <row r="1407" spans="1:41" x14ac:dyDescent="0.25">
      <c r="A1407" s="24" t="s">
        <v>258</v>
      </c>
      <c r="B1407" s="18" t="s">
        <v>279</v>
      </c>
      <c r="C1407" s="18"/>
      <c r="D1407" s="18"/>
      <c r="E1407" s="11" t="s">
        <v>1414</v>
      </c>
      <c r="F1407" s="122"/>
      <c r="G1407" s="31" t="str">
        <f>VLOOKUP(AF1407, method!$A$1:$B$15, 2, 0)</f>
        <v>中後</v>
      </c>
      <c r="H1407">
        <v>8</v>
      </c>
      <c r="I1407" t="str">
        <f t="shared" si="63"/>
        <v/>
      </c>
      <c r="J1407">
        <f>COUNTIF($B$2:B1407,B1407)</f>
        <v>17</v>
      </c>
      <c r="K1407" t="str">
        <f t="shared" ca="1" si="64"/>
        <v/>
      </c>
      <c r="L1407" t="s">
        <v>437</v>
      </c>
      <c r="M1407" s="39" t="s">
        <v>369</v>
      </c>
      <c r="N1407">
        <v>1200</v>
      </c>
      <c r="O1407">
        <v>1</v>
      </c>
      <c r="P1407">
        <v>10.210000000000001</v>
      </c>
      <c r="Q1407">
        <v>1</v>
      </c>
      <c r="R1407">
        <v>9</v>
      </c>
      <c r="S1407" s="57" t="s">
        <v>77</v>
      </c>
      <c r="T1407" s="57" t="s">
        <v>77</v>
      </c>
      <c r="U1407" s="24" t="s">
        <v>53</v>
      </c>
      <c r="V1407">
        <v>121</v>
      </c>
      <c r="W1407">
        <v>131</v>
      </c>
      <c r="X1407">
        <v>1302</v>
      </c>
      <c r="Z1407">
        <v>8.1</v>
      </c>
      <c r="AA1407" s="37" t="s">
        <v>416</v>
      </c>
      <c r="AB1407" s="35" t="s">
        <v>377</v>
      </c>
      <c r="AC1407" s="35">
        <f>VLOOKUP(A1407,Raceinfo!$A$1:$D$15,4,0)</f>
        <v>4</v>
      </c>
      <c r="AD1407">
        <v>4</v>
      </c>
      <c r="AE1407">
        <v>56</v>
      </c>
      <c r="AF1407">
        <v>9</v>
      </c>
      <c r="AG1407">
        <v>11</v>
      </c>
      <c r="AH1407">
        <v>8</v>
      </c>
      <c r="AL1407" t="s">
        <v>39</v>
      </c>
      <c r="AM1407" t="s">
        <v>1469</v>
      </c>
      <c r="AN1407" s="126">
        <f>表格2[[#This Row],[今次負磅]]/表格2[[#This Row],[排位體重]]*100%</f>
        <v>9.2933947772657455E-2</v>
      </c>
      <c r="AO1407" t="str">
        <f t="shared" si="65"/>
        <v/>
      </c>
    </row>
    <row r="1408" spans="1:41" x14ac:dyDescent="0.25">
      <c r="A1408" s="24" t="s">
        <v>258</v>
      </c>
      <c r="B1408" s="18" t="s">
        <v>279</v>
      </c>
      <c r="C1408" s="18"/>
      <c r="D1408" s="18"/>
      <c r="E1408" s="11" t="s">
        <v>1414</v>
      </c>
      <c r="F1408" s="23" t="s">
        <v>1409</v>
      </c>
      <c r="G1408" s="32" t="str">
        <f>VLOOKUP(AF1408, method!$A$1:$B$15, 2, 0)</f>
        <v>中前</v>
      </c>
      <c r="H1408" s="15">
        <v>1</v>
      </c>
      <c r="I1408" s="15" t="str">
        <f t="shared" si="63"/>
        <v/>
      </c>
      <c r="J1408" s="15">
        <f>COUNTIF($B$2:B1408,B1408)</f>
        <v>18</v>
      </c>
      <c r="K1408" s="15" t="str">
        <f t="shared" ca="1" si="64"/>
        <v/>
      </c>
      <c r="L1408" t="s">
        <v>438</v>
      </c>
      <c r="M1408" s="39" t="s">
        <v>369</v>
      </c>
      <c r="N1408">
        <v>1200</v>
      </c>
      <c r="O1408">
        <v>1</v>
      </c>
      <c r="P1408">
        <v>9.4499999999999993</v>
      </c>
      <c r="Q1408">
        <v>1</v>
      </c>
      <c r="R1408">
        <v>4</v>
      </c>
      <c r="S1408" s="57" t="s">
        <v>77</v>
      </c>
      <c r="T1408" s="57" t="s">
        <v>77</v>
      </c>
      <c r="U1408" s="24" t="s">
        <v>53</v>
      </c>
      <c r="V1408">
        <v>121</v>
      </c>
      <c r="W1408">
        <v>124</v>
      </c>
      <c r="X1408">
        <v>1291</v>
      </c>
      <c r="Z1408">
        <v>3</v>
      </c>
      <c r="AA1408" s="38" t="s">
        <v>461</v>
      </c>
      <c r="AB1408" s="35" t="s">
        <v>377</v>
      </c>
      <c r="AC1408" s="35">
        <f>VLOOKUP(A1408,Raceinfo!$A$1:$D$15,4,0)</f>
        <v>4</v>
      </c>
      <c r="AD1408">
        <v>4</v>
      </c>
      <c r="AE1408">
        <v>49</v>
      </c>
      <c r="AF1408">
        <v>6</v>
      </c>
      <c r="AG1408">
        <v>4</v>
      </c>
      <c r="AH1408">
        <v>1</v>
      </c>
      <c r="AL1408" t="s">
        <v>39</v>
      </c>
      <c r="AM1408" t="s">
        <v>1469</v>
      </c>
      <c r="AN1408" s="126">
        <f>表格2[[#This Row],[今次負磅]]/表格2[[#This Row],[排位體重]]*100%</f>
        <v>9.372579395817196E-2</v>
      </c>
      <c r="AO1408" t="str">
        <f t="shared" si="65"/>
        <v/>
      </c>
    </row>
    <row r="1409" spans="1:45" x14ac:dyDescent="0.25">
      <c r="A1409" s="24" t="s">
        <v>258</v>
      </c>
      <c r="B1409" s="18" t="s">
        <v>279</v>
      </c>
      <c r="C1409" s="18"/>
      <c r="D1409" s="18"/>
      <c r="E1409" s="12" t="s">
        <v>29</v>
      </c>
      <c r="F1409" s="23" t="s">
        <v>1409</v>
      </c>
      <c r="G1409" s="32" t="str">
        <f>VLOOKUP(AF1409, method!$A$1:$B$15, 2, 0)</f>
        <v>中前</v>
      </c>
      <c r="H1409" s="15">
        <v>1</v>
      </c>
      <c r="I1409" s="15" t="str">
        <f t="shared" si="63"/>
        <v/>
      </c>
      <c r="J1409" s="15">
        <f>COUNTIF($B$2:B1409,B1409)</f>
        <v>19</v>
      </c>
      <c r="K1409" s="15" t="str">
        <f t="shared" ca="1" si="64"/>
        <v/>
      </c>
      <c r="L1409" t="s">
        <v>536</v>
      </c>
      <c r="M1409" s="39" t="s">
        <v>369</v>
      </c>
      <c r="N1409">
        <v>1200</v>
      </c>
      <c r="O1409">
        <v>1</v>
      </c>
      <c r="P1409">
        <v>9.1199999999999992</v>
      </c>
      <c r="Q1409">
        <v>1</v>
      </c>
      <c r="R1409">
        <v>2</v>
      </c>
      <c r="S1409" s="57" t="s">
        <v>77</v>
      </c>
      <c r="T1409" s="57" t="s">
        <v>77</v>
      </c>
      <c r="U1409" s="24" t="s">
        <v>53</v>
      </c>
      <c r="V1409">
        <v>121</v>
      </c>
      <c r="W1409">
        <v>116</v>
      </c>
      <c r="X1409">
        <v>1287</v>
      </c>
      <c r="Z1409">
        <v>4.0999999999999996</v>
      </c>
      <c r="AA1409" s="38">
        <v>2</v>
      </c>
      <c r="AB1409" s="35" t="s">
        <v>377</v>
      </c>
      <c r="AC1409" s="35">
        <f>VLOOKUP(A1409,Raceinfo!$A$1:$D$15,4,0)</f>
        <v>4</v>
      </c>
      <c r="AD1409">
        <v>4</v>
      </c>
      <c r="AE1409">
        <v>41</v>
      </c>
      <c r="AF1409">
        <v>4</v>
      </c>
      <c r="AG1409">
        <v>3</v>
      </c>
      <c r="AH1409">
        <v>1</v>
      </c>
      <c r="AL1409" t="s">
        <v>39</v>
      </c>
      <c r="AM1409" t="s">
        <v>1469</v>
      </c>
      <c r="AN1409" s="126">
        <f>表格2[[#This Row],[今次負磅]]/表格2[[#This Row],[排位體重]]*100%</f>
        <v>9.4017094017094016E-2</v>
      </c>
      <c r="AO1409" t="str">
        <f t="shared" si="65"/>
        <v/>
      </c>
    </row>
    <row r="1410" spans="1:45" x14ac:dyDescent="0.25">
      <c r="A1410" s="24" t="s">
        <v>258</v>
      </c>
      <c r="B1410" s="18" t="s">
        <v>279</v>
      </c>
      <c r="C1410" s="18"/>
      <c r="D1410" s="18"/>
      <c r="E1410" s="11" t="s">
        <v>1414</v>
      </c>
      <c r="F1410" s="122"/>
      <c r="G1410" s="32" t="str">
        <f>VLOOKUP(AF1410, method!$A$1:$B$15, 2, 0)</f>
        <v>中前</v>
      </c>
      <c r="H1410">
        <v>5</v>
      </c>
      <c r="I1410" t="str">
        <f t="shared" ref="I1410:I1473" si="66">IF(COUNTIFS($B:$B,B1410,$J:$J,"&lt;="&amp;5,$H:$H,"&lt;="&amp;5)&gt;=3,"忠","")</f>
        <v/>
      </c>
      <c r="J1410">
        <f>COUNTIF($B$2:B1410,B1410)</f>
        <v>20</v>
      </c>
      <c r="K1410" t="str">
        <f t="shared" ref="K1410:K1473" ca="1" si="67">IF(AND(J1410&lt;=5,COUNTIF($B:$B,$B1410)&gt;=5),IF(COUNTA(_xlfn.UNIQUE(OFFSET($U$1,MATCH($B1410,$B:$B,0)-1,0,5,1)))&gt;1,"倉",""),"")</f>
        <v/>
      </c>
      <c r="L1410" t="s">
        <v>760</v>
      </c>
      <c r="M1410" s="39" t="s">
        <v>369</v>
      </c>
      <c r="N1410">
        <v>1200</v>
      </c>
      <c r="O1410">
        <v>1</v>
      </c>
      <c r="P1410">
        <v>9.8000000000000007</v>
      </c>
      <c r="Q1410">
        <v>1</v>
      </c>
      <c r="R1410">
        <v>5</v>
      </c>
      <c r="S1410" s="57" t="s">
        <v>77</v>
      </c>
      <c r="T1410" s="60" t="s">
        <v>125</v>
      </c>
      <c r="U1410" s="24" t="s">
        <v>53</v>
      </c>
      <c r="V1410">
        <v>121</v>
      </c>
      <c r="W1410">
        <v>118</v>
      </c>
      <c r="X1410">
        <v>1281</v>
      </c>
      <c r="Z1410">
        <v>14</v>
      </c>
      <c r="AA1410" s="37" t="s">
        <v>436</v>
      </c>
      <c r="AB1410" s="35" t="s">
        <v>370</v>
      </c>
      <c r="AC1410" s="35">
        <f>VLOOKUP(A1410,Raceinfo!$A$1:$D$15,4,0)</f>
        <v>4</v>
      </c>
      <c r="AD1410">
        <v>4</v>
      </c>
      <c r="AE1410">
        <v>43</v>
      </c>
      <c r="AF1410">
        <v>5</v>
      </c>
      <c r="AG1410">
        <v>5</v>
      </c>
      <c r="AH1410">
        <v>5</v>
      </c>
      <c r="AL1410" t="s">
        <v>284</v>
      </c>
      <c r="AM1410" t="s">
        <v>1496</v>
      </c>
      <c r="AN1410" s="126">
        <f>表格2[[#This Row],[今次負磅]]/表格2[[#This Row],[排位體重]]*100%</f>
        <v>9.4457455113192812E-2</v>
      </c>
      <c r="AO1410" t="str">
        <f t="shared" ref="AO1410:AO1473" si="68">IF(AN1410&gt;0.1285,"H","")</f>
        <v/>
      </c>
    </row>
    <row r="1411" spans="1:45" x14ac:dyDescent="0.25">
      <c r="A1411" s="24" t="s">
        <v>258</v>
      </c>
      <c r="B1411" s="18" t="s">
        <v>279</v>
      </c>
      <c r="C1411" s="18"/>
      <c r="D1411" s="18"/>
      <c r="E1411" s="11" t="s">
        <v>1414</v>
      </c>
      <c r="F1411" s="122"/>
      <c r="G1411" s="32" t="str">
        <f>VLOOKUP(AF1411, method!$A$1:$B$15, 2, 0)</f>
        <v>中前</v>
      </c>
      <c r="H1411">
        <v>10</v>
      </c>
      <c r="I1411" t="str">
        <f t="shared" si="66"/>
        <v/>
      </c>
      <c r="J1411">
        <f>COUNTIF($B$2:B1411,B1411)</f>
        <v>21</v>
      </c>
      <c r="K1411" t="str">
        <f t="shared" ca="1" si="67"/>
        <v/>
      </c>
      <c r="L1411" t="s">
        <v>690</v>
      </c>
      <c r="M1411" s="39" t="s">
        <v>430</v>
      </c>
      <c r="N1411" s="42">
        <v>1400</v>
      </c>
      <c r="O1411">
        <v>1</v>
      </c>
      <c r="P1411">
        <v>22.13</v>
      </c>
      <c r="Q1411">
        <v>1</v>
      </c>
      <c r="R1411">
        <v>6</v>
      </c>
      <c r="S1411" s="57" t="s">
        <v>77</v>
      </c>
      <c r="T1411" s="48" t="s">
        <v>37</v>
      </c>
      <c r="U1411" s="24" t="s">
        <v>53</v>
      </c>
      <c r="V1411">
        <v>121</v>
      </c>
      <c r="W1411">
        <v>120</v>
      </c>
      <c r="X1411">
        <v>1282</v>
      </c>
      <c r="Z1411">
        <v>10</v>
      </c>
      <c r="AA1411" s="37" t="s">
        <v>467</v>
      </c>
      <c r="AB1411" s="35" t="s">
        <v>370</v>
      </c>
      <c r="AC1411" s="35">
        <f>VLOOKUP(A1411,Raceinfo!$A$1:$D$15,4,0)</f>
        <v>4</v>
      </c>
      <c r="AD1411">
        <v>4</v>
      </c>
      <c r="AE1411">
        <v>45</v>
      </c>
      <c r="AF1411">
        <v>4</v>
      </c>
      <c r="AG1411">
        <v>5</v>
      </c>
      <c r="AH1411">
        <v>5</v>
      </c>
      <c r="AI1411">
        <v>10</v>
      </c>
      <c r="AL1411" t="s">
        <v>34</v>
      </c>
      <c r="AM1411" t="s">
        <v>1470</v>
      </c>
      <c r="AN1411" s="126">
        <f>表格2[[#This Row],[今次負磅]]/表格2[[#This Row],[排位體重]]*100%</f>
        <v>9.438377535101404E-2</v>
      </c>
      <c r="AO1411" t="str">
        <f t="shared" si="68"/>
        <v/>
      </c>
    </row>
    <row r="1412" spans="1:45" x14ac:dyDescent="0.25">
      <c r="A1412" s="24" t="s">
        <v>258</v>
      </c>
      <c r="B1412" s="18" t="s">
        <v>279</v>
      </c>
      <c r="C1412" s="18"/>
      <c r="D1412" s="18"/>
      <c r="E1412" s="11" t="s">
        <v>1414</v>
      </c>
      <c r="F1412" s="122"/>
      <c r="G1412" s="31" t="str">
        <f>VLOOKUP(AF1412, method!$A$1:$B$15, 2, 0)</f>
        <v>中後</v>
      </c>
      <c r="H1412">
        <v>10</v>
      </c>
      <c r="I1412" t="str">
        <f t="shared" si="66"/>
        <v/>
      </c>
      <c r="J1412">
        <f>COUNTIF($B$2:B1412,B1412)</f>
        <v>22</v>
      </c>
      <c r="K1412" t="str">
        <f t="shared" ca="1" si="67"/>
        <v/>
      </c>
      <c r="L1412" t="s">
        <v>649</v>
      </c>
      <c r="M1412" s="39" t="s">
        <v>413</v>
      </c>
      <c r="N1412" s="42">
        <v>1400</v>
      </c>
      <c r="O1412">
        <v>1</v>
      </c>
      <c r="P1412">
        <v>22.6</v>
      </c>
      <c r="Q1412">
        <v>1</v>
      </c>
      <c r="R1412">
        <v>6</v>
      </c>
      <c r="S1412" s="57" t="s">
        <v>77</v>
      </c>
      <c r="T1412" s="57" t="s">
        <v>77</v>
      </c>
      <c r="U1412" s="24" t="s">
        <v>53</v>
      </c>
      <c r="V1412">
        <v>121</v>
      </c>
      <c r="W1412">
        <v>122</v>
      </c>
      <c r="X1412">
        <v>1292</v>
      </c>
      <c r="Z1412">
        <v>11</v>
      </c>
      <c r="AA1412" s="37" t="s">
        <v>423</v>
      </c>
      <c r="AB1412" s="35" t="s">
        <v>377</v>
      </c>
      <c r="AC1412" s="35">
        <f>VLOOKUP(A1412,Raceinfo!$A$1:$D$15,4,0)</f>
        <v>4</v>
      </c>
      <c r="AD1412">
        <v>4</v>
      </c>
      <c r="AE1412">
        <v>47</v>
      </c>
      <c r="AF1412">
        <v>9</v>
      </c>
      <c r="AG1412">
        <v>9</v>
      </c>
      <c r="AH1412">
        <v>9</v>
      </c>
      <c r="AI1412">
        <v>10</v>
      </c>
      <c r="AL1412" t="s">
        <v>623</v>
      </c>
      <c r="AM1412" t="s">
        <v>1568</v>
      </c>
      <c r="AN1412" s="126">
        <f>表格2[[#This Row],[今次負磅]]/表格2[[#This Row],[排位體重]]*100%</f>
        <v>9.3653250773993807E-2</v>
      </c>
      <c r="AO1412" t="str">
        <f t="shared" si="68"/>
        <v/>
      </c>
    </row>
    <row r="1413" spans="1:45" x14ac:dyDescent="0.25">
      <c r="A1413" s="24" t="s">
        <v>258</v>
      </c>
      <c r="B1413" s="18" t="s">
        <v>279</v>
      </c>
      <c r="C1413" s="18"/>
      <c r="D1413" s="18"/>
      <c r="E1413" s="11" t="s">
        <v>1414</v>
      </c>
      <c r="F1413" s="122"/>
      <c r="G1413" s="31" t="str">
        <f>VLOOKUP(AF1413, method!$A$1:$B$15, 2, 0)</f>
        <v>中後</v>
      </c>
      <c r="H1413">
        <v>9</v>
      </c>
      <c r="I1413" t="str">
        <f t="shared" si="66"/>
        <v/>
      </c>
      <c r="J1413">
        <f>COUNTIF($B$2:B1413,B1413)</f>
        <v>23</v>
      </c>
      <c r="K1413" t="str">
        <f t="shared" ca="1" si="67"/>
        <v/>
      </c>
      <c r="L1413" t="s">
        <v>588</v>
      </c>
      <c r="M1413" s="39" t="s">
        <v>369</v>
      </c>
      <c r="N1413" s="42">
        <v>1400</v>
      </c>
      <c r="O1413">
        <v>1</v>
      </c>
      <c r="P1413">
        <v>22.42</v>
      </c>
      <c r="Q1413">
        <v>1</v>
      </c>
      <c r="R1413">
        <v>13</v>
      </c>
      <c r="S1413" s="57" t="s">
        <v>77</v>
      </c>
      <c r="T1413" s="45" t="s">
        <v>22</v>
      </c>
      <c r="U1413" s="24" t="s">
        <v>53</v>
      </c>
      <c r="V1413">
        <v>121</v>
      </c>
      <c r="W1413">
        <v>123</v>
      </c>
      <c r="X1413">
        <v>1277</v>
      </c>
      <c r="Z1413">
        <v>27</v>
      </c>
      <c r="AA1413" s="37">
        <v>4</v>
      </c>
      <c r="AB1413" s="35" t="s">
        <v>377</v>
      </c>
      <c r="AC1413" s="35">
        <f>VLOOKUP(A1413,Raceinfo!$A$1:$D$15,4,0)</f>
        <v>4</v>
      </c>
      <c r="AD1413">
        <v>4</v>
      </c>
      <c r="AE1413">
        <v>48</v>
      </c>
      <c r="AF1413">
        <v>10</v>
      </c>
      <c r="AG1413">
        <v>13</v>
      </c>
      <c r="AH1413">
        <v>14</v>
      </c>
      <c r="AI1413">
        <v>9</v>
      </c>
      <c r="AL1413" t="s">
        <v>474</v>
      </c>
      <c r="AM1413" t="s">
        <v>1536</v>
      </c>
      <c r="AN1413" s="126">
        <f>表格2[[#This Row],[今次負磅]]/表格2[[#This Row],[排位體重]]*100%</f>
        <v>9.4753328112764296E-2</v>
      </c>
      <c r="AO1413" t="str">
        <f t="shared" si="68"/>
        <v/>
      </c>
    </row>
    <row r="1414" spans="1:45" x14ac:dyDescent="0.25">
      <c r="A1414" s="24" t="s">
        <v>258</v>
      </c>
      <c r="B1414" s="18" t="s">
        <v>279</v>
      </c>
      <c r="C1414" s="18"/>
      <c r="D1414" s="18"/>
      <c r="E1414" s="11" t="s">
        <v>1414</v>
      </c>
      <c r="F1414" s="122"/>
      <c r="G1414" s="32" t="str">
        <f>VLOOKUP(AF1414, method!$A$1:$B$15, 2, 0)</f>
        <v>中前</v>
      </c>
      <c r="H1414" s="15">
        <v>3</v>
      </c>
      <c r="I1414" s="15" t="str">
        <f t="shared" si="66"/>
        <v/>
      </c>
      <c r="J1414" s="15">
        <f>COUNTIF($B$2:B1414,B1414)</f>
        <v>24</v>
      </c>
      <c r="K1414" s="15" t="str">
        <f t="shared" ca="1" si="67"/>
        <v/>
      </c>
      <c r="L1414" t="s">
        <v>545</v>
      </c>
      <c r="M1414" s="39" t="s">
        <v>413</v>
      </c>
      <c r="N1414">
        <v>1200</v>
      </c>
      <c r="O1414">
        <v>1</v>
      </c>
      <c r="P1414">
        <v>9.8699999999999992</v>
      </c>
      <c r="Q1414">
        <v>1</v>
      </c>
      <c r="R1414">
        <v>3</v>
      </c>
      <c r="S1414" s="57" t="s">
        <v>77</v>
      </c>
      <c r="T1414" s="57" t="s">
        <v>77</v>
      </c>
      <c r="U1414" s="24" t="s">
        <v>53</v>
      </c>
      <c r="V1414">
        <v>121</v>
      </c>
      <c r="W1414">
        <v>121</v>
      </c>
      <c r="X1414">
        <v>1277</v>
      </c>
      <c r="Z1414">
        <v>33</v>
      </c>
      <c r="AA1414" s="38" t="s">
        <v>468</v>
      </c>
      <c r="AB1414" s="35" t="s">
        <v>377</v>
      </c>
      <c r="AC1414" s="35">
        <f>VLOOKUP(A1414,Raceinfo!$A$1:$D$15,4,0)</f>
        <v>4</v>
      </c>
      <c r="AD1414">
        <v>4</v>
      </c>
      <c r="AE1414">
        <v>48</v>
      </c>
      <c r="AF1414">
        <v>6</v>
      </c>
      <c r="AG1414">
        <v>7</v>
      </c>
      <c r="AH1414">
        <v>3</v>
      </c>
      <c r="AL1414" t="s">
        <v>474</v>
      </c>
      <c r="AM1414" t="s">
        <v>1536</v>
      </c>
      <c r="AN1414" s="126">
        <f>表格2[[#This Row],[今次負磅]]/表格2[[#This Row],[排位體重]]*100%</f>
        <v>9.4753328112764296E-2</v>
      </c>
      <c r="AO1414" t="str">
        <f t="shared" si="68"/>
        <v/>
      </c>
    </row>
    <row r="1415" spans="1:45" x14ac:dyDescent="0.25">
      <c r="A1415" s="24" t="s">
        <v>258</v>
      </c>
      <c r="B1415" s="18" t="s">
        <v>279</v>
      </c>
      <c r="C1415" s="18"/>
      <c r="D1415" s="18"/>
      <c r="E1415" s="11" t="s">
        <v>1414</v>
      </c>
      <c r="F1415" s="122"/>
      <c r="G1415" s="33" t="str">
        <f>VLOOKUP(AF1415, method!$A$1:$B$15, 2, 0)</f>
        <v>留後</v>
      </c>
      <c r="H1415">
        <v>9</v>
      </c>
      <c r="I1415" t="str">
        <f t="shared" si="66"/>
        <v/>
      </c>
      <c r="J1415">
        <f>COUNTIF($B$2:B1415,B1415)</f>
        <v>25</v>
      </c>
      <c r="K1415" t="str">
        <f t="shared" ca="1" si="67"/>
        <v/>
      </c>
      <c r="L1415" t="s">
        <v>546</v>
      </c>
      <c r="M1415" s="39" t="s">
        <v>430</v>
      </c>
      <c r="N1415">
        <v>1000</v>
      </c>
      <c r="O1415">
        <v>0</v>
      </c>
      <c r="P1415">
        <v>57.1</v>
      </c>
      <c r="Q1415">
        <v>1</v>
      </c>
      <c r="R1415">
        <v>6</v>
      </c>
      <c r="S1415" s="57" t="s">
        <v>77</v>
      </c>
      <c r="T1415" s="45" t="s">
        <v>22</v>
      </c>
      <c r="U1415" s="24" t="s">
        <v>53</v>
      </c>
      <c r="V1415">
        <v>121</v>
      </c>
      <c r="W1415">
        <v>125</v>
      </c>
      <c r="X1415">
        <v>1283</v>
      </c>
      <c r="Z1415">
        <v>56</v>
      </c>
      <c r="AA1415" s="37" t="s">
        <v>423</v>
      </c>
      <c r="AB1415" s="35" t="s">
        <v>377</v>
      </c>
      <c r="AC1415" s="35">
        <f>VLOOKUP(A1415,Raceinfo!$A$1:$D$15,4,0)</f>
        <v>4</v>
      </c>
      <c r="AD1415">
        <v>4</v>
      </c>
      <c r="AE1415">
        <v>50</v>
      </c>
      <c r="AF1415">
        <v>13</v>
      </c>
      <c r="AG1415">
        <v>14</v>
      </c>
      <c r="AH1415">
        <v>9</v>
      </c>
      <c r="AL1415" t="s">
        <v>474</v>
      </c>
      <c r="AM1415" t="s">
        <v>1536</v>
      </c>
      <c r="AN1415" s="126">
        <f>表格2[[#This Row],[今次負磅]]/表格2[[#This Row],[排位體重]]*100%</f>
        <v>9.4310210444271236E-2</v>
      </c>
      <c r="AO1415" t="str">
        <f t="shared" si="68"/>
        <v/>
      </c>
    </row>
    <row r="1416" spans="1:45" x14ac:dyDescent="0.25">
      <c r="A1416" s="24" t="s">
        <v>258</v>
      </c>
      <c r="B1416" s="18" t="s">
        <v>279</v>
      </c>
      <c r="C1416" s="18"/>
      <c r="D1416" s="18"/>
      <c r="E1416" s="11" t="s">
        <v>1414</v>
      </c>
      <c r="F1416" s="122"/>
      <c r="G1416" s="32" t="str">
        <f>VLOOKUP(AF1416, method!$A$1:$B$15, 2, 0)</f>
        <v>中前</v>
      </c>
      <c r="H1416">
        <v>10</v>
      </c>
      <c r="I1416" t="str">
        <f t="shared" si="66"/>
        <v/>
      </c>
      <c r="J1416">
        <f>COUNTIF($B$2:B1416,B1416)</f>
        <v>26</v>
      </c>
      <c r="K1416" t="str">
        <f t="shared" ca="1" si="67"/>
        <v/>
      </c>
      <c r="L1416" t="s">
        <v>490</v>
      </c>
      <c r="M1416" s="39" t="s">
        <v>430</v>
      </c>
      <c r="N1416">
        <v>1200</v>
      </c>
      <c r="O1416">
        <v>1</v>
      </c>
      <c r="P1416">
        <v>10.62</v>
      </c>
      <c r="Q1416">
        <v>1</v>
      </c>
      <c r="R1416">
        <v>4</v>
      </c>
      <c r="S1416" s="57" t="s">
        <v>77</v>
      </c>
      <c r="T1416" s="57" t="s">
        <v>77</v>
      </c>
      <c r="U1416" s="24" t="s">
        <v>53</v>
      </c>
      <c r="V1416">
        <v>121</v>
      </c>
      <c r="W1416">
        <v>128</v>
      </c>
      <c r="X1416">
        <v>1302</v>
      </c>
      <c r="Z1416">
        <v>26</v>
      </c>
      <c r="AA1416" s="37" t="s">
        <v>414</v>
      </c>
      <c r="AB1416" s="35" t="s">
        <v>377</v>
      </c>
      <c r="AC1416" s="35">
        <f>VLOOKUP(A1416,Raceinfo!$A$1:$D$15,4,0)</f>
        <v>4</v>
      </c>
      <c r="AD1416">
        <v>4</v>
      </c>
      <c r="AE1416">
        <v>52</v>
      </c>
      <c r="AF1416">
        <v>5</v>
      </c>
      <c r="AG1416">
        <v>5</v>
      </c>
      <c r="AH1416">
        <v>10</v>
      </c>
      <c r="AL1416" t="s">
        <v>474</v>
      </c>
      <c r="AM1416" t="s">
        <v>1536</v>
      </c>
      <c r="AN1416" s="126">
        <f>表格2[[#This Row],[今次負磅]]/表格2[[#This Row],[排位體重]]*100%</f>
        <v>9.2933947772657455E-2</v>
      </c>
      <c r="AO1416" t="str">
        <f t="shared" si="68"/>
        <v/>
      </c>
    </row>
    <row r="1417" spans="1:45" x14ac:dyDescent="0.25">
      <c r="A1417" s="24" t="s">
        <v>258</v>
      </c>
      <c r="B1417" s="18" t="s">
        <v>279</v>
      </c>
      <c r="C1417" s="18"/>
      <c r="D1417" s="18"/>
      <c r="E1417" s="11" t="s">
        <v>1414</v>
      </c>
      <c r="F1417" s="122"/>
      <c r="G1417" s="31" t="str">
        <f>VLOOKUP(AF1417, method!$A$1:$B$15, 2, 0)</f>
        <v>中後</v>
      </c>
      <c r="H1417">
        <v>9</v>
      </c>
      <c r="I1417" t="str">
        <f t="shared" si="66"/>
        <v/>
      </c>
      <c r="J1417">
        <f>COUNTIF($B$2:B1417,B1417)</f>
        <v>27</v>
      </c>
      <c r="K1417" t="str">
        <f t="shared" ca="1" si="67"/>
        <v/>
      </c>
      <c r="L1417" t="s">
        <v>654</v>
      </c>
      <c r="M1417" s="39" t="s">
        <v>384</v>
      </c>
      <c r="N1417">
        <v>1200</v>
      </c>
      <c r="O1417">
        <v>1</v>
      </c>
      <c r="P1417">
        <v>10.1</v>
      </c>
      <c r="Q1417">
        <v>1</v>
      </c>
      <c r="R1417">
        <v>7</v>
      </c>
      <c r="S1417" s="57" t="s">
        <v>77</v>
      </c>
      <c r="T1417" s="57" t="s">
        <v>77</v>
      </c>
      <c r="U1417" s="24" t="s">
        <v>53</v>
      </c>
      <c r="V1417">
        <v>121</v>
      </c>
      <c r="W1417">
        <v>128</v>
      </c>
      <c r="X1417">
        <v>1285</v>
      </c>
      <c r="Z1417">
        <v>86</v>
      </c>
      <c r="AA1417" s="37">
        <v>3</v>
      </c>
      <c r="AB1417" s="35" t="s">
        <v>377</v>
      </c>
      <c r="AC1417" s="35">
        <f>VLOOKUP(A1417,Raceinfo!$A$1:$D$15,4,0)</f>
        <v>4</v>
      </c>
      <c r="AD1417">
        <v>4</v>
      </c>
      <c r="AE1417">
        <v>52</v>
      </c>
      <c r="AF1417">
        <v>10</v>
      </c>
      <c r="AG1417">
        <v>8</v>
      </c>
      <c r="AH1417">
        <v>9</v>
      </c>
      <c r="AL1417" t="s">
        <v>798</v>
      </c>
      <c r="AM1417" t="s">
        <v>1666</v>
      </c>
      <c r="AN1417" s="126">
        <f>表格2[[#This Row],[今次負磅]]/表格2[[#This Row],[排位體重]]*100%</f>
        <v>9.4163424124513617E-2</v>
      </c>
      <c r="AO1417" t="str">
        <f t="shared" si="68"/>
        <v/>
      </c>
    </row>
    <row r="1418" spans="1:45" x14ac:dyDescent="0.25">
      <c r="A1418" s="24" t="s">
        <v>258</v>
      </c>
      <c r="B1418" s="19" t="s">
        <v>281</v>
      </c>
      <c r="C1418" s="19"/>
      <c r="D1418" s="19"/>
      <c r="E1418" s="125" t="s">
        <v>1399</v>
      </c>
      <c r="F1418" s="122"/>
      <c r="G1418" s="30" t="str">
        <f>VLOOKUP(AF1418, method!$A$1:$B$15, 2, 0)</f>
        <v>放頭</v>
      </c>
      <c r="H1418">
        <v>11</v>
      </c>
      <c r="I1418" t="str">
        <f t="shared" si="66"/>
        <v/>
      </c>
      <c r="J1418">
        <f>COUNTIF($B$2:B1418,B1418)</f>
        <v>1</v>
      </c>
      <c r="K1418" t="str">
        <f t="shared" ca="1" si="67"/>
        <v/>
      </c>
      <c r="L1418" t="s">
        <v>368</v>
      </c>
      <c r="M1418" s="39" t="s">
        <v>369</v>
      </c>
      <c r="N1418" s="42">
        <v>1400</v>
      </c>
      <c r="O1418">
        <v>1</v>
      </c>
      <c r="P1418">
        <v>22.5</v>
      </c>
      <c r="Q1418">
        <v>9</v>
      </c>
      <c r="R1418">
        <v>2</v>
      </c>
      <c r="S1418" s="63" t="s">
        <v>191</v>
      </c>
      <c r="T1418" s="51" t="s">
        <v>52</v>
      </c>
      <c r="U1418" s="23" t="s">
        <v>47</v>
      </c>
      <c r="V1418">
        <v>120</v>
      </c>
      <c r="W1418">
        <v>126</v>
      </c>
      <c r="X1418">
        <v>1093</v>
      </c>
      <c r="Z1418">
        <v>16</v>
      </c>
      <c r="AA1418" s="37" t="s">
        <v>414</v>
      </c>
      <c r="AB1418" s="35" t="s">
        <v>370</v>
      </c>
      <c r="AC1418" s="35">
        <f>VLOOKUP(A1418,Raceinfo!$A$1:$D$15,4,0)</f>
        <v>4</v>
      </c>
      <c r="AD1418">
        <v>4</v>
      </c>
      <c r="AE1418">
        <v>49</v>
      </c>
      <c r="AF1418">
        <v>2</v>
      </c>
      <c r="AG1418">
        <v>3</v>
      </c>
      <c r="AH1418">
        <v>3</v>
      </c>
      <c r="AI1418">
        <v>11</v>
      </c>
      <c r="AL1418" t="s">
        <v>18</v>
      </c>
      <c r="AM1418" t="s">
        <v>1475</v>
      </c>
      <c r="AN1418" s="126">
        <f>表格2[[#This Row],[今次負磅]]/表格2[[#This Row],[排位體重]]*100%</f>
        <v>0.10978956999085086</v>
      </c>
      <c r="AO1418" t="str">
        <f t="shared" si="68"/>
        <v/>
      </c>
      <c r="AS1418" t="s">
        <v>1421</v>
      </c>
    </row>
    <row r="1419" spans="1:45" x14ac:dyDescent="0.25">
      <c r="A1419" s="24" t="s">
        <v>258</v>
      </c>
      <c r="B1419" s="19" t="s">
        <v>281</v>
      </c>
      <c r="C1419" s="19"/>
      <c r="D1419" s="19"/>
      <c r="E1419" s="11" t="s">
        <v>1414</v>
      </c>
      <c r="F1419" s="122"/>
      <c r="G1419" s="30" t="str">
        <f>VLOOKUP(AF1419, method!$A$1:$B$15, 2, 0)</f>
        <v>放頭</v>
      </c>
      <c r="H1419">
        <v>4</v>
      </c>
      <c r="I1419" t="str">
        <f t="shared" si="66"/>
        <v/>
      </c>
      <c r="J1419">
        <f>COUNTIF($B$2:B1419,B1419)</f>
        <v>2</v>
      </c>
      <c r="K1419" t="str">
        <f t="shared" ca="1" si="67"/>
        <v/>
      </c>
      <c r="L1419" t="s">
        <v>462</v>
      </c>
      <c r="M1419" s="39" t="s">
        <v>430</v>
      </c>
      <c r="N1419" s="42">
        <v>1400</v>
      </c>
      <c r="O1419">
        <v>1</v>
      </c>
      <c r="P1419">
        <v>22.73</v>
      </c>
      <c r="Q1419">
        <v>9</v>
      </c>
      <c r="R1419">
        <v>8</v>
      </c>
      <c r="S1419" s="63" t="s">
        <v>191</v>
      </c>
      <c r="T1419" s="44" t="s">
        <v>347</v>
      </c>
      <c r="U1419" s="23" t="s">
        <v>47</v>
      </c>
      <c r="V1419">
        <v>120</v>
      </c>
      <c r="W1419">
        <v>124</v>
      </c>
      <c r="X1419">
        <v>1097</v>
      </c>
      <c r="Z1419">
        <v>57</v>
      </c>
      <c r="AA1419" s="38">
        <v>2</v>
      </c>
      <c r="AB1419" s="36" t="s">
        <v>459</v>
      </c>
      <c r="AC1419" s="36">
        <f>VLOOKUP(A1419,Raceinfo!$A$1:$D$15,4,0)</f>
        <v>4</v>
      </c>
      <c r="AD1419">
        <v>4</v>
      </c>
      <c r="AE1419">
        <v>50</v>
      </c>
      <c r="AF1419">
        <v>2</v>
      </c>
      <c r="AG1419">
        <v>3</v>
      </c>
      <c r="AH1419">
        <v>2</v>
      </c>
      <c r="AI1419">
        <v>4</v>
      </c>
      <c r="AL1419" t="s">
        <v>113</v>
      </c>
      <c r="AM1419" t="s">
        <v>1476</v>
      </c>
      <c r="AN1419" s="126">
        <f>表格2[[#This Row],[今次負磅]]/表格2[[#This Row],[排位體重]]*100%</f>
        <v>0.10938924339106655</v>
      </c>
      <c r="AO1419" t="str">
        <f t="shared" si="68"/>
        <v/>
      </c>
      <c r="AS1419" t="s">
        <v>1421</v>
      </c>
    </row>
    <row r="1420" spans="1:45" x14ac:dyDescent="0.25">
      <c r="A1420" s="24" t="s">
        <v>258</v>
      </c>
      <c r="B1420" s="19" t="s">
        <v>281</v>
      </c>
      <c r="C1420" s="19"/>
      <c r="D1420" s="19"/>
      <c r="E1420" s="11" t="s">
        <v>1414</v>
      </c>
      <c r="F1420" s="122"/>
      <c r="G1420" s="31" t="str">
        <f>VLOOKUP(AF1420, method!$A$1:$B$15, 2, 0)</f>
        <v>中後</v>
      </c>
      <c r="H1420">
        <v>11</v>
      </c>
      <c r="I1420" t="str">
        <f t="shared" si="66"/>
        <v/>
      </c>
      <c r="J1420">
        <f>COUNTIF($B$2:B1420,B1420)</f>
        <v>3</v>
      </c>
      <c r="K1420" t="str">
        <f t="shared" ca="1" si="67"/>
        <v/>
      </c>
      <c r="L1420" t="s">
        <v>590</v>
      </c>
      <c r="M1420" s="39" t="s">
        <v>430</v>
      </c>
      <c r="N1420">
        <v>1200</v>
      </c>
      <c r="O1420">
        <v>1</v>
      </c>
      <c r="P1420">
        <v>12.19</v>
      </c>
      <c r="Q1420">
        <v>9</v>
      </c>
      <c r="R1420">
        <v>6</v>
      </c>
      <c r="S1420" s="63" t="s">
        <v>191</v>
      </c>
      <c r="T1420" s="76" t="s">
        <v>355</v>
      </c>
      <c r="U1420" s="23" t="s">
        <v>47</v>
      </c>
      <c r="V1420">
        <v>120</v>
      </c>
      <c r="W1420">
        <v>127</v>
      </c>
      <c r="X1420">
        <v>1109</v>
      </c>
      <c r="Z1420">
        <v>33</v>
      </c>
      <c r="AA1420" s="37" t="s">
        <v>387</v>
      </c>
      <c r="AB1420" s="36" t="s">
        <v>459</v>
      </c>
      <c r="AC1420" s="36">
        <f>VLOOKUP(A1420,Raceinfo!$A$1:$D$15,4,0)</f>
        <v>4</v>
      </c>
      <c r="AD1420">
        <v>4</v>
      </c>
      <c r="AE1420">
        <v>52</v>
      </c>
      <c r="AF1420">
        <v>9</v>
      </c>
      <c r="AG1420">
        <v>10</v>
      </c>
      <c r="AH1420">
        <v>11</v>
      </c>
      <c r="AL1420" t="s">
        <v>94</v>
      </c>
      <c r="AM1420" t="s">
        <v>1480</v>
      </c>
      <c r="AN1420" s="126">
        <f>表格2[[#This Row],[今次負磅]]/表格2[[#This Row],[排位體重]]*100%</f>
        <v>0.10820559062218214</v>
      </c>
      <c r="AO1420" t="str">
        <f t="shared" si="68"/>
        <v/>
      </c>
      <c r="AS1420" t="s">
        <v>1421</v>
      </c>
    </row>
    <row r="1421" spans="1:45" x14ac:dyDescent="0.25">
      <c r="A1421" s="24" t="s">
        <v>258</v>
      </c>
      <c r="B1421" s="19" t="s">
        <v>281</v>
      </c>
      <c r="C1421" s="19"/>
      <c r="D1421" s="19"/>
      <c r="E1421" s="125" t="s">
        <v>1399</v>
      </c>
      <c r="F1421" s="122"/>
      <c r="G1421" s="30" t="str">
        <f>VLOOKUP(AF1421, method!$A$1:$B$15, 2, 0)</f>
        <v>放頭</v>
      </c>
      <c r="H1421">
        <v>11</v>
      </c>
      <c r="I1421" t="str">
        <f t="shared" si="66"/>
        <v/>
      </c>
      <c r="J1421">
        <f>COUNTIF($B$2:B1421,B1421)</f>
        <v>4</v>
      </c>
      <c r="K1421" t="str">
        <f t="shared" ca="1" si="67"/>
        <v/>
      </c>
      <c r="L1421" t="s">
        <v>381</v>
      </c>
      <c r="M1421" s="39" t="s">
        <v>369</v>
      </c>
      <c r="N1421">
        <v>1200</v>
      </c>
      <c r="O1421">
        <v>1</v>
      </c>
      <c r="P1421">
        <v>10.48</v>
      </c>
      <c r="Q1421">
        <v>9</v>
      </c>
      <c r="R1421">
        <v>4</v>
      </c>
      <c r="S1421" s="63" t="s">
        <v>191</v>
      </c>
      <c r="T1421" s="63" t="s">
        <v>191</v>
      </c>
      <c r="U1421" s="23" t="s">
        <v>47</v>
      </c>
      <c r="V1421">
        <v>120</v>
      </c>
      <c r="W1421">
        <v>125</v>
      </c>
      <c r="X1421">
        <v>1108</v>
      </c>
      <c r="Z1421">
        <v>30</v>
      </c>
      <c r="AA1421" s="37" t="s">
        <v>527</v>
      </c>
      <c r="AB1421" s="35" t="s">
        <v>370</v>
      </c>
      <c r="AC1421" s="35">
        <f>VLOOKUP(A1421,Raceinfo!$A$1:$D$15,4,0)</f>
        <v>4</v>
      </c>
      <c r="AD1421">
        <v>4</v>
      </c>
      <c r="AE1421">
        <v>52</v>
      </c>
      <c r="AF1421">
        <v>3</v>
      </c>
      <c r="AG1421">
        <v>3</v>
      </c>
      <c r="AH1421">
        <v>11</v>
      </c>
      <c r="AL1421" t="s">
        <v>181</v>
      </c>
      <c r="AM1421" t="s">
        <v>1489</v>
      </c>
      <c r="AN1421" s="126">
        <f>表格2[[#This Row],[今次負磅]]/表格2[[#This Row],[排位體重]]*100%</f>
        <v>0.10830324909747292</v>
      </c>
      <c r="AO1421" t="str">
        <f t="shared" si="68"/>
        <v/>
      </c>
      <c r="AS1421" t="s">
        <v>1421</v>
      </c>
    </row>
    <row r="1422" spans="1:45" x14ac:dyDescent="0.25">
      <c r="A1422" s="24" t="s">
        <v>258</v>
      </c>
      <c r="B1422" s="20" t="s">
        <v>283</v>
      </c>
      <c r="C1422" s="20"/>
      <c r="D1422" s="20"/>
      <c r="E1422" s="125" t="s">
        <v>1399</v>
      </c>
      <c r="F1422" s="122"/>
      <c r="G1422" s="31" t="str">
        <f>VLOOKUP(AF1422, method!$A$1:$B$15, 2, 0)</f>
        <v>中後</v>
      </c>
      <c r="H1422">
        <v>6</v>
      </c>
      <c r="I1422" t="str">
        <f t="shared" si="66"/>
        <v/>
      </c>
      <c r="J1422">
        <f>COUNTIF($B$2:B1422,B1422)</f>
        <v>1</v>
      </c>
      <c r="K1422" t="str">
        <f t="shared" ca="1" si="67"/>
        <v/>
      </c>
      <c r="L1422" t="s">
        <v>519</v>
      </c>
      <c r="M1422" s="40" t="s">
        <v>398</v>
      </c>
      <c r="N1422">
        <v>1200</v>
      </c>
      <c r="O1422">
        <v>1</v>
      </c>
      <c r="P1422">
        <v>10.3</v>
      </c>
      <c r="Q1422">
        <v>14</v>
      </c>
      <c r="R1422">
        <v>9</v>
      </c>
      <c r="S1422" s="44" t="s">
        <v>347</v>
      </c>
      <c r="T1422" s="44" t="s">
        <v>347</v>
      </c>
      <c r="U1422" s="17" t="s">
        <v>16</v>
      </c>
      <c r="V1422">
        <v>115</v>
      </c>
      <c r="W1422">
        <v>119</v>
      </c>
      <c r="X1422">
        <v>1093</v>
      </c>
      <c r="Z1422">
        <v>23</v>
      </c>
      <c r="AA1422" s="38">
        <v>2</v>
      </c>
      <c r="AB1422" s="35" t="s">
        <v>377</v>
      </c>
      <c r="AC1422" s="35">
        <f>VLOOKUP(A1422,Raceinfo!$A$1:$D$15,4,0)</f>
        <v>4</v>
      </c>
      <c r="AD1422">
        <v>4</v>
      </c>
      <c r="AE1422">
        <v>46</v>
      </c>
      <c r="AF1422">
        <v>9</v>
      </c>
      <c r="AG1422">
        <v>10</v>
      </c>
      <c r="AH1422">
        <v>6</v>
      </c>
      <c r="AL1422" t="s">
        <v>34</v>
      </c>
      <c r="AM1422" t="s">
        <v>1470</v>
      </c>
      <c r="AN1422" s="126">
        <f>表格2[[#This Row],[今次負磅]]/表格2[[#This Row],[排位體重]]*100%</f>
        <v>0.10521500457456541</v>
      </c>
      <c r="AO1422" t="str">
        <f t="shared" si="68"/>
        <v/>
      </c>
    </row>
    <row r="1423" spans="1:45" x14ac:dyDescent="0.25">
      <c r="A1423" s="24" t="s">
        <v>258</v>
      </c>
      <c r="B1423" s="20" t="s">
        <v>283</v>
      </c>
      <c r="C1423" s="20"/>
      <c r="D1423" s="20"/>
      <c r="E1423" s="125" t="s">
        <v>1399</v>
      </c>
      <c r="F1423" s="122"/>
      <c r="G1423" s="32" t="str">
        <f>VLOOKUP(AF1423, method!$A$1:$B$15, 2, 0)</f>
        <v>中前</v>
      </c>
      <c r="H1423">
        <v>10</v>
      </c>
      <c r="I1423" t="str">
        <f t="shared" si="66"/>
        <v/>
      </c>
      <c r="J1423">
        <f>COUNTIF($B$2:B1423,B1423)</f>
        <v>2</v>
      </c>
      <c r="K1423" t="str">
        <f t="shared" ca="1" si="67"/>
        <v/>
      </c>
      <c r="L1423" t="s">
        <v>393</v>
      </c>
      <c r="M1423" s="39" t="s">
        <v>394</v>
      </c>
      <c r="N1423" s="42">
        <v>1400</v>
      </c>
      <c r="O1423">
        <v>1</v>
      </c>
      <c r="P1423">
        <v>22.7</v>
      </c>
      <c r="Q1423">
        <v>14</v>
      </c>
      <c r="R1423">
        <v>7</v>
      </c>
      <c r="S1423" s="44" t="s">
        <v>347</v>
      </c>
      <c r="T1423" s="44" t="s">
        <v>347</v>
      </c>
      <c r="U1423" s="17" t="s">
        <v>16</v>
      </c>
      <c r="V1423">
        <v>115</v>
      </c>
      <c r="W1423">
        <v>121</v>
      </c>
      <c r="X1423">
        <v>1094</v>
      </c>
      <c r="Z1423">
        <v>46</v>
      </c>
      <c r="AA1423" s="37" t="s">
        <v>382</v>
      </c>
      <c r="AB1423" s="35" t="s">
        <v>377</v>
      </c>
      <c r="AC1423" s="35">
        <f>VLOOKUP(A1423,Raceinfo!$A$1:$D$15,4,0)</f>
        <v>4</v>
      </c>
      <c r="AD1423">
        <v>4</v>
      </c>
      <c r="AE1423">
        <v>48</v>
      </c>
      <c r="AF1423">
        <v>6</v>
      </c>
      <c r="AG1423">
        <v>8</v>
      </c>
      <c r="AH1423">
        <v>10</v>
      </c>
      <c r="AI1423">
        <v>10</v>
      </c>
      <c r="AL1423" t="s">
        <v>34</v>
      </c>
      <c r="AM1423" t="s">
        <v>1470</v>
      </c>
      <c r="AN1423" s="126">
        <f>表格2[[#This Row],[今次負磅]]/表格2[[#This Row],[排位體重]]*100%</f>
        <v>0.10511882998171847</v>
      </c>
      <c r="AO1423" t="str">
        <f t="shared" si="68"/>
        <v/>
      </c>
    </row>
    <row r="1424" spans="1:45" x14ac:dyDescent="0.25">
      <c r="A1424" s="24" t="s">
        <v>258</v>
      </c>
      <c r="B1424" s="20" t="s">
        <v>283</v>
      </c>
      <c r="C1424" s="20"/>
      <c r="D1424" s="20"/>
      <c r="E1424" s="125" t="s">
        <v>1399</v>
      </c>
      <c r="F1424" s="122"/>
      <c r="G1424" s="31" t="str">
        <f>VLOOKUP(AF1424, method!$A$1:$B$15, 2, 0)</f>
        <v>中後</v>
      </c>
      <c r="H1424">
        <v>13</v>
      </c>
      <c r="I1424" t="str">
        <f t="shared" si="66"/>
        <v/>
      </c>
      <c r="J1424">
        <f>COUNTIF($B$2:B1424,B1424)</f>
        <v>3</v>
      </c>
      <c r="K1424" t="str">
        <f t="shared" ca="1" si="67"/>
        <v/>
      </c>
      <c r="L1424" t="s">
        <v>415</v>
      </c>
      <c r="M1424" s="39" t="s">
        <v>413</v>
      </c>
      <c r="N1424" s="42">
        <v>1400</v>
      </c>
      <c r="O1424">
        <v>1</v>
      </c>
      <c r="P1424">
        <v>24</v>
      </c>
      <c r="Q1424">
        <v>14</v>
      </c>
      <c r="R1424">
        <v>10</v>
      </c>
      <c r="S1424" s="44" t="s">
        <v>347</v>
      </c>
      <c r="T1424" s="44" t="s">
        <v>347</v>
      </c>
      <c r="U1424" s="17" t="s">
        <v>16</v>
      </c>
      <c r="V1424">
        <v>115</v>
      </c>
      <c r="W1424">
        <v>125</v>
      </c>
      <c r="X1424">
        <v>1103</v>
      </c>
      <c r="Z1424">
        <v>14</v>
      </c>
      <c r="AA1424" s="37" t="s">
        <v>714</v>
      </c>
      <c r="AB1424" s="35" t="s">
        <v>377</v>
      </c>
      <c r="AC1424" s="35">
        <f>VLOOKUP(A1424,Raceinfo!$A$1:$D$15,4,0)</f>
        <v>4</v>
      </c>
      <c r="AD1424">
        <v>4</v>
      </c>
      <c r="AE1424">
        <v>50</v>
      </c>
      <c r="AF1424">
        <v>10</v>
      </c>
      <c r="AG1424">
        <v>13</v>
      </c>
      <c r="AH1424">
        <v>14</v>
      </c>
      <c r="AI1424">
        <v>13</v>
      </c>
      <c r="AL1424" t="s">
        <v>34</v>
      </c>
      <c r="AM1424" t="s">
        <v>1470</v>
      </c>
      <c r="AN1424" s="126">
        <f>表格2[[#This Row],[今次負磅]]/表格2[[#This Row],[排位體重]]*100%</f>
        <v>0.1042611060743427</v>
      </c>
      <c r="AO1424" t="str">
        <f t="shared" si="68"/>
        <v/>
      </c>
    </row>
    <row r="1425" spans="1:41" x14ac:dyDescent="0.25">
      <c r="A1425" s="24" t="s">
        <v>258</v>
      </c>
      <c r="B1425" s="20" t="s">
        <v>283</v>
      </c>
      <c r="C1425" s="20"/>
      <c r="D1425" s="20"/>
      <c r="E1425" s="125" t="s">
        <v>1399</v>
      </c>
      <c r="F1425" s="122"/>
      <c r="G1425" s="30" t="str">
        <f>VLOOKUP(AF1425, method!$A$1:$B$15, 2, 0)</f>
        <v>放頭</v>
      </c>
      <c r="H1425">
        <v>4</v>
      </c>
      <c r="I1425" t="str">
        <f t="shared" si="66"/>
        <v/>
      </c>
      <c r="J1425">
        <f>COUNTIF($B$2:B1425,B1425)</f>
        <v>4</v>
      </c>
      <c r="K1425" t="str">
        <f t="shared" ca="1" si="67"/>
        <v/>
      </c>
      <c r="L1425" t="s">
        <v>465</v>
      </c>
      <c r="M1425" s="39" t="s">
        <v>413</v>
      </c>
      <c r="N1425" s="42">
        <v>1400</v>
      </c>
      <c r="O1425">
        <v>1</v>
      </c>
      <c r="P1425">
        <v>23.13</v>
      </c>
      <c r="Q1425">
        <v>14</v>
      </c>
      <c r="R1425">
        <v>4</v>
      </c>
      <c r="S1425" s="44" t="s">
        <v>347</v>
      </c>
      <c r="T1425" s="44" t="s">
        <v>347</v>
      </c>
      <c r="U1425" s="17" t="s">
        <v>16</v>
      </c>
      <c r="V1425">
        <v>115</v>
      </c>
      <c r="W1425">
        <v>127</v>
      </c>
      <c r="X1425">
        <v>1080</v>
      </c>
      <c r="Z1425">
        <v>31</v>
      </c>
      <c r="AA1425" s="37" t="s">
        <v>436</v>
      </c>
      <c r="AB1425" s="36" t="s">
        <v>459</v>
      </c>
      <c r="AC1425" s="36">
        <f>VLOOKUP(A1425,Raceinfo!$A$1:$D$15,4,0)</f>
        <v>4</v>
      </c>
      <c r="AD1425">
        <v>4</v>
      </c>
      <c r="AE1425">
        <v>52</v>
      </c>
      <c r="AF1425">
        <v>3</v>
      </c>
      <c r="AG1425">
        <v>5</v>
      </c>
      <c r="AH1425">
        <v>4</v>
      </c>
      <c r="AI1425">
        <v>4</v>
      </c>
      <c r="AL1425" t="s">
        <v>94</v>
      </c>
      <c r="AM1425" t="s">
        <v>1480</v>
      </c>
      <c r="AN1425" s="126">
        <f>表格2[[#This Row],[今次負磅]]/表格2[[#This Row],[排位體重]]*100%</f>
        <v>0.10648148148148148</v>
      </c>
      <c r="AO1425" t="str">
        <f t="shared" si="68"/>
        <v/>
      </c>
    </row>
    <row r="1426" spans="1:41" x14ac:dyDescent="0.25">
      <c r="A1426" s="24" t="s">
        <v>258</v>
      </c>
      <c r="B1426" s="20" t="s">
        <v>283</v>
      </c>
      <c r="C1426" s="20"/>
      <c r="D1426" s="20"/>
      <c r="E1426" s="125" t="s">
        <v>1399</v>
      </c>
      <c r="F1426" s="122"/>
      <c r="G1426" s="33" t="str">
        <f>VLOOKUP(AF1426, method!$A$1:$B$15, 2, 0)</f>
        <v>留後</v>
      </c>
      <c r="H1426">
        <v>10</v>
      </c>
      <c r="I1426" t="str">
        <f t="shared" si="66"/>
        <v/>
      </c>
      <c r="J1426">
        <f>COUNTIF($B$2:B1426,B1426)</f>
        <v>5</v>
      </c>
      <c r="K1426" t="str">
        <f t="shared" ca="1" si="67"/>
        <v/>
      </c>
      <c r="L1426" t="s">
        <v>538</v>
      </c>
      <c r="M1426" s="39" t="s">
        <v>413</v>
      </c>
      <c r="N1426" s="42">
        <v>1400</v>
      </c>
      <c r="O1426">
        <v>1</v>
      </c>
      <c r="P1426">
        <v>23.9</v>
      </c>
      <c r="Q1426">
        <v>14</v>
      </c>
      <c r="R1426">
        <v>8</v>
      </c>
      <c r="S1426" s="44" t="s">
        <v>347</v>
      </c>
      <c r="T1426" s="44" t="s">
        <v>347</v>
      </c>
      <c r="U1426" s="17" t="s">
        <v>16</v>
      </c>
      <c r="V1426">
        <v>115</v>
      </c>
      <c r="W1426">
        <v>127</v>
      </c>
      <c r="X1426">
        <v>1094</v>
      </c>
      <c r="Z1426">
        <v>26</v>
      </c>
      <c r="AA1426" s="37">
        <v>7</v>
      </c>
      <c r="AB1426" s="35" t="s">
        <v>377</v>
      </c>
      <c r="AC1426" s="35">
        <f>VLOOKUP(A1426,Raceinfo!$A$1:$D$15,4,0)</f>
        <v>4</v>
      </c>
      <c r="AD1426">
        <v>4</v>
      </c>
      <c r="AE1426">
        <v>54</v>
      </c>
      <c r="AF1426">
        <v>11</v>
      </c>
      <c r="AG1426">
        <v>10</v>
      </c>
      <c r="AH1426">
        <v>10</v>
      </c>
      <c r="AI1426">
        <v>10</v>
      </c>
      <c r="AL1426" t="s">
        <v>18</v>
      </c>
      <c r="AM1426" t="s">
        <v>1475</v>
      </c>
      <c r="AN1426" s="126">
        <f>表格2[[#This Row],[今次負磅]]/表格2[[#This Row],[排位體重]]*100%</f>
        <v>0.10511882998171847</v>
      </c>
      <c r="AO1426" t="str">
        <f t="shared" si="68"/>
        <v/>
      </c>
    </row>
    <row r="1427" spans="1:41" x14ac:dyDescent="0.25">
      <c r="A1427" s="24" t="s">
        <v>258</v>
      </c>
      <c r="B1427" s="20" t="s">
        <v>283</v>
      </c>
      <c r="C1427" s="20"/>
      <c r="D1427" s="20"/>
      <c r="E1427" s="11" t="s">
        <v>1414</v>
      </c>
      <c r="F1427" s="122"/>
      <c r="G1427" s="33" t="str">
        <f>VLOOKUP(AF1427, method!$A$1:$B$15, 2, 0)</f>
        <v>留後</v>
      </c>
      <c r="H1427">
        <v>11</v>
      </c>
      <c r="I1427" t="str">
        <f t="shared" si="66"/>
        <v/>
      </c>
      <c r="J1427">
        <f>COUNTIF($B$2:B1427,B1427)</f>
        <v>6</v>
      </c>
      <c r="K1427" t="str">
        <f t="shared" ca="1" si="67"/>
        <v/>
      </c>
      <c r="L1427" t="s">
        <v>568</v>
      </c>
      <c r="M1427" s="39" t="s">
        <v>369</v>
      </c>
      <c r="N1427" s="42">
        <v>1400</v>
      </c>
      <c r="O1427">
        <v>1</v>
      </c>
      <c r="P1427">
        <v>22.13</v>
      </c>
      <c r="Q1427">
        <v>14</v>
      </c>
      <c r="R1427">
        <v>14</v>
      </c>
      <c r="S1427" s="44" t="s">
        <v>347</v>
      </c>
      <c r="T1427" s="44" t="s">
        <v>347</v>
      </c>
      <c r="U1427" s="17" t="s">
        <v>16</v>
      </c>
      <c r="V1427">
        <v>115</v>
      </c>
      <c r="W1427">
        <v>129</v>
      </c>
      <c r="X1427">
        <v>1108</v>
      </c>
      <c r="Z1427">
        <v>37</v>
      </c>
      <c r="AA1427" s="37" t="s">
        <v>440</v>
      </c>
      <c r="AB1427" s="35" t="s">
        <v>370</v>
      </c>
      <c r="AC1427" s="35">
        <f>VLOOKUP(A1427,Raceinfo!$A$1:$D$15,4,0)</f>
        <v>4</v>
      </c>
      <c r="AD1427">
        <v>4</v>
      </c>
      <c r="AE1427">
        <v>56</v>
      </c>
      <c r="AF1427">
        <v>13</v>
      </c>
      <c r="AG1427">
        <v>14</v>
      </c>
      <c r="AH1427">
        <v>14</v>
      </c>
      <c r="AI1427">
        <v>11</v>
      </c>
      <c r="AL1427" t="s">
        <v>18</v>
      </c>
      <c r="AM1427" t="s">
        <v>1475</v>
      </c>
      <c r="AN1427" s="126">
        <f>表格2[[#This Row],[今次負磅]]/表格2[[#This Row],[排位體重]]*100%</f>
        <v>0.10379061371841156</v>
      </c>
      <c r="AO1427" t="str">
        <f t="shared" si="68"/>
        <v/>
      </c>
    </row>
    <row r="1428" spans="1:41" x14ac:dyDescent="0.25">
      <c r="A1428" s="24" t="s">
        <v>258</v>
      </c>
      <c r="B1428" s="20" t="s">
        <v>283</v>
      </c>
      <c r="C1428" s="20"/>
      <c r="D1428" s="20"/>
      <c r="E1428" s="125" t="s">
        <v>1399</v>
      </c>
      <c r="F1428" s="122"/>
      <c r="G1428" s="32" t="str">
        <f>VLOOKUP(AF1428, method!$A$1:$B$15, 2, 0)</f>
        <v>中前</v>
      </c>
      <c r="H1428">
        <v>6</v>
      </c>
      <c r="I1428" t="str">
        <f t="shared" si="66"/>
        <v/>
      </c>
      <c r="J1428">
        <f>COUNTIF($B$2:B1428,B1428)</f>
        <v>7</v>
      </c>
      <c r="K1428" t="str">
        <f t="shared" ca="1" si="67"/>
        <v/>
      </c>
      <c r="L1428" t="s">
        <v>418</v>
      </c>
      <c r="M1428" s="39" t="s">
        <v>384</v>
      </c>
      <c r="N1428" s="42">
        <v>1400</v>
      </c>
      <c r="O1428">
        <v>1</v>
      </c>
      <c r="P1428">
        <v>22.24</v>
      </c>
      <c r="Q1428">
        <v>14</v>
      </c>
      <c r="R1428">
        <v>2</v>
      </c>
      <c r="S1428" s="44" t="s">
        <v>347</v>
      </c>
      <c r="T1428" s="44" t="s">
        <v>347</v>
      </c>
      <c r="U1428" s="17" t="s">
        <v>16</v>
      </c>
      <c r="V1428">
        <v>115</v>
      </c>
      <c r="W1428">
        <v>131</v>
      </c>
      <c r="X1428">
        <v>1096</v>
      </c>
      <c r="Z1428">
        <v>9.6999999999999993</v>
      </c>
      <c r="AA1428" s="37" t="s">
        <v>473</v>
      </c>
      <c r="AB1428" s="35" t="s">
        <v>377</v>
      </c>
      <c r="AC1428" s="35">
        <f>VLOOKUP(A1428,Raceinfo!$A$1:$D$15,4,0)</f>
        <v>4</v>
      </c>
      <c r="AD1428">
        <v>4</v>
      </c>
      <c r="AE1428">
        <v>58</v>
      </c>
      <c r="AF1428">
        <v>7</v>
      </c>
      <c r="AG1428">
        <v>7</v>
      </c>
      <c r="AH1428">
        <v>5</v>
      </c>
      <c r="AI1428">
        <v>6</v>
      </c>
      <c r="AL1428" t="s">
        <v>18</v>
      </c>
      <c r="AM1428" t="s">
        <v>1475</v>
      </c>
      <c r="AN1428" s="126">
        <f>表格2[[#This Row],[今次負磅]]/表格2[[#This Row],[排位體重]]*100%</f>
        <v>0.10492700729927007</v>
      </c>
      <c r="AO1428" t="str">
        <f t="shared" si="68"/>
        <v/>
      </c>
    </row>
    <row r="1429" spans="1:41" x14ac:dyDescent="0.25">
      <c r="A1429" s="24" t="s">
        <v>258</v>
      </c>
      <c r="B1429" s="20" t="s">
        <v>283</v>
      </c>
      <c r="C1429" s="20"/>
      <c r="D1429" s="20"/>
      <c r="E1429" s="125" t="s">
        <v>1399</v>
      </c>
      <c r="F1429" s="122"/>
      <c r="G1429" s="32" t="str">
        <f>VLOOKUP(AF1429, method!$A$1:$B$15, 2, 0)</f>
        <v>中前</v>
      </c>
      <c r="H1429">
        <v>11</v>
      </c>
      <c r="I1429" t="str">
        <f t="shared" si="66"/>
        <v/>
      </c>
      <c r="J1429">
        <f>COUNTIF($B$2:B1429,B1429)</f>
        <v>8</v>
      </c>
      <c r="K1429" t="str">
        <f t="shared" ca="1" si="67"/>
        <v/>
      </c>
      <c r="L1429" t="s">
        <v>615</v>
      </c>
      <c r="M1429" s="39" t="s">
        <v>390</v>
      </c>
      <c r="N1429" s="42">
        <v>1400</v>
      </c>
      <c r="O1429">
        <v>1</v>
      </c>
      <c r="P1429">
        <v>22.94</v>
      </c>
      <c r="Q1429">
        <v>14</v>
      </c>
      <c r="R1429">
        <v>8</v>
      </c>
      <c r="S1429" s="44" t="s">
        <v>347</v>
      </c>
      <c r="T1429" s="47" t="s">
        <v>32</v>
      </c>
      <c r="U1429" s="17" t="s">
        <v>16</v>
      </c>
      <c r="V1429">
        <v>115</v>
      </c>
      <c r="W1429">
        <v>135</v>
      </c>
      <c r="X1429">
        <v>1105</v>
      </c>
      <c r="Z1429">
        <v>3.8</v>
      </c>
      <c r="AA1429" s="37" t="s">
        <v>534</v>
      </c>
      <c r="AB1429" s="35" t="s">
        <v>377</v>
      </c>
      <c r="AC1429" s="35">
        <f>VLOOKUP(A1429,Raceinfo!$A$1:$D$15,4,0)</f>
        <v>4</v>
      </c>
      <c r="AD1429">
        <v>4</v>
      </c>
      <c r="AE1429">
        <v>60</v>
      </c>
      <c r="AF1429">
        <v>5</v>
      </c>
      <c r="AG1429">
        <v>7</v>
      </c>
      <c r="AH1429">
        <v>6</v>
      </c>
      <c r="AI1429">
        <v>11</v>
      </c>
      <c r="AL1429" t="s">
        <v>18</v>
      </c>
      <c r="AM1429" t="s">
        <v>1475</v>
      </c>
      <c r="AN1429" s="126">
        <f>表格2[[#This Row],[今次負磅]]/表格2[[#This Row],[排位體重]]*100%</f>
        <v>0.10407239819004525</v>
      </c>
      <c r="AO1429" t="str">
        <f t="shared" si="68"/>
        <v/>
      </c>
    </row>
    <row r="1430" spans="1:41" x14ac:dyDescent="0.25">
      <c r="A1430" s="24" t="s">
        <v>258</v>
      </c>
      <c r="B1430" s="20" t="s">
        <v>283</v>
      </c>
      <c r="C1430" s="20"/>
      <c r="D1430" s="20"/>
      <c r="E1430" s="11" t="s">
        <v>1414</v>
      </c>
      <c r="F1430" s="122"/>
      <c r="G1430" s="33" t="str">
        <f>VLOOKUP(AF1430, method!$A$1:$B$15, 2, 0)</f>
        <v>留後</v>
      </c>
      <c r="H1430">
        <v>4</v>
      </c>
      <c r="I1430" t="str">
        <f t="shared" si="66"/>
        <v/>
      </c>
      <c r="J1430">
        <f>COUNTIF($B$2:B1430,B1430)</f>
        <v>9</v>
      </c>
      <c r="K1430" t="str">
        <f t="shared" ca="1" si="67"/>
        <v/>
      </c>
      <c r="L1430" t="s">
        <v>505</v>
      </c>
      <c r="M1430" s="39" t="s">
        <v>430</v>
      </c>
      <c r="N1430" s="42">
        <v>1400</v>
      </c>
      <c r="O1430">
        <v>1</v>
      </c>
      <c r="P1430">
        <v>22.38</v>
      </c>
      <c r="Q1430">
        <v>14</v>
      </c>
      <c r="R1430">
        <v>12</v>
      </c>
      <c r="S1430" s="44" t="s">
        <v>347</v>
      </c>
      <c r="T1430" s="44" t="s">
        <v>347</v>
      </c>
      <c r="U1430" s="17" t="s">
        <v>16</v>
      </c>
      <c r="V1430">
        <v>115</v>
      </c>
      <c r="W1430">
        <v>133</v>
      </c>
      <c r="X1430">
        <v>1108</v>
      </c>
      <c r="Z1430">
        <v>13</v>
      </c>
      <c r="AA1430" s="38" t="s">
        <v>517</v>
      </c>
      <c r="AB1430" s="35" t="s">
        <v>370</v>
      </c>
      <c r="AC1430" s="35">
        <f>VLOOKUP(A1430,Raceinfo!$A$1:$D$15,4,0)</f>
        <v>4</v>
      </c>
      <c r="AD1430">
        <v>4</v>
      </c>
      <c r="AE1430">
        <v>60</v>
      </c>
      <c r="AF1430">
        <v>13</v>
      </c>
      <c r="AG1430">
        <v>14</v>
      </c>
      <c r="AH1430">
        <v>12</v>
      </c>
      <c r="AI1430">
        <v>4</v>
      </c>
      <c r="AL1430" t="s">
        <v>18</v>
      </c>
      <c r="AM1430" t="s">
        <v>1475</v>
      </c>
      <c r="AN1430" s="126">
        <f>表格2[[#This Row],[今次負磅]]/表格2[[#This Row],[排位體重]]*100%</f>
        <v>0.10379061371841156</v>
      </c>
      <c r="AO1430" t="str">
        <f t="shared" si="68"/>
        <v/>
      </c>
    </row>
    <row r="1431" spans="1:41" x14ac:dyDescent="0.25">
      <c r="A1431" s="24" t="s">
        <v>258</v>
      </c>
      <c r="B1431" s="20" t="s">
        <v>283</v>
      </c>
      <c r="C1431" s="20"/>
      <c r="D1431" s="20"/>
      <c r="E1431" s="125" t="s">
        <v>1399</v>
      </c>
      <c r="F1431" s="18" t="s">
        <v>1407</v>
      </c>
      <c r="G1431" s="33" t="str">
        <f>VLOOKUP(AF1431, method!$A$1:$B$15, 2, 0)</f>
        <v>留後</v>
      </c>
      <c r="H1431" s="15">
        <v>2</v>
      </c>
      <c r="I1431" s="15" t="str">
        <f t="shared" si="66"/>
        <v/>
      </c>
      <c r="J1431" s="15">
        <f>COUNTIF($B$2:B1431,B1431)</f>
        <v>10</v>
      </c>
      <c r="K1431" s="15" t="str">
        <f t="shared" ca="1" si="67"/>
        <v/>
      </c>
      <c r="L1431" t="s">
        <v>403</v>
      </c>
      <c r="M1431" s="39" t="s">
        <v>384</v>
      </c>
      <c r="N1431" s="42">
        <v>1400</v>
      </c>
      <c r="O1431">
        <v>1</v>
      </c>
      <c r="P1431">
        <v>22.13</v>
      </c>
      <c r="Q1431">
        <v>14</v>
      </c>
      <c r="R1431">
        <v>5</v>
      </c>
      <c r="S1431" s="44" t="s">
        <v>347</v>
      </c>
      <c r="T1431" s="44" t="s">
        <v>347</v>
      </c>
      <c r="U1431" s="17" t="s">
        <v>16</v>
      </c>
      <c r="V1431">
        <v>115</v>
      </c>
      <c r="W1431">
        <v>132</v>
      </c>
      <c r="X1431">
        <v>1112</v>
      </c>
      <c r="Z1431">
        <v>12</v>
      </c>
      <c r="AA1431" s="38" t="s">
        <v>579</v>
      </c>
      <c r="AB1431" s="35" t="s">
        <v>377</v>
      </c>
      <c r="AC1431" s="35">
        <f>VLOOKUP(A1431,Raceinfo!$A$1:$D$15,4,0)</f>
        <v>4</v>
      </c>
      <c r="AD1431">
        <v>4</v>
      </c>
      <c r="AE1431">
        <v>59</v>
      </c>
      <c r="AF1431">
        <v>14</v>
      </c>
      <c r="AG1431">
        <v>13</v>
      </c>
      <c r="AH1431">
        <v>11</v>
      </c>
      <c r="AI1431">
        <v>2</v>
      </c>
      <c r="AL1431" t="s">
        <v>18</v>
      </c>
      <c r="AM1431" t="s">
        <v>1475</v>
      </c>
      <c r="AN1431" s="126">
        <f>表格2[[#This Row],[今次負磅]]/表格2[[#This Row],[排位體重]]*100%</f>
        <v>0.10341726618705036</v>
      </c>
      <c r="AO1431" t="str">
        <f t="shared" si="68"/>
        <v/>
      </c>
    </row>
    <row r="1432" spans="1:41" x14ac:dyDescent="0.25">
      <c r="A1432" s="24" t="s">
        <v>258</v>
      </c>
      <c r="B1432" s="20" t="s">
        <v>283</v>
      </c>
      <c r="C1432" s="20"/>
      <c r="D1432" s="20"/>
      <c r="E1432" s="11" t="s">
        <v>1414</v>
      </c>
      <c r="F1432" s="122"/>
      <c r="G1432" s="32" t="str">
        <f>VLOOKUP(AF1432, method!$A$1:$B$15, 2, 0)</f>
        <v>中前</v>
      </c>
      <c r="H1432">
        <v>12</v>
      </c>
      <c r="I1432" t="str">
        <f t="shared" si="66"/>
        <v/>
      </c>
      <c r="J1432">
        <f>COUNTIF($B$2:B1432,B1432)</f>
        <v>11</v>
      </c>
      <c r="K1432" t="str">
        <f t="shared" ca="1" si="67"/>
        <v/>
      </c>
      <c r="L1432" t="s">
        <v>540</v>
      </c>
      <c r="M1432" s="41" t="s">
        <v>400</v>
      </c>
      <c r="N1432">
        <v>1650</v>
      </c>
      <c r="O1432">
        <v>1</v>
      </c>
      <c r="P1432">
        <v>40.54</v>
      </c>
      <c r="Q1432">
        <v>14</v>
      </c>
      <c r="R1432">
        <v>13</v>
      </c>
      <c r="S1432" s="44" t="s">
        <v>347</v>
      </c>
      <c r="T1432" s="44" t="s">
        <v>347</v>
      </c>
      <c r="U1432" s="17" t="s">
        <v>16</v>
      </c>
      <c r="V1432">
        <v>115</v>
      </c>
      <c r="W1432">
        <v>118</v>
      </c>
      <c r="X1432">
        <v>1108</v>
      </c>
      <c r="Z1432">
        <v>41</v>
      </c>
      <c r="AA1432" s="37" t="s">
        <v>716</v>
      </c>
      <c r="AB1432" s="35" t="s">
        <v>377</v>
      </c>
      <c r="AC1432" s="35">
        <f>VLOOKUP(A1432,Raceinfo!$A$1:$D$15,4,0)</f>
        <v>4</v>
      </c>
      <c r="AD1432">
        <v>3</v>
      </c>
      <c r="AE1432">
        <v>61</v>
      </c>
      <c r="AF1432">
        <v>6</v>
      </c>
      <c r="AG1432">
        <v>5</v>
      </c>
      <c r="AH1432">
        <v>7</v>
      </c>
      <c r="AI1432">
        <v>12</v>
      </c>
      <c r="AL1432" t="s">
        <v>18</v>
      </c>
      <c r="AM1432" t="s">
        <v>1475</v>
      </c>
      <c r="AN1432" s="126">
        <f>表格2[[#This Row],[今次負磅]]/表格2[[#This Row],[排位體重]]*100%</f>
        <v>0.10379061371841156</v>
      </c>
      <c r="AO1432" t="str">
        <f t="shared" si="68"/>
        <v/>
      </c>
    </row>
    <row r="1433" spans="1:41" x14ac:dyDescent="0.25">
      <c r="A1433" s="24" t="s">
        <v>258</v>
      </c>
      <c r="B1433" s="20" t="s">
        <v>283</v>
      </c>
      <c r="C1433" s="20"/>
      <c r="D1433" s="20"/>
      <c r="E1433" s="125" t="s">
        <v>1399</v>
      </c>
      <c r="F1433" s="122"/>
      <c r="G1433" s="31" t="str">
        <f>VLOOKUP(AF1433, method!$A$1:$B$15, 2, 0)</f>
        <v>中後</v>
      </c>
      <c r="H1433">
        <v>5</v>
      </c>
      <c r="I1433" t="str">
        <f t="shared" si="66"/>
        <v/>
      </c>
      <c r="J1433">
        <f>COUNTIF($B$2:B1433,B1433)</f>
        <v>12</v>
      </c>
      <c r="K1433" t="str">
        <f t="shared" ca="1" si="67"/>
        <v/>
      </c>
      <c r="L1433" t="s">
        <v>431</v>
      </c>
      <c r="M1433" s="39" t="s">
        <v>390</v>
      </c>
      <c r="N1433" s="42">
        <v>1400</v>
      </c>
      <c r="O1433">
        <v>1</v>
      </c>
      <c r="P1433">
        <v>21.83</v>
      </c>
      <c r="Q1433">
        <v>14</v>
      </c>
      <c r="R1433">
        <v>4</v>
      </c>
      <c r="S1433" s="44" t="s">
        <v>347</v>
      </c>
      <c r="T1433" s="44" t="s">
        <v>347</v>
      </c>
      <c r="U1433" s="17" t="s">
        <v>16</v>
      </c>
      <c r="V1433">
        <v>115</v>
      </c>
      <c r="W1433">
        <v>117</v>
      </c>
      <c r="X1433">
        <v>1114</v>
      </c>
      <c r="Z1433">
        <v>79</v>
      </c>
      <c r="AA1433" s="37" t="s">
        <v>531</v>
      </c>
      <c r="AB1433" s="35" t="s">
        <v>377</v>
      </c>
      <c r="AC1433" s="35">
        <f>VLOOKUP(A1433,Raceinfo!$A$1:$D$15,4,0)</f>
        <v>4</v>
      </c>
      <c r="AD1433">
        <v>3</v>
      </c>
      <c r="AE1433">
        <v>63</v>
      </c>
      <c r="AF1433">
        <v>9</v>
      </c>
      <c r="AG1433">
        <v>10</v>
      </c>
      <c r="AH1433">
        <v>11</v>
      </c>
      <c r="AI1433">
        <v>5</v>
      </c>
      <c r="AL1433" t="s">
        <v>18</v>
      </c>
      <c r="AM1433" t="s">
        <v>1475</v>
      </c>
      <c r="AN1433" s="126">
        <f>表格2[[#This Row],[今次負磅]]/表格2[[#This Row],[排位體重]]*100%</f>
        <v>0.10323159784560143</v>
      </c>
      <c r="AO1433" t="str">
        <f t="shared" si="68"/>
        <v/>
      </c>
    </row>
    <row r="1434" spans="1:41" x14ac:dyDescent="0.25">
      <c r="A1434" s="24" t="s">
        <v>258</v>
      </c>
      <c r="B1434" s="20" t="s">
        <v>283</v>
      </c>
      <c r="C1434" s="20"/>
      <c r="D1434" s="20"/>
      <c r="E1434" s="125" t="s">
        <v>1399</v>
      </c>
      <c r="F1434" s="122"/>
      <c r="G1434" s="33" t="str">
        <f>VLOOKUP(AF1434, method!$A$1:$B$15, 2, 0)</f>
        <v>留後</v>
      </c>
      <c r="H1434">
        <v>8</v>
      </c>
      <c r="I1434" t="str">
        <f t="shared" si="66"/>
        <v/>
      </c>
      <c r="J1434">
        <f>COUNTIF($B$2:B1434,B1434)</f>
        <v>13</v>
      </c>
      <c r="K1434" t="str">
        <f t="shared" ca="1" si="67"/>
        <v/>
      </c>
      <c r="L1434" t="s">
        <v>478</v>
      </c>
      <c r="M1434" s="39" t="s">
        <v>430</v>
      </c>
      <c r="N1434">
        <v>1200</v>
      </c>
      <c r="O1434">
        <v>1</v>
      </c>
      <c r="P1434">
        <v>9.41</v>
      </c>
      <c r="Q1434">
        <v>14</v>
      </c>
      <c r="R1434">
        <v>7</v>
      </c>
      <c r="S1434" s="44" t="s">
        <v>347</v>
      </c>
      <c r="T1434" s="44" t="s">
        <v>347</v>
      </c>
      <c r="U1434" s="17" t="s">
        <v>16</v>
      </c>
      <c r="V1434">
        <v>115</v>
      </c>
      <c r="W1434">
        <v>118</v>
      </c>
      <c r="X1434">
        <v>1109</v>
      </c>
      <c r="Z1434">
        <v>112</v>
      </c>
      <c r="AA1434" s="37" t="s">
        <v>473</v>
      </c>
      <c r="AB1434" s="35" t="s">
        <v>370</v>
      </c>
      <c r="AC1434" s="35">
        <f>VLOOKUP(A1434,Raceinfo!$A$1:$D$15,4,0)</f>
        <v>4</v>
      </c>
      <c r="AD1434">
        <v>3</v>
      </c>
      <c r="AE1434">
        <v>65</v>
      </c>
      <c r="AF1434">
        <v>11</v>
      </c>
      <c r="AG1434">
        <v>11</v>
      </c>
      <c r="AH1434">
        <v>8</v>
      </c>
      <c r="AL1434" t="s">
        <v>18</v>
      </c>
      <c r="AM1434" t="s">
        <v>1475</v>
      </c>
      <c r="AN1434" s="126">
        <f>表格2[[#This Row],[今次負磅]]/表格2[[#This Row],[排位體重]]*100%</f>
        <v>0.1036970243462579</v>
      </c>
      <c r="AO1434" t="str">
        <f t="shared" si="68"/>
        <v/>
      </c>
    </row>
    <row r="1435" spans="1:41" x14ac:dyDescent="0.25">
      <c r="A1435" s="24" t="s">
        <v>258</v>
      </c>
      <c r="B1435" s="20" t="s">
        <v>283</v>
      </c>
      <c r="C1435" s="20"/>
      <c r="D1435" s="20"/>
      <c r="E1435" s="11" t="s">
        <v>1414</v>
      </c>
      <c r="F1435" s="122"/>
      <c r="G1435" s="33" t="str">
        <f>VLOOKUP(AF1435, method!$A$1:$B$15, 2, 0)</f>
        <v>留後</v>
      </c>
      <c r="H1435">
        <v>12</v>
      </c>
      <c r="I1435" t="str">
        <f t="shared" si="66"/>
        <v/>
      </c>
      <c r="J1435">
        <f>COUNTIF($B$2:B1435,B1435)</f>
        <v>14</v>
      </c>
      <c r="K1435" t="str">
        <f t="shared" ca="1" si="67"/>
        <v/>
      </c>
      <c r="L1435" t="s">
        <v>480</v>
      </c>
      <c r="M1435" s="39" t="s">
        <v>390</v>
      </c>
      <c r="N1435">
        <v>1200</v>
      </c>
      <c r="O1435">
        <v>1</v>
      </c>
      <c r="P1435">
        <v>9.86</v>
      </c>
      <c r="Q1435">
        <v>14</v>
      </c>
      <c r="R1435">
        <v>13</v>
      </c>
      <c r="S1435" s="44" t="s">
        <v>347</v>
      </c>
      <c r="T1435" s="44" t="s">
        <v>347</v>
      </c>
      <c r="U1435" s="17" t="s">
        <v>16</v>
      </c>
      <c r="V1435">
        <v>115</v>
      </c>
      <c r="W1435">
        <v>119</v>
      </c>
      <c r="X1435">
        <v>1112</v>
      </c>
      <c r="Z1435">
        <v>110</v>
      </c>
      <c r="AA1435" s="37" t="s">
        <v>387</v>
      </c>
      <c r="AB1435" s="35" t="s">
        <v>370</v>
      </c>
      <c r="AC1435" s="35">
        <f>VLOOKUP(A1435,Raceinfo!$A$1:$D$15,4,0)</f>
        <v>4</v>
      </c>
      <c r="AD1435">
        <v>3</v>
      </c>
      <c r="AE1435">
        <v>66</v>
      </c>
      <c r="AF1435">
        <v>12</v>
      </c>
      <c r="AG1435">
        <v>12</v>
      </c>
      <c r="AH1435">
        <v>12</v>
      </c>
      <c r="AL1435" t="s">
        <v>18</v>
      </c>
      <c r="AM1435" t="s">
        <v>1475</v>
      </c>
      <c r="AN1435" s="126">
        <f>表格2[[#This Row],[今次負磅]]/表格2[[#This Row],[排位體重]]*100%</f>
        <v>0.10341726618705036</v>
      </c>
      <c r="AO1435" t="str">
        <f t="shared" si="68"/>
        <v/>
      </c>
    </row>
    <row r="1436" spans="1:41" x14ac:dyDescent="0.25">
      <c r="A1436" s="24" t="s">
        <v>258</v>
      </c>
      <c r="B1436" s="20" t="s">
        <v>283</v>
      </c>
      <c r="C1436" s="20"/>
      <c r="D1436" s="20"/>
      <c r="E1436" s="125" t="s">
        <v>1399</v>
      </c>
      <c r="F1436" s="122"/>
      <c r="G1436" s="32" t="str">
        <f>VLOOKUP(AF1436, method!$A$1:$B$15, 2, 0)</f>
        <v>中前</v>
      </c>
      <c r="H1436">
        <v>10</v>
      </c>
      <c r="I1436" t="str">
        <f t="shared" si="66"/>
        <v/>
      </c>
      <c r="J1436">
        <f>COUNTIF($B$2:B1436,B1436)</f>
        <v>15</v>
      </c>
      <c r="K1436" t="str">
        <f t="shared" ca="1" si="67"/>
        <v/>
      </c>
      <c r="L1436" t="s">
        <v>435</v>
      </c>
      <c r="M1436" s="39" t="s">
        <v>394</v>
      </c>
      <c r="N1436" s="42">
        <v>1400</v>
      </c>
      <c r="O1436">
        <v>1</v>
      </c>
      <c r="P1436">
        <v>22.59</v>
      </c>
      <c r="Q1436">
        <v>14</v>
      </c>
      <c r="R1436">
        <v>6</v>
      </c>
      <c r="S1436" s="44" t="s">
        <v>347</v>
      </c>
      <c r="T1436" s="44" t="s">
        <v>347</v>
      </c>
      <c r="U1436" s="17" t="s">
        <v>16</v>
      </c>
      <c r="V1436">
        <v>115</v>
      </c>
      <c r="W1436">
        <v>121</v>
      </c>
      <c r="X1436">
        <v>1101</v>
      </c>
      <c r="Z1436">
        <v>12</v>
      </c>
      <c r="AA1436" s="37" t="s">
        <v>467</v>
      </c>
      <c r="AB1436" s="35" t="s">
        <v>370</v>
      </c>
      <c r="AC1436" s="35">
        <f>VLOOKUP(A1436,Raceinfo!$A$1:$D$15,4,0)</f>
        <v>4</v>
      </c>
      <c r="AD1436">
        <v>3</v>
      </c>
      <c r="AE1436">
        <v>66</v>
      </c>
      <c r="AF1436">
        <v>7</v>
      </c>
      <c r="AG1436">
        <v>8</v>
      </c>
      <c r="AH1436">
        <v>7</v>
      </c>
      <c r="AI1436">
        <v>10</v>
      </c>
      <c r="AL1436" t="s">
        <v>18</v>
      </c>
      <c r="AM1436" t="s">
        <v>1475</v>
      </c>
      <c r="AN1436" s="126">
        <f>表格2[[#This Row],[今次負磅]]/表格2[[#This Row],[排位體重]]*100%</f>
        <v>0.1044504995458674</v>
      </c>
      <c r="AO1436" t="str">
        <f t="shared" si="68"/>
        <v/>
      </c>
    </row>
    <row r="1437" spans="1:41" x14ac:dyDescent="0.25">
      <c r="A1437" s="24" t="s">
        <v>258</v>
      </c>
      <c r="B1437" s="20" t="s">
        <v>283</v>
      </c>
      <c r="C1437" s="20"/>
      <c r="D1437" s="20"/>
      <c r="E1437" s="11" t="s">
        <v>1414</v>
      </c>
      <c r="F1437" s="122"/>
      <c r="G1437" s="30" t="str">
        <f>VLOOKUP(AF1437, method!$A$1:$B$15, 2, 0)</f>
        <v>放頭</v>
      </c>
      <c r="H1437">
        <v>14</v>
      </c>
      <c r="I1437" t="str">
        <f t="shared" si="66"/>
        <v/>
      </c>
      <c r="J1437">
        <f>COUNTIF($B$2:B1437,B1437)</f>
        <v>16</v>
      </c>
      <c r="K1437" t="str">
        <f t="shared" ca="1" si="67"/>
        <v/>
      </c>
      <c r="L1437" t="s">
        <v>437</v>
      </c>
      <c r="M1437" s="39" t="s">
        <v>369</v>
      </c>
      <c r="N1437" s="42">
        <v>1400</v>
      </c>
      <c r="O1437">
        <v>1</v>
      </c>
      <c r="P1437">
        <v>23.19</v>
      </c>
      <c r="Q1437">
        <v>14</v>
      </c>
      <c r="R1437">
        <v>11</v>
      </c>
      <c r="S1437" s="44" t="s">
        <v>347</v>
      </c>
      <c r="T1437" s="44" t="s">
        <v>347</v>
      </c>
      <c r="U1437" s="17" t="s">
        <v>16</v>
      </c>
      <c r="V1437">
        <v>115</v>
      </c>
      <c r="W1437">
        <v>122</v>
      </c>
      <c r="X1437">
        <v>1121</v>
      </c>
      <c r="Z1437">
        <v>52</v>
      </c>
      <c r="AA1437" s="37">
        <v>13</v>
      </c>
      <c r="AB1437" s="35" t="s">
        <v>377</v>
      </c>
      <c r="AC1437" s="35">
        <f>VLOOKUP(A1437,Raceinfo!$A$1:$D$15,4,0)</f>
        <v>4</v>
      </c>
      <c r="AD1437">
        <v>3</v>
      </c>
      <c r="AE1437">
        <v>66</v>
      </c>
      <c r="AF1437">
        <v>2</v>
      </c>
      <c r="AG1437">
        <v>2</v>
      </c>
      <c r="AH1437">
        <v>7</v>
      </c>
      <c r="AI1437">
        <v>14</v>
      </c>
      <c r="AL1437" t="s">
        <v>18</v>
      </c>
      <c r="AM1437" t="s">
        <v>1475</v>
      </c>
      <c r="AN1437" s="126">
        <f>表格2[[#This Row],[今次負磅]]/表格2[[#This Row],[排位體重]]*100%</f>
        <v>0.10258697591436218</v>
      </c>
      <c r="AO1437" t="str">
        <f t="shared" si="68"/>
        <v/>
      </c>
    </row>
    <row r="1438" spans="1:41" x14ac:dyDescent="0.25">
      <c r="A1438" s="24" t="s">
        <v>258</v>
      </c>
      <c r="B1438" s="20" t="s">
        <v>283</v>
      </c>
      <c r="C1438" s="20"/>
      <c r="D1438" s="20"/>
      <c r="E1438" s="125" t="s">
        <v>1399</v>
      </c>
      <c r="F1438" s="23" t="s">
        <v>1409</v>
      </c>
      <c r="G1438" s="32" t="str">
        <f>VLOOKUP(AF1438, method!$A$1:$B$15, 2, 0)</f>
        <v>中前</v>
      </c>
      <c r="H1438" s="15">
        <v>1</v>
      </c>
      <c r="I1438" s="15" t="str">
        <f t="shared" si="66"/>
        <v/>
      </c>
      <c r="J1438" s="15">
        <f>COUNTIF($B$2:B1438,B1438)</f>
        <v>17</v>
      </c>
      <c r="K1438" s="15" t="str">
        <f t="shared" ca="1" si="67"/>
        <v/>
      </c>
      <c r="L1438" t="s">
        <v>743</v>
      </c>
      <c r="M1438" s="39" t="s">
        <v>413</v>
      </c>
      <c r="N1438" s="42">
        <v>1400</v>
      </c>
      <c r="O1438">
        <v>1</v>
      </c>
      <c r="P1438">
        <v>22.2</v>
      </c>
      <c r="Q1438">
        <v>14</v>
      </c>
      <c r="R1438">
        <v>2</v>
      </c>
      <c r="S1438" s="44" t="s">
        <v>347</v>
      </c>
      <c r="T1438" s="44" t="s">
        <v>347</v>
      </c>
      <c r="U1438" s="17" t="s">
        <v>16</v>
      </c>
      <c r="V1438">
        <v>115</v>
      </c>
      <c r="W1438">
        <v>132</v>
      </c>
      <c r="X1438">
        <v>1115</v>
      </c>
      <c r="Z1438">
        <v>20</v>
      </c>
      <c r="AA1438" s="38" t="s">
        <v>579</v>
      </c>
      <c r="AB1438" s="35" t="s">
        <v>370</v>
      </c>
      <c r="AC1438" s="35">
        <f>VLOOKUP(A1438,Raceinfo!$A$1:$D$15,4,0)</f>
        <v>4</v>
      </c>
      <c r="AD1438">
        <v>4</v>
      </c>
      <c r="AE1438">
        <v>60</v>
      </c>
      <c r="AF1438">
        <v>4</v>
      </c>
      <c r="AG1438">
        <v>5</v>
      </c>
      <c r="AH1438">
        <v>3</v>
      </c>
      <c r="AI1438">
        <v>1</v>
      </c>
      <c r="AL1438" t="s">
        <v>729</v>
      </c>
      <c r="AM1438" t="s">
        <v>1616</v>
      </c>
      <c r="AN1438" s="126">
        <f>表格2[[#This Row],[今次負磅]]/表格2[[#This Row],[排位體重]]*100%</f>
        <v>0.1031390134529148</v>
      </c>
      <c r="AO1438" t="str">
        <f t="shared" si="68"/>
        <v/>
      </c>
    </row>
    <row r="1439" spans="1:41" x14ac:dyDescent="0.25">
      <c r="A1439" s="24" t="s">
        <v>258</v>
      </c>
      <c r="B1439" s="20" t="s">
        <v>283</v>
      </c>
      <c r="C1439" s="20"/>
      <c r="D1439" s="20"/>
      <c r="E1439" s="125" t="s">
        <v>1399</v>
      </c>
      <c r="F1439" s="122"/>
      <c r="G1439" s="31" t="str">
        <f>VLOOKUP(AF1439, method!$A$1:$B$15, 2, 0)</f>
        <v>中後</v>
      </c>
      <c r="H1439">
        <v>6</v>
      </c>
      <c r="I1439" t="str">
        <f t="shared" si="66"/>
        <v/>
      </c>
      <c r="J1439">
        <f>COUNTIF($B$2:B1439,B1439)</f>
        <v>18</v>
      </c>
      <c r="K1439" t="str">
        <f t="shared" ca="1" si="67"/>
        <v/>
      </c>
      <c r="L1439" t="s">
        <v>734</v>
      </c>
      <c r="M1439" s="40" t="s">
        <v>426</v>
      </c>
      <c r="N1439">
        <v>1200</v>
      </c>
      <c r="O1439">
        <v>1</v>
      </c>
      <c r="P1439">
        <v>10.1</v>
      </c>
      <c r="Q1439">
        <v>14</v>
      </c>
      <c r="R1439">
        <v>7</v>
      </c>
      <c r="S1439" s="44" t="s">
        <v>347</v>
      </c>
      <c r="T1439" s="44" t="s">
        <v>347</v>
      </c>
      <c r="U1439" s="17" t="s">
        <v>16</v>
      </c>
      <c r="V1439">
        <v>115</v>
      </c>
      <c r="W1439">
        <v>119</v>
      </c>
      <c r="X1439">
        <v>1115</v>
      </c>
      <c r="Z1439">
        <v>90</v>
      </c>
      <c r="AA1439" s="37" t="s">
        <v>467</v>
      </c>
      <c r="AB1439" s="35" t="s">
        <v>370</v>
      </c>
      <c r="AC1439" s="35">
        <f>VLOOKUP(A1439,Raceinfo!$A$1:$D$15,4,0)</f>
        <v>4</v>
      </c>
      <c r="AD1439">
        <v>3</v>
      </c>
      <c r="AE1439">
        <v>62</v>
      </c>
      <c r="AF1439">
        <v>10</v>
      </c>
      <c r="AG1439">
        <v>11</v>
      </c>
      <c r="AH1439">
        <v>6</v>
      </c>
      <c r="AL1439" t="s">
        <v>103</v>
      </c>
      <c r="AM1439" t="s">
        <v>1478</v>
      </c>
      <c r="AN1439" s="126">
        <f>表格2[[#This Row],[今次負磅]]/表格2[[#This Row],[排位體重]]*100%</f>
        <v>0.1031390134529148</v>
      </c>
      <c r="AO1439" t="str">
        <f t="shared" si="68"/>
        <v/>
      </c>
    </row>
    <row r="1440" spans="1:41" x14ac:dyDescent="0.25">
      <c r="A1440" s="24" t="s">
        <v>258</v>
      </c>
      <c r="B1440" s="20" t="s">
        <v>283</v>
      </c>
      <c r="C1440" s="20"/>
      <c r="D1440" s="20"/>
      <c r="E1440" s="125" t="s">
        <v>1399</v>
      </c>
      <c r="F1440" s="122"/>
      <c r="G1440" s="33" t="str">
        <f>VLOOKUP(AF1440, method!$A$1:$B$15, 2, 0)</f>
        <v>留後</v>
      </c>
      <c r="H1440">
        <v>11</v>
      </c>
      <c r="I1440" t="str">
        <f t="shared" si="66"/>
        <v/>
      </c>
      <c r="J1440">
        <f>COUNTIF($B$2:B1440,B1440)</f>
        <v>19</v>
      </c>
      <c r="K1440" t="str">
        <f t="shared" ca="1" si="67"/>
        <v/>
      </c>
      <c r="L1440" t="s">
        <v>688</v>
      </c>
      <c r="M1440" s="40" t="s">
        <v>446</v>
      </c>
      <c r="N1440">
        <v>1200</v>
      </c>
      <c r="O1440">
        <v>1</v>
      </c>
      <c r="P1440">
        <v>10.28</v>
      </c>
      <c r="Q1440">
        <v>14</v>
      </c>
      <c r="R1440">
        <v>6</v>
      </c>
      <c r="S1440" s="44" t="s">
        <v>347</v>
      </c>
      <c r="T1440" s="61" t="s">
        <v>128</v>
      </c>
      <c r="U1440" s="17" t="s">
        <v>16</v>
      </c>
      <c r="V1440">
        <v>115</v>
      </c>
      <c r="W1440">
        <v>120</v>
      </c>
      <c r="X1440">
        <v>1114</v>
      </c>
      <c r="Z1440">
        <v>33</v>
      </c>
      <c r="AA1440" s="37" t="s">
        <v>473</v>
      </c>
      <c r="AB1440" s="35" t="s">
        <v>370</v>
      </c>
      <c r="AC1440" s="35">
        <f>VLOOKUP(A1440,Raceinfo!$A$1:$D$15,4,0)</f>
        <v>4</v>
      </c>
      <c r="AD1440">
        <v>3</v>
      </c>
      <c r="AE1440">
        <v>64</v>
      </c>
      <c r="AF1440">
        <v>11</v>
      </c>
      <c r="AG1440">
        <v>12</v>
      </c>
      <c r="AH1440">
        <v>11</v>
      </c>
      <c r="AL1440" t="s">
        <v>103</v>
      </c>
      <c r="AM1440" t="s">
        <v>1478</v>
      </c>
      <c r="AN1440" s="126">
        <f>表格2[[#This Row],[今次負磅]]/表格2[[#This Row],[排位體重]]*100%</f>
        <v>0.10323159784560143</v>
      </c>
      <c r="AO1440" t="str">
        <f t="shared" si="68"/>
        <v/>
      </c>
    </row>
    <row r="1441" spans="1:41" x14ac:dyDescent="0.25">
      <c r="A1441" s="24" t="s">
        <v>258</v>
      </c>
      <c r="B1441" s="20" t="s">
        <v>283</v>
      </c>
      <c r="C1441" s="20"/>
      <c r="D1441" s="20"/>
      <c r="E1441" s="125" t="s">
        <v>1399</v>
      </c>
      <c r="F1441" s="122"/>
      <c r="G1441" s="33" t="str">
        <f>VLOOKUP(AF1441, method!$A$1:$B$15, 2, 0)</f>
        <v>留後</v>
      </c>
      <c r="H1441">
        <v>9</v>
      </c>
      <c r="I1441" t="str">
        <f t="shared" si="66"/>
        <v/>
      </c>
      <c r="J1441">
        <f>COUNTIF($B$2:B1441,B1441)</f>
        <v>20</v>
      </c>
      <c r="K1441" t="str">
        <f t="shared" ca="1" si="67"/>
        <v/>
      </c>
      <c r="L1441" t="s">
        <v>439</v>
      </c>
      <c r="M1441" s="39" t="s">
        <v>413</v>
      </c>
      <c r="N1441">
        <v>1000</v>
      </c>
      <c r="O1441">
        <v>0</v>
      </c>
      <c r="P1441">
        <v>57.33</v>
      </c>
      <c r="Q1441">
        <v>14</v>
      </c>
      <c r="R1441">
        <v>9</v>
      </c>
      <c r="S1441" s="44" t="s">
        <v>347</v>
      </c>
      <c r="T1441" s="44" t="s">
        <v>347</v>
      </c>
      <c r="U1441" s="17" t="s">
        <v>16</v>
      </c>
      <c r="V1441">
        <v>115</v>
      </c>
      <c r="W1441">
        <v>119</v>
      </c>
      <c r="X1441">
        <v>1113</v>
      </c>
      <c r="Z1441">
        <v>70</v>
      </c>
      <c r="AA1441" s="37" t="s">
        <v>423</v>
      </c>
      <c r="AB1441" s="35" t="s">
        <v>377</v>
      </c>
      <c r="AC1441" s="35">
        <f>VLOOKUP(A1441,Raceinfo!$A$1:$D$15,4,0)</f>
        <v>4</v>
      </c>
      <c r="AD1441">
        <v>3</v>
      </c>
      <c r="AE1441">
        <v>64</v>
      </c>
      <c r="AF1441">
        <v>13</v>
      </c>
      <c r="AG1441">
        <v>13</v>
      </c>
      <c r="AH1441">
        <v>9</v>
      </c>
      <c r="AL1441" t="s">
        <v>457</v>
      </c>
      <c r="AM1441" t="s">
        <v>1533</v>
      </c>
      <c r="AN1441" s="126">
        <f>表格2[[#This Row],[今次負磅]]/表格2[[#This Row],[排位體重]]*100%</f>
        <v>0.10332434860736747</v>
      </c>
      <c r="AO1441" t="str">
        <f t="shared" si="68"/>
        <v/>
      </c>
    </row>
    <row r="1442" spans="1:41" x14ac:dyDescent="0.25">
      <c r="A1442" s="24" t="s">
        <v>258</v>
      </c>
      <c r="B1442" s="21" t="s">
        <v>286</v>
      </c>
      <c r="C1442" s="21"/>
      <c r="D1442" s="21"/>
      <c r="E1442" s="11" t="s">
        <v>1414</v>
      </c>
      <c r="F1442" s="122"/>
      <c r="G1442" s="30" t="str">
        <f>VLOOKUP(AF1442, method!$A$1:$B$15, 2, 0)</f>
        <v>放頭</v>
      </c>
      <c r="H1442">
        <v>11</v>
      </c>
      <c r="I1442" t="str">
        <f t="shared" si="66"/>
        <v/>
      </c>
      <c r="J1442">
        <f>COUNTIF($B$2:B1442,B1442)</f>
        <v>1</v>
      </c>
      <c r="K1442" t="str">
        <f t="shared" ca="1" si="67"/>
        <v/>
      </c>
      <c r="L1442" t="s">
        <v>424</v>
      </c>
      <c r="M1442" s="39" t="s">
        <v>390</v>
      </c>
      <c r="N1442">
        <v>1600</v>
      </c>
      <c r="O1442">
        <v>1</v>
      </c>
      <c r="P1442">
        <v>36.6</v>
      </c>
      <c r="Q1442">
        <v>4</v>
      </c>
      <c r="R1442">
        <v>13</v>
      </c>
      <c r="S1442" s="54" t="s">
        <v>64</v>
      </c>
      <c r="T1442" s="49" t="s">
        <v>349</v>
      </c>
      <c r="U1442" s="22" t="s">
        <v>43</v>
      </c>
      <c r="V1442">
        <v>116</v>
      </c>
      <c r="W1442">
        <v>117</v>
      </c>
      <c r="X1442">
        <v>1233</v>
      </c>
      <c r="Z1442">
        <v>9.1</v>
      </c>
      <c r="AA1442" s="37" t="s">
        <v>473</v>
      </c>
      <c r="AB1442" s="35" t="s">
        <v>377</v>
      </c>
      <c r="AC1442" s="35">
        <f>VLOOKUP(A1442,Raceinfo!$A$1:$D$15,4,0)</f>
        <v>4</v>
      </c>
      <c r="AD1442">
        <v>4</v>
      </c>
      <c r="AE1442">
        <v>41</v>
      </c>
      <c r="AF1442">
        <v>1</v>
      </c>
      <c r="AG1442">
        <v>1</v>
      </c>
      <c r="AH1442">
        <v>1</v>
      </c>
      <c r="AI1442">
        <v>11</v>
      </c>
      <c r="AL1442" t="s">
        <v>385</v>
      </c>
      <c r="AM1442" t="s">
        <v>1405</v>
      </c>
      <c r="AN1442" s="126">
        <f>表格2[[#This Row],[今次負磅]]/表格2[[#This Row],[排位體重]]*100%</f>
        <v>9.407948094079481E-2</v>
      </c>
      <c r="AO1442" t="str">
        <f t="shared" si="68"/>
        <v/>
      </c>
    </row>
    <row r="1443" spans="1:41" x14ac:dyDescent="0.25">
      <c r="A1443" s="24" t="s">
        <v>258</v>
      </c>
      <c r="B1443" s="21" t="s">
        <v>286</v>
      </c>
      <c r="C1443" s="21"/>
      <c r="D1443" s="21"/>
      <c r="E1443" s="11" t="s">
        <v>1414</v>
      </c>
      <c r="F1443" s="122"/>
      <c r="G1443" s="30" t="str">
        <f>VLOOKUP(AF1443, method!$A$1:$B$15, 2, 0)</f>
        <v>放頭</v>
      </c>
      <c r="H1443">
        <v>7</v>
      </c>
      <c r="I1443" t="str">
        <f t="shared" si="66"/>
        <v/>
      </c>
      <c r="J1443">
        <f>COUNTIF($B$2:B1443,B1443)</f>
        <v>2</v>
      </c>
      <c r="K1443" t="str">
        <f t="shared" ca="1" si="67"/>
        <v/>
      </c>
      <c r="L1443" t="s">
        <v>425</v>
      </c>
      <c r="M1443" s="40" t="s">
        <v>426</v>
      </c>
      <c r="N1443">
        <v>1650</v>
      </c>
      <c r="O1443">
        <v>1</v>
      </c>
      <c r="P1443">
        <v>40.200000000000003</v>
      </c>
      <c r="Q1443">
        <v>4</v>
      </c>
      <c r="R1443">
        <v>7</v>
      </c>
      <c r="S1443" s="54" t="s">
        <v>64</v>
      </c>
      <c r="T1443" s="54" t="s">
        <v>64</v>
      </c>
      <c r="U1443" s="22" t="s">
        <v>43</v>
      </c>
      <c r="V1443">
        <v>116</v>
      </c>
      <c r="W1443">
        <v>118</v>
      </c>
      <c r="X1443">
        <v>1229</v>
      </c>
      <c r="Z1443">
        <v>3.9</v>
      </c>
      <c r="AA1443" s="37">
        <v>3</v>
      </c>
      <c r="AB1443" s="35" t="s">
        <v>377</v>
      </c>
      <c r="AC1443" s="35">
        <f>VLOOKUP(A1443,Raceinfo!$A$1:$D$15,4,0)</f>
        <v>4</v>
      </c>
      <c r="AD1443">
        <v>4</v>
      </c>
      <c r="AE1443">
        <v>41</v>
      </c>
      <c r="AF1443">
        <v>3</v>
      </c>
      <c r="AG1443">
        <v>3</v>
      </c>
      <c r="AH1443">
        <v>3</v>
      </c>
      <c r="AI1443">
        <v>7</v>
      </c>
      <c r="AL1443" t="s">
        <v>385</v>
      </c>
      <c r="AM1443" t="s">
        <v>1405</v>
      </c>
      <c r="AN1443" s="126">
        <f>表格2[[#This Row],[今次負磅]]/表格2[[#This Row],[排位體重]]*100%</f>
        <v>9.4385679414157847E-2</v>
      </c>
      <c r="AO1443" t="str">
        <f t="shared" si="68"/>
        <v/>
      </c>
    </row>
    <row r="1444" spans="1:41" x14ac:dyDescent="0.25">
      <c r="A1444" s="24" t="s">
        <v>258</v>
      </c>
      <c r="B1444" s="21" t="s">
        <v>286</v>
      </c>
      <c r="C1444" s="21"/>
      <c r="D1444" s="21"/>
      <c r="E1444" s="11" t="s">
        <v>1414</v>
      </c>
      <c r="F1444" s="28" t="s">
        <v>1408</v>
      </c>
      <c r="G1444" s="30" t="str">
        <f>VLOOKUP(AF1444, method!$A$1:$B$15, 2, 0)</f>
        <v>放頭</v>
      </c>
      <c r="H1444" s="15">
        <v>1</v>
      </c>
      <c r="I1444" s="15" t="str">
        <f t="shared" si="66"/>
        <v/>
      </c>
      <c r="J1444" s="15">
        <f>COUNTIF($B$2:B1444,B1444)</f>
        <v>3</v>
      </c>
      <c r="K1444" s="15" t="str">
        <f t="shared" ca="1" si="67"/>
        <v/>
      </c>
      <c r="L1444" t="s">
        <v>453</v>
      </c>
      <c r="M1444" s="40" t="s">
        <v>398</v>
      </c>
      <c r="N1444">
        <v>1800</v>
      </c>
      <c r="O1444">
        <v>1</v>
      </c>
      <c r="P1444">
        <v>49.35</v>
      </c>
      <c r="Q1444">
        <v>4</v>
      </c>
      <c r="R1444">
        <v>5</v>
      </c>
      <c r="S1444" s="54" t="s">
        <v>64</v>
      </c>
      <c r="T1444" s="50" t="s">
        <v>46</v>
      </c>
      <c r="U1444" s="22" t="s">
        <v>43</v>
      </c>
      <c r="V1444">
        <v>116</v>
      </c>
      <c r="W1444">
        <v>129</v>
      </c>
      <c r="X1444">
        <v>1215</v>
      </c>
      <c r="Z1444">
        <v>4.2</v>
      </c>
      <c r="AA1444" s="38">
        <v>1</v>
      </c>
      <c r="AB1444" s="36" t="s">
        <v>459</v>
      </c>
      <c r="AC1444" s="36">
        <f>VLOOKUP(A1444,Raceinfo!$A$1:$D$15,4,0)</f>
        <v>4</v>
      </c>
      <c r="AD1444">
        <v>5</v>
      </c>
      <c r="AE1444">
        <v>35</v>
      </c>
      <c r="AF1444">
        <v>3</v>
      </c>
      <c r="AG1444">
        <v>4</v>
      </c>
      <c r="AH1444">
        <v>4</v>
      </c>
      <c r="AI1444">
        <v>3</v>
      </c>
      <c r="AJ1444">
        <v>1</v>
      </c>
      <c r="AL1444" t="s">
        <v>385</v>
      </c>
      <c r="AM1444" t="s">
        <v>1405</v>
      </c>
      <c r="AN1444" s="126">
        <f>表格2[[#This Row],[今次負磅]]/表格2[[#This Row],[排位體重]]*100%</f>
        <v>9.5473251028806591E-2</v>
      </c>
      <c r="AO1444" t="str">
        <f t="shared" si="68"/>
        <v/>
      </c>
    </row>
    <row r="1445" spans="1:41" x14ac:dyDescent="0.25">
      <c r="A1445" s="24" t="s">
        <v>258</v>
      </c>
      <c r="B1445" s="21" t="s">
        <v>286</v>
      </c>
      <c r="C1445" s="21"/>
      <c r="D1445" s="21"/>
      <c r="E1445" s="11" t="s">
        <v>1414</v>
      </c>
      <c r="F1445" s="122"/>
      <c r="G1445" s="32" t="str">
        <f>VLOOKUP(AF1445, method!$A$1:$B$15, 2, 0)</f>
        <v>中前</v>
      </c>
      <c r="H1445">
        <v>7</v>
      </c>
      <c r="I1445" t="str">
        <f t="shared" si="66"/>
        <v/>
      </c>
      <c r="J1445">
        <f>COUNTIF($B$2:B1445,B1445)</f>
        <v>4</v>
      </c>
      <c r="K1445" t="str">
        <f t="shared" ca="1" si="67"/>
        <v/>
      </c>
      <c r="L1445" t="s">
        <v>701</v>
      </c>
      <c r="M1445" s="40" t="s">
        <v>376</v>
      </c>
      <c r="N1445">
        <v>1800</v>
      </c>
      <c r="O1445">
        <v>1</v>
      </c>
      <c r="P1445">
        <v>49.73</v>
      </c>
      <c r="Q1445">
        <v>4</v>
      </c>
      <c r="R1445">
        <v>12</v>
      </c>
      <c r="S1445" s="54" t="s">
        <v>64</v>
      </c>
      <c r="T1445" s="49" t="s">
        <v>349</v>
      </c>
      <c r="U1445" s="22" t="s">
        <v>43</v>
      </c>
      <c r="V1445">
        <v>116</v>
      </c>
      <c r="W1445">
        <v>126</v>
      </c>
      <c r="X1445">
        <v>1219</v>
      </c>
      <c r="Z1445">
        <v>6.7</v>
      </c>
      <c r="AA1445" s="37">
        <v>3</v>
      </c>
      <c r="AB1445" s="35" t="s">
        <v>377</v>
      </c>
      <c r="AC1445" s="35">
        <f>VLOOKUP(A1445,Raceinfo!$A$1:$D$15,4,0)</f>
        <v>4</v>
      </c>
      <c r="AD1445">
        <v>5</v>
      </c>
      <c r="AE1445">
        <v>37</v>
      </c>
      <c r="AF1445">
        <v>5</v>
      </c>
      <c r="AG1445">
        <v>2</v>
      </c>
      <c r="AH1445">
        <v>2</v>
      </c>
      <c r="AI1445">
        <v>5</v>
      </c>
      <c r="AJ1445">
        <v>7</v>
      </c>
      <c r="AL1445" t="s">
        <v>385</v>
      </c>
      <c r="AM1445" t="s">
        <v>1405</v>
      </c>
      <c r="AN1445" s="126">
        <f>表格2[[#This Row],[今次負磅]]/表格2[[#This Row],[排位體重]]*100%</f>
        <v>9.5159967186218206E-2</v>
      </c>
      <c r="AO1445" t="str">
        <f t="shared" si="68"/>
        <v/>
      </c>
    </row>
    <row r="1446" spans="1:41" x14ac:dyDescent="0.25">
      <c r="A1446" s="24" t="s">
        <v>258</v>
      </c>
      <c r="B1446" s="21" t="s">
        <v>286</v>
      </c>
      <c r="C1446" s="21"/>
      <c r="D1446" s="21"/>
      <c r="E1446" s="11" t="s">
        <v>1414</v>
      </c>
      <c r="F1446" s="122"/>
      <c r="G1446" s="32" t="str">
        <f>VLOOKUP(AF1446, method!$A$1:$B$15, 2, 0)</f>
        <v>中前</v>
      </c>
      <c r="H1446">
        <v>10</v>
      </c>
      <c r="I1446" t="str">
        <f t="shared" si="66"/>
        <v/>
      </c>
      <c r="J1446">
        <f>COUNTIF($B$2:B1446,B1446)</f>
        <v>5</v>
      </c>
      <c r="K1446" t="str">
        <f t="shared" ca="1" si="67"/>
        <v/>
      </c>
      <c r="L1446" t="s">
        <v>628</v>
      </c>
      <c r="M1446" s="40" t="s">
        <v>426</v>
      </c>
      <c r="N1446">
        <v>2200</v>
      </c>
      <c r="O1446">
        <v>2</v>
      </c>
      <c r="P1446">
        <v>18.22</v>
      </c>
      <c r="Q1446">
        <v>4</v>
      </c>
      <c r="R1446">
        <v>2</v>
      </c>
      <c r="S1446" s="54" t="s">
        <v>64</v>
      </c>
      <c r="T1446" s="65" t="s">
        <v>406</v>
      </c>
      <c r="U1446" s="22" t="s">
        <v>43</v>
      </c>
      <c r="V1446">
        <v>116</v>
      </c>
      <c r="W1446">
        <v>134</v>
      </c>
      <c r="X1446">
        <v>1222</v>
      </c>
      <c r="Z1446">
        <v>7.9</v>
      </c>
      <c r="AA1446" s="37" t="s">
        <v>373</v>
      </c>
      <c r="AB1446" s="35" t="s">
        <v>377</v>
      </c>
      <c r="AC1446" s="35">
        <f>VLOOKUP(A1446,Raceinfo!$A$1:$D$15,4,0)</f>
        <v>4</v>
      </c>
      <c r="AD1446">
        <v>5</v>
      </c>
      <c r="AE1446">
        <v>39</v>
      </c>
      <c r="AF1446">
        <v>4</v>
      </c>
      <c r="AG1446">
        <v>3</v>
      </c>
      <c r="AH1446">
        <v>3</v>
      </c>
      <c r="AI1446">
        <v>3</v>
      </c>
      <c r="AJ1446">
        <v>4</v>
      </c>
      <c r="AK1446">
        <v>10</v>
      </c>
      <c r="AL1446" t="s">
        <v>385</v>
      </c>
      <c r="AM1446" t="s">
        <v>1405</v>
      </c>
      <c r="AN1446" s="126">
        <f>表格2[[#This Row],[今次負磅]]/表格2[[#This Row],[排位體重]]*100%</f>
        <v>9.4926350245499183E-2</v>
      </c>
      <c r="AO1446" t="str">
        <f t="shared" si="68"/>
        <v/>
      </c>
    </row>
    <row r="1447" spans="1:41" x14ac:dyDescent="0.25">
      <c r="A1447" s="24" t="s">
        <v>258</v>
      </c>
      <c r="B1447" s="21" t="s">
        <v>286</v>
      </c>
      <c r="C1447" s="21"/>
      <c r="D1447" s="21"/>
      <c r="E1447" s="11" t="s">
        <v>1414</v>
      </c>
      <c r="F1447" s="122"/>
      <c r="G1447" s="32" t="str">
        <f>VLOOKUP(AF1447, method!$A$1:$B$15, 2, 0)</f>
        <v>中前</v>
      </c>
      <c r="H1447" s="15">
        <v>3</v>
      </c>
      <c r="I1447" s="15" t="str">
        <f t="shared" si="66"/>
        <v/>
      </c>
      <c r="J1447" s="15">
        <f>COUNTIF($B$2:B1447,B1447)</f>
        <v>6</v>
      </c>
      <c r="K1447" s="15" t="str">
        <f t="shared" ca="1" si="67"/>
        <v/>
      </c>
      <c r="L1447" t="s">
        <v>617</v>
      </c>
      <c r="M1447" s="40" t="s">
        <v>446</v>
      </c>
      <c r="N1447">
        <v>1800</v>
      </c>
      <c r="O1447">
        <v>1</v>
      </c>
      <c r="P1447">
        <v>49.91</v>
      </c>
      <c r="Q1447">
        <v>4</v>
      </c>
      <c r="R1447">
        <v>10</v>
      </c>
      <c r="S1447" s="54" t="s">
        <v>64</v>
      </c>
      <c r="T1447" s="65" t="s">
        <v>406</v>
      </c>
      <c r="U1447" s="22" t="s">
        <v>43</v>
      </c>
      <c r="V1447">
        <v>116</v>
      </c>
      <c r="W1447">
        <v>135</v>
      </c>
      <c r="X1447">
        <v>1216</v>
      </c>
      <c r="Z1447">
        <v>12</v>
      </c>
      <c r="AA1447" s="38">
        <v>1</v>
      </c>
      <c r="AB1447" s="35" t="s">
        <v>377</v>
      </c>
      <c r="AC1447" s="35">
        <f>VLOOKUP(A1447,Raceinfo!$A$1:$D$15,4,0)</f>
        <v>4</v>
      </c>
      <c r="AD1447">
        <v>5</v>
      </c>
      <c r="AE1447">
        <v>40</v>
      </c>
      <c r="AF1447">
        <v>5</v>
      </c>
      <c r="AG1447">
        <v>2</v>
      </c>
      <c r="AH1447">
        <v>2</v>
      </c>
      <c r="AI1447">
        <v>2</v>
      </c>
      <c r="AJ1447">
        <v>3</v>
      </c>
      <c r="AL1447" t="s">
        <v>385</v>
      </c>
      <c r="AM1447" t="s">
        <v>1405</v>
      </c>
      <c r="AN1447" s="126">
        <f>表格2[[#This Row],[今次負磅]]/表格2[[#This Row],[排位體重]]*100%</f>
        <v>9.5394736842105268E-2</v>
      </c>
      <c r="AO1447" t="str">
        <f t="shared" si="68"/>
        <v/>
      </c>
    </row>
    <row r="1448" spans="1:41" x14ac:dyDescent="0.25">
      <c r="A1448" s="24" t="s">
        <v>258</v>
      </c>
      <c r="B1448" s="21" t="s">
        <v>286</v>
      </c>
      <c r="C1448" s="21"/>
      <c r="D1448" s="21"/>
      <c r="E1448" s="11" t="s">
        <v>1414</v>
      </c>
      <c r="F1448" s="122"/>
      <c r="G1448" s="33" t="str">
        <f>VLOOKUP(AF1448, method!$A$1:$B$15, 2, 0)</f>
        <v>留後</v>
      </c>
      <c r="H1448">
        <v>4</v>
      </c>
      <c r="I1448" t="str">
        <f t="shared" si="66"/>
        <v/>
      </c>
      <c r="J1448">
        <f>COUNTIF($B$2:B1448,B1448)</f>
        <v>7</v>
      </c>
      <c r="K1448" t="str">
        <f t="shared" ca="1" si="67"/>
        <v/>
      </c>
      <c r="L1448" t="s">
        <v>431</v>
      </c>
      <c r="M1448" s="39" t="s">
        <v>390</v>
      </c>
      <c r="N1448" s="42">
        <v>1400</v>
      </c>
      <c r="O1448">
        <v>1</v>
      </c>
      <c r="P1448">
        <v>21.84</v>
      </c>
      <c r="Q1448">
        <v>4</v>
      </c>
      <c r="R1448">
        <v>9</v>
      </c>
      <c r="S1448" s="54" t="s">
        <v>64</v>
      </c>
      <c r="T1448" s="65" t="s">
        <v>406</v>
      </c>
      <c r="U1448" s="22" t="s">
        <v>43</v>
      </c>
      <c r="V1448">
        <v>116</v>
      </c>
      <c r="W1448">
        <v>117</v>
      </c>
      <c r="X1448">
        <v>1213</v>
      </c>
      <c r="Z1448">
        <v>29</v>
      </c>
      <c r="AA1448" s="38" t="s">
        <v>447</v>
      </c>
      <c r="AB1448" s="35" t="s">
        <v>377</v>
      </c>
      <c r="AC1448" s="35">
        <f>VLOOKUP(A1448,Raceinfo!$A$1:$D$15,4,0)</f>
        <v>4</v>
      </c>
      <c r="AD1448">
        <v>4</v>
      </c>
      <c r="AE1448">
        <v>41</v>
      </c>
      <c r="AF1448">
        <v>12</v>
      </c>
      <c r="AG1448">
        <v>9</v>
      </c>
      <c r="AH1448">
        <v>7</v>
      </c>
      <c r="AI1448">
        <v>4</v>
      </c>
      <c r="AL1448" t="s">
        <v>385</v>
      </c>
      <c r="AM1448" t="s">
        <v>1405</v>
      </c>
      <c r="AN1448" s="126">
        <f>表格2[[#This Row],[今次負磅]]/表格2[[#This Row],[排位體重]]*100%</f>
        <v>9.5630667765869745E-2</v>
      </c>
      <c r="AO1448" t="str">
        <f t="shared" si="68"/>
        <v/>
      </c>
    </row>
    <row r="1449" spans="1:41" x14ac:dyDescent="0.25">
      <c r="A1449" s="24" t="s">
        <v>258</v>
      </c>
      <c r="B1449" s="21" t="s">
        <v>286</v>
      </c>
      <c r="C1449" s="21"/>
      <c r="D1449" s="21"/>
      <c r="E1449" s="11" t="s">
        <v>1414</v>
      </c>
      <c r="F1449" s="122"/>
      <c r="G1449" s="30" t="str">
        <f>VLOOKUP(AF1449, method!$A$1:$B$15, 2, 0)</f>
        <v>放頭</v>
      </c>
      <c r="H1449">
        <v>10</v>
      </c>
      <c r="I1449" t="str">
        <f t="shared" si="66"/>
        <v/>
      </c>
      <c r="J1449">
        <f>COUNTIF($B$2:B1449,B1449)</f>
        <v>8</v>
      </c>
      <c r="K1449" t="str">
        <f t="shared" ca="1" si="67"/>
        <v/>
      </c>
      <c r="L1449" t="s">
        <v>541</v>
      </c>
      <c r="M1449" s="41" t="s">
        <v>400</v>
      </c>
      <c r="N1449">
        <v>1800</v>
      </c>
      <c r="O1449">
        <v>1</v>
      </c>
      <c r="P1449">
        <v>52.26</v>
      </c>
      <c r="Q1449">
        <v>4</v>
      </c>
      <c r="R1449">
        <v>1</v>
      </c>
      <c r="S1449" s="54" t="s">
        <v>64</v>
      </c>
      <c r="T1449" s="48" t="s">
        <v>37</v>
      </c>
      <c r="U1449" s="22" t="s">
        <v>43</v>
      </c>
      <c r="V1449">
        <v>116</v>
      </c>
      <c r="W1449">
        <v>118</v>
      </c>
      <c r="X1449">
        <v>1228</v>
      </c>
      <c r="Z1449">
        <v>4.5999999999999996</v>
      </c>
      <c r="AA1449" s="37" t="s">
        <v>449</v>
      </c>
      <c r="AB1449" s="35" t="s">
        <v>377</v>
      </c>
      <c r="AC1449" s="35">
        <f>VLOOKUP(A1449,Raceinfo!$A$1:$D$15,4,0)</f>
        <v>4</v>
      </c>
      <c r="AD1449">
        <v>4</v>
      </c>
      <c r="AE1449">
        <v>42</v>
      </c>
      <c r="AF1449">
        <v>1</v>
      </c>
      <c r="AG1449">
        <v>1</v>
      </c>
      <c r="AH1449">
        <v>1</v>
      </c>
      <c r="AI1449">
        <v>1</v>
      </c>
      <c r="AJ1449">
        <v>10</v>
      </c>
      <c r="AL1449" t="s">
        <v>385</v>
      </c>
      <c r="AM1449" t="s">
        <v>1405</v>
      </c>
      <c r="AN1449" s="126">
        <f>表格2[[#This Row],[今次負磅]]/表格2[[#This Row],[排位體重]]*100%</f>
        <v>9.4462540716612378E-2</v>
      </c>
      <c r="AO1449" t="str">
        <f t="shared" si="68"/>
        <v/>
      </c>
    </row>
    <row r="1450" spans="1:41" x14ac:dyDescent="0.25">
      <c r="A1450" s="24" t="s">
        <v>258</v>
      </c>
      <c r="B1450" s="21" t="s">
        <v>286</v>
      </c>
      <c r="C1450" s="21"/>
      <c r="D1450" s="21"/>
      <c r="E1450" s="11" t="s">
        <v>1414</v>
      </c>
      <c r="F1450" s="122"/>
      <c r="G1450" s="30" t="str">
        <f>VLOOKUP(AF1450, method!$A$1:$B$15, 2, 0)</f>
        <v>放頭</v>
      </c>
      <c r="H1450">
        <v>7</v>
      </c>
      <c r="I1450" t="str">
        <f t="shared" si="66"/>
        <v/>
      </c>
      <c r="J1450">
        <f>COUNTIF($B$2:B1450,B1450)</f>
        <v>9</v>
      </c>
      <c r="K1450" t="str">
        <f t="shared" ca="1" si="67"/>
        <v/>
      </c>
      <c r="L1450" t="s">
        <v>618</v>
      </c>
      <c r="M1450" s="40" t="s">
        <v>426</v>
      </c>
      <c r="N1450">
        <v>1650</v>
      </c>
      <c r="O1450">
        <v>1</v>
      </c>
      <c r="P1450">
        <v>40.46</v>
      </c>
      <c r="Q1450">
        <v>4</v>
      </c>
      <c r="R1450">
        <v>8</v>
      </c>
      <c r="S1450" s="54" t="s">
        <v>64</v>
      </c>
      <c r="T1450" s="48" t="s">
        <v>37</v>
      </c>
      <c r="U1450" s="22" t="s">
        <v>43</v>
      </c>
      <c r="V1450">
        <v>116</v>
      </c>
      <c r="W1450">
        <v>117</v>
      </c>
      <c r="X1450">
        <v>1230</v>
      </c>
      <c r="Z1450">
        <v>4.5</v>
      </c>
      <c r="AA1450" s="37" t="s">
        <v>416</v>
      </c>
      <c r="AB1450" s="35" t="s">
        <v>377</v>
      </c>
      <c r="AC1450" s="35">
        <f>VLOOKUP(A1450,Raceinfo!$A$1:$D$15,4,0)</f>
        <v>4</v>
      </c>
      <c r="AD1450">
        <v>4</v>
      </c>
      <c r="AE1450">
        <v>42</v>
      </c>
      <c r="AF1450">
        <v>2</v>
      </c>
      <c r="AG1450">
        <v>2</v>
      </c>
      <c r="AH1450">
        <v>2</v>
      </c>
      <c r="AI1450">
        <v>7</v>
      </c>
      <c r="AL1450" t="s">
        <v>385</v>
      </c>
      <c r="AM1450" t="s">
        <v>1405</v>
      </c>
      <c r="AN1450" s="126">
        <f>表格2[[#This Row],[今次負磅]]/表格2[[#This Row],[排位體重]]*100%</f>
        <v>9.4308943089430899E-2</v>
      </c>
      <c r="AO1450" t="str">
        <f t="shared" si="68"/>
        <v/>
      </c>
    </row>
    <row r="1451" spans="1:41" x14ac:dyDescent="0.25">
      <c r="A1451" s="24" t="s">
        <v>258</v>
      </c>
      <c r="B1451" s="21" t="s">
        <v>286</v>
      </c>
      <c r="C1451" s="21"/>
      <c r="D1451" s="21"/>
      <c r="E1451" s="11" t="s">
        <v>1414</v>
      </c>
      <c r="F1451" s="122"/>
      <c r="G1451" s="32" t="str">
        <f>VLOOKUP(AF1451, method!$A$1:$B$15, 2, 0)</f>
        <v>中前</v>
      </c>
      <c r="H1451" s="15">
        <v>3</v>
      </c>
      <c r="I1451" s="15" t="str">
        <f t="shared" si="66"/>
        <v/>
      </c>
      <c r="J1451" s="15">
        <f>COUNTIF($B$2:B1451,B1451)</f>
        <v>10</v>
      </c>
      <c r="K1451" s="15" t="str">
        <f t="shared" ca="1" si="67"/>
        <v/>
      </c>
      <c r="L1451" t="s">
        <v>619</v>
      </c>
      <c r="M1451" s="40" t="s">
        <v>446</v>
      </c>
      <c r="N1451">
        <v>1650</v>
      </c>
      <c r="O1451">
        <v>1</v>
      </c>
      <c r="P1451">
        <v>38.81</v>
      </c>
      <c r="Q1451">
        <v>4</v>
      </c>
      <c r="R1451">
        <v>12</v>
      </c>
      <c r="S1451" s="54" t="s">
        <v>64</v>
      </c>
      <c r="T1451" s="48" t="s">
        <v>37</v>
      </c>
      <c r="U1451" s="22" t="s">
        <v>43</v>
      </c>
      <c r="V1451">
        <v>116</v>
      </c>
      <c r="W1451">
        <v>117</v>
      </c>
      <c r="X1451">
        <v>1220</v>
      </c>
      <c r="Z1451">
        <v>9</v>
      </c>
      <c r="AA1451" s="38" t="s">
        <v>511</v>
      </c>
      <c r="AB1451" s="35" t="s">
        <v>370</v>
      </c>
      <c r="AC1451" s="35">
        <f>VLOOKUP(A1451,Raceinfo!$A$1:$D$15,4,0)</f>
        <v>4</v>
      </c>
      <c r="AD1451">
        <v>4</v>
      </c>
      <c r="AE1451">
        <v>42</v>
      </c>
      <c r="AF1451">
        <v>5</v>
      </c>
      <c r="AG1451">
        <v>5</v>
      </c>
      <c r="AH1451">
        <v>5</v>
      </c>
      <c r="AI1451">
        <v>3</v>
      </c>
      <c r="AL1451" t="s">
        <v>385</v>
      </c>
      <c r="AM1451" t="s">
        <v>1405</v>
      </c>
      <c r="AN1451" s="126">
        <f>表格2[[#This Row],[今次負磅]]/表格2[[#This Row],[排位體重]]*100%</f>
        <v>9.5081967213114751E-2</v>
      </c>
      <c r="AO1451" t="str">
        <f t="shared" si="68"/>
        <v/>
      </c>
    </row>
    <row r="1452" spans="1:41" x14ac:dyDescent="0.25">
      <c r="A1452" s="24" t="s">
        <v>258</v>
      </c>
      <c r="B1452" s="21" t="s">
        <v>286</v>
      </c>
      <c r="C1452" s="21"/>
      <c r="D1452" s="21"/>
      <c r="E1452" s="11" t="s">
        <v>1414</v>
      </c>
      <c r="F1452" s="28" t="s">
        <v>1408</v>
      </c>
      <c r="G1452" s="30" t="str">
        <f>VLOOKUP(AF1452, method!$A$1:$B$15, 2, 0)</f>
        <v>放頭</v>
      </c>
      <c r="H1452" s="15">
        <v>1</v>
      </c>
      <c r="I1452" s="15" t="str">
        <f t="shared" si="66"/>
        <v/>
      </c>
      <c r="J1452" s="15">
        <f>COUNTIF($B$2:B1452,B1452)</f>
        <v>11</v>
      </c>
      <c r="K1452" s="15" t="str">
        <f t="shared" ca="1" si="67"/>
        <v/>
      </c>
      <c r="L1452" t="s">
        <v>634</v>
      </c>
      <c r="M1452" s="40" t="s">
        <v>376</v>
      </c>
      <c r="N1452">
        <v>1650</v>
      </c>
      <c r="O1452">
        <v>1</v>
      </c>
      <c r="P1452">
        <v>40.299999999999997</v>
      </c>
      <c r="Q1452">
        <v>4</v>
      </c>
      <c r="R1452">
        <v>9</v>
      </c>
      <c r="S1452" s="54" t="s">
        <v>64</v>
      </c>
      <c r="T1452" s="50" t="s">
        <v>46</v>
      </c>
      <c r="U1452" s="22" t="s">
        <v>43</v>
      </c>
      <c r="V1452">
        <v>116</v>
      </c>
      <c r="W1452">
        <v>131</v>
      </c>
      <c r="X1452">
        <v>1192</v>
      </c>
      <c r="Z1452">
        <v>5.6</v>
      </c>
      <c r="AA1452" s="38" t="s">
        <v>463</v>
      </c>
      <c r="AB1452" s="35" t="s">
        <v>377</v>
      </c>
      <c r="AC1452" s="35">
        <f>VLOOKUP(A1452,Raceinfo!$A$1:$D$15,4,0)</f>
        <v>4</v>
      </c>
      <c r="AD1452">
        <v>5</v>
      </c>
      <c r="AE1452">
        <v>36</v>
      </c>
      <c r="AF1452">
        <v>1</v>
      </c>
      <c r="AG1452">
        <v>1</v>
      </c>
      <c r="AH1452">
        <v>1</v>
      </c>
      <c r="AI1452">
        <v>1</v>
      </c>
      <c r="AL1452" t="s">
        <v>584</v>
      </c>
      <c r="AM1452" t="s">
        <v>1553</v>
      </c>
      <c r="AN1452" s="126">
        <f>表格2[[#This Row],[今次負磅]]/表格2[[#This Row],[排位體重]]*100%</f>
        <v>9.7315436241610737E-2</v>
      </c>
      <c r="AO1452" t="str">
        <f t="shared" si="68"/>
        <v/>
      </c>
    </row>
    <row r="1453" spans="1:41" x14ac:dyDescent="0.25">
      <c r="A1453" s="24" t="s">
        <v>258</v>
      </c>
      <c r="B1453" s="21" t="s">
        <v>286</v>
      </c>
      <c r="C1453" s="21"/>
      <c r="D1453" s="21"/>
      <c r="E1453" s="11" t="s">
        <v>1414</v>
      </c>
      <c r="F1453" s="122"/>
      <c r="G1453" s="32" t="str">
        <f>VLOOKUP(AF1453, method!$A$1:$B$15, 2, 0)</f>
        <v>中前</v>
      </c>
      <c r="H1453">
        <v>5</v>
      </c>
      <c r="I1453" t="str">
        <f t="shared" si="66"/>
        <v/>
      </c>
      <c r="J1453">
        <f>COUNTIF($B$2:B1453,B1453)</f>
        <v>12</v>
      </c>
      <c r="K1453" t="str">
        <f t="shared" ca="1" si="67"/>
        <v/>
      </c>
      <c r="L1453" t="s">
        <v>635</v>
      </c>
      <c r="M1453" s="40" t="s">
        <v>426</v>
      </c>
      <c r="N1453">
        <v>1800</v>
      </c>
      <c r="O1453">
        <v>1</v>
      </c>
      <c r="P1453">
        <v>49.27</v>
      </c>
      <c r="Q1453">
        <v>4</v>
      </c>
      <c r="R1453">
        <v>1</v>
      </c>
      <c r="S1453" s="54" t="s">
        <v>64</v>
      </c>
      <c r="T1453" s="59" t="s">
        <v>111</v>
      </c>
      <c r="U1453" s="22" t="s">
        <v>43</v>
      </c>
      <c r="V1453">
        <v>116</v>
      </c>
      <c r="W1453">
        <v>116</v>
      </c>
      <c r="X1453">
        <v>1205</v>
      </c>
      <c r="Z1453">
        <v>4.8</v>
      </c>
      <c r="AA1453" s="37" t="s">
        <v>436</v>
      </c>
      <c r="AB1453" s="35" t="s">
        <v>370</v>
      </c>
      <c r="AC1453" s="35">
        <f>VLOOKUP(A1453,Raceinfo!$A$1:$D$15,4,0)</f>
        <v>4</v>
      </c>
      <c r="AD1453">
        <v>4</v>
      </c>
      <c r="AE1453">
        <v>40</v>
      </c>
      <c r="AF1453">
        <v>4</v>
      </c>
      <c r="AG1453">
        <v>2</v>
      </c>
      <c r="AH1453">
        <v>1</v>
      </c>
      <c r="AI1453">
        <v>1</v>
      </c>
      <c r="AJ1453">
        <v>5</v>
      </c>
      <c r="AL1453" t="s">
        <v>587</v>
      </c>
      <c r="AM1453" t="s">
        <v>1554</v>
      </c>
      <c r="AN1453" s="126">
        <f>表格2[[#This Row],[今次負磅]]/表格2[[#This Row],[排位體重]]*100%</f>
        <v>9.6265560165975109E-2</v>
      </c>
      <c r="AO1453" t="str">
        <f t="shared" si="68"/>
        <v/>
      </c>
    </row>
    <row r="1454" spans="1:41" x14ac:dyDescent="0.25">
      <c r="A1454" s="24" t="s">
        <v>258</v>
      </c>
      <c r="B1454" s="21" t="s">
        <v>286</v>
      </c>
      <c r="C1454" s="21"/>
      <c r="D1454" s="21"/>
      <c r="E1454" s="11" t="s">
        <v>1414</v>
      </c>
      <c r="F1454" s="122"/>
      <c r="G1454" s="32" t="str">
        <f>VLOOKUP(AF1454, method!$A$1:$B$15, 2, 0)</f>
        <v>中前</v>
      </c>
      <c r="H1454">
        <v>4</v>
      </c>
      <c r="I1454" t="str">
        <f t="shared" si="66"/>
        <v/>
      </c>
      <c r="J1454">
        <f>COUNTIF($B$2:B1454,B1454)</f>
        <v>13</v>
      </c>
      <c r="K1454" t="str">
        <f t="shared" ca="1" si="67"/>
        <v/>
      </c>
      <c r="L1454" t="s">
        <v>585</v>
      </c>
      <c r="M1454" s="40" t="s">
        <v>446</v>
      </c>
      <c r="N1454">
        <v>1650</v>
      </c>
      <c r="O1454">
        <v>1</v>
      </c>
      <c r="P1454">
        <v>40.26</v>
      </c>
      <c r="Q1454">
        <v>4</v>
      </c>
      <c r="R1454">
        <v>6</v>
      </c>
      <c r="S1454" s="54" t="s">
        <v>64</v>
      </c>
      <c r="T1454" s="70" t="s">
        <v>510</v>
      </c>
      <c r="U1454" s="22" t="s">
        <v>43</v>
      </c>
      <c r="V1454">
        <v>116</v>
      </c>
      <c r="W1454">
        <v>116</v>
      </c>
      <c r="X1454">
        <v>1211</v>
      </c>
      <c r="Z1454">
        <v>13</v>
      </c>
      <c r="AA1454" s="37">
        <v>5</v>
      </c>
      <c r="AB1454" s="35" t="s">
        <v>370</v>
      </c>
      <c r="AC1454" s="35">
        <f>VLOOKUP(A1454,Raceinfo!$A$1:$D$15,4,0)</f>
        <v>4</v>
      </c>
      <c r="AD1454">
        <v>4</v>
      </c>
      <c r="AE1454">
        <v>41</v>
      </c>
      <c r="AF1454">
        <v>5</v>
      </c>
      <c r="AG1454">
        <v>5</v>
      </c>
      <c r="AH1454">
        <v>8</v>
      </c>
      <c r="AI1454">
        <v>4</v>
      </c>
      <c r="AL1454" t="s">
        <v>587</v>
      </c>
      <c r="AM1454" t="s">
        <v>1554</v>
      </c>
      <c r="AN1454" s="126">
        <f>表格2[[#This Row],[今次負磅]]/表格2[[#This Row],[排位體重]]*100%</f>
        <v>9.5788604459124696E-2</v>
      </c>
      <c r="AO1454" t="str">
        <f t="shared" si="68"/>
        <v/>
      </c>
    </row>
    <row r="1455" spans="1:41" x14ac:dyDescent="0.25">
      <c r="A1455" s="24" t="s">
        <v>258</v>
      </c>
      <c r="B1455" s="21" t="s">
        <v>286</v>
      </c>
      <c r="C1455" s="21"/>
      <c r="D1455" s="21"/>
      <c r="E1455" s="11" t="s">
        <v>1414</v>
      </c>
      <c r="F1455" s="122"/>
      <c r="G1455" s="30" t="str">
        <f>VLOOKUP(AF1455, method!$A$1:$B$15, 2, 0)</f>
        <v>放頭</v>
      </c>
      <c r="H1455">
        <v>6</v>
      </c>
      <c r="I1455" t="str">
        <f t="shared" si="66"/>
        <v/>
      </c>
      <c r="J1455">
        <f>COUNTIF($B$2:B1455,B1455)</f>
        <v>14</v>
      </c>
      <c r="K1455" t="str">
        <f t="shared" ca="1" si="67"/>
        <v/>
      </c>
      <c r="L1455" t="s">
        <v>734</v>
      </c>
      <c r="M1455" s="40" t="s">
        <v>426</v>
      </c>
      <c r="N1455">
        <v>1650</v>
      </c>
      <c r="O1455">
        <v>1</v>
      </c>
      <c r="P1455">
        <v>40.14</v>
      </c>
      <c r="Q1455">
        <v>4</v>
      </c>
      <c r="R1455">
        <v>7</v>
      </c>
      <c r="S1455" s="54" t="s">
        <v>64</v>
      </c>
      <c r="T1455" s="67" t="s">
        <v>442</v>
      </c>
      <c r="U1455" s="22" t="s">
        <v>43</v>
      </c>
      <c r="V1455">
        <v>116</v>
      </c>
      <c r="W1455">
        <v>119</v>
      </c>
      <c r="X1455">
        <v>1202</v>
      </c>
      <c r="Z1455">
        <v>16</v>
      </c>
      <c r="AA1455" s="38" t="s">
        <v>517</v>
      </c>
      <c r="AB1455" s="35" t="s">
        <v>370</v>
      </c>
      <c r="AC1455" s="35">
        <f>VLOOKUP(A1455,Raceinfo!$A$1:$D$15,4,0)</f>
        <v>4</v>
      </c>
      <c r="AD1455">
        <v>4</v>
      </c>
      <c r="AE1455">
        <v>43</v>
      </c>
      <c r="AF1455">
        <v>3</v>
      </c>
      <c r="AG1455">
        <v>2</v>
      </c>
      <c r="AH1455">
        <v>2</v>
      </c>
      <c r="AI1455">
        <v>6</v>
      </c>
      <c r="AL1455" t="s">
        <v>587</v>
      </c>
      <c r="AM1455" t="s">
        <v>1554</v>
      </c>
      <c r="AN1455" s="126">
        <f>表格2[[#This Row],[今次負磅]]/表格2[[#This Row],[排位體重]]*100%</f>
        <v>9.6505823627287851E-2</v>
      </c>
      <c r="AO1455" t="str">
        <f t="shared" si="68"/>
        <v/>
      </c>
    </row>
    <row r="1456" spans="1:41" x14ac:dyDescent="0.25">
      <c r="A1456" s="24" t="s">
        <v>258</v>
      </c>
      <c r="B1456" s="21" t="s">
        <v>286</v>
      </c>
      <c r="C1456" s="21"/>
      <c r="D1456" s="21"/>
      <c r="E1456" s="11" t="s">
        <v>1414</v>
      </c>
      <c r="F1456" s="122"/>
      <c r="G1456" s="31" t="str">
        <f>VLOOKUP(AF1456, method!$A$1:$B$15, 2, 0)</f>
        <v>中後</v>
      </c>
      <c r="H1456">
        <v>7</v>
      </c>
      <c r="I1456" t="str">
        <f t="shared" si="66"/>
        <v/>
      </c>
      <c r="J1456">
        <f>COUNTIF($B$2:B1456,B1456)</f>
        <v>15</v>
      </c>
      <c r="K1456" t="str">
        <f t="shared" ca="1" si="67"/>
        <v/>
      </c>
      <c r="L1456" t="s">
        <v>688</v>
      </c>
      <c r="M1456" s="40" t="s">
        <v>446</v>
      </c>
      <c r="N1456">
        <v>1200</v>
      </c>
      <c r="O1456">
        <v>1</v>
      </c>
      <c r="P1456">
        <v>10.26</v>
      </c>
      <c r="Q1456">
        <v>4</v>
      </c>
      <c r="R1456">
        <v>11</v>
      </c>
      <c r="S1456" s="54" t="s">
        <v>64</v>
      </c>
      <c r="T1456" s="67" t="s">
        <v>442</v>
      </c>
      <c r="U1456" s="22" t="s">
        <v>43</v>
      </c>
      <c r="V1456">
        <v>116</v>
      </c>
      <c r="W1456">
        <v>120</v>
      </c>
      <c r="X1456">
        <v>1202</v>
      </c>
      <c r="Z1456">
        <v>121</v>
      </c>
      <c r="AA1456" s="37">
        <v>5</v>
      </c>
      <c r="AB1456" s="35" t="s">
        <v>370</v>
      </c>
      <c r="AC1456" s="35">
        <f>VLOOKUP(A1456,Raceinfo!$A$1:$D$15,4,0)</f>
        <v>4</v>
      </c>
      <c r="AD1456">
        <v>4</v>
      </c>
      <c r="AE1456">
        <v>45</v>
      </c>
      <c r="AF1456">
        <v>10</v>
      </c>
      <c r="AG1456">
        <v>10</v>
      </c>
      <c r="AH1456">
        <v>7</v>
      </c>
      <c r="AL1456" t="s">
        <v>799</v>
      </c>
      <c r="AM1456" t="s">
        <v>1667</v>
      </c>
      <c r="AN1456" s="126">
        <f>表格2[[#This Row],[今次負磅]]/表格2[[#This Row],[排位體重]]*100%</f>
        <v>9.6505823627287851E-2</v>
      </c>
      <c r="AO1456" t="str">
        <f t="shared" si="68"/>
        <v/>
      </c>
    </row>
    <row r="1457" spans="1:45" x14ac:dyDescent="0.25">
      <c r="A1457" s="24" t="s">
        <v>258</v>
      </c>
      <c r="B1457" s="21" t="s">
        <v>286</v>
      </c>
      <c r="C1457" s="21"/>
      <c r="D1457" s="21"/>
      <c r="E1457" s="11" t="s">
        <v>1414</v>
      </c>
      <c r="F1457" s="122"/>
      <c r="G1457" s="33" t="str">
        <f>VLOOKUP(AF1457, method!$A$1:$B$15, 2, 0)</f>
        <v>留後</v>
      </c>
      <c r="H1457">
        <v>11</v>
      </c>
      <c r="I1457" t="str">
        <f t="shared" si="66"/>
        <v/>
      </c>
      <c r="J1457">
        <f>COUNTIF($B$2:B1457,B1457)</f>
        <v>16</v>
      </c>
      <c r="K1457" t="str">
        <f t="shared" ca="1" si="67"/>
        <v/>
      </c>
      <c r="L1457" t="s">
        <v>484</v>
      </c>
      <c r="M1457" s="40" t="s">
        <v>376</v>
      </c>
      <c r="N1457">
        <v>1200</v>
      </c>
      <c r="O1457">
        <v>1</v>
      </c>
      <c r="P1457">
        <v>10.63</v>
      </c>
      <c r="Q1457">
        <v>4</v>
      </c>
      <c r="R1457">
        <v>10</v>
      </c>
      <c r="S1457" s="54" t="s">
        <v>64</v>
      </c>
      <c r="T1457" s="67" t="s">
        <v>442</v>
      </c>
      <c r="U1457" s="22" t="s">
        <v>43</v>
      </c>
      <c r="V1457">
        <v>116</v>
      </c>
      <c r="W1457">
        <v>124</v>
      </c>
      <c r="X1457">
        <v>1194</v>
      </c>
      <c r="Z1457">
        <v>145</v>
      </c>
      <c r="AA1457" s="37" t="s">
        <v>410</v>
      </c>
      <c r="AB1457" s="35" t="s">
        <v>370</v>
      </c>
      <c r="AC1457" s="35">
        <f>VLOOKUP(A1457,Raceinfo!$A$1:$D$15,4,0)</f>
        <v>4</v>
      </c>
      <c r="AD1457">
        <v>4</v>
      </c>
      <c r="AE1457">
        <v>48</v>
      </c>
      <c r="AF1457">
        <v>12</v>
      </c>
      <c r="AG1457">
        <v>12</v>
      </c>
      <c r="AH1457">
        <v>11</v>
      </c>
      <c r="AL1457" t="s">
        <v>147</v>
      </c>
      <c r="AM1457" t="s">
        <v>1483</v>
      </c>
      <c r="AN1457" s="126">
        <f>表格2[[#This Row],[今次負磅]]/表格2[[#This Row],[排位體重]]*100%</f>
        <v>9.7152428810720268E-2</v>
      </c>
      <c r="AO1457" t="str">
        <f t="shared" si="68"/>
        <v/>
      </c>
    </row>
    <row r="1458" spans="1:45" x14ac:dyDescent="0.25">
      <c r="A1458" s="24" t="s">
        <v>258</v>
      </c>
      <c r="B1458" s="21" t="s">
        <v>286</v>
      </c>
      <c r="C1458" s="21"/>
      <c r="D1458" s="21"/>
      <c r="E1458" s="11" t="s">
        <v>1414</v>
      </c>
      <c r="F1458" s="122"/>
      <c r="G1458" s="33" t="str">
        <f>VLOOKUP(AF1458, method!$A$1:$B$15, 2, 0)</f>
        <v>留後</v>
      </c>
      <c r="H1458">
        <v>11</v>
      </c>
      <c r="I1458" t="str">
        <f t="shared" si="66"/>
        <v/>
      </c>
      <c r="J1458">
        <f>COUNTIF($B$2:B1458,B1458)</f>
        <v>17</v>
      </c>
      <c r="K1458" t="str">
        <f t="shared" ca="1" si="67"/>
        <v/>
      </c>
      <c r="L1458" t="s">
        <v>537</v>
      </c>
      <c r="M1458" s="39" t="s">
        <v>384</v>
      </c>
      <c r="N1458">
        <v>1200</v>
      </c>
      <c r="O1458">
        <v>1</v>
      </c>
      <c r="P1458">
        <v>10.44</v>
      </c>
      <c r="Q1458">
        <v>4</v>
      </c>
      <c r="R1458">
        <v>10</v>
      </c>
      <c r="S1458" s="54" t="s">
        <v>64</v>
      </c>
      <c r="T1458" s="67" t="s">
        <v>442</v>
      </c>
      <c r="U1458" s="22" t="s">
        <v>43</v>
      </c>
      <c r="V1458">
        <v>116</v>
      </c>
      <c r="W1458">
        <v>125</v>
      </c>
      <c r="X1458">
        <v>1192</v>
      </c>
      <c r="Z1458">
        <v>175</v>
      </c>
      <c r="AA1458" s="37" t="s">
        <v>382</v>
      </c>
      <c r="AB1458" s="35" t="s">
        <v>377</v>
      </c>
      <c r="AC1458" s="35">
        <f>VLOOKUP(A1458,Raceinfo!$A$1:$D$15,4,0)</f>
        <v>4</v>
      </c>
      <c r="AD1458">
        <v>4</v>
      </c>
      <c r="AE1458">
        <v>50</v>
      </c>
      <c r="AF1458">
        <v>13</v>
      </c>
      <c r="AG1458">
        <v>13</v>
      </c>
      <c r="AH1458">
        <v>11</v>
      </c>
      <c r="AL1458" t="s">
        <v>147</v>
      </c>
      <c r="AM1458" t="s">
        <v>1483</v>
      </c>
      <c r="AN1458" s="126">
        <f>表格2[[#This Row],[今次負磅]]/表格2[[#This Row],[排位體重]]*100%</f>
        <v>9.7315436241610737E-2</v>
      </c>
      <c r="AO1458" t="str">
        <f t="shared" si="68"/>
        <v/>
      </c>
    </row>
    <row r="1459" spans="1:45" x14ac:dyDescent="0.25">
      <c r="A1459" s="24" t="s">
        <v>258</v>
      </c>
      <c r="B1459" s="21" t="s">
        <v>286</v>
      </c>
      <c r="C1459" s="21"/>
      <c r="D1459" s="21"/>
      <c r="E1459" s="11" t="s">
        <v>1414</v>
      </c>
      <c r="F1459" s="122"/>
      <c r="G1459" s="33" t="str">
        <f>VLOOKUP(AF1459, method!$A$1:$B$15, 2, 0)</f>
        <v>留後</v>
      </c>
      <c r="H1459">
        <v>12</v>
      </c>
      <c r="I1459" t="str">
        <f t="shared" si="66"/>
        <v/>
      </c>
      <c r="J1459">
        <f>COUNTIF($B$2:B1459,B1459)</f>
        <v>18</v>
      </c>
      <c r="K1459" t="str">
        <f t="shared" ca="1" si="67"/>
        <v/>
      </c>
      <c r="L1459" t="s">
        <v>597</v>
      </c>
      <c r="M1459" s="39" t="s">
        <v>430</v>
      </c>
      <c r="N1459">
        <v>1200</v>
      </c>
      <c r="O1459">
        <v>1</v>
      </c>
      <c r="P1459">
        <v>10.1</v>
      </c>
      <c r="Q1459">
        <v>4</v>
      </c>
      <c r="R1459">
        <v>11</v>
      </c>
      <c r="S1459" s="54" t="s">
        <v>64</v>
      </c>
      <c r="T1459" s="54" t="s">
        <v>64</v>
      </c>
      <c r="U1459" s="22" t="s">
        <v>43</v>
      </c>
      <c r="V1459">
        <v>116</v>
      </c>
      <c r="W1459">
        <v>125</v>
      </c>
      <c r="X1459">
        <v>1184</v>
      </c>
      <c r="Z1459">
        <v>210</v>
      </c>
      <c r="AA1459" s="37" t="s">
        <v>525</v>
      </c>
      <c r="AB1459" s="35" t="s">
        <v>370</v>
      </c>
      <c r="AC1459" s="35">
        <f>VLOOKUP(A1459,Raceinfo!$A$1:$D$15,4,0)</f>
        <v>4</v>
      </c>
      <c r="AD1459">
        <v>4</v>
      </c>
      <c r="AE1459">
        <v>52</v>
      </c>
      <c r="AF1459">
        <v>11</v>
      </c>
      <c r="AG1459">
        <v>12</v>
      </c>
      <c r="AH1459">
        <v>12</v>
      </c>
      <c r="AL1459" t="s">
        <v>147</v>
      </c>
      <c r="AM1459" t="s">
        <v>1483</v>
      </c>
      <c r="AN1459" s="126">
        <f>表格2[[#This Row],[今次負磅]]/表格2[[#This Row],[排位體重]]*100%</f>
        <v>9.7972972972972971E-2</v>
      </c>
      <c r="AO1459" t="str">
        <f t="shared" si="68"/>
        <v/>
      </c>
    </row>
    <row r="1460" spans="1:45" x14ac:dyDescent="0.25">
      <c r="A1460" s="24" t="s">
        <v>258</v>
      </c>
      <c r="B1460" s="21" t="s">
        <v>286</v>
      </c>
      <c r="C1460" s="21"/>
      <c r="D1460" s="21"/>
      <c r="E1460" s="11" t="s">
        <v>1414</v>
      </c>
      <c r="F1460" s="122"/>
      <c r="G1460" s="33" t="str">
        <f>VLOOKUP(AF1460, method!$A$1:$B$15, 2, 0)</f>
        <v>留後</v>
      </c>
      <c r="H1460">
        <v>9</v>
      </c>
      <c r="I1460" t="str">
        <f t="shared" si="66"/>
        <v/>
      </c>
      <c r="J1460">
        <f>COUNTIF($B$2:B1460,B1460)</f>
        <v>19</v>
      </c>
      <c r="K1460" t="str">
        <f t="shared" ca="1" si="67"/>
        <v/>
      </c>
      <c r="L1460" t="s">
        <v>598</v>
      </c>
      <c r="M1460" s="40" t="s">
        <v>426</v>
      </c>
      <c r="N1460">
        <v>1200</v>
      </c>
      <c r="O1460">
        <v>1</v>
      </c>
      <c r="P1460">
        <v>10.8</v>
      </c>
      <c r="Q1460">
        <v>4</v>
      </c>
      <c r="R1460">
        <v>12</v>
      </c>
      <c r="S1460" s="54" t="s">
        <v>64</v>
      </c>
      <c r="T1460" s="67" t="s">
        <v>442</v>
      </c>
      <c r="U1460" s="22" t="s">
        <v>43</v>
      </c>
      <c r="V1460">
        <v>116</v>
      </c>
      <c r="W1460">
        <v>127</v>
      </c>
      <c r="X1460">
        <v>1186</v>
      </c>
      <c r="Z1460">
        <v>121</v>
      </c>
      <c r="AA1460" s="37">
        <v>6</v>
      </c>
      <c r="AB1460" s="35" t="s">
        <v>377</v>
      </c>
      <c r="AC1460" s="35">
        <f>VLOOKUP(A1460,Raceinfo!$A$1:$D$15,4,0)</f>
        <v>4</v>
      </c>
      <c r="AD1460">
        <v>4</v>
      </c>
      <c r="AE1460">
        <v>52</v>
      </c>
      <c r="AF1460">
        <v>12</v>
      </c>
      <c r="AG1460">
        <v>12</v>
      </c>
      <c r="AH1460">
        <v>9</v>
      </c>
      <c r="AL1460" t="s">
        <v>800</v>
      </c>
      <c r="AM1460" t="s">
        <v>1668</v>
      </c>
      <c r="AN1460" s="126">
        <f>表格2[[#This Row],[今次負磅]]/表格2[[#This Row],[排位體重]]*100%</f>
        <v>9.7807757166947729E-2</v>
      </c>
      <c r="AO1460" t="str">
        <f t="shared" si="68"/>
        <v/>
      </c>
    </row>
    <row r="1461" spans="1:45" x14ac:dyDescent="0.25">
      <c r="A1461" s="24" t="s">
        <v>258</v>
      </c>
      <c r="B1461" s="22" t="s">
        <v>288</v>
      </c>
      <c r="C1461" s="22"/>
      <c r="D1461" s="22"/>
      <c r="E1461" s="11" t="s">
        <v>1414</v>
      </c>
      <c r="F1461" s="122"/>
      <c r="G1461" s="30" t="str">
        <f>VLOOKUP(AF1461, method!$A$1:$B$15, 2, 0)</f>
        <v>放頭</v>
      </c>
      <c r="H1461">
        <v>4</v>
      </c>
      <c r="I1461" t="str">
        <f t="shared" si="66"/>
        <v>忠</v>
      </c>
      <c r="J1461">
        <f>COUNTIF($B$2:B1461,B1461)</f>
        <v>1</v>
      </c>
      <c r="K1461" t="str">
        <f t="shared" ca="1" si="67"/>
        <v/>
      </c>
      <c r="L1461" t="s">
        <v>717</v>
      </c>
      <c r="M1461" s="40" t="s">
        <v>376</v>
      </c>
      <c r="N1461">
        <v>1650</v>
      </c>
      <c r="O1461">
        <v>1</v>
      </c>
      <c r="P1461">
        <v>39.97</v>
      </c>
      <c r="Q1461">
        <v>3</v>
      </c>
      <c r="R1461">
        <v>8</v>
      </c>
      <c r="S1461" s="61" t="s">
        <v>128</v>
      </c>
      <c r="T1461" s="61" t="s">
        <v>128</v>
      </c>
      <c r="U1461" s="21" t="s">
        <v>38</v>
      </c>
      <c r="V1461">
        <v>115</v>
      </c>
      <c r="W1461">
        <v>123</v>
      </c>
      <c r="X1461">
        <v>1181</v>
      </c>
      <c r="Z1461">
        <v>4.8</v>
      </c>
      <c r="AA1461" s="38">
        <v>2</v>
      </c>
      <c r="AB1461" s="35" t="s">
        <v>370</v>
      </c>
      <c r="AC1461" s="35">
        <f>VLOOKUP(A1461,Raceinfo!$A$1:$D$15,4,0)</f>
        <v>4</v>
      </c>
      <c r="AD1461">
        <v>4</v>
      </c>
      <c r="AE1461">
        <v>46</v>
      </c>
      <c r="AF1461">
        <v>3</v>
      </c>
      <c r="AG1461">
        <v>4</v>
      </c>
      <c r="AH1461">
        <v>5</v>
      </c>
      <c r="AI1461">
        <v>4</v>
      </c>
      <c r="AL1461" t="s">
        <v>39</v>
      </c>
      <c r="AM1461" t="s">
        <v>1469</v>
      </c>
      <c r="AN1461" s="126">
        <f>表格2[[#This Row],[今次負磅]]/表格2[[#This Row],[排位體重]]*100%</f>
        <v>9.7375105842506346E-2</v>
      </c>
      <c r="AO1461" t="str">
        <f t="shared" si="68"/>
        <v/>
      </c>
      <c r="AS1461" t="s">
        <v>1421</v>
      </c>
    </row>
    <row r="1462" spans="1:45" x14ac:dyDescent="0.25">
      <c r="A1462" s="24" t="s">
        <v>258</v>
      </c>
      <c r="B1462" s="22" t="s">
        <v>288</v>
      </c>
      <c r="C1462" s="22"/>
      <c r="D1462" s="22"/>
      <c r="E1462" s="11" t="s">
        <v>1414</v>
      </c>
      <c r="F1462" s="122"/>
      <c r="G1462" s="31" t="str">
        <f>VLOOKUP(AF1462, method!$A$1:$B$15, 2, 0)</f>
        <v>中後</v>
      </c>
      <c r="H1462" s="15">
        <v>3</v>
      </c>
      <c r="I1462" s="15" t="str">
        <f t="shared" si="66"/>
        <v>忠</v>
      </c>
      <c r="J1462" s="15">
        <f>COUNTIF($B$2:B1462,B1462)</f>
        <v>2</v>
      </c>
      <c r="K1462" s="15" t="str">
        <f t="shared" ca="1" si="67"/>
        <v/>
      </c>
      <c r="L1462" t="s">
        <v>664</v>
      </c>
      <c r="M1462" s="40" t="s">
        <v>426</v>
      </c>
      <c r="N1462">
        <v>1650</v>
      </c>
      <c r="O1462">
        <v>1</v>
      </c>
      <c r="P1462">
        <v>40.21</v>
      </c>
      <c r="Q1462">
        <v>3</v>
      </c>
      <c r="R1462">
        <v>8</v>
      </c>
      <c r="S1462" s="61" t="s">
        <v>128</v>
      </c>
      <c r="T1462" s="61" t="s">
        <v>128</v>
      </c>
      <c r="U1462" s="21" t="s">
        <v>38</v>
      </c>
      <c r="V1462">
        <v>115</v>
      </c>
      <c r="W1462">
        <v>121</v>
      </c>
      <c r="X1462">
        <v>1168</v>
      </c>
      <c r="Z1462">
        <v>5.6</v>
      </c>
      <c r="AA1462" s="38" t="s">
        <v>550</v>
      </c>
      <c r="AB1462" s="35" t="s">
        <v>377</v>
      </c>
      <c r="AC1462" s="35">
        <f>VLOOKUP(A1462,Raceinfo!$A$1:$D$15,4,0)</f>
        <v>4</v>
      </c>
      <c r="AD1462">
        <v>4</v>
      </c>
      <c r="AE1462">
        <v>46</v>
      </c>
      <c r="AF1462">
        <v>8</v>
      </c>
      <c r="AG1462">
        <v>8</v>
      </c>
      <c r="AH1462">
        <v>7</v>
      </c>
      <c r="AI1462">
        <v>3</v>
      </c>
      <c r="AL1462" t="s">
        <v>39</v>
      </c>
      <c r="AM1462" t="s">
        <v>1469</v>
      </c>
      <c r="AN1462" s="126">
        <f>表格2[[#This Row],[今次負磅]]/表格2[[#This Row],[排位體重]]*100%</f>
        <v>9.8458904109589046E-2</v>
      </c>
      <c r="AO1462" t="str">
        <f t="shared" si="68"/>
        <v/>
      </c>
      <c r="AS1462" t="s">
        <v>1421</v>
      </c>
    </row>
    <row r="1463" spans="1:45" x14ac:dyDescent="0.25">
      <c r="A1463" s="24" t="s">
        <v>258</v>
      </c>
      <c r="B1463" s="22" t="s">
        <v>288</v>
      </c>
      <c r="C1463" s="22"/>
      <c r="D1463" s="22"/>
      <c r="E1463" s="11" t="s">
        <v>1414</v>
      </c>
      <c r="F1463" s="122"/>
      <c r="G1463" s="32" t="str">
        <f>VLOOKUP(AF1463, method!$A$1:$B$15, 2, 0)</f>
        <v>中前</v>
      </c>
      <c r="H1463">
        <v>10</v>
      </c>
      <c r="I1463" t="str">
        <f t="shared" si="66"/>
        <v>忠</v>
      </c>
      <c r="J1463">
        <f>COUNTIF($B$2:B1463,B1463)</f>
        <v>3</v>
      </c>
      <c r="K1463" t="str">
        <f t="shared" ca="1" si="67"/>
        <v/>
      </c>
      <c r="L1463" t="s">
        <v>389</v>
      </c>
      <c r="M1463" s="39" t="s">
        <v>390</v>
      </c>
      <c r="N1463">
        <v>1600</v>
      </c>
      <c r="O1463">
        <v>1</v>
      </c>
      <c r="P1463">
        <v>35.450000000000003</v>
      </c>
      <c r="Q1463">
        <v>3</v>
      </c>
      <c r="R1463">
        <v>7</v>
      </c>
      <c r="S1463" s="61" t="s">
        <v>128</v>
      </c>
      <c r="T1463" s="61" t="s">
        <v>128</v>
      </c>
      <c r="U1463" s="21" t="s">
        <v>38</v>
      </c>
      <c r="V1463">
        <v>115</v>
      </c>
      <c r="W1463">
        <v>123</v>
      </c>
      <c r="X1463">
        <v>1180</v>
      </c>
      <c r="Z1463">
        <v>18</v>
      </c>
      <c r="AA1463" s="37" t="s">
        <v>570</v>
      </c>
      <c r="AB1463" s="35" t="s">
        <v>377</v>
      </c>
      <c r="AC1463" s="35">
        <f>VLOOKUP(A1463,Raceinfo!$A$1:$D$15,4,0)</f>
        <v>4</v>
      </c>
      <c r="AD1463">
        <v>4</v>
      </c>
      <c r="AE1463">
        <v>48</v>
      </c>
      <c r="AF1463">
        <v>7</v>
      </c>
      <c r="AG1463">
        <v>5</v>
      </c>
      <c r="AH1463">
        <v>7</v>
      </c>
      <c r="AI1463">
        <v>10</v>
      </c>
      <c r="AL1463" t="s">
        <v>39</v>
      </c>
      <c r="AM1463" t="s">
        <v>1469</v>
      </c>
      <c r="AN1463" s="126">
        <f>表格2[[#This Row],[今次負磅]]/表格2[[#This Row],[排位體重]]*100%</f>
        <v>9.7457627118644072E-2</v>
      </c>
      <c r="AO1463" t="str">
        <f t="shared" si="68"/>
        <v/>
      </c>
      <c r="AS1463" t="s">
        <v>1421</v>
      </c>
    </row>
    <row r="1464" spans="1:45" x14ac:dyDescent="0.25">
      <c r="A1464" s="24" t="s">
        <v>258</v>
      </c>
      <c r="B1464" s="22" t="s">
        <v>288</v>
      </c>
      <c r="C1464" s="22"/>
      <c r="D1464" s="22"/>
      <c r="E1464" s="11" t="s">
        <v>1414</v>
      </c>
      <c r="F1464" s="122"/>
      <c r="G1464" s="32" t="str">
        <f>VLOOKUP(AF1464, method!$A$1:$B$15, 2, 0)</f>
        <v>中前</v>
      </c>
      <c r="H1464">
        <v>9</v>
      </c>
      <c r="I1464" t="str">
        <f t="shared" si="66"/>
        <v>忠</v>
      </c>
      <c r="J1464">
        <f>COUNTIF($B$2:B1464,B1464)</f>
        <v>4</v>
      </c>
      <c r="K1464" t="str">
        <f t="shared" ca="1" si="67"/>
        <v/>
      </c>
      <c r="L1464" t="s">
        <v>540</v>
      </c>
      <c r="M1464" s="39" t="s">
        <v>430</v>
      </c>
      <c r="N1464" s="42">
        <v>1400</v>
      </c>
      <c r="O1464">
        <v>1</v>
      </c>
      <c r="P1464">
        <v>23.47</v>
      </c>
      <c r="Q1464">
        <v>3</v>
      </c>
      <c r="R1464">
        <v>12</v>
      </c>
      <c r="S1464" s="61" t="s">
        <v>128</v>
      </c>
      <c r="T1464" s="61" t="s">
        <v>128</v>
      </c>
      <c r="U1464" s="21" t="s">
        <v>38</v>
      </c>
      <c r="V1464">
        <v>115</v>
      </c>
      <c r="W1464">
        <v>126</v>
      </c>
      <c r="X1464">
        <v>1160</v>
      </c>
      <c r="Z1464">
        <v>13</v>
      </c>
      <c r="AA1464" s="37">
        <v>8</v>
      </c>
      <c r="AB1464" s="35" t="s">
        <v>377</v>
      </c>
      <c r="AC1464" s="35">
        <f>VLOOKUP(A1464,Raceinfo!$A$1:$D$15,4,0)</f>
        <v>4</v>
      </c>
      <c r="AD1464">
        <v>4</v>
      </c>
      <c r="AE1464">
        <v>50</v>
      </c>
      <c r="AF1464">
        <v>4</v>
      </c>
      <c r="AG1464">
        <v>4</v>
      </c>
      <c r="AH1464">
        <v>8</v>
      </c>
      <c r="AI1464">
        <v>9</v>
      </c>
      <c r="AL1464" t="s">
        <v>39</v>
      </c>
      <c r="AM1464" t="s">
        <v>1469</v>
      </c>
      <c r="AN1464" s="126">
        <f>表格2[[#This Row],[今次負磅]]/表格2[[#This Row],[排位體重]]*100%</f>
        <v>9.9137931034482762E-2</v>
      </c>
      <c r="AO1464" t="str">
        <f t="shared" si="68"/>
        <v/>
      </c>
      <c r="AS1464" t="s">
        <v>1421</v>
      </c>
    </row>
    <row r="1465" spans="1:45" x14ac:dyDescent="0.25">
      <c r="A1465" s="24" t="s">
        <v>258</v>
      </c>
      <c r="B1465" s="22" t="s">
        <v>288</v>
      </c>
      <c r="C1465" s="22"/>
      <c r="D1465" s="22"/>
      <c r="E1465" s="11" t="s">
        <v>1414</v>
      </c>
      <c r="F1465" s="122"/>
      <c r="G1465" s="30" t="str">
        <f>VLOOKUP(AF1465, method!$A$1:$B$15, 2, 0)</f>
        <v>放頭</v>
      </c>
      <c r="H1465">
        <v>5</v>
      </c>
      <c r="I1465" t="str">
        <f t="shared" si="66"/>
        <v>忠</v>
      </c>
      <c r="J1465">
        <f>COUNTIF($B$2:B1465,B1465)</f>
        <v>5</v>
      </c>
      <c r="K1465" t="str">
        <f t="shared" ca="1" si="67"/>
        <v/>
      </c>
      <c r="L1465" t="s">
        <v>476</v>
      </c>
      <c r="M1465" s="40" t="s">
        <v>376</v>
      </c>
      <c r="N1465">
        <v>1650</v>
      </c>
      <c r="O1465">
        <v>1</v>
      </c>
      <c r="P1465">
        <v>39.44</v>
      </c>
      <c r="Q1465">
        <v>3</v>
      </c>
      <c r="R1465">
        <v>9</v>
      </c>
      <c r="S1465" s="61" t="s">
        <v>128</v>
      </c>
      <c r="T1465" s="61" t="s">
        <v>128</v>
      </c>
      <c r="U1465" s="21" t="s">
        <v>38</v>
      </c>
      <c r="V1465">
        <v>115</v>
      </c>
      <c r="W1465">
        <v>126</v>
      </c>
      <c r="X1465">
        <v>1158</v>
      </c>
      <c r="Z1465">
        <v>14</v>
      </c>
      <c r="AA1465" s="38" t="s">
        <v>550</v>
      </c>
      <c r="AB1465" s="35" t="s">
        <v>370</v>
      </c>
      <c r="AC1465" s="35">
        <f>VLOOKUP(A1465,Raceinfo!$A$1:$D$15,4,0)</f>
        <v>4</v>
      </c>
      <c r="AD1465">
        <v>4</v>
      </c>
      <c r="AE1465">
        <v>50</v>
      </c>
      <c r="AF1465">
        <v>2</v>
      </c>
      <c r="AG1465">
        <v>2</v>
      </c>
      <c r="AH1465">
        <v>2</v>
      </c>
      <c r="AI1465">
        <v>5</v>
      </c>
      <c r="AL1465" t="s">
        <v>39</v>
      </c>
      <c r="AM1465" t="s">
        <v>1469</v>
      </c>
      <c r="AN1465" s="126">
        <f>表格2[[#This Row],[今次負磅]]/表格2[[#This Row],[排位體重]]*100%</f>
        <v>9.9309153713298792E-2</v>
      </c>
      <c r="AO1465" t="str">
        <f t="shared" si="68"/>
        <v/>
      </c>
      <c r="AS1465" t="s">
        <v>1421</v>
      </c>
    </row>
    <row r="1466" spans="1:45" x14ac:dyDescent="0.25">
      <c r="A1466" s="24" t="s">
        <v>258</v>
      </c>
      <c r="B1466" s="22" t="s">
        <v>288</v>
      </c>
      <c r="C1466" s="22" t="s">
        <v>1410</v>
      </c>
      <c r="D1466" s="22"/>
      <c r="E1466" s="11" t="s">
        <v>1414</v>
      </c>
      <c r="F1466" s="28" t="s">
        <v>1408</v>
      </c>
      <c r="G1466" s="30" t="str">
        <f>VLOOKUP(AF1466, method!$A$1:$B$15, 2, 0)</f>
        <v>放頭</v>
      </c>
      <c r="H1466" s="15">
        <v>2</v>
      </c>
      <c r="I1466" s="15" t="str">
        <f t="shared" si="66"/>
        <v>忠</v>
      </c>
      <c r="J1466" s="15">
        <f>COUNTIF($B$2:B1466,B1466)</f>
        <v>6</v>
      </c>
      <c r="K1466" s="15" t="str">
        <f t="shared" ca="1" si="67"/>
        <v/>
      </c>
      <c r="L1466" t="s">
        <v>409</v>
      </c>
      <c r="M1466" s="39" t="s">
        <v>369</v>
      </c>
      <c r="N1466" s="42">
        <v>1400</v>
      </c>
      <c r="O1466">
        <v>1</v>
      </c>
      <c r="P1466" s="127">
        <v>21.29</v>
      </c>
      <c r="Q1466">
        <v>3</v>
      </c>
      <c r="R1466">
        <v>7</v>
      </c>
      <c r="S1466" s="61" t="s">
        <v>128</v>
      </c>
      <c r="T1466" s="61" t="s">
        <v>128</v>
      </c>
      <c r="U1466" s="21" t="s">
        <v>38</v>
      </c>
      <c r="V1466">
        <v>115</v>
      </c>
      <c r="W1466">
        <v>124</v>
      </c>
      <c r="X1466">
        <v>1160</v>
      </c>
      <c r="Z1466">
        <v>26</v>
      </c>
      <c r="AA1466" s="38" t="s">
        <v>463</v>
      </c>
      <c r="AB1466" s="35" t="s">
        <v>370</v>
      </c>
      <c r="AC1466" s="35">
        <f>VLOOKUP(A1466,Raceinfo!$A$1:$D$15,4,0)</f>
        <v>4</v>
      </c>
      <c r="AD1466">
        <v>4</v>
      </c>
      <c r="AE1466">
        <v>49</v>
      </c>
      <c r="AF1466">
        <v>3</v>
      </c>
      <c r="AG1466">
        <v>4</v>
      </c>
      <c r="AH1466">
        <v>4</v>
      </c>
      <c r="AI1466">
        <v>2</v>
      </c>
      <c r="AL1466" t="s">
        <v>39</v>
      </c>
      <c r="AM1466" t="s">
        <v>1469</v>
      </c>
      <c r="AN1466" s="126">
        <f>表格2[[#This Row],[今次負磅]]/表格2[[#This Row],[排位體重]]*100%</f>
        <v>9.9137931034482762E-2</v>
      </c>
      <c r="AO1466" t="str">
        <f t="shared" si="68"/>
        <v/>
      </c>
      <c r="AS1466" t="s">
        <v>1421</v>
      </c>
    </row>
    <row r="1467" spans="1:45" x14ac:dyDescent="0.25">
      <c r="A1467" s="24" t="s">
        <v>258</v>
      </c>
      <c r="B1467" s="22" t="s">
        <v>288</v>
      </c>
      <c r="C1467" s="22"/>
      <c r="D1467" s="22"/>
      <c r="E1467" s="11" t="s">
        <v>1414</v>
      </c>
      <c r="F1467" s="122"/>
      <c r="G1467" s="32" t="str">
        <f>VLOOKUP(AF1467, method!$A$1:$B$15, 2, 0)</f>
        <v>中前</v>
      </c>
      <c r="H1467">
        <v>10</v>
      </c>
      <c r="I1467" t="str">
        <f t="shared" si="66"/>
        <v>忠</v>
      </c>
      <c r="J1467">
        <f>COUNTIF($B$2:B1467,B1467)</f>
        <v>7</v>
      </c>
      <c r="K1467" t="str">
        <f t="shared" ca="1" si="67"/>
        <v/>
      </c>
      <c r="L1467" t="s">
        <v>542</v>
      </c>
      <c r="M1467" s="39" t="s">
        <v>430</v>
      </c>
      <c r="N1467">
        <v>1200</v>
      </c>
      <c r="O1467">
        <v>1</v>
      </c>
      <c r="P1467">
        <v>9.74</v>
      </c>
      <c r="Q1467">
        <v>3</v>
      </c>
      <c r="R1467">
        <v>11</v>
      </c>
      <c r="S1467" s="61" t="s">
        <v>128</v>
      </c>
      <c r="T1467" s="61" t="s">
        <v>128</v>
      </c>
      <c r="U1467" s="21" t="s">
        <v>38</v>
      </c>
      <c r="V1467">
        <v>115</v>
      </c>
      <c r="W1467">
        <v>127</v>
      </c>
      <c r="X1467">
        <v>1166</v>
      </c>
      <c r="Z1467">
        <v>36</v>
      </c>
      <c r="AA1467" s="37" t="s">
        <v>382</v>
      </c>
      <c r="AB1467" s="35" t="s">
        <v>370</v>
      </c>
      <c r="AC1467" s="35">
        <f>VLOOKUP(A1467,Raceinfo!$A$1:$D$15,4,0)</f>
        <v>4</v>
      </c>
      <c r="AD1467">
        <v>4</v>
      </c>
      <c r="AE1467">
        <v>51</v>
      </c>
      <c r="AF1467">
        <v>6</v>
      </c>
      <c r="AG1467">
        <v>8</v>
      </c>
      <c r="AH1467">
        <v>10</v>
      </c>
      <c r="AL1467" t="s">
        <v>39</v>
      </c>
      <c r="AM1467" t="s">
        <v>1469</v>
      </c>
      <c r="AN1467" s="126">
        <f>表格2[[#This Row],[今次負磅]]/表格2[[#This Row],[排位體重]]*100%</f>
        <v>9.8627787307032588E-2</v>
      </c>
      <c r="AO1467" t="str">
        <f t="shared" si="68"/>
        <v/>
      </c>
      <c r="AS1467" t="s">
        <v>1421</v>
      </c>
    </row>
    <row r="1468" spans="1:45" x14ac:dyDescent="0.25">
      <c r="A1468" s="24" t="s">
        <v>258</v>
      </c>
      <c r="B1468" s="22" t="s">
        <v>288</v>
      </c>
      <c r="C1468" s="22"/>
      <c r="D1468" s="22"/>
      <c r="E1468" s="11" t="s">
        <v>1414</v>
      </c>
      <c r="F1468" s="122"/>
      <c r="G1468" s="32" t="str">
        <f>VLOOKUP(AF1468, method!$A$1:$B$15, 2, 0)</f>
        <v>中前</v>
      </c>
      <c r="H1468" s="15">
        <v>3</v>
      </c>
      <c r="I1468" s="15" t="str">
        <f t="shared" si="66"/>
        <v>忠</v>
      </c>
      <c r="J1468" s="15">
        <f>COUNTIF($B$2:B1468,B1468)</f>
        <v>8</v>
      </c>
      <c r="K1468" s="15" t="str">
        <f t="shared" ca="1" si="67"/>
        <v/>
      </c>
      <c r="L1468" t="s">
        <v>481</v>
      </c>
      <c r="M1468" s="39" t="s">
        <v>369</v>
      </c>
      <c r="N1468">
        <v>1600</v>
      </c>
      <c r="O1468">
        <v>1</v>
      </c>
      <c r="P1468">
        <v>34.79</v>
      </c>
      <c r="Q1468">
        <v>3</v>
      </c>
      <c r="R1468">
        <v>4</v>
      </c>
      <c r="S1468" s="61" t="s">
        <v>128</v>
      </c>
      <c r="T1468" s="44" t="s">
        <v>347</v>
      </c>
      <c r="U1468" s="21" t="s">
        <v>38</v>
      </c>
      <c r="V1468">
        <v>115</v>
      </c>
      <c r="W1468">
        <v>125</v>
      </c>
      <c r="X1468">
        <v>1155</v>
      </c>
      <c r="Z1468">
        <v>9.6999999999999993</v>
      </c>
      <c r="AA1468" s="38">
        <v>1</v>
      </c>
      <c r="AB1468" s="35" t="s">
        <v>370</v>
      </c>
      <c r="AC1468" s="35">
        <f>VLOOKUP(A1468,Raceinfo!$A$1:$D$15,4,0)</f>
        <v>4</v>
      </c>
      <c r="AD1468">
        <v>4</v>
      </c>
      <c r="AE1468">
        <v>52</v>
      </c>
      <c r="AF1468">
        <v>7</v>
      </c>
      <c r="AG1468">
        <v>9</v>
      </c>
      <c r="AH1468">
        <v>9</v>
      </c>
      <c r="AI1468">
        <v>3</v>
      </c>
      <c r="AL1468" t="s">
        <v>39</v>
      </c>
      <c r="AM1468" t="s">
        <v>1469</v>
      </c>
      <c r="AN1468" s="126">
        <f>表格2[[#This Row],[今次負磅]]/表格2[[#This Row],[排位體重]]*100%</f>
        <v>9.9567099567099568E-2</v>
      </c>
      <c r="AO1468" t="str">
        <f t="shared" si="68"/>
        <v/>
      </c>
      <c r="AS1468" t="s">
        <v>1421</v>
      </c>
    </row>
    <row r="1469" spans="1:45" x14ac:dyDescent="0.25">
      <c r="A1469" s="24" t="s">
        <v>258</v>
      </c>
      <c r="B1469" s="22" t="s">
        <v>288</v>
      </c>
      <c r="C1469" s="22"/>
      <c r="D1469" s="22"/>
      <c r="E1469" s="11" t="s">
        <v>1414</v>
      </c>
      <c r="F1469" s="122"/>
      <c r="G1469" s="32" t="str">
        <f>VLOOKUP(AF1469, method!$A$1:$B$15, 2, 0)</f>
        <v>中前</v>
      </c>
      <c r="H1469">
        <v>4</v>
      </c>
      <c r="I1469" t="str">
        <f t="shared" si="66"/>
        <v>忠</v>
      </c>
      <c r="J1469">
        <f>COUNTIF($B$2:B1469,B1469)</f>
        <v>9</v>
      </c>
      <c r="K1469" t="str">
        <f t="shared" ca="1" si="67"/>
        <v/>
      </c>
      <c r="L1469" t="s">
        <v>437</v>
      </c>
      <c r="M1469" s="39" t="s">
        <v>369</v>
      </c>
      <c r="N1469">
        <v>1600</v>
      </c>
      <c r="O1469">
        <v>1</v>
      </c>
      <c r="P1469">
        <v>35.9</v>
      </c>
      <c r="Q1469">
        <v>3</v>
      </c>
      <c r="R1469">
        <v>6</v>
      </c>
      <c r="S1469" s="61" t="s">
        <v>128</v>
      </c>
      <c r="T1469" s="44" t="s">
        <v>347</v>
      </c>
      <c r="U1469" s="21" t="s">
        <v>38</v>
      </c>
      <c r="V1469">
        <v>115</v>
      </c>
      <c r="W1469">
        <v>124</v>
      </c>
      <c r="X1469">
        <v>1149</v>
      </c>
      <c r="Z1469">
        <v>102</v>
      </c>
      <c r="AA1469" s="38" t="s">
        <v>470</v>
      </c>
      <c r="AB1469" s="35" t="s">
        <v>377</v>
      </c>
      <c r="AC1469" s="35">
        <f>VLOOKUP(A1469,Raceinfo!$A$1:$D$15,4,0)</f>
        <v>4</v>
      </c>
      <c r="AD1469">
        <v>4</v>
      </c>
      <c r="AE1469">
        <v>51</v>
      </c>
      <c r="AF1469">
        <v>5</v>
      </c>
      <c r="AG1469">
        <v>5</v>
      </c>
      <c r="AH1469">
        <v>5</v>
      </c>
      <c r="AI1469">
        <v>4</v>
      </c>
      <c r="AL1469" t="s">
        <v>284</v>
      </c>
      <c r="AM1469" t="s">
        <v>1496</v>
      </c>
      <c r="AN1469" s="126">
        <f>表格2[[#This Row],[今次負磅]]/表格2[[#This Row],[排位體重]]*100%</f>
        <v>0.10008703220191471</v>
      </c>
      <c r="AO1469" t="str">
        <f t="shared" si="68"/>
        <v/>
      </c>
      <c r="AS1469" t="s">
        <v>1421</v>
      </c>
    </row>
    <row r="1470" spans="1:45" x14ac:dyDescent="0.25">
      <c r="A1470" s="24" t="s">
        <v>258</v>
      </c>
      <c r="B1470" s="22" t="s">
        <v>288</v>
      </c>
      <c r="C1470" s="22"/>
      <c r="D1470" s="22"/>
      <c r="E1470" s="11" t="s">
        <v>1414</v>
      </c>
      <c r="F1470" s="122"/>
      <c r="G1470" s="33" t="str">
        <f>VLOOKUP(AF1470, method!$A$1:$B$15, 2, 0)</f>
        <v>留後</v>
      </c>
      <c r="H1470">
        <v>10</v>
      </c>
      <c r="I1470" t="str">
        <f t="shared" si="66"/>
        <v>忠</v>
      </c>
      <c r="J1470">
        <f>COUNTIF($B$2:B1470,B1470)</f>
        <v>10</v>
      </c>
      <c r="K1470" t="str">
        <f t="shared" ca="1" si="67"/>
        <v/>
      </c>
      <c r="L1470" t="s">
        <v>639</v>
      </c>
      <c r="M1470" s="39" t="s">
        <v>430</v>
      </c>
      <c r="N1470">
        <v>1600</v>
      </c>
      <c r="O1470">
        <v>1</v>
      </c>
      <c r="P1470">
        <v>35.549999999999997</v>
      </c>
      <c r="Q1470">
        <v>3</v>
      </c>
      <c r="R1470">
        <v>10</v>
      </c>
      <c r="S1470" s="61" t="s">
        <v>128</v>
      </c>
      <c r="T1470" s="44" t="s">
        <v>347</v>
      </c>
      <c r="U1470" s="21" t="s">
        <v>38</v>
      </c>
      <c r="V1470">
        <v>115</v>
      </c>
      <c r="W1470">
        <v>126</v>
      </c>
      <c r="X1470">
        <v>1128</v>
      </c>
      <c r="Z1470">
        <v>65</v>
      </c>
      <c r="AA1470" s="37" t="s">
        <v>408</v>
      </c>
      <c r="AB1470" s="35" t="s">
        <v>370</v>
      </c>
      <c r="AC1470" s="35">
        <f>VLOOKUP(A1470,Raceinfo!$A$1:$D$15,4,0)</f>
        <v>4</v>
      </c>
      <c r="AD1470">
        <v>4</v>
      </c>
      <c r="AE1470">
        <v>53</v>
      </c>
      <c r="AF1470">
        <v>12</v>
      </c>
      <c r="AG1470">
        <v>13</v>
      </c>
      <c r="AH1470">
        <v>11</v>
      </c>
      <c r="AI1470">
        <v>10</v>
      </c>
      <c r="AL1470" t="s">
        <v>34</v>
      </c>
      <c r="AM1470" t="s">
        <v>1470</v>
      </c>
      <c r="AN1470" s="126">
        <f>表格2[[#This Row],[今次負磅]]/表格2[[#This Row],[排位體重]]*100%</f>
        <v>0.10195035460992907</v>
      </c>
      <c r="AO1470" t="str">
        <f t="shared" si="68"/>
        <v/>
      </c>
      <c r="AS1470" t="s">
        <v>1421</v>
      </c>
    </row>
    <row r="1471" spans="1:45" x14ac:dyDescent="0.25">
      <c r="A1471" s="24" t="s">
        <v>258</v>
      </c>
      <c r="B1471" s="22" t="s">
        <v>288</v>
      </c>
      <c r="C1471" s="22"/>
      <c r="D1471" s="22"/>
      <c r="E1471" s="11" t="s">
        <v>1414</v>
      </c>
      <c r="F1471" s="122"/>
      <c r="G1471" s="33" t="str">
        <f>VLOOKUP(AF1471, method!$A$1:$B$15, 2, 0)</f>
        <v>留後</v>
      </c>
      <c r="H1471">
        <v>6</v>
      </c>
      <c r="I1471" t="str">
        <f t="shared" si="66"/>
        <v>忠</v>
      </c>
      <c r="J1471">
        <f>COUNTIF($B$2:B1471,B1471)</f>
        <v>11</v>
      </c>
      <c r="K1471" t="str">
        <f t="shared" ca="1" si="67"/>
        <v/>
      </c>
      <c r="L1471" t="s">
        <v>549</v>
      </c>
      <c r="M1471" s="39" t="s">
        <v>413</v>
      </c>
      <c r="N1471" s="42">
        <v>1400</v>
      </c>
      <c r="O1471">
        <v>1</v>
      </c>
      <c r="P1471">
        <v>22.49</v>
      </c>
      <c r="Q1471">
        <v>3</v>
      </c>
      <c r="R1471">
        <v>11</v>
      </c>
      <c r="S1471" s="61" t="s">
        <v>128</v>
      </c>
      <c r="T1471" s="44" t="s">
        <v>347</v>
      </c>
      <c r="U1471" s="21" t="s">
        <v>38</v>
      </c>
      <c r="V1471">
        <v>115</v>
      </c>
      <c r="W1471">
        <v>126</v>
      </c>
      <c r="X1471">
        <v>1114</v>
      </c>
      <c r="Z1471">
        <v>44</v>
      </c>
      <c r="AA1471" s="37" t="s">
        <v>467</v>
      </c>
      <c r="AB1471" s="35" t="s">
        <v>377</v>
      </c>
      <c r="AC1471" s="35">
        <f>VLOOKUP(A1471,Raceinfo!$A$1:$D$15,4,0)</f>
        <v>4</v>
      </c>
      <c r="AD1471">
        <v>4</v>
      </c>
      <c r="AE1471">
        <v>54</v>
      </c>
      <c r="AF1471">
        <v>12</v>
      </c>
      <c r="AG1471">
        <v>12</v>
      </c>
      <c r="AH1471">
        <v>12</v>
      </c>
      <c r="AI1471">
        <v>6</v>
      </c>
      <c r="AL1471" t="s">
        <v>34</v>
      </c>
      <c r="AM1471" t="s">
        <v>1470</v>
      </c>
      <c r="AN1471" s="126">
        <f>表格2[[#This Row],[今次負磅]]/表格2[[#This Row],[排位體重]]*100%</f>
        <v>0.10323159784560143</v>
      </c>
      <c r="AO1471" t="str">
        <f t="shared" si="68"/>
        <v/>
      </c>
      <c r="AS1471" t="s">
        <v>1421</v>
      </c>
    </row>
    <row r="1472" spans="1:45" x14ac:dyDescent="0.25">
      <c r="A1472" s="24" t="s">
        <v>258</v>
      </c>
      <c r="B1472" s="23" t="s">
        <v>1337</v>
      </c>
      <c r="C1472" s="23"/>
      <c r="D1472" s="23"/>
      <c r="E1472" s="124" t="s">
        <v>1413</v>
      </c>
      <c r="F1472" s="122"/>
      <c r="G1472" s="30" t="str">
        <f>VLOOKUP(AF1472, method!$A$1:$B$15, 2, 0)</f>
        <v>放頭</v>
      </c>
      <c r="H1472">
        <v>8</v>
      </c>
      <c r="I1472" t="str">
        <f t="shared" si="66"/>
        <v/>
      </c>
      <c r="J1472">
        <f>COUNTIF($B$2:B1472,B1472)</f>
        <v>1</v>
      </c>
      <c r="K1472" t="str">
        <f t="shared" ca="1" si="67"/>
        <v/>
      </c>
      <c r="L1472" t="s">
        <v>611</v>
      </c>
      <c r="M1472" s="40" t="s">
        <v>426</v>
      </c>
      <c r="N1472">
        <v>1650</v>
      </c>
      <c r="O1472">
        <v>1</v>
      </c>
      <c r="P1472">
        <v>40.24</v>
      </c>
      <c r="Q1472" t="e">
        <v>#N/A</v>
      </c>
      <c r="R1472">
        <v>8</v>
      </c>
      <c r="S1472" s="58" t="e">
        <v>#N/A</v>
      </c>
      <c r="T1472" s="62" t="s">
        <v>154</v>
      </c>
      <c r="U1472" s="17" t="s">
        <v>90</v>
      </c>
      <c r="V1472" t="e">
        <v>#N/A</v>
      </c>
      <c r="W1472">
        <v>120</v>
      </c>
      <c r="X1472">
        <v>1103</v>
      </c>
      <c r="Z1472">
        <v>10</v>
      </c>
      <c r="AA1472" s="38" t="s">
        <v>517</v>
      </c>
      <c r="AB1472" s="35" t="s">
        <v>377</v>
      </c>
      <c r="AC1472" s="35">
        <f>VLOOKUP(A1472,Raceinfo!$A$1:$D$15,4,0)</f>
        <v>4</v>
      </c>
      <c r="AD1472">
        <v>4</v>
      </c>
      <c r="AE1472">
        <v>45</v>
      </c>
      <c r="AF1472">
        <v>3</v>
      </c>
      <c r="AG1472">
        <v>3</v>
      </c>
      <c r="AH1472">
        <v>4</v>
      </c>
      <c r="AI1472">
        <v>8</v>
      </c>
      <c r="AL1472" t="s">
        <v>29</v>
      </c>
      <c r="AM1472" t="s">
        <v>1472</v>
      </c>
      <c r="AN1472" s="126" t="e">
        <f>表格2[[#This Row],[今次負磅]]/表格2[[#This Row],[排位體重]]*100%</f>
        <v>#N/A</v>
      </c>
      <c r="AO1472" t="e">
        <f t="shared" si="68"/>
        <v>#N/A</v>
      </c>
      <c r="AS1472" t="s">
        <v>1421</v>
      </c>
    </row>
    <row r="1473" spans="1:45" x14ac:dyDescent="0.25">
      <c r="A1473" s="24" t="s">
        <v>258</v>
      </c>
      <c r="B1473" s="23" t="s">
        <v>1337</v>
      </c>
      <c r="C1473" s="23"/>
      <c r="D1473" s="23"/>
      <c r="E1473" s="124" t="s">
        <v>1413</v>
      </c>
      <c r="F1473" s="122"/>
      <c r="G1473" s="32" t="str">
        <f>VLOOKUP(AF1473, method!$A$1:$B$15, 2, 0)</f>
        <v>中前</v>
      </c>
      <c r="H1473">
        <v>11</v>
      </c>
      <c r="I1473" t="str">
        <f t="shared" si="66"/>
        <v/>
      </c>
      <c r="J1473">
        <f>COUNTIF($B$2:B1473,B1473)</f>
        <v>2</v>
      </c>
      <c r="K1473" t="str">
        <f t="shared" ca="1" si="67"/>
        <v/>
      </c>
      <c r="L1473" t="s">
        <v>399</v>
      </c>
      <c r="M1473" s="41" t="s">
        <v>400</v>
      </c>
      <c r="N1473">
        <v>1800</v>
      </c>
      <c r="O1473">
        <v>1</v>
      </c>
      <c r="P1473">
        <v>55.68</v>
      </c>
      <c r="Q1473" t="e">
        <v>#N/A</v>
      </c>
      <c r="R1473">
        <v>7</v>
      </c>
      <c r="S1473" s="58" t="e">
        <v>#N/A</v>
      </c>
      <c r="T1473" s="52" t="s">
        <v>56</v>
      </c>
      <c r="U1473" s="17" t="s">
        <v>90</v>
      </c>
      <c r="V1473" t="e">
        <v>#N/A</v>
      </c>
      <c r="W1473">
        <v>123</v>
      </c>
      <c r="X1473">
        <v>1112</v>
      </c>
      <c r="Z1473">
        <v>22</v>
      </c>
      <c r="AA1473" s="37">
        <v>39</v>
      </c>
      <c r="AB1473" s="35" t="s">
        <v>377</v>
      </c>
      <c r="AC1473" s="35">
        <f>VLOOKUP(A1473,Raceinfo!$A$1:$D$15,4,0)</f>
        <v>4</v>
      </c>
      <c r="AD1473">
        <v>4</v>
      </c>
      <c r="AE1473">
        <v>47</v>
      </c>
      <c r="AF1473">
        <v>6</v>
      </c>
      <c r="AG1473">
        <v>7</v>
      </c>
      <c r="AH1473">
        <v>7</v>
      </c>
      <c r="AI1473">
        <v>11</v>
      </c>
      <c r="AJ1473">
        <v>11</v>
      </c>
      <c r="AL1473" t="s">
        <v>29</v>
      </c>
      <c r="AM1473" t="s">
        <v>1472</v>
      </c>
      <c r="AN1473" s="126" t="e">
        <f>表格2[[#This Row],[今次負磅]]/表格2[[#This Row],[排位體重]]*100%</f>
        <v>#N/A</v>
      </c>
      <c r="AO1473" t="e">
        <f t="shared" si="68"/>
        <v>#N/A</v>
      </c>
      <c r="AS1473" t="s">
        <v>1421</v>
      </c>
    </row>
    <row r="1474" spans="1:45" x14ac:dyDescent="0.25">
      <c r="A1474" s="24" t="s">
        <v>258</v>
      </c>
      <c r="B1474" s="23" t="s">
        <v>1337</v>
      </c>
      <c r="C1474" s="23"/>
      <c r="D1474" s="23"/>
      <c r="E1474" s="124" t="s">
        <v>1413</v>
      </c>
      <c r="F1474" s="122"/>
      <c r="G1474" s="32" t="str">
        <f>VLOOKUP(AF1474, method!$A$1:$B$15, 2, 0)</f>
        <v>中前</v>
      </c>
      <c r="H1474">
        <v>6</v>
      </c>
      <c r="I1474" t="str">
        <f t="shared" ref="I1474:I1537" si="69">IF(COUNTIFS($B:$B,B1474,$J:$J,"&lt;="&amp;5,$H:$H,"&lt;="&amp;5)&gt;=3,"忠","")</f>
        <v/>
      </c>
      <c r="J1474">
        <f>COUNTIF($B$2:B1474,B1474)</f>
        <v>3</v>
      </c>
      <c r="K1474" t="str">
        <f t="shared" ref="K1474:K1537" ca="1" si="70">IF(AND(J1474&lt;=5,COUNTIF($B:$B,$B1474)&gt;=5),IF(COUNTA(_xlfn.UNIQUE(OFFSET($U$1,MATCH($B1474,$B:$B,0)-1,0,5,1)))&gt;1,"倉",""),"")</f>
        <v/>
      </c>
      <c r="L1474" t="s">
        <v>451</v>
      </c>
      <c r="M1474" s="41" t="s">
        <v>400</v>
      </c>
      <c r="N1474">
        <v>1800</v>
      </c>
      <c r="O1474">
        <v>1</v>
      </c>
      <c r="P1474">
        <v>48.91</v>
      </c>
      <c r="Q1474" t="e">
        <v>#N/A</v>
      </c>
      <c r="R1474">
        <v>14</v>
      </c>
      <c r="S1474" s="58" t="e">
        <v>#N/A</v>
      </c>
      <c r="T1474" s="52" t="s">
        <v>56</v>
      </c>
      <c r="U1474" s="17" t="s">
        <v>90</v>
      </c>
      <c r="V1474" t="e">
        <v>#N/A</v>
      </c>
      <c r="W1474">
        <v>126</v>
      </c>
      <c r="X1474">
        <v>1101</v>
      </c>
      <c r="Z1474">
        <v>8.5</v>
      </c>
      <c r="AA1474" s="37" t="s">
        <v>440</v>
      </c>
      <c r="AB1474" s="35" t="s">
        <v>377</v>
      </c>
      <c r="AC1474" s="35">
        <f>VLOOKUP(A1474,Raceinfo!$A$1:$D$15,4,0)</f>
        <v>4</v>
      </c>
      <c r="AD1474">
        <v>4</v>
      </c>
      <c r="AE1474">
        <v>50</v>
      </c>
      <c r="AF1474">
        <v>5</v>
      </c>
      <c r="AG1474">
        <v>2</v>
      </c>
      <c r="AH1474">
        <v>2</v>
      </c>
      <c r="AI1474">
        <v>2</v>
      </c>
      <c r="AJ1474">
        <v>6</v>
      </c>
      <c r="AL1474" t="s">
        <v>801</v>
      </c>
      <c r="AM1474" t="s">
        <v>1669</v>
      </c>
      <c r="AN1474" s="126" t="e">
        <f>表格2[[#This Row],[今次負磅]]/表格2[[#This Row],[排位體重]]*100%</f>
        <v>#N/A</v>
      </c>
      <c r="AO1474" t="e">
        <f t="shared" ref="AO1474:AO1537" si="71">IF(AN1474&gt;0.1285,"H","")</f>
        <v>#N/A</v>
      </c>
      <c r="AS1474" t="s">
        <v>1421</v>
      </c>
    </row>
    <row r="1475" spans="1:45" x14ac:dyDescent="0.25">
      <c r="A1475" s="24" t="s">
        <v>258</v>
      </c>
      <c r="B1475" s="23" t="s">
        <v>1337</v>
      </c>
      <c r="C1475" s="23" t="s">
        <v>1410</v>
      </c>
      <c r="D1475" s="23"/>
      <c r="E1475" s="124" t="s">
        <v>1413</v>
      </c>
      <c r="F1475" s="122"/>
      <c r="G1475" s="33" t="str">
        <f>VLOOKUP(AF1475, method!$A$1:$B$15, 2, 0)</f>
        <v>留後</v>
      </c>
      <c r="H1475">
        <v>4</v>
      </c>
      <c r="I1475" t="str">
        <f t="shared" si="69"/>
        <v/>
      </c>
      <c r="J1475">
        <f>COUNTIF($B$2:B1475,B1475)</f>
        <v>4</v>
      </c>
      <c r="K1475" t="str">
        <f t="shared" ca="1" si="70"/>
        <v/>
      </c>
      <c r="L1475" t="s">
        <v>383</v>
      </c>
      <c r="M1475" s="39" t="s">
        <v>384</v>
      </c>
      <c r="N1475" s="42">
        <v>1400</v>
      </c>
      <c r="O1475">
        <v>1</v>
      </c>
      <c r="P1475" s="127">
        <v>21.77</v>
      </c>
      <c r="Q1475" t="e">
        <v>#N/A</v>
      </c>
      <c r="R1475">
        <v>9</v>
      </c>
      <c r="S1475" s="58" t="e">
        <v>#N/A</v>
      </c>
      <c r="T1475" s="52" t="s">
        <v>56</v>
      </c>
      <c r="U1475" s="17" t="s">
        <v>90</v>
      </c>
      <c r="V1475" t="e">
        <v>#N/A</v>
      </c>
      <c r="W1475">
        <v>127</v>
      </c>
      <c r="X1475">
        <v>1115</v>
      </c>
      <c r="Z1475">
        <v>5.4</v>
      </c>
      <c r="AA1475" s="37" t="s">
        <v>440</v>
      </c>
      <c r="AB1475" s="35" t="s">
        <v>370</v>
      </c>
      <c r="AC1475" s="35">
        <f>VLOOKUP(A1475,Raceinfo!$A$1:$D$15,4,0)</f>
        <v>4</v>
      </c>
      <c r="AD1475">
        <v>4</v>
      </c>
      <c r="AE1475">
        <v>50</v>
      </c>
      <c r="AF1475">
        <v>11</v>
      </c>
      <c r="AG1475">
        <v>13</v>
      </c>
      <c r="AH1475">
        <v>13</v>
      </c>
      <c r="AI1475">
        <v>4</v>
      </c>
      <c r="AL1475" t="s">
        <v>385</v>
      </c>
      <c r="AM1475" t="s">
        <v>1405</v>
      </c>
      <c r="AN1475" s="126" t="e">
        <f>表格2[[#This Row],[今次負磅]]/表格2[[#This Row],[排位體重]]*100%</f>
        <v>#N/A</v>
      </c>
      <c r="AO1475" t="e">
        <f t="shared" si="71"/>
        <v>#N/A</v>
      </c>
      <c r="AS1475" t="s">
        <v>1421</v>
      </c>
    </row>
    <row r="1476" spans="1:45" x14ac:dyDescent="0.25">
      <c r="A1476" s="24" t="s">
        <v>258</v>
      </c>
      <c r="B1476" s="23" t="s">
        <v>1337</v>
      </c>
      <c r="C1476" s="23"/>
      <c r="D1476" s="23"/>
      <c r="E1476" s="124" t="s">
        <v>1413</v>
      </c>
      <c r="F1476" s="122"/>
      <c r="G1476" s="32" t="str">
        <f>VLOOKUP(AF1476, method!$A$1:$B$15, 2, 0)</f>
        <v>中前</v>
      </c>
      <c r="H1476" s="15">
        <v>3</v>
      </c>
      <c r="I1476" s="15" t="str">
        <f t="shared" si="69"/>
        <v/>
      </c>
      <c r="J1476" s="15">
        <f>COUNTIF($B$2:B1476,B1476)</f>
        <v>5</v>
      </c>
      <c r="K1476" s="15" t="str">
        <f t="shared" ca="1" si="70"/>
        <v/>
      </c>
      <c r="L1476" t="s">
        <v>663</v>
      </c>
      <c r="M1476" s="40" t="s">
        <v>376</v>
      </c>
      <c r="N1476">
        <v>1650</v>
      </c>
      <c r="O1476">
        <v>1</v>
      </c>
      <c r="P1476">
        <v>39.31</v>
      </c>
      <c r="Q1476" t="e">
        <v>#N/A</v>
      </c>
      <c r="R1476">
        <v>5</v>
      </c>
      <c r="S1476" s="58" t="e">
        <v>#N/A</v>
      </c>
      <c r="T1476" s="69" t="s">
        <v>358</v>
      </c>
      <c r="U1476" s="17" t="s">
        <v>90</v>
      </c>
      <c r="V1476" t="e">
        <v>#N/A</v>
      </c>
      <c r="W1476">
        <v>126</v>
      </c>
      <c r="X1476">
        <v>1118</v>
      </c>
      <c r="Z1476">
        <v>7</v>
      </c>
      <c r="AA1476" s="38" t="s">
        <v>517</v>
      </c>
      <c r="AB1476" s="35" t="s">
        <v>370</v>
      </c>
      <c r="AC1476" s="35">
        <f>VLOOKUP(A1476,Raceinfo!$A$1:$D$15,4,0)</f>
        <v>4</v>
      </c>
      <c r="AD1476">
        <v>4</v>
      </c>
      <c r="AE1476">
        <v>51</v>
      </c>
      <c r="AF1476">
        <v>4</v>
      </c>
      <c r="AG1476">
        <v>4</v>
      </c>
      <c r="AH1476">
        <v>4</v>
      </c>
      <c r="AI1476">
        <v>3</v>
      </c>
      <c r="AL1476" t="s">
        <v>385</v>
      </c>
      <c r="AM1476" t="s">
        <v>1405</v>
      </c>
      <c r="AN1476" s="126" t="e">
        <f>表格2[[#This Row],[今次負磅]]/表格2[[#This Row],[排位體重]]*100%</f>
        <v>#N/A</v>
      </c>
      <c r="AO1476" t="e">
        <f t="shared" si="71"/>
        <v>#N/A</v>
      </c>
      <c r="AS1476" t="s">
        <v>1421</v>
      </c>
    </row>
    <row r="1477" spans="1:45" x14ac:dyDescent="0.25">
      <c r="A1477" s="24" t="s">
        <v>258</v>
      </c>
      <c r="B1477" s="23" t="s">
        <v>1337</v>
      </c>
      <c r="C1477" s="23"/>
      <c r="D1477" s="23"/>
      <c r="E1477" s="124" t="s">
        <v>1413</v>
      </c>
      <c r="F1477" s="122"/>
      <c r="G1477" s="30" t="str">
        <f>VLOOKUP(AF1477, method!$A$1:$B$15, 2, 0)</f>
        <v>放頭</v>
      </c>
      <c r="H1477">
        <v>10</v>
      </c>
      <c r="I1477" t="str">
        <f t="shared" si="69"/>
        <v/>
      </c>
      <c r="J1477">
        <f>COUNTIF($B$2:B1477,B1477)</f>
        <v>6</v>
      </c>
      <c r="K1477" t="str">
        <f t="shared" ca="1" si="70"/>
        <v/>
      </c>
      <c r="L1477" t="s">
        <v>569</v>
      </c>
      <c r="M1477" s="39" t="s">
        <v>390</v>
      </c>
      <c r="N1477">
        <v>1800</v>
      </c>
      <c r="O1477">
        <v>1</v>
      </c>
      <c r="P1477">
        <v>47.94</v>
      </c>
      <c r="Q1477" t="e">
        <v>#N/A</v>
      </c>
      <c r="R1477">
        <v>12</v>
      </c>
      <c r="S1477" s="58" t="e">
        <v>#N/A</v>
      </c>
      <c r="T1477" s="52" t="s">
        <v>56</v>
      </c>
      <c r="U1477" s="17" t="s">
        <v>90</v>
      </c>
      <c r="V1477" t="e">
        <v>#N/A</v>
      </c>
      <c r="W1477">
        <v>128</v>
      </c>
      <c r="X1477">
        <v>1116</v>
      </c>
      <c r="Z1477">
        <v>15</v>
      </c>
      <c r="AA1477" s="37" t="s">
        <v>423</v>
      </c>
      <c r="AB1477" s="35" t="s">
        <v>377</v>
      </c>
      <c r="AC1477" s="35">
        <f>VLOOKUP(A1477,Raceinfo!$A$1:$D$15,4,0)</f>
        <v>4</v>
      </c>
      <c r="AD1477">
        <v>4</v>
      </c>
      <c r="AE1477">
        <v>53</v>
      </c>
      <c r="AF1477">
        <v>3</v>
      </c>
      <c r="AG1477">
        <v>3</v>
      </c>
      <c r="AH1477">
        <v>2</v>
      </c>
      <c r="AI1477">
        <v>2</v>
      </c>
      <c r="AJ1477">
        <v>10</v>
      </c>
      <c r="AL1477" t="s">
        <v>385</v>
      </c>
      <c r="AM1477" t="s">
        <v>1405</v>
      </c>
      <c r="AN1477" s="126" t="e">
        <f>表格2[[#This Row],[今次負磅]]/表格2[[#This Row],[排位體重]]*100%</f>
        <v>#N/A</v>
      </c>
      <c r="AO1477" t="e">
        <f t="shared" si="71"/>
        <v>#N/A</v>
      </c>
      <c r="AS1477" t="s">
        <v>1421</v>
      </c>
    </row>
    <row r="1478" spans="1:45" x14ac:dyDescent="0.25">
      <c r="A1478" s="24" t="s">
        <v>258</v>
      </c>
      <c r="B1478" s="23" t="s">
        <v>1337</v>
      </c>
      <c r="C1478" s="23"/>
      <c r="D1478" s="23"/>
      <c r="E1478" s="124" t="s">
        <v>1413</v>
      </c>
      <c r="F1478" s="122"/>
      <c r="G1478" s="30" t="str">
        <f>VLOOKUP(AF1478, method!$A$1:$B$15, 2, 0)</f>
        <v>放頭</v>
      </c>
      <c r="H1478">
        <v>5</v>
      </c>
      <c r="I1478" t="str">
        <f t="shared" si="69"/>
        <v/>
      </c>
      <c r="J1478">
        <f>COUNTIF($B$2:B1478,B1478)</f>
        <v>7</v>
      </c>
      <c r="K1478" t="str">
        <f t="shared" ca="1" si="70"/>
        <v/>
      </c>
      <c r="L1478" t="s">
        <v>615</v>
      </c>
      <c r="M1478" s="39" t="s">
        <v>390</v>
      </c>
      <c r="N1478">
        <v>1600</v>
      </c>
      <c r="O1478">
        <v>1</v>
      </c>
      <c r="P1478">
        <v>34.9</v>
      </c>
      <c r="Q1478" t="e">
        <v>#N/A</v>
      </c>
      <c r="R1478">
        <v>13</v>
      </c>
      <c r="S1478" s="58" t="e">
        <v>#N/A</v>
      </c>
      <c r="T1478" s="52" t="s">
        <v>56</v>
      </c>
      <c r="U1478" s="17" t="s">
        <v>90</v>
      </c>
      <c r="V1478" t="e">
        <v>#N/A</v>
      </c>
      <c r="W1478">
        <v>130</v>
      </c>
      <c r="X1478">
        <v>1119</v>
      </c>
      <c r="Z1478">
        <v>18</v>
      </c>
      <c r="AA1478" s="37" t="s">
        <v>423</v>
      </c>
      <c r="AB1478" s="35" t="s">
        <v>377</v>
      </c>
      <c r="AC1478" s="35">
        <f>VLOOKUP(A1478,Raceinfo!$A$1:$D$15,4,0)</f>
        <v>4</v>
      </c>
      <c r="AD1478">
        <v>4</v>
      </c>
      <c r="AE1478">
        <v>55</v>
      </c>
      <c r="AF1478">
        <v>2</v>
      </c>
      <c r="AG1478">
        <v>2</v>
      </c>
      <c r="AH1478">
        <v>2</v>
      </c>
      <c r="AI1478">
        <v>5</v>
      </c>
      <c r="AL1478" t="s">
        <v>385</v>
      </c>
      <c r="AM1478" t="s">
        <v>1405</v>
      </c>
      <c r="AN1478" s="126" t="e">
        <f>表格2[[#This Row],[今次負磅]]/表格2[[#This Row],[排位體重]]*100%</f>
        <v>#N/A</v>
      </c>
      <c r="AO1478" t="e">
        <f t="shared" si="71"/>
        <v>#N/A</v>
      </c>
      <c r="AS1478" t="s">
        <v>1421</v>
      </c>
    </row>
    <row r="1479" spans="1:45" x14ac:dyDescent="0.25">
      <c r="A1479" s="24" t="s">
        <v>258</v>
      </c>
      <c r="B1479" s="23" t="s">
        <v>1337</v>
      </c>
      <c r="C1479" s="23"/>
      <c r="D1479" s="23"/>
      <c r="E1479" s="124" t="s">
        <v>1413</v>
      </c>
      <c r="F1479" s="122"/>
      <c r="G1479" s="30" t="str">
        <f>VLOOKUP(AF1479, method!$A$1:$B$15, 2, 0)</f>
        <v>放頭</v>
      </c>
      <c r="H1479">
        <v>6</v>
      </c>
      <c r="I1479" t="str">
        <f t="shared" si="69"/>
        <v/>
      </c>
      <c r="J1479">
        <f>COUNTIF($B$2:B1479,B1479)</f>
        <v>8</v>
      </c>
      <c r="K1479" t="str">
        <f t="shared" ca="1" si="70"/>
        <v/>
      </c>
      <c r="L1479" t="s">
        <v>389</v>
      </c>
      <c r="M1479" s="39" t="s">
        <v>390</v>
      </c>
      <c r="N1479">
        <v>1600</v>
      </c>
      <c r="O1479">
        <v>1</v>
      </c>
      <c r="P1479">
        <v>34.770000000000003</v>
      </c>
      <c r="Q1479" t="e">
        <v>#N/A</v>
      </c>
      <c r="R1479">
        <v>6</v>
      </c>
      <c r="S1479" s="58" t="e">
        <v>#N/A</v>
      </c>
      <c r="T1479" s="52" t="s">
        <v>56</v>
      </c>
      <c r="U1479" s="17" t="s">
        <v>90</v>
      </c>
      <c r="V1479" t="e">
        <v>#N/A</v>
      </c>
      <c r="W1479">
        <v>132</v>
      </c>
      <c r="X1479">
        <v>1121</v>
      </c>
      <c r="Z1479">
        <v>28</v>
      </c>
      <c r="AA1479" s="37" t="s">
        <v>531</v>
      </c>
      <c r="AB1479" s="35" t="s">
        <v>377</v>
      </c>
      <c r="AC1479" s="35">
        <f>VLOOKUP(A1479,Raceinfo!$A$1:$D$15,4,0)</f>
        <v>4</v>
      </c>
      <c r="AD1479">
        <v>4</v>
      </c>
      <c r="AE1479">
        <v>57</v>
      </c>
      <c r="AF1479">
        <v>3</v>
      </c>
      <c r="AG1479">
        <v>3</v>
      </c>
      <c r="AH1479">
        <v>3</v>
      </c>
      <c r="AI1479">
        <v>6</v>
      </c>
      <c r="AL1479" t="s">
        <v>385</v>
      </c>
      <c r="AM1479" t="s">
        <v>1405</v>
      </c>
      <c r="AN1479" s="126" t="e">
        <f>表格2[[#This Row],[今次負磅]]/表格2[[#This Row],[排位體重]]*100%</f>
        <v>#N/A</v>
      </c>
      <c r="AO1479" t="e">
        <f t="shared" si="71"/>
        <v>#N/A</v>
      </c>
      <c r="AS1479" t="s">
        <v>1421</v>
      </c>
    </row>
    <row r="1480" spans="1:45" x14ac:dyDescent="0.25">
      <c r="A1480" s="24" t="s">
        <v>258</v>
      </c>
      <c r="B1480" s="23" t="s">
        <v>1337</v>
      </c>
      <c r="C1480" s="23"/>
      <c r="D1480" s="23"/>
      <c r="E1480" s="124" t="s">
        <v>1413</v>
      </c>
      <c r="F1480" s="122"/>
      <c r="G1480" s="30" t="str">
        <f>VLOOKUP(AF1480, method!$A$1:$B$15, 2, 0)</f>
        <v>放頭</v>
      </c>
      <c r="H1480">
        <v>4</v>
      </c>
      <c r="I1480" t="str">
        <f t="shared" si="69"/>
        <v/>
      </c>
      <c r="J1480">
        <f>COUNTIF($B$2:B1480,B1480)</f>
        <v>9</v>
      </c>
      <c r="K1480" t="str">
        <f t="shared" ca="1" si="70"/>
        <v/>
      </c>
      <c r="L1480" t="s">
        <v>555</v>
      </c>
      <c r="M1480" s="39" t="s">
        <v>413</v>
      </c>
      <c r="N1480">
        <v>1600</v>
      </c>
      <c r="O1480">
        <v>1</v>
      </c>
      <c r="P1480">
        <v>35.26</v>
      </c>
      <c r="Q1480" t="e">
        <v>#N/A</v>
      </c>
      <c r="R1480">
        <v>9</v>
      </c>
      <c r="S1480" s="58" t="e">
        <v>#N/A</v>
      </c>
      <c r="T1480" s="52" t="s">
        <v>56</v>
      </c>
      <c r="U1480" s="17" t="s">
        <v>90</v>
      </c>
      <c r="V1480" t="e">
        <v>#N/A</v>
      </c>
      <c r="W1480">
        <v>134</v>
      </c>
      <c r="X1480">
        <v>1105</v>
      </c>
      <c r="Z1480">
        <v>206</v>
      </c>
      <c r="AA1480" s="38" t="s">
        <v>468</v>
      </c>
      <c r="AB1480" s="35" t="s">
        <v>377</v>
      </c>
      <c r="AC1480" s="35">
        <f>VLOOKUP(A1480,Raceinfo!$A$1:$D$15,4,0)</f>
        <v>4</v>
      </c>
      <c r="AD1480">
        <v>4</v>
      </c>
      <c r="AE1480">
        <v>57</v>
      </c>
      <c r="AF1480">
        <v>2</v>
      </c>
      <c r="AG1480">
        <v>2</v>
      </c>
      <c r="AH1480">
        <v>2</v>
      </c>
      <c r="AI1480">
        <v>4</v>
      </c>
      <c r="AL1480" t="s">
        <v>385</v>
      </c>
      <c r="AM1480" t="s">
        <v>1405</v>
      </c>
      <c r="AN1480" s="126" t="e">
        <f>表格2[[#This Row],[今次負磅]]/表格2[[#This Row],[排位體重]]*100%</f>
        <v>#N/A</v>
      </c>
      <c r="AO1480" t="e">
        <f t="shared" si="71"/>
        <v>#N/A</v>
      </c>
      <c r="AS1480" t="s">
        <v>1421</v>
      </c>
    </row>
    <row r="1481" spans="1:45" x14ac:dyDescent="0.25">
      <c r="A1481" s="24" t="s">
        <v>258</v>
      </c>
      <c r="B1481" s="23" t="s">
        <v>1337</v>
      </c>
      <c r="C1481" s="23"/>
      <c r="D1481" s="23"/>
      <c r="E1481" s="124" t="s">
        <v>1413</v>
      </c>
      <c r="F1481" s="122"/>
      <c r="G1481" s="31" t="str">
        <f>VLOOKUP(AF1481, method!$A$1:$B$15, 2, 0)</f>
        <v>中後</v>
      </c>
      <c r="H1481">
        <v>12</v>
      </c>
      <c r="I1481" t="str">
        <f t="shared" si="69"/>
        <v/>
      </c>
      <c r="J1481">
        <f>COUNTIF($B$2:B1481,B1481)</f>
        <v>10</v>
      </c>
      <c r="K1481" t="str">
        <f t="shared" ca="1" si="70"/>
        <v/>
      </c>
      <c r="L1481" t="s">
        <v>503</v>
      </c>
      <c r="M1481" s="39" t="s">
        <v>430</v>
      </c>
      <c r="N1481">
        <v>1600</v>
      </c>
      <c r="O1481">
        <v>1</v>
      </c>
      <c r="P1481">
        <v>37.5</v>
      </c>
      <c r="Q1481" t="e">
        <v>#N/A</v>
      </c>
      <c r="R1481">
        <v>1</v>
      </c>
      <c r="S1481" s="58" t="e">
        <v>#N/A</v>
      </c>
      <c r="T1481" s="61" t="s">
        <v>128</v>
      </c>
      <c r="U1481" s="17" t="s">
        <v>90</v>
      </c>
      <c r="V1481" t="e">
        <v>#N/A</v>
      </c>
      <c r="W1481">
        <v>134</v>
      </c>
      <c r="X1481">
        <v>1103</v>
      </c>
      <c r="Z1481">
        <v>99</v>
      </c>
      <c r="AA1481" s="37" t="s">
        <v>534</v>
      </c>
      <c r="AB1481" s="35" t="s">
        <v>377</v>
      </c>
      <c r="AC1481" s="35">
        <f>VLOOKUP(A1481,Raceinfo!$A$1:$D$15,4,0)</f>
        <v>4</v>
      </c>
      <c r="AD1481">
        <v>4</v>
      </c>
      <c r="AE1481">
        <v>59</v>
      </c>
      <c r="AF1481">
        <v>9</v>
      </c>
      <c r="AG1481">
        <v>10</v>
      </c>
      <c r="AH1481">
        <v>14</v>
      </c>
      <c r="AI1481">
        <v>12</v>
      </c>
      <c r="AL1481" t="s">
        <v>385</v>
      </c>
      <c r="AM1481" t="s">
        <v>1405</v>
      </c>
      <c r="AN1481" s="126" t="e">
        <f>表格2[[#This Row],[今次負磅]]/表格2[[#This Row],[排位體重]]*100%</f>
        <v>#N/A</v>
      </c>
      <c r="AO1481" t="e">
        <f t="shared" si="71"/>
        <v>#N/A</v>
      </c>
      <c r="AS1481" t="s">
        <v>1421</v>
      </c>
    </row>
    <row r="1482" spans="1:45" x14ac:dyDescent="0.25">
      <c r="A1482" s="24" t="s">
        <v>258</v>
      </c>
      <c r="B1482" s="23" t="s">
        <v>1337</v>
      </c>
      <c r="C1482" s="23"/>
      <c r="D1482" s="23"/>
      <c r="E1482" s="124" t="s">
        <v>1413</v>
      </c>
      <c r="F1482" s="122"/>
      <c r="G1482" s="32" t="str">
        <f>VLOOKUP(AF1482, method!$A$1:$B$15, 2, 0)</f>
        <v>中前</v>
      </c>
      <c r="H1482">
        <v>11</v>
      </c>
      <c r="I1482" t="str">
        <f t="shared" si="69"/>
        <v/>
      </c>
      <c r="J1482">
        <f>COUNTIF($B$2:B1482,B1482)</f>
        <v>11</v>
      </c>
      <c r="K1482" t="str">
        <f t="shared" ca="1" si="70"/>
        <v/>
      </c>
      <c r="L1482" t="s">
        <v>619</v>
      </c>
      <c r="M1482" s="40" t="s">
        <v>446</v>
      </c>
      <c r="N1482">
        <v>1650</v>
      </c>
      <c r="O1482">
        <v>1</v>
      </c>
      <c r="P1482">
        <v>39.85</v>
      </c>
      <c r="Q1482" t="e">
        <v>#N/A</v>
      </c>
      <c r="R1482">
        <v>2</v>
      </c>
      <c r="S1482" s="58" t="e">
        <v>#N/A</v>
      </c>
      <c r="T1482" s="60" t="s">
        <v>125</v>
      </c>
      <c r="U1482" s="17" t="s">
        <v>90</v>
      </c>
      <c r="V1482" t="e">
        <v>#N/A</v>
      </c>
      <c r="W1482">
        <v>116</v>
      </c>
      <c r="X1482">
        <v>1100</v>
      </c>
      <c r="Z1482">
        <v>48</v>
      </c>
      <c r="AA1482" s="37">
        <v>8</v>
      </c>
      <c r="AB1482" s="35" t="s">
        <v>370</v>
      </c>
      <c r="AC1482" s="35">
        <f>VLOOKUP(A1482,Raceinfo!$A$1:$D$15,4,0)</f>
        <v>4</v>
      </c>
      <c r="AD1482">
        <v>3</v>
      </c>
      <c r="AE1482">
        <v>61</v>
      </c>
      <c r="AF1482">
        <v>4</v>
      </c>
      <c r="AG1482">
        <v>5</v>
      </c>
      <c r="AH1482">
        <v>6</v>
      </c>
      <c r="AI1482">
        <v>11</v>
      </c>
      <c r="AL1482" t="s">
        <v>385</v>
      </c>
      <c r="AM1482" t="s">
        <v>1405</v>
      </c>
      <c r="AN1482" s="126" t="e">
        <f>表格2[[#This Row],[今次負磅]]/表格2[[#This Row],[排位體重]]*100%</f>
        <v>#N/A</v>
      </c>
      <c r="AO1482" t="e">
        <f t="shared" si="71"/>
        <v>#N/A</v>
      </c>
      <c r="AS1482" t="s">
        <v>1421</v>
      </c>
    </row>
    <row r="1483" spans="1:45" x14ac:dyDescent="0.25">
      <c r="A1483" s="24" t="s">
        <v>258</v>
      </c>
      <c r="B1483" s="23" t="s">
        <v>1337</v>
      </c>
      <c r="C1483" s="23"/>
      <c r="D1483" s="23"/>
      <c r="E1483" s="124" t="s">
        <v>1413</v>
      </c>
      <c r="F1483" s="122"/>
      <c r="G1483" s="30" t="str">
        <f>VLOOKUP(AF1483, method!$A$1:$B$15, 2, 0)</f>
        <v>放頭</v>
      </c>
      <c r="H1483">
        <v>6</v>
      </c>
      <c r="I1483" t="str">
        <f t="shared" si="69"/>
        <v/>
      </c>
      <c r="J1483">
        <f>COUNTIF($B$2:B1483,B1483)</f>
        <v>12</v>
      </c>
      <c r="K1483" t="str">
        <f t="shared" ca="1" si="70"/>
        <v/>
      </c>
      <c r="L1483" t="s">
        <v>435</v>
      </c>
      <c r="M1483" s="39" t="s">
        <v>394</v>
      </c>
      <c r="N1483" s="42">
        <v>1400</v>
      </c>
      <c r="O1483">
        <v>1</v>
      </c>
      <c r="P1483">
        <v>22.46</v>
      </c>
      <c r="Q1483" t="e">
        <v>#N/A</v>
      </c>
      <c r="R1483">
        <v>13</v>
      </c>
      <c r="S1483" s="58" t="e">
        <v>#N/A</v>
      </c>
      <c r="T1483" s="61" t="s">
        <v>128</v>
      </c>
      <c r="U1483" s="17" t="s">
        <v>90</v>
      </c>
      <c r="V1483" t="e">
        <v>#N/A</v>
      </c>
      <c r="W1483">
        <v>119</v>
      </c>
      <c r="X1483">
        <v>1098</v>
      </c>
      <c r="Z1483">
        <v>146</v>
      </c>
      <c r="AA1483" s="37" t="s">
        <v>428</v>
      </c>
      <c r="AB1483" s="35" t="s">
        <v>370</v>
      </c>
      <c r="AC1483" s="35">
        <f>VLOOKUP(A1483,Raceinfo!$A$1:$D$15,4,0)</f>
        <v>4</v>
      </c>
      <c r="AD1483">
        <v>3</v>
      </c>
      <c r="AE1483">
        <v>62</v>
      </c>
      <c r="AF1483">
        <v>3</v>
      </c>
      <c r="AG1483">
        <v>2</v>
      </c>
      <c r="AH1483">
        <v>2</v>
      </c>
      <c r="AI1483">
        <v>6</v>
      </c>
      <c r="AL1483" t="s">
        <v>385</v>
      </c>
      <c r="AM1483" t="s">
        <v>1405</v>
      </c>
      <c r="AN1483" s="126" t="e">
        <f>表格2[[#This Row],[今次負磅]]/表格2[[#This Row],[排位體重]]*100%</f>
        <v>#N/A</v>
      </c>
      <c r="AO1483" t="e">
        <f t="shared" si="71"/>
        <v>#N/A</v>
      </c>
      <c r="AS1483" t="s">
        <v>1421</v>
      </c>
    </row>
    <row r="1484" spans="1:45" x14ac:dyDescent="0.25">
      <c r="A1484" s="24" t="s">
        <v>258</v>
      </c>
      <c r="B1484" s="23" t="s">
        <v>1337</v>
      </c>
      <c r="C1484" s="23"/>
      <c r="D1484" s="23"/>
      <c r="E1484" s="124" t="s">
        <v>1413</v>
      </c>
      <c r="F1484" s="122"/>
      <c r="G1484" s="33" t="str">
        <f>VLOOKUP(AF1484, method!$A$1:$B$15, 2, 0)</f>
        <v>留後</v>
      </c>
      <c r="H1484">
        <v>12</v>
      </c>
      <c r="I1484" t="str">
        <f t="shared" si="69"/>
        <v/>
      </c>
      <c r="J1484">
        <f>COUNTIF($B$2:B1484,B1484)</f>
        <v>13</v>
      </c>
      <c r="K1484" t="str">
        <f t="shared" ca="1" si="70"/>
        <v/>
      </c>
      <c r="L1484" t="s">
        <v>635</v>
      </c>
      <c r="M1484" s="40" t="s">
        <v>426</v>
      </c>
      <c r="N1484">
        <v>1650</v>
      </c>
      <c r="O1484">
        <v>1</v>
      </c>
      <c r="P1484">
        <v>41.3</v>
      </c>
      <c r="Q1484" t="e">
        <v>#N/A</v>
      </c>
      <c r="R1484">
        <v>10</v>
      </c>
      <c r="S1484" s="58" t="e">
        <v>#N/A</v>
      </c>
      <c r="T1484" s="49" t="s">
        <v>349</v>
      </c>
      <c r="U1484" s="17" t="s">
        <v>90</v>
      </c>
      <c r="V1484" t="e">
        <v>#N/A</v>
      </c>
      <c r="W1484">
        <v>119</v>
      </c>
      <c r="X1484">
        <v>1129</v>
      </c>
      <c r="Z1484">
        <v>134</v>
      </c>
      <c r="AA1484" s="37" t="s">
        <v>455</v>
      </c>
      <c r="AB1484" s="35" t="s">
        <v>370</v>
      </c>
      <c r="AC1484" s="35">
        <f>VLOOKUP(A1484,Raceinfo!$A$1:$D$15,4,0)</f>
        <v>4</v>
      </c>
      <c r="AD1484">
        <v>3</v>
      </c>
      <c r="AE1484">
        <v>65</v>
      </c>
      <c r="AF1484">
        <v>12</v>
      </c>
      <c r="AG1484">
        <v>12</v>
      </c>
      <c r="AH1484">
        <v>12</v>
      </c>
      <c r="AI1484">
        <v>12</v>
      </c>
      <c r="AL1484" t="s">
        <v>464</v>
      </c>
      <c r="AM1484" t="s">
        <v>1534</v>
      </c>
      <c r="AN1484" s="126" t="e">
        <f>表格2[[#This Row],[今次負磅]]/表格2[[#This Row],[排位體重]]*100%</f>
        <v>#N/A</v>
      </c>
      <c r="AO1484" t="e">
        <f t="shared" si="71"/>
        <v>#N/A</v>
      </c>
      <c r="AS1484" t="s">
        <v>1421</v>
      </c>
    </row>
    <row r="1485" spans="1:45" x14ac:dyDescent="0.25">
      <c r="A1485" s="24" t="s">
        <v>258</v>
      </c>
      <c r="B1485" s="23" t="s">
        <v>1337</v>
      </c>
      <c r="C1485" s="23"/>
      <c r="D1485" s="23"/>
      <c r="E1485" s="124" t="s">
        <v>1413</v>
      </c>
      <c r="F1485" s="122"/>
      <c r="G1485" s="33" t="str">
        <f>VLOOKUP(AF1485, method!$A$1:$B$15, 2, 0)</f>
        <v>留後</v>
      </c>
      <c r="H1485">
        <v>12</v>
      </c>
      <c r="I1485" t="str">
        <f t="shared" si="69"/>
        <v/>
      </c>
      <c r="J1485">
        <f>COUNTIF($B$2:B1485,B1485)</f>
        <v>14</v>
      </c>
      <c r="K1485" t="str">
        <f t="shared" ca="1" si="70"/>
        <v/>
      </c>
      <c r="L1485" t="s">
        <v>658</v>
      </c>
      <c r="M1485" s="40" t="s">
        <v>376</v>
      </c>
      <c r="N1485">
        <v>1200</v>
      </c>
      <c r="O1485">
        <v>1</v>
      </c>
      <c r="P1485">
        <v>12.16</v>
      </c>
      <c r="Q1485" t="e">
        <v>#N/A</v>
      </c>
      <c r="R1485">
        <v>11</v>
      </c>
      <c r="S1485" s="58" t="e">
        <v>#N/A</v>
      </c>
      <c r="T1485" s="60" t="s">
        <v>125</v>
      </c>
      <c r="U1485" s="17" t="s">
        <v>90</v>
      </c>
      <c r="V1485" t="e">
        <v>#N/A</v>
      </c>
      <c r="W1485">
        <v>124</v>
      </c>
      <c r="X1485">
        <v>1139</v>
      </c>
      <c r="Z1485">
        <v>106</v>
      </c>
      <c r="AA1485" s="37" t="s">
        <v>695</v>
      </c>
      <c r="AB1485" s="36" t="s">
        <v>459</v>
      </c>
      <c r="AC1485" s="36">
        <f>VLOOKUP(A1485,Raceinfo!$A$1:$D$15,4,0)</f>
        <v>4</v>
      </c>
      <c r="AD1485">
        <v>3</v>
      </c>
      <c r="AE1485">
        <v>65</v>
      </c>
      <c r="AF1485">
        <v>12</v>
      </c>
      <c r="AG1485">
        <v>12</v>
      </c>
      <c r="AH1485">
        <v>12</v>
      </c>
      <c r="AL1485" t="s">
        <v>711</v>
      </c>
      <c r="AM1485" t="s">
        <v>1606</v>
      </c>
      <c r="AN1485" s="126" t="e">
        <f>表格2[[#This Row],[今次負磅]]/表格2[[#This Row],[排位體重]]*100%</f>
        <v>#N/A</v>
      </c>
      <c r="AO1485" t="e">
        <f t="shared" si="71"/>
        <v>#N/A</v>
      </c>
      <c r="AS1485" t="s">
        <v>1421</v>
      </c>
    </row>
    <row r="1486" spans="1:45" x14ac:dyDescent="0.25">
      <c r="A1486" s="24" t="s">
        <v>258</v>
      </c>
      <c r="B1486" s="24" t="s">
        <v>1338</v>
      </c>
      <c r="C1486" s="24"/>
      <c r="D1486" s="24"/>
      <c r="E1486" s="124" t="s">
        <v>1413</v>
      </c>
      <c r="F1486" s="122"/>
      <c r="G1486" s="32" t="str">
        <f>VLOOKUP(AF1486, method!$A$1:$B$15, 2, 0)</f>
        <v>中前</v>
      </c>
      <c r="H1486">
        <v>10</v>
      </c>
      <c r="I1486" t="str">
        <f t="shared" si="69"/>
        <v>忠</v>
      </c>
      <c r="J1486">
        <f>COUNTIF($B$2:B1486,B1486)</f>
        <v>1</v>
      </c>
      <c r="K1486" t="str">
        <f t="shared" ca="1" si="70"/>
        <v/>
      </c>
      <c r="L1486" t="s">
        <v>422</v>
      </c>
      <c r="M1486" s="39" t="s">
        <v>369</v>
      </c>
      <c r="N1486" s="42">
        <v>1400</v>
      </c>
      <c r="O1486">
        <v>1</v>
      </c>
      <c r="P1486">
        <v>22.58</v>
      </c>
      <c r="Q1486" t="e">
        <v>#N/A</v>
      </c>
      <c r="R1486">
        <v>3</v>
      </c>
      <c r="S1486" s="58" t="e">
        <v>#N/A</v>
      </c>
      <c r="T1486" s="48" t="s">
        <v>37</v>
      </c>
      <c r="U1486" s="28" t="s">
        <v>65</v>
      </c>
      <c r="V1486" t="e">
        <v>#N/A</v>
      </c>
      <c r="W1486">
        <v>123</v>
      </c>
      <c r="X1486">
        <v>1164</v>
      </c>
      <c r="Z1486">
        <v>10</v>
      </c>
      <c r="AA1486" s="37" t="s">
        <v>414</v>
      </c>
      <c r="AB1486" s="35" t="s">
        <v>370</v>
      </c>
      <c r="AC1486" s="35">
        <f>VLOOKUP(A1486,Raceinfo!$A$1:$D$15,4,0)</f>
        <v>4</v>
      </c>
      <c r="AD1486">
        <v>4</v>
      </c>
      <c r="AE1486">
        <v>48</v>
      </c>
      <c r="AF1486">
        <v>4</v>
      </c>
      <c r="AG1486">
        <v>6</v>
      </c>
      <c r="AH1486">
        <v>6</v>
      </c>
      <c r="AI1486">
        <v>10</v>
      </c>
      <c r="AL1486" t="s">
        <v>308</v>
      </c>
      <c r="AM1486" t="s">
        <v>1497</v>
      </c>
      <c r="AN1486" s="126" t="e">
        <f>表格2[[#This Row],[今次負磅]]/表格2[[#This Row],[排位體重]]*100%</f>
        <v>#N/A</v>
      </c>
      <c r="AO1486" t="e">
        <f t="shared" si="71"/>
        <v>#N/A</v>
      </c>
      <c r="AS1486" t="s">
        <v>1421</v>
      </c>
    </row>
    <row r="1487" spans="1:45" x14ac:dyDescent="0.25">
      <c r="A1487" s="24" t="s">
        <v>258</v>
      </c>
      <c r="B1487" s="24" t="s">
        <v>1338</v>
      </c>
      <c r="C1487" s="24"/>
      <c r="D1487" s="24"/>
      <c r="E1487" s="124" t="s">
        <v>1413</v>
      </c>
      <c r="F1487" s="122"/>
      <c r="G1487" s="30" t="str">
        <f>VLOOKUP(AF1487, method!$A$1:$B$15, 2, 0)</f>
        <v>放頭</v>
      </c>
      <c r="H1487">
        <v>7</v>
      </c>
      <c r="I1487" t="str">
        <f t="shared" si="69"/>
        <v>忠</v>
      </c>
      <c r="J1487">
        <f>COUNTIF($B$2:B1487,B1487)</f>
        <v>2</v>
      </c>
      <c r="K1487" t="str">
        <f t="shared" ca="1" si="70"/>
        <v/>
      </c>
      <c r="L1487" t="s">
        <v>538</v>
      </c>
      <c r="M1487" s="39" t="s">
        <v>413</v>
      </c>
      <c r="N1487" s="42">
        <v>1400</v>
      </c>
      <c r="O1487">
        <v>1</v>
      </c>
      <c r="P1487">
        <v>22.63</v>
      </c>
      <c r="Q1487" t="e">
        <v>#N/A</v>
      </c>
      <c r="R1487">
        <v>3</v>
      </c>
      <c r="S1487" s="58" t="e">
        <v>#N/A</v>
      </c>
      <c r="T1487" s="48" t="s">
        <v>37</v>
      </c>
      <c r="U1487" s="28" t="s">
        <v>65</v>
      </c>
      <c r="V1487" t="e">
        <v>#N/A</v>
      </c>
      <c r="W1487">
        <v>123</v>
      </c>
      <c r="X1487">
        <v>1154</v>
      </c>
      <c r="Z1487">
        <v>4.8</v>
      </c>
      <c r="AA1487" s="37">
        <v>4</v>
      </c>
      <c r="AB1487" s="35" t="s">
        <v>377</v>
      </c>
      <c r="AC1487" s="35">
        <f>VLOOKUP(A1487,Raceinfo!$A$1:$D$15,4,0)</f>
        <v>4</v>
      </c>
      <c r="AD1487">
        <v>4</v>
      </c>
      <c r="AE1487">
        <v>48</v>
      </c>
      <c r="AF1487">
        <v>3</v>
      </c>
      <c r="AG1487">
        <v>4</v>
      </c>
      <c r="AH1487">
        <v>3</v>
      </c>
      <c r="AI1487">
        <v>7</v>
      </c>
      <c r="AL1487" t="s">
        <v>308</v>
      </c>
      <c r="AM1487" t="s">
        <v>1497</v>
      </c>
      <c r="AN1487" s="126" t="e">
        <f>表格2[[#This Row],[今次負磅]]/表格2[[#This Row],[排位體重]]*100%</f>
        <v>#N/A</v>
      </c>
      <c r="AO1487" t="e">
        <f t="shared" si="71"/>
        <v>#N/A</v>
      </c>
      <c r="AS1487" t="s">
        <v>1421</v>
      </c>
    </row>
    <row r="1488" spans="1:45" x14ac:dyDescent="0.25">
      <c r="A1488" s="24" t="s">
        <v>258</v>
      </c>
      <c r="B1488" s="24" t="s">
        <v>1338</v>
      </c>
      <c r="C1488" s="24" t="s">
        <v>1410</v>
      </c>
      <c r="D1488" s="24"/>
      <c r="E1488" s="124" t="s">
        <v>1413</v>
      </c>
      <c r="F1488" s="23" t="s">
        <v>1409</v>
      </c>
      <c r="G1488" s="32" t="str">
        <f>VLOOKUP(AF1488, method!$A$1:$B$15, 2, 0)</f>
        <v>中前</v>
      </c>
      <c r="H1488" s="15">
        <v>2</v>
      </c>
      <c r="I1488" s="15" t="str">
        <f t="shared" si="69"/>
        <v>忠</v>
      </c>
      <c r="J1488" s="15">
        <f>COUNTIF($B$2:B1488,B1488)</f>
        <v>3</v>
      </c>
      <c r="K1488" s="15" t="str">
        <f t="shared" ca="1" si="70"/>
        <v/>
      </c>
      <c r="L1488" t="s">
        <v>469</v>
      </c>
      <c r="M1488" s="39" t="s">
        <v>430</v>
      </c>
      <c r="N1488" s="42">
        <v>1400</v>
      </c>
      <c r="O1488">
        <v>1</v>
      </c>
      <c r="P1488" s="127">
        <v>21.42</v>
      </c>
      <c r="Q1488" t="e">
        <v>#N/A</v>
      </c>
      <c r="R1488">
        <v>2</v>
      </c>
      <c r="S1488" s="58" t="e">
        <v>#N/A</v>
      </c>
      <c r="T1488" s="48" t="s">
        <v>37</v>
      </c>
      <c r="U1488" s="28" t="s">
        <v>65</v>
      </c>
      <c r="V1488" t="e">
        <v>#N/A</v>
      </c>
      <c r="W1488">
        <v>121</v>
      </c>
      <c r="X1488">
        <v>1162</v>
      </c>
      <c r="Z1488">
        <v>6</v>
      </c>
      <c r="AA1488" s="38" t="s">
        <v>579</v>
      </c>
      <c r="AB1488" s="35" t="s">
        <v>370</v>
      </c>
      <c r="AC1488" s="35">
        <f>VLOOKUP(A1488,Raceinfo!$A$1:$D$15,4,0)</f>
        <v>4</v>
      </c>
      <c r="AD1488">
        <v>4</v>
      </c>
      <c r="AE1488">
        <v>46</v>
      </c>
      <c r="AF1488">
        <v>7</v>
      </c>
      <c r="AG1488">
        <v>8</v>
      </c>
      <c r="AH1488">
        <v>7</v>
      </c>
      <c r="AI1488">
        <v>2</v>
      </c>
      <c r="AL1488" t="s">
        <v>308</v>
      </c>
      <c r="AM1488" t="s">
        <v>1497</v>
      </c>
      <c r="AN1488" s="126" t="e">
        <f>表格2[[#This Row],[今次負磅]]/表格2[[#This Row],[排位體重]]*100%</f>
        <v>#N/A</v>
      </c>
      <c r="AO1488" t="e">
        <f t="shared" si="71"/>
        <v>#N/A</v>
      </c>
      <c r="AS1488" t="s">
        <v>1421</v>
      </c>
    </row>
    <row r="1489" spans="1:45" x14ac:dyDescent="0.25">
      <c r="A1489" s="24" t="s">
        <v>258</v>
      </c>
      <c r="B1489" s="24" t="s">
        <v>1338</v>
      </c>
      <c r="C1489" s="24" t="s">
        <v>1410</v>
      </c>
      <c r="D1489" s="24"/>
      <c r="E1489" s="124" t="s">
        <v>1413</v>
      </c>
      <c r="F1489" s="23" t="s">
        <v>1409</v>
      </c>
      <c r="G1489" s="31" t="str">
        <f>VLOOKUP(AF1489, method!$A$1:$B$15, 2, 0)</f>
        <v>中後</v>
      </c>
      <c r="H1489" s="15">
        <v>2</v>
      </c>
      <c r="I1489" s="15" t="str">
        <f t="shared" si="69"/>
        <v>忠</v>
      </c>
      <c r="J1489" s="15">
        <f>COUNTIF($B$2:B1489,B1489)</f>
        <v>4</v>
      </c>
      <c r="K1489" s="15" t="str">
        <f t="shared" ca="1" si="70"/>
        <v/>
      </c>
      <c r="L1489" t="s">
        <v>427</v>
      </c>
      <c r="M1489" s="39" t="s">
        <v>369</v>
      </c>
      <c r="N1489" s="42">
        <v>1400</v>
      </c>
      <c r="O1489">
        <v>1</v>
      </c>
      <c r="P1489" s="127">
        <v>21.59</v>
      </c>
      <c r="Q1489" t="e">
        <v>#N/A</v>
      </c>
      <c r="R1489">
        <v>5</v>
      </c>
      <c r="S1489" s="58" t="e">
        <v>#N/A</v>
      </c>
      <c r="T1489" s="48" t="s">
        <v>37</v>
      </c>
      <c r="U1489" s="28" t="s">
        <v>65</v>
      </c>
      <c r="V1489" t="e">
        <v>#N/A</v>
      </c>
      <c r="W1489">
        <v>120</v>
      </c>
      <c r="X1489">
        <v>1142</v>
      </c>
      <c r="Z1489">
        <v>6.2</v>
      </c>
      <c r="AA1489" s="38" t="s">
        <v>468</v>
      </c>
      <c r="AB1489" s="35" t="s">
        <v>377</v>
      </c>
      <c r="AC1489" s="35">
        <f>VLOOKUP(A1489,Raceinfo!$A$1:$D$15,4,0)</f>
        <v>4</v>
      </c>
      <c r="AD1489">
        <v>4</v>
      </c>
      <c r="AE1489">
        <v>45</v>
      </c>
      <c r="AF1489">
        <v>8</v>
      </c>
      <c r="AG1489">
        <v>7</v>
      </c>
      <c r="AH1489">
        <v>5</v>
      </c>
      <c r="AI1489">
        <v>2</v>
      </c>
      <c r="AL1489" t="s">
        <v>308</v>
      </c>
      <c r="AM1489" t="s">
        <v>1497</v>
      </c>
      <c r="AN1489" s="126" t="e">
        <f>表格2[[#This Row],[今次負磅]]/表格2[[#This Row],[排位體重]]*100%</f>
        <v>#N/A</v>
      </c>
      <c r="AO1489" t="e">
        <f t="shared" si="71"/>
        <v>#N/A</v>
      </c>
      <c r="AS1489" t="s">
        <v>1421</v>
      </c>
    </row>
    <row r="1490" spans="1:45" x14ac:dyDescent="0.25">
      <c r="A1490" s="24" t="s">
        <v>258</v>
      </c>
      <c r="B1490" s="24" t="s">
        <v>1338</v>
      </c>
      <c r="C1490" s="24"/>
      <c r="D1490" s="24"/>
      <c r="E1490" s="124" t="s">
        <v>1413</v>
      </c>
      <c r="F1490" s="122"/>
      <c r="G1490" s="32" t="str">
        <f>VLOOKUP(AF1490, method!$A$1:$B$15, 2, 0)</f>
        <v>中前</v>
      </c>
      <c r="H1490">
        <v>4</v>
      </c>
      <c r="I1490" t="str">
        <f t="shared" si="69"/>
        <v>忠</v>
      </c>
      <c r="J1490">
        <f>COUNTIF($B$2:B1490,B1490)</f>
        <v>5</v>
      </c>
      <c r="K1490" t="str">
        <f t="shared" ca="1" si="70"/>
        <v/>
      </c>
      <c r="L1490" t="s">
        <v>403</v>
      </c>
      <c r="M1490" s="39" t="s">
        <v>384</v>
      </c>
      <c r="N1490" s="42">
        <v>1400</v>
      </c>
      <c r="O1490">
        <v>1</v>
      </c>
      <c r="P1490">
        <v>22.1</v>
      </c>
      <c r="Q1490" t="e">
        <v>#N/A</v>
      </c>
      <c r="R1490">
        <v>10</v>
      </c>
      <c r="S1490" s="58" t="e">
        <v>#N/A</v>
      </c>
      <c r="T1490" s="48" t="s">
        <v>37</v>
      </c>
      <c r="U1490" s="28" t="s">
        <v>65</v>
      </c>
      <c r="V1490" t="e">
        <v>#N/A</v>
      </c>
      <c r="W1490">
        <v>122</v>
      </c>
      <c r="X1490">
        <v>1139</v>
      </c>
      <c r="Z1490">
        <v>30</v>
      </c>
      <c r="AA1490" s="37" t="s">
        <v>467</v>
      </c>
      <c r="AB1490" s="35" t="s">
        <v>377</v>
      </c>
      <c r="AC1490" s="35">
        <f>VLOOKUP(A1490,Raceinfo!$A$1:$D$15,4,0)</f>
        <v>4</v>
      </c>
      <c r="AD1490" t="s">
        <v>404</v>
      </c>
      <c r="AE1490">
        <v>47</v>
      </c>
      <c r="AF1490">
        <v>4</v>
      </c>
      <c r="AG1490">
        <v>2</v>
      </c>
      <c r="AH1490">
        <v>2</v>
      </c>
      <c r="AI1490">
        <v>4</v>
      </c>
      <c r="AL1490" t="s">
        <v>769</v>
      </c>
      <c r="AM1490" t="s">
        <v>1643</v>
      </c>
      <c r="AN1490" s="126" t="e">
        <f>表格2[[#This Row],[今次負磅]]/表格2[[#This Row],[排位體重]]*100%</f>
        <v>#N/A</v>
      </c>
      <c r="AO1490" t="e">
        <f t="shared" si="71"/>
        <v>#N/A</v>
      </c>
      <c r="AS1490" t="s">
        <v>1421</v>
      </c>
    </row>
    <row r="1491" spans="1:45" x14ac:dyDescent="0.25">
      <c r="A1491" s="24" t="s">
        <v>258</v>
      </c>
      <c r="B1491" s="24" t="s">
        <v>1338</v>
      </c>
      <c r="C1491" s="24"/>
      <c r="D1491" s="24"/>
      <c r="E1491" s="124" t="s">
        <v>1413</v>
      </c>
      <c r="F1491" s="122"/>
      <c r="G1491" s="33" t="str">
        <f>VLOOKUP(AF1491, method!$A$1:$B$15, 2, 0)</f>
        <v>留後</v>
      </c>
      <c r="H1491">
        <v>10</v>
      </c>
      <c r="I1491" t="str">
        <f t="shared" si="69"/>
        <v>忠</v>
      </c>
      <c r="J1491">
        <f>COUNTIF($B$2:B1491,B1491)</f>
        <v>6</v>
      </c>
      <c r="K1491" t="str">
        <f t="shared" ca="1" si="70"/>
        <v/>
      </c>
      <c r="L1491" t="s">
        <v>431</v>
      </c>
      <c r="M1491" s="39" t="s">
        <v>390</v>
      </c>
      <c r="N1491" s="42">
        <v>1400</v>
      </c>
      <c r="O1491">
        <v>1</v>
      </c>
      <c r="P1491">
        <v>22.54</v>
      </c>
      <c r="Q1491" t="e">
        <v>#N/A</v>
      </c>
      <c r="R1491">
        <v>10</v>
      </c>
      <c r="S1491" s="58" t="e">
        <v>#N/A</v>
      </c>
      <c r="T1491" s="78" t="s">
        <v>599</v>
      </c>
      <c r="U1491" s="28" t="s">
        <v>65</v>
      </c>
      <c r="V1491" t="e">
        <v>#N/A</v>
      </c>
      <c r="W1491">
        <v>124</v>
      </c>
      <c r="X1491">
        <v>1161</v>
      </c>
      <c r="Z1491">
        <v>33</v>
      </c>
      <c r="AA1491" s="37" t="s">
        <v>471</v>
      </c>
      <c r="AB1491" s="35" t="s">
        <v>377</v>
      </c>
      <c r="AC1491" s="35">
        <f>VLOOKUP(A1491,Raceinfo!$A$1:$D$15,4,0)</f>
        <v>4</v>
      </c>
      <c r="AD1491">
        <v>4</v>
      </c>
      <c r="AE1491">
        <v>49</v>
      </c>
      <c r="AF1491">
        <v>14</v>
      </c>
      <c r="AG1491">
        <v>12</v>
      </c>
      <c r="AH1491">
        <v>12</v>
      </c>
      <c r="AI1491">
        <v>10</v>
      </c>
      <c r="AL1491" t="s">
        <v>223</v>
      </c>
      <c r="AM1491" t="s">
        <v>1490</v>
      </c>
      <c r="AN1491" s="126" t="e">
        <f>表格2[[#This Row],[今次負磅]]/表格2[[#This Row],[排位體重]]*100%</f>
        <v>#N/A</v>
      </c>
      <c r="AO1491" t="e">
        <f t="shared" si="71"/>
        <v>#N/A</v>
      </c>
      <c r="AS1491" t="s">
        <v>1421</v>
      </c>
    </row>
    <row r="1492" spans="1:45" x14ac:dyDescent="0.25">
      <c r="A1492" s="24" t="s">
        <v>258</v>
      </c>
      <c r="B1492" s="24" t="s">
        <v>1338</v>
      </c>
      <c r="C1492" s="24"/>
      <c r="D1492" s="24"/>
      <c r="E1492" s="124" t="s">
        <v>1413</v>
      </c>
      <c r="F1492" s="122"/>
      <c r="G1492" s="33" t="str">
        <f>VLOOKUP(AF1492, method!$A$1:$B$15, 2, 0)</f>
        <v>留後</v>
      </c>
      <c r="H1492">
        <v>8</v>
      </c>
      <c r="I1492" t="str">
        <f t="shared" si="69"/>
        <v>忠</v>
      </c>
      <c r="J1492">
        <f>COUNTIF($B$2:B1492,B1492)</f>
        <v>7</v>
      </c>
      <c r="K1492" t="str">
        <f t="shared" ca="1" si="70"/>
        <v/>
      </c>
      <c r="L1492" t="s">
        <v>409</v>
      </c>
      <c r="M1492" s="39" t="s">
        <v>369</v>
      </c>
      <c r="N1492">
        <v>1200</v>
      </c>
      <c r="O1492">
        <v>1</v>
      </c>
      <c r="P1492">
        <v>9.6199999999999992</v>
      </c>
      <c r="Q1492" t="e">
        <v>#N/A</v>
      </c>
      <c r="R1492">
        <v>12</v>
      </c>
      <c r="S1492" s="58" t="e">
        <v>#N/A</v>
      </c>
      <c r="T1492" s="48" t="s">
        <v>37</v>
      </c>
      <c r="U1492" s="28" t="s">
        <v>65</v>
      </c>
      <c r="V1492" t="e">
        <v>#N/A</v>
      </c>
      <c r="W1492">
        <v>126</v>
      </c>
      <c r="X1492">
        <v>1142</v>
      </c>
      <c r="Z1492">
        <v>9.6999999999999993</v>
      </c>
      <c r="AA1492" s="37">
        <v>5</v>
      </c>
      <c r="AB1492" s="35" t="s">
        <v>370</v>
      </c>
      <c r="AC1492" s="35">
        <f>VLOOKUP(A1492,Raceinfo!$A$1:$D$15,4,0)</f>
        <v>4</v>
      </c>
      <c r="AD1492" t="s">
        <v>404</v>
      </c>
      <c r="AE1492">
        <v>51</v>
      </c>
      <c r="AF1492">
        <v>14</v>
      </c>
      <c r="AG1492">
        <v>14</v>
      </c>
      <c r="AH1492">
        <v>8</v>
      </c>
      <c r="AL1492" t="s">
        <v>802</v>
      </c>
      <c r="AM1492" t="s">
        <v>1670</v>
      </c>
      <c r="AN1492" s="126" t="e">
        <f>表格2[[#This Row],[今次負磅]]/表格2[[#This Row],[排位體重]]*100%</f>
        <v>#N/A</v>
      </c>
      <c r="AO1492" t="e">
        <f t="shared" si="71"/>
        <v>#N/A</v>
      </c>
      <c r="AS1492" t="s">
        <v>1421</v>
      </c>
    </row>
    <row r="1493" spans="1:45" x14ac:dyDescent="0.25">
      <c r="A1493" s="24" t="s">
        <v>258</v>
      </c>
      <c r="B1493" s="24" t="s">
        <v>1338</v>
      </c>
      <c r="C1493" s="24"/>
      <c r="D1493" s="24"/>
      <c r="E1493" s="124" t="s">
        <v>1413</v>
      </c>
      <c r="F1493" s="122"/>
      <c r="G1493" s="32" t="str">
        <f>VLOOKUP(AF1493, method!$A$1:$B$15, 2, 0)</f>
        <v>中前</v>
      </c>
      <c r="H1493">
        <v>7</v>
      </c>
      <c r="I1493" t="str">
        <f t="shared" si="69"/>
        <v>忠</v>
      </c>
      <c r="J1493">
        <f>COUNTIF($B$2:B1493,B1493)</f>
        <v>8</v>
      </c>
      <c r="K1493" t="str">
        <f t="shared" ca="1" si="70"/>
        <v/>
      </c>
      <c r="L1493" t="s">
        <v>576</v>
      </c>
      <c r="M1493" s="39" t="s">
        <v>413</v>
      </c>
      <c r="N1493">
        <v>1200</v>
      </c>
      <c r="O1493">
        <v>1</v>
      </c>
      <c r="P1493">
        <v>10.88</v>
      </c>
      <c r="Q1493" t="e">
        <v>#N/A</v>
      </c>
      <c r="R1493">
        <v>11</v>
      </c>
      <c r="S1493" s="58" t="e">
        <v>#N/A</v>
      </c>
      <c r="T1493" s="48" t="s">
        <v>37</v>
      </c>
      <c r="U1493" s="28" t="s">
        <v>65</v>
      </c>
      <c r="V1493" t="e">
        <v>#N/A</v>
      </c>
      <c r="W1493">
        <v>126</v>
      </c>
      <c r="X1493">
        <v>1147</v>
      </c>
      <c r="Z1493">
        <v>3.8</v>
      </c>
      <c r="AA1493" s="37" t="s">
        <v>473</v>
      </c>
      <c r="AB1493" s="36" t="s">
        <v>577</v>
      </c>
      <c r="AC1493" s="36">
        <f>VLOOKUP(A1493,Raceinfo!$A$1:$D$15,4,0)</f>
        <v>4</v>
      </c>
      <c r="AD1493" t="s">
        <v>404</v>
      </c>
      <c r="AE1493">
        <v>52</v>
      </c>
      <c r="AF1493">
        <v>7</v>
      </c>
      <c r="AG1493">
        <v>10</v>
      </c>
      <c r="AH1493">
        <v>7</v>
      </c>
      <c r="AL1493" t="s">
        <v>614</v>
      </c>
      <c r="AM1493" t="s">
        <v>1567</v>
      </c>
      <c r="AN1493" s="126" t="e">
        <f>表格2[[#This Row],[今次負磅]]/表格2[[#This Row],[排位體重]]*100%</f>
        <v>#N/A</v>
      </c>
      <c r="AO1493" t="e">
        <f t="shared" si="71"/>
        <v>#N/A</v>
      </c>
      <c r="AS1493" t="s">
        <v>1421</v>
      </c>
    </row>
    <row r="1494" spans="1:45" x14ac:dyDescent="0.25">
      <c r="A1494" s="24" t="s">
        <v>258</v>
      </c>
      <c r="B1494" s="24" t="s">
        <v>1338</v>
      </c>
      <c r="C1494" s="24"/>
      <c r="D1494" s="24"/>
      <c r="E1494" s="124" t="s">
        <v>1413</v>
      </c>
      <c r="F1494" s="122"/>
      <c r="G1494" s="31" t="str">
        <f>VLOOKUP(AF1494, method!$A$1:$B$15, 2, 0)</f>
        <v>中後</v>
      </c>
      <c r="H1494">
        <v>5</v>
      </c>
      <c r="I1494" t="str">
        <f t="shared" si="69"/>
        <v>忠</v>
      </c>
      <c r="J1494">
        <f>COUNTIF($B$2:B1494,B1494)</f>
        <v>9</v>
      </c>
      <c r="K1494" t="str">
        <f t="shared" ca="1" si="70"/>
        <v/>
      </c>
      <c r="L1494" t="s">
        <v>509</v>
      </c>
      <c r="M1494" s="39" t="s">
        <v>430</v>
      </c>
      <c r="N1494">
        <v>1200</v>
      </c>
      <c r="O1494">
        <v>1</v>
      </c>
      <c r="P1494">
        <v>9.9</v>
      </c>
      <c r="Q1494" t="e">
        <v>#N/A</v>
      </c>
      <c r="R1494">
        <v>5</v>
      </c>
      <c r="S1494" s="58" t="e">
        <v>#N/A</v>
      </c>
      <c r="T1494" s="77" t="s">
        <v>586</v>
      </c>
      <c r="U1494" s="26" t="s">
        <v>793</v>
      </c>
      <c r="V1494" t="e">
        <v>#N/A</v>
      </c>
      <c r="W1494">
        <v>121</v>
      </c>
      <c r="X1494">
        <v>1150</v>
      </c>
      <c r="Z1494">
        <v>32</v>
      </c>
      <c r="AA1494" s="38" t="s">
        <v>511</v>
      </c>
      <c r="AB1494" s="35" t="s">
        <v>370</v>
      </c>
      <c r="AC1494" s="35">
        <f>VLOOKUP(A1494,Raceinfo!$A$1:$D$15,4,0)</f>
        <v>4</v>
      </c>
      <c r="AD1494" t="s">
        <v>526</v>
      </c>
      <c r="AE1494" t="s">
        <v>385</v>
      </c>
      <c r="AF1494">
        <v>8</v>
      </c>
      <c r="AG1494">
        <v>9</v>
      </c>
      <c r="AH1494">
        <v>5</v>
      </c>
      <c r="AL1494" t="s">
        <v>181</v>
      </c>
      <c r="AM1494" t="s">
        <v>1489</v>
      </c>
      <c r="AN1494" s="126" t="e">
        <f>表格2[[#This Row],[今次負磅]]/表格2[[#This Row],[排位體重]]*100%</f>
        <v>#N/A</v>
      </c>
      <c r="AO1494" t="e">
        <f t="shared" si="71"/>
        <v>#N/A</v>
      </c>
      <c r="AS1494" t="s">
        <v>1421</v>
      </c>
    </row>
    <row r="1495" spans="1:45" x14ac:dyDescent="0.25">
      <c r="A1495" s="25" t="s">
        <v>290</v>
      </c>
      <c r="B1495" s="25" t="s">
        <v>291</v>
      </c>
      <c r="C1495" s="25"/>
      <c r="D1495" s="25"/>
      <c r="E1495" s="12" t="s">
        <v>29</v>
      </c>
      <c r="F1495" s="23" t="s">
        <v>1409</v>
      </c>
      <c r="G1495" s="32" t="str">
        <f>VLOOKUP(AF1495, method!$A$1:$B$15, 2, 0)</f>
        <v>中前</v>
      </c>
      <c r="H1495" s="15">
        <v>2</v>
      </c>
      <c r="I1495" s="15" t="str">
        <f t="shared" si="69"/>
        <v>忠</v>
      </c>
      <c r="J1495" s="15">
        <f>COUNTIF($B$2:B1495,B1495)</f>
        <v>1</v>
      </c>
      <c r="K1495" s="15" t="str">
        <f t="shared" ca="1" si="70"/>
        <v/>
      </c>
      <c r="L1495" t="s">
        <v>368</v>
      </c>
      <c r="M1495" s="39" t="s">
        <v>369</v>
      </c>
      <c r="N1495">
        <v>1600</v>
      </c>
      <c r="O1495">
        <v>1</v>
      </c>
      <c r="P1495">
        <v>34.18</v>
      </c>
      <c r="Q1495">
        <v>6</v>
      </c>
      <c r="R1495">
        <v>4</v>
      </c>
      <c r="S1495" s="50" t="s">
        <v>46</v>
      </c>
      <c r="T1495" s="50" t="s">
        <v>46</v>
      </c>
      <c r="U1495" s="25" t="s">
        <v>138</v>
      </c>
      <c r="V1495">
        <v>135</v>
      </c>
      <c r="W1495">
        <v>131</v>
      </c>
      <c r="X1495">
        <v>1205</v>
      </c>
      <c r="Z1495">
        <v>15</v>
      </c>
      <c r="AA1495" s="38" t="s">
        <v>550</v>
      </c>
      <c r="AB1495" s="35" t="s">
        <v>370</v>
      </c>
      <c r="AC1495" s="35">
        <f>VLOOKUP(A1495,Raceinfo!$A$1:$D$15,4,0)</f>
        <v>3</v>
      </c>
      <c r="AD1495">
        <v>3</v>
      </c>
      <c r="AE1495">
        <v>79</v>
      </c>
      <c r="AF1495">
        <v>7</v>
      </c>
      <c r="AG1495">
        <v>6</v>
      </c>
      <c r="AH1495">
        <v>4</v>
      </c>
      <c r="AI1495">
        <v>2</v>
      </c>
      <c r="AL1495" t="s">
        <v>24</v>
      </c>
      <c r="AM1495" t="s">
        <v>1474</v>
      </c>
      <c r="AN1495" s="126">
        <f>表格2[[#This Row],[今次負磅]]/表格2[[#This Row],[排位體重]]*100%</f>
        <v>0.11203319502074689</v>
      </c>
      <c r="AO1495" t="str">
        <f t="shared" si="71"/>
        <v/>
      </c>
    </row>
    <row r="1496" spans="1:45" x14ac:dyDescent="0.25">
      <c r="A1496" s="25" t="s">
        <v>290</v>
      </c>
      <c r="B1496" s="25" t="s">
        <v>291</v>
      </c>
      <c r="C1496" s="25"/>
      <c r="D1496" s="25"/>
      <c r="E1496" s="124" t="s">
        <v>1413</v>
      </c>
      <c r="F1496" s="23" t="s">
        <v>1409</v>
      </c>
      <c r="G1496" s="32" t="str">
        <f>VLOOKUP(AF1496, method!$A$1:$B$15, 2, 0)</f>
        <v>中前</v>
      </c>
      <c r="H1496" s="15">
        <v>1</v>
      </c>
      <c r="I1496" s="15" t="str">
        <f t="shared" si="69"/>
        <v>忠</v>
      </c>
      <c r="J1496" s="15">
        <f>COUNTIF($B$2:B1496,B1496)</f>
        <v>2</v>
      </c>
      <c r="K1496" s="15" t="str">
        <f t="shared" ca="1" si="70"/>
        <v/>
      </c>
      <c r="L1496" t="s">
        <v>412</v>
      </c>
      <c r="M1496" s="39" t="s">
        <v>413</v>
      </c>
      <c r="N1496">
        <v>1600</v>
      </c>
      <c r="O1496">
        <v>1</v>
      </c>
      <c r="P1496">
        <v>34.119999999999997</v>
      </c>
      <c r="Q1496">
        <v>6</v>
      </c>
      <c r="R1496">
        <v>1</v>
      </c>
      <c r="S1496" s="50" t="s">
        <v>46</v>
      </c>
      <c r="T1496" s="50" t="s">
        <v>46</v>
      </c>
      <c r="U1496" s="25" t="s">
        <v>138</v>
      </c>
      <c r="V1496">
        <v>135</v>
      </c>
      <c r="W1496">
        <v>128</v>
      </c>
      <c r="X1496">
        <v>1205</v>
      </c>
      <c r="Z1496">
        <v>8</v>
      </c>
      <c r="AA1496" s="38" t="s">
        <v>434</v>
      </c>
      <c r="AB1496" s="35" t="s">
        <v>370</v>
      </c>
      <c r="AC1496" s="35">
        <f>VLOOKUP(A1496,Raceinfo!$A$1:$D$15,4,0)</f>
        <v>3</v>
      </c>
      <c r="AD1496">
        <v>3</v>
      </c>
      <c r="AE1496">
        <v>73</v>
      </c>
      <c r="AF1496">
        <v>7</v>
      </c>
      <c r="AG1496">
        <v>8</v>
      </c>
      <c r="AH1496">
        <v>8</v>
      </c>
      <c r="AI1496">
        <v>1</v>
      </c>
      <c r="AL1496" t="s">
        <v>24</v>
      </c>
      <c r="AM1496" t="s">
        <v>1474</v>
      </c>
      <c r="AN1496" s="126">
        <f>表格2[[#This Row],[今次負磅]]/表格2[[#This Row],[排位體重]]*100%</f>
        <v>0.11203319502074689</v>
      </c>
      <c r="AO1496" t="str">
        <f t="shared" si="71"/>
        <v/>
      </c>
    </row>
    <row r="1497" spans="1:45" x14ac:dyDescent="0.25">
      <c r="A1497" s="25" t="s">
        <v>290</v>
      </c>
      <c r="B1497" s="25" t="s">
        <v>291</v>
      </c>
      <c r="C1497" s="25"/>
      <c r="D1497" s="25"/>
      <c r="E1497" s="12" t="s">
        <v>29</v>
      </c>
      <c r="F1497" s="122"/>
      <c r="G1497" s="31" t="str">
        <f>VLOOKUP(AF1497, method!$A$1:$B$15, 2, 0)</f>
        <v>中後</v>
      </c>
      <c r="H1497">
        <v>7</v>
      </c>
      <c r="I1497" t="str">
        <f t="shared" si="69"/>
        <v>忠</v>
      </c>
      <c r="J1497">
        <f>COUNTIF($B$2:B1497,B1497)</f>
        <v>3</v>
      </c>
      <c r="K1497" t="str">
        <f t="shared" ca="1" si="70"/>
        <v/>
      </c>
      <c r="L1497" t="s">
        <v>522</v>
      </c>
      <c r="M1497" s="39" t="s">
        <v>394</v>
      </c>
      <c r="N1497">
        <v>1600</v>
      </c>
      <c r="O1497">
        <v>1</v>
      </c>
      <c r="P1497">
        <v>34.659999999999997</v>
      </c>
      <c r="Q1497">
        <v>6</v>
      </c>
      <c r="R1497">
        <v>12</v>
      </c>
      <c r="S1497" s="50" t="s">
        <v>46</v>
      </c>
      <c r="T1497" s="75" t="s">
        <v>346</v>
      </c>
      <c r="U1497" s="25" t="s">
        <v>138</v>
      </c>
      <c r="V1497">
        <v>135</v>
      </c>
      <c r="W1497">
        <v>128</v>
      </c>
      <c r="X1497">
        <v>1197</v>
      </c>
      <c r="Z1497">
        <v>11</v>
      </c>
      <c r="AA1497" s="37" t="s">
        <v>531</v>
      </c>
      <c r="AB1497" s="35" t="s">
        <v>370</v>
      </c>
      <c r="AC1497" s="35">
        <f>VLOOKUP(A1497,Raceinfo!$A$1:$D$15,4,0)</f>
        <v>3</v>
      </c>
      <c r="AD1497">
        <v>3</v>
      </c>
      <c r="AE1497">
        <v>75</v>
      </c>
      <c r="AF1497">
        <v>10</v>
      </c>
      <c r="AG1497">
        <v>10</v>
      </c>
      <c r="AH1497">
        <v>11</v>
      </c>
      <c r="AI1497">
        <v>7</v>
      </c>
      <c r="AL1497" t="s">
        <v>24</v>
      </c>
      <c r="AM1497" t="s">
        <v>1474</v>
      </c>
      <c r="AN1497" s="126">
        <f>表格2[[#This Row],[今次負磅]]/表格2[[#This Row],[排位體重]]*100%</f>
        <v>0.11278195488721804</v>
      </c>
      <c r="AO1497" t="str">
        <f t="shared" si="71"/>
        <v/>
      </c>
    </row>
    <row r="1498" spans="1:45" x14ac:dyDescent="0.25">
      <c r="A1498" s="25" t="s">
        <v>290</v>
      </c>
      <c r="B1498" s="25" t="s">
        <v>291</v>
      </c>
      <c r="C1498" s="25"/>
      <c r="D1498" s="25"/>
      <c r="E1498" s="11" t="s">
        <v>1414</v>
      </c>
      <c r="F1498" s="122"/>
      <c r="G1498" s="31" t="str">
        <f>VLOOKUP(AF1498, method!$A$1:$B$15, 2, 0)</f>
        <v>中後</v>
      </c>
      <c r="H1498">
        <v>5</v>
      </c>
      <c r="I1498" t="str">
        <f t="shared" si="69"/>
        <v>忠</v>
      </c>
      <c r="J1498">
        <f>COUNTIF($B$2:B1498,B1498)</f>
        <v>4</v>
      </c>
      <c r="K1498" t="str">
        <f t="shared" ca="1" si="70"/>
        <v/>
      </c>
      <c r="L1498" t="s">
        <v>381</v>
      </c>
      <c r="M1498" s="39" t="s">
        <v>369</v>
      </c>
      <c r="N1498">
        <v>1600</v>
      </c>
      <c r="O1498">
        <v>1</v>
      </c>
      <c r="P1498">
        <v>34.840000000000003</v>
      </c>
      <c r="Q1498">
        <v>6</v>
      </c>
      <c r="R1498">
        <v>6</v>
      </c>
      <c r="S1498" s="50" t="s">
        <v>46</v>
      </c>
      <c r="T1498" s="75" t="s">
        <v>346</v>
      </c>
      <c r="U1498" s="25" t="s">
        <v>138</v>
      </c>
      <c r="V1498">
        <v>135</v>
      </c>
      <c r="W1498">
        <v>132</v>
      </c>
      <c r="X1498">
        <v>1186</v>
      </c>
      <c r="Z1498">
        <v>11</v>
      </c>
      <c r="AA1498" s="38" t="s">
        <v>447</v>
      </c>
      <c r="AB1498" s="35" t="s">
        <v>370</v>
      </c>
      <c r="AC1498" s="35">
        <f>VLOOKUP(A1498,Raceinfo!$A$1:$D$15,4,0)</f>
        <v>3</v>
      </c>
      <c r="AD1498">
        <v>3</v>
      </c>
      <c r="AE1498">
        <v>76</v>
      </c>
      <c r="AF1498">
        <v>8</v>
      </c>
      <c r="AG1498">
        <v>8</v>
      </c>
      <c r="AH1498">
        <v>6</v>
      </c>
      <c r="AI1498">
        <v>5</v>
      </c>
      <c r="AL1498" t="s">
        <v>24</v>
      </c>
      <c r="AM1498" t="s">
        <v>1474</v>
      </c>
      <c r="AN1498" s="126">
        <f>表格2[[#This Row],[今次負磅]]/表格2[[#This Row],[排位體重]]*100%</f>
        <v>0.11382799325463744</v>
      </c>
      <c r="AO1498" t="str">
        <f t="shared" si="71"/>
        <v/>
      </c>
    </row>
    <row r="1499" spans="1:45" x14ac:dyDescent="0.25">
      <c r="A1499" s="25" t="s">
        <v>290</v>
      </c>
      <c r="B1499" s="25" t="s">
        <v>291</v>
      </c>
      <c r="C1499" s="25"/>
      <c r="D1499" s="25"/>
      <c r="E1499" s="12" t="s">
        <v>29</v>
      </c>
      <c r="F1499" s="122"/>
      <c r="G1499" s="32" t="str">
        <f>VLOOKUP(AF1499, method!$A$1:$B$15, 2, 0)</f>
        <v>中前</v>
      </c>
      <c r="H1499">
        <v>4</v>
      </c>
      <c r="I1499" t="str">
        <f t="shared" si="69"/>
        <v>忠</v>
      </c>
      <c r="J1499">
        <f>COUNTIF($B$2:B1499,B1499)</f>
        <v>5</v>
      </c>
      <c r="K1499" t="str">
        <f t="shared" ca="1" si="70"/>
        <v/>
      </c>
      <c r="L1499" t="s">
        <v>383</v>
      </c>
      <c r="M1499" s="39" t="s">
        <v>384</v>
      </c>
      <c r="N1499" s="42">
        <v>1400</v>
      </c>
      <c r="O1499">
        <v>1</v>
      </c>
      <c r="P1499">
        <v>21.66</v>
      </c>
      <c r="Q1499">
        <v>6</v>
      </c>
      <c r="R1499">
        <v>3</v>
      </c>
      <c r="S1499" s="50" t="s">
        <v>46</v>
      </c>
      <c r="T1499" s="75" t="s">
        <v>346</v>
      </c>
      <c r="U1499" s="25" t="s">
        <v>138</v>
      </c>
      <c r="V1499">
        <v>135</v>
      </c>
      <c r="W1499">
        <v>131</v>
      </c>
      <c r="X1499">
        <v>1197</v>
      </c>
      <c r="Z1499">
        <v>13</v>
      </c>
      <c r="AA1499" s="38" t="s">
        <v>447</v>
      </c>
      <c r="AB1499" s="35" t="s">
        <v>370</v>
      </c>
      <c r="AC1499" s="35">
        <f>VLOOKUP(A1499,Raceinfo!$A$1:$D$15,4,0)</f>
        <v>3</v>
      </c>
      <c r="AD1499">
        <v>3</v>
      </c>
      <c r="AE1499">
        <v>76</v>
      </c>
      <c r="AF1499">
        <v>7</v>
      </c>
      <c r="AG1499">
        <v>7</v>
      </c>
      <c r="AH1499">
        <v>7</v>
      </c>
      <c r="AI1499">
        <v>4</v>
      </c>
      <c r="AL1499" t="s">
        <v>24</v>
      </c>
      <c r="AM1499" t="s">
        <v>1474</v>
      </c>
      <c r="AN1499" s="126">
        <f>表格2[[#This Row],[今次負磅]]/表格2[[#This Row],[排位體重]]*100%</f>
        <v>0.11278195488721804</v>
      </c>
      <c r="AO1499" t="str">
        <f t="shared" si="71"/>
        <v/>
      </c>
    </row>
    <row r="1500" spans="1:45" x14ac:dyDescent="0.25">
      <c r="A1500" s="25" t="s">
        <v>290</v>
      </c>
      <c r="B1500" s="25" t="s">
        <v>291</v>
      </c>
      <c r="C1500" s="25"/>
      <c r="D1500" s="25"/>
      <c r="E1500" s="12" t="s">
        <v>29</v>
      </c>
      <c r="F1500" s="122"/>
      <c r="G1500" s="32" t="str">
        <f>VLOOKUP(AF1500, method!$A$1:$B$15, 2, 0)</f>
        <v>中前</v>
      </c>
      <c r="H1500">
        <v>13</v>
      </c>
      <c r="I1500" t="str">
        <f t="shared" si="69"/>
        <v>忠</v>
      </c>
      <c r="J1500">
        <f>COUNTIF($B$2:B1500,B1500)</f>
        <v>6</v>
      </c>
      <c r="K1500" t="str">
        <f t="shared" ca="1" si="70"/>
        <v/>
      </c>
      <c r="L1500" t="s">
        <v>569</v>
      </c>
      <c r="M1500" s="39" t="s">
        <v>390</v>
      </c>
      <c r="N1500">
        <v>1800</v>
      </c>
      <c r="O1500">
        <v>1</v>
      </c>
      <c r="P1500">
        <v>48.2</v>
      </c>
      <c r="Q1500">
        <v>6</v>
      </c>
      <c r="R1500">
        <v>5</v>
      </c>
      <c r="S1500" s="50" t="s">
        <v>46</v>
      </c>
      <c r="T1500" s="75" t="s">
        <v>346</v>
      </c>
      <c r="U1500" s="25" t="s">
        <v>138</v>
      </c>
      <c r="V1500">
        <v>135</v>
      </c>
      <c r="W1500">
        <v>126</v>
      </c>
      <c r="X1500">
        <v>1204</v>
      </c>
      <c r="Z1500">
        <v>26</v>
      </c>
      <c r="AA1500" s="37" t="s">
        <v>373</v>
      </c>
      <c r="AB1500" s="35" t="s">
        <v>377</v>
      </c>
      <c r="AC1500" s="35">
        <f>VLOOKUP(A1500,Raceinfo!$A$1:$D$15,4,0)</f>
        <v>3</v>
      </c>
      <c r="AD1500" t="s">
        <v>792</v>
      </c>
      <c r="AE1500">
        <v>76</v>
      </c>
      <c r="AF1500">
        <v>4</v>
      </c>
      <c r="AG1500">
        <v>4</v>
      </c>
      <c r="AH1500">
        <v>3</v>
      </c>
      <c r="AI1500">
        <v>3</v>
      </c>
      <c r="AJ1500">
        <v>13</v>
      </c>
      <c r="AL1500" t="s">
        <v>24</v>
      </c>
      <c r="AM1500" t="s">
        <v>1474</v>
      </c>
      <c r="AN1500" s="126">
        <f>表格2[[#This Row],[今次負磅]]/表格2[[#This Row],[排位體重]]*100%</f>
        <v>0.11212624584717608</v>
      </c>
      <c r="AO1500" t="str">
        <f t="shared" si="71"/>
        <v/>
      </c>
    </row>
    <row r="1501" spans="1:45" x14ac:dyDescent="0.25">
      <c r="A1501" s="25" t="s">
        <v>290</v>
      </c>
      <c r="B1501" s="25" t="s">
        <v>291</v>
      </c>
      <c r="C1501" s="25"/>
      <c r="D1501" s="25"/>
      <c r="E1501" s="11" t="s">
        <v>1414</v>
      </c>
      <c r="F1501" s="122"/>
      <c r="G1501" s="32" t="str">
        <f>VLOOKUP(AF1501, method!$A$1:$B$15, 2, 0)</f>
        <v>中前</v>
      </c>
      <c r="H1501">
        <v>4</v>
      </c>
      <c r="I1501" t="str">
        <f t="shared" si="69"/>
        <v>忠</v>
      </c>
      <c r="J1501">
        <f>COUNTIF($B$2:B1501,B1501)</f>
        <v>7</v>
      </c>
      <c r="K1501" t="str">
        <f t="shared" ca="1" si="70"/>
        <v/>
      </c>
      <c r="L1501" t="s">
        <v>454</v>
      </c>
      <c r="M1501" s="39" t="s">
        <v>430</v>
      </c>
      <c r="N1501">
        <v>1600</v>
      </c>
      <c r="O1501">
        <v>1</v>
      </c>
      <c r="P1501">
        <v>34.78</v>
      </c>
      <c r="Q1501">
        <v>6</v>
      </c>
      <c r="R1501">
        <v>3</v>
      </c>
      <c r="S1501" s="50" t="s">
        <v>46</v>
      </c>
      <c r="T1501" s="52" t="s">
        <v>56</v>
      </c>
      <c r="U1501" s="25" t="s">
        <v>138</v>
      </c>
      <c r="V1501">
        <v>135</v>
      </c>
      <c r="W1501">
        <v>133</v>
      </c>
      <c r="X1501">
        <v>1184</v>
      </c>
      <c r="Z1501">
        <v>3.6</v>
      </c>
      <c r="AA1501" s="37" t="s">
        <v>436</v>
      </c>
      <c r="AB1501" s="35" t="s">
        <v>370</v>
      </c>
      <c r="AC1501" s="35">
        <f>VLOOKUP(A1501,Raceinfo!$A$1:$D$15,4,0)</f>
        <v>3</v>
      </c>
      <c r="AD1501" t="s">
        <v>803</v>
      </c>
      <c r="AE1501">
        <v>76</v>
      </c>
      <c r="AF1501">
        <v>6</v>
      </c>
      <c r="AG1501">
        <v>7</v>
      </c>
      <c r="AH1501">
        <v>7</v>
      </c>
      <c r="AI1501">
        <v>4</v>
      </c>
      <c r="AL1501" t="s">
        <v>24</v>
      </c>
      <c r="AM1501" t="s">
        <v>1474</v>
      </c>
      <c r="AN1501" s="126">
        <f>表格2[[#This Row],[今次負磅]]/表格2[[#This Row],[排位體重]]*100%</f>
        <v>0.11402027027027027</v>
      </c>
      <c r="AO1501" t="str">
        <f t="shared" si="71"/>
        <v/>
      </c>
    </row>
    <row r="1502" spans="1:45" x14ac:dyDescent="0.25">
      <c r="A1502" s="25" t="s">
        <v>290</v>
      </c>
      <c r="B1502" s="25" t="s">
        <v>291</v>
      </c>
      <c r="C1502" s="25"/>
      <c r="D1502" s="25"/>
      <c r="E1502" s="12" t="s">
        <v>29</v>
      </c>
      <c r="F1502" s="18" t="s">
        <v>1407</v>
      </c>
      <c r="G1502" s="33" t="str">
        <f>VLOOKUP(AF1502, method!$A$1:$B$15, 2, 0)</f>
        <v>留後</v>
      </c>
      <c r="H1502" s="15">
        <v>1</v>
      </c>
      <c r="I1502" s="15" t="str">
        <f t="shared" si="69"/>
        <v>忠</v>
      </c>
      <c r="J1502" s="15">
        <f>COUNTIF($B$2:B1502,B1502)</f>
        <v>8</v>
      </c>
      <c r="K1502" s="15" t="str">
        <f t="shared" ca="1" si="70"/>
        <v/>
      </c>
      <c r="L1502" t="s">
        <v>615</v>
      </c>
      <c r="M1502" s="39" t="s">
        <v>390</v>
      </c>
      <c r="N1502">
        <v>1600</v>
      </c>
      <c r="O1502">
        <v>1</v>
      </c>
      <c r="P1502">
        <v>33.82</v>
      </c>
      <c r="Q1502">
        <v>6</v>
      </c>
      <c r="R1502">
        <v>10</v>
      </c>
      <c r="S1502" s="50" t="s">
        <v>46</v>
      </c>
      <c r="T1502" s="75" t="s">
        <v>346</v>
      </c>
      <c r="U1502" s="25" t="s">
        <v>138</v>
      </c>
      <c r="V1502">
        <v>135</v>
      </c>
      <c r="W1502">
        <v>120</v>
      </c>
      <c r="X1502">
        <v>1195</v>
      </c>
      <c r="Z1502">
        <v>5.4</v>
      </c>
      <c r="AA1502" s="38" t="s">
        <v>461</v>
      </c>
      <c r="AB1502" s="35" t="s">
        <v>377</v>
      </c>
      <c r="AC1502" s="35">
        <f>VLOOKUP(A1502,Raceinfo!$A$1:$D$15,4,0)</f>
        <v>3</v>
      </c>
      <c r="AD1502">
        <v>3</v>
      </c>
      <c r="AE1502">
        <v>68</v>
      </c>
      <c r="AF1502">
        <v>11</v>
      </c>
      <c r="AG1502">
        <v>11</v>
      </c>
      <c r="AH1502">
        <v>13</v>
      </c>
      <c r="AI1502">
        <v>1</v>
      </c>
      <c r="AL1502" t="s">
        <v>24</v>
      </c>
      <c r="AM1502" t="s">
        <v>1474</v>
      </c>
      <c r="AN1502" s="126">
        <f>表格2[[#This Row],[今次負磅]]/表格2[[#This Row],[排位體重]]*100%</f>
        <v>0.11297071129707113</v>
      </c>
      <c r="AO1502" t="str">
        <f t="shared" si="71"/>
        <v/>
      </c>
    </row>
    <row r="1503" spans="1:45" x14ac:dyDescent="0.25">
      <c r="A1503" s="25" t="s">
        <v>290</v>
      </c>
      <c r="B1503" s="25" t="s">
        <v>291</v>
      </c>
      <c r="C1503" s="25"/>
      <c r="D1503" s="25"/>
      <c r="E1503" s="12" t="s">
        <v>29</v>
      </c>
      <c r="F1503" s="23" t="s">
        <v>1409</v>
      </c>
      <c r="G1503" s="32" t="str">
        <f>VLOOKUP(AF1503, method!$A$1:$B$15, 2, 0)</f>
        <v>中前</v>
      </c>
      <c r="H1503" s="15">
        <v>1</v>
      </c>
      <c r="I1503" s="15" t="str">
        <f t="shared" si="69"/>
        <v>忠</v>
      </c>
      <c r="J1503" s="15">
        <f>COUNTIF($B$2:B1503,B1503)</f>
        <v>9</v>
      </c>
      <c r="K1503" s="15" t="str">
        <f t="shared" ca="1" si="70"/>
        <v/>
      </c>
      <c r="L1503" t="s">
        <v>505</v>
      </c>
      <c r="M1503" s="39" t="s">
        <v>430</v>
      </c>
      <c r="N1503" s="42">
        <v>1400</v>
      </c>
      <c r="O1503">
        <v>1</v>
      </c>
      <c r="P1503">
        <v>22.33</v>
      </c>
      <c r="Q1503">
        <v>6</v>
      </c>
      <c r="R1503">
        <v>10</v>
      </c>
      <c r="S1503" s="50" t="s">
        <v>46</v>
      </c>
      <c r="T1503" s="60" t="s">
        <v>125</v>
      </c>
      <c r="U1503" s="25" t="s">
        <v>138</v>
      </c>
      <c r="V1503">
        <v>135</v>
      </c>
      <c r="W1503">
        <v>116</v>
      </c>
      <c r="X1503">
        <v>1202</v>
      </c>
      <c r="Z1503">
        <v>5.7</v>
      </c>
      <c r="AA1503" s="38" t="s">
        <v>432</v>
      </c>
      <c r="AB1503" s="35" t="s">
        <v>370</v>
      </c>
      <c r="AC1503" s="35">
        <f>VLOOKUP(A1503,Raceinfo!$A$1:$D$15,4,0)</f>
        <v>3</v>
      </c>
      <c r="AD1503">
        <v>3</v>
      </c>
      <c r="AE1503">
        <v>61</v>
      </c>
      <c r="AF1503">
        <v>7</v>
      </c>
      <c r="AG1503">
        <v>4</v>
      </c>
      <c r="AH1503">
        <v>3</v>
      </c>
      <c r="AI1503">
        <v>1</v>
      </c>
      <c r="AL1503" t="s">
        <v>24</v>
      </c>
      <c r="AM1503" t="s">
        <v>1474</v>
      </c>
      <c r="AN1503" s="126">
        <f>表格2[[#This Row],[今次負磅]]/表格2[[#This Row],[排位體重]]*100%</f>
        <v>0.11231281198003328</v>
      </c>
      <c r="AO1503" t="str">
        <f t="shared" si="71"/>
        <v/>
      </c>
    </row>
    <row r="1504" spans="1:45" x14ac:dyDescent="0.25">
      <c r="A1504" s="25" t="s">
        <v>290</v>
      </c>
      <c r="B1504" s="25" t="s">
        <v>291</v>
      </c>
      <c r="C1504" s="25"/>
      <c r="D1504" s="25"/>
      <c r="E1504" s="12" t="s">
        <v>29</v>
      </c>
      <c r="F1504" s="122"/>
      <c r="G1504" s="33" t="str">
        <f>VLOOKUP(AF1504, method!$A$1:$B$15, 2, 0)</f>
        <v>留後</v>
      </c>
      <c r="H1504">
        <v>7</v>
      </c>
      <c r="I1504" t="str">
        <f t="shared" si="69"/>
        <v>忠</v>
      </c>
      <c r="J1504">
        <f>COUNTIF($B$2:B1504,B1504)</f>
        <v>10</v>
      </c>
      <c r="K1504" t="str">
        <f t="shared" ca="1" si="70"/>
        <v/>
      </c>
      <c r="L1504" t="s">
        <v>540</v>
      </c>
      <c r="M1504" s="39" t="s">
        <v>430</v>
      </c>
      <c r="N1504" s="42">
        <v>1400</v>
      </c>
      <c r="O1504">
        <v>1</v>
      </c>
      <c r="P1504">
        <v>22.43</v>
      </c>
      <c r="Q1504">
        <v>6</v>
      </c>
      <c r="R1504">
        <v>14</v>
      </c>
      <c r="S1504" s="50" t="s">
        <v>46</v>
      </c>
      <c r="T1504" s="60" t="s">
        <v>125</v>
      </c>
      <c r="U1504" s="25" t="s">
        <v>138</v>
      </c>
      <c r="V1504">
        <v>135</v>
      </c>
      <c r="W1504">
        <v>116</v>
      </c>
      <c r="X1504">
        <v>1207</v>
      </c>
      <c r="Z1504">
        <v>12</v>
      </c>
      <c r="AA1504" s="37">
        <v>3</v>
      </c>
      <c r="AB1504" s="35" t="s">
        <v>377</v>
      </c>
      <c r="AC1504" s="35">
        <f>VLOOKUP(A1504,Raceinfo!$A$1:$D$15,4,0)</f>
        <v>3</v>
      </c>
      <c r="AD1504">
        <v>3</v>
      </c>
      <c r="AE1504">
        <v>61</v>
      </c>
      <c r="AF1504">
        <v>14</v>
      </c>
      <c r="AG1504">
        <v>14</v>
      </c>
      <c r="AH1504">
        <v>13</v>
      </c>
      <c r="AI1504">
        <v>7</v>
      </c>
      <c r="AL1504" t="s">
        <v>24</v>
      </c>
      <c r="AM1504" t="s">
        <v>1474</v>
      </c>
      <c r="AN1504" s="126">
        <f>表格2[[#This Row],[今次負磅]]/表格2[[#This Row],[排位體重]]*100%</f>
        <v>0.11184755592377796</v>
      </c>
      <c r="AO1504" t="str">
        <f t="shared" si="71"/>
        <v/>
      </c>
    </row>
    <row r="1505" spans="1:41" x14ac:dyDescent="0.25">
      <c r="A1505" s="25" t="s">
        <v>290</v>
      </c>
      <c r="B1505" s="25" t="s">
        <v>291</v>
      </c>
      <c r="C1505" s="25"/>
      <c r="D1505" s="25"/>
      <c r="E1505" s="12" t="s">
        <v>29</v>
      </c>
      <c r="F1505" s="122"/>
      <c r="G1505" s="33" t="str">
        <f>VLOOKUP(AF1505, method!$A$1:$B$15, 2, 0)</f>
        <v>留後</v>
      </c>
      <c r="H1505">
        <v>6</v>
      </c>
      <c r="I1505" t="str">
        <f t="shared" si="69"/>
        <v>忠</v>
      </c>
      <c r="J1505">
        <f>COUNTIF($B$2:B1505,B1505)</f>
        <v>11</v>
      </c>
      <c r="K1505" t="str">
        <f t="shared" ca="1" si="70"/>
        <v/>
      </c>
      <c r="L1505" t="s">
        <v>503</v>
      </c>
      <c r="M1505" s="39" t="s">
        <v>430</v>
      </c>
      <c r="N1505" s="42">
        <v>1400</v>
      </c>
      <c r="O1505">
        <v>1</v>
      </c>
      <c r="P1505">
        <v>23.37</v>
      </c>
      <c r="Q1505">
        <v>6</v>
      </c>
      <c r="R1505">
        <v>9</v>
      </c>
      <c r="S1505" s="50" t="s">
        <v>46</v>
      </c>
      <c r="T1505" s="62" t="s">
        <v>154</v>
      </c>
      <c r="U1505" s="25" t="s">
        <v>138</v>
      </c>
      <c r="V1505">
        <v>135</v>
      </c>
      <c r="W1505">
        <v>116</v>
      </c>
      <c r="X1505">
        <v>1208</v>
      </c>
      <c r="Z1505">
        <v>3.4</v>
      </c>
      <c r="AA1505" s="37" t="s">
        <v>436</v>
      </c>
      <c r="AB1505" s="35" t="s">
        <v>377</v>
      </c>
      <c r="AC1505" s="35">
        <f>VLOOKUP(A1505,Raceinfo!$A$1:$D$15,4,0)</f>
        <v>3</v>
      </c>
      <c r="AD1505">
        <v>3</v>
      </c>
      <c r="AE1505">
        <v>61</v>
      </c>
      <c r="AF1505">
        <v>12</v>
      </c>
      <c r="AG1505">
        <v>11</v>
      </c>
      <c r="AH1505">
        <v>11</v>
      </c>
      <c r="AI1505">
        <v>6</v>
      </c>
      <c r="AL1505" t="s">
        <v>24</v>
      </c>
      <c r="AM1505" t="s">
        <v>1474</v>
      </c>
      <c r="AN1505" s="126">
        <f>表格2[[#This Row],[今次負磅]]/表格2[[#This Row],[排位體重]]*100%</f>
        <v>0.11175496688741722</v>
      </c>
      <c r="AO1505" t="str">
        <f t="shared" si="71"/>
        <v/>
      </c>
    </row>
    <row r="1506" spans="1:41" x14ac:dyDescent="0.25">
      <c r="A1506" s="25" t="s">
        <v>290</v>
      </c>
      <c r="B1506" s="25" t="s">
        <v>291</v>
      </c>
      <c r="C1506" s="25" t="s">
        <v>1410</v>
      </c>
      <c r="D1506" s="25"/>
      <c r="E1506" s="12" t="s">
        <v>29</v>
      </c>
      <c r="F1506" s="18" t="s">
        <v>1407</v>
      </c>
      <c r="G1506" s="31" t="str">
        <f>VLOOKUP(AF1506, method!$A$1:$B$15, 2, 0)</f>
        <v>中後</v>
      </c>
      <c r="H1506" s="15">
        <v>1</v>
      </c>
      <c r="I1506" s="15" t="str">
        <f t="shared" si="69"/>
        <v>忠</v>
      </c>
      <c r="J1506" s="15">
        <f>COUNTIF($B$2:B1506,B1506)</f>
        <v>12</v>
      </c>
      <c r="K1506" s="15" t="str">
        <f t="shared" ca="1" si="70"/>
        <v/>
      </c>
      <c r="L1506" t="s">
        <v>478</v>
      </c>
      <c r="M1506" s="39" t="s">
        <v>430</v>
      </c>
      <c r="N1506" s="42">
        <v>1400</v>
      </c>
      <c r="O1506">
        <v>1</v>
      </c>
      <c r="P1506" s="127">
        <v>21.15</v>
      </c>
      <c r="Q1506">
        <v>6</v>
      </c>
      <c r="R1506">
        <v>12</v>
      </c>
      <c r="S1506" s="50" t="s">
        <v>46</v>
      </c>
      <c r="T1506" s="75" t="s">
        <v>346</v>
      </c>
      <c r="U1506" s="25" t="s">
        <v>138</v>
      </c>
      <c r="V1506">
        <v>135</v>
      </c>
      <c r="W1506">
        <v>126</v>
      </c>
      <c r="X1506">
        <v>1190</v>
      </c>
      <c r="Z1506">
        <v>4.9000000000000004</v>
      </c>
      <c r="AA1506" s="38" t="s">
        <v>468</v>
      </c>
      <c r="AB1506" s="35" t="s">
        <v>370</v>
      </c>
      <c r="AC1506" s="35">
        <f>VLOOKUP(A1506,Raceinfo!$A$1:$D$15,4,0)</f>
        <v>3</v>
      </c>
      <c r="AD1506">
        <v>4</v>
      </c>
      <c r="AE1506">
        <v>53</v>
      </c>
      <c r="AF1506">
        <v>9</v>
      </c>
      <c r="AG1506">
        <v>10</v>
      </c>
      <c r="AH1506">
        <v>9</v>
      </c>
      <c r="AI1506">
        <v>1</v>
      </c>
      <c r="AL1506" t="s">
        <v>24</v>
      </c>
      <c r="AM1506" t="s">
        <v>1474</v>
      </c>
      <c r="AN1506" s="126">
        <f>表格2[[#This Row],[今次負磅]]/表格2[[#This Row],[排位體重]]*100%</f>
        <v>0.1134453781512605</v>
      </c>
      <c r="AO1506" t="str">
        <f t="shared" si="71"/>
        <v/>
      </c>
    </row>
    <row r="1507" spans="1:41" x14ac:dyDescent="0.25">
      <c r="A1507" s="25" t="s">
        <v>290</v>
      </c>
      <c r="B1507" s="25" t="s">
        <v>291</v>
      </c>
      <c r="C1507" s="25"/>
      <c r="D1507" s="25"/>
      <c r="E1507" s="12" t="s">
        <v>29</v>
      </c>
      <c r="F1507" s="18" t="s">
        <v>1407</v>
      </c>
      <c r="G1507" s="31" t="str">
        <f>VLOOKUP(AF1507, method!$A$1:$B$15, 2, 0)</f>
        <v>中後</v>
      </c>
      <c r="H1507" s="15">
        <v>1</v>
      </c>
      <c r="I1507" s="15" t="str">
        <f t="shared" si="69"/>
        <v>忠</v>
      </c>
      <c r="J1507" s="15">
        <f>COUNTIF($B$2:B1507,B1507)</f>
        <v>13</v>
      </c>
      <c r="K1507" s="15" t="str">
        <f t="shared" ca="1" si="70"/>
        <v/>
      </c>
      <c r="L1507" t="s">
        <v>542</v>
      </c>
      <c r="M1507" s="39" t="s">
        <v>430</v>
      </c>
      <c r="N1507" s="42">
        <v>1400</v>
      </c>
      <c r="O1507">
        <v>1</v>
      </c>
      <c r="P1507">
        <v>21.71</v>
      </c>
      <c r="Q1507">
        <v>6</v>
      </c>
      <c r="R1507">
        <v>14</v>
      </c>
      <c r="S1507" s="50" t="s">
        <v>46</v>
      </c>
      <c r="T1507" s="75" t="s">
        <v>346</v>
      </c>
      <c r="U1507" s="25" t="s">
        <v>138</v>
      </c>
      <c r="V1507">
        <v>135</v>
      </c>
      <c r="W1507">
        <v>119</v>
      </c>
      <c r="X1507">
        <v>1200</v>
      </c>
      <c r="Z1507">
        <v>5.7</v>
      </c>
      <c r="AA1507" s="38">
        <v>1</v>
      </c>
      <c r="AB1507" s="35" t="s">
        <v>370</v>
      </c>
      <c r="AC1507" s="35">
        <f>VLOOKUP(A1507,Raceinfo!$A$1:$D$15,4,0)</f>
        <v>3</v>
      </c>
      <c r="AD1507">
        <v>4</v>
      </c>
      <c r="AE1507">
        <v>45</v>
      </c>
      <c r="AF1507">
        <v>9</v>
      </c>
      <c r="AG1507">
        <v>13</v>
      </c>
      <c r="AH1507">
        <v>14</v>
      </c>
      <c r="AI1507">
        <v>1</v>
      </c>
      <c r="AL1507" t="s">
        <v>24</v>
      </c>
      <c r="AM1507" t="s">
        <v>1474</v>
      </c>
      <c r="AN1507" s="126">
        <f>表格2[[#This Row],[今次負磅]]/表格2[[#This Row],[排位體重]]*100%</f>
        <v>0.1125</v>
      </c>
      <c r="AO1507" t="str">
        <f t="shared" si="71"/>
        <v/>
      </c>
    </row>
    <row r="1508" spans="1:41" x14ac:dyDescent="0.25">
      <c r="A1508" s="25" t="s">
        <v>290</v>
      </c>
      <c r="B1508" s="25" t="s">
        <v>291</v>
      </c>
      <c r="C1508" s="25"/>
      <c r="D1508" s="25"/>
      <c r="E1508" s="12" t="s">
        <v>29</v>
      </c>
      <c r="F1508" s="122"/>
      <c r="G1508" s="31" t="str">
        <f>VLOOKUP(AF1508, method!$A$1:$B$15, 2, 0)</f>
        <v>中後</v>
      </c>
      <c r="H1508" s="15">
        <v>3</v>
      </c>
      <c r="I1508" s="15" t="str">
        <f t="shared" si="69"/>
        <v>忠</v>
      </c>
      <c r="J1508" s="15">
        <f>COUNTIF($B$2:B1508,B1508)</f>
        <v>14</v>
      </c>
      <c r="K1508" s="15" t="str">
        <f t="shared" ca="1" si="70"/>
        <v/>
      </c>
      <c r="L1508" t="s">
        <v>634</v>
      </c>
      <c r="M1508" s="40" t="s">
        <v>376</v>
      </c>
      <c r="N1508">
        <v>1200</v>
      </c>
      <c r="O1508">
        <v>1</v>
      </c>
      <c r="P1508">
        <v>10.29</v>
      </c>
      <c r="Q1508">
        <v>6</v>
      </c>
      <c r="R1508">
        <v>7</v>
      </c>
      <c r="S1508" s="50" t="s">
        <v>46</v>
      </c>
      <c r="T1508" s="62" t="s">
        <v>154</v>
      </c>
      <c r="U1508" s="25" t="s">
        <v>138</v>
      </c>
      <c r="V1508">
        <v>135</v>
      </c>
      <c r="W1508">
        <v>120</v>
      </c>
      <c r="X1508">
        <v>1177</v>
      </c>
      <c r="Z1508">
        <v>3.4</v>
      </c>
      <c r="AA1508" s="38" t="s">
        <v>511</v>
      </c>
      <c r="AB1508" s="35" t="s">
        <v>377</v>
      </c>
      <c r="AC1508" s="35">
        <f>VLOOKUP(A1508,Raceinfo!$A$1:$D$15,4,0)</f>
        <v>3</v>
      </c>
      <c r="AD1508">
        <v>4</v>
      </c>
      <c r="AE1508">
        <v>45</v>
      </c>
      <c r="AF1508">
        <v>9</v>
      </c>
      <c r="AG1508">
        <v>9</v>
      </c>
      <c r="AH1508">
        <v>3</v>
      </c>
      <c r="AL1508" t="s">
        <v>783</v>
      </c>
      <c r="AM1508" t="s">
        <v>1655</v>
      </c>
      <c r="AN1508" s="126">
        <f>表格2[[#This Row],[今次負磅]]/表格2[[#This Row],[排位體重]]*100%</f>
        <v>0.11469838572642312</v>
      </c>
      <c r="AO1508" t="str">
        <f t="shared" si="71"/>
        <v/>
      </c>
    </row>
    <row r="1509" spans="1:41" x14ac:dyDescent="0.25">
      <c r="A1509" s="25" t="s">
        <v>290</v>
      </c>
      <c r="B1509" s="25" t="s">
        <v>291</v>
      </c>
      <c r="C1509" s="25"/>
      <c r="D1509" s="25"/>
      <c r="E1509" s="12" t="s">
        <v>29</v>
      </c>
      <c r="F1509" s="122"/>
      <c r="G1509" s="30" t="str">
        <f>VLOOKUP(AF1509, method!$A$1:$B$15, 2, 0)</f>
        <v>放頭</v>
      </c>
      <c r="H1509" s="15">
        <v>3</v>
      </c>
      <c r="I1509" s="15" t="str">
        <f t="shared" si="69"/>
        <v>忠</v>
      </c>
      <c r="J1509" s="15">
        <f>COUNTIF($B$2:B1509,B1509)</f>
        <v>15</v>
      </c>
      <c r="K1509" s="15" t="str">
        <f t="shared" ca="1" si="70"/>
        <v/>
      </c>
      <c r="L1509" t="s">
        <v>635</v>
      </c>
      <c r="M1509" s="40" t="s">
        <v>426</v>
      </c>
      <c r="N1509">
        <v>1200</v>
      </c>
      <c r="O1509">
        <v>1</v>
      </c>
      <c r="P1509">
        <v>9.4700000000000006</v>
      </c>
      <c r="Q1509">
        <v>6</v>
      </c>
      <c r="R1509">
        <v>5</v>
      </c>
      <c r="S1509" s="50" t="s">
        <v>46</v>
      </c>
      <c r="T1509" s="61" t="s">
        <v>128</v>
      </c>
      <c r="U1509" s="25" t="s">
        <v>138</v>
      </c>
      <c r="V1509">
        <v>135</v>
      </c>
      <c r="W1509">
        <v>121</v>
      </c>
      <c r="X1509">
        <v>1179</v>
      </c>
      <c r="Z1509">
        <v>2.9</v>
      </c>
      <c r="AA1509" s="37" t="s">
        <v>436</v>
      </c>
      <c r="AB1509" s="35" t="s">
        <v>370</v>
      </c>
      <c r="AC1509" s="35">
        <f>VLOOKUP(A1509,Raceinfo!$A$1:$D$15,4,0)</f>
        <v>3</v>
      </c>
      <c r="AD1509">
        <v>4</v>
      </c>
      <c r="AE1509">
        <v>46</v>
      </c>
      <c r="AF1509">
        <v>3</v>
      </c>
      <c r="AG1509">
        <v>2</v>
      </c>
      <c r="AH1509">
        <v>3</v>
      </c>
      <c r="AL1509" t="s">
        <v>786</v>
      </c>
      <c r="AM1509" t="s">
        <v>1658</v>
      </c>
      <c r="AN1509" s="126">
        <f>表格2[[#This Row],[今次負磅]]/表格2[[#This Row],[排位體重]]*100%</f>
        <v>0.11450381679389313</v>
      </c>
      <c r="AO1509" t="str">
        <f t="shared" si="71"/>
        <v/>
      </c>
    </row>
    <row r="1510" spans="1:41" x14ac:dyDescent="0.25">
      <c r="A1510" s="25" t="s">
        <v>290</v>
      </c>
      <c r="B1510" s="25" t="s">
        <v>291</v>
      </c>
      <c r="C1510" s="25"/>
      <c r="D1510" s="25"/>
      <c r="E1510" s="12" t="s">
        <v>29</v>
      </c>
      <c r="F1510" s="18" t="s">
        <v>1407</v>
      </c>
      <c r="G1510" s="31" t="str">
        <f>VLOOKUP(AF1510, method!$A$1:$B$15, 2, 0)</f>
        <v>中後</v>
      </c>
      <c r="H1510" s="15">
        <v>2</v>
      </c>
      <c r="I1510" s="15" t="str">
        <f t="shared" si="69"/>
        <v>忠</v>
      </c>
      <c r="J1510" s="15">
        <f>COUNTIF($B$2:B1510,B1510)</f>
        <v>16</v>
      </c>
      <c r="K1510" s="15" t="str">
        <f t="shared" ca="1" si="70"/>
        <v/>
      </c>
      <c r="L1510" t="s">
        <v>583</v>
      </c>
      <c r="M1510" s="39" t="s">
        <v>394</v>
      </c>
      <c r="N1510" s="42">
        <v>1400</v>
      </c>
      <c r="O1510">
        <v>1</v>
      </c>
      <c r="P1510">
        <v>21.93</v>
      </c>
      <c r="Q1510">
        <v>6</v>
      </c>
      <c r="R1510">
        <v>14</v>
      </c>
      <c r="S1510" s="50" t="s">
        <v>46</v>
      </c>
      <c r="T1510" s="61" t="s">
        <v>128</v>
      </c>
      <c r="U1510" s="25" t="s">
        <v>138</v>
      </c>
      <c r="V1510">
        <v>135</v>
      </c>
      <c r="W1510">
        <v>120</v>
      </c>
      <c r="X1510">
        <v>1195</v>
      </c>
      <c r="Z1510">
        <v>25</v>
      </c>
      <c r="AA1510" s="38" t="s">
        <v>468</v>
      </c>
      <c r="AB1510" s="35" t="s">
        <v>377</v>
      </c>
      <c r="AC1510" s="35">
        <f>VLOOKUP(A1510,Raceinfo!$A$1:$D$15,4,0)</f>
        <v>3</v>
      </c>
      <c r="AD1510">
        <v>4</v>
      </c>
      <c r="AE1510">
        <v>45</v>
      </c>
      <c r="AF1510">
        <v>9</v>
      </c>
      <c r="AG1510">
        <v>5</v>
      </c>
      <c r="AH1510">
        <v>4</v>
      </c>
      <c r="AI1510">
        <v>2</v>
      </c>
      <c r="AL1510" t="s">
        <v>786</v>
      </c>
      <c r="AM1510" t="s">
        <v>1658</v>
      </c>
      <c r="AN1510" s="126">
        <f>表格2[[#This Row],[今次負磅]]/表格2[[#This Row],[排位體重]]*100%</f>
        <v>0.11297071129707113</v>
      </c>
      <c r="AO1510" t="str">
        <f t="shared" si="71"/>
        <v/>
      </c>
    </row>
    <row r="1511" spans="1:41" x14ac:dyDescent="0.25">
      <c r="A1511" s="25" t="s">
        <v>290</v>
      </c>
      <c r="B1511" s="25" t="s">
        <v>291</v>
      </c>
      <c r="C1511" s="25"/>
      <c r="D1511" s="25"/>
      <c r="E1511" s="124" t="s">
        <v>1413</v>
      </c>
      <c r="F1511" s="122"/>
      <c r="G1511" s="32" t="str">
        <f>VLOOKUP(AF1511, method!$A$1:$B$15, 2, 0)</f>
        <v>中前</v>
      </c>
      <c r="H1511">
        <v>5</v>
      </c>
      <c r="I1511" t="str">
        <f t="shared" si="69"/>
        <v>忠</v>
      </c>
      <c r="J1511">
        <f>COUNTIF($B$2:B1511,B1511)</f>
        <v>17</v>
      </c>
      <c r="K1511" t="str">
        <f t="shared" ca="1" si="70"/>
        <v/>
      </c>
      <c r="L1511" t="s">
        <v>689</v>
      </c>
      <c r="M1511" s="40" t="s">
        <v>426</v>
      </c>
      <c r="N1511">
        <v>1650</v>
      </c>
      <c r="O1511">
        <v>1</v>
      </c>
      <c r="P1511">
        <v>40.700000000000003</v>
      </c>
      <c r="Q1511">
        <v>6</v>
      </c>
      <c r="R1511">
        <v>2</v>
      </c>
      <c r="S1511" s="50" t="s">
        <v>46</v>
      </c>
      <c r="T1511" s="53" t="s">
        <v>60</v>
      </c>
      <c r="U1511" s="25" t="s">
        <v>138</v>
      </c>
      <c r="V1511">
        <v>135</v>
      </c>
      <c r="W1511">
        <v>122</v>
      </c>
      <c r="X1511">
        <v>1183</v>
      </c>
      <c r="Z1511">
        <v>4.8</v>
      </c>
      <c r="AA1511" s="37" t="s">
        <v>436</v>
      </c>
      <c r="AB1511" s="35" t="s">
        <v>370</v>
      </c>
      <c r="AC1511" s="35">
        <f>VLOOKUP(A1511,Raceinfo!$A$1:$D$15,4,0)</f>
        <v>3</v>
      </c>
      <c r="AD1511">
        <v>4</v>
      </c>
      <c r="AE1511">
        <v>47</v>
      </c>
      <c r="AF1511">
        <v>6</v>
      </c>
      <c r="AG1511">
        <v>5</v>
      </c>
      <c r="AH1511">
        <v>4</v>
      </c>
      <c r="AI1511">
        <v>5</v>
      </c>
      <c r="AL1511" t="s">
        <v>787</v>
      </c>
      <c r="AM1511" t="s">
        <v>1659</v>
      </c>
      <c r="AN1511" s="126">
        <f>表格2[[#This Row],[今次負磅]]/表格2[[#This Row],[排位體重]]*100%</f>
        <v>0.11411665257819104</v>
      </c>
      <c r="AO1511" t="str">
        <f t="shared" si="71"/>
        <v/>
      </c>
    </row>
    <row r="1512" spans="1:41" x14ac:dyDescent="0.25">
      <c r="A1512" s="25" t="s">
        <v>290</v>
      </c>
      <c r="B1512" s="25" t="s">
        <v>291</v>
      </c>
      <c r="C1512" s="25"/>
      <c r="D1512" s="25"/>
      <c r="E1512" s="12" t="s">
        <v>29</v>
      </c>
      <c r="F1512" s="122"/>
      <c r="G1512" s="32" t="str">
        <f>VLOOKUP(AF1512, method!$A$1:$B$15, 2, 0)</f>
        <v>中前</v>
      </c>
      <c r="H1512">
        <v>7</v>
      </c>
      <c r="I1512" t="str">
        <f t="shared" si="69"/>
        <v>忠</v>
      </c>
      <c r="J1512">
        <f>COUNTIF($B$2:B1512,B1512)</f>
        <v>18</v>
      </c>
      <c r="K1512" t="str">
        <f t="shared" ca="1" si="70"/>
        <v/>
      </c>
      <c r="L1512" t="s">
        <v>760</v>
      </c>
      <c r="M1512" s="39" t="s">
        <v>369</v>
      </c>
      <c r="N1512" s="42">
        <v>1400</v>
      </c>
      <c r="O1512">
        <v>1</v>
      </c>
      <c r="P1512">
        <v>21.84</v>
      </c>
      <c r="Q1512">
        <v>6</v>
      </c>
      <c r="R1512">
        <v>6</v>
      </c>
      <c r="S1512" s="50" t="s">
        <v>46</v>
      </c>
      <c r="T1512" s="53" t="s">
        <v>60</v>
      </c>
      <c r="U1512" s="25" t="s">
        <v>138</v>
      </c>
      <c r="V1512">
        <v>135</v>
      </c>
      <c r="W1512">
        <v>124</v>
      </c>
      <c r="X1512">
        <v>1186</v>
      </c>
      <c r="Z1512">
        <v>5.0999999999999996</v>
      </c>
      <c r="AA1512" s="38" t="s">
        <v>517</v>
      </c>
      <c r="AB1512" s="35" t="s">
        <v>370</v>
      </c>
      <c r="AC1512" s="35">
        <f>VLOOKUP(A1512,Raceinfo!$A$1:$D$15,4,0)</f>
        <v>3</v>
      </c>
      <c r="AD1512">
        <v>4</v>
      </c>
      <c r="AE1512">
        <v>49</v>
      </c>
      <c r="AF1512">
        <v>6</v>
      </c>
      <c r="AG1512">
        <v>4</v>
      </c>
      <c r="AH1512">
        <v>3</v>
      </c>
      <c r="AI1512">
        <v>7</v>
      </c>
      <c r="AL1512" t="s">
        <v>24</v>
      </c>
      <c r="AM1512" t="s">
        <v>1474</v>
      </c>
      <c r="AN1512" s="126">
        <f>表格2[[#This Row],[今次負磅]]/表格2[[#This Row],[排位體重]]*100%</f>
        <v>0.11382799325463744</v>
      </c>
      <c r="AO1512" t="str">
        <f t="shared" si="71"/>
        <v/>
      </c>
    </row>
    <row r="1513" spans="1:41" x14ac:dyDescent="0.25">
      <c r="A1513" s="25" t="s">
        <v>290</v>
      </c>
      <c r="B1513" s="25" t="s">
        <v>291</v>
      </c>
      <c r="C1513" s="25"/>
      <c r="D1513" s="25"/>
      <c r="E1513" s="12" t="s">
        <v>29</v>
      </c>
      <c r="F1513" s="122"/>
      <c r="G1513" s="31" t="str">
        <f>VLOOKUP(AF1513, method!$A$1:$B$15, 2, 0)</f>
        <v>中後</v>
      </c>
      <c r="H1513">
        <v>5</v>
      </c>
      <c r="I1513" t="str">
        <f t="shared" si="69"/>
        <v>忠</v>
      </c>
      <c r="J1513">
        <f>COUNTIF($B$2:B1513,B1513)</f>
        <v>19</v>
      </c>
      <c r="K1513" t="str">
        <f t="shared" ca="1" si="70"/>
        <v/>
      </c>
      <c r="L1513" t="s">
        <v>441</v>
      </c>
      <c r="M1513" s="39" t="s">
        <v>413</v>
      </c>
      <c r="N1513">
        <v>1600</v>
      </c>
      <c r="O1513">
        <v>1</v>
      </c>
      <c r="P1513">
        <v>34.880000000000003</v>
      </c>
      <c r="Q1513">
        <v>6</v>
      </c>
      <c r="R1513">
        <v>10</v>
      </c>
      <c r="S1513" s="50" t="s">
        <v>46</v>
      </c>
      <c r="T1513" s="53" t="s">
        <v>60</v>
      </c>
      <c r="U1513" s="25" t="s">
        <v>138</v>
      </c>
      <c r="V1513">
        <v>135</v>
      </c>
      <c r="W1513">
        <v>126</v>
      </c>
      <c r="X1513">
        <v>1191</v>
      </c>
      <c r="Z1513">
        <v>6.5</v>
      </c>
      <c r="AA1513" s="37">
        <v>3</v>
      </c>
      <c r="AB1513" s="35" t="s">
        <v>370</v>
      </c>
      <c r="AC1513" s="35">
        <f>VLOOKUP(A1513,Raceinfo!$A$1:$D$15,4,0)</f>
        <v>3</v>
      </c>
      <c r="AD1513">
        <v>4</v>
      </c>
      <c r="AE1513">
        <v>51</v>
      </c>
      <c r="AF1513">
        <v>8</v>
      </c>
      <c r="AG1513">
        <v>8</v>
      </c>
      <c r="AH1513">
        <v>7</v>
      </c>
      <c r="AI1513">
        <v>5</v>
      </c>
      <c r="AL1513" t="s">
        <v>24</v>
      </c>
      <c r="AM1513" t="s">
        <v>1474</v>
      </c>
      <c r="AN1513" s="126">
        <f>表格2[[#This Row],[今次負磅]]/表格2[[#This Row],[排位體重]]*100%</f>
        <v>0.11335012594458438</v>
      </c>
      <c r="AO1513" t="str">
        <f t="shared" si="71"/>
        <v/>
      </c>
    </row>
    <row r="1514" spans="1:41" x14ac:dyDescent="0.25">
      <c r="A1514" s="25" t="s">
        <v>290</v>
      </c>
      <c r="B1514" s="25" t="s">
        <v>291</v>
      </c>
      <c r="C1514" s="25"/>
      <c r="D1514" s="25"/>
      <c r="E1514" s="12" t="s">
        <v>29</v>
      </c>
      <c r="F1514" s="122"/>
      <c r="G1514" s="33" t="str">
        <f>VLOOKUP(AF1514, method!$A$1:$B$15, 2, 0)</f>
        <v>留後</v>
      </c>
      <c r="H1514">
        <v>4</v>
      </c>
      <c r="I1514" t="str">
        <f t="shared" si="69"/>
        <v>忠</v>
      </c>
      <c r="J1514">
        <f>COUNTIF($B$2:B1514,B1514)</f>
        <v>20</v>
      </c>
      <c r="K1514" t="str">
        <f t="shared" ca="1" si="70"/>
        <v/>
      </c>
      <c r="L1514" t="s">
        <v>544</v>
      </c>
      <c r="M1514" s="39" t="s">
        <v>369</v>
      </c>
      <c r="N1514" s="42">
        <v>1400</v>
      </c>
      <c r="O1514">
        <v>1</v>
      </c>
      <c r="P1514">
        <v>22.66</v>
      </c>
      <c r="Q1514">
        <v>6</v>
      </c>
      <c r="R1514">
        <v>12</v>
      </c>
      <c r="S1514" s="50" t="s">
        <v>46</v>
      </c>
      <c r="T1514" s="53" t="s">
        <v>60</v>
      </c>
      <c r="U1514" s="25" t="s">
        <v>138</v>
      </c>
      <c r="V1514">
        <v>135</v>
      </c>
      <c r="W1514">
        <v>127</v>
      </c>
      <c r="X1514">
        <v>1194</v>
      </c>
      <c r="Z1514">
        <v>11</v>
      </c>
      <c r="AA1514" s="37">
        <v>3</v>
      </c>
      <c r="AB1514" s="35" t="s">
        <v>377</v>
      </c>
      <c r="AC1514" s="35">
        <f>VLOOKUP(A1514,Raceinfo!$A$1:$D$15,4,0)</f>
        <v>3</v>
      </c>
      <c r="AD1514">
        <v>4</v>
      </c>
      <c r="AE1514">
        <v>52</v>
      </c>
      <c r="AF1514">
        <v>14</v>
      </c>
      <c r="AG1514">
        <v>14</v>
      </c>
      <c r="AH1514">
        <v>14</v>
      </c>
      <c r="AI1514">
        <v>4</v>
      </c>
      <c r="AL1514" t="s">
        <v>24</v>
      </c>
      <c r="AM1514" t="s">
        <v>1474</v>
      </c>
      <c r="AN1514" s="126">
        <f>表格2[[#This Row],[今次負磅]]/表格2[[#This Row],[排位體重]]*100%</f>
        <v>0.11306532663316583</v>
      </c>
      <c r="AO1514" t="str">
        <f t="shared" si="71"/>
        <v/>
      </c>
    </row>
    <row r="1515" spans="1:41" x14ac:dyDescent="0.25">
      <c r="A1515" s="25" t="s">
        <v>290</v>
      </c>
      <c r="B1515" s="25" t="s">
        <v>291</v>
      </c>
      <c r="C1515" s="25"/>
      <c r="D1515" s="25"/>
      <c r="E1515" s="12" t="s">
        <v>29</v>
      </c>
      <c r="F1515" s="122"/>
      <c r="G1515" s="31" t="str">
        <f>VLOOKUP(AF1515, method!$A$1:$B$15, 2, 0)</f>
        <v>中後</v>
      </c>
      <c r="H1515">
        <v>5</v>
      </c>
      <c r="I1515" t="str">
        <f t="shared" si="69"/>
        <v>忠</v>
      </c>
      <c r="J1515">
        <f>COUNTIF($B$2:B1515,B1515)</f>
        <v>21</v>
      </c>
      <c r="K1515" t="str">
        <f t="shared" ca="1" si="70"/>
        <v/>
      </c>
      <c r="L1515" t="s">
        <v>649</v>
      </c>
      <c r="M1515" s="39" t="s">
        <v>413</v>
      </c>
      <c r="N1515" s="42">
        <v>1400</v>
      </c>
      <c r="O1515">
        <v>1</v>
      </c>
      <c r="P1515">
        <v>22.79</v>
      </c>
      <c r="Q1515">
        <v>6</v>
      </c>
      <c r="R1515">
        <v>8</v>
      </c>
      <c r="S1515" s="50" t="s">
        <v>46</v>
      </c>
      <c r="T1515" s="53" t="s">
        <v>60</v>
      </c>
      <c r="U1515" s="25" t="s">
        <v>138</v>
      </c>
      <c r="V1515">
        <v>135</v>
      </c>
      <c r="W1515">
        <v>129</v>
      </c>
      <c r="X1515">
        <v>1205</v>
      </c>
      <c r="Z1515">
        <v>8</v>
      </c>
      <c r="AA1515" s="38" t="s">
        <v>447</v>
      </c>
      <c r="AB1515" s="35" t="s">
        <v>377</v>
      </c>
      <c r="AC1515" s="35">
        <f>VLOOKUP(A1515,Raceinfo!$A$1:$D$15,4,0)</f>
        <v>3</v>
      </c>
      <c r="AD1515">
        <v>4</v>
      </c>
      <c r="AE1515">
        <v>52</v>
      </c>
      <c r="AF1515">
        <v>10</v>
      </c>
      <c r="AG1515">
        <v>10</v>
      </c>
      <c r="AH1515">
        <v>12</v>
      </c>
      <c r="AI1515">
        <v>5</v>
      </c>
      <c r="AL1515" t="s">
        <v>411</v>
      </c>
      <c r="AM1515" t="s">
        <v>1530</v>
      </c>
      <c r="AN1515" s="126">
        <f>表格2[[#This Row],[今次負磅]]/表格2[[#This Row],[排位體重]]*100%</f>
        <v>0.11203319502074689</v>
      </c>
      <c r="AO1515" t="str">
        <f t="shared" si="71"/>
        <v/>
      </c>
    </row>
    <row r="1516" spans="1:41" x14ac:dyDescent="0.25">
      <c r="A1516" s="25" t="s">
        <v>290</v>
      </c>
      <c r="B1516" s="26" t="s">
        <v>293</v>
      </c>
      <c r="C1516" s="26"/>
      <c r="D1516" s="26"/>
      <c r="E1516" s="124" t="s">
        <v>1413</v>
      </c>
      <c r="F1516" s="122"/>
      <c r="G1516" s="30" t="str">
        <f>VLOOKUP(AF1516, method!$A$1:$B$15, 2, 0)</f>
        <v>放頭</v>
      </c>
      <c r="H1516">
        <v>7</v>
      </c>
      <c r="I1516" t="str">
        <f t="shared" si="69"/>
        <v>忠</v>
      </c>
      <c r="J1516">
        <f>COUNTIF($B$2:B1516,B1516)</f>
        <v>1</v>
      </c>
      <c r="K1516" t="str">
        <f t="shared" ca="1" si="70"/>
        <v/>
      </c>
      <c r="L1516" t="s">
        <v>368</v>
      </c>
      <c r="M1516" s="39" t="s">
        <v>369</v>
      </c>
      <c r="N1516">
        <v>1600</v>
      </c>
      <c r="O1516">
        <v>1</v>
      </c>
      <c r="P1516">
        <v>34.5</v>
      </c>
      <c r="Q1516">
        <v>7</v>
      </c>
      <c r="R1516">
        <v>1</v>
      </c>
      <c r="S1516" s="60" t="s">
        <v>125</v>
      </c>
      <c r="T1516" s="60" t="s">
        <v>125</v>
      </c>
      <c r="U1516" s="17" t="s">
        <v>90</v>
      </c>
      <c r="V1516">
        <v>133</v>
      </c>
      <c r="W1516">
        <v>129</v>
      </c>
      <c r="X1516">
        <v>1148</v>
      </c>
      <c r="Z1516">
        <v>8.9</v>
      </c>
      <c r="AA1516" s="37" t="s">
        <v>423</v>
      </c>
      <c r="AB1516" s="35" t="s">
        <v>370</v>
      </c>
      <c r="AC1516" s="35">
        <f>VLOOKUP(A1516,Raceinfo!$A$1:$D$15,4,0)</f>
        <v>3</v>
      </c>
      <c r="AD1516">
        <v>3</v>
      </c>
      <c r="AE1516">
        <v>77</v>
      </c>
      <c r="AF1516">
        <v>3</v>
      </c>
      <c r="AG1516">
        <v>4</v>
      </c>
      <c r="AH1516">
        <v>5</v>
      </c>
      <c r="AI1516">
        <v>7</v>
      </c>
      <c r="AL1516" t="s">
        <v>294</v>
      </c>
      <c r="AM1516" t="s">
        <v>1499</v>
      </c>
      <c r="AN1516" s="126">
        <f>表格2[[#This Row],[今次負磅]]/表格2[[#This Row],[排位體重]]*100%</f>
        <v>0.11585365853658537</v>
      </c>
      <c r="AO1516" t="str">
        <f t="shared" si="71"/>
        <v/>
      </c>
    </row>
    <row r="1517" spans="1:41" x14ac:dyDescent="0.25">
      <c r="A1517" s="25" t="s">
        <v>290</v>
      </c>
      <c r="B1517" s="26" t="s">
        <v>293</v>
      </c>
      <c r="C1517" s="26"/>
      <c r="D1517" s="26"/>
      <c r="E1517" s="11" t="s">
        <v>1414</v>
      </c>
      <c r="F1517" s="122"/>
      <c r="G1517" s="30" t="str">
        <f>VLOOKUP(AF1517, method!$A$1:$B$15, 2, 0)</f>
        <v>放頭</v>
      </c>
      <c r="H1517" s="15">
        <v>3</v>
      </c>
      <c r="I1517" s="15" t="str">
        <f t="shared" si="69"/>
        <v>忠</v>
      </c>
      <c r="J1517" s="15">
        <f>COUNTIF($B$2:B1517,B1517)</f>
        <v>2</v>
      </c>
      <c r="K1517" s="15" t="str">
        <f t="shared" ca="1" si="70"/>
        <v/>
      </c>
      <c r="L1517" t="s">
        <v>462</v>
      </c>
      <c r="M1517" s="39" t="s">
        <v>430</v>
      </c>
      <c r="N1517" s="42">
        <v>1400</v>
      </c>
      <c r="O1517">
        <v>1</v>
      </c>
      <c r="P1517">
        <v>22.18</v>
      </c>
      <c r="Q1517">
        <v>7</v>
      </c>
      <c r="R1517">
        <v>9</v>
      </c>
      <c r="S1517" s="60" t="s">
        <v>125</v>
      </c>
      <c r="T1517" s="60" t="s">
        <v>125</v>
      </c>
      <c r="U1517" s="17" t="s">
        <v>90</v>
      </c>
      <c r="V1517">
        <v>133</v>
      </c>
      <c r="W1517">
        <v>132</v>
      </c>
      <c r="X1517">
        <v>1149</v>
      </c>
      <c r="Z1517">
        <v>17</v>
      </c>
      <c r="AA1517" s="38" t="s">
        <v>463</v>
      </c>
      <c r="AB1517" s="36" t="s">
        <v>459</v>
      </c>
      <c r="AC1517" s="36">
        <f>VLOOKUP(A1517,Raceinfo!$A$1:$D$15,4,0)</f>
        <v>3</v>
      </c>
      <c r="AD1517">
        <v>3</v>
      </c>
      <c r="AE1517">
        <v>76</v>
      </c>
      <c r="AF1517">
        <v>3</v>
      </c>
      <c r="AG1517">
        <v>4</v>
      </c>
      <c r="AH1517">
        <v>4</v>
      </c>
      <c r="AI1517">
        <v>3</v>
      </c>
      <c r="AL1517" t="s">
        <v>294</v>
      </c>
      <c r="AM1517" t="s">
        <v>1499</v>
      </c>
      <c r="AN1517" s="126">
        <f>表格2[[#This Row],[今次負磅]]/表格2[[#This Row],[排位體重]]*100%</f>
        <v>0.11575282854656223</v>
      </c>
      <c r="AO1517" t="str">
        <f t="shared" si="71"/>
        <v/>
      </c>
    </row>
    <row r="1518" spans="1:41" x14ac:dyDescent="0.25">
      <c r="A1518" s="25" t="s">
        <v>290</v>
      </c>
      <c r="B1518" s="26" t="s">
        <v>293</v>
      </c>
      <c r="C1518" s="26"/>
      <c r="D1518" s="26"/>
      <c r="E1518" s="124" t="s">
        <v>1413</v>
      </c>
      <c r="F1518" s="28" t="s">
        <v>1408</v>
      </c>
      <c r="G1518" s="30" t="str">
        <f>VLOOKUP(AF1518, method!$A$1:$B$15, 2, 0)</f>
        <v>放頭</v>
      </c>
      <c r="H1518" s="15">
        <v>1</v>
      </c>
      <c r="I1518" s="15" t="str">
        <f t="shared" si="69"/>
        <v>忠</v>
      </c>
      <c r="J1518" s="15">
        <f>COUNTIF($B$2:B1518,B1518)</f>
        <v>3</v>
      </c>
      <c r="K1518" s="15" t="str">
        <f t="shared" ca="1" si="70"/>
        <v/>
      </c>
      <c r="L1518" t="s">
        <v>422</v>
      </c>
      <c r="M1518" s="39" t="s">
        <v>369</v>
      </c>
      <c r="N1518" s="42">
        <v>1400</v>
      </c>
      <c r="O1518">
        <v>1</v>
      </c>
      <c r="P1518">
        <v>21.83</v>
      </c>
      <c r="Q1518">
        <v>7</v>
      </c>
      <c r="R1518">
        <v>3</v>
      </c>
      <c r="S1518" s="60" t="s">
        <v>125</v>
      </c>
      <c r="T1518" s="60" t="s">
        <v>125</v>
      </c>
      <c r="U1518" s="17" t="s">
        <v>90</v>
      </c>
      <c r="V1518">
        <v>133</v>
      </c>
      <c r="W1518">
        <v>125</v>
      </c>
      <c r="X1518">
        <v>1145</v>
      </c>
      <c r="Z1518">
        <v>13</v>
      </c>
      <c r="AA1518" s="38" t="s">
        <v>468</v>
      </c>
      <c r="AB1518" s="35" t="s">
        <v>370</v>
      </c>
      <c r="AC1518" s="35">
        <f>VLOOKUP(A1518,Raceinfo!$A$1:$D$15,4,0)</f>
        <v>3</v>
      </c>
      <c r="AD1518">
        <v>3</v>
      </c>
      <c r="AE1518">
        <v>69</v>
      </c>
      <c r="AF1518">
        <v>3</v>
      </c>
      <c r="AG1518">
        <v>3</v>
      </c>
      <c r="AH1518">
        <v>3</v>
      </c>
      <c r="AI1518">
        <v>1</v>
      </c>
      <c r="AL1518" t="s">
        <v>294</v>
      </c>
      <c r="AM1518" t="s">
        <v>1499</v>
      </c>
      <c r="AN1518" s="126">
        <f>表格2[[#This Row],[今次負磅]]/表格2[[#This Row],[排位體重]]*100%</f>
        <v>0.11615720524017467</v>
      </c>
      <c r="AO1518" t="str">
        <f t="shared" si="71"/>
        <v/>
      </c>
    </row>
    <row r="1519" spans="1:41" x14ac:dyDescent="0.25">
      <c r="A1519" s="25" t="s">
        <v>290</v>
      </c>
      <c r="B1519" s="26" t="s">
        <v>293</v>
      </c>
      <c r="C1519" s="26"/>
      <c r="D1519" s="26"/>
      <c r="E1519" s="12" t="s">
        <v>29</v>
      </c>
      <c r="F1519" s="122"/>
      <c r="G1519" s="31" t="str">
        <f>VLOOKUP(AF1519, method!$A$1:$B$15, 2, 0)</f>
        <v>中後</v>
      </c>
      <c r="H1519">
        <v>11</v>
      </c>
      <c r="I1519" t="str">
        <f t="shared" si="69"/>
        <v>忠</v>
      </c>
      <c r="J1519">
        <f>COUNTIF($B$2:B1519,B1519)</f>
        <v>4</v>
      </c>
      <c r="K1519" t="str">
        <f t="shared" ca="1" si="70"/>
        <v/>
      </c>
      <c r="L1519" t="s">
        <v>381</v>
      </c>
      <c r="M1519" s="39" t="s">
        <v>369</v>
      </c>
      <c r="N1519" s="42">
        <v>1400</v>
      </c>
      <c r="O1519">
        <v>1</v>
      </c>
      <c r="P1519">
        <v>21.61</v>
      </c>
      <c r="Q1519">
        <v>7</v>
      </c>
      <c r="R1519">
        <v>10</v>
      </c>
      <c r="S1519" s="60" t="s">
        <v>125</v>
      </c>
      <c r="T1519" s="56" t="s">
        <v>352</v>
      </c>
      <c r="U1519" s="17" t="s">
        <v>90</v>
      </c>
      <c r="V1519">
        <v>133</v>
      </c>
      <c r="W1519">
        <v>117</v>
      </c>
      <c r="X1519">
        <v>1150</v>
      </c>
      <c r="Z1519">
        <v>6.2</v>
      </c>
      <c r="AA1519" s="37" t="s">
        <v>428</v>
      </c>
      <c r="AB1519" s="35" t="s">
        <v>370</v>
      </c>
      <c r="AC1519" s="35">
        <f>VLOOKUP(A1519,Raceinfo!$A$1:$D$15,4,0)</f>
        <v>3</v>
      </c>
      <c r="AD1519">
        <v>3</v>
      </c>
      <c r="AE1519">
        <v>70</v>
      </c>
      <c r="AF1519">
        <v>9</v>
      </c>
      <c r="AG1519">
        <v>11</v>
      </c>
      <c r="AH1519">
        <v>11</v>
      </c>
      <c r="AI1519">
        <v>11</v>
      </c>
      <c r="AL1519" t="s">
        <v>804</v>
      </c>
      <c r="AM1519" t="s">
        <v>1671</v>
      </c>
      <c r="AN1519" s="126">
        <f>表格2[[#This Row],[今次負磅]]/表格2[[#This Row],[排位體重]]*100%</f>
        <v>0.11565217391304349</v>
      </c>
      <c r="AO1519" t="str">
        <f t="shared" si="71"/>
        <v/>
      </c>
    </row>
    <row r="1520" spans="1:41" x14ac:dyDescent="0.25">
      <c r="A1520" s="25" t="s">
        <v>290</v>
      </c>
      <c r="B1520" s="26" t="s">
        <v>293</v>
      </c>
      <c r="C1520" s="26"/>
      <c r="D1520" s="26"/>
      <c r="E1520" s="12" t="s">
        <v>29</v>
      </c>
      <c r="F1520" s="122"/>
      <c r="G1520" s="32" t="str">
        <f>VLOOKUP(AF1520, method!$A$1:$B$15, 2, 0)</f>
        <v>中前</v>
      </c>
      <c r="H1520" s="15">
        <v>3</v>
      </c>
      <c r="I1520" s="15" t="str">
        <f t="shared" si="69"/>
        <v>忠</v>
      </c>
      <c r="J1520" s="15">
        <f>COUNTIF($B$2:B1520,B1520)</f>
        <v>5</v>
      </c>
      <c r="K1520" s="15" t="str">
        <f t="shared" ca="1" si="70"/>
        <v/>
      </c>
      <c r="L1520" t="s">
        <v>424</v>
      </c>
      <c r="M1520" s="39" t="s">
        <v>390</v>
      </c>
      <c r="N1520" s="42">
        <v>1400</v>
      </c>
      <c r="O1520">
        <v>1</v>
      </c>
      <c r="P1520">
        <v>21.68</v>
      </c>
      <c r="Q1520">
        <v>7</v>
      </c>
      <c r="R1520">
        <v>4</v>
      </c>
      <c r="S1520" s="60" t="s">
        <v>125</v>
      </c>
      <c r="T1520" s="47" t="s">
        <v>32</v>
      </c>
      <c r="U1520" s="17" t="s">
        <v>90</v>
      </c>
      <c r="V1520">
        <v>133</v>
      </c>
      <c r="W1520">
        <v>128</v>
      </c>
      <c r="X1520">
        <v>1149</v>
      </c>
      <c r="Z1520">
        <v>2.6</v>
      </c>
      <c r="AA1520" s="37">
        <v>4</v>
      </c>
      <c r="AB1520" s="35" t="s">
        <v>377</v>
      </c>
      <c r="AC1520" s="35">
        <f>VLOOKUP(A1520,Raceinfo!$A$1:$D$15,4,0)</f>
        <v>3</v>
      </c>
      <c r="AD1520">
        <v>3</v>
      </c>
      <c r="AE1520">
        <v>70</v>
      </c>
      <c r="AF1520">
        <v>6</v>
      </c>
      <c r="AG1520">
        <v>7</v>
      </c>
      <c r="AH1520">
        <v>4</v>
      </c>
      <c r="AI1520">
        <v>3</v>
      </c>
      <c r="AL1520" t="s">
        <v>805</v>
      </c>
      <c r="AM1520" t="s">
        <v>1672</v>
      </c>
      <c r="AN1520" s="126">
        <f>表格2[[#This Row],[今次負磅]]/表格2[[#This Row],[排位體重]]*100%</f>
        <v>0.11575282854656223</v>
      </c>
      <c r="AO1520" t="str">
        <f t="shared" si="71"/>
        <v/>
      </c>
    </row>
    <row r="1521" spans="1:46" x14ac:dyDescent="0.25">
      <c r="A1521" s="25" t="s">
        <v>290</v>
      </c>
      <c r="B1521" s="26" t="s">
        <v>293</v>
      </c>
      <c r="C1521" s="26"/>
      <c r="D1521" s="26"/>
      <c r="E1521" s="12" t="s">
        <v>29</v>
      </c>
      <c r="F1521" s="122"/>
      <c r="G1521" s="30" t="str">
        <f>VLOOKUP(AF1521, method!$A$1:$B$15, 2, 0)</f>
        <v>放頭</v>
      </c>
      <c r="H1521" s="15">
        <v>3</v>
      </c>
      <c r="I1521" s="15" t="str">
        <f t="shared" si="69"/>
        <v>忠</v>
      </c>
      <c r="J1521" s="15">
        <f>COUNTIF($B$2:B1521,B1521)</f>
        <v>6</v>
      </c>
      <c r="K1521" s="15" t="str">
        <f t="shared" ca="1" si="70"/>
        <v/>
      </c>
      <c r="L1521" t="s">
        <v>609</v>
      </c>
      <c r="M1521" s="39" t="s">
        <v>413</v>
      </c>
      <c r="N1521">
        <v>1600</v>
      </c>
      <c r="O1521">
        <v>1</v>
      </c>
      <c r="P1521">
        <v>34.65</v>
      </c>
      <c r="Q1521">
        <v>7</v>
      </c>
      <c r="R1521">
        <v>7</v>
      </c>
      <c r="S1521" s="60" t="s">
        <v>125</v>
      </c>
      <c r="T1521" s="47" t="s">
        <v>32</v>
      </c>
      <c r="U1521" s="17" t="s">
        <v>90</v>
      </c>
      <c r="V1521">
        <v>133</v>
      </c>
      <c r="W1521">
        <v>125</v>
      </c>
      <c r="X1521">
        <v>1150</v>
      </c>
      <c r="Z1521">
        <v>2.9</v>
      </c>
      <c r="AA1521" s="38" t="s">
        <v>470</v>
      </c>
      <c r="AB1521" s="35" t="s">
        <v>377</v>
      </c>
      <c r="AC1521" s="35">
        <f>VLOOKUP(A1521,Raceinfo!$A$1:$D$15,4,0)</f>
        <v>3</v>
      </c>
      <c r="AD1521">
        <v>3</v>
      </c>
      <c r="AE1521">
        <v>69</v>
      </c>
      <c r="AF1521">
        <v>2</v>
      </c>
      <c r="AG1521">
        <v>5</v>
      </c>
      <c r="AH1521">
        <v>4</v>
      </c>
      <c r="AI1521">
        <v>3</v>
      </c>
      <c r="AL1521" t="s">
        <v>294</v>
      </c>
      <c r="AM1521" t="s">
        <v>1499</v>
      </c>
      <c r="AN1521" s="126">
        <f>表格2[[#This Row],[今次負磅]]/表格2[[#This Row],[排位體重]]*100%</f>
        <v>0.11565217391304349</v>
      </c>
      <c r="AO1521" t="str">
        <f t="shared" si="71"/>
        <v/>
      </c>
    </row>
    <row r="1522" spans="1:46" x14ac:dyDescent="0.25">
      <c r="A1522" s="25" t="s">
        <v>290</v>
      </c>
      <c r="B1522" s="26" t="s">
        <v>293</v>
      </c>
      <c r="C1522" s="26"/>
      <c r="D1522" s="26"/>
      <c r="E1522" s="12" t="s">
        <v>29</v>
      </c>
      <c r="F1522" s="28" t="s">
        <v>1408</v>
      </c>
      <c r="G1522" s="30" t="str">
        <f>VLOOKUP(AF1522, method!$A$1:$B$15, 2, 0)</f>
        <v>放頭</v>
      </c>
      <c r="H1522" s="15">
        <v>2</v>
      </c>
      <c r="I1522" s="15" t="str">
        <f t="shared" si="69"/>
        <v>忠</v>
      </c>
      <c r="J1522" s="15">
        <f>COUNTIF($B$2:B1522,B1522)</f>
        <v>7</v>
      </c>
      <c r="K1522" s="15" t="str">
        <f t="shared" ca="1" si="70"/>
        <v/>
      </c>
      <c r="L1522" t="s">
        <v>418</v>
      </c>
      <c r="M1522" s="39" t="s">
        <v>384</v>
      </c>
      <c r="N1522">
        <v>1600</v>
      </c>
      <c r="O1522">
        <v>1</v>
      </c>
      <c r="P1522">
        <v>34.520000000000003</v>
      </c>
      <c r="Q1522">
        <v>7</v>
      </c>
      <c r="R1522">
        <v>5</v>
      </c>
      <c r="S1522" s="60" t="s">
        <v>125</v>
      </c>
      <c r="T1522" s="74" t="s">
        <v>357</v>
      </c>
      <c r="U1522" s="17" t="s">
        <v>90</v>
      </c>
      <c r="V1522">
        <v>133</v>
      </c>
      <c r="W1522">
        <v>126</v>
      </c>
      <c r="X1522">
        <v>1143</v>
      </c>
      <c r="Z1522">
        <v>9.5</v>
      </c>
      <c r="AA1522" s="38" t="s">
        <v>468</v>
      </c>
      <c r="AB1522" s="35" t="s">
        <v>377</v>
      </c>
      <c r="AC1522" s="35">
        <f>VLOOKUP(A1522,Raceinfo!$A$1:$D$15,4,0)</f>
        <v>3</v>
      </c>
      <c r="AD1522">
        <v>3</v>
      </c>
      <c r="AE1522">
        <v>68</v>
      </c>
      <c r="AF1522">
        <v>3</v>
      </c>
      <c r="AG1522">
        <v>3</v>
      </c>
      <c r="AH1522">
        <v>5</v>
      </c>
      <c r="AI1522">
        <v>2</v>
      </c>
      <c r="AL1522" t="s">
        <v>294</v>
      </c>
      <c r="AM1522" t="s">
        <v>1499</v>
      </c>
      <c r="AN1522" s="126">
        <f>表格2[[#This Row],[今次負磅]]/表格2[[#This Row],[排位體重]]*100%</f>
        <v>0.1163604549431321</v>
      </c>
      <c r="AO1522" t="str">
        <f t="shared" si="71"/>
        <v/>
      </c>
    </row>
    <row r="1523" spans="1:46" x14ac:dyDescent="0.25">
      <c r="A1523" s="25" t="s">
        <v>290</v>
      </c>
      <c r="B1523" s="26" t="s">
        <v>293</v>
      </c>
      <c r="C1523" s="26"/>
      <c r="D1523" s="26"/>
      <c r="E1523" s="12" t="s">
        <v>29</v>
      </c>
      <c r="F1523" s="122"/>
      <c r="G1523" s="33" t="str">
        <f>VLOOKUP(AF1523, method!$A$1:$B$15, 2, 0)</f>
        <v>留後</v>
      </c>
      <c r="H1523">
        <v>6</v>
      </c>
      <c r="I1523" t="str">
        <f t="shared" si="69"/>
        <v>忠</v>
      </c>
      <c r="J1523">
        <f>COUNTIF($B$2:B1523,B1523)</f>
        <v>8</v>
      </c>
      <c r="K1523" t="str">
        <f t="shared" ca="1" si="70"/>
        <v/>
      </c>
      <c r="L1523" t="s">
        <v>615</v>
      </c>
      <c r="M1523" s="39" t="s">
        <v>390</v>
      </c>
      <c r="N1523">
        <v>1600</v>
      </c>
      <c r="O1523">
        <v>1</v>
      </c>
      <c r="P1523">
        <v>34.299999999999997</v>
      </c>
      <c r="Q1523">
        <v>7</v>
      </c>
      <c r="R1523">
        <v>13</v>
      </c>
      <c r="S1523" s="60" t="s">
        <v>125</v>
      </c>
      <c r="T1523" s="74" t="s">
        <v>357</v>
      </c>
      <c r="U1523" s="17" t="s">
        <v>90</v>
      </c>
      <c r="V1523">
        <v>133</v>
      </c>
      <c r="W1523">
        <v>121</v>
      </c>
      <c r="X1523">
        <v>1149</v>
      </c>
      <c r="Z1523">
        <v>7.3</v>
      </c>
      <c r="AA1523" s="37">
        <v>3</v>
      </c>
      <c r="AB1523" s="35" t="s">
        <v>377</v>
      </c>
      <c r="AC1523" s="35">
        <f>VLOOKUP(A1523,Raceinfo!$A$1:$D$15,4,0)</f>
        <v>3</v>
      </c>
      <c r="AD1523">
        <v>3</v>
      </c>
      <c r="AE1523">
        <v>68</v>
      </c>
      <c r="AF1523">
        <v>14</v>
      </c>
      <c r="AG1523">
        <v>14</v>
      </c>
      <c r="AH1523">
        <v>14</v>
      </c>
      <c r="AI1523">
        <v>6</v>
      </c>
      <c r="AL1523" t="s">
        <v>294</v>
      </c>
      <c r="AM1523" t="s">
        <v>1499</v>
      </c>
      <c r="AN1523" s="126">
        <f>表格2[[#This Row],[今次負磅]]/表格2[[#This Row],[排位體重]]*100%</f>
        <v>0.11575282854656223</v>
      </c>
      <c r="AO1523" t="str">
        <f t="shared" si="71"/>
        <v/>
      </c>
    </row>
    <row r="1524" spans="1:46" x14ac:dyDescent="0.25">
      <c r="A1524" s="25" t="s">
        <v>290</v>
      </c>
      <c r="B1524" s="26" t="s">
        <v>293</v>
      </c>
      <c r="C1524" s="26"/>
      <c r="D1524" s="26"/>
      <c r="E1524" s="12" t="s">
        <v>29</v>
      </c>
      <c r="F1524" s="122"/>
      <c r="G1524" s="31" t="str">
        <f>VLOOKUP(AF1524, method!$A$1:$B$15, 2, 0)</f>
        <v>中後</v>
      </c>
      <c r="H1524" s="15">
        <v>3</v>
      </c>
      <c r="I1524" s="15" t="str">
        <f t="shared" si="69"/>
        <v>忠</v>
      </c>
      <c r="J1524" s="15">
        <f>COUNTIF($B$2:B1524,B1524)</f>
        <v>9</v>
      </c>
      <c r="K1524" s="15" t="str">
        <f t="shared" ca="1" si="70"/>
        <v/>
      </c>
      <c r="L1524" t="s">
        <v>505</v>
      </c>
      <c r="M1524" s="39" t="s">
        <v>430</v>
      </c>
      <c r="N1524">
        <v>1600</v>
      </c>
      <c r="O1524">
        <v>1</v>
      </c>
      <c r="P1524">
        <v>34.450000000000003</v>
      </c>
      <c r="Q1524">
        <v>7</v>
      </c>
      <c r="R1524">
        <v>6</v>
      </c>
      <c r="S1524" s="60" t="s">
        <v>125</v>
      </c>
      <c r="T1524" s="74" t="s">
        <v>357</v>
      </c>
      <c r="U1524" s="17" t="s">
        <v>90</v>
      </c>
      <c r="V1524">
        <v>133</v>
      </c>
      <c r="W1524">
        <v>119</v>
      </c>
      <c r="X1524">
        <v>1153</v>
      </c>
      <c r="Z1524">
        <v>10</v>
      </c>
      <c r="AA1524" s="38" t="s">
        <v>511</v>
      </c>
      <c r="AB1524" s="35" t="s">
        <v>370</v>
      </c>
      <c r="AC1524" s="35">
        <f>VLOOKUP(A1524,Raceinfo!$A$1:$D$15,4,0)</f>
        <v>3</v>
      </c>
      <c r="AD1524" t="s">
        <v>803</v>
      </c>
      <c r="AE1524">
        <v>67</v>
      </c>
      <c r="AF1524">
        <v>8</v>
      </c>
      <c r="AG1524">
        <v>7</v>
      </c>
      <c r="AH1524">
        <v>7</v>
      </c>
      <c r="AI1524">
        <v>3</v>
      </c>
      <c r="AL1524" t="s">
        <v>294</v>
      </c>
      <c r="AM1524" t="s">
        <v>1499</v>
      </c>
      <c r="AN1524" s="126">
        <f>表格2[[#This Row],[今次負磅]]/表格2[[#This Row],[排位體重]]*100%</f>
        <v>0.11535125758889853</v>
      </c>
      <c r="AO1524" t="str">
        <f t="shared" si="71"/>
        <v/>
      </c>
    </row>
    <row r="1525" spans="1:46" x14ac:dyDescent="0.25">
      <c r="A1525" s="25" t="s">
        <v>290</v>
      </c>
      <c r="B1525" s="26" t="s">
        <v>293</v>
      </c>
      <c r="C1525" s="26"/>
      <c r="D1525" s="26"/>
      <c r="E1525" s="12" t="s">
        <v>29</v>
      </c>
      <c r="F1525" s="28" t="s">
        <v>1408</v>
      </c>
      <c r="G1525" s="30" t="str">
        <f>VLOOKUP(AF1525, method!$A$1:$B$15, 2, 0)</f>
        <v>放頭</v>
      </c>
      <c r="H1525" s="15">
        <v>1</v>
      </c>
      <c r="I1525" s="15" t="str">
        <f t="shared" si="69"/>
        <v>忠</v>
      </c>
      <c r="J1525" s="15">
        <f>COUNTIF($B$2:B1525,B1525)</f>
        <v>10</v>
      </c>
      <c r="K1525" s="15" t="str">
        <f t="shared" ca="1" si="70"/>
        <v/>
      </c>
      <c r="L1525" t="s">
        <v>429</v>
      </c>
      <c r="M1525" s="39" t="s">
        <v>430</v>
      </c>
      <c r="N1525" s="42">
        <v>1400</v>
      </c>
      <c r="O1525">
        <v>1</v>
      </c>
      <c r="P1525">
        <v>21.87</v>
      </c>
      <c r="Q1525">
        <v>7</v>
      </c>
      <c r="R1525">
        <v>12</v>
      </c>
      <c r="S1525" s="60" t="s">
        <v>125</v>
      </c>
      <c r="T1525" s="78" t="s">
        <v>599</v>
      </c>
      <c r="U1525" s="17" t="s">
        <v>90</v>
      </c>
      <c r="V1525">
        <v>133</v>
      </c>
      <c r="W1525">
        <v>118</v>
      </c>
      <c r="X1525">
        <v>1145</v>
      </c>
      <c r="Z1525">
        <v>9.6</v>
      </c>
      <c r="AA1525" s="38" t="s">
        <v>434</v>
      </c>
      <c r="AB1525" s="35" t="s">
        <v>377</v>
      </c>
      <c r="AC1525" s="35">
        <f>VLOOKUP(A1525,Raceinfo!$A$1:$D$15,4,0)</f>
        <v>3</v>
      </c>
      <c r="AD1525">
        <v>3</v>
      </c>
      <c r="AE1525">
        <v>61</v>
      </c>
      <c r="AF1525">
        <v>3</v>
      </c>
      <c r="AG1525">
        <v>7</v>
      </c>
      <c r="AH1525">
        <v>7</v>
      </c>
      <c r="AI1525">
        <v>1</v>
      </c>
      <c r="AL1525" t="s">
        <v>806</v>
      </c>
      <c r="AM1525" t="s">
        <v>1673</v>
      </c>
      <c r="AN1525" s="126">
        <f>表格2[[#This Row],[今次負磅]]/表格2[[#This Row],[排位體重]]*100%</f>
        <v>0.11615720524017467</v>
      </c>
      <c r="AO1525" t="str">
        <f t="shared" si="71"/>
        <v/>
      </c>
    </row>
    <row r="1526" spans="1:46" x14ac:dyDescent="0.25">
      <c r="A1526" s="25" t="s">
        <v>290</v>
      </c>
      <c r="B1526" s="26" t="s">
        <v>293</v>
      </c>
      <c r="C1526" s="26"/>
      <c r="D1526" s="26"/>
      <c r="E1526" s="12" t="s">
        <v>29</v>
      </c>
      <c r="F1526" s="122"/>
      <c r="G1526" s="32" t="str">
        <f>VLOOKUP(AF1526, method!$A$1:$B$15, 2, 0)</f>
        <v>中前</v>
      </c>
      <c r="H1526" s="15">
        <v>3</v>
      </c>
      <c r="I1526" s="15" t="str">
        <f t="shared" si="69"/>
        <v>忠</v>
      </c>
      <c r="J1526" s="15">
        <f>COUNTIF($B$2:B1526,B1526)</f>
        <v>11</v>
      </c>
      <c r="K1526" s="15" t="str">
        <f t="shared" ca="1" si="70"/>
        <v/>
      </c>
      <c r="L1526" t="s">
        <v>431</v>
      </c>
      <c r="M1526" s="39" t="s">
        <v>390</v>
      </c>
      <c r="N1526" s="42">
        <v>1400</v>
      </c>
      <c r="O1526">
        <v>1</v>
      </c>
      <c r="P1526">
        <v>21.66</v>
      </c>
      <c r="Q1526">
        <v>7</v>
      </c>
      <c r="R1526">
        <v>6</v>
      </c>
      <c r="S1526" s="60" t="s">
        <v>125</v>
      </c>
      <c r="T1526" s="78" t="s">
        <v>599</v>
      </c>
      <c r="U1526" s="17" t="s">
        <v>90</v>
      </c>
      <c r="V1526">
        <v>133</v>
      </c>
      <c r="W1526">
        <v>118</v>
      </c>
      <c r="X1526">
        <v>1147</v>
      </c>
      <c r="Z1526">
        <v>13</v>
      </c>
      <c r="AA1526" s="38" t="s">
        <v>447</v>
      </c>
      <c r="AB1526" s="35" t="s">
        <v>377</v>
      </c>
      <c r="AC1526" s="35">
        <f>VLOOKUP(A1526,Raceinfo!$A$1:$D$15,4,0)</f>
        <v>3</v>
      </c>
      <c r="AD1526">
        <v>3</v>
      </c>
      <c r="AE1526">
        <v>62</v>
      </c>
      <c r="AF1526">
        <v>4</v>
      </c>
      <c r="AG1526">
        <v>5</v>
      </c>
      <c r="AH1526">
        <v>4</v>
      </c>
      <c r="AI1526">
        <v>3</v>
      </c>
      <c r="AL1526" t="s">
        <v>807</v>
      </c>
      <c r="AM1526" t="s">
        <v>1674</v>
      </c>
      <c r="AN1526" s="126">
        <f>表格2[[#This Row],[今次負磅]]/表格2[[#This Row],[排位體重]]*100%</f>
        <v>0.11595466434176112</v>
      </c>
      <c r="AO1526" t="str">
        <f t="shared" si="71"/>
        <v/>
      </c>
    </row>
    <row r="1527" spans="1:46" x14ac:dyDescent="0.25">
      <c r="A1527" s="25" t="s">
        <v>290</v>
      </c>
      <c r="B1527" s="26" t="s">
        <v>293</v>
      </c>
      <c r="C1527" s="26" t="s">
        <v>1410</v>
      </c>
      <c r="D1527" s="26"/>
      <c r="E1527" s="12" t="s">
        <v>29</v>
      </c>
      <c r="F1527" s="122"/>
      <c r="G1527" s="33" t="str">
        <f>VLOOKUP(AF1527, method!$A$1:$B$15, 2, 0)</f>
        <v>留後</v>
      </c>
      <c r="H1527">
        <v>5</v>
      </c>
      <c r="I1527" t="str">
        <f t="shared" si="69"/>
        <v>忠</v>
      </c>
      <c r="J1527">
        <f>COUNTIF($B$2:B1527,B1527)</f>
        <v>12</v>
      </c>
      <c r="K1527" t="str">
        <f t="shared" ca="1" si="70"/>
        <v/>
      </c>
      <c r="L1527" t="s">
        <v>557</v>
      </c>
      <c r="M1527" s="39" t="s">
        <v>413</v>
      </c>
      <c r="N1527" s="42">
        <v>1400</v>
      </c>
      <c r="O1527">
        <v>1</v>
      </c>
      <c r="P1527" s="127">
        <v>21.36</v>
      </c>
      <c r="Q1527">
        <v>7</v>
      </c>
      <c r="R1527">
        <v>5</v>
      </c>
      <c r="S1527" s="60" t="s">
        <v>125</v>
      </c>
      <c r="T1527" s="63" t="s">
        <v>191</v>
      </c>
      <c r="U1527" s="17" t="s">
        <v>90</v>
      </c>
      <c r="V1527">
        <v>133</v>
      </c>
      <c r="W1527">
        <v>117</v>
      </c>
      <c r="X1527">
        <v>1141</v>
      </c>
      <c r="Z1527">
        <v>10</v>
      </c>
      <c r="AA1527" s="38" t="s">
        <v>550</v>
      </c>
      <c r="AB1527" s="35" t="s">
        <v>377</v>
      </c>
      <c r="AC1527" s="35">
        <f>VLOOKUP(A1527,Raceinfo!$A$1:$D$15,4,0)</f>
        <v>3</v>
      </c>
      <c r="AD1527">
        <v>3</v>
      </c>
      <c r="AE1527">
        <v>62</v>
      </c>
      <c r="AF1527">
        <v>11</v>
      </c>
      <c r="AG1527">
        <v>10</v>
      </c>
      <c r="AH1527">
        <v>8</v>
      </c>
      <c r="AI1527">
        <v>5</v>
      </c>
      <c r="AL1527" t="s">
        <v>608</v>
      </c>
      <c r="AM1527" t="s">
        <v>1565</v>
      </c>
      <c r="AN1527" s="126">
        <f>表格2[[#This Row],[今次負磅]]/表格2[[#This Row],[排位體重]]*100%</f>
        <v>0.1165644171779141</v>
      </c>
      <c r="AO1527" t="str">
        <f t="shared" si="71"/>
        <v/>
      </c>
    </row>
    <row r="1528" spans="1:46" x14ac:dyDescent="0.25">
      <c r="A1528" s="25" t="s">
        <v>290</v>
      </c>
      <c r="B1528" s="26" t="s">
        <v>293</v>
      </c>
      <c r="C1528" s="26"/>
      <c r="D1528" s="26"/>
      <c r="E1528" s="12" t="s">
        <v>29</v>
      </c>
      <c r="F1528" s="122"/>
      <c r="G1528" s="33" t="str">
        <f>VLOOKUP(AF1528, method!$A$1:$B$15, 2, 0)</f>
        <v>留後</v>
      </c>
      <c r="H1528">
        <v>5</v>
      </c>
      <c r="I1528" t="str">
        <f t="shared" si="69"/>
        <v>忠</v>
      </c>
      <c r="J1528">
        <f>COUNTIF($B$2:B1528,B1528)</f>
        <v>13</v>
      </c>
      <c r="K1528" t="str">
        <f t="shared" ca="1" si="70"/>
        <v/>
      </c>
      <c r="L1528" t="s">
        <v>576</v>
      </c>
      <c r="M1528" s="39" t="s">
        <v>413</v>
      </c>
      <c r="N1528">
        <v>1200</v>
      </c>
      <c r="O1528">
        <v>1</v>
      </c>
      <c r="P1528">
        <v>10.36</v>
      </c>
      <c r="Q1528">
        <v>7</v>
      </c>
      <c r="R1528">
        <v>9</v>
      </c>
      <c r="S1528" s="60" t="s">
        <v>125</v>
      </c>
      <c r="T1528" s="54" t="s">
        <v>64</v>
      </c>
      <c r="U1528" s="17" t="s">
        <v>90</v>
      </c>
      <c r="V1528">
        <v>133</v>
      </c>
      <c r="W1528">
        <v>124</v>
      </c>
      <c r="X1528">
        <v>1138</v>
      </c>
      <c r="Z1528">
        <v>6.1</v>
      </c>
      <c r="AA1528" s="37">
        <v>6</v>
      </c>
      <c r="AB1528" s="36" t="s">
        <v>702</v>
      </c>
      <c r="AC1528" s="36">
        <f>VLOOKUP(A1528,Raceinfo!$A$1:$D$15,4,0)</f>
        <v>3</v>
      </c>
      <c r="AD1528">
        <v>3</v>
      </c>
      <c r="AE1528">
        <v>64</v>
      </c>
      <c r="AF1528">
        <v>11</v>
      </c>
      <c r="AG1528">
        <v>10</v>
      </c>
      <c r="AH1528">
        <v>5</v>
      </c>
      <c r="AL1528" t="s">
        <v>608</v>
      </c>
      <c r="AM1528" t="s">
        <v>1565</v>
      </c>
      <c r="AN1528" s="126">
        <f>表格2[[#This Row],[今次負磅]]/表格2[[#This Row],[排位體重]]*100%</f>
        <v>0.11687170474516696</v>
      </c>
      <c r="AO1528" t="str">
        <f t="shared" si="71"/>
        <v/>
      </c>
    </row>
    <row r="1529" spans="1:46" x14ac:dyDescent="0.25">
      <c r="A1529" s="25" t="s">
        <v>290</v>
      </c>
      <c r="B1529" s="26" t="s">
        <v>293</v>
      </c>
      <c r="C1529" s="26"/>
      <c r="D1529" s="26"/>
      <c r="E1529" s="12" t="s">
        <v>29</v>
      </c>
      <c r="F1529" s="122"/>
      <c r="G1529" s="32" t="str">
        <f>VLOOKUP(AF1529, method!$A$1:$B$15, 2, 0)</f>
        <v>中前</v>
      </c>
      <c r="H1529">
        <v>7</v>
      </c>
      <c r="I1529" t="str">
        <f t="shared" si="69"/>
        <v>忠</v>
      </c>
      <c r="J1529">
        <f>COUNTIF($B$2:B1529,B1529)</f>
        <v>14</v>
      </c>
      <c r="K1529" t="str">
        <f t="shared" ca="1" si="70"/>
        <v/>
      </c>
      <c r="L1529" t="s">
        <v>583</v>
      </c>
      <c r="M1529" s="39" t="s">
        <v>394</v>
      </c>
      <c r="N1529" s="42">
        <v>1400</v>
      </c>
      <c r="O1529">
        <v>1</v>
      </c>
      <c r="P1529">
        <v>22.23</v>
      </c>
      <c r="Q1529">
        <v>7</v>
      </c>
      <c r="R1529">
        <v>13</v>
      </c>
      <c r="S1529" s="60" t="s">
        <v>125</v>
      </c>
      <c r="T1529" s="54" t="s">
        <v>64</v>
      </c>
      <c r="U1529" s="17" t="s">
        <v>90</v>
      </c>
      <c r="V1529">
        <v>133</v>
      </c>
      <c r="W1529">
        <v>124</v>
      </c>
      <c r="X1529">
        <v>1137</v>
      </c>
      <c r="Z1529">
        <v>29</v>
      </c>
      <c r="AA1529" s="37" t="s">
        <v>531</v>
      </c>
      <c r="AB1529" s="35" t="s">
        <v>377</v>
      </c>
      <c r="AC1529" s="35">
        <f>VLOOKUP(A1529,Raceinfo!$A$1:$D$15,4,0)</f>
        <v>3</v>
      </c>
      <c r="AD1529">
        <v>3</v>
      </c>
      <c r="AE1529">
        <v>66</v>
      </c>
      <c r="AF1529">
        <v>7</v>
      </c>
      <c r="AG1529">
        <v>8</v>
      </c>
      <c r="AH1529">
        <v>8</v>
      </c>
      <c r="AI1529">
        <v>7</v>
      </c>
      <c r="AL1529" t="s">
        <v>608</v>
      </c>
      <c r="AM1529" t="s">
        <v>1565</v>
      </c>
      <c r="AN1529" s="126">
        <f>表格2[[#This Row],[今次負磅]]/表格2[[#This Row],[排位體重]]*100%</f>
        <v>0.11697449428320141</v>
      </c>
      <c r="AO1529" t="str">
        <f t="shared" si="71"/>
        <v/>
      </c>
    </row>
    <row r="1530" spans="1:46" x14ac:dyDescent="0.25">
      <c r="A1530" s="25" t="s">
        <v>290</v>
      </c>
      <c r="B1530" s="26" t="s">
        <v>293</v>
      </c>
      <c r="C1530" s="26"/>
      <c r="D1530" s="26"/>
      <c r="E1530" s="12" t="s">
        <v>29</v>
      </c>
      <c r="F1530" s="122"/>
      <c r="G1530" s="33" t="str">
        <f>VLOOKUP(AF1530, method!$A$1:$B$15, 2, 0)</f>
        <v>留後</v>
      </c>
      <c r="H1530">
        <v>7</v>
      </c>
      <c r="I1530" t="str">
        <f t="shared" si="69"/>
        <v>忠</v>
      </c>
      <c r="J1530">
        <f>COUNTIF($B$2:B1530,B1530)</f>
        <v>15</v>
      </c>
      <c r="K1530" t="str">
        <f t="shared" ca="1" si="70"/>
        <v/>
      </c>
      <c r="L1530" t="s">
        <v>743</v>
      </c>
      <c r="M1530" s="39" t="s">
        <v>413</v>
      </c>
      <c r="N1530">
        <v>1200</v>
      </c>
      <c r="O1530">
        <v>1</v>
      </c>
      <c r="P1530">
        <v>9.52</v>
      </c>
      <c r="Q1530">
        <v>7</v>
      </c>
      <c r="R1530">
        <v>7</v>
      </c>
      <c r="S1530" s="60" t="s">
        <v>125</v>
      </c>
      <c r="T1530" s="54" t="s">
        <v>64</v>
      </c>
      <c r="U1530" s="17" t="s">
        <v>90</v>
      </c>
      <c r="V1530">
        <v>133</v>
      </c>
      <c r="W1530">
        <v>124</v>
      </c>
      <c r="X1530">
        <v>1145</v>
      </c>
      <c r="Z1530">
        <v>29</v>
      </c>
      <c r="AA1530" s="37" t="s">
        <v>531</v>
      </c>
      <c r="AB1530" s="35" t="s">
        <v>370</v>
      </c>
      <c r="AC1530" s="35">
        <f>VLOOKUP(A1530,Raceinfo!$A$1:$D$15,4,0)</f>
        <v>3</v>
      </c>
      <c r="AD1530">
        <v>3</v>
      </c>
      <c r="AE1530">
        <v>67</v>
      </c>
      <c r="AF1530">
        <v>12</v>
      </c>
      <c r="AG1530">
        <v>11</v>
      </c>
      <c r="AH1530">
        <v>7</v>
      </c>
      <c r="AL1530" t="s">
        <v>608</v>
      </c>
      <c r="AM1530" t="s">
        <v>1565</v>
      </c>
      <c r="AN1530" s="126">
        <f>表格2[[#This Row],[今次負磅]]/表格2[[#This Row],[排位體重]]*100%</f>
        <v>0.11615720524017467</v>
      </c>
      <c r="AO1530" t="str">
        <f t="shared" si="71"/>
        <v/>
      </c>
    </row>
    <row r="1531" spans="1:46" x14ac:dyDescent="0.25">
      <c r="A1531" s="25" t="s">
        <v>290</v>
      </c>
      <c r="B1531" s="26" t="s">
        <v>293</v>
      </c>
      <c r="C1531" s="26"/>
      <c r="D1531" s="26"/>
      <c r="E1531" s="12" t="s">
        <v>29</v>
      </c>
      <c r="F1531" s="122"/>
      <c r="G1531" s="31" t="str">
        <f>VLOOKUP(AF1531, method!$A$1:$B$15, 2, 0)</f>
        <v>中後</v>
      </c>
      <c r="H1531">
        <v>9</v>
      </c>
      <c r="I1531" t="str">
        <f t="shared" si="69"/>
        <v>忠</v>
      </c>
      <c r="J1531">
        <f>COUNTIF($B$2:B1531,B1531)</f>
        <v>16</v>
      </c>
      <c r="K1531" t="str">
        <f t="shared" ca="1" si="70"/>
        <v/>
      </c>
      <c r="L1531" t="s">
        <v>482</v>
      </c>
      <c r="M1531" s="40" t="s">
        <v>398</v>
      </c>
      <c r="N1531">
        <v>1200</v>
      </c>
      <c r="O1531">
        <v>1</v>
      </c>
      <c r="P1531">
        <v>9.74</v>
      </c>
      <c r="Q1531">
        <v>7</v>
      </c>
      <c r="R1531">
        <v>9</v>
      </c>
      <c r="S1531" s="60" t="s">
        <v>125</v>
      </c>
      <c r="T1531" s="55" t="s">
        <v>69</v>
      </c>
      <c r="U1531" s="17" t="s">
        <v>90</v>
      </c>
      <c r="V1531">
        <v>133</v>
      </c>
      <c r="W1531">
        <v>124</v>
      </c>
      <c r="X1531">
        <v>1138</v>
      </c>
      <c r="Z1531">
        <v>27</v>
      </c>
      <c r="AA1531" s="37" t="s">
        <v>423</v>
      </c>
      <c r="AB1531" s="35" t="s">
        <v>370</v>
      </c>
      <c r="AC1531" s="35">
        <f>VLOOKUP(A1531,Raceinfo!$A$1:$D$15,4,0)</f>
        <v>3</v>
      </c>
      <c r="AD1531">
        <v>3</v>
      </c>
      <c r="AE1531">
        <v>67</v>
      </c>
      <c r="AF1531">
        <v>10</v>
      </c>
      <c r="AG1531">
        <v>11</v>
      </c>
      <c r="AH1531">
        <v>9</v>
      </c>
      <c r="AL1531" t="s">
        <v>610</v>
      </c>
      <c r="AM1531" t="s">
        <v>1566</v>
      </c>
      <c r="AN1531" s="126">
        <f>表格2[[#This Row],[今次負磅]]/表格2[[#This Row],[排位體重]]*100%</f>
        <v>0.11687170474516696</v>
      </c>
      <c r="AO1531" t="str">
        <f t="shared" si="71"/>
        <v/>
      </c>
    </row>
    <row r="1532" spans="1:46" x14ac:dyDescent="0.25">
      <c r="A1532" s="25" t="s">
        <v>290</v>
      </c>
      <c r="B1532" s="27" t="s">
        <v>296</v>
      </c>
      <c r="C1532" s="27"/>
      <c r="D1532" s="27"/>
      <c r="E1532" s="124" t="s">
        <v>1413</v>
      </c>
      <c r="F1532" s="122"/>
      <c r="G1532" s="33" t="str">
        <f>VLOOKUP(AF1532, method!$A$1:$B$15, 2, 0)</f>
        <v>留後</v>
      </c>
      <c r="H1532">
        <v>4</v>
      </c>
      <c r="I1532" t="str">
        <f t="shared" si="69"/>
        <v/>
      </c>
      <c r="J1532">
        <f>COUNTIF($B$2:B1532,B1532)</f>
        <v>1</v>
      </c>
      <c r="K1532" t="str">
        <f t="shared" ca="1" si="70"/>
        <v/>
      </c>
      <c r="L1532" t="s">
        <v>611</v>
      </c>
      <c r="M1532" s="40" t="s">
        <v>426</v>
      </c>
      <c r="N1532">
        <v>1800</v>
      </c>
      <c r="O1532">
        <v>1</v>
      </c>
      <c r="P1532">
        <v>48.97</v>
      </c>
      <c r="Q1532">
        <v>11</v>
      </c>
      <c r="R1532">
        <v>7</v>
      </c>
      <c r="S1532" s="51" t="s">
        <v>52</v>
      </c>
      <c r="T1532" s="51" t="s">
        <v>52</v>
      </c>
      <c r="U1532" s="23" t="s">
        <v>112</v>
      </c>
      <c r="V1532">
        <v>132</v>
      </c>
      <c r="W1532">
        <v>126</v>
      </c>
      <c r="X1532">
        <v>1082</v>
      </c>
      <c r="Z1532">
        <v>48</v>
      </c>
      <c r="AA1532" s="37" t="s">
        <v>440</v>
      </c>
      <c r="AB1532" s="35" t="s">
        <v>377</v>
      </c>
      <c r="AC1532" s="35">
        <f>VLOOKUP(A1532,Raceinfo!$A$1:$D$15,4,0)</f>
        <v>3</v>
      </c>
      <c r="AD1532">
        <v>2</v>
      </c>
      <c r="AE1532">
        <v>79</v>
      </c>
      <c r="AF1532">
        <v>11</v>
      </c>
      <c r="AG1532">
        <v>10</v>
      </c>
      <c r="AH1532">
        <v>10</v>
      </c>
      <c r="AI1532">
        <v>12</v>
      </c>
      <c r="AJ1532">
        <v>4</v>
      </c>
      <c r="AL1532" t="s">
        <v>385</v>
      </c>
      <c r="AM1532" t="s">
        <v>1405</v>
      </c>
      <c r="AN1532" s="126">
        <f>表格2[[#This Row],[今次負磅]]/表格2[[#This Row],[排位體重]]*100%</f>
        <v>0.12199630314232902</v>
      </c>
      <c r="AO1532" t="str">
        <f t="shared" si="71"/>
        <v/>
      </c>
      <c r="AP1532" t="s">
        <v>1416</v>
      </c>
      <c r="AS1532" t="s">
        <v>1421</v>
      </c>
      <c r="AT1532" t="s">
        <v>1505</v>
      </c>
    </row>
    <row r="1533" spans="1:46" x14ac:dyDescent="0.25">
      <c r="A1533" s="25" t="s">
        <v>290</v>
      </c>
      <c r="B1533" s="27" t="s">
        <v>296</v>
      </c>
      <c r="C1533" s="27"/>
      <c r="D1533" s="27"/>
      <c r="E1533" s="12" t="s">
        <v>29</v>
      </c>
      <c r="F1533" s="122"/>
      <c r="G1533" s="31" t="str">
        <f>VLOOKUP(AF1533, method!$A$1:$B$15, 2, 0)</f>
        <v>中後</v>
      </c>
      <c r="H1533">
        <v>7</v>
      </c>
      <c r="I1533" t="str">
        <f t="shared" si="69"/>
        <v/>
      </c>
      <c r="J1533">
        <f>COUNTIF($B$2:B1533,B1533)</f>
        <v>2</v>
      </c>
      <c r="K1533" t="str">
        <f t="shared" ca="1" si="70"/>
        <v/>
      </c>
      <c r="L1533" t="s">
        <v>462</v>
      </c>
      <c r="M1533" s="39" t="s">
        <v>430</v>
      </c>
      <c r="N1533">
        <v>1600</v>
      </c>
      <c r="O1533">
        <v>1</v>
      </c>
      <c r="P1533">
        <v>36.270000000000003</v>
      </c>
      <c r="Q1533">
        <v>11</v>
      </c>
      <c r="R1533">
        <v>8</v>
      </c>
      <c r="S1533" s="51" t="s">
        <v>52</v>
      </c>
      <c r="T1533" s="63" t="s">
        <v>191</v>
      </c>
      <c r="U1533" s="23" t="s">
        <v>112</v>
      </c>
      <c r="V1533">
        <v>132</v>
      </c>
      <c r="W1533">
        <v>119</v>
      </c>
      <c r="X1533">
        <v>1080</v>
      </c>
      <c r="Z1533">
        <v>52</v>
      </c>
      <c r="AA1533" s="37">
        <v>9</v>
      </c>
      <c r="AB1533" s="36" t="s">
        <v>459</v>
      </c>
      <c r="AC1533" s="36">
        <f>VLOOKUP(A1533,Raceinfo!$A$1:$D$15,4,0)</f>
        <v>3</v>
      </c>
      <c r="AD1533">
        <v>2</v>
      </c>
      <c r="AE1533">
        <v>81</v>
      </c>
      <c r="AF1533">
        <v>9</v>
      </c>
      <c r="AG1533">
        <v>9</v>
      </c>
      <c r="AH1533">
        <v>8</v>
      </c>
      <c r="AI1533">
        <v>7</v>
      </c>
      <c r="AL1533" t="s">
        <v>385</v>
      </c>
      <c r="AM1533" t="s">
        <v>1405</v>
      </c>
      <c r="AN1533" s="126">
        <f>表格2[[#This Row],[今次負磅]]/表格2[[#This Row],[排位體重]]*100%</f>
        <v>0.12222222222222222</v>
      </c>
      <c r="AO1533" t="str">
        <f t="shared" si="71"/>
        <v/>
      </c>
      <c r="AP1533" t="s">
        <v>1416</v>
      </c>
      <c r="AS1533" t="s">
        <v>1421</v>
      </c>
    </row>
    <row r="1534" spans="1:46" x14ac:dyDescent="0.25">
      <c r="A1534" s="25" t="s">
        <v>290</v>
      </c>
      <c r="B1534" s="27" t="s">
        <v>296</v>
      </c>
      <c r="C1534" s="27"/>
      <c r="D1534" s="27"/>
      <c r="E1534" s="124" t="s">
        <v>1413</v>
      </c>
      <c r="F1534" s="122"/>
      <c r="G1534" s="32" t="str">
        <f>VLOOKUP(AF1534, method!$A$1:$B$15, 2, 0)</f>
        <v>中前</v>
      </c>
      <c r="H1534">
        <v>10</v>
      </c>
      <c r="I1534" t="str">
        <f t="shared" si="69"/>
        <v/>
      </c>
      <c r="J1534">
        <f>COUNTIF($B$2:B1534,B1534)</f>
        <v>3</v>
      </c>
      <c r="K1534" t="str">
        <f t="shared" ca="1" si="70"/>
        <v/>
      </c>
      <c r="L1534" t="s">
        <v>397</v>
      </c>
      <c r="M1534" s="40" t="s">
        <v>398</v>
      </c>
      <c r="N1534">
        <v>1800</v>
      </c>
      <c r="O1534">
        <v>1</v>
      </c>
      <c r="P1534">
        <v>49.13</v>
      </c>
      <c r="Q1534">
        <v>11</v>
      </c>
      <c r="R1534">
        <v>4</v>
      </c>
      <c r="S1534" s="51" t="s">
        <v>52</v>
      </c>
      <c r="T1534" s="63" t="s">
        <v>191</v>
      </c>
      <c r="U1534" s="23" t="s">
        <v>112</v>
      </c>
      <c r="V1534">
        <v>132</v>
      </c>
      <c r="W1534">
        <v>120</v>
      </c>
      <c r="X1534">
        <v>1089</v>
      </c>
      <c r="Z1534">
        <v>40</v>
      </c>
      <c r="AA1534" s="37" t="s">
        <v>531</v>
      </c>
      <c r="AB1534" s="35" t="s">
        <v>370</v>
      </c>
      <c r="AC1534" s="35">
        <f>VLOOKUP(A1534,Raceinfo!$A$1:$D$15,4,0)</f>
        <v>3</v>
      </c>
      <c r="AD1534">
        <v>2</v>
      </c>
      <c r="AE1534">
        <v>83</v>
      </c>
      <c r="AF1534">
        <v>7</v>
      </c>
      <c r="AG1534">
        <v>7</v>
      </c>
      <c r="AH1534">
        <v>6</v>
      </c>
      <c r="AI1534">
        <v>4</v>
      </c>
      <c r="AJ1534">
        <v>10</v>
      </c>
      <c r="AL1534" t="s">
        <v>385</v>
      </c>
      <c r="AM1534" t="s">
        <v>1405</v>
      </c>
      <c r="AN1534" s="126">
        <f>表格2[[#This Row],[今次負磅]]/表格2[[#This Row],[排位體重]]*100%</f>
        <v>0.12121212121212122</v>
      </c>
      <c r="AO1534" t="str">
        <f t="shared" si="71"/>
        <v/>
      </c>
      <c r="AP1534" t="s">
        <v>1416</v>
      </c>
      <c r="AS1534" t="s">
        <v>1421</v>
      </c>
    </row>
    <row r="1535" spans="1:46" x14ac:dyDescent="0.25">
      <c r="A1535" s="25" t="s">
        <v>290</v>
      </c>
      <c r="B1535" s="27" t="s">
        <v>296</v>
      </c>
      <c r="C1535" s="27"/>
      <c r="D1535" s="27"/>
      <c r="E1535" s="12" t="s">
        <v>29</v>
      </c>
      <c r="F1535" s="122"/>
      <c r="G1535" s="30" t="str">
        <f>VLOOKUP(AF1535, method!$A$1:$B$15, 2, 0)</f>
        <v>放頭</v>
      </c>
      <c r="H1535">
        <v>9</v>
      </c>
      <c r="I1535" t="str">
        <f t="shared" si="69"/>
        <v/>
      </c>
      <c r="J1535">
        <f>COUNTIF($B$2:B1535,B1535)</f>
        <v>4</v>
      </c>
      <c r="K1535" t="str">
        <f t="shared" ca="1" si="70"/>
        <v/>
      </c>
      <c r="L1535" t="s">
        <v>417</v>
      </c>
      <c r="M1535" s="39" t="s">
        <v>394</v>
      </c>
      <c r="N1535">
        <v>1600</v>
      </c>
      <c r="O1535">
        <v>1</v>
      </c>
      <c r="P1535">
        <v>40.1</v>
      </c>
      <c r="Q1535">
        <v>11</v>
      </c>
      <c r="R1535">
        <v>11</v>
      </c>
      <c r="S1535" s="51" t="s">
        <v>52</v>
      </c>
      <c r="T1535" s="48" t="s">
        <v>37</v>
      </c>
      <c r="U1535" s="23" t="s">
        <v>112</v>
      </c>
      <c r="V1535">
        <v>132</v>
      </c>
      <c r="W1535">
        <v>117</v>
      </c>
      <c r="X1535">
        <v>1099</v>
      </c>
      <c r="Z1535">
        <v>22</v>
      </c>
      <c r="AA1535" s="37" t="s">
        <v>808</v>
      </c>
      <c r="AB1535" s="36" t="s">
        <v>702</v>
      </c>
      <c r="AC1535" s="36">
        <f>VLOOKUP(A1535,Raceinfo!$A$1:$D$15,4,0)</f>
        <v>3</v>
      </c>
      <c r="AD1535">
        <v>2</v>
      </c>
      <c r="AE1535">
        <v>85</v>
      </c>
      <c r="AF1535">
        <v>2</v>
      </c>
      <c r="AG1535">
        <v>2</v>
      </c>
      <c r="AH1535">
        <v>4</v>
      </c>
      <c r="AI1535">
        <v>9</v>
      </c>
      <c r="AL1535" t="s">
        <v>385</v>
      </c>
      <c r="AM1535" t="s">
        <v>1405</v>
      </c>
      <c r="AN1535" s="126">
        <f>表格2[[#This Row],[今次負磅]]/表格2[[#This Row],[排位體重]]*100%</f>
        <v>0.12010919017288443</v>
      </c>
      <c r="AO1535" t="str">
        <f t="shared" si="71"/>
        <v/>
      </c>
      <c r="AP1535" t="s">
        <v>1416</v>
      </c>
      <c r="AS1535" t="s">
        <v>1421</v>
      </c>
    </row>
    <row r="1536" spans="1:46" x14ac:dyDescent="0.25">
      <c r="A1536" s="25" t="s">
        <v>290</v>
      </c>
      <c r="B1536" s="27" t="s">
        <v>296</v>
      </c>
      <c r="C1536" s="27"/>
      <c r="D1536" s="27"/>
      <c r="E1536" s="124" t="s">
        <v>1413</v>
      </c>
      <c r="F1536" s="122"/>
      <c r="G1536" s="30" t="str">
        <f>VLOOKUP(AF1536, method!$A$1:$B$15, 2, 0)</f>
        <v>放頭</v>
      </c>
      <c r="H1536">
        <v>7</v>
      </c>
      <c r="I1536" t="str">
        <f t="shared" si="69"/>
        <v/>
      </c>
      <c r="J1536">
        <f>COUNTIF($B$2:B1536,B1536)</f>
        <v>5</v>
      </c>
      <c r="K1536" t="str">
        <f t="shared" ca="1" si="70"/>
        <v/>
      </c>
      <c r="L1536" t="s">
        <v>383</v>
      </c>
      <c r="M1536" s="39" t="s">
        <v>384</v>
      </c>
      <c r="N1536">
        <v>1600</v>
      </c>
      <c r="O1536">
        <v>1</v>
      </c>
      <c r="P1536">
        <v>34.67</v>
      </c>
      <c r="Q1536">
        <v>11</v>
      </c>
      <c r="R1536">
        <v>6</v>
      </c>
      <c r="S1536" s="51" t="s">
        <v>52</v>
      </c>
      <c r="T1536" s="47" t="s">
        <v>32</v>
      </c>
      <c r="U1536" s="23" t="s">
        <v>112</v>
      </c>
      <c r="V1536">
        <v>132</v>
      </c>
      <c r="W1536">
        <v>125</v>
      </c>
      <c r="X1536">
        <v>1096</v>
      </c>
      <c r="Z1536">
        <v>4.3</v>
      </c>
      <c r="AA1536" s="37" t="s">
        <v>467</v>
      </c>
      <c r="AB1536" s="35" t="s">
        <v>370</v>
      </c>
      <c r="AC1536" s="35">
        <f>VLOOKUP(A1536,Raceinfo!$A$1:$D$15,4,0)</f>
        <v>3</v>
      </c>
      <c r="AD1536">
        <v>2</v>
      </c>
      <c r="AE1536">
        <v>85</v>
      </c>
      <c r="AF1536">
        <v>3</v>
      </c>
      <c r="AG1536">
        <v>5</v>
      </c>
      <c r="AH1536">
        <v>3</v>
      </c>
      <c r="AI1536">
        <v>7</v>
      </c>
      <c r="AL1536" t="s">
        <v>385</v>
      </c>
      <c r="AM1536" t="s">
        <v>1405</v>
      </c>
      <c r="AN1536" s="126">
        <f>表格2[[#This Row],[今次負磅]]/表格2[[#This Row],[排位體重]]*100%</f>
        <v>0.12043795620437957</v>
      </c>
      <c r="AO1536" t="str">
        <f t="shared" si="71"/>
        <v/>
      </c>
      <c r="AP1536" t="s">
        <v>1416</v>
      </c>
      <c r="AS1536" t="s">
        <v>1421</v>
      </c>
    </row>
    <row r="1537" spans="1:41" x14ac:dyDescent="0.25">
      <c r="A1537" s="25" t="s">
        <v>290</v>
      </c>
      <c r="B1537" s="28" t="s">
        <v>299</v>
      </c>
      <c r="C1537" s="28" t="s">
        <v>1410</v>
      </c>
      <c r="D1537" s="28" t="s">
        <v>593</v>
      </c>
      <c r="E1537" s="11" t="s">
        <v>1414</v>
      </c>
      <c r="F1537" s="28" t="s">
        <v>1408</v>
      </c>
      <c r="G1537" s="30" t="str">
        <f>VLOOKUP(AF1537, method!$A$1:$B$15, 2, 0)</f>
        <v>放頭</v>
      </c>
      <c r="H1537" s="15">
        <v>2</v>
      </c>
      <c r="I1537" s="15" t="str">
        <f t="shared" si="69"/>
        <v>忠</v>
      </c>
      <c r="J1537" s="15">
        <f>COUNTIF($B$2:B1537,B1537)</f>
        <v>1</v>
      </c>
      <c r="K1537" s="15" t="str">
        <f t="shared" ca="1" si="70"/>
        <v/>
      </c>
      <c r="L1537" t="s">
        <v>393</v>
      </c>
      <c r="M1537" s="39" t="s">
        <v>394</v>
      </c>
      <c r="N1537" s="42">
        <v>1400</v>
      </c>
      <c r="O1537">
        <v>1</v>
      </c>
      <c r="P1537" s="127">
        <v>21.2</v>
      </c>
      <c r="Q1537">
        <v>2</v>
      </c>
      <c r="R1537">
        <v>10</v>
      </c>
      <c r="S1537" s="62" t="s">
        <v>154</v>
      </c>
      <c r="T1537" s="62" t="s">
        <v>154</v>
      </c>
      <c r="U1537" s="18" t="s">
        <v>74</v>
      </c>
      <c r="V1537">
        <v>131</v>
      </c>
      <c r="W1537">
        <v>133</v>
      </c>
      <c r="X1537">
        <v>1134</v>
      </c>
      <c r="Z1537">
        <v>9.8000000000000007</v>
      </c>
      <c r="AA1537" s="38" t="s">
        <v>470</v>
      </c>
      <c r="AB1537" s="35" t="s">
        <v>377</v>
      </c>
      <c r="AC1537" s="35">
        <f>VLOOKUP(A1537,Raceinfo!$A$1:$D$15,4,0)</f>
        <v>3</v>
      </c>
      <c r="AD1537">
        <v>3</v>
      </c>
      <c r="AE1537">
        <v>73</v>
      </c>
      <c r="AF1537">
        <v>3</v>
      </c>
      <c r="AG1537">
        <v>2</v>
      </c>
      <c r="AH1537">
        <v>2</v>
      </c>
      <c r="AI1537">
        <v>2</v>
      </c>
      <c r="AL1537" t="s">
        <v>103</v>
      </c>
      <c r="AM1537" t="s">
        <v>1478</v>
      </c>
      <c r="AN1537" s="126">
        <f>表格2[[#This Row],[今次負磅]]/表格2[[#This Row],[排位體重]]*100%</f>
        <v>0.11552028218694885</v>
      </c>
      <c r="AO1537" t="str">
        <f t="shared" si="71"/>
        <v/>
      </c>
    </row>
    <row r="1538" spans="1:41" x14ac:dyDescent="0.25">
      <c r="A1538" s="25" t="s">
        <v>290</v>
      </c>
      <c r="B1538" s="28" t="s">
        <v>299</v>
      </c>
      <c r="C1538" s="28" t="s">
        <v>1410</v>
      </c>
      <c r="D1538" s="28"/>
      <c r="E1538" s="12" t="s">
        <v>29</v>
      </c>
      <c r="F1538" s="28" t="s">
        <v>1408</v>
      </c>
      <c r="G1538" s="30" t="str">
        <f>VLOOKUP(AF1538, method!$A$1:$B$15, 2, 0)</f>
        <v>放頭</v>
      </c>
      <c r="H1538" s="15">
        <v>1</v>
      </c>
      <c r="I1538" s="15" t="str">
        <f t="shared" ref="I1538:I1601" si="72">IF(COUNTIFS($B:$B,B1538,$J:$J,"&lt;="&amp;5,$H:$H,"&lt;="&amp;5)&gt;=3,"忠","")</f>
        <v>忠</v>
      </c>
      <c r="J1538" s="15">
        <f>COUNTIF($B$2:B1538,B1538)</f>
        <v>2</v>
      </c>
      <c r="K1538" s="15" t="str">
        <f t="shared" ref="K1538:K1601" ca="1" si="73">IF(AND(J1538&lt;=5,COUNTIF($B:$B,$B1538)&gt;=5),IF(COUNTA(_xlfn.UNIQUE(OFFSET($U$1,MATCH($B1538,$B:$B,0)-1,0,5,1)))&gt;1,"倉",""),"")</f>
        <v/>
      </c>
      <c r="L1538" t="s">
        <v>522</v>
      </c>
      <c r="M1538" s="39" t="s">
        <v>394</v>
      </c>
      <c r="N1538" s="42">
        <v>1400</v>
      </c>
      <c r="O1538">
        <v>1</v>
      </c>
      <c r="P1538" s="127">
        <v>20.85</v>
      </c>
      <c r="Q1538">
        <v>2</v>
      </c>
      <c r="R1538">
        <v>3</v>
      </c>
      <c r="S1538" s="62" t="s">
        <v>154</v>
      </c>
      <c r="T1538" s="62" t="s">
        <v>154</v>
      </c>
      <c r="U1538" s="18" t="s">
        <v>74</v>
      </c>
      <c r="V1538">
        <v>131</v>
      </c>
      <c r="W1538">
        <v>122</v>
      </c>
      <c r="X1538">
        <v>1129</v>
      </c>
      <c r="Z1538">
        <v>6.7</v>
      </c>
      <c r="AA1538" s="38" t="s">
        <v>463</v>
      </c>
      <c r="AB1538" s="35" t="s">
        <v>377</v>
      </c>
      <c r="AC1538" s="35">
        <f>VLOOKUP(A1538,Raceinfo!$A$1:$D$15,4,0)</f>
        <v>3</v>
      </c>
      <c r="AD1538">
        <v>3</v>
      </c>
      <c r="AE1538">
        <v>66</v>
      </c>
      <c r="AF1538">
        <v>3</v>
      </c>
      <c r="AG1538">
        <v>3</v>
      </c>
      <c r="AH1538">
        <v>3</v>
      </c>
      <c r="AI1538">
        <v>1</v>
      </c>
      <c r="AL1538" t="s">
        <v>103</v>
      </c>
      <c r="AM1538" t="s">
        <v>1478</v>
      </c>
      <c r="AN1538" s="126">
        <f>表格2[[#This Row],[今次負磅]]/表格2[[#This Row],[排位體重]]*100%</f>
        <v>0.11603188662533215</v>
      </c>
      <c r="AO1538" t="str">
        <f t="shared" ref="AO1538:AO1601" si="74">IF(AN1538&gt;0.1285,"H","")</f>
        <v/>
      </c>
    </row>
    <row r="1539" spans="1:41" x14ac:dyDescent="0.25">
      <c r="A1539" s="25" t="s">
        <v>290</v>
      </c>
      <c r="B1539" s="28" t="s">
        <v>299</v>
      </c>
      <c r="C1539" s="28" t="s">
        <v>1410</v>
      </c>
      <c r="D1539" s="28"/>
      <c r="E1539" s="12" t="s">
        <v>29</v>
      </c>
      <c r="F1539" s="122"/>
      <c r="G1539" s="30" t="str">
        <f>VLOOKUP(AF1539, method!$A$1:$B$15, 2, 0)</f>
        <v>放頭</v>
      </c>
      <c r="H1539">
        <v>4</v>
      </c>
      <c r="I1539" t="str">
        <f t="shared" si="72"/>
        <v>忠</v>
      </c>
      <c r="J1539">
        <f>COUNTIF($B$2:B1539,B1539)</f>
        <v>3</v>
      </c>
      <c r="K1539" t="str">
        <f t="shared" ca="1" si="73"/>
        <v/>
      </c>
      <c r="L1539" t="s">
        <v>381</v>
      </c>
      <c r="M1539" s="39" t="s">
        <v>369</v>
      </c>
      <c r="N1539" s="42">
        <v>1400</v>
      </c>
      <c r="O1539">
        <v>1</v>
      </c>
      <c r="P1539" s="127">
        <v>21.15</v>
      </c>
      <c r="Q1539">
        <v>2</v>
      </c>
      <c r="R1539">
        <v>2</v>
      </c>
      <c r="S1539" s="62" t="s">
        <v>154</v>
      </c>
      <c r="T1539" s="62" t="s">
        <v>154</v>
      </c>
      <c r="U1539" s="18" t="s">
        <v>74</v>
      </c>
      <c r="V1539">
        <v>131</v>
      </c>
      <c r="W1539">
        <v>123</v>
      </c>
      <c r="X1539">
        <v>1135</v>
      </c>
      <c r="Z1539">
        <v>6.9</v>
      </c>
      <c r="AA1539" s="38" t="s">
        <v>463</v>
      </c>
      <c r="AB1539" s="35" t="s">
        <v>370</v>
      </c>
      <c r="AC1539" s="35">
        <f>VLOOKUP(A1539,Raceinfo!$A$1:$D$15,4,0)</f>
        <v>3</v>
      </c>
      <c r="AD1539">
        <v>3</v>
      </c>
      <c r="AE1539">
        <v>66</v>
      </c>
      <c r="AF1539">
        <v>2</v>
      </c>
      <c r="AG1539">
        <v>1</v>
      </c>
      <c r="AH1539">
        <v>1</v>
      </c>
      <c r="AI1539">
        <v>4</v>
      </c>
      <c r="AL1539" t="s">
        <v>103</v>
      </c>
      <c r="AM1539" t="s">
        <v>1478</v>
      </c>
      <c r="AN1539" s="126">
        <f>表格2[[#This Row],[今次負磅]]/表格2[[#This Row],[排位體重]]*100%</f>
        <v>0.11541850220264317</v>
      </c>
      <c r="AO1539" t="str">
        <f t="shared" si="74"/>
        <v/>
      </c>
    </row>
    <row r="1540" spans="1:41" x14ac:dyDescent="0.25">
      <c r="A1540" s="25" t="s">
        <v>290</v>
      </c>
      <c r="B1540" s="28" t="s">
        <v>299</v>
      </c>
      <c r="C1540" s="28" t="s">
        <v>1410</v>
      </c>
      <c r="D1540" s="28" t="s">
        <v>593</v>
      </c>
      <c r="E1540" s="11" t="s">
        <v>1414</v>
      </c>
      <c r="F1540" s="28" t="s">
        <v>1408</v>
      </c>
      <c r="G1540" s="30" t="str">
        <f>VLOOKUP(AF1540, method!$A$1:$B$15, 2, 0)</f>
        <v>放頭</v>
      </c>
      <c r="H1540" s="15">
        <v>1</v>
      </c>
      <c r="I1540" s="15" t="str">
        <f t="shared" si="72"/>
        <v>忠</v>
      </c>
      <c r="J1540" s="15">
        <f>COUNTIF($B$2:B1540,B1540)</f>
        <v>4</v>
      </c>
      <c r="K1540" s="15" t="str">
        <f t="shared" ca="1" si="73"/>
        <v/>
      </c>
      <c r="L1540" t="s">
        <v>568</v>
      </c>
      <c r="M1540" s="39" t="s">
        <v>369</v>
      </c>
      <c r="N1540" s="42">
        <v>1400</v>
      </c>
      <c r="O1540">
        <v>1</v>
      </c>
      <c r="P1540" s="127">
        <v>21.4</v>
      </c>
      <c r="Q1540">
        <v>2</v>
      </c>
      <c r="R1540">
        <v>8</v>
      </c>
      <c r="S1540" s="62" t="s">
        <v>154</v>
      </c>
      <c r="T1540" s="62" t="s">
        <v>154</v>
      </c>
      <c r="U1540" s="18" t="s">
        <v>74</v>
      </c>
      <c r="V1540">
        <v>131</v>
      </c>
      <c r="W1540">
        <v>135</v>
      </c>
      <c r="X1540">
        <v>1132</v>
      </c>
      <c r="Z1540">
        <v>6.3</v>
      </c>
      <c r="AA1540" s="38" t="s">
        <v>434</v>
      </c>
      <c r="AB1540" s="35" t="s">
        <v>370</v>
      </c>
      <c r="AC1540" s="35">
        <f>VLOOKUP(A1540,Raceinfo!$A$1:$D$15,4,0)</f>
        <v>3</v>
      </c>
      <c r="AD1540">
        <v>4</v>
      </c>
      <c r="AE1540">
        <v>60</v>
      </c>
      <c r="AF1540">
        <v>3</v>
      </c>
      <c r="AG1540">
        <v>2</v>
      </c>
      <c r="AH1540">
        <v>2</v>
      </c>
      <c r="AI1540">
        <v>1</v>
      </c>
      <c r="AL1540" t="s">
        <v>103</v>
      </c>
      <c r="AM1540" t="s">
        <v>1478</v>
      </c>
      <c r="AN1540" s="126">
        <f>表格2[[#This Row],[今次負磅]]/表格2[[#This Row],[排位體重]]*100%</f>
        <v>0.1157243816254417</v>
      </c>
      <c r="AO1540" t="str">
        <f t="shared" si="74"/>
        <v/>
      </c>
    </row>
    <row r="1541" spans="1:41" x14ac:dyDescent="0.25">
      <c r="A1541" s="25" t="s">
        <v>290</v>
      </c>
      <c r="B1541" s="28" t="s">
        <v>299</v>
      </c>
      <c r="C1541" s="28" t="s">
        <v>1410</v>
      </c>
      <c r="D1541" s="28" t="s">
        <v>593</v>
      </c>
      <c r="E1541" s="11" t="s">
        <v>1414</v>
      </c>
      <c r="F1541" s="28" t="s">
        <v>1408</v>
      </c>
      <c r="G1541" s="30" t="str">
        <f>VLOOKUP(AF1541, method!$A$1:$B$15, 2, 0)</f>
        <v>放頭</v>
      </c>
      <c r="H1541" s="15">
        <v>1</v>
      </c>
      <c r="I1541" s="15" t="str">
        <f t="shared" si="72"/>
        <v>忠</v>
      </c>
      <c r="J1541" s="15">
        <f>COUNTIF($B$2:B1541,B1541)</f>
        <v>5</v>
      </c>
      <c r="K1541" s="15" t="str">
        <f t="shared" ca="1" si="73"/>
        <v/>
      </c>
      <c r="L1541" t="s">
        <v>427</v>
      </c>
      <c r="M1541" s="39" t="s">
        <v>369</v>
      </c>
      <c r="N1541" s="42">
        <v>1400</v>
      </c>
      <c r="O1541">
        <v>1</v>
      </c>
      <c r="P1541" s="127">
        <v>21.38</v>
      </c>
      <c r="Q1541">
        <v>2</v>
      </c>
      <c r="R1541">
        <v>2</v>
      </c>
      <c r="S1541" s="62" t="s">
        <v>154</v>
      </c>
      <c r="T1541" s="62" t="s">
        <v>154</v>
      </c>
      <c r="U1541" s="18" t="s">
        <v>74</v>
      </c>
      <c r="V1541">
        <v>131</v>
      </c>
      <c r="W1541">
        <v>128</v>
      </c>
      <c r="X1541">
        <v>1134</v>
      </c>
      <c r="Z1541">
        <v>3.2</v>
      </c>
      <c r="AA1541" s="38" t="s">
        <v>468</v>
      </c>
      <c r="AB1541" s="35" t="s">
        <v>377</v>
      </c>
      <c r="AC1541" s="35">
        <f>VLOOKUP(A1541,Raceinfo!$A$1:$D$15,4,0)</f>
        <v>3</v>
      </c>
      <c r="AD1541">
        <v>4</v>
      </c>
      <c r="AE1541">
        <v>53</v>
      </c>
      <c r="AF1541">
        <v>1</v>
      </c>
      <c r="AG1541">
        <v>1</v>
      </c>
      <c r="AH1541">
        <v>1</v>
      </c>
      <c r="AI1541">
        <v>1</v>
      </c>
      <c r="AL1541" t="s">
        <v>103</v>
      </c>
      <c r="AM1541" t="s">
        <v>1478</v>
      </c>
      <c r="AN1541" s="126">
        <f>表格2[[#This Row],[今次負磅]]/表格2[[#This Row],[排位體重]]*100%</f>
        <v>0.11552028218694885</v>
      </c>
      <c r="AO1541" t="str">
        <f t="shared" si="74"/>
        <v/>
      </c>
    </row>
    <row r="1542" spans="1:41" x14ac:dyDescent="0.25">
      <c r="A1542" s="25" t="s">
        <v>290</v>
      </c>
      <c r="B1542" s="28" t="s">
        <v>299</v>
      </c>
      <c r="C1542" s="28" t="s">
        <v>1410</v>
      </c>
      <c r="D1542" s="28"/>
      <c r="E1542" s="12" t="s">
        <v>29</v>
      </c>
      <c r="F1542" s="28" t="s">
        <v>1408</v>
      </c>
      <c r="G1542" s="30" t="str">
        <f>VLOOKUP(AF1542, method!$A$1:$B$15, 2, 0)</f>
        <v>放頭</v>
      </c>
      <c r="H1542" s="15">
        <v>2</v>
      </c>
      <c r="I1542" s="15" t="str">
        <f t="shared" si="72"/>
        <v>忠</v>
      </c>
      <c r="J1542" s="15">
        <f>COUNTIF($B$2:B1542,B1542)</f>
        <v>6</v>
      </c>
      <c r="K1542" s="15" t="str">
        <f t="shared" ca="1" si="73"/>
        <v/>
      </c>
      <c r="L1542" t="s">
        <v>386</v>
      </c>
      <c r="M1542" s="39" t="s">
        <v>384</v>
      </c>
      <c r="N1542" s="42">
        <v>1400</v>
      </c>
      <c r="O1542">
        <v>1</v>
      </c>
      <c r="P1542" s="127">
        <v>21.38</v>
      </c>
      <c r="Q1542">
        <v>2</v>
      </c>
      <c r="R1542">
        <v>8</v>
      </c>
      <c r="S1542" s="62" t="s">
        <v>154</v>
      </c>
      <c r="T1542" s="62" t="s">
        <v>154</v>
      </c>
      <c r="U1542" s="18" t="s">
        <v>74</v>
      </c>
      <c r="V1542">
        <v>131</v>
      </c>
      <c r="W1542">
        <v>126</v>
      </c>
      <c r="X1542">
        <v>1131</v>
      </c>
      <c r="Z1542">
        <v>5.8</v>
      </c>
      <c r="AA1542" s="38" t="s">
        <v>463</v>
      </c>
      <c r="AB1542" s="35" t="s">
        <v>370</v>
      </c>
      <c r="AC1542" s="35">
        <f>VLOOKUP(A1542,Raceinfo!$A$1:$D$15,4,0)</f>
        <v>3</v>
      </c>
      <c r="AD1542">
        <v>4</v>
      </c>
      <c r="AE1542">
        <v>51</v>
      </c>
      <c r="AF1542">
        <v>2</v>
      </c>
      <c r="AG1542">
        <v>1</v>
      </c>
      <c r="AH1542">
        <v>1</v>
      </c>
      <c r="AI1542">
        <v>2</v>
      </c>
      <c r="AL1542" t="s">
        <v>103</v>
      </c>
      <c r="AM1542" t="s">
        <v>1478</v>
      </c>
      <c r="AN1542" s="126">
        <f>表格2[[#This Row],[今次負磅]]/表格2[[#This Row],[排位體重]]*100%</f>
        <v>0.11582670203359859</v>
      </c>
      <c r="AO1542" t="str">
        <f t="shared" si="74"/>
        <v/>
      </c>
    </row>
    <row r="1543" spans="1:41" x14ac:dyDescent="0.25">
      <c r="A1543" s="25" t="s">
        <v>290</v>
      </c>
      <c r="B1543" s="28" t="s">
        <v>299</v>
      </c>
      <c r="C1543" s="28"/>
      <c r="D1543" s="28"/>
      <c r="E1543" s="11" t="s">
        <v>1414</v>
      </c>
      <c r="F1543" s="122"/>
      <c r="G1543" s="32" t="str">
        <f>VLOOKUP(AF1543, method!$A$1:$B$15, 2, 0)</f>
        <v>中前</v>
      </c>
      <c r="H1543">
        <v>6</v>
      </c>
      <c r="I1543" t="str">
        <f t="shared" si="72"/>
        <v>忠</v>
      </c>
      <c r="J1543">
        <f>COUNTIF($B$2:B1543,B1543)</f>
        <v>7</v>
      </c>
      <c r="K1543" t="str">
        <f t="shared" ca="1" si="73"/>
        <v/>
      </c>
      <c r="L1543" t="s">
        <v>701</v>
      </c>
      <c r="M1543" s="40" t="s">
        <v>376</v>
      </c>
      <c r="N1543">
        <v>1650</v>
      </c>
      <c r="O1543">
        <v>1</v>
      </c>
      <c r="P1543">
        <v>40.11</v>
      </c>
      <c r="Q1543">
        <v>2</v>
      </c>
      <c r="R1543">
        <v>10</v>
      </c>
      <c r="S1543" s="62" t="s">
        <v>154</v>
      </c>
      <c r="T1543" s="74" t="s">
        <v>357</v>
      </c>
      <c r="U1543" s="18" t="s">
        <v>74</v>
      </c>
      <c r="V1543">
        <v>131</v>
      </c>
      <c r="W1543">
        <v>128</v>
      </c>
      <c r="X1543">
        <v>1133</v>
      </c>
      <c r="Z1543">
        <v>9.4</v>
      </c>
      <c r="AA1543" s="37" t="s">
        <v>423</v>
      </c>
      <c r="AB1543" s="35" t="s">
        <v>377</v>
      </c>
      <c r="AC1543" s="35">
        <f>VLOOKUP(A1543,Raceinfo!$A$1:$D$15,4,0)</f>
        <v>3</v>
      </c>
      <c r="AD1543">
        <v>4</v>
      </c>
      <c r="AE1543">
        <v>53</v>
      </c>
      <c r="AF1543">
        <v>5</v>
      </c>
      <c r="AG1543">
        <v>7</v>
      </c>
      <c r="AH1543">
        <v>6</v>
      </c>
      <c r="AI1543">
        <v>6</v>
      </c>
      <c r="AL1543" t="s">
        <v>103</v>
      </c>
      <c r="AM1543" t="s">
        <v>1478</v>
      </c>
      <c r="AN1543" s="126">
        <f>表格2[[#This Row],[今次負磅]]/表格2[[#This Row],[排位體重]]*100%</f>
        <v>0.11562224183583407</v>
      </c>
      <c r="AO1543" t="str">
        <f t="shared" si="74"/>
        <v/>
      </c>
    </row>
    <row r="1544" spans="1:41" x14ac:dyDescent="0.25">
      <c r="A1544" s="25" t="s">
        <v>290</v>
      </c>
      <c r="B1544" s="28" t="s">
        <v>299</v>
      </c>
      <c r="C1544" s="28"/>
      <c r="D1544" s="28"/>
      <c r="E1544" s="11" t="s">
        <v>1414</v>
      </c>
      <c r="F1544" s="122"/>
      <c r="G1544" s="30" t="str">
        <f>VLOOKUP(AF1544, method!$A$1:$B$15, 2, 0)</f>
        <v>放頭</v>
      </c>
      <c r="H1544">
        <v>6</v>
      </c>
      <c r="I1544" t="str">
        <f t="shared" si="72"/>
        <v>忠</v>
      </c>
      <c r="J1544">
        <f>COUNTIF($B$2:B1544,B1544)</f>
        <v>8</v>
      </c>
      <c r="K1544" t="str">
        <f t="shared" ca="1" si="73"/>
        <v/>
      </c>
      <c r="L1544" t="s">
        <v>683</v>
      </c>
      <c r="M1544" s="40" t="s">
        <v>376</v>
      </c>
      <c r="N1544">
        <v>1650</v>
      </c>
      <c r="O1544">
        <v>1</v>
      </c>
      <c r="P1544">
        <v>40.659999999999997</v>
      </c>
      <c r="Q1544">
        <v>2</v>
      </c>
      <c r="R1544">
        <v>5</v>
      </c>
      <c r="S1544" s="62" t="s">
        <v>154</v>
      </c>
      <c r="T1544" s="45" t="s">
        <v>22</v>
      </c>
      <c r="U1544" s="18" t="s">
        <v>74</v>
      </c>
      <c r="V1544">
        <v>131</v>
      </c>
      <c r="W1544">
        <v>129</v>
      </c>
      <c r="X1544">
        <v>1117</v>
      </c>
      <c r="Z1544">
        <v>5</v>
      </c>
      <c r="AA1544" s="37" t="s">
        <v>531</v>
      </c>
      <c r="AB1544" s="35" t="s">
        <v>377</v>
      </c>
      <c r="AC1544" s="35">
        <f>VLOOKUP(A1544,Raceinfo!$A$1:$D$15,4,0)</f>
        <v>3</v>
      </c>
      <c r="AD1544">
        <v>4</v>
      </c>
      <c r="AE1544">
        <v>54</v>
      </c>
      <c r="AF1544">
        <v>1</v>
      </c>
      <c r="AG1544">
        <v>1</v>
      </c>
      <c r="AH1544">
        <v>1</v>
      </c>
      <c r="AI1544">
        <v>6</v>
      </c>
      <c r="AL1544" t="s">
        <v>103</v>
      </c>
      <c r="AM1544" t="s">
        <v>1478</v>
      </c>
      <c r="AN1544" s="126">
        <f>表格2[[#This Row],[今次負磅]]/表格2[[#This Row],[排位體重]]*100%</f>
        <v>0.11727842435094002</v>
      </c>
      <c r="AO1544" t="str">
        <f t="shared" si="74"/>
        <v/>
      </c>
    </row>
    <row r="1545" spans="1:41" x14ac:dyDescent="0.25">
      <c r="A1545" s="25" t="s">
        <v>290</v>
      </c>
      <c r="B1545" s="28" t="s">
        <v>299</v>
      </c>
      <c r="C1545" s="28"/>
      <c r="D1545" s="28"/>
      <c r="E1545" s="11" t="s">
        <v>1414</v>
      </c>
      <c r="F1545" s="122"/>
      <c r="G1545" s="30" t="str">
        <f>VLOOKUP(AF1545, method!$A$1:$B$15, 2, 0)</f>
        <v>放頭</v>
      </c>
      <c r="H1545" s="15">
        <v>3</v>
      </c>
      <c r="I1545" s="15" t="str">
        <f t="shared" si="72"/>
        <v>忠</v>
      </c>
      <c r="J1545" s="15">
        <f>COUNTIF($B$2:B1545,B1545)</f>
        <v>9</v>
      </c>
      <c r="K1545" s="15" t="str">
        <f t="shared" ca="1" si="73"/>
        <v/>
      </c>
      <c r="L1545" t="s">
        <v>476</v>
      </c>
      <c r="M1545" s="40" t="s">
        <v>376</v>
      </c>
      <c r="N1545">
        <v>1650</v>
      </c>
      <c r="O1545">
        <v>1</v>
      </c>
      <c r="P1545">
        <v>39.32</v>
      </c>
      <c r="Q1545">
        <v>2</v>
      </c>
      <c r="R1545">
        <v>5</v>
      </c>
      <c r="S1545" s="62" t="s">
        <v>154</v>
      </c>
      <c r="T1545" s="45" t="s">
        <v>22</v>
      </c>
      <c r="U1545" s="18" t="s">
        <v>74</v>
      </c>
      <c r="V1545">
        <v>131</v>
      </c>
      <c r="W1545">
        <v>129</v>
      </c>
      <c r="X1545">
        <v>1110</v>
      </c>
      <c r="Z1545">
        <v>7.5</v>
      </c>
      <c r="AA1545" s="38" t="s">
        <v>470</v>
      </c>
      <c r="AB1545" s="35" t="s">
        <v>370</v>
      </c>
      <c r="AC1545" s="35">
        <f>VLOOKUP(A1545,Raceinfo!$A$1:$D$15,4,0)</f>
        <v>3</v>
      </c>
      <c r="AD1545">
        <v>4</v>
      </c>
      <c r="AE1545">
        <v>53</v>
      </c>
      <c r="AF1545">
        <v>3</v>
      </c>
      <c r="AG1545">
        <v>4</v>
      </c>
      <c r="AH1545">
        <v>4</v>
      </c>
      <c r="AI1545">
        <v>3</v>
      </c>
      <c r="AL1545" t="s">
        <v>103</v>
      </c>
      <c r="AM1545" t="s">
        <v>1478</v>
      </c>
      <c r="AN1545" s="126">
        <f>表格2[[#This Row],[今次負磅]]/表格2[[#This Row],[排位體重]]*100%</f>
        <v>0.11801801801801802</v>
      </c>
      <c r="AO1545" t="str">
        <f t="shared" si="74"/>
        <v/>
      </c>
    </row>
    <row r="1546" spans="1:41" x14ac:dyDescent="0.25">
      <c r="A1546" s="25" t="s">
        <v>290</v>
      </c>
      <c r="B1546" s="28" t="s">
        <v>299</v>
      </c>
      <c r="C1546" s="28"/>
      <c r="D1546" s="28"/>
      <c r="E1546" s="11" t="s">
        <v>1414</v>
      </c>
      <c r="F1546" s="122"/>
      <c r="G1546" s="30" t="str">
        <f>VLOOKUP(AF1546, method!$A$1:$B$15, 2, 0)</f>
        <v>放頭</v>
      </c>
      <c r="H1546">
        <v>5</v>
      </c>
      <c r="I1546" t="str">
        <f t="shared" si="72"/>
        <v>忠</v>
      </c>
      <c r="J1546">
        <f>COUNTIF($B$2:B1546,B1546)</f>
        <v>10</v>
      </c>
      <c r="K1546" t="str">
        <f t="shared" ca="1" si="73"/>
        <v/>
      </c>
      <c r="L1546" t="s">
        <v>478</v>
      </c>
      <c r="M1546" s="39" t="s">
        <v>430</v>
      </c>
      <c r="N1546" s="42">
        <v>1400</v>
      </c>
      <c r="O1546">
        <v>1</v>
      </c>
      <c r="P1546">
        <v>21.52</v>
      </c>
      <c r="Q1546">
        <v>2</v>
      </c>
      <c r="R1546">
        <v>11</v>
      </c>
      <c r="S1546" s="62" t="s">
        <v>154</v>
      </c>
      <c r="T1546" s="45" t="s">
        <v>22</v>
      </c>
      <c r="U1546" s="18" t="s">
        <v>74</v>
      </c>
      <c r="V1546">
        <v>131</v>
      </c>
      <c r="W1546">
        <v>128</v>
      </c>
      <c r="X1546">
        <v>1105</v>
      </c>
      <c r="Z1546">
        <v>8.8000000000000007</v>
      </c>
      <c r="AA1546" s="38" t="s">
        <v>447</v>
      </c>
      <c r="AB1546" s="35" t="s">
        <v>370</v>
      </c>
      <c r="AC1546" s="35">
        <f>VLOOKUP(A1546,Raceinfo!$A$1:$D$15,4,0)</f>
        <v>3</v>
      </c>
      <c r="AD1546">
        <v>4</v>
      </c>
      <c r="AE1546">
        <v>53</v>
      </c>
      <c r="AF1546">
        <v>3</v>
      </c>
      <c r="AG1546">
        <v>2</v>
      </c>
      <c r="AH1546">
        <v>2</v>
      </c>
      <c r="AI1546">
        <v>5</v>
      </c>
      <c r="AL1546" t="s">
        <v>103</v>
      </c>
      <c r="AM1546" t="s">
        <v>1478</v>
      </c>
      <c r="AN1546" s="126">
        <f>表格2[[#This Row],[今次負磅]]/表格2[[#This Row],[排位體重]]*100%</f>
        <v>0.11855203619909502</v>
      </c>
      <c r="AO1546" t="str">
        <f t="shared" si="74"/>
        <v/>
      </c>
    </row>
    <row r="1547" spans="1:41" x14ac:dyDescent="0.25">
      <c r="A1547" s="25" t="s">
        <v>290</v>
      </c>
      <c r="B1547" s="28" t="s">
        <v>299</v>
      </c>
      <c r="C1547" s="28" t="s">
        <v>1410</v>
      </c>
      <c r="D1547" s="28"/>
      <c r="E1547" s="11" t="s">
        <v>1414</v>
      </c>
      <c r="F1547" s="28" t="s">
        <v>1408</v>
      </c>
      <c r="G1547" s="30" t="str">
        <f>VLOOKUP(AF1547, method!$A$1:$B$15, 2, 0)</f>
        <v>放頭</v>
      </c>
      <c r="H1547" s="15">
        <v>2</v>
      </c>
      <c r="I1547" s="15" t="str">
        <f t="shared" si="72"/>
        <v>忠</v>
      </c>
      <c r="J1547" s="15">
        <f>COUNTIF($B$2:B1547,B1547)</f>
        <v>11</v>
      </c>
      <c r="K1547" s="15" t="str">
        <f t="shared" ca="1" si="73"/>
        <v/>
      </c>
      <c r="L1547" t="s">
        <v>435</v>
      </c>
      <c r="M1547" s="39" t="s">
        <v>394</v>
      </c>
      <c r="N1547" s="42">
        <v>1400</v>
      </c>
      <c r="O1547">
        <v>1</v>
      </c>
      <c r="P1547" s="127">
        <v>21.33</v>
      </c>
      <c r="Q1547">
        <v>2</v>
      </c>
      <c r="R1547">
        <v>11</v>
      </c>
      <c r="S1547" s="62" t="s">
        <v>154</v>
      </c>
      <c r="T1547" s="45" t="s">
        <v>22</v>
      </c>
      <c r="U1547" s="18" t="s">
        <v>74</v>
      </c>
      <c r="V1547">
        <v>131</v>
      </c>
      <c r="W1547">
        <v>129</v>
      </c>
      <c r="X1547">
        <v>1104</v>
      </c>
      <c r="Z1547">
        <v>8.3000000000000007</v>
      </c>
      <c r="AA1547" s="38" t="s">
        <v>550</v>
      </c>
      <c r="AB1547" s="35" t="s">
        <v>370</v>
      </c>
      <c r="AC1547" s="35">
        <f>VLOOKUP(A1547,Raceinfo!$A$1:$D$15,4,0)</f>
        <v>3</v>
      </c>
      <c r="AD1547">
        <v>4</v>
      </c>
      <c r="AE1547">
        <v>53</v>
      </c>
      <c r="AF1547">
        <v>1</v>
      </c>
      <c r="AG1547">
        <v>2</v>
      </c>
      <c r="AH1547">
        <v>2</v>
      </c>
      <c r="AI1547">
        <v>2</v>
      </c>
      <c r="AL1547" t="s">
        <v>103</v>
      </c>
      <c r="AM1547" t="s">
        <v>1478</v>
      </c>
      <c r="AN1547" s="126">
        <f>表格2[[#This Row],[今次負磅]]/表格2[[#This Row],[排位體重]]*100%</f>
        <v>0.11865942028985507</v>
      </c>
      <c r="AO1547" t="str">
        <f t="shared" si="74"/>
        <v/>
      </c>
    </row>
    <row r="1548" spans="1:41" x14ac:dyDescent="0.25">
      <c r="A1548" s="25" t="s">
        <v>290</v>
      </c>
      <c r="B1548" s="28" t="s">
        <v>299</v>
      </c>
      <c r="C1548" s="28"/>
      <c r="D1548" s="28"/>
      <c r="E1548" s="11" t="s">
        <v>1414</v>
      </c>
      <c r="F1548" s="122"/>
      <c r="G1548" s="32" t="str">
        <f>VLOOKUP(AF1548, method!$A$1:$B$15, 2, 0)</f>
        <v>中前</v>
      </c>
      <c r="H1548">
        <v>7</v>
      </c>
      <c r="I1548" t="str">
        <f t="shared" si="72"/>
        <v>忠</v>
      </c>
      <c r="J1548">
        <f>COUNTIF($B$2:B1548,B1548)</f>
        <v>12</v>
      </c>
      <c r="K1548" t="str">
        <f t="shared" ca="1" si="73"/>
        <v/>
      </c>
      <c r="L1548" t="s">
        <v>509</v>
      </c>
      <c r="M1548" s="39" t="s">
        <v>430</v>
      </c>
      <c r="N1548" s="42">
        <v>1400</v>
      </c>
      <c r="O1548">
        <v>1</v>
      </c>
      <c r="P1548">
        <v>22.14</v>
      </c>
      <c r="Q1548">
        <v>2</v>
      </c>
      <c r="R1548">
        <v>3</v>
      </c>
      <c r="S1548" s="62" t="s">
        <v>154</v>
      </c>
      <c r="T1548" s="52" t="s">
        <v>56</v>
      </c>
      <c r="U1548" s="18" t="s">
        <v>74</v>
      </c>
      <c r="V1548">
        <v>131</v>
      </c>
      <c r="W1548">
        <v>131</v>
      </c>
      <c r="X1548">
        <v>1087</v>
      </c>
      <c r="Z1548">
        <v>16</v>
      </c>
      <c r="AA1548" s="38" t="s">
        <v>447</v>
      </c>
      <c r="AB1548" s="35" t="s">
        <v>370</v>
      </c>
      <c r="AC1548" s="35">
        <f>VLOOKUP(A1548,Raceinfo!$A$1:$D$15,4,0)</f>
        <v>3</v>
      </c>
      <c r="AD1548">
        <v>4</v>
      </c>
      <c r="AE1548">
        <v>56</v>
      </c>
      <c r="AF1548">
        <v>4</v>
      </c>
      <c r="AG1548">
        <v>4</v>
      </c>
      <c r="AH1548">
        <v>3</v>
      </c>
      <c r="AI1548">
        <v>7</v>
      </c>
      <c r="AL1548" t="s">
        <v>103</v>
      </c>
      <c r="AM1548" t="s">
        <v>1478</v>
      </c>
      <c r="AN1548" s="126">
        <f>表格2[[#This Row],[今次負磅]]/表格2[[#This Row],[排位體重]]*100%</f>
        <v>0.12051517939282429</v>
      </c>
      <c r="AO1548" t="str">
        <f t="shared" si="74"/>
        <v/>
      </c>
    </row>
    <row r="1549" spans="1:41" x14ac:dyDescent="0.25">
      <c r="A1549" s="25" t="s">
        <v>290</v>
      </c>
      <c r="B1549" s="28" t="s">
        <v>299</v>
      </c>
      <c r="C1549" s="28"/>
      <c r="D1549" s="28"/>
      <c r="E1549" s="11" t="s">
        <v>1414</v>
      </c>
      <c r="F1549" s="122"/>
      <c r="G1549" s="33" t="str">
        <f>VLOOKUP(AF1549, method!$A$1:$B$15, 2, 0)</f>
        <v>留後</v>
      </c>
      <c r="H1549">
        <v>8</v>
      </c>
      <c r="I1549" t="str">
        <f t="shared" si="72"/>
        <v>忠</v>
      </c>
      <c r="J1549">
        <f>COUNTIF($B$2:B1549,B1549)</f>
        <v>13</v>
      </c>
      <c r="K1549" t="str">
        <f t="shared" ca="1" si="73"/>
        <v/>
      </c>
      <c r="L1549" t="s">
        <v>512</v>
      </c>
      <c r="M1549" s="39" t="s">
        <v>430</v>
      </c>
      <c r="N1549" s="42">
        <v>1400</v>
      </c>
      <c r="O1549">
        <v>1</v>
      </c>
      <c r="P1549">
        <v>22.61</v>
      </c>
      <c r="Q1549">
        <v>2</v>
      </c>
      <c r="R1549">
        <v>10</v>
      </c>
      <c r="S1549" s="62" t="s">
        <v>154</v>
      </c>
      <c r="T1549" s="52" t="s">
        <v>56</v>
      </c>
      <c r="U1549" s="18" t="s">
        <v>74</v>
      </c>
      <c r="V1549">
        <v>131</v>
      </c>
      <c r="W1549">
        <v>133</v>
      </c>
      <c r="X1549">
        <v>1091</v>
      </c>
      <c r="Z1549">
        <v>15</v>
      </c>
      <c r="AA1549" s="37" t="s">
        <v>471</v>
      </c>
      <c r="AB1549" s="35" t="s">
        <v>377</v>
      </c>
      <c r="AC1549" s="35">
        <f>VLOOKUP(A1549,Raceinfo!$A$1:$D$15,4,0)</f>
        <v>3</v>
      </c>
      <c r="AD1549">
        <v>4</v>
      </c>
      <c r="AE1549">
        <v>58</v>
      </c>
      <c r="AF1549">
        <v>11</v>
      </c>
      <c r="AG1549">
        <v>11</v>
      </c>
      <c r="AH1549">
        <v>10</v>
      </c>
      <c r="AI1549">
        <v>8</v>
      </c>
      <c r="AL1549" t="s">
        <v>809</v>
      </c>
      <c r="AM1549" t="s">
        <v>1675</v>
      </c>
      <c r="AN1549" s="126">
        <f>表格2[[#This Row],[今次負磅]]/表格2[[#This Row],[排位體重]]*100%</f>
        <v>0.12007332722273144</v>
      </c>
      <c r="AO1549" t="str">
        <f t="shared" si="74"/>
        <v/>
      </c>
    </row>
    <row r="1550" spans="1:41" x14ac:dyDescent="0.25">
      <c r="A1550" s="25" t="s">
        <v>290</v>
      </c>
      <c r="B1550" s="28" t="s">
        <v>299</v>
      </c>
      <c r="C1550" s="28"/>
      <c r="D1550" s="28"/>
      <c r="E1550" s="11" t="s">
        <v>1414</v>
      </c>
      <c r="F1550" s="122"/>
      <c r="G1550" s="31" t="str">
        <f>VLOOKUP(AF1550, method!$A$1:$B$15, 2, 0)</f>
        <v>中後</v>
      </c>
      <c r="H1550">
        <v>9</v>
      </c>
      <c r="I1550" t="str">
        <f t="shared" si="72"/>
        <v>忠</v>
      </c>
      <c r="J1550">
        <f>COUNTIF($B$2:B1550,B1550)</f>
        <v>14</v>
      </c>
      <c r="K1550" t="str">
        <f t="shared" ca="1" si="73"/>
        <v/>
      </c>
      <c r="L1550" t="s">
        <v>536</v>
      </c>
      <c r="M1550" s="39" t="s">
        <v>369</v>
      </c>
      <c r="N1550">
        <v>1200</v>
      </c>
      <c r="O1550">
        <v>1</v>
      </c>
      <c r="P1550">
        <v>10.18</v>
      </c>
      <c r="Q1550">
        <v>2</v>
      </c>
      <c r="R1550">
        <v>3</v>
      </c>
      <c r="S1550" s="62" t="s">
        <v>154</v>
      </c>
      <c r="T1550" s="52" t="s">
        <v>56</v>
      </c>
      <c r="U1550" s="18" t="s">
        <v>74</v>
      </c>
      <c r="V1550">
        <v>131</v>
      </c>
      <c r="W1550">
        <v>135</v>
      </c>
      <c r="X1550">
        <v>1088</v>
      </c>
      <c r="Z1550">
        <v>8.8000000000000007</v>
      </c>
      <c r="AA1550" s="37" t="s">
        <v>408</v>
      </c>
      <c r="AB1550" s="35" t="s">
        <v>377</v>
      </c>
      <c r="AC1550" s="35">
        <f>VLOOKUP(A1550,Raceinfo!$A$1:$D$15,4,0)</f>
        <v>3</v>
      </c>
      <c r="AD1550">
        <v>4</v>
      </c>
      <c r="AE1550">
        <v>60</v>
      </c>
      <c r="AF1550">
        <v>8</v>
      </c>
      <c r="AG1550">
        <v>8</v>
      </c>
      <c r="AH1550">
        <v>9</v>
      </c>
      <c r="AL1550" t="s">
        <v>744</v>
      </c>
      <c r="AM1550" t="s">
        <v>1628</v>
      </c>
      <c r="AN1550" s="126">
        <f>表格2[[#This Row],[今次負磅]]/表格2[[#This Row],[排位體重]]*100%</f>
        <v>0.12040441176470588</v>
      </c>
      <c r="AO1550" t="str">
        <f t="shared" si="74"/>
        <v/>
      </c>
    </row>
    <row r="1551" spans="1:41" x14ac:dyDescent="0.25">
      <c r="A1551" s="25" t="s">
        <v>290</v>
      </c>
      <c r="B1551" s="28" t="s">
        <v>299</v>
      </c>
      <c r="C1551" s="28"/>
      <c r="D1551" s="28"/>
      <c r="E1551" s="12" t="s">
        <v>29</v>
      </c>
      <c r="F1551" s="122"/>
      <c r="G1551" s="30" t="str">
        <f>VLOOKUP(AF1551, method!$A$1:$B$15, 2, 0)</f>
        <v>放頭</v>
      </c>
      <c r="H1551">
        <v>9</v>
      </c>
      <c r="I1551" t="str">
        <f t="shared" si="72"/>
        <v>忠</v>
      </c>
      <c r="J1551">
        <f>COUNTIF($B$2:B1551,B1551)</f>
        <v>15</v>
      </c>
      <c r="K1551" t="str">
        <f t="shared" ca="1" si="73"/>
        <v/>
      </c>
      <c r="L1551" t="s">
        <v>690</v>
      </c>
      <c r="M1551" s="39" t="s">
        <v>430</v>
      </c>
      <c r="N1551">
        <v>1200</v>
      </c>
      <c r="O1551">
        <v>1</v>
      </c>
      <c r="P1551">
        <v>9.59</v>
      </c>
      <c r="Q1551">
        <v>2</v>
      </c>
      <c r="R1551">
        <v>11</v>
      </c>
      <c r="S1551" s="62" t="s">
        <v>154</v>
      </c>
      <c r="T1551" s="78" t="s">
        <v>599</v>
      </c>
      <c r="U1551" s="18" t="s">
        <v>74</v>
      </c>
      <c r="V1551">
        <v>131</v>
      </c>
      <c r="W1551">
        <v>115</v>
      </c>
      <c r="X1551">
        <v>1087</v>
      </c>
      <c r="Z1551">
        <v>19</v>
      </c>
      <c r="AA1551" s="37" t="s">
        <v>525</v>
      </c>
      <c r="AB1551" s="35" t="s">
        <v>370</v>
      </c>
      <c r="AC1551" s="35">
        <f>VLOOKUP(A1551,Raceinfo!$A$1:$D$15,4,0)</f>
        <v>3</v>
      </c>
      <c r="AD1551">
        <v>3</v>
      </c>
      <c r="AE1551">
        <v>62</v>
      </c>
      <c r="AF1551">
        <v>3</v>
      </c>
      <c r="AG1551">
        <v>2</v>
      </c>
      <c r="AH1551">
        <v>9</v>
      </c>
      <c r="AL1551" t="s">
        <v>735</v>
      </c>
      <c r="AM1551" t="s">
        <v>1620</v>
      </c>
      <c r="AN1551" s="126">
        <f>表格2[[#This Row],[今次負磅]]/表格2[[#This Row],[排位體重]]*100%</f>
        <v>0.12051517939282429</v>
      </c>
      <c r="AO1551" t="str">
        <f t="shared" si="74"/>
        <v/>
      </c>
    </row>
    <row r="1552" spans="1:41" x14ac:dyDescent="0.25">
      <c r="A1552" s="25" t="s">
        <v>290</v>
      </c>
      <c r="B1552" s="28" t="s">
        <v>299</v>
      </c>
      <c r="C1552" s="28"/>
      <c r="D1552" s="28"/>
      <c r="E1552" s="12" t="s">
        <v>29</v>
      </c>
      <c r="F1552" s="122"/>
      <c r="G1552" s="32" t="str">
        <f>VLOOKUP(AF1552, method!$A$1:$B$15, 2, 0)</f>
        <v>中前</v>
      </c>
      <c r="H1552">
        <v>9</v>
      </c>
      <c r="I1552" t="str">
        <f t="shared" si="72"/>
        <v>忠</v>
      </c>
      <c r="J1552">
        <f>COUNTIF($B$2:B1552,B1552)</f>
        <v>16</v>
      </c>
      <c r="K1552" t="str">
        <f t="shared" ca="1" si="73"/>
        <v/>
      </c>
      <c r="L1552" t="s">
        <v>516</v>
      </c>
      <c r="M1552" s="41" t="s">
        <v>400</v>
      </c>
      <c r="N1552">
        <v>1200</v>
      </c>
      <c r="O1552">
        <v>1</v>
      </c>
      <c r="P1552">
        <v>9.5299999999999994</v>
      </c>
      <c r="Q1552">
        <v>2</v>
      </c>
      <c r="R1552">
        <v>11</v>
      </c>
      <c r="S1552" s="62" t="s">
        <v>154</v>
      </c>
      <c r="T1552" s="62" t="s">
        <v>154</v>
      </c>
      <c r="U1552" s="18" t="s">
        <v>74</v>
      </c>
      <c r="V1552">
        <v>131</v>
      </c>
      <c r="W1552">
        <v>120</v>
      </c>
      <c r="X1552">
        <v>1072</v>
      </c>
      <c r="Z1552">
        <v>7.7</v>
      </c>
      <c r="AA1552" s="37" t="s">
        <v>525</v>
      </c>
      <c r="AB1552" s="35" t="s">
        <v>377</v>
      </c>
      <c r="AC1552" s="35">
        <f>VLOOKUP(A1552,Raceinfo!$A$1:$D$15,4,0)</f>
        <v>3</v>
      </c>
      <c r="AD1552">
        <v>3</v>
      </c>
      <c r="AE1552">
        <v>63</v>
      </c>
      <c r="AF1552">
        <v>6</v>
      </c>
      <c r="AG1552">
        <v>7</v>
      </c>
      <c r="AH1552">
        <v>9</v>
      </c>
      <c r="AL1552" t="s">
        <v>671</v>
      </c>
      <c r="AM1552" t="s">
        <v>1583</v>
      </c>
      <c r="AN1552" s="126">
        <f>表格2[[#This Row],[今次負磅]]/表格2[[#This Row],[排位體重]]*100%</f>
        <v>0.12220149253731344</v>
      </c>
      <c r="AO1552" t="str">
        <f t="shared" si="74"/>
        <v/>
      </c>
    </row>
    <row r="1553" spans="1:41" x14ac:dyDescent="0.25">
      <c r="A1553" s="25" t="s">
        <v>290</v>
      </c>
      <c r="B1553" s="28" t="s">
        <v>299</v>
      </c>
      <c r="C1553" s="28"/>
      <c r="D1553" s="28"/>
      <c r="E1553" s="12" t="s">
        <v>29</v>
      </c>
      <c r="F1553" s="122"/>
      <c r="G1553" s="30" t="str">
        <f>VLOOKUP(AF1553, method!$A$1:$B$15, 2, 0)</f>
        <v>放頭</v>
      </c>
      <c r="H1553">
        <v>8</v>
      </c>
      <c r="I1553" t="str">
        <f t="shared" si="72"/>
        <v>忠</v>
      </c>
      <c r="J1553">
        <f>COUNTIF($B$2:B1553,B1553)</f>
        <v>17</v>
      </c>
      <c r="K1553" t="str">
        <f t="shared" ca="1" si="73"/>
        <v/>
      </c>
      <c r="L1553" t="s">
        <v>490</v>
      </c>
      <c r="M1553" s="39" t="s">
        <v>430</v>
      </c>
      <c r="N1553" s="42">
        <v>1400</v>
      </c>
      <c r="O1553">
        <v>1</v>
      </c>
      <c r="P1553">
        <v>22.18</v>
      </c>
      <c r="Q1553">
        <v>2</v>
      </c>
      <c r="R1553">
        <v>12</v>
      </c>
      <c r="S1553" s="62" t="s">
        <v>154</v>
      </c>
      <c r="T1553" s="60" t="s">
        <v>125</v>
      </c>
      <c r="U1553" s="18" t="s">
        <v>74</v>
      </c>
      <c r="V1553">
        <v>131</v>
      </c>
      <c r="W1553">
        <v>121</v>
      </c>
      <c r="X1553">
        <v>1089</v>
      </c>
      <c r="Z1553">
        <v>24</v>
      </c>
      <c r="AA1553" s="37" t="s">
        <v>414</v>
      </c>
      <c r="AB1553" s="35" t="s">
        <v>377</v>
      </c>
      <c r="AC1553" s="35">
        <f>VLOOKUP(A1553,Raceinfo!$A$1:$D$15,4,0)</f>
        <v>3</v>
      </c>
      <c r="AD1553">
        <v>3</v>
      </c>
      <c r="AE1553">
        <v>63</v>
      </c>
      <c r="AF1553">
        <v>1</v>
      </c>
      <c r="AG1553">
        <v>2</v>
      </c>
      <c r="AH1553">
        <v>2</v>
      </c>
      <c r="AI1553">
        <v>8</v>
      </c>
      <c r="AL1553" t="s">
        <v>810</v>
      </c>
      <c r="AM1553" t="s">
        <v>1676</v>
      </c>
      <c r="AN1553" s="126">
        <f>表格2[[#This Row],[今次負磅]]/表格2[[#This Row],[排位體重]]*100%</f>
        <v>0.12029384756657484</v>
      </c>
      <c r="AO1553" t="str">
        <f t="shared" si="74"/>
        <v/>
      </c>
    </row>
    <row r="1554" spans="1:41" x14ac:dyDescent="0.25">
      <c r="A1554" s="25" t="s">
        <v>290</v>
      </c>
      <c r="B1554" s="28" t="s">
        <v>299</v>
      </c>
      <c r="C1554" s="28"/>
      <c r="D1554" s="28"/>
      <c r="E1554" s="12" t="s">
        <v>29</v>
      </c>
      <c r="F1554" s="122"/>
      <c r="G1554" s="30" t="str">
        <f>VLOOKUP(AF1554, method!$A$1:$B$15, 2, 0)</f>
        <v>放頭</v>
      </c>
      <c r="H1554">
        <v>7</v>
      </c>
      <c r="I1554" t="str">
        <f t="shared" si="72"/>
        <v>忠</v>
      </c>
      <c r="J1554">
        <f>COUNTIF($B$2:B1554,B1554)</f>
        <v>18</v>
      </c>
      <c r="K1554" t="str">
        <f t="shared" ca="1" si="73"/>
        <v/>
      </c>
      <c r="L1554" t="s">
        <v>639</v>
      </c>
      <c r="M1554" s="39" t="s">
        <v>430</v>
      </c>
      <c r="N1554" s="42">
        <v>1400</v>
      </c>
      <c r="O1554">
        <v>1</v>
      </c>
      <c r="P1554">
        <v>22.34</v>
      </c>
      <c r="Q1554">
        <v>2</v>
      </c>
      <c r="R1554">
        <v>2</v>
      </c>
      <c r="S1554" s="62" t="s">
        <v>154</v>
      </c>
      <c r="T1554" s="47" t="s">
        <v>32</v>
      </c>
      <c r="U1554" s="18" t="s">
        <v>74</v>
      </c>
      <c r="V1554">
        <v>131</v>
      </c>
      <c r="W1554">
        <v>120</v>
      </c>
      <c r="X1554">
        <v>1081</v>
      </c>
      <c r="Z1554">
        <v>3.5</v>
      </c>
      <c r="AA1554" s="37" t="s">
        <v>428</v>
      </c>
      <c r="AB1554" s="35" t="s">
        <v>370</v>
      </c>
      <c r="AC1554" s="35">
        <f>VLOOKUP(A1554,Raceinfo!$A$1:$D$15,4,0)</f>
        <v>3</v>
      </c>
      <c r="AD1554">
        <v>3</v>
      </c>
      <c r="AE1554">
        <v>63</v>
      </c>
      <c r="AF1554">
        <v>1</v>
      </c>
      <c r="AG1554">
        <v>2</v>
      </c>
      <c r="AH1554">
        <v>1</v>
      </c>
      <c r="AI1554">
        <v>7</v>
      </c>
      <c r="AL1554" t="s">
        <v>474</v>
      </c>
      <c r="AM1554" t="s">
        <v>1536</v>
      </c>
      <c r="AN1554" s="126">
        <f>表格2[[#This Row],[今次負磅]]/表格2[[#This Row],[排位體重]]*100%</f>
        <v>0.1211840888066605</v>
      </c>
      <c r="AO1554" t="str">
        <f t="shared" si="74"/>
        <v/>
      </c>
    </row>
    <row r="1555" spans="1:41" x14ac:dyDescent="0.25">
      <c r="A1555" s="25" t="s">
        <v>290</v>
      </c>
      <c r="B1555" s="28" t="s">
        <v>299</v>
      </c>
      <c r="C1555" s="28"/>
      <c r="D1555" s="28"/>
      <c r="E1555" s="11" t="s">
        <v>1414</v>
      </c>
      <c r="F1555" s="28" t="s">
        <v>1408</v>
      </c>
      <c r="G1555" s="30" t="str">
        <f>VLOOKUP(AF1555, method!$A$1:$B$15, 2, 0)</f>
        <v>放頭</v>
      </c>
      <c r="H1555" s="15">
        <v>1</v>
      </c>
      <c r="I1555" s="15" t="str">
        <f t="shared" si="72"/>
        <v>忠</v>
      </c>
      <c r="J1555" s="15">
        <f>COUNTIF($B$2:B1555,B1555)</f>
        <v>19</v>
      </c>
      <c r="K1555" s="15" t="str">
        <f t="shared" ca="1" si="73"/>
        <v/>
      </c>
      <c r="L1555" t="s">
        <v>494</v>
      </c>
      <c r="M1555" s="39" t="s">
        <v>369</v>
      </c>
      <c r="N1555" s="42">
        <v>1400</v>
      </c>
      <c r="O1555">
        <v>1</v>
      </c>
      <c r="P1555">
        <v>21.85</v>
      </c>
      <c r="Q1555">
        <v>2</v>
      </c>
      <c r="R1555">
        <v>2</v>
      </c>
      <c r="S1555" s="62" t="s">
        <v>154</v>
      </c>
      <c r="T1555" s="47" t="s">
        <v>32</v>
      </c>
      <c r="U1555" s="18" t="s">
        <v>74</v>
      </c>
      <c r="V1555">
        <v>131</v>
      </c>
      <c r="W1555">
        <v>134</v>
      </c>
      <c r="X1555">
        <v>1078</v>
      </c>
      <c r="Z1555">
        <v>2.4</v>
      </c>
      <c r="AA1555" s="38" t="s">
        <v>461</v>
      </c>
      <c r="AB1555" s="35" t="s">
        <v>370</v>
      </c>
      <c r="AC1555" s="35">
        <f>VLOOKUP(A1555,Raceinfo!$A$1:$D$15,4,0)</f>
        <v>3</v>
      </c>
      <c r="AD1555">
        <v>4</v>
      </c>
      <c r="AE1555">
        <v>58</v>
      </c>
      <c r="AF1555">
        <v>1</v>
      </c>
      <c r="AG1555">
        <v>1</v>
      </c>
      <c r="AH1555">
        <v>1</v>
      </c>
      <c r="AI1555">
        <v>1</v>
      </c>
      <c r="AL1555" t="s">
        <v>474</v>
      </c>
      <c r="AM1555" t="s">
        <v>1536</v>
      </c>
      <c r="AN1555" s="126">
        <f>表格2[[#This Row],[今次負磅]]/表格2[[#This Row],[排位體重]]*100%</f>
        <v>0.12152133580705009</v>
      </c>
      <c r="AO1555" t="str">
        <f t="shared" si="74"/>
        <v/>
      </c>
    </row>
    <row r="1556" spans="1:41" x14ac:dyDescent="0.25">
      <c r="A1556" s="25" t="s">
        <v>290</v>
      </c>
      <c r="B1556" s="28" t="s">
        <v>299</v>
      </c>
      <c r="C1556" s="28"/>
      <c r="D1556" s="28"/>
      <c r="E1556" s="11" t="s">
        <v>1414</v>
      </c>
      <c r="F1556" s="122"/>
      <c r="G1556" s="32" t="str">
        <f>VLOOKUP(AF1556, method!$A$1:$B$15, 2, 0)</f>
        <v>中前</v>
      </c>
      <c r="H1556">
        <v>9</v>
      </c>
      <c r="I1556" t="str">
        <f t="shared" si="72"/>
        <v>忠</v>
      </c>
      <c r="J1556">
        <f>COUNTIF($B$2:B1556,B1556)</f>
        <v>20</v>
      </c>
      <c r="K1556" t="str">
        <f t="shared" ca="1" si="73"/>
        <v/>
      </c>
      <c r="L1556" t="s">
        <v>605</v>
      </c>
      <c r="M1556" s="40" t="s">
        <v>398</v>
      </c>
      <c r="N1556">
        <v>1200</v>
      </c>
      <c r="O1556">
        <v>1</v>
      </c>
      <c r="P1556">
        <v>10.78</v>
      </c>
      <c r="Q1556">
        <v>2</v>
      </c>
      <c r="R1556">
        <v>12</v>
      </c>
      <c r="S1556" s="62" t="s">
        <v>154</v>
      </c>
      <c r="T1556" s="47" t="s">
        <v>32</v>
      </c>
      <c r="U1556" s="18" t="s">
        <v>74</v>
      </c>
      <c r="V1556">
        <v>131</v>
      </c>
      <c r="W1556">
        <v>134</v>
      </c>
      <c r="X1556">
        <v>1084</v>
      </c>
      <c r="Z1556">
        <v>5.0999999999999996</v>
      </c>
      <c r="AA1556" s="37" t="s">
        <v>423</v>
      </c>
      <c r="AB1556" s="35" t="s">
        <v>377</v>
      </c>
      <c r="AC1556" s="35">
        <f>VLOOKUP(A1556,Raceinfo!$A$1:$D$15,4,0)</f>
        <v>3</v>
      </c>
      <c r="AD1556">
        <v>4</v>
      </c>
      <c r="AE1556">
        <v>59</v>
      </c>
      <c r="AF1556">
        <v>6</v>
      </c>
      <c r="AG1556">
        <v>5</v>
      </c>
      <c r="AH1556">
        <v>9</v>
      </c>
      <c r="AL1556" t="s">
        <v>474</v>
      </c>
      <c r="AM1556" t="s">
        <v>1536</v>
      </c>
      <c r="AN1556" s="126">
        <f>表格2[[#This Row],[今次負磅]]/表格2[[#This Row],[排位體重]]*100%</f>
        <v>0.12084870848708487</v>
      </c>
      <c r="AO1556" t="str">
        <f t="shared" si="74"/>
        <v/>
      </c>
    </row>
    <row r="1557" spans="1:41" x14ac:dyDescent="0.25">
      <c r="A1557" s="25" t="s">
        <v>290</v>
      </c>
      <c r="B1557" s="28" t="s">
        <v>299</v>
      </c>
      <c r="C1557" s="28"/>
      <c r="D1557" s="28"/>
      <c r="E1557" s="11" t="s">
        <v>1414</v>
      </c>
      <c r="F1557" s="122"/>
      <c r="G1557" s="32" t="str">
        <f>VLOOKUP(AF1557, method!$A$1:$B$15, 2, 0)</f>
        <v>中前</v>
      </c>
      <c r="H1557">
        <v>6</v>
      </c>
      <c r="I1557" t="str">
        <f t="shared" si="72"/>
        <v>忠</v>
      </c>
      <c r="J1557">
        <f>COUNTIF($B$2:B1557,B1557)</f>
        <v>21</v>
      </c>
      <c r="K1557" t="str">
        <f t="shared" ca="1" si="73"/>
        <v/>
      </c>
      <c r="L1557" t="s">
        <v>495</v>
      </c>
      <c r="M1557" s="39" t="s">
        <v>384</v>
      </c>
      <c r="N1557" s="42">
        <v>1400</v>
      </c>
      <c r="O1557">
        <v>1</v>
      </c>
      <c r="P1557">
        <v>22.19</v>
      </c>
      <c r="Q1557">
        <v>2</v>
      </c>
      <c r="R1557">
        <v>4</v>
      </c>
      <c r="S1557" s="62" t="s">
        <v>154</v>
      </c>
      <c r="T1557" s="47" t="s">
        <v>32</v>
      </c>
      <c r="U1557" s="18" t="s">
        <v>74</v>
      </c>
      <c r="V1557">
        <v>131</v>
      </c>
      <c r="W1557">
        <v>134</v>
      </c>
      <c r="X1557">
        <v>1095</v>
      </c>
      <c r="Z1557">
        <v>1.8</v>
      </c>
      <c r="AA1557" s="37" t="s">
        <v>428</v>
      </c>
      <c r="AB1557" s="35" t="s">
        <v>370</v>
      </c>
      <c r="AC1557" s="35">
        <f>VLOOKUP(A1557,Raceinfo!$A$1:$D$15,4,0)</f>
        <v>3</v>
      </c>
      <c r="AD1557">
        <v>4</v>
      </c>
      <c r="AE1557">
        <v>59</v>
      </c>
      <c r="AF1557">
        <v>5</v>
      </c>
      <c r="AG1557">
        <v>6</v>
      </c>
      <c r="AH1557">
        <v>6</v>
      </c>
      <c r="AI1557">
        <v>6</v>
      </c>
      <c r="AL1557" t="s">
        <v>811</v>
      </c>
      <c r="AM1557" t="s">
        <v>1677</v>
      </c>
      <c r="AN1557" s="126">
        <f>表格2[[#This Row],[今次負磅]]/表格2[[#This Row],[排位體重]]*100%</f>
        <v>0.11963470319634703</v>
      </c>
      <c r="AO1557" t="str">
        <f t="shared" si="74"/>
        <v/>
      </c>
    </row>
    <row r="1558" spans="1:41" x14ac:dyDescent="0.25">
      <c r="A1558" s="25" t="s">
        <v>290</v>
      </c>
      <c r="B1558" s="17" t="s">
        <v>301</v>
      </c>
      <c r="C1558" s="17"/>
      <c r="D1558" s="17"/>
      <c r="E1558" s="12" t="s">
        <v>29</v>
      </c>
      <c r="F1558" s="23" t="s">
        <v>1409</v>
      </c>
      <c r="G1558" s="32" t="str">
        <f>VLOOKUP(AF1558, method!$A$1:$B$15, 2, 0)</f>
        <v>中前</v>
      </c>
      <c r="H1558" s="15">
        <v>1</v>
      </c>
      <c r="I1558" s="15" t="str">
        <f t="shared" si="72"/>
        <v>忠</v>
      </c>
      <c r="J1558" s="15">
        <f>COUNTIF($B$2:B1558,B1558)</f>
        <v>1</v>
      </c>
      <c r="K1558" s="15" t="str">
        <f t="shared" ca="1" si="73"/>
        <v/>
      </c>
      <c r="L1558" t="s">
        <v>462</v>
      </c>
      <c r="M1558" s="39" t="s">
        <v>430</v>
      </c>
      <c r="N1558" s="42">
        <v>1400</v>
      </c>
      <c r="O1558">
        <v>1</v>
      </c>
      <c r="P1558">
        <v>22.4</v>
      </c>
      <c r="Q1558">
        <v>1</v>
      </c>
      <c r="R1558">
        <v>5</v>
      </c>
      <c r="S1558" s="45" t="s">
        <v>22</v>
      </c>
      <c r="T1558" s="45" t="s">
        <v>22</v>
      </c>
      <c r="U1558" s="18" t="s">
        <v>23</v>
      </c>
      <c r="V1558">
        <v>131</v>
      </c>
      <c r="W1558">
        <v>124</v>
      </c>
      <c r="X1558">
        <v>1165</v>
      </c>
      <c r="Z1558">
        <v>4.5999999999999996</v>
      </c>
      <c r="AA1558" s="38" t="s">
        <v>463</v>
      </c>
      <c r="AB1558" s="36" t="s">
        <v>459</v>
      </c>
      <c r="AC1558" s="36">
        <f>VLOOKUP(A1558,Raceinfo!$A$1:$D$15,4,0)</f>
        <v>3</v>
      </c>
      <c r="AD1558">
        <v>3</v>
      </c>
      <c r="AE1558">
        <v>68</v>
      </c>
      <c r="AF1558">
        <v>4</v>
      </c>
      <c r="AG1558">
        <v>3</v>
      </c>
      <c r="AH1558">
        <v>3</v>
      </c>
      <c r="AI1558">
        <v>1</v>
      </c>
      <c r="AL1558" t="s">
        <v>18</v>
      </c>
      <c r="AM1558" t="s">
        <v>1475</v>
      </c>
      <c r="AN1558" s="126">
        <f>表格2[[#This Row],[今次負磅]]/表格2[[#This Row],[排位體重]]*100%</f>
        <v>0.11244635193133047</v>
      </c>
      <c r="AO1558" t="str">
        <f t="shared" si="74"/>
        <v/>
      </c>
    </row>
    <row r="1559" spans="1:41" x14ac:dyDescent="0.25">
      <c r="A1559" s="25" t="s">
        <v>290</v>
      </c>
      <c r="B1559" s="17" t="s">
        <v>301</v>
      </c>
      <c r="C1559" s="17"/>
      <c r="D1559" s="17"/>
      <c r="E1559" s="12" t="s">
        <v>29</v>
      </c>
      <c r="F1559" s="122"/>
      <c r="G1559" s="32" t="str">
        <f>VLOOKUP(AF1559, method!$A$1:$B$15, 2, 0)</f>
        <v>中前</v>
      </c>
      <c r="H1559">
        <v>4</v>
      </c>
      <c r="I1559" t="str">
        <f t="shared" si="72"/>
        <v>忠</v>
      </c>
      <c r="J1559">
        <f>COUNTIF($B$2:B1559,B1559)</f>
        <v>2</v>
      </c>
      <c r="K1559" t="str">
        <f t="shared" ca="1" si="73"/>
        <v/>
      </c>
      <c r="L1559" t="s">
        <v>422</v>
      </c>
      <c r="M1559" s="39" t="s">
        <v>369</v>
      </c>
      <c r="N1559" s="42">
        <v>1400</v>
      </c>
      <c r="O1559">
        <v>1</v>
      </c>
      <c r="P1559">
        <v>22.13</v>
      </c>
      <c r="Q1559">
        <v>1</v>
      </c>
      <c r="R1559">
        <v>1</v>
      </c>
      <c r="S1559" s="45" t="s">
        <v>22</v>
      </c>
      <c r="T1559" s="62" t="s">
        <v>154</v>
      </c>
      <c r="U1559" s="18" t="s">
        <v>23</v>
      </c>
      <c r="V1559">
        <v>131</v>
      </c>
      <c r="W1559">
        <v>124</v>
      </c>
      <c r="X1559">
        <v>1176</v>
      </c>
      <c r="Z1559">
        <v>2.1</v>
      </c>
      <c r="AA1559" s="38">
        <v>2</v>
      </c>
      <c r="AB1559" s="35" t="s">
        <v>370</v>
      </c>
      <c r="AC1559" s="35">
        <f>VLOOKUP(A1559,Raceinfo!$A$1:$D$15,4,0)</f>
        <v>3</v>
      </c>
      <c r="AD1559">
        <v>3</v>
      </c>
      <c r="AE1559">
        <v>68</v>
      </c>
      <c r="AF1559">
        <v>4</v>
      </c>
      <c r="AG1559">
        <v>4</v>
      </c>
      <c r="AH1559">
        <v>4</v>
      </c>
      <c r="AI1559">
        <v>4</v>
      </c>
      <c r="AL1559" t="s">
        <v>18</v>
      </c>
      <c r="AM1559" t="s">
        <v>1475</v>
      </c>
      <c r="AN1559" s="126">
        <f>表格2[[#This Row],[今次負磅]]/表格2[[#This Row],[排位體重]]*100%</f>
        <v>0.11139455782312925</v>
      </c>
      <c r="AO1559" t="str">
        <f t="shared" si="74"/>
        <v/>
      </c>
    </row>
    <row r="1560" spans="1:41" x14ac:dyDescent="0.25">
      <c r="A1560" s="25" t="s">
        <v>290</v>
      </c>
      <c r="B1560" s="17" t="s">
        <v>301</v>
      </c>
      <c r="C1560" s="17"/>
      <c r="D1560" s="17"/>
      <c r="E1560" s="12" t="s">
        <v>29</v>
      </c>
      <c r="F1560" s="23" t="s">
        <v>1409</v>
      </c>
      <c r="G1560" s="32" t="str">
        <f>VLOOKUP(AF1560, method!$A$1:$B$15, 2, 0)</f>
        <v>中前</v>
      </c>
      <c r="H1560" s="15">
        <v>1</v>
      </c>
      <c r="I1560" s="15" t="str">
        <f t="shared" si="72"/>
        <v>忠</v>
      </c>
      <c r="J1560" s="15">
        <f>COUNTIF($B$2:B1560,B1560)</f>
        <v>3</v>
      </c>
      <c r="K1560" s="15" t="str">
        <f t="shared" ca="1" si="73"/>
        <v/>
      </c>
      <c r="L1560" t="s">
        <v>417</v>
      </c>
      <c r="M1560" s="39" t="s">
        <v>394</v>
      </c>
      <c r="N1560" s="42">
        <v>1400</v>
      </c>
      <c r="O1560">
        <v>1</v>
      </c>
      <c r="P1560">
        <v>24.6</v>
      </c>
      <c r="Q1560">
        <v>1</v>
      </c>
      <c r="R1560">
        <v>7</v>
      </c>
      <c r="S1560" s="45" t="s">
        <v>22</v>
      </c>
      <c r="T1560" s="62" t="s">
        <v>154</v>
      </c>
      <c r="U1560" s="18" t="s">
        <v>23</v>
      </c>
      <c r="V1560">
        <v>131</v>
      </c>
      <c r="W1560">
        <v>118</v>
      </c>
      <c r="X1560">
        <v>1175</v>
      </c>
      <c r="Z1560">
        <v>2.8</v>
      </c>
      <c r="AA1560" s="38" t="s">
        <v>517</v>
      </c>
      <c r="AB1560" s="36" t="s">
        <v>702</v>
      </c>
      <c r="AC1560" s="36">
        <f>VLOOKUP(A1560,Raceinfo!$A$1:$D$15,4,0)</f>
        <v>3</v>
      </c>
      <c r="AD1560">
        <v>3</v>
      </c>
      <c r="AE1560">
        <v>60</v>
      </c>
      <c r="AF1560">
        <v>4</v>
      </c>
      <c r="AG1560">
        <v>4</v>
      </c>
      <c r="AH1560">
        <v>4</v>
      </c>
      <c r="AI1560">
        <v>1</v>
      </c>
      <c r="AL1560" t="s">
        <v>18</v>
      </c>
      <c r="AM1560" t="s">
        <v>1475</v>
      </c>
      <c r="AN1560" s="126">
        <f>表格2[[#This Row],[今次負磅]]/表格2[[#This Row],[排位體重]]*100%</f>
        <v>0.11148936170212766</v>
      </c>
      <c r="AO1560" t="str">
        <f t="shared" si="74"/>
        <v/>
      </c>
    </row>
    <row r="1561" spans="1:41" x14ac:dyDescent="0.25">
      <c r="A1561" s="25" t="s">
        <v>290</v>
      </c>
      <c r="B1561" s="17" t="s">
        <v>301</v>
      </c>
      <c r="C1561" s="17"/>
      <c r="D1561" s="17"/>
      <c r="E1561" s="11" t="s">
        <v>1414</v>
      </c>
      <c r="F1561" s="122"/>
      <c r="G1561" s="32" t="str">
        <f>VLOOKUP(AF1561, method!$A$1:$B$15, 2, 0)</f>
        <v>中前</v>
      </c>
      <c r="H1561" s="15">
        <v>3</v>
      </c>
      <c r="I1561" s="15" t="str">
        <f t="shared" si="72"/>
        <v>忠</v>
      </c>
      <c r="J1561" s="15">
        <f>COUNTIF($B$2:B1561,B1561)</f>
        <v>4</v>
      </c>
      <c r="K1561" s="15" t="str">
        <f t="shared" ca="1" si="73"/>
        <v/>
      </c>
      <c r="L1561" t="s">
        <v>538</v>
      </c>
      <c r="M1561" s="39" t="s">
        <v>413</v>
      </c>
      <c r="N1561">
        <v>1200</v>
      </c>
      <c r="O1561">
        <v>1</v>
      </c>
      <c r="P1561">
        <v>9.8800000000000008</v>
      </c>
      <c r="Q1561">
        <v>1</v>
      </c>
      <c r="R1561">
        <v>3</v>
      </c>
      <c r="S1561" s="45" t="s">
        <v>22</v>
      </c>
      <c r="T1561" s="45" t="s">
        <v>22</v>
      </c>
      <c r="U1561" s="18" t="s">
        <v>23</v>
      </c>
      <c r="V1561">
        <v>131</v>
      </c>
      <c r="W1561">
        <v>135</v>
      </c>
      <c r="X1561">
        <v>1171</v>
      </c>
      <c r="Z1561">
        <v>1.7</v>
      </c>
      <c r="AA1561" s="38" t="s">
        <v>463</v>
      </c>
      <c r="AB1561" s="35" t="s">
        <v>377</v>
      </c>
      <c r="AC1561" s="35">
        <f>VLOOKUP(A1561,Raceinfo!$A$1:$D$15,4,0)</f>
        <v>3</v>
      </c>
      <c r="AD1561">
        <v>4</v>
      </c>
      <c r="AE1561">
        <v>60</v>
      </c>
      <c r="AF1561">
        <v>6</v>
      </c>
      <c r="AG1561">
        <v>5</v>
      </c>
      <c r="AH1561">
        <v>3</v>
      </c>
      <c r="AL1561" t="s">
        <v>18</v>
      </c>
      <c r="AM1561" t="s">
        <v>1475</v>
      </c>
      <c r="AN1561" s="126">
        <f>表格2[[#This Row],[今次負磅]]/表格2[[#This Row],[排位體重]]*100%</f>
        <v>0.11187019641332195</v>
      </c>
      <c r="AO1561" t="str">
        <f t="shared" si="74"/>
        <v/>
      </c>
    </row>
    <row r="1562" spans="1:41" x14ac:dyDescent="0.25">
      <c r="A1562" s="25" t="s">
        <v>290</v>
      </c>
      <c r="B1562" s="17" t="s">
        <v>301</v>
      </c>
      <c r="C1562" s="17"/>
      <c r="D1562" s="17"/>
      <c r="E1562" s="11" t="s">
        <v>1414</v>
      </c>
      <c r="F1562" s="122"/>
      <c r="G1562" s="32" t="str">
        <f>VLOOKUP(AF1562, method!$A$1:$B$15, 2, 0)</f>
        <v>中前</v>
      </c>
      <c r="H1562" s="15">
        <v>3</v>
      </c>
      <c r="I1562" s="15" t="str">
        <f t="shared" si="72"/>
        <v>忠</v>
      </c>
      <c r="J1562" s="15">
        <f>COUNTIF($B$2:B1562,B1562)</f>
        <v>5</v>
      </c>
      <c r="K1562" s="15" t="str">
        <f t="shared" ca="1" si="73"/>
        <v/>
      </c>
      <c r="L1562" t="s">
        <v>568</v>
      </c>
      <c r="M1562" s="39" t="s">
        <v>369</v>
      </c>
      <c r="N1562">
        <v>1200</v>
      </c>
      <c r="O1562">
        <v>1</v>
      </c>
      <c r="P1562">
        <v>8.73</v>
      </c>
      <c r="Q1562">
        <v>1</v>
      </c>
      <c r="R1562">
        <v>2</v>
      </c>
      <c r="S1562" s="45" t="s">
        <v>22</v>
      </c>
      <c r="T1562" s="52" t="s">
        <v>56</v>
      </c>
      <c r="U1562" s="18" t="s">
        <v>23</v>
      </c>
      <c r="V1562">
        <v>131</v>
      </c>
      <c r="W1562">
        <v>135</v>
      </c>
      <c r="X1562">
        <v>1174</v>
      </c>
      <c r="Z1562">
        <v>1.7</v>
      </c>
      <c r="AA1562" s="38" t="s">
        <v>550</v>
      </c>
      <c r="AB1562" s="35" t="s">
        <v>370</v>
      </c>
      <c r="AC1562" s="35">
        <f>VLOOKUP(A1562,Raceinfo!$A$1:$D$15,4,0)</f>
        <v>3</v>
      </c>
      <c r="AD1562">
        <v>4</v>
      </c>
      <c r="AE1562">
        <v>60</v>
      </c>
      <c r="AF1562">
        <v>7</v>
      </c>
      <c r="AG1562">
        <v>9</v>
      </c>
      <c r="AH1562">
        <v>3</v>
      </c>
      <c r="AL1562" t="s">
        <v>18</v>
      </c>
      <c r="AM1562" t="s">
        <v>1475</v>
      </c>
      <c r="AN1562" s="126">
        <f>表格2[[#This Row],[今次負磅]]/表格2[[#This Row],[排位體重]]*100%</f>
        <v>0.11158432708688246</v>
      </c>
      <c r="AO1562" t="str">
        <f t="shared" si="74"/>
        <v/>
      </c>
    </row>
    <row r="1563" spans="1:41" x14ac:dyDescent="0.25">
      <c r="A1563" s="25" t="s">
        <v>290</v>
      </c>
      <c r="B1563" s="17" t="s">
        <v>301</v>
      </c>
      <c r="C1563" s="17"/>
      <c r="D1563" s="17"/>
      <c r="E1563" s="11" t="s">
        <v>1414</v>
      </c>
      <c r="F1563" s="28" t="s">
        <v>1408</v>
      </c>
      <c r="G1563" s="30" t="str">
        <f>VLOOKUP(AF1563, method!$A$1:$B$15, 2, 0)</f>
        <v>放頭</v>
      </c>
      <c r="H1563" s="15">
        <v>1</v>
      </c>
      <c r="I1563" s="15" t="str">
        <f t="shared" si="72"/>
        <v>忠</v>
      </c>
      <c r="J1563" s="15">
        <f>COUNTIF($B$2:B1563,B1563)</f>
        <v>6</v>
      </c>
      <c r="K1563" s="15" t="str">
        <f t="shared" ca="1" si="73"/>
        <v/>
      </c>
      <c r="L1563" t="s">
        <v>427</v>
      </c>
      <c r="M1563" s="39" t="s">
        <v>369</v>
      </c>
      <c r="N1563">
        <v>1200</v>
      </c>
      <c r="O1563">
        <v>1</v>
      </c>
      <c r="P1563">
        <v>9.68</v>
      </c>
      <c r="Q1563">
        <v>1</v>
      </c>
      <c r="R1563">
        <v>11</v>
      </c>
      <c r="S1563" s="45" t="s">
        <v>22</v>
      </c>
      <c r="T1563" s="52" t="s">
        <v>56</v>
      </c>
      <c r="U1563" s="18" t="s">
        <v>23</v>
      </c>
      <c r="V1563">
        <v>131</v>
      </c>
      <c r="W1563">
        <v>128</v>
      </c>
      <c r="X1563">
        <v>1163</v>
      </c>
      <c r="Z1563">
        <v>6</v>
      </c>
      <c r="AA1563" s="38" t="s">
        <v>511</v>
      </c>
      <c r="AB1563" s="35" t="s">
        <v>377</v>
      </c>
      <c r="AC1563" s="35">
        <f>VLOOKUP(A1563,Raceinfo!$A$1:$D$15,4,0)</f>
        <v>3</v>
      </c>
      <c r="AD1563">
        <v>4</v>
      </c>
      <c r="AE1563">
        <v>52</v>
      </c>
      <c r="AF1563">
        <v>2</v>
      </c>
      <c r="AG1563">
        <v>2</v>
      </c>
      <c r="AH1563">
        <v>1</v>
      </c>
      <c r="AL1563" t="s">
        <v>181</v>
      </c>
      <c r="AM1563" t="s">
        <v>1489</v>
      </c>
      <c r="AN1563" s="126">
        <f>表格2[[#This Row],[今次負磅]]/表格2[[#This Row],[排位體重]]*100%</f>
        <v>0.11263972484952708</v>
      </c>
      <c r="AO1563" t="str">
        <f t="shared" si="74"/>
        <v/>
      </c>
    </row>
    <row r="1564" spans="1:41" x14ac:dyDescent="0.25">
      <c r="A1564" s="25" t="s">
        <v>290</v>
      </c>
      <c r="B1564" s="18" t="s">
        <v>303</v>
      </c>
      <c r="C1564" s="18" t="s">
        <v>1410</v>
      </c>
      <c r="D1564" s="18" t="s">
        <v>593</v>
      </c>
      <c r="E1564" s="11" t="s">
        <v>1414</v>
      </c>
      <c r="F1564" s="122"/>
      <c r="G1564" s="33" t="str">
        <f>VLOOKUP(AF1564, method!$A$1:$B$15, 2, 0)</f>
        <v>留後</v>
      </c>
      <c r="H1564" s="15">
        <v>3</v>
      </c>
      <c r="I1564" s="15" t="str">
        <f t="shared" si="72"/>
        <v>忠</v>
      </c>
      <c r="J1564" s="15">
        <f>COUNTIF($B$2:B1564,B1564)</f>
        <v>1</v>
      </c>
      <c r="K1564" s="15" t="str">
        <f t="shared" ca="1" si="73"/>
        <v/>
      </c>
      <c r="L1564" t="s">
        <v>393</v>
      </c>
      <c r="M1564" s="39" t="s">
        <v>394</v>
      </c>
      <c r="N1564" s="42">
        <v>1400</v>
      </c>
      <c r="O1564">
        <v>1</v>
      </c>
      <c r="P1564" s="127">
        <v>21.4</v>
      </c>
      <c r="Q1564">
        <v>10</v>
      </c>
      <c r="R1564">
        <v>9</v>
      </c>
      <c r="S1564" s="47" t="s">
        <v>32</v>
      </c>
      <c r="T1564" s="47" t="s">
        <v>32</v>
      </c>
      <c r="U1564" s="23" t="s">
        <v>47</v>
      </c>
      <c r="V1564">
        <v>129</v>
      </c>
      <c r="W1564">
        <v>131</v>
      </c>
      <c r="X1564">
        <v>1248</v>
      </c>
      <c r="Z1564">
        <v>2.2999999999999998</v>
      </c>
      <c r="AA1564" s="38" t="s">
        <v>463</v>
      </c>
      <c r="AB1564" s="35" t="s">
        <v>377</v>
      </c>
      <c r="AC1564" s="35">
        <f>VLOOKUP(A1564,Raceinfo!$A$1:$D$15,4,0)</f>
        <v>3</v>
      </c>
      <c r="AD1564">
        <v>3</v>
      </c>
      <c r="AE1564">
        <v>71</v>
      </c>
      <c r="AF1564">
        <v>12</v>
      </c>
      <c r="AG1564">
        <v>10</v>
      </c>
      <c r="AH1564">
        <v>11</v>
      </c>
      <c r="AI1564">
        <v>3</v>
      </c>
      <c r="AL1564" t="s">
        <v>34</v>
      </c>
      <c r="AM1564" t="s">
        <v>1470</v>
      </c>
      <c r="AN1564" s="126">
        <f>表格2[[#This Row],[今次負磅]]/表格2[[#This Row],[排位體重]]*100%</f>
        <v>0.10336538461538461</v>
      </c>
      <c r="AO1564" t="str">
        <f t="shared" si="74"/>
        <v/>
      </c>
    </row>
    <row r="1565" spans="1:41" x14ac:dyDescent="0.25">
      <c r="A1565" s="25" t="s">
        <v>290</v>
      </c>
      <c r="B1565" s="18" t="s">
        <v>303</v>
      </c>
      <c r="C1565" s="18" t="s">
        <v>1410</v>
      </c>
      <c r="D1565" s="18" t="s">
        <v>593</v>
      </c>
      <c r="E1565" s="11" t="s">
        <v>1414</v>
      </c>
      <c r="F1565" s="122"/>
      <c r="G1565" s="31" t="str">
        <f>VLOOKUP(AF1565, method!$A$1:$B$15, 2, 0)</f>
        <v>中後</v>
      </c>
      <c r="H1565" s="15">
        <v>3</v>
      </c>
      <c r="I1565" s="15" t="str">
        <f t="shared" si="72"/>
        <v>忠</v>
      </c>
      <c r="J1565" s="15">
        <f>COUNTIF($B$2:B1565,B1565)</f>
        <v>2</v>
      </c>
      <c r="K1565" s="15" t="str">
        <f t="shared" ca="1" si="73"/>
        <v/>
      </c>
      <c r="L1565" t="s">
        <v>522</v>
      </c>
      <c r="M1565" s="39" t="s">
        <v>394</v>
      </c>
      <c r="N1565" s="42">
        <v>1400</v>
      </c>
      <c r="O1565">
        <v>1</v>
      </c>
      <c r="P1565" s="127">
        <v>21.1</v>
      </c>
      <c r="Q1565">
        <v>10</v>
      </c>
      <c r="R1565">
        <v>8</v>
      </c>
      <c r="S1565" s="47" t="s">
        <v>32</v>
      </c>
      <c r="T1565" s="57" t="s">
        <v>77</v>
      </c>
      <c r="U1565" s="23" t="s">
        <v>47</v>
      </c>
      <c r="V1565">
        <v>129</v>
      </c>
      <c r="W1565">
        <v>127</v>
      </c>
      <c r="X1565">
        <v>1239</v>
      </c>
      <c r="Z1565">
        <v>3.5</v>
      </c>
      <c r="AA1565" s="38">
        <v>1</v>
      </c>
      <c r="AB1565" s="35" t="s">
        <v>377</v>
      </c>
      <c r="AC1565" s="35">
        <f>VLOOKUP(A1565,Raceinfo!$A$1:$D$15,4,0)</f>
        <v>3</v>
      </c>
      <c r="AD1565">
        <v>3</v>
      </c>
      <c r="AE1565">
        <v>71</v>
      </c>
      <c r="AF1565">
        <v>10</v>
      </c>
      <c r="AG1565">
        <v>10</v>
      </c>
      <c r="AH1565">
        <v>9</v>
      </c>
      <c r="AI1565">
        <v>3</v>
      </c>
      <c r="AL1565" t="s">
        <v>34</v>
      </c>
      <c r="AM1565" t="s">
        <v>1470</v>
      </c>
      <c r="AN1565" s="126">
        <f>表格2[[#This Row],[今次負磅]]/表格2[[#This Row],[排位體重]]*100%</f>
        <v>0.10411622276029056</v>
      </c>
      <c r="AO1565" t="str">
        <f t="shared" si="74"/>
        <v/>
      </c>
    </row>
    <row r="1566" spans="1:41" x14ac:dyDescent="0.25">
      <c r="A1566" s="25" t="s">
        <v>290</v>
      </c>
      <c r="B1566" s="18" t="s">
        <v>303</v>
      </c>
      <c r="C1566" s="18"/>
      <c r="D1566" s="18"/>
      <c r="E1566" s="12" t="s">
        <v>29</v>
      </c>
      <c r="F1566" s="18" t="s">
        <v>1407</v>
      </c>
      <c r="G1566" s="31" t="str">
        <f>VLOOKUP(AF1566, method!$A$1:$B$15, 2, 0)</f>
        <v>中後</v>
      </c>
      <c r="H1566" s="15">
        <v>1</v>
      </c>
      <c r="I1566" s="15" t="str">
        <f t="shared" si="72"/>
        <v>忠</v>
      </c>
      <c r="J1566" s="15">
        <f>COUNTIF($B$2:B1566,B1566)</f>
        <v>3</v>
      </c>
      <c r="K1566" s="15" t="str">
        <f t="shared" ca="1" si="73"/>
        <v/>
      </c>
      <c r="L1566" t="s">
        <v>568</v>
      </c>
      <c r="M1566" s="39" t="s">
        <v>369</v>
      </c>
      <c r="N1566">
        <v>1200</v>
      </c>
      <c r="O1566">
        <v>1</v>
      </c>
      <c r="P1566">
        <v>8.7200000000000006</v>
      </c>
      <c r="Q1566">
        <v>10</v>
      </c>
      <c r="R1566">
        <v>7</v>
      </c>
      <c r="S1566" s="47" t="s">
        <v>32</v>
      </c>
      <c r="T1566" s="57" t="s">
        <v>77</v>
      </c>
      <c r="U1566" s="23" t="s">
        <v>47</v>
      </c>
      <c r="V1566">
        <v>129</v>
      </c>
      <c r="W1566">
        <v>120</v>
      </c>
      <c r="X1566">
        <v>1237</v>
      </c>
      <c r="Z1566">
        <v>1.9</v>
      </c>
      <c r="AA1566" s="38" t="s">
        <v>463</v>
      </c>
      <c r="AB1566" s="35" t="s">
        <v>370</v>
      </c>
      <c r="AC1566" s="35">
        <f>VLOOKUP(A1566,Raceinfo!$A$1:$D$15,4,0)</f>
        <v>3</v>
      </c>
      <c r="AD1566">
        <v>3</v>
      </c>
      <c r="AE1566">
        <v>63</v>
      </c>
      <c r="AF1566">
        <v>10</v>
      </c>
      <c r="AG1566">
        <v>9</v>
      </c>
      <c r="AH1566">
        <v>1</v>
      </c>
      <c r="AL1566" t="s">
        <v>34</v>
      </c>
      <c r="AM1566" t="s">
        <v>1470</v>
      </c>
      <c r="AN1566" s="126">
        <f>表格2[[#This Row],[今次負磅]]/表格2[[#This Row],[排位體重]]*100%</f>
        <v>0.10428455941794665</v>
      </c>
      <c r="AO1566" t="str">
        <f t="shared" si="74"/>
        <v/>
      </c>
    </row>
    <row r="1567" spans="1:41" x14ac:dyDescent="0.25">
      <c r="A1567" s="25" t="s">
        <v>290</v>
      </c>
      <c r="B1567" s="18" t="s">
        <v>303</v>
      </c>
      <c r="C1567" s="18"/>
      <c r="D1567" s="18"/>
      <c r="E1567" s="125" t="s">
        <v>1399</v>
      </c>
      <c r="F1567" s="28" t="s">
        <v>1408</v>
      </c>
      <c r="G1567" s="30" t="str">
        <f>VLOOKUP(AF1567, method!$A$1:$B$15, 2, 0)</f>
        <v>放頭</v>
      </c>
      <c r="H1567" s="15">
        <v>1</v>
      </c>
      <c r="I1567" s="15" t="str">
        <f t="shared" si="72"/>
        <v>忠</v>
      </c>
      <c r="J1567" s="15">
        <f>COUNTIF($B$2:B1567,B1567)</f>
        <v>4</v>
      </c>
      <c r="K1567" s="15" t="str">
        <f t="shared" ca="1" si="73"/>
        <v/>
      </c>
      <c r="L1567" t="s">
        <v>427</v>
      </c>
      <c r="M1567" s="39" t="s">
        <v>369</v>
      </c>
      <c r="N1567">
        <v>1200</v>
      </c>
      <c r="O1567">
        <v>1</v>
      </c>
      <c r="P1567">
        <v>9.1199999999999992</v>
      </c>
      <c r="Q1567">
        <v>10</v>
      </c>
      <c r="R1567">
        <v>1</v>
      </c>
      <c r="S1567" s="47" t="s">
        <v>32</v>
      </c>
      <c r="T1567" s="57" t="s">
        <v>77</v>
      </c>
      <c r="U1567" s="23" t="s">
        <v>47</v>
      </c>
      <c r="V1567">
        <v>129</v>
      </c>
      <c r="W1567">
        <v>131</v>
      </c>
      <c r="X1567">
        <v>1241</v>
      </c>
      <c r="Z1567">
        <v>3.1</v>
      </c>
      <c r="AA1567" s="38" t="s">
        <v>447</v>
      </c>
      <c r="AB1567" s="35" t="s">
        <v>377</v>
      </c>
      <c r="AC1567" s="35">
        <f>VLOOKUP(A1567,Raceinfo!$A$1:$D$15,4,0)</f>
        <v>3</v>
      </c>
      <c r="AD1567">
        <v>4</v>
      </c>
      <c r="AE1567">
        <v>54</v>
      </c>
      <c r="AF1567">
        <v>3</v>
      </c>
      <c r="AG1567">
        <v>2</v>
      </c>
      <c r="AH1567">
        <v>1</v>
      </c>
      <c r="AL1567" t="s">
        <v>34</v>
      </c>
      <c r="AM1567" t="s">
        <v>1470</v>
      </c>
      <c r="AN1567" s="126">
        <f>表格2[[#This Row],[今次負磅]]/表格2[[#This Row],[排位體重]]*100%</f>
        <v>0.10394842868654311</v>
      </c>
      <c r="AO1567" t="str">
        <f t="shared" si="74"/>
        <v/>
      </c>
    </row>
    <row r="1568" spans="1:41" x14ac:dyDescent="0.25">
      <c r="A1568" s="25" t="s">
        <v>290</v>
      </c>
      <c r="B1568" s="18" t="s">
        <v>303</v>
      </c>
      <c r="C1568" s="18"/>
      <c r="D1568" s="18"/>
      <c r="E1568" s="125" t="s">
        <v>1399</v>
      </c>
      <c r="F1568" s="23" t="s">
        <v>1409</v>
      </c>
      <c r="G1568" s="32" t="str">
        <f>VLOOKUP(AF1568, method!$A$1:$B$15, 2, 0)</f>
        <v>中前</v>
      </c>
      <c r="H1568" s="15">
        <v>2</v>
      </c>
      <c r="I1568" s="15" t="str">
        <f t="shared" si="72"/>
        <v>忠</v>
      </c>
      <c r="J1568" s="15">
        <f>COUNTIF($B$2:B1568,B1568)</f>
        <v>5</v>
      </c>
      <c r="K1568" s="15" t="str">
        <f t="shared" ca="1" si="73"/>
        <v/>
      </c>
      <c r="L1568" t="s">
        <v>420</v>
      </c>
      <c r="M1568" s="39" t="s">
        <v>369</v>
      </c>
      <c r="N1568">
        <v>1200</v>
      </c>
      <c r="O1568">
        <v>1</v>
      </c>
      <c r="P1568">
        <v>9.2899999999999991</v>
      </c>
      <c r="Q1568">
        <v>10</v>
      </c>
      <c r="R1568">
        <v>5</v>
      </c>
      <c r="S1568" s="47" t="s">
        <v>32</v>
      </c>
      <c r="T1568" s="57" t="s">
        <v>77</v>
      </c>
      <c r="U1568" s="23" t="s">
        <v>47</v>
      </c>
      <c r="V1568">
        <v>129</v>
      </c>
      <c r="W1568">
        <v>128</v>
      </c>
      <c r="X1568">
        <v>1276</v>
      </c>
      <c r="Z1568">
        <v>33</v>
      </c>
      <c r="AA1568" s="38" t="s">
        <v>463</v>
      </c>
      <c r="AB1568" s="35" t="s">
        <v>377</v>
      </c>
      <c r="AC1568" s="35">
        <f>VLOOKUP(A1568,Raceinfo!$A$1:$D$15,4,0)</f>
        <v>3</v>
      </c>
      <c r="AD1568">
        <v>4</v>
      </c>
      <c r="AE1568">
        <v>52</v>
      </c>
      <c r="AF1568">
        <v>7</v>
      </c>
      <c r="AG1568">
        <v>5</v>
      </c>
      <c r="AH1568">
        <v>2</v>
      </c>
      <c r="AL1568" t="s">
        <v>753</v>
      </c>
      <c r="AM1568" t="s">
        <v>1633</v>
      </c>
      <c r="AN1568" s="126">
        <f>表格2[[#This Row],[今次負磅]]/表格2[[#This Row],[排位體重]]*100%</f>
        <v>0.10109717868338558</v>
      </c>
      <c r="AO1568" t="str">
        <f t="shared" si="74"/>
        <v/>
      </c>
    </row>
    <row r="1569" spans="1:41" x14ac:dyDescent="0.25">
      <c r="A1569" s="25" t="s">
        <v>290</v>
      </c>
      <c r="B1569" s="19" t="s">
        <v>305</v>
      </c>
      <c r="C1569" s="19"/>
      <c r="D1569" s="19"/>
      <c r="E1569" s="11" t="s">
        <v>1414</v>
      </c>
      <c r="F1569" s="122"/>
      <c r="G1569" s="33" t="str">
        <f>VLOOKUP(AF1569, method!$A$1:$B$15, 2, 0)</f>
        <v>留後</v>
      </c>
      <c r="H1569">
        <v>14</v>
      </c>
      <c r="I1569" t="str">
        <f t="shared" si="72"/>
        <v/>
      </c>
      <c r="J1569">
        <f>COUNTIF($B$2:B1569,B1569)</f>
        <v>1</v>
      </c>
      <c r="K1569" t="str">
        <f t="shared" ca="1" si="73"/>
        <v/>
      </c>
      <c r="L1569" t="s">
        <v>462</v>
      </c>
      <c r="M1569" s="39" t="s">
        <v>430</v>
      </c>
      <c r="N1569" s="42">
        <v>1400</v>
      </c>
      <c r="O1569">
        <v>1</v>
      </c>
      <c r="P1569">
        <v>24.94</v>
      </c>
      <c r="Q1569">
        <v>8</v>
      </c>
      <c r="R1569">
        <v>12</v>
      </c>
      <c r="S1569" s="44" t="s">
        <v>347</v>
      </c>
      <c r="T1569" s="44" t="s">
        <v>347</v>
      </c>
      <c r="U1569" s="17" t="s">
        <v>16</v>
      </c>
      <c r="V1569">
        <v>126</v>
      </c>
      <c r="W1569">
        <v>129</v>
      </c>
      <c r="X1569">
        <v>1077</v>
      </c>
      <c r="Z1569">
        <v>125</v>
      </c>
      <c r="AA1569" s="37" t="s">
        <v>812</v>
      </c>
      <c r="AB1569" s="36" t="s">
        <v>459</v>
      </c>
      <c r="AC1569" s="36">
        <f>VLOOKUP(A1569,Raceinfo!$A$1:$D$15,4,0)</f>
        <v>3</v>
      </c>
      <c r="AD1569">
        <v>3</v>
      </c>
      <c r="AE1569">
        <v>75</v>
      </c>
      <c r="AF1569">
        <v>13</v>
      </c>
      <c r="AG1569">
        <v>12</v>
      </c>
      <c r="AH1569">
        <v>14</v>
      </c>
      <c r="AI1569">
        <v>14</v>
      </c>
      <c r="AL1569" t="s">
        <v>39</v>
      </c>
      <c r="AM1569" t="s">
        <v>1469</v>
      </c>
      <c r="AN1569" s="126">
        <f>表格2[[#This Row],[今次負磅]]/表格2[[#This Row],[排位體重]]*100%</f>
        <v>0.11699164345403899</v>
      </c>
      <c r="AO1569" t="str">
        <f t="shared" si="74"/>
        <v/>
      </c>
    </row>
    <row r="1570" spans="1:41" x14ac:dyDescent="0.25">
      <c r="A1570" s="25" t="s">
        <v>290</v>
      </c>
      <c r="B1570" s="19" t="s">
        <v>305</v>
      </c>
      <c r="C1570" s="19"/>
      <c r="D1570" s="19"/>
      <c r="E1570" s="125" t="s">
        <v>1399</v>
      </c>
      <c r="F1570" s="122"/>
      <c r="G1570" s="33" t="str">
        <f>VLOOKUP(AF1570, method!$A$1:$B$15, 2, 0)</f>
        <v>留後</v>
      </c>
      <c r="H1570">
        <v>14</v>
      </c>
      <c r="I1570" t="str">
        <f t="shared" si="72"/>
        <v/>
      </c>
      <c r="J1570">
        <f>COUNTIF($B$2:B1570,B1570)</f>
        <v>2</v>
      </c>
      <c r="K1570" t="str">
        <f t="shared" ca="1" si="73"/>
        <v/>
      </c>
      <c r="L1570" t="s">
        <v>417</v>
      </c>
      <c r="M1570" s="39" t="s">
        <v>394</v>
      </c>
      <c r="N1570" s="42">
        <v>1400</v>
      </c>
      <c r="O1570">
        <v>1</v>
      </c>
      <c r="P1570">
        <v>28.93</v>
      </c>
      <c r="Q1570">
        <v>8</v>
      </c>
      <c r="R1570">
        <v>4</v>
      </c>
      <c r="S1570" s="44" t="s">
        <v>347</v>
      </c>
      <c r="T1570" s="44" t="s">
        <v>347</v>
      </c>
      <c r="U1570" s="17" t="s">
        <v>16</v>
      </c>
      <c r="V1570">
        <v>126</v>
      </c>
      <c r="W1570">
        <v>133</v>
      </c>
      <c r="X1570">
        <v>1070</v>
      </c>
      <c r="Z1570">
        <v>117</v>
      </c>
      <c r="AA1570" s="37">
        <v>27</v>
      </c>
      <c r="AB1570" s="36" t="s">
        <v>702</v>
      </c>
      <c r="AC1570" s="36">
        <f>VLOOKUP(A1570,Raceinfo!$A$1:$D$15,4,0)</f>
        <v>3</v>
      </c>
      <c r="AD1570">
        <v>3</v>
      </c>
      <c r="AE1570">
        <v>77</v>
      </c>
      <c r="AF1570">
        <v>12</v>
      </c>
      <c r="AG1570">
        <v>11</v>
      </c>
      <c r="AH1570">
        <v>14</v>
      </c>
      <c r="AI1570">
        <v>14</v>
      </c>
      <c r="AL1570" t="s">
        <v>39</v>
      </c>
      <c r="AM1570" t="s">
        <v>1469</v>
      </c>
      <c r="AN1570" s="126">
        <f>表格2[[#This Row],[今次負磅]]/表格2[[#This Row],[排位體重]]*100%</f>
        <v>0.11775700934579439</v>
      </c>
      <c r="AO1570" t="str">
        <f t="shared" si="74"/>
        <v/>
      </c>
    </row>
    <row r="1571" spans="1:41" x14ac:dyDescent="0.25">
      <c r="A1571" s="25" t="s">
        <v>290</v>
      </c>
      <c r="B1571" s="19" t="s">
        <v>305</v>
      </c>
      <c r="C1571" s="19"/>
      <c r="D1571" s="19"/>
      <c r="E1571" s="11" t="s">
        <v>1414</v>
      </c>
      <c r="F1571" s="122"/>
      <c r="G1571" s="32" t="str">
        <f>VLOOKUP(AF1571, method!$A$1:$B$15, 2, 0)</f>
        <v>中前</v>
      </c>
      <c r="H1571">
        <v>14</v>
      </c>
      <c r="I1571" t="str">
        <f t="shared" si="72"/>
        <v/>
      </c>
      <c r="J1571">
        <f>COUNTIF($B$2:B1571,B1571)</f>
        <v>3</v>
      </c>
      <c r="K1571" t="str">
        <f t="shared" ca="1" si="73"/>
        <v/>
      </c>
      <c r="L1571" t="s">
        <v>418</v>
      </c>
      <c r="M1571" s="39" t="s">
        <v>384</v>
      </c>
      <c r="N1571" s="42">
        <v>1400</v>
      </c>
      <c r="O1571">
        <v>1</v>
      </c>
      <c r="P1571">
        <v>23.37</v>
      </c>
      <c r="Q1571">
        <v>8</v>
      </c>
      <c r="R1571">
        <v>13</v>
      </c>
      <c r="S1571" s="44" t="s">
        <v>347</v>
      </c>
      <c r="T1571" s="44" t="s">
        <v>347</v>
      </c>
      <c r="U1571" s="17" t="s">
        <v>16</v>
      </c>
      <c r="V1571">
        <v>126</v>
      </c>
      <c r="W1571">
        <v>129</v>
      </c>
      <c r="X1571">
        <v>1073</v>
      </c>
      <c r="Z1571">
        <v>108</v>
      </c>
      <c r="AA1571" s="37" t="s">
        <v>751</v>
      </c>
      <c r="AB1571" s="35" t="s">
        <v>377</v>
      </c>
      <c r="AC1571" s="35">
        <f>VLOOKUP(A1571,Raceinfo!$A$1:$D$15,4,0)</f>
        <v>3</v>
      </c>
      <c r="AD1571">
        <v>3</v>
      </c>
      <c r="AE1571">
        <v>79</v>
      </c>
      <c r="AF1571">
        <v>7</v>
      </c>
      <c r="AG1571">
        <v>9</v>
      </c>
      <c r="AH1571">
        <v>12</v>
      </c>
      <c r="AI1571">
        <v>14</v>
      </c>
      <c r="AL1571" t="s">
        <v>39</v>
      </c>
      <c r="AM1571" t="s">
        <v>1469</v>
      </c>
      <c r="AN1571" s="126">
        <f>表格2[[#This Row],[今次負磅]]/表格2[[#This Row],[排位體重]]*100%</f>
        <v>0.11742777260018639</v>
      </c>
      <c r="AO1571" t="str">
        <f t="shared" si="74"/>
        <v/>
      </c>
    </row>
    <row r="1572" spans="1:41" x14ac:dyDescent="0.25">
      <c r="A1572" s="25" t="s">
        <v>290</v>
      </c>
      <c r="B1572" s="19" t="s">
        <v>305</v>
      </c>
      <c r="C1572" s="19"/>
      <c r="D1572" s="19"/>
      <c r="E1572" s="125" t="s">
        <v>1399</v>
      </c>
      <c r="F1572" s="122"/>
      <c r="G1572" s="31" t="str">
        <f>VLOOKUP(AF1572, method!$A$1:$B$15, 2, 0)</f>
        <v>中後</v>
      </c>
      <c r="H1572">
        <v>14</v>
      </c>
      <c r="I1572" t="str">
        <f t="shared" si="72"/>
        <v/>
      </c>
      <c r="J1572">
        <f>COUNTIF($B$2:B1572,B1572)</f>
        <v>4</v>
      </c>
      <c r="K1572" t="str">
        <f t="shared" ca="1" si="73"/>
        <v/>
      </c>
      <c r="L1572" t="s">
        <v>615</v>
      </c>
      <c r="M1572" s="39" t="s">
        <v>390</v>
      </c>
      <c r="N1572">
        <v>1600</v>
      </c>
      <c r="O1572">
        <v>1</v>
      </c>
      <c r="P1572">
        <v>35.79</v>
      </c>
      <c r="Q1572">
        <v>8</v>
      </c>
      <c r="R1572">
        <v>4</v>
      </c>
      <c r="S1572" s="44" t="s">
        <v>347</v>
      </c>
      <c r="T1572" s="47" t="s">
        <v>32</v>
      </c>
      <c r="U1572" s="17" t="s">
        <v>16</v>
      </c>
      <c r="V1572">
        <v>126</v>
      </c>
      <c r="W1572">
        <v>133</v>
      </c>
      <c r="X1572">
        <v>1073</v>
      </c>
      <c r="Z1572">
        <v>14</v>
      </c>
      <c r="AA1572" s="37" t="s">
        <v>449</v>
      </c>
      <c r="AB1572" s="35" t="s">
        <v>377</v>
      </c>
      <c r="AC1572" s="35">
        <f>VLOOKUP(A1572,Raceinfo!$A$1:$D$15,4,0)</f>
        <v>3</v>
      </c>
      <c r="AD1572">
        <v>3</v>
      </c>
      <c r="AE1572">
        <v>80</v>
      </c>
      <c r="AF1572">
        <v>8</v>
      </c>
      <c r="AG1572">
        <v>9</v>
      </c>
      <c r="AH1572">
        <v>8</v>
      </c>
      <c r="AI1572">
        <v>14</v>
      </c>
      <c r="AL1572" t="s">
        <v>39</v>
      </c>
      <c r="AM1572" t="s">
        <v>1469</v>
      </c>
      <c r="AN1572" s="126">
        <f>表格2[[#This Row],[今次負磅]]/表格2[[#This Row],[排位體重]]*100%</f>
        <v>0.11742777260018639</v>
      </c>
      <c r="AO1572" t="str">
        <f t="shared" si="74"/>
        <v/>
      </c>
    </row>
    <row r="1573" spans="1:41" x14ac:dyDescent="0.25">
      <c r="A1573" s="25" t="s">
        <v>290</v>
      </c>
      <c r="B1573" s="19" t="s">
        <v>305</v>
      </c>
      <c r="C1573" s="19"/>
      <c r="D1573" s="19"/>
      <c r="E1573" s="124" t="s">
        <v>1413</v>
      </c>
      <c r="F1573" s="122"/>
      <c r="G1573" s="32" t="str">
        <f>VLOOKUP(AF1573, method!$A$1:$B$15, 2, 0)</f>
        <v>中前</v>
      </c>
      <c r="H1573">
        <v>9</v>
      </c>
      <c r="I1573" t="str">
        <f t="shared" si="72"/>
        <v/>
      </c>
      <c r="J1573">
        <f>COUNTIF($B$2:B1573,B1573)</f>
        <v>5</v>
      </c>
      <c r="K1573" t="str">
        <f t="shared" ca="1" si="73"/>
        <v/>
      </c>
      <c r="L1573" t="s">
        <v>505</v>
      </c>
      <c r="M1573" s="39" t="s">
        <v>430</v>
      </c>
      <c r="N1573" s="42">
        <v>1400</v>
      </c>
      <c r="O1573">
        <v>1</v>
      </c>
      <c r="P1573">
        <v>21.71</v>
      </c>
      <c r="Q1573">
        <v>8</v>
      </c>
      <c r="R1573">
        <v>3</v>
      </c>
      <c r="S1573" s="44" t="s">
        <v>347</v>
      </c>
      <c r="T1573" s="44" t="s">
        <v>347</v>
      </c>
      <c r="U1573" s="17" t="s">
        <v>16</v>
      </c>
      <c r="V1573">
        <v>126</v>
      </c>
      <c r="W1573">
        <v>114</v>
      </c>
      <c r="X1573">
        <v>1077</v>
      </c>
      <c r="Z1573">
        <v>24</v>
      </c>
      <c r="AA1573" s="37" t="s">
        <v>471</v>
      </c>
      <c r="AB1573" s="35" t="s">
        <v>370</v>
      </c>
      <c r="AC1573" s="35">
        <f>VLOOKUP(A1573,Raceinfo!$A$1:$D$15,4,0)</f>
        <v>3</v>
      </c>
      <c r="AD1573">
        <v>2</v>
      </c>
      <c r="AE1573">
        <v>81</v>
      </c>
      <c r="AF1573">
        <v>5</v>
      </c>
      <c r="AG1573">
        <v>6</v>
      </c>
      <c r="AH1573">
        <v>6</v>
      </c>
      <c r="AI1573">
        <v>9</v>
      </c>
      <c r="AL1573" t="s">
        <v>39</v>
      </c>
      <c r="AM1573" t="s">
        <v>1469</v>
      </c>
      <c r="AN1573" s="126">
        <f>表格2[[#This Row],[今次負磅]]/表格2[[#This Row],[排位體重]]*100%</f>
        <v>0.11699164345403899</v>
      </c>
      <c r="AO1573" t="str">
        <f t="shared" si="74"/>
        <v/>
      </c>
    </row>
    <row r="1574" spans="1:41" x14ac:dyDescent="0.25">
      <c r="A1574" s="25" t="s">
        <v>290</v>
      </c>
      <c r="B1574" s="19" t="s">
        <v>305</v>
      </c>
      <c r="C1574" s="19"/>
      <c r="D1574" s="19"/>
      <c r="E1574" s="12" t="s">
        <v>29</v>
      </c>
      <c r="F1574" s="122"/>
      <c r="G1574" s="31" t="str">
        <f>VLOOKUP(AF1574, method!$A$1:$B$15, 2, 0)</f>
        <v>中後</v>
      </c>
      <c r="H1574">
        <v>13</v>
      </c>
      <c r="I1574" t="str">
        <f t="shared" si="72"/>
        <v/>
      </c>
      <c r="J1574">
        <f>COUNTIF($B$2:B1574,B1574)</f>
        <v>6</v>
      </c>
      <c r="K1574" t="str">
        <f t="shared" ca="1" si="73"/>
        <v/>
      </c>
      <c r="L1574" t="s">
        <v>616</v>
      </c>
      <c r="M1574" s="39" t="s">
        <v>369</v>
      </c>
      <c r="N1574" s="42">
        <v>1400</v>
      </c>
      <c r="O1574">
        <v>1</v>
      </c>
      <c r="P1574">
        <v>23.23</v>
      </c>
      <c r="Q1574">
        <v>8</v>
      </c>
      <c r="R1574">
        <v>11</v>
      </c>
      <c r="S1574" s="44" t="s">
        <v>347</v>
      </c>
      <c r="T1574" s="44" t="s">
        <v>347</v>
      </c>
      <c r="U1574" s="17" t="s">
        <v>16</v>
      </c>
      <c r="V1574">
        <v>126</v>
      </c>
      <c r="W1574">
        <v>113</v>
      </c>
      <c r="X1574">
        <v>1054</v>
      </c>
      <c r="Z1574">
        <v>13</v>
      </c>
      <c r="AA1574" s="37" t="s">
        <v>525</v>
      </c>
      <c r="AB1574" s="35" t="s">
        <v>377</v>
      </c>
      <c r="AC1574" s="35">
        <f>VLOOKUP(A1574,Raceinfo!$A$1:$D$15,4,0)</f>
        <v>3</v>
      </c>
      <c r="AD1574">
        <v>2</v>
      </c>
      <c r="AE1574">
        <v>81</v>
      </c>
      <c r="AF1574">
        <v>8</v>
      </c>
      <c r="AG1574">
        <v>7</v>
      </c>
      <c r="AH1574">
        <v>10</v>
      </c>
      <c r="AI1574">
        <v>13</v>
      </c>
      <c r="AL1574" t="s">
        <v>39</v>
      </c>
      <c r="AM1574" t="s">
        <v>1469</v>
      </c>
      <c r="AN1574" s="126">
        <f>表格2[[#This Row],[今次負磅]]/表格2[[#This Row],[排位體重]]*100%</f>
        <v>0.11954459203036052</v>
      </c>
      <c r="AO1574" t="str">
        <f t="shared" si="74"/>
        <v/>
      </c>
    </row>
    <row r="1575" spans="1:41" x14ac:dyDescent="0.25">
      <c r="A1575" s="25" t="s">
        <v>290</v>
      </c>
      <c r="B1575" s="19" t="s">
        <v>305</v>
      </c>
      <c r="C1575" s="19"/>
      <c r="D1575" s="19"/>
      <c r="E1575" s="124" t="s">
        <v>1413</v>
      </c>
      <c r="F1575" s="122"/>
      <c r="G1575" s="30" t="str">
        <f>VLOOKUP(AF1575, method!$A$1:$B$15, 2, 0)</f>
        <v>放頭</v>
      </c>
      <c r="H1575">
        <v>4</v>
      </c>
      <c r="I1575" t="str">
        <f t="shared" si="72"/>
        <v/>
      </c>
      <c r="J1575">
        <f>COUNTIF($B$2:B1575,B1575)</f>
        <v>7</v>
      </c>
      <c r="K1575" t="str">
        <f t="shared" ca="1" si="73"/>
        <v/>
      </c>
      <c r="L1575" t="s">
        <v>503</v>
      </c>
      <c r="M1575" s="39" t="s">
        <v>430</v>
      </c>
      <c r="N1575" s="42">
        <v>1400</v>
      </c>
      <c r="O1575">
        <v>1</v>
      </c>
      <c r="P1575">
        <v>22.14</v>
      </c>
      <c r="Q1575">
        <v>8</v>
      </c>
      <c r="R1575">
        <v>1</v>
      </c>
      <c r="S1575" s="44" t="s">
        <v>347</v>
      </c>
      <c r="T1575" s="44" t="s">
        <v>347</v>
      </c>
      <c r="U1575" s="17" t="s">
        <v>16</v>
      </c>
      <c r="V1575">
        <v>126</v>
      </c>
      <c r="W1575">
        <v>113</v>
      </c>
      <c r="X1575">
        <v>1071</v>
      </c>
      <c r="Z1575">
        <v>5.6</v>
      </c>
      <c r="AA1575" s="38" t="s">
        <v>447</v>
      </c>
      <c r="AB1575" s="35" t="s">
        <v>377</v>
      </c>
      <c r="AC1575" s="35">
        <f>VLOOKUP(A1575,Raceinfo!$A$1:$D$15,4,0)</f>
        <v>3</v>
      </c>
      <c r="AD1575">
        <v>2</v>
      </c>
      <c r="AE1575">
        <v>81</v>
      </c>
      <c r="AF1575">
        <v>2</v>
      </c>
      <c r="AG1575">
        <v>1</v>
      </c>
      <c r="AH1575">
        <v>1</v>
      </c>
      <c r="AI1575">
        <v>4</v>
      </c>
      <c r="AL1575" t="s">
        <v>39</v>
      </c>
      <c r="AM1575" t="s">
        <v>1469</v>
      </c>
      <c r="AN1575" s="126">
        <f>表格2[[#This Row],[今次負磅]]/表格2[[#This Row],[排位體重]]*100%</f>
        <v>0.11764705882352941</v>
      </c>
      <c r="AO1575" t="str">
        <f t="shared" si="74"/>
        <v/>
      </c>
    </row>
    <row r="1576" spans="1:41" x14ac:dyDescent="0.25">
      <c r="A1576" s="25" t="s">
        <v>290</v>
      </c>
      <c r="B1576" s="19" t="s">
        <v>305</v>
      </c>
      <c r="C1576" s="19"/>
      <c r="D1576" s="19"/>
      <c r="E1576" s="11" t="s">
        <v>1414</v>
      </c>
      <c r="F1576" s="28" t="s">
        <v>1408</v>
      </c>
      <c r="G1576" s="30" t="str">
        <f>VLOOKUP(AF1576, method!$A$1:$B$15, 2, 0)</f>
        <v>放頭</v>
      </c>
      <c r="H1576" s="15">
        <v>1</v>
      </c>
      <c r="I1576" s="15" t="str">
        <f t="shared" si="72"/>
        <v/>
      </c>
      <c r="J1576" s="15">
        <f>COUNTIF($B$2:B1576,B1576)</f>
        <v>8</v>
      </c>
      <c r="K1576" s="15" t="str">
        <f t="shared" ca="1" si="73"/>
        <v/>
      </c>
      <c r="L1576" t="s">
        <v>542</v>
      </c>
      <c r="M1576" s="39" t="s">
        <v>430</v>
      </c>
      <c r="N1576" s="42">
        <v>1400</v>
      </c>
      <c r="O1576">
        <v>1</v>
      </c>
      <c r="P1576">
        <v>21.56</v>
      </c>
      <c r="Q1576">
        <v>8</v>
      </c>
      <c r="R1576">
        <v>6</v>
      </c>
      <c r="S1576" s="44" t="s">
        <v>347</v>
      </c>
      <c r="T1576" s="44" t="s">
        <v>347</v>
      </c>
      <c r="U1576" s="17" t="s">
        <v>16</v>
      </c>
      <c r="V1576">
        <v>126</v>
      </c>
      <c r="W1576">
        <v>131</v>
      </c>
      <c r="X1576">
        <v>1086</v>
      </c>
      <c r="Z1576">
        <v>6.3</v>
      </c>
      <c r="AA1576" s="38" t="s">
        <v>434</v>
      </c>
      <c r="AB1576" s="35" t="s">
        <v>370</v>
      </c>
      <c r="AC1576" s="35">
        <f>VLOOKUP(A1576,Raceinfo!$A$1:$D$15,4,0)</f>
        <v>3</v>
      </c>
      <c r="AD1576">
        <v>3</v>
      </c>
      <c r="AE1576">
        <v>75</v>
      </c>
      <c r="AF1576">
        <v>2</v>
      </c>
      <c r="AG1576">
        <v>1</v>
      </c>
      <c r="AH1576">
        <v>1</v>
      </c>
      <c r="AI1576">
        <v>1</v>
      </c>
      <c r="AL1576" t="s">
        <v>39</v>
      </c>
      <c r="AM1576" t="s">
        <v>1469</v>
      </c>
      <c r="AN1576" s="126">
        <f>表格2[[#This Row],[今次負磅]]/表格2[[#This Row],[排位體重]]*100%</f>
        <v>0.11602209944751381</v>
      </c>
      <c r="AO1576" t="str">
        <f t="shared" si="74"/>
        <v/>
      </c>
    </row>
    <row r="1577" spans="1:41" x14ac:dyDescent="0.25">
      <c r="A1577" s="25" t="s">
        <v>290</v>
      </c>
      <c r="B1577" s="19" t="s">
        <v>305</v>
      </c>
      <c r="C1577" s="19"/>
      <c r="D1577" s="19"/>
      <c r="E1577" s="12" t="s">
        <v>29</v>
      </c>
      <c r="F1577" s="28" t="s">
        <v>1408</v>
      </c>
      <c r="G1577" s="30" t="str">
        <f>VLOOKUP(AF1577, method!$A$1:$B$15, 2, 0)</f>
        <v>放頭</v>
      </c>
      <c r="H1577" s="15">
        <v>1</v>
      </c>
      <c r="I1577" s="15" t="str">
        <f t="shared" si="72"/>
        <v/>
      </c>
      <c r="J1577" s="15">
        <f>COUNTIF($B$2:B1577,B1577)</f>
        <v>9</v>
      </c>
      <c r="K1577" s="15" t="str">
        <f t="shared" ca="1" si="73"/>
        <v/>
      </c>
      <c r="L1577" t="s">
        <v>508</v>
      </c>
      <c r="M1577" s="39" t="s">
        <v>369</v>
      </c>
      <c r="N1577" s="42">
        <v>1400</v>
      </c>
      <c r="O1577">
        <v>1</v>
      </c>
      <c r="P1577">
        <v>21.56</v>
      </c>
      <c r="Q1577">
        <v>8</v>
      </c>
      <c r="R1577">
        <v>12</v>
      </c>
      <c r="S1577" s="44" t="s">
        <v>347</v>
      </c>
      <c r="T1577" s="44" t="s">
        <v>347</v>
      </c>
      <c r="U1577" s="17" t="s">
        <v>16</v>
      </c>
      <c r="V1577">
        <v>126</v>
      </c>
      <c r="W1577">
        <v>122</v>
      </c>
      <c r="X1577">
        <v>1085</v>
      </c>
      <c r="Z1577">
        <v>8.1</v>
      </c>
      <c r="AA1577" s="38" t="s">
        <v>470</v>
      </c>
      <c r="AB1577" s="35" t="s">
        <v>377</v>
      </c>
      <c r="AC1577" s="35">
        <f>VLOOKUP(A1577,Raceinfo!$A$1:$D$15,4,0)</f>
        <v>3</v>
      </c>
      <c r="AD1577">
        <v>3</v>
      </c>
      <c r="AE1577">
        <v>68</v>
      </c>
      <c r="AF1577">
        <v>1</v>
      </c>
      <c r="AG1577">
        <v>1</v>
      </c>
      <c r="AH1577">
        <v>1</v>
      </c>
      <c r="AI1577">
        <v>1</v>
      </c>
      <c r="AL1577" t="s">
        <v>39</v>
      </c>
      <c r="AM1577" t="s">
        <v>1469</v>
      </c>
      <c r="AN1577" s="126">
        <f>表格2[[#This Row],[今次負磅]]/表格2[[#This Row],[排位體重]]*100%</f>
        <v>0.11612903225806452</v>
      </c>
      <c r="AO1577" t="str">
        <f t="shared" si="74"/>
        <v/>
      </c>
    </row>
    <row r="1578" spans="1:41" x14ac:dyDescent="0.25">
      <c r="A1578" s="25" t="s">
        <v>290</v>
      </c>
      <c r="B1578" s="19" t="s">
        <v>305</v>
      </c>
      <c r="C1578" s="19" t="s">
        <v>1410</v>
      </c>
      <c r="D1578" s="19"/>
      <c r="E1578" s="12" t="s">
        <v>29</v>
      </c>
      <c r="F1578" s="28" t="s">
        <v>1408</v>
      </c>
      <c r="G1578" s="30" t="str">
        <f>VLOOKUP(AF1578, method!$A$1:$B$15, 2, 0)</f>
        <v>放頭</v>
      </c>
      <c r="H1578" s="15">
        <v>1</v>
      </c>
      <c r="I1578" s="15" t="str">
        <f t="shared" si="72"/>
        <v/>
      </c>
      <c r="J1578" s="15">
        <f>COUNTIF($B$2:B1578,B1578)</f>
        <v>10</v>
      </c>
      <c r="K1578" s="15" t="str">
        <f t="shared" ca="1" si="73"/>
        <v/>
      </c>
      <c r="L1578" t="s">
        <v>509</v>
      </c>
      <c r="M1578" s="39" t="s">
        <v>430</v>
      </c>
      <c r="N1578" s="42">
        <v>1400</v>
      </c>
      <c r="O1578">
        <v>1</v>
      </c>
      <c r="P1578" s="127">
        <v>21.11</v>
      </c>
      <c r="Q1578">
        <v>8</v>
      </c>
      <c r="R1578">
        <v>7</v>
      </c>
      <c r="S1578" s="44" t="s">
        <v>347</v>
      </c>
      <c r="T1578" s="44" t="s">
        <v>347</v>
      </c>
      <c r="U1578" s="17" t="s">
        <v>16</v>
      </c>
      <c r="V1578">
        <v>126</v>
      </c>
      <c r="W1578">
        <v>118</v>
      </c>
      <c r="X1578">
        <v>1091</v>
      </c>
      <c r="Z1578">
        <v>8.5</v>
      </c>
      <c r="AA1578" s="38" t="s">
        <v>463</v>
      </c>
      <c r="AB1578" s="35" t="s">
        <v>370</v>
      </c>
      <c r="AC1578" s="35">
        <f>VLOOKUP(A1578,Raceinfo!$A$1:$D$15,4,0)</f>
        <v>3</v>
      </c>
      <c r="AD1578">
        <v>3</v>
      </c>
      <c r="AE1578">
        <v>62</v>
      </c>
      <c r="AF1578">
        <v>1</v>
      </c>
      <c r="AG1578">
        <v>2</v>
      </c>
      <c r="AH1578">
        <v>2</v>
      </c>
      <c r="AI1578">
        <v>1</v>
      </c>
      <c r="AL1578" t="s">
        <v>39</v>
      </c>
      <c r="AM1578" t="s">
        <v>1469</v>
      </c>
      <c r="AN1578" s="126">
        <f>表格2[[#This Row],[今次負磅]]/表格2[[#This Row],[排位體重]]*100%</f>
        <v>0.1154903758020165</v>
      </c>
      <c r="AO1578" t="str">
        <f t="shared" si="74"/>
        <v/>
      </c>
    </row>
    <row r="1579" spans="1:41" x14ac:dyDescent="0.25">
      <c r="A1579" s="25" t="s">
        <v>290</v>
      </c>
      <c r="B1579" s="19" t="s">
        <v>305</v>
      </c>
      <c r="C1579" s="19"/>
      <c r="D1579" s="19"/>
      <c r="E1579" s="12" t="s">
        <v>29</v>
      </c>
      <c r="F1579" s="122"/>
      <c r="G1579" s="31" t="str">
        <f>VLOOKUP(AF1579, method!$A$1:$B$15, 2, 0)</f>
        <v>中後</v>
      </c>
      <c r="H1579">
        <v>7</v>
      </c>
      <c r="I1579" t="str">
        <f t="shared" si="72"/>
        <v/>
      </c>
      <c r="J1579">
        <f>COUNTIF($B$2:B1579,B1579)</f>
        <v>11</v>
      </c>
      <c r="K1579" t="str">
        <f t="shared" ca="1" si="73"/>
        <v/>
      </c>
      <c r="L1579" t="s">
        <v>437</v>
      </c>
      <c r="M1579" s="39" t="s">
        <v>369</v>
      </c>
      <c r="N1579">
        <v>1200</v>
      </c>
      <c r="O1579">
        <v>1</v>
      </c>
      <c r="P1579">
        <v>9.19</v>
      </c>
      <c r="Q1579">
        <v>8</v>
      </c>
      <c r="R1579">
        <v>10</v>
      </c>
      <c r="S1579" s="44" t="s">
        <v>347</v>
      </c>
      <c r="T1579" s="44" t="s">
        <v>347</v>
      </c>
      <c r="U1579" s="17" t="s">
        <v>16</v>
      </c>
      <c r="V1579">
        <v>126</v>
      </c>
      <c r="W1579">
        <v>122</v>
      </c>
      <c r="X1579">
        <v>1089</v>
      </c>
      <c r="Z1579">
        <v>12</v>
      </c>
      <c r="AA1579" s="37" t="s">
        <v>467</v>
      </c>
      <c r="AB1579" s="35" t="s">
        <v>377</v>
      </c>
      <c r="AC1579" s="35">
        <f>VLOOKUP(A1579,Raceinfo!$A$1:$D$15,4,0)</f>
        <v>3</v>
      </c>
      <c r="AD1579">
        <v>3</v>
      </c>
      <c r="AE1579">
        <v>64</v>
      </c>
      <c r="AF1579">
        <v>9</v>
      </c>
      <c r="AG1579">
        <v>10</v>
      </c>
      <c r="AH1579">
        <v>7</v>
      </c>
      <c r="AL1579" t="s">
        <v>317</v>
      </c>
      <c r="AM1579" t="s">
        <v>1498</v>
      </c>
      <c r="AN1579" s="126">
        <f>表格2[[#This Row],[今次負磅]]/表格2[[#This Row],[排位體重]]*100%</f>
        <v>0.11570247933884298</v>
      </c>
      <c r="AO1579" t="str">
        <f t="shared" si="74"/>
        <v/>
      </c>
    </row>
    <row r="1580" spans="1:41" x14ac:dyDescent="0.25">
      <c r="A1580" s="25" t="s">
        <v>290</v>
      </c>
      <c r="B1580" s="19" t="s">
        <v>305</v>
      </c>
      <c r="C1580" s="19"/>
      <c r="D1580" s="19"/>
      <c r="E1580" s="125" t="s">
        <v>1399</v>
      </c>
      <c r="F1580" s="122"/>
      <c r="G1580" s="32" t="str">
        <f>VLOOKUP(AF1580, method!$A$1:$B$15, 2, 0)</f>
        <v>中前</v>
      </c>
      <c r="H1580">
        <v>5</v>
      </c>
      <c r="I1580" t="str">
        <f t="shared" si="72"/>
        <v/>
      </c>
      <c r="J1580">
        <f>COUNTIF($B$2:B1580,B1580)</f>
        <v>12</v>
      </c>
      <c r="K1580" t="str">
        <f t="shared" ca="1" si="73"/>
        <v/>
      </c>
      <c r="L1580" t="s">
        <v>688</v>
      </c>
      <c r="M1580" s="40" t="s">
        <v>446</v>
      </c>
      <c r="N1580">
        <v>1650</v>
      </c>
      <c r="O1580">
        <v>1</v>
      </c>
      <c r="P1580">
        <v>39.28</v>
      </c>
      <c r="Q1580">
        <v>8</v>
      </c>
      <c r="R1580">
        <v>1</v>
      </c>
      <c r="S1580" s="44" t="s">
        <v>347</v>
      </c>
      <c r="T1580" s="52" t="s">
        <v>56</v>
      </c>
      <c r="U1580" s="17" t="s">
        <v>16</v>
      </c>
      <c r="V1580">
        <v>126</v>
      </c>
      <c r="W1580">
        <v>124</v>
      </c>
      <c r="X1580">
        <v>1076</v>
      </c>
      <c r="Z1580">
        <v>4.2</v>
      </c>
      <c r="AA1580" s="38" t="s">
        <v>447</v>
      </c>
      <c r="AB1580" s="35" t="s">
        <v>370</v>
      </c>
      <c r="AC1580" s="35">
        <f>VLOOKUP(A1580,Raceinfo!$A$1:$D$15,4,0)</f>
        <v>3</v>
      </c>
      <c r="AD1580">
        <v>3</v>
      </c>
      <c r="AE1580">
        <v>66</v>
      </c>
      <c r="AF1580">
        <v>4</v>
      </c>
      <c r="AG1580">
        <v>4</v>
      </c>
      <c r="AH1580">
        <v>4</v>
      </c>
      <c r="AI1580">
        <v>5</v>
      </c>
      <c r="AL1580" t="s">
        <v>18</v>
      </c>
      <c r="AM1580" t="s">
        <v>1475</v>
      </c>
      <c r="AN1580" s="126">
        <f>表格2[[#This Row],[今次負磅]]/表格2[[#This Row],[排位體重]]*100%</f>
        <v>0.1171003717472119</v>
      </c>
      <c r="AO1580" t="str">
        <f t="shared" si="74"/>
        <v/>
      </c>
    </row>
    <row r="1581" spans="1:41" x14ac:dyDescent="0.25">
      <c r="A1581" s="25" t="s">
        <v>290</v>
      </c>
      <c r="B1581" s="19" t="s">
        <v>305</v>
      </c>
      <c r="C1581" s="19"/>
      <c r="D1581" s="19"/>
      <c r="E1581" s="11" t="s">
        <v>1414</v>
      </c>
      <c r="F1581" s="122"/>
      <c r="G1581" s="31" t="str">
        <f>VLOOKUP(AF1581, method!$A$1:$B$15, 2, 0)</f>
        <v>中後</v>
      </c>
      <c r="H1581">
        <v>7</v>
      </c>
      <c r="I1581" t="str">
        <f t="shared" si="72"/>
        <v/>
      </c>
      <c r="J1581">
        <f>COUNTIF($B$2:B1581,B1581)</f>
        <v>13</v>
      </c>
      <c r="K1581" t="str">
        <f t="shared" ca="1" si="73"/>
        <v/>
      </c>
      <c r="L1581" t="s">
        <v>646</v>
      </c>
      <c r="M1581" s="39" t="s">
        <v>430</v>
      </c>
      <c r="N1581" s="42">
        <v>1400</v>
      </c>
      <c r="O1581">
        <v>1</v>
      </c>
      <c r="P1581">
        <v>21.62</v>
      </c>
      <c r="Q1581">
        <v>8</v>
      </c>
      <c r="R1581">
        <v>9</v>
      </c>
      <c r="S1581" s="44" t="s">
        <v>347</v>
      </c>
      <c r="T1581" s="52" t="s">
        <v>56</v>
      </c>
      <c r="U1581" s="17" t="s">
        <v>16</v>
      </c>
      <c r="V1581">
        <v>126</v>
      </c>
      <c r="W1581">
        <v>127</v>
      </c>
      <c r="X1581">
        <v>1083</v>
      </c>
      <c r="Z1581">
        <v>24</v>
      </c>
      <c r="AA1581" s="37">
        <v>4</v>
      </c>
      <c r="AB1581" s="35" t="s">
        <v>370</v>
      </c>
      <c r="AC1581" s="35">
        <f>VLOOKUP(A1581,Raceinfo!$A$1:$D$15,4,0)</f>
        <v>3</v>
      </c>
      <c r="AD1581">
        <v>3</v>
      </c>
      <c r="AE1581">
        <v>68</v>
      </c>
      <c r="AF1581">
        <v>10</v>
      </c>
      <c r="AG1581">
        <v>9</v>
      </c>
      <c r="AH1581">
        <v>9</v>
      </c>
      <c r="AI1581">
        <v>7</v>
      </c>
      <c r="AL1581" t="s">
        <v>18</v>
      </c>
      <c r="AM1581" t="s">
        <v>1475</v>
      </c>
      <c r="AN1581" s="126">
        <f>表格2[[#This Row],[今次負磅]]/表格2[[#This Row],[排位體重]]*100%</f>
        <v>0.11634349030470914</v>
      </c>
      <c r="AO1581" t="str">
        <f t="shared" si="74"/>
        <v/>
      </c>
    </row>
    <row r="1582" spans="1:41" x14ac:dyDescent="0.25">
      <c r="A1582" s="25" t="s">
        <v>290</v>
      </c>
      <c r="B1582" s="19" t="s">
        <v>305</v>
      </c>
      <c r="C1582" s="19"/>
      <c r="D1582" s="19"/>
      <c r="E1582" s="11" t="s">
        <v>1414</v>
      </c>
      <c r="F1582" s="122"/>
      <c r="G1582" s="33" t="str">
        <f>VLOOKUP(AF1582, method!$A$1:$B$15, 2, 0)</f>
        <v>留後</v>
      </c>
      <c r="H1582">
        <v>9</v>
      </c>
      <c r="I1582" t="str">
        <f t="shared" si="72"/>
        <v/>
      </c>
      <c r="J1582">
        <f>COUNTIF($B$2:B1582,B1582)</f>
        <v>14</v>
      </c>
      <c r="K1582" t="str">
        <f t="shared" ca="1" si="73"/>
        <v/>
      </c>
      <c r="L1582" t="s">
        <v>537</v>
      </c>
      <c r="M1582" s="39" t="s">
        <v>384</v>
      </c>
      <c r="N1582">
        <v>1200</v>
      </c>
      <c r="O1582">
        <v>1</v>
      </c>
      <c r="P1582">
        <v>10.29</v>
      </c>
      <c r="Q1582">
        <v>8</v>
      </c>
      <c r="R1582">
        <v>11</v>
      </c>
      <c r="S1582" s="44" t="s">
        <v>347</v>
      </c>
      <c r="T1582" s="52" t="s">
        <v>56</v>
      </c>
      <c r="U1582" s="17" t="s">
        <v>16</v>
      </c>
      <c r="V1582">
        <v>126</v>
      </c>
      <c r="W1582">
        <v>126</v>
      </c>
      <c r="X1582">
        <v>1085</v>
      </c>
      <c r="Z1582">
        <v>30</v>
      </c>
      <c r="AA1582" s="37">
        <v>6</v>
      </c>
      <c r="AB1582" s="35" t="s">
        <v>377</v>
      </c>
      <c r="AC1582" s="35">
        <f>VLOOKUP(A1582,Raceinfo!$A$1:$D$15,4,0)</f>
        <v>3</v>
      </c>
      <c r="AD1582">
        <v>3</v>
      </c>
      <c r="AE1582">
        <v>70</v>
      </c>
      <c r="AF1582">
        <v>11</v>
      </c>
      <c r="AG1582">
        <v>11</v>
      </c>
      <c r="AH1582">
        <v>9</v>
      </c>
      <c r="AL1582" t="s">
        <v>18</v>
      </c>
      <c r="AM1582" t="s">
        <v>1475</v>
      </c>
      <c r="AN1582" s="126">
        <f>表格2[[#This Row],[今次負磅]]/表格2[[#This Row],[排位體重]]*100%</f>
        <v>0.11612903225806452</v>
      </c>
      <c r="AO1582" t="str">
        <f t="shared" si="74"/>
        <v/>
      </c>
    </row>
    <row r="1583" spans="1:41" x14ac:dyDescent="0.25">
      <c r="A1583" s="25" t="s">
        <v>290</v>
      </c>
      <c r="B1583" s="19" t="s">
        <v>305</v>
      </c>
      <c r="C1583" s="19"/>
      <c r="D1583" s="19"/>
      <c r="E1583" s="125" t="s">
        <v>1399</v>
      </c>
      <c r="F1583" s="122"/>
      <c r="G1583" s="32" t="str">
        <f>VLOOKUP(AF1583, method!$A$1:$B$15, 2, 0)</f>
        <v>中前</v>
      </c>
      <c r="H1583">
        <v>11</v>
      </c>
      <c r="I1583" t="str">
        <f t="shared" si="72"/>
        <v/>
      </c>
      <c r="J1583">
        <f>COUNTIF($B$2:B1583,B1583)</f>
        <v>15</v>
      </c>
      <c r="K1583" t="str">
        <f t="shared" ca="1" si="73"/>
        <v/>
      </c>
      <c r="L1583" t="s">
        <v>597</v>
      </c>
      <c r="M1583" s="39" t="s">
        <v>430</v>
      </c>
      <c r="N1583" s="42">
        <v>1400</v>
      </c>
      <c r="O1583">
        <v>1</v>
      </c>
      <c r="P1583">
        <v>23.65</v>
      </c>
      <c r="Q1583">
        <v>8</v>
      </c>
      <c r="R1583">
        <v>4</v>
      </c>
      <c r="S1583" s="44" t="s">
        <v>347</v>
      </c>
      <c r="T1583" s="53" t="s">
        <v>60</v>
      </c>
      <c r="U1583" s="17" t="s">
        <v>16</v>
      </c>
      <c r="V1583">
        <v>126</v>
      </c>
      <c r="W1583">
        <v>128</v>
      </c>
      <c r="X1583">
        <v>1072</v>
      </c>
      <c r="Z1583">
        <v>11</v>
      </c>
      <c r="AA1583" s="37" t="s">
        <v>473</v>
      </c>
      <c r="AB1583" s="36" t="s">
        <v>459</v>
      </c>
      <c r="AC1583" s="36">
        <f>VLOOKUP(A1583,Raceinfo!$A$1:$D$15,4,0)</f>
        <v>3</v>
      </c>
      <c r="AD1583">
        <v>3</v>
      </c>
      <c r="AE1583">
        <v>72</v>
      </c>
      <c r="AF1583">
        <v>6</v>
      </c>
      <c r="AG1583">
        <v>6</v>
      </c>
      <c r="AH1583">
        <v>7</v>
      </c>
      <c r="AI1583">
        <v>11</v>
      </c>
      <c r="AL1583" t="s">
        <v>18</v>
      </c>
      <c r="AM1583" t="s">
        <v>1475</v>
      </c>
      <c r="AN1583" s="126">
        <f>表格2[[#This Row],[今次負磅]]/表格2[[#This Row],[排位體重]]*100%</f>
        <v>0.11753731343283583</v>
      </c>
      <c r="AO1583" t="str">
        <f t="shared" si="74"/>
        <v/>
      </c>
    </row>
    <row r="1584" spans="1:41" x14ac:dyDescent="0.25">
      <c r="A1584" s="25" t="s">
        <v>290</v>
      </c>
      <c r="B1584" s="19" t="s">
        <v>305</v>
      </c>
      <c r="C1584" s="19" t="s">
        <v>1410</v>
      </c>
      <c r="D1584" s="19"/>
      <c r="E1584" s="11" t="s">
        <v>1414</v>
      </c>
      <c r="F1584" s="122"/>
      <c r="G1584" s="31" t="str">
        <f>VLOOKUP(AF1584, method!$A$1:$B$15, 2, 0)</f>
        <v>中後</v>
      </c>
      <c r="H1584" s="15">
        <v>3</v>
      </c>
      <c r="I1584" s="15" t="str">
        <f t="shared" si="72"/>
        <v/>
      </c>
      <c r="J1584" s="15">
        <f>COUNTIF($B$2:B1584,B1584)</f>
        <v>16</v>
      </c>
      <c r="K1584" s="15" t="str">
        <f t="shared" ca="1" si="73"/>
        <v/>
      </c>
      <c r="L1584" t="s">
        <v>544</v>
      </c>
      <c r="M1584" s="39" t="s">
        <v>369</v>
      </c>
      <c r="N1584" s="42">
        <v>1400</v>
      </c>
      <c r="O1584">
        <v>1</v>
      </c>
      <c r="P1584" s="127">
        <v>21.49</v>
      </c>
      <c r="Q1584">
        <v>8</v>
      </c>
      <c r="R1584">
        <v>9</v>
      </c>
      <c r="S1584" s="44" t="s">
        <v>347</v>
      </c>
      <c r="T1584" s="51" t="s">
        <v>52</v>
      </c>
      <c r="U1584" s="17" t="s">
        <v>16</v>
      </c>
      <c r="V1584">
        <v>126</v>
      </c>
      <c r="W1584">
        <v>132</v>
      </c>
      <c r="X1584">
        <v>1069</v>
      </c>
      <c r="Z1584">
        <v>12</v>
      </c>
      <c r="AA1584" s="37" t="s">
        <v>467</v>
      </c>
      <c r="AB1584" s="35" t="s">
        <v>377</v>
      </c>
      <c r="AC1584" s="35">
        <f>VLOOKUP(A1584,Raceinfo!$A$1:$D$15,4,0)</f>
        <v>3</v>
      </c>
      <c r="AD1584">
        <v>3</v>
      </c>
      <c r="AE1584">
        <v>73</v>
      </c>
      <c r="AF1584">
        <v>9</v>
      </c>
      <c r="AG1584">
        <v>7</v>
      </c>
      <c r="AH1584">
        <v>5</v>
      </c>
      <c r="AI1584">
        <v>3</v>
      </c>
      <c r="AL1584" t="s">
        <v>18</v>
      </c>
      <c r="AM1584" t="s">
        <v>1475</v>
      </c>
      <c r="AN1584" s="126">
        <f>表格2[[#This Row],[今次負磅]]/表格2[[#This Row],[排位體重]]*100%</f>
        <v>0.11786716557530402</v>
      </c>
      <c r="AO1584" t="str">
        <f t="shared" si="74"/>
        <v/>
      </c>
    </row>
    <row r="1585" spans="1:41" x14ac:dyDescent="0.25">
      <c r="A1585" s="25" t="s">
        <v>290</v>
      </c>
      <c r="B1585" s="19" t="s">
        <v>305</v>
      </c>
      <c r="C1585" s="19"/>
      <c r="D1585" s="19"/>
      <c r="E1585" s="11" t="s">
        <v>1414</v>
      </c>
      <c r="F1585" s="122"/>
      <c r="G1585" s="31" t="str">
        <f>VLOOKUP(AF1585, method!$A$1:$B$15, 2, 0)</f>
        <v>中後</v>
      </c>
      <c r="H1585">
        <v>6</v>
      </c>
      <c r="I1585" t="str">
        <f t="shared" si="72"/>
        <v/>
      </c>
      <c r="J1585">
        <f>COUNTIF($B$2:B1585,B1585)</f>
        <v>17</v>
      </c>
      <c r="K1585" t="str">
        <f t="shared" ca="1" si="73"/>
        <v/>
      </c>
      <c r="L1585" t="s">
        <v>649</v>
      </c>
      <c r="M1585" s="39" t="s">
        <v>413</v>
      </c>
      <c r="N1585" s="42">
        <v>1400</v>
      </c>
      <c r="O1585">
        <v>1</v>
      </c>
      <c r="P1585">
        <v>22.9</v>
      </c>
      <c r="Q1585">
        <v>8</v>
      </c>
      <c r="R1585">
        <v>11</v>
      </c>
      <c r="S1585" s="44" t="s">
        <v>347</v>
      </c>
      <c r="T1585" s="51" t="s">
        <v>52</v>
      </c>
      <c r="U1585" s="17" t="s">
        <v>16</v>
      </c>
      <c r="V1585">
        <v>126</v>
      </c>
      <c r="W1585">
        <v>134</v>
      </c>
      <c r="X1585">
        <v>1077</v>
      </c>
      <c r="Z1585">
        <v>16</v>
      </c>
      <c r="AA1585" s="37">
        <v>5</v>
      </c>
      <c r="AB1585" s="35" t="s">
        <v>377</v>
      </c>
      <c r="AC1585" s="35">
        <f>VLOOKUP(A1585,Raceinfo!$A$1:$D$15,4,0)</f>
        <v>3</v>
      </c>
      <c r="AD1585">
        <v>3</v>
      </c>
      <c r="AE1585">
        <v>75</v>
      </c>
      <c r="AF1585">
        <v>10</v>
      </c>
      <c r="AG1585">
        <v>11</v>
      </c>
      <c r="AH1585">
        <v>10</v>
      </c>
      <c r="AI1585">
        <v>6</v>
      </c>
      <c r="AL1585" t="s">
        <v>18</v>
      </c>
      <c r="AM1585" t="s">
        <v>1475</v>
      </c>
      <c r="AN1585" s="126">
        <f>表格2[[#This Row],[今次負磅]]/表格2[[#This Row],[排位體重]]*100%</f>
        <v>0.11699164345403899</v>
      </c>
      <c r="AO1585" t="str">
        <f t="shared" si="74"/>
        <v/>
      </c>
    </row>
    <row r="1586" spans="1:41" x14ac:dyDescent="0.25">
      <c r="A1586" s="25" t="s">
        <v>290</v>
      </c>
      <c r="B1586" s="19" t="s">
        <v>305</v>
      </c>
      <c r="C1586" s="19"/>
      <c r="D1586" s="19"/>
      <c r="E1586" s="11" t="s">
        <v>1414</v>
      </c>
      <c r="F1586" s="122"/>
      <c r="G1586" s="32" t="str">
        <f>VLOOKUP(AF1586, method!$A$1:$B$15, 2, 0)</f>
        <v>中前</v>
      </c>
      <c r="H1586">
        <v>6</v>
      </c>
      <c r="I1586" t="str">
        <f t="shared" si="72"/>
        <v/>
      </c>
      <c r="J1586">
        <f>COUNTIF($B$2:B1586,B1586)</f>
        <v>18</v>
      </c>
      <c r="K1586" t="str">
        <f t="shared" ca="1" si="73"/>
        <v/>
      </c>
      <c r="L1586" t="s">
        <v>489</v>
      </c>
      <c r="M1586" s="39" t="s">
        <v>390</v>
      </c>
      <c r="N1586" s="42">
        <v>1400</v>
      </c>
      <c r="O1586">
        <v>1</v>
      </c>
      <c r="P1586">
        <v>22.37</v>
      </c>
      <c r="Q1586">
        <v>8</v>
      </c>
      <c r="R1586">
        <v>5</v>
      </c>
      <c r="S1586" s="44" t="s">
        <v>347</v>
      </c>
      <c r="T1586" s="51" t="s">
        <v>52</v>
      </c>
      <c r="U1586" s="17" t="s">
        <v>16</v>
      </c>
      <c r="V1586">
        <v>126</v>
      </c>
      <c r="W1586">
        <v>131</v>
      </c>
      <c r="X1586">
        <v>1081</v>
      </c>
      <c r="Z1586">
        <v>6.8</v>
      </c>
      <c r="AA1586" s="38">
        <v>1</v>
      </c>
      <c r="AB1586" s="35" t="s">
        <v>377</v>
      </c>
      <c r="AC1586" s="35">
        <f>VLOOKUP(A1586,Raceinfo!$A$1:$D$15,4,0)</f>
        <v>3</v>
      </c>
      <c r="AD1586">
        <v>3</v>
      </c>
      <c r="AE1586">
        <v>75</v>
      </c>
      <c r="AF1586">
        <v>5</v>
      </c>
      <c r="AG1586">
        <v>5</v>
      </c>
      <c r="AH1586">
        <v>5</v>
      </c>
      <c r="AI1586">
        <v>6</v>
      </c>
      <c r="AL1586" t="s">
        <v>18</v>
      </c>
      <c r="AM1586" t="s">
        <v>1475</v>
      </c>
      <c r="AN1586" s="126">
        <f>表格2[[#This Row],[今次負磅]]/表格2[[#This Row],[排位體重]]*100%</f>
        <v>0.11655874190564293</v>
      </c>
      <c r="AO1586" t="str">
        <f t="shared" si="74"/>
        <v/>
      </c>
    </row>
    <row r="1587" spans="1:41" x14ac:dyDescent="0.25">
      <c r="A1587" s="25" t="s">
        <v>290</v>
      </c>
      <c r="B1587" s="19" t="s">
        <v>305</v>
      </c>
      <c r="C1587" s="19"/>
      <c r="D1587" s="19"/>
      <c r="E1587" s="125" t="s">
        <v>1399</v>
      </c>
      <c r="F1587" s="23" t="s">
        <v>1409</v>
      </c>
      <c r="G1587" s="32" t="str">
        <f>VLOOKUP(AF1587, method!$A$1:$B$15, 2, 0)</f>
        <v>中前</v>
      </c>
      <c r="H1587" s="15">
        <v>2</v>
      </c>
      <c r="I1587" s="15" t="str">
        <f t="shared" si="72"/>
        <v/>
      </c>
      <c r="J1587" s="15">
        <f>COUNTIF($B$2:B1587,B1587)</f>
        <v>19</v>
      </c>
      <c r="K1587" s="15" t="str">
        <f t="shared" ca="1" si="73"/>
        <v/>
      </c>
      <c r="L1587" t="s">
        <v>518</v>
      </c>
      <c r="M1587" s="39" t="s">
        <v>384</v>
      </c>
      <c r="N1587" s="42">
        <v>1400</v>
      </c>
      <c r="O1587">
        <v>1</v>
      </c>
      <c r="P1587">
        <v>21.55</v>
      </c>
      <c r="Q1587">
        <v>8</v>
      </c>
      <c r="R1587">
        <v>3</v>
      </c>
      <c r="S1587" s="44" t="s">
        <v>347</v>
      </c>
      <c r="T1587" s="51" t="s">
        <v>52</v>
      </c>
      <c r="U1587" s="17" t="s">
        <v>16</v>
      </c>
      <c r="V1587">
        <v>126</v>
      </c>
      <c r="W1587">
        <v>129</v>
      </c>
      <c r="X1587">
        <v>1078</v>
      </c>
      <c r="Z1587">
        <v>5.6</v>
      </c>
      <c r="AA1587" s="38" t="s">
        <v>470</v>
      </c>
      <c r="AB1587" s="35" t="s">
        <v>377</v>
      </c>
      <c r="AC1587" s="35">
        <f>VLOOKUP(A1587,Raceinfo!$A$1:$D$15,4,0)</f>
        <v>3</v>
      </c>
      <c r="AD1587">
        <v>3</v>
      </c>
      <c r="AE1587">
        <v>74</v>
      </c>
      <c r="AF1587">
        <v>6</v>
      </c>
      <c r="AG1587">
        <v>7</v>
      </c>
      <c r="AH1587">
        <v>7</v>
      </c>
      <c r="AI1587">
        <v>2</v>
      </c>
      <c r="AL1587" t="s">
        <v>18</v>
      </c>
      <c r="AM1587" t="s">
        <v>1475</v>
      </c>
      <c r="AN1587" s="126">
        <f>表格2[[#This Row],[今次負磅]]/表格2[[#This Row],[排位體重]]*100%</f>
        <v>0.11688311688311688</v>
      </c>
      <c r="AO1587" t="str">
        <f t="shared" si="74"/>
        <v/>
      </c>
    </row>
    <row r="1588" spans="1:41" x14ac:dyDescent="0.25">
      <c r="A1588" s="25" t="s">
        <v>290</v>
      </c>
      <c r="B1588" s="19" t="s">
        <v>305</v>
      </c>
      <c r="C1588" s="19"/>
      <c r="D1588" s="19"/>
      <c r="E1588" s="11" t="s">
        <v>1414</v>
      </c>
      <c r="F1588" s="122"/>
      <c r="G1588" s="31" t="str">
        <f>VLOOKUP(AF1588, method!$A$1:$B$15, 2, 0)</f>
        <v>中後</v>
      </c>
      <c r="H1588" s="15">
        <v>3</v>
      </c>
      <c r="I1588" s="15" t="str">
        <f t="shared" si="72"/>
        <v/>
      </c>
      <c r="J1588" s="15">
        <f>COUNTIF($B$2:B1588,B1588)</f>
        <v>20</v>
      </c>
      <c r="K1588" s="15" t="str">
        <f t="shared" ca="1" si="73"/>
        <v/>
      </c>
      <c r="L1588" t="s">
        <v>643</v>
      </c>
      <c r="M1588" s="39" t="s">
        <v>369</v>
      </c>
      <c r="N1588" s="42">
        <v>1400</v>
      </c>
      <c r="O1588">
        <v>1</v>
      </c>
      <c r="P1588">
        <v>21.82</v>
      </c>
      <c r="Q1588">
        <v>8</v>
      </c>
      <c r="R1588">
        <v>5</v>
      </c>
      <c r="S1588" s="44" t="s">
        <v>347</v>
      </c>
      <c r="T1588" s="51" t="s">
        <v>52</v>
      </c>
      <c r="U1588" s="17" t="s">
        <v>16</v>
      </c>
      <c r="V1588">
        <v>126</v>
      </c>
      <c r="W1588">
        <v>130</v>
      </c>
      <c r="X1588">
        <v>1065</v>
      </c>
      <c r="Z1588">
        <v>16</v>
      </c>
      <c r="AA1588" s="38">
        <v>2</v>
      </c>
      <c r="AB1588" s="35" t="s">
        <v>377</v>
      </c>
      <c r="AC1588" s="35">
        <f>VLOOKUP(A1588,Raceinfo!$A$1:$D$15,4,0)</f>
        <v>3</v>
      </c>
      <c r="AD1588">
        <v>3</v>
      </c>
      <c r="AE1588">
        <v>74</v>
      </c>
      <c r="AF1588">
        <v>9</v>
      </c>
      <c r="AG1588">
        <v>8</v>
      </c>
      <c r="AH1588">
        <v>6</v>
      </c>
      <c r="AI1588">
        <v>3</v>
      </c>
      <c r="AL1588" t="s">
        <v>18</v>
      </c>
      <c r="AM1588" t="s">
        <v>1475</v>
      </c>
      <c r="AN1588" s="126">
        <f>表格2[[#This Row],[今次負磅]]/表格2[[#This Row],[排位體重]]*100%</f>
        <v>0.11830985915492957</v>
      </c>
      <c r="AO1588" t="str">
        <f t="shared" si="74"/>
        <v/>
      </c>
    </row>
    <row r="1589" spans="1:41" x14ac:dyDescent="0.25">
      <c r="A1589" s="25" t="s">
        <v>290</v>
      </c>
      <c r="B1589" s="19" t="s">
        <v>305</v>
      </c>
      <c r="C1589" s="19"/>
      <c r="D1589" s="19"/>
      <c r="E1589" s="125" t="s">
        <v>1399</v>
      </c>
      <c r="F1589" s="23" t="s">
        <v>1409</v>
      </c>
      <c r="G1589" s="32" t="str">
        <f>VLOOKUP(AF1589, method!$A$1:$B$15, 2, 0)</f>
        <v>中前</v>
      </c>
      <c r="H1589" s="15">
        <v>2</v>
      </c>
      <c r="I1589" s="15" t="str">
        <f t="shared" si="72"/>
        <v/>
      </c>
      <c r="J1589" s="15">
        <f>COUNTIF($B$2:B1589,B1589)</f>
        <v>21</v>
      </c>
      <c r="K1589" s="15" t="str">
        <f t="shared" ca="1" si="73"/>
        <v/>
      </c>
      <c r="L1589" t="s">
        <v>547</v>
      </c>
      <c r="M1589" s="39" t="s">
        <v>390</v>
      </c>
      <c r="N1589" s="42">
        <v>1400</v>
      </c>
      <c r="O1589">
        <v>1</v>
      </c>
      <c r="P1589">
        <v>21.74</v>
      </c>
      <c r="Q1589">
        <v>8</v>
      </c>
      <c r="R1589">
        <v>4</v>
      </c>
      <c r="S1589" s="44" t="s">
        <v>347</v>
      </c>
      <c r="T1589" s="51" t="s">
        <v>52</v>
      </c>
      <c r="U1589" s="17" t="s">
        <v>16</v>
      </c>
      <c r="V1589">
        <v>126</v>
      </c>
      <c r="W1589">
        <v>131</v>
      </c>
      <c r="X1589">
        <v>1067</v>
      </c>
      <c r="Z1589">
        <v>16</v>
      </c>
      <c r="AA1589" s="38" t="s">
        <v>470</v>
      </c>
      <c r="AB1589" s="35" t="s">
        <v>377</v>
      </c>
      <c r="AC1589" s="35">
        <f>VLOOKUP(A1589,Raceinfo!$A$1:$D$15,4,0)</f>
        <v>3</v>
      </c>
      <c r="AD1589">
        <v>3</v>
      </c>
      <c r="AE1589">
        <v>73</v>
      </c>
      <c r="AF1589">
        <v>6</v>
      </c>
      <c r="AG1589">
        <v>5</v>
      </c>
      <c r="AH1589">
        <v>3</v>
      </c>
      <c r="AI1589">
        <v>2</v>
      </c>
      <c r="AL1589" t="s">
        <v>18</v>
      </c>
      <c r="AM1589" t="s">
        <v>1475</v>
      </c>
      <c r="AN1589" s="126">
        <f>表格2[[#This Row],[今次負磅]]/表格2[[#This Row],[排位體重]]*100%</f>
        <v>0.11808809746954077</v>
      </c>
      <c r="AO1589" t="str">
        <f t="shared" si="74"/>
        <v/>
      </c>
    </row>
    <row r="1590" spans="1:41" x14ac:dyDescent="0.25">
      <c r="A1590" s="25" t="s">
        <v>290</v>
      </c>
      <c r="B1590" s="19" t="s">
        <v>305</v>
      </c>
      <c r="C1590" s="19"/>
      <c r="D1590" s="19"/>
      <c r="E1590" s="125" t="s">
        <v>1399</v>
      </c>
      <c r="F1590" s="122"/>
      <c r="G1590" s="32" t="str">
        <f>VLOOKUP(AF1590, method!$A$1:$B$15, 2, 0)</f>
        <v>中前</v>
      </c>
      <c r="H1590" s="15">
        <v>3</v>
      </c>
      <c r="I1590" s="15" t="str">
        <f t="shared" si="72"/>
        <v/>
      </c>
      <c r="J1590" s="15">
        <f>COUNTIF($B$2:B1590,B1590)</f>
        <v>22</v>
      </c>
      <c r="K1590" s="15" t="str">
        <f t="shared" ca="1" si="73"/>
        <v/>
      </c>
      <c r="L1590" t="s">
        <v>639</v>
      </c>
      <c r="M1590" s="39" t="s">
        <v>430</v>
      </c>
      <c r="N1590" s="42">
        <v>1400</v>
      </c>
      <c r="O1590">
        <v>1</v>
      </c>
      <c r="P1590">
        <v>21.96</v>
      </c>
      <c r="Q1590">
        <v>8</v>
      </c>
      <c r="R1590">
        <v>3</v>
      </c>
      <c r="S1590" s="44" t="s">
        <v>347</v>
      </c>
      <c r="T1590" s="61" t="s">
        <v>128</v>
      </c>
      <c r="U1590" s="17" t="s">
        <v>16</v>
      </c>
      <c r="V1590">
        <v>126</v>
      </c>
      <c r="W1590">
        <v>130</v>
      </c>
      <c r="X1590">
        <v>1063</v>
      </c>
      <c r="Z1590">
        <v>8.3000000000000007</v>
      </c>
      <c r="AA1590" s="38" t="s">
        <v>468</v>
      </c>
      <c r="AB1590" s="35" t="s">
        <v>370</v>
      </c>
      <c r="AC1590" s="35">
        <f>VLOOKUP(A1590,Raceinfo!$A$1:$D$15,4,0)</f>
        <v>3</v>
      </c>
      <c r="AD1590">
        <v>3</v>
      </c>
      <c r="AE1590">
        <v>73</v>
      </c>
      <c r="AF1590">
        <v>6</v>
      </c>
      <c r="AG1590">
        <v>5</v>
      </c>
      <c r="AH1590">
        <v>5</v>
      </c>
      <c r="AI1590">
        <v>3</v>
      </c>
      <c r="AL1590" t="s">
        <v>18</v>
      </c>
      <c r="AM1590" t="s">
        <v>1475</v>
      </c>
      <c r="AN1590" s="126">
        <f>表格2[[#This Row],[今次負磅]]/表格2[[#This Row],[排位體重]]*100%</f>
        <v>0.11853245531514581</v>
      </c>
      <c r="AO1590" t="str">
        <f t="shared" si="74"/>
        <v/>
      </c>
    </row>
    <row r="1591" spans="1:41" x14ac:dyDescent="0.25">
      <c r="A1591" s="25" t="s">
        <v>290</v>
      </c>
      <c r="B1591" s="19" t="s">
        <v>305</v>
      </c>
      <c r="C1591" s="19"/>
      <c r="D1591" s="19"/>
      <c r="E1591" s="11" t="s">
        <v>1414</v>
      </c>
      <c r="F1591" s="122"/>
      <c r="G1591" s="33" t="str">
        <f>VLOOKUP(AF1591, method!$A$1:$B$15, 2, 0)</f>
        <v>留後</v>
      </c>
      <c r="H1591">
        <v>7</v>
      </c>
      <c r="I1591" t="str">
        <f t="shared" si="72"/>
        <v/>
      </c>
      <c r="J1591">
        <f>COUNTIF($B$2:B1591,B1591)</f>
        <v>23</v>
      </c>
      <c r="K1591" t="str">
        <f t="shared" ca="1" si="73"/>
        <v/>
      </c>
      <c r="L1591" t="s">
        <v>692</v>
      </c>
      <c r="M1591" s="39" t="s">
        <v>384</v>
      </c>
      <c r="N1591" s="42">
        <v>1400</v>
      </c>
      <c r="O1591">
        <v>1</v>
      </c>
      <c r="P1591">
        <v>22</v>
      </c>
      <c r="Q1591">
        <v>8</v>
      </c>
      <c r="R1591">
        <v>13</v>
      </c>
      <c r="S1591" s="44" t="s">
        <v>347</v>
      </c>
      <c r="T1591" s="50" t="s">
        <v>46</v>
      </c>
      <c r="U1591" s="17" t="s">
        <v>16</v>
      </c>
      <c r="V1591">
        <v>126</v>
      </c>
      <c r="W1591">
        <v>130</v>
      </c>
      <c r="X1591">
        <v>1047</v>
      </c>
      <c r="Z1591">
        <v>11</v>
      </c>
      <c r="AA1591" s="38" t="s">
        <v>511</v>
      </c>
      <c r="AB1591" s="35" t="s">
        <v>370</v>
      </c>
      <c r="AC1591" s="35">
        <f>VLOOKUP(A1591,Raceinfo!$A$1:$D$15,4,0)</f>
        <v>3</v>
      </c>
      <c r="AD1591">
        <v>3</v>
      </c>
      <c r="AE1591">
        <v>75</v>
      </c>
      <c r="AF1591">
        <v>13</v>
      </c>
      <c r="AG1591">
        <v>13</v>
      </c>
      <c r="AH1591">
        <v>12</v>
      </c>
      <c r="AI1591">
        <v>7</v>
      </c>
      <c r="AL1591" t="s">
        <v>18</v>
      </c>
      <c r="AM1591" t="s">
        <v>1475</v>
      </c>
      <c r="AN1591" s="126">
        <f>表格2[[#This Row],[今次負磅]]/表格2[[#This Row],[排位體重]]*100%</f>
        <v>0.12034383954154727</v>
      </c>
      <c r="AO1591" t="str">
        <f t="shared" si="74"/>
        <v/>
      </c>
    </row>
    <row r="1592" spans="1:41" x14ac:dyDescent="0.25">
      <c r="A1592" s="25" t="s">
        <v>290</v>
      </c>
      <c r="B1592" s="19" t="s">
        <v>305</v>
      </c>
      <c r="C1592" s="19"/>
      <c r="D1592" s="19"/>
      <c r="E1592" s="124" t="s">
        <v>1413</v>
      </c>
      <c r="F1592" s="122"/>
      <c r="G1592" s="32" t="str">
        <f>VLOOKUP(AF1592, method!$A$1:$B$15, 2, 0)</f>
        <v>中前</v>
      </c>
      <c r="H1592">
        <v>7</v>
      </c>
      <c r="I1592" t="str">
        <f t="shared" si="72"/>
        <v/>
      </c>
      <c r="J1592">
        <f>COUNTIF($B$2:B1592,B1592)</f>
        <v>24</v>
      </c>
      <c r="K1592" t="str">
        <f t="shared" ca="1" si="73"/>
        <v/>
      </c>
      <c r="L1592" t="s">
        <v>496</v>
      </c>
      <c r="M1592" s="39" t="s">
        <v>369</v>
      </c>
      <c r="N1592" s="42">
        <v>1400</v>
      </c>
      <c r="O1592">
        <v>1</v>
      </c>
      <c r="P1592">
        <v>22.74</v>
      </c>
      <c r="Q1592">
        <v>8</v>
      </c>
      <c r="R1592">
        <v>4</v>
      </c>
      <c r="S1592" s="44" t="s">
        <v>347</v>
      </c>
      <c r="T1592" s="61" t="s">
        <v>128</v>
      </c>
      <c r="U1592" s="17" t="s">
        <v>16</v>
      </c>
      <c r="V1592">
        <v>126</v>
      </c>
      <c r="W1592">
        <v>120</v>
      </c>
      <c r="X1592">
        <v>1034</v>
      </c>
      <c r="Z1592">
        <v>5.7</v>
      </c>
      <c r="AA1592" s="37" t="s">
        <v>473</v>
      </c>
      <c r="AB1592" s="35" t="s">
        <v>377</v>
      </c>
      <c r="AC1592" s="35">
        <f>VLOOKUP(A1592,Raceinfo!$A$1:$D$15,4,0)</f>
        <v>3</v>
      </c>
      <c r="AD1592">
        <v>2</v>
      </c>
      <c r="AE1592">
        <v>75</v>
      </c>
      <c r="AF1592">
        <v>7</v>
      </c>
      <c r="AG1592">
        <v>7</v>
      </c>
      <c r="AH1592">
        <v>7</v>
      </c>
      <c r="AI1592">
        <v>7</v>
      </c>
      <c r="AL1592" t="s">
        <v>18</v>
      </c>
      <c r="AM1592" t="s">
        <v>1475</v>
      </c>
      <c r="AN1592" s="126">
        <f>表格2[[#This Row],[今次負磅]]/表格2[[#This Row],[排位體重]]*100%</f>
        <v>0.1218568665377176</v>
      </c>
      <c r="AO1592" t="str">
        <f t="shared" si="74"/>
        <v/>
      </c>
    </row>
    <row r="1593" spans="1:41" x14ac:dyDescent="0.25">
      <c r="A1593" s="25" t="s">
        <v>290</v>
      </c>
      <c r="B1593" s="20" t="s">
        <v>307</v>
      </c>
      <c r="C1593" s="20"/>
      <c r="D1593" s="20"/>
      <c r="E1593" s="11" t="s">
        <v>1414</v>
      </c>
      <c r="F1593" s="122"/>
      <c r="G1593" s="31" t="str">
        <f>VLOOKUP(AF1593, method!$A$1:$B$15, 2, 0)</f>
        <v>中後</v>
      </c>
      <c r="H1593">
        <v>6</v>
      </c>
      <c r="I1593" t="str">
        <f t="shared" si="72"/>
        <v/>
      </c>
      <c r="J1593">
        <f>COUNTIF($B$2:B1593,B1593)</f>
        <v>1</v>
      </c>
      <c r="K1593" t="str">
        <f t="shared" ca="1" si="73"/>
        <v/>
      </c>
      <c r="L1593" t="s">
        <v>368</v>
      </c>
      <c r="M1593" s="39" t="s">
        <v>369</v>
      </c>
      <c r="N1593">
        <v>1200</v>
      </c>
      <c r="O1593">
        <v>1</v>
      </c>
      <c r="P1593">
        <v>8.77</v>
      </c>
      <c r="Q1593">
        <v>4</v>
      </c>
      <c r="R1593">
        <v>13</v>
      </c>
      <c r="S1593" s="59" t="s">
        <v>111</v>
      </c>
      <c r="T1593" s="55" t="s">
        <v>69</v>
      </c>
      <c r="U1593" s="21" t="s">
        <v>38</v>
      </c>
      <c r="V1593">
        <v>123</v>
      </c>
      <c r="W1593">
        <v>126</v>
      </c>
      <c r="X1593">
        <v>1024</v>
      </c>
      <c r="Z1593">
        <v>11</v>
      </c>
      <c r="AA1593" s="37" t="s">
        <v>436</v>
      </c>
      <c r="AB1593" s="35" t="s">
        <v>370</v>
      </c>
      <c r="AC1593" s="35">
        <f>VLOOKUP(A1593,Raceinfo!$A$1:$D$15,4,0)</f>
        <v>3</v>
      </c>
      <c r="AD1593">
        <v>3</v>
      </c>
      <c r="AE1593">
        <v>71</v>
      </c>
      <c r="AF1593">
        <v>9</v>
      </c>
      <c r="AG1593">
        <v>9</v>
      </c>
      <c r="AH1593">
        <v>6</v>
      </c>
      <c r="AL1593" t="s">
        <v>308</v>
      </c>
      <c r="AM1593" t="s">
        <v>1497</v>
      </c>
      <c r="AN1593" s="126">
        <f>表格2[[#This Row],[今次負磅]]/表格2[[#This Row],[排位體重]]*100%</f>
        <v>0.1201171875</v>
      </c>
      <c r="AO1593" t="str">
        <f t="shared" si="74"/>
        <v/>
      </c>
    </row>
    <row r="1594" spans="1:41" x14ac:dyDescent="0.25">
      <c r="A1594" s="25" t="s">
        <v>290</v>
      </c>
      <c r="B1594" s="20" t="s">
        <v>307</v>
      </c>
      <c r="C1594" s="20"/>
      <c r="D1594" s="20"/>
      <c r="E1594" s="11" t="s">
        <v>1414</v>
      </c>
      <c r="F1594" s="122"/>
      <c r="G1594" s="31" t="str">
        <f>VLOOKUP(AF1594, method!$A$1:$B$15, 2, 0)</f>
        <v>中後</v>
      </c>
      <c r="H1594">
        <v>5</v>
      </c>
      <c r="I1594" t="str">
        <f t="shared" si="72"/>
        <v/>
      </c>
      <c r="J1594">
        <f>COUNTIF($B$2:B1594,B1594)</f>
        <v>2</v>
      </c>
      <c r="K1594" t="str">
        <f t="shared" ca="1" si="73"/>
        <v/>
      </c>
      <c r="L1594" t="s">
        <v>504</v>
      </c>
      <c r="M1594" s="39" t="s">
        <v>369</v>
      </c>
      <c r="N1594">
        <v>1200</v>
      </c>
      <c r="O1594">
        <v>1</v>
      </c>
      <c r="P1594">
        <v>9.2100000000000009</v>
      </c>
      <c r="Q1594">
        <v>4</v>
      </c>
      <c r="R1594">
        <v>11</v>
      </c>
      <c r="S1594" s="59" t="s">
        <v>111</v>
      </c>
      <c r="T1594" s="50" t="s">
        <v>46</v>
      </c>
      <c r="U1594" s="21" t="s">
        <v>38</v>
      </c>
      <c r="V1594">
        <v>123</v>
      </c>
      <c r="W1594">
        <v>126</v>
      </c>
      <c r="X1594">
        <v>1027</v>
      </c>
      <c r="Z1594">
        <v>15</v>
      </c>
      <c r="AA1594" s="38" t="s">
        <v>463</v>
      </c>
      <c r="AB1594" s="35" t="s">
        <v>377</v>
      </c>
      <c r="AC1594" s="35">
        <f>VLOOKUP(A1594,Raceinfo!$A$1:$D$15,4,0)</f>
        <v>3</v>
      </c>
      <c r="AD1594">
        <v>3</v>
      </c>
      <c r="AE1594">
        <v>71</v>
      </c>
      <c r="AF1594">
        <v>10</v>
      </c>
      <c r="AG1594">
        <v>11</v>
      </c>
      <c r="AH1594">
        <v>5</v>
      </c>
      <c r="AL1594" t="s">
        <v>308</v>
      </c>
      <c r="AM1594" t="s">
        <v>1497</v>
      </c>
      <c r="AN1594" s="126">
        <f>表格2[[#This Row],[今次負磅]]/表格2[[#This Row],[排位體重]]*100%</f>
        <v>0.11976630963972736</v>
      </c>
      <c r="AO1594" t="str">
        <f t="shared" si="74"/>
        <v/>
      </c>
    </row>
    <row r="1595" spans="1:41" x14ac:dyDescent="0.25">
      <c r="A1595" s="25" t="s">
        <v>290</v>
      </c>
      <c r="B1595" s="20" t="s">
        <v>307</v>
      </c>
      <c r="C1595" s="20"/>
      <c r="D1595" s="20"/>
      <c r="E1595" s="11" t="s">
        <v>1414</v>
      </c>
      <c r="F1595" s="122"/>
      <c r="G1595" s="33" t="str">
        <f>VLOOKUP(AF1595, method!$A$1:$B$15, 2, 0)</f>
        <v>留後</v>
      </c>
      <c r="H1595">
        <v>6</v>
      </c>
      <c r="I1595" t="str">
        <f t="shared" si="72"/>
        <v/>
      </c>
      <c r="J1595">
        <f>COUNTIF($B$2:B1595,B1595)</f>
        <v>3</v>
      </c>
      <c r="K1595" t="str">
        <f t="shared" ca="1" si="73"/>
        <v/>
      </c>
      <c r="L1595" t="s">
        <v>422</v>
      </c>
      <c r="M1595" s="39" t="s">
        <v>369</v>
      </c>
      <c r="N1595">
        <v>1200</v>
      </c>
      <c r="O1595">
        <v>1</v>
      </c>
      <c r="P1595">
        <v>9.33</v>
      </c>
      <c r="Q1595">
        <v>4</v>
      </c>
      <c r="R1595">
        <v>12</v>
      </c>
      <c r="S1595" s="59" t="s">
        <v>111</v>
      </c>
      <c r="T1595" s="50" t="s">
        <v>46</v>
      </c>
      <c r="U1595" s="21" t="s">
        <v>38</v>
      </c>
      <c r="V1595">
        <v>123</v>
      </c>
      <c r="W1595">
        <v>127</v>
      </c>
      <c r="X1595">
        <v>1023</v>
      </c>
      <c r="Z1595">
        <v>68</v>
      </c>
      <c r="AA1595" s="38" t="s">
        <v>550</v>
      </c>
      <c r="AB1595" s="35" t="s">
        <v>370</v>
      </c>
      <c r="AC1595" s="35">
        <f>VLOOKUP(A1595,Raceinfo!$A$1:$D$15,4,0)</f>
        <v>3</v>
      </c>
      <c r="AD1595">
        <v>3</v>
      </c>
      <c r="AE1595">
        <v>72</v>
      </c>
      <c r="AF1595">
        <v>12</v>
      </c>
      <c r="AG1595">
        <v>4</v>
      </c>
      <c r="AH1595">
        <v>6</v>
      </c>
      <c r="AL1595" t="s">
        <v>308</v>
      </c>
      <c r="AM1595" t="s">
        <v>1497</v>
      </c>
      <c r="AN1595" s="126">
        <f>表格2[[#This Row],[今次負磅]]/表格2[[#This Row],[排位體重]]*100%</f>
        <v>0.12023460410557185</v>
      </c>
      <c r="AO1595" t="str">
        <f t="shared" si="74"/>
        <v/>
      </c>
    </row>
    <row r="1596" spans="1:41" x14ac:dyDescent="0.25">
      <c r="A1596" s="25" t="s">
        <v>290</v>
      </c>
      <c r="B1596" s="20" t="s">
        <v>307</v>
      </c>
      <c r="C1596" s="20"/>
      <c r="D1596" s="20"/>
      <c r="E1596" s="11" t="s">
        <v>1414</v>
      </c>
      <c r="F1596" s="122"/>
      <c r="G1596" s="33" t="str">
        <f>VLOOKUP(AF1596, method!$A$1:$B$15, 2, 0)</f>
        <v>留後</v>
      </c>
      <c r="H1596">
        <v>6</v>
      </c>
      <c r="I1596" t="str">
        <f t="shared" si="72"/>
        <v/>
      </c>
      <c r="J1596">
        <f>COUNTIF($B$2:B1596,B1596)</f>
        <v>4</v>
      </c>
      <c r="K1596" t="str">
        <f t="shared" ca="1" si="73"/>
        <v/>
      </c>
      <c r="L1596" t="s">
        <v>466</v>
      </c>
      <c r="M1596" s="40" t="s">
        <v>426</v>
      </c>
      <c r="N1596">
        <v>1200</v>
      </c>
      <c r="O1596">
        <v>1</v>
      </c>
      <c r="P1596">
        <v>9.9499999999999993</v>
      </c>
      <c r="Q1596">
        <v>4</v>
      </c>
      <c r="R1596">
        <v>12</v>
      </c>
      <c r="S1596" s="59" t="s">
        <v>111</v>
      </c>
      <c r="T1596" s="50" t="s">
        <v>46</v>
      </c>
      <c r="U1596" s="21" t="s">
        <v>38</v>
      </c>
      <c r="V1596">
        <v>123</v>
      </c>
      <c r="W1596">
        <v>132</v>
      </c>
      <c r="X1596">
        <v>1012</v>
      </c>
      <c r="Z1596">
        <v>53</v>
      </c>
      <c r="AA1596" s="37" t="s">
        <v>423</v>
      </c>
      <c r="AB1596" s="35" t="s">
        <v>370</v>
      </c>
      <c r="AC1596" s="35">
        <f>VLOOKUP(A1596,Raceinfo!$A$1:$D$15,4,0)</f>
        <v>3</v>
      </c>
      <c r="AD1596">
        <v>3</v>
      </c>
      <c r="AE1596">
        <v>74</v>
      </c>
      <c r="AF1596">
        <v>12</v>
      </c>
      <c r="AG1596">
        <v>11</v>
      </c>
      <c r="AH1596">
        <v>6</v>
      </c>
      <c r="AL1596" t="s">
        <v>769</v>
      </c>
      <c r="AM1596" t="s">
        <v>1643</v>
      </c>
      <c r="AN1596" s="126">
        <f>表格2[[#This Row],[今次負磅]]/表格2[[#This Row],[排位體重]]*100%</f>
        <v>0.12154150197628459</v>
      </c>
      <c r="AO1596" t="str">
        <f t="shared" si="74"/>
        <v/>
      </c>
    </row>
    <row r="1597" spans="1:41" x14ac:dyDescent="0.25">
      <c r="A1597" s="25" t="s">
        <v>290</v>
      </c>
      <c r="B1597" s="20" t="s">
        <v>307</v>
      </c>
      <c r="C1597" s="20"/>
      <c r="D1597" s="20"/>
      <c r="E1597" s="11" t="s">
        <v>1414</v>
      </c>
      <c r="F1597" s="122"/>
      <c r="G1597" s="32" t="str">
        <f>VLOOKUP(AF1597, method!$A$1:$B$15, 2, 0)</f>
        <v>中前</v>
      </c>
      <c r="H1597">
        <v>10</v>
      </c>
      <c r="I1597" t="str">
        <f t="shared" si="72"/>
        <v/>
      </c>
      <c r="J1597">
        <f>COUNTIF($B$2:B1597,B1597)</f>
        <v>5</v>
      </c>
      <c r="K1597" t="str">
        <f t="shared" ca="1" si="73"/>
        <v/>
      </c>
      <c r="L1597" t="s">
        <v>425</v>
      </c>
      <c r="M1597" s="40" t="s">
        <v>426</v>
      </c>
      <c r="N1597">
        <v>1650</v>
      </c>
      <c r="O1597">
        <v>1</v>
      </c>
      <c r="P1597">
        <v>41.97</v>
      </c>
      <c r="Q1597">
        <v>4</v>
      </c>
      <c r="R1597">
        <v>5</v>
      </c>
      <c r="S1597" s="59" t="s">
        <v>111</v>
      </c>
      <c r="T1597" s="50" t="s">
        <v>46</v>
      </c>
      <c r="U1597" s="21" t="s">
        <v>38</v>
      </c>
      <c r="V1597">
        <v>123</v>
      </c>
      <c r="W1597">
        <v>133</v>
      </c>
      <c r="X1597">
        <v>1023</v>
      </c>
      <c r="Z1597">
        <v>8.3000000000000007</v>
      </c>
      <c r="AA1597" s="37">
        <v>10</v>
      </c>
      <c r="AB1597" s="35" t="s">
        <v>377</v>
      </c>
      <c r="AC1597" s="35">
        <f>VLOOKUP(A1597,Raceinfo!$A$1:$D$15,4,0)</f>
        <v>3</v>
      </c>
      <c r="AD1597">
        <v>3</v>
      </c>
      <c r="AE1597">
        <v>76</v>
      </c>
      <c r="AF1597">
        <v>5</v>
      </c>
      <c r="AG1597">
        <v>7</v>
      </c>
      <c r="AH1597">
        <v>5</v>
      </c>
      <c r="AI1597">
        <v>10</v>
      </c>
      <c r="AL1597" t="s">
        <v>223</v>
      </c>
      <c r="AM1597" t="s">
        <v>1490</v>
      </c>
      <c r="AN1597" s="126">
        <f>表格2[[#This Row],[今次負磅]]/表格2[[#This Row],[排位體重]]*100%</f>
        <v>0.12023460410557185</v>
      </c>
      <c r="AO1597" t="str">
        <f t="shared" si="74"/>
        <v/>
      </c>
    </row>
    <row r="1598" spans="1:41" x14ac:dyDescent="0.25">
      <c r="A1598" s="25" t="s">
        <v>290</v>
      </c>
      <c r="B1598" s="20" t="s">
        <v>307</v>
      </c>
      <c r="C1598" s="20"/>
      <c r="D1598" s="20"/>
      <c r="E1598" s="11" t="s">
        <v>1414</v>
      </c>
      <c r="F1598" s="122"/>
      <c r="G1598" s="32" t="str">
        <f>VLOOKUP(AF1598, method!$A$1:$B$15, 2, 0)</f>
        <v>中前</v>
      </c>
      <c r="H1598">
        <v>7</v>
      </c>
      <c r="I1598" t="str">
        <f t="shared" si="72"/>
        <v/>
      </c>
      <c r="J1598">
        <f>COUNTIF($B$2:B1598,B1598)</f>
        <v>6</v>
      </c>
      <c r="K1598" t="str">
        <f t="shared" ca="1" si="73"/>
        <v/>
      </c>
      <c r="L1598" t="s">
        <v>717</v>
      </c>
      <c r="M1598" s="40" t="s">
        <v>376</v>
      </c>
      <c r="N1598">
        <v>1650</v>
      </c>
      <c r="O1598">
        <v>1</v>
      </c>
      <c r="P1598">
        <v>38.99</v>
      </c>
      <c r="Q1598">
        <v>4</v>
      </c>
      <c r="R1598">
        <v>3</v>
      </c>
      <c r="S1598" s="59" t="s">
        <v>111</v>
      </c>
      <c r="T1598" s="59" t="s">
        <v>111</v>
      </c>
      <c r="U1598" s="21" t="s">
        <v>38</v>
      </c>
      <c r="V1598">
        <v>123</v>
      </c>
      <c r="W1598">
        <v>135</v>
      </c>
      <c r="X1598">
        <v>1029</v>
      </c>
      <c r="Z1598">
        <v>7.6</v>
      </c>
      <c r="AA1598" s="37" t="s">
        <v>428</v>
      </c>
      <c r="AB1598" s="35" t="s">
        <v>370</v>
      </c>
      <c r="AC1598" s="35">
        <f>VLOOKUP(A1598,Raceinfo!$A$1:$D$15,4,0)</f>
        <v>3</v>
      </c>
      <c r="AD1598">
        <v>3</v>
      </c>
      <c r="AE1598">
        <v>78</v>
      </c>
      <c r="AF1598">
        <v>5</v>
      </c>
      <c r="AG1598">
        <v>5</v>
      </c>
      <c r="AH1598">
        <v>4</v>
      </c>
      <c r="AI1598">
        <v>7</v>
      </c>
      <c r="AL1598" t="s">
        <v>223</v>
      </c>
      <c r="AM1598" t="s">
        <v>1490</v>
      </c>
      <c r="AN1598" s="126">
        <f>表格2[[#This Row],[今次負磅]]/表格2[[#This Row],[排位體重]]*100%</f>
        <v>0.119533527696793</v>
      </c>
      <c r="AO1598" t="str">
        <f t="shared" si="74"/>
        <v/>
      </c>
    </row>
    <row r="1599" spans="1:41" x14ac:dyDescent="0.25">
      <c r="A1599" s="25" t="s">
        <v>290</v>
      </c>
      <c r="B1599" s="20" t="s">
        <v>307</v>
      </c>
      <c r="C1599" s="20"/>
      <c r="D1599" s="20"/>
      <c r="E1599" s="11" t="s">
        <v>1414</v>
      </c>
      <c r="F1599" s="122"/>
      <c r="G1599" s="32" t="str">
        <f>VLOOKUP(AF1599, method!$A$1:$B$15, 2, 0)</f>
        <v>中前</v>
      </c>
      <c r="H1599">
        <v>10</v>
      </c>
      <c r="I1599" t="str">
        <f t="shared" si="72"/>
        <v/>
      </c>
      <c r="J1599">
        <f>COUNTIF($B$2:B1599,B1599)</f>
        <v>7</v>
      </c>
      <c r="K1599" t="str">
        <f t="shared" ca="1" si="73"/>
        <v/>
      </c>
      <c r="L1599" t="s">
        <v>420</v>
      </c>
      <c r="M1599" s="39" t="s">
        <v>369</v>
      </c>
      <c r="N1599" s="42">
        <v>1400</v>
      </c>
      <c r="O1599">
        <v>1</v>
      </c>
      <c r="P1599">
        <v>22.27</v>
      </c>
      <c r="Q1599">
        <v>4</v>
      </c>
      <c r="R1599">
        <v>1</v>
      </c>
      <c r="S1599" s="59" t="s">
        <v>111</v>
      </c>
      <c r="T1599" s="59" t="s">
        <v>111</v>
      </c>
      <c r="U1599" s="21" t="s">
        <v>38</v>
      </c>
      <c r="V1599">
        <v>123</v>
      </c>
      <c r="W1599">
        <v>134</v>
      </c>
      <c r="X1599">
        <v>1030</v>
      </c>
      <c r="Z1599">
        <v>18</v>
      </c>
      <c r="AA1599" s="37">
        <v>6</v>
      </c>
      <c r="AB1599" s="35" t="s">
        <v>370</v>
      </c>
      <c r="AC1599" s="35">
        <f>VLOOKUP(A1599,Raceinfo!$A$1:$D$15,4,0)</f>
        <v>3</v>
      </c>
      <c r="AD1599">
        <v>3</v>
      </c>
      <c r="AE1599">
        <v>78</v>
      </c>
      <c r="AF1599">
        <v>7</v>
      </c>
      <c r="AG1599">
        <v>6</v>
      </c>
      <c r="AH1599">
        <v>7</v>
      </c>
      <c r="AI1599">
        <v>10</v>
      </c>
      <c r="AL1599" t="s">
        <v>223</v>
      </c>
      <c r="AM1599" t="s">
        <v>1490</v>
      </c>
      <c r="AN1599" s="126">
        <f>表格2[[#This Row],[今次負磅]]/表格2[[#This Row],[排位體重]]*100%</f>
        <v>0.11941747572815534</v>
      </c>
      <c r="AO1599" t="str">
        <f t="shared" si="74"/>
        <v/>
      </c>
    </row>
    <row r="1600" spans="1:41" x14ac:dyDescent="0.25">
      <c r="A1600" s="25" t="s">
        <v>290</v>
      </c>
      <c r="B1600" s="20" t="s">
        <v>307</v>
      </c>
      <c r="C1600" s="20"/>
      <c r="D1600" s="20"/>
      <c r="E1600" s="11" t="s">
        <v>1414</v>
      </c>
      <c r="F1600" s="23" t="s">
        <v>1409</v>
      </c>
      <c r="G1600" s="32" t="str">
        <f>VLOOKUP(AF1600, method!$A$1:$B$15, 2, 0)</f>
        <v>中前</v>
      </c>
      <c r="H1600" s="15">
        <v>2</v>
      </c>
      <c r="I1600" s="15" t="str">
        <f t="shared" si="72"/>
        <v/>
      </c>
      <c r="J1600" s="15">
        <f>COUNTIF($B$2:B1600,B1600)</f>
        <v>8</v>
      </c>
      <c r="K1600" s="15" t="str">
        <f t="shared" ca="1" si="73"/>
        <v/>
      </c>
      <c r="L1600" t="s">
        <v>683</v>
      </c>
      <c r="M1600" s="40" t="s">
        <v>376</v>
      </c>
      <c r="N1600">
        <v>1650</v>
      </c>
      <c r="O1600">
        <v>1</v>
      </c>
      <c r="P1600">
        <v>40.799999999999997</v>
      </c>
      <c r="Q1600">
        <v>4</v>
      </c>
      <c r="R1600">
        <v>5</v>
      </c>
      <c r="S1600" s="59" t="s">
        <v>111</v>
      </c>
      <c r="T1600" s="47" t="s">
        <v>32</v>
      </c>
      <c r="U1600" s="21" t="s">
        <v>38</v>
      </c>
      <c r="V1600">
        <v>123</v>
      </c>
      <c r="W1600">
        <v>134</v>
      </c>
      <c r="X1600">
        <v>1029</v>
      </c>
      <c r="Z1600">
        <v>5.0999999999999996</v>
      </c>
      <c r="AA1600" s="38" t="s">
        <v>461</v>
      </c>
      <c r="AB1600" s="35" t="s">
        <v>377</v>
      </c>
      <c r="AC1600" s="35">
        <f>VLOOKUP(A1600,Raceinfo!$A$1:$D$15,4,0)</f>
        <v>3</v>
      </c>
      <c r="AD1600">
        <v>3</v>
      </c>
      <c r="AE1600">
        <v>76</v>
      </c>
      <c r="AF1600">
        <v>7</v>
      </c>
      <c r="AG1600">
        <v>6</v>
      </c>
      <c r="AH1600">
        <v>6</v>
      </c>
      <c r="AI1600">
        <v>2</v>
      </c>
      <c r="AL1600" t="s">
        <v>223</v>
      </c>
      <c r="AM1600" t="s">
        <v>1490</v>
      </c>
      <c r="AN1600" s="126">
        <f>表格2[[#This Row],[今次負磅]]/表格2[[#This Row],[排位體重]]*100%</f>
        <v>0.119533527696793</v>
      </c>
      <c r="AO1600" t="str">
        <f t="shared" si="74"/>
        <v/>
      </c>
    </row>
    <row r="1601" spans="1:41" x14ac:dyDescent="0.25">
      <c r="A1601" s="25" t="s">
        <v>290</v>
      </c>
      <c r="B1601" s="20" t="s">
        <v>307</v>
      </c>
      <c r="C1601" s="20"/>
      <c r="D1601" s="20"/>
      <c r="E1601" s="11" t="s">
        <v>1414</v>
      </c>
      <c r="F1601" s="23" t="s">
        <v>1409</v>
      </c>
      <c r="G1601" s="32" t="str">
        <f>VLOOKUP(AF1601, method!$A$1:$B$15, 2, 0)</f>
        <v>中前</v>
      </c>
      <c r="H1601" s="15">
        <v>2</v>
      </c>
      <c r="I1601" s="15" t="str">
        <f t="shared" si="72"/>
        <v/>
      </c>
      <c r="J1601" s="15">
        <f>COUNTIF($B$2:B1601,B1601)</f>
        <v>9</v>
      </c>
      <c r="K1601" s="15" t="str">
        <f t="shared" ca="1" si="73"/>
        <v/>
      </c>
      <c r="L1601" t="s">
        <v>685</v>
      </c>
      <c r="M1601" s="40" t="s">
        <v>426</v>
      </c>
      <c r="N1601">
        <v>1650</v>
      </c>
      <c r="O1601">
        <v>1</v>
      </c>
      <c r="P1601">
        <v>39.47</v>
      </c>
      <c r="Q1601">
        <v>4</v>
      </c>
      <c r="R1601">
        <v>4</v>
      </c>
      <c r="S1601" s="59" t="s">
        <v>111</v>
      </c>
      <c r="T1601" s="59" t="s">
        <v>111</v>
      </c>
      <c r="U1601" s="21" t="s">
        <v>38</v>
      </c>
      <c r="V1601">
        <v>123</v>
      </c>
      <c r="W1601">
        <v>132</v>
      </c>
      <c r="X1601">
        <v>1020</v>
      </c>
      <c r="Z1601">
        <v>9.9</v>
      </c>
      <c r="AA1601" s="38" t="s">
        <v>461</v>
      </c>
      <c r="AB1601" s="35" t="s">
        <v>377</v>
      </c>
      <c r="AC1601" s="35">
        <f>VLOOKUP(A1601,Raceinfo!$A$1:$D$15,4,0)</f>
        <v>3</v>
      </c>
      <c r="AD1601">
        <v>3</v>
      </c>
      <c r="AE1601">
        <v>75</v>
      </c>
      <c r="AF1601">
        <v>5</v>
      </c>
      <c r="AG1601">
        <v>6</v>
      </c>
      <c r="AH1601">
        <v>6</v>
      </c>
      <c r="AI1601">
        <v>2</v>
      </c>
      <c r="AL1601" t="s">
        <v>223</v>
      </c>
      <c r="AM1601" t="s">
        <v>1490</v>
      </c>
      <c r="AN1601" s="126">
        <f>表格2[[#This Row],[今次負磅]]/表格2[[#This Row],[排位體重]]*100%</f>
        <v>0.12058823529411765</v>
      </c>
      <c r="AO1601" t="str">
        <f t="shared" si="74"/>
        <v/>
      </c>
    </row>
    <row r="1602" spans="1:41" x14ac:dyDescent="0.25">
      <c r="A1602" s="25" t="s">
        <v>290</v>
      </c>
      <c r="B1602" s="20" t="s">
        <v>307</v>
      </c>
      <c r="C1602" s="20"/>
      <c r="D1602" s="20"/>
      <c r="E1602" s="11" t="s">
        <v>1414</v>
      </c>
      <c r="F1602" s="122"/>
      <c r="G1602" s="31" t="str">
        <f>VLOOKUP(AF1602, method!$A$1:$B$15, 2, 0)</f>
        <v>中後</v>
      </c>
      <c r="H1602">
        <v>10</v>
      </c>
      <c r="I1602" t="str">
        <f t="shared" ref="I1602:I1665" si="75">IF(COUNTIFS($B:$B,B1602,$J:$J,"&lt;="&amp;5,$H:$H,"&lt;="&amp;5)&gt;=3,"忠","")</f>
        <v/>
      </c>
      <c r="J1602">
        <f>COUNTIF($B$2:B1602,B1602)</f>
        <v>10</v>
      </c>
      <c r="K1602" t="str">
        <f t="shared" ref="K1602:K1665" ca="1" si="76">IF(AND(J1602&lt;=5,COUNTIF($B:$B,$B1602)&gt;=5),IF(COUNTA(_xlfn.UNIQUE(OFFSET($U$1,MATCH($B1602,$B:$B,0)-1,0,5,1)))&gt;1,"倉",""),"")</f>
        <v/>
      </c>
      <c r="L1602" t="s">
        <v>478</v>
      </c>
      <c r="M1602" s="39" t="s">
        <v>430</v>
      </c>
      <c r="N1602" s="42">
        <v>1400</v>
      </c>
      <c r="O1602">
        <v>1</v>
      </c>
      <c r="P1602">
        <v>21.54</v>
      </c>
      <c r="Q1602">
        <v>4</v>
      </c>
      <c r="R1602">
        <v>4</v>
      </c>
      <c r="S1602" s="59" t="s">
        <v>111</v>
      </c>
      <c r="T1602" s="59" t="s">
        <v>111</v>
      </c>
      <c r="U1602" s="21" t="s">
        <v>38</v>
      </c>
      <c r="V1602">
        <v>123</v>
      </c>
      <c r="W1602">
        <v>130</v>
      </c>
      <c r="X1602">
        <v>1034</v>
      </c>
      <c r="Z1602">
        <v>7.5</v>
      </c>
      <c r="AA1602" s="37" t="s">
        <v>423</v>
      </c>
      <c r="AB1602" s="35" t="s">
        <v>370</v>
      </c>
      <c r="AC1602" s="35">
        <f>VLOOKUP(A1602,Raceinfo!$A$1:$D$15,4,0)</f>
        <v>3</v>
      </c>
      <c r="AD1602">
        <v>3</v>
      </c>
      <c r="AE1602">
        <v>75</v>
      </c>
      <c r="AF1602">
        <v>9</v>
      </c>
      <c r="AG1602">
        <v>7</v>
      </c>
      <c r="AH1602">
        <v>7</v>
      </c>
      <c r="AI1602">
        <v>10</v>
      </c>
      <c r="AL1602" t="s">
        <v>223</v>
      </c>
      <c r="AM1602" t="s">
        <v>1490</v>
      </c>
      <c r="AN1602" s="126">
        <f>表格2[[#This Row],[今次負磅]]/表格2[[#This Row],[排位體重]]*100%</f>
        <v>0.11895551257253385</v>
      </c>
      <c r="AO1602" t="str">
        <f t="shared" ref="AO1602:AO1665" si="77">IF(AN1602&gt;0.1285,"H","")</f>
        <v/>
      </c>
    </row>
    <row r="1603" spans="1:41" x14ac:dyDescent="0.25">
      <c r="A1603" s="25" t="s">
        <v>290</v>
      </c>
      <c r="B1603" s="20" t="s">
        <v>307</v>
      </c>
      <c r="C1603" s="20"/>
      <c r="D1603" s="20"/>
      <c r="E1603" s="11" t="s">
        <v>1414</v>
      </c>
      <c r="F1603" s="122"/>
      <c r="G1603" s="32" t="str">
        <f>VLOOKUP(AF1603, method!$A$1:$B$15, 2, 0)</f>
        <v>中前</v>
      </c>
      <c r="H1603">
        <v>11</v>
      </c>
      <c r="I1603" t="str">
        <f t="shared" si="75"/>
        <v/>
      </c>
      <c r="J1603">
        <f>COUNTIF($B$2:B1603,B1603)</f>
        <v>11</v>
      </c>
      <c r="K1603" t="str">
        <f t="shared" ca="1" si="76"/>
        <v/>
      </c>
      <c r="L1603" t="s">
        <v>542</v>
      </c>
      <c r="M1603" s="39" t="s">
        <v>430</v>
      </c>
      <c r="N1603" s="42">
        <v>1400</v>
      </c>
      <c r="O1603">
        <v>1</v>
      </c>
      <c r="P1603">
        <v>22.24</v>
      </c>
      <c r="Q1603">
        <v>4</v>
      </c>
      <c r="R1603">
        <v>5</v>
      </c>
      <c r="S1603" s="59" t="s">
        <v>111</v>
      </c>
      <c r="T1603" s="59" t="s">
        <v>111</v>
      </c>
      <c r="U1603" s="21" t="s">
        <v>38</v>
      </c>
      <c r="V1603">
        <v>123</v>
      </c>
      <c r="W1603">
        <v>133</v>
      </c>
      <c r="X1603">
        <v>1038</v>
      </c>
      <c r="Z1603">
        <v>8.5</v>
      </c>
      <c r="AA1603" s="37" t="s">
        <v>467</v>
      </c>
      <c r="AB1603" s="35" t="s">
        <v>370</v>
      </c>
      <c r="AC1603" s="35">
        <f>VLOOKUP(A1603,Raceinfo!$A$1:$D$15,4,0)</f>
        <v>3</v>
      </c>
      <c r="AD1603">
        <v>3</v>
      </c>
      <c r="AE1603">
        <v>75</v>
      </c>
      <c r="AF1603">
        <v>7</v>
      </c>
      <c r="AG1603">
        <v>7</v>
      </c>
      <c r="AH1603">
        <v>5</v>
      </c>
      <c r="AI1603">
        <v>11</v>
      </c>
      <c r="AL1603" t="s">
        <v>223</v>
      </c>
      <c r="AM1603" t="s">
        <v>1490</v>
      </c>
      <c r="AN1603" s="126">
        <f>表格2[[#This Row],[今次負磅]]/表格2[[#This Row],[排位體重]]*100%</f>
        <v>0.11849710982658959</v>
      </c>
      <c r="AO1603" t="str">
        <f t="shared" si="77"/>
        <v/>
      </c>
    </row>
    <row r="1604" spans="1:41" x14ac:dyDescent="0.25">
      <c r="A1604" s="25" t="s">
        <v>290</v>
      </c>
      <c r="B1604" s="20" t="s">
        <v>307</v>
      </c>
      <c r="C1604" s="20" t="s">
        <v>1410</v>
      </c>
      <c r="D1604" s="20"/>
      <c r="E1604" s="11" t="s">
        <v>1414</v>
      </c>
      <c r="F1604" s="23" t="s">
        <v>1409</v>
      </c>
      <c r="G1604" s="31" t="str">
        <f>VLOOKUP(AF1604, method!$A$1:$B$15, 2, 0)</f>
        <v>中後</v>
      </c>
      <c r="H1604" s="15">
        <v>1</v>
      </c>
      <c r="I1604" s="15" t="str">
        <f t="shared" si="75"/>
        <v/>
      </c>
      <c r="J1604" s="15">
        <f>COUNTIF($B$2:B1604,B1604)</f>
        <v>12</v>
      </c>
      <c r="K1604" s="15" t="str">
        <f t="shared" ca="1" si="76"/>
        <v/>
      </c>
      <c r="L1604" t="s">
        <v>437</v>
      </c>
      <c r="M1604" s="39" t="s">
        <v>369</v>
      </c>
      <c r="N1604" s="42">
        <v>1400</v>
      </c>
      <c r="O1604">
        <v>1</v>
      </c>
      <c r="P1604" s="127">
        <v>21.1</v>
      </c>
      <c r="Q1604">
        <v>4</v>
      </c>
      <c r="R1604">
        <v>3</v>
      </c>
      <c r="S1604" s="59" t="s">
        <v>111</v>
      </c>
      <c r="T1604" s="59" t="s">
        <v>111</v>
      </c>
      <c r="U1604" s="21" t="s">
        <v>38</v>
      </c>
      <c r="V1604">
        <v>123</v>
      </c>
      <c r="W1604">
        <v>127</v>
      </c>
      <c r="X1604">
        <v>1016</v>
      </c>
      <c r="Z1604">
        <v>33</v>
      </c>
      <c r="AA1604" s="38" t="s">
        <v>461</v>
      </c>
      <c r="AB1604" s="35" t="s">
        <v>377</v>
      </c>
      <c r="AC1604" s="35">
        <f>VLOOKUP(A1604,Raceinfo!$A$1:$D$15,4,0)</f>
        <v>3</v>
      </c>
      <c r="AD1604">
        <v>3</v>
      </c>
      <c r="AE1604">
        <v>69</v>
      </c>
      <c r="AF1604">
        <v>8</v>
      </c>
      <c r="AG1604">
        <v>9</v>
      </c>
      <c r="AH1604">
        <v>6</v>
      </c>
      <c r="AI1604">
        <v>1</v>
      </c>
      <c r="AL1604" t="s">
        <v>771</v>
      </c>
      <c r="AM1604" t="s">
        <v>1645</v>
      </c>
      <c r="AN1604" s="126">
        <f>表格2[[#This Row],[今次負磅]]/表格2[[#This Row],[排位體重]]*100%</f>
        <v>0.12106299212598425</v>
      </c>
      <c r="AO1604" t="str">
        <f t="shared" si="77"/>
        <v/>
      </c>
    </row>
    <row r="1605" spans="1:41" x14ac:dyDescent="0.25">
      <c r="A1605" s="25" t="s">
        <v>290</v>
      </c>
      <c r="B1605" s="20" t="s">
        <v>307</v>
      </c>
      <c r="C1605" s="20"/>
      <c r="D1605" s="20"/>
      <c r="E1605" s="11" t="s">
        <v>1414</v>
      </c>
      <c r="F1605" s="122"/>
      <c r="G1605" s="30" t="str">
        <f>VLOOKUP(AF1605, method!$A$1:$B$15, 2, 0)</f>
        <v>放頭</v>
      </c>
      <c r="H1605">
        <v>5</v>
      </c>
      <c r="I1605" t="str">
        <f t="shared" si="75"/>
        <v/>
      </c>
      <c r="J1605">
        <f>COUNTIF($B$2:B1605,B1605)</f>
        <v>13</v>
      </c>
      <c r="K1605" t="str">
        <f t="shared" ca="1" si="76"/>
        <v/>
      </c>
      <c r="L1605" t="s">
        <v>585</v>
      </c>
      <c r="M1605" s="40" t="s">
        <v>446</v>
      </c>
      <c r="N1605">
        <v>1650</v>
      </c>
      <c r="O1605">
        <v>1</v>
      </c>
      <c r="P1605">
        <v>39.17</v>
      </c>
      <c r="Q1605">
        <v>4</v>
      </c>
      <c r="R1605">
        <v>8</v>
      </c>
      <c r="S1605" s="59" t="s">
        <v>111</v>
      </c>
      <c r="T1605" s="59" t="s">
        <v>111</v>
      </c>
      <c r="U1605" s="21" t="s">
        <v>38</v>
      </c>
      <c r="V1605">
        <v>123</v>
      </c>
      <c r="W1605">
        <v>124</v>
      </c>
      <c r="X1605">
        <v>1008</v>
      </c>
      <c r="Z1605">
        <v>3.1</v>
      </c>
      <c r="AA1605" s="38" t="s">
        <v>517</v>
      </c>
      <c r="AB1605" s="35" t="s">
        <v>370</v>
      </c>
      <c r="AC1605" s="35">
        <f>VLOOKUP(A1605,Raceinfo!$A$1:$D$15,4,0)</f>
        <v>3</v>
      </c>
      <c r="AD1605">
        <v>3</v>
      </c>
      <c r="AE1605">
        <v>69</v>
      </c>
      <c r="AF1605">
        <v>2</v>
      </c>
      <c r="AG1605">
        <v>2</v>
      </c>
      <c r="AH1605">
        <v>2</v>
      </c>
      <c r="AI1605">
        <v>5</v>
      </c>
      <c r="AL1605" t="s">
        <v>18</v>
      </c>
      <c r="AM1605" t="s">
        <v>1475</v>
      </c>
      <c r="AN1605" s="126">
        <f>表格2[[#This Row],[今次負磅]]/表格2[[#This Row],[排位體重]]*100%</f>
        <v>0.12202380952380952</v>
      </c>
      <c r="AO1605" t="str">
        <f t="shared" si="77"/>
        <v/>
      </c>
    </row>
    <row r="1606" spans="1:41" x14ac:dyDescent="0.25">
      <c r="A1606" s="25" t="s">
        <v>290</v>
      </c>
      <c r="B1606" s="20" t="s">
        <v>307</v>
      </c>
      <c r="C1606" s="20"/>
      <c r="D1606" s="20"/>
      <c r="E1606" s="11" t="s">
        <v>1414</v>
      </c>
      <c r="F1606" s="23" t="s">
        <v>1409</v>
      </c>
      <c r="G1606" s="32" t="str">
        <f>VLOOKUP(AF1606, method!$A$1:$B$15, 2, 0)</f>
        <v>中前</v>
      </c>
      <c r="H1606" s="15">
        <v>2</v>
      </c>
      <c r="I1606" s="15" t="str">
        <f t="shared" si="75"/>
        <v/>
      </c>
      <c r="J1606" s="15">
        <f>COUNTIF($B$2:B1606,B1606)</f>
        <v>14</v>
      </c>
      <c r="K1606" s="15" t="str">
        <f t="shared" ca="1" si="76"/>
        <v/>
      </c>
      <c r="L1606" t="s">
        <v>688</v>
      </c>
      <c r="M1606" s="40" t="s">
        <v>446</v>
      </c>
      <c r="N1606">
        <v>1650</v>
      </c>
      <c r="O1606">
        <v>1</v>
      </c>
      <c r="P1606">
        <v>38.97</v>
      </c>
      <c r="Q1606">
        <v>4</v>
      </c>
      <c r="R1606">
        <v>10</v>
      </c>
      <c r="S1606" s="59" t="s">
        <v>111</v>
      </c>
      <c r="T1606" s="59" t="s">
        <v>111</v>
      </c>
      <c r="U1606" s="21" t="s">
        <v>38</v>
      </c>
      <c r="V1606">
        <v>123</v>
      </c>
      <c r="W1606">
        <v>125</v>
      </c>
      <c r="X1606">
        <v>1008</v>
      </c>
      <c r="Z1606">
        <v>8.4</v>
      </c>
      <c r="AA1606" s="38" t="s">
        <v>461</v>
      </c>
      <c r="AB1606" s="35" t="s">
        <v>370</v>
      </c>
      <c r="AC1606" s="35">
        <f>VLOOKUP(A1606,Raceinfo!$A$1:$D$15,4,0)</f>
        <v>3</v>
      </c>
      <c r="AD1606">
        <v>3</v>
      </c>
      <c r="AE1606">
        <v>67</v>
      </c>
      <c r="AF1606">
        <v>5</v>
      </c>
      <c r="AG1606">
        <v>5</v>
      </c>
      <c r="AH1606">
        <v>5</v>
      </c>
      <c r="AI1606">
        <v>2</v>
      </c>
      <c r="AL1606" t="s">
        <v>18</v>
      </c>
      <c r="AM1606" t="s">
        <v>1475</v>
      </c>
      <c r="AN1606" s="126">
        <f>表格2[[#This Row],[今次負磅]]/表格2[[#This Row],[排位體重]]*100%</f>
        <v>0.12202380952380952</v>
      </c>
      <c r="AO1606" t="str">
        <f t="shared" si="77"/>
        <v/>
      </c>
    </row>
    <row r="1607" spans="1:41" x14ac:dyDescent="0.25">
      <c r="A1607" s="25" t="s">
        <v>290</v>
      </c>
      <c r="B1607" s="20" t="s">
        <v>307</v>
      </c>
      <c r="C1607" s="20"/>
      <c r="D1607" s="20"/>
      <c r="E1607" s="12" t="s">
        <v>29</v>
      </c>
      <c r="F1607" s="23" t="s">
        <v>1409</v>
      </c>
      <c r="G1607" s="32" t="str">
        <f>VLOOKUP(AF1607, method!$A$1:$B$15, 2, 0)</f>
        <v>中前</v>
      </c>
      <c r="H1607" s="15">
        <v>1</v>
      </c>
      <c r="I1607" s="15" t="str">
        <f t="shared" si="75"/>
        <v/>
      </c>
      <c r="J1607" s="15">
        <f>COUNTIF($B$2:B1607,B1607)</f>
        <v>15</v>
      </c>
      <c r="K1607" s="15" t="str">
        <f t="shared" ca="1" si="76"/>
        <v/>
      </c>
      <c r="L1607" t="s">
        <v>484</v>
      </c>
      <c r="M1607" s="40" t="s">
        <v>376</v>
      </c>
      <c r="N1607">
        <v>1650</v>
      </c>
      <c r="O1607">
        <v>1</v>
      </c>
      <c r="P1607">
        <v>39.26</v>
      </c>
      <c r="Q1607">
        <v>4</v>
      </c>
      <c r="R1607">
        <v>1</v>
      </c>
      <c r="S1607" s="59" t="s">
        <v>111</v>
      </c>
      <c r="T1607" s="59" t="s">
        <v>111</v>
      </c>
      <c r="U1607" s="21" t="s">
        <v>38</v>
      </c>
      <c r="V1607">
        <v>123</v>
      </c>
      <c r="W1607">
        <v>117</v>
      </c>
      <c r="X1607">
        <v>1008</v>
      </c>
      <c r="Z1607">
        <v>2.5</v>
      </c>
      <c r="AA1607" s="38">
        <v>1</v>
      </c>
      <c r="AB1607" s="35" t="s">
        <v>370</v>
      </c>
      <c r="AC1607" s="35">
        <f>VLOOKUP(A1607,Raceinfo!$A$1:$D$15,4,0)</f>
        <v>3</v>
      </c>
      <c r="AD1607">
        <v>3</v>
      </c>
      <c r="AE1607">
        <v>61</v>
      </c>
      <c r="AF1607">
        <v>5</v>
      </c>
      <c r="AG1607">
        <v>3</v>
      </c>
      <c r="AH1607">
        <v>2</v>
      </c>
      <c r="AI1607">
        <v>1</v>
      </c>
      <c r="AL1607" t="s">
        <v>18</v>
      </c>
      <c r="AM1607" t="s">
        <v>1475</v>
      </c>
      <c r="AN1607" s="126">
        <f>表格2[[#This Row],[今次負磅]]/表格2[[#This Row],[排位體重]]*100%</f>
        <v>0.12202380952380952</v>
      </c>
      <c r="AO1607" t="str">
        <f t="shared" si="77"/>
        <v/>
      </c>
    </row>
    <row r="1608" spans="1:41" x14ac:dyDescent="0.25">
      <c r="A1608" s="25" t="s">
        <v>290</v>
      </c>
      <c r="B1608" s="20" t="s">
        <v>307</v>
      </c>
      <c r="C1608" s="20"/>
      <c r="D1608" s="20"/>
      <c r="E1608" s="12" t="s">
        <v>29</v>
      </c>
      <c r="F1608" s="122"/>
      <c r="G1608" s="32" t="str">
        <f>VLOOKUP(AF1608, method!$A$1:$B$15, 2, 0)</f>
        <v>中前</v>
      </c>
      <c r="H1608">
        <v>4</v>
      </c>
      <c r="I1608" t="str">
        <f t="shared" si="75"/>
        <v/>
      </c>
      <c r="J1608">
        <f>COUNTIF($B$2:B1608,B1608)</f>
        <v>16</v>
      </c>
      <c r="K1608" t="str">
        <f t="shared" ca="1" si="76"/>
        <v/>
      </c>
      <c r="L1608" t="s">
        <v>485</v>
      </c>
      <c r="M1608" s="40" t="s">
        <v>426</v>
      </c>
      <c r="N1608">
        <v>1650</v>
      </c>
      <c r="O1608">
        <v>1</v>
      </c>
      <c r="P1608">
        <v>39.200000000000003</v>
      </c>
      <c r="Q1608">
        <v>4</v>
      </c>
      <c r="R1608">
        <v>2</v>
      </c>
      <c r="S1608" s="59" t="s">
        <v>111</v>
      </c>
      <c r="T1608" s="59" t="s">
        <v>111</v>
      </c>
      <c r="U1608" s="21" t="s">
        <v>38</v>
      </c>
      <c r="V1608">
        <v>123</v>
      </c>
      <c r="W1608">
        <v>118</v>
      </c>
      <c r="X1608">
        <v>1011</v>
      </c>
      <c r="Z1608">
        <v>3.5</v>
      </c>
      <c r="AA1608" s="37">
        <v>3</v>
      </c>
      <c r="AB1608" s="35" t="s">
        <v>370</v>
      </c>
      <c r="AC1608" s="35">
        <f>VLOOKUP(A1608,Raceinfo!$A$1:$D$15,4,0)</f>
        <v>3</v>
      </c>
      <c r="AD1608">
        <v>3</v>
      </c>
      <c r="AE1608">
        <v>61</v>
      </c>
      <c r="AF1608">
        <v>4</v>
      </c>
      <c r="AG1608">
        <v>3</v>
      </c>
      <c r="AH1608">
        <v>6</v>
      </c>
      <c r="AI1608">
        <v>4</v>
      </c>
      <c r="AL1608" t="s">
        <v>18</v>
      </c>
      <c r="AM1608" t="s">
        <v>1475</v>
      </c>
      <c r="AN1608" s="126">
        <f>表格2[[#This Row],[今次負磅]]/表格2[[#This Row],[排位體重]]*100%</f>
        <v>0.12166172106824925</v>
      </c>
      <c r="AO1608" t="str">
        <f t="shared" si="77"/>
        <v/>
      </c>
    </row>
    <row r="1609" spans="1:41" x14ac:dyDescent="0.25">
      <c r="A1609" s="25" t="s">
        <v>290</v>
      </c>
      <c r="B1609" s="20" t="s">
        <v>307</v>
      </c>
      <c r="C1609" s="20"/>
      <c r="D1609" s="20"/>
      <c r="E1609" s="11" t="s">
        <v>1414</v>
      </c>
      <c r="F1609" s="18" t="s">
        <v>1407</v>
      </c>
      <c r="G1609" s="33" t="str">
        <f>VLOOKUP(AF1609, method!$A$1:$B$15, 2, 0)</f>
        <v>留後</v>
      </c>
      <c r="H1609" s="15">
        <v>2</v>
      </c>
      <c r="I1609" s="15" t="str">
        <f t="shared" si="75"/>
        <v/>
      </c>
      <c r="J1609" s="15">
        <f>COUNTIF($B$2:B1609,B1609)</f>
        <v>17</v>
      </c>
      <c r="K1609" s="15" t="str">
        <f t="shared" ca="1" si="76"/>
        <v/>
      </c>
      <c r="L1609" t="s">
        <v>598</v>
      </c>
      <c r="M1609" s="40" t="s">
        <v>426</v>
      </c>
      <c r="N1609">
        <v>1650</v>
      </c>
      <c r="O1609">
        <v>1</v>
      </c>
      <c r="P1609">
        <v>39.93</v>
      </c>
      <c r="Q1609">
        <v>4</v>
      </c>
      <c r="R1609">
        <v>9</v>
      </c>
      <c r="S1609" s="59" t="s">
        <v>111</v>
      </c>
      <c r="T1609" s="78" t="s">
        <v>599</v>
      </c>
      <c r="U1609" s="21" t="s">
        <v>38</v>
      </c>
      <c r="V1609">
        <v>123</v>
      </c>
      <c r="W1609">
        <v>134</v>
      </c>
      <c r="X1609">
        <v>1002</v>
      </c>
      <c r="Z1609">
        <v>18</v>
      </c>
      <c r="AA1609" s="38" t="s">
        <v>432</v>
      </c>
      <c r="AB1609" s="35" t="s">
        <v>377</v>
      </c>
      <c r="AC1609" s="35">
        <f>VLOOKUP(A1609,Raceinfo!$A$1:$D$15,4,0)</f>
        <v>3</v>
      </c>
      <c r="AD1609">
        <v>4</v>
      </c>
      <c r="AE1609">
        <v>59</v>
      </c>
      <c r="AF1609">
        <v>12</v>
      </c>
      <c r="AG1609">
        <v>12</v>
      </c>
      <c r="AH1609">
        <v>12</v>
      </c>
      <c r="AI1609">
        <v>2</v>
      </c>
      <c r="AL1609" t="s">
        <v>18</v>
      </c>
      <c r="AM1609" t="s">
        <v>1475</v>
      </c>
      <c r="AN1609" s="126">
        <f>表格2[[#This Row],[今次負磅]]/表格2[[#This Row],[排位體重]]*100%</f>
        <v>0.12275449101796407</v>
      </c>
      <c r="AO1609" t="str">
        <f t="shared" si="77"/>
        <v/>
      </c>
    </row>
    <row r="1610" spans="1:41" x14ac:dyDescent="0.25">
      <c r="A1610" s="25" t="s">
        <v>290</v>
      </c>
      <c r="B1610" s="20" t="s">
        <v>307</v>
      </c>
      <c r="C1610" s="20"/>
      <c r="D1610" s="20"/>
      <c r="E1610" s="12" t="s">
        <v>29</v>
      </c>
      <c r="F1610" s="122"/>
      <c r="G1610" s="31" t="str">
        <f>VLOOKUP(AF1610, method!$A$1:$B$15, 2, 0)</f>
        <v>中後</v>
      </c>
      <c r="H1610">
        <v>8</v>
      </c>
      <c r="I1610" t="str">
        <f t="shared" si="75"/>
        <v/>
      </c>
      <c r="J1610">
        <f>COUNTIF($B$2:B1610,B1610)</f>
        <v>18</v>
      </c>
      <c r="K1610" t="str">
        <f t="shared" ca="1" si="76"/>
        <v/>
      </c>
      <c r="L1610" t="s">
        <v>560</v>
      </c>
      <c r="M1610" s="40" t="s">
        <v>426</v>
      </c>
      <c r="N1610">
        <v>1200</v>
      </c>
      <c r="O1610">
        <v>1</v>
      </c>
      <c r="P1610">
        <v>10.59</v>
      </c>
      <c r="Q1610">
        <v>4</v>
      </c>
      <c r="R1610">
        <v>2</v>
      </c>
      <c r="S1610" s="59" t="s">
        <v>111</v>
      </c>
      <c r="T1610" s="61" t="s">
        <v>128</v>
      </c>
      <c r="U1610" s="21" t="s">
        <v>38</v>
      </c>
      <c r="V1610">
        <v>123</v>
      </c>
      <c r="W1610">
        <v>116</v>
      </c>
      <c r="X1610">
        <v>1011</v>
      </c>
      <c r="Z1610">
        <v>9</v>
      </c>
      <c r="AA1610" s="38" t="s">
        <v>447</v>
      </c>
      <c r="AB1610" s="35" t="s">
        <v>377</v>
      </c>
      <c r="AC1610" s="35">
        <f>VLOOKUP(A1610,Raceinfo!$A$1:$D$15,4,0)</f>
        <v>3</v>
      </c>
      <c r="AD1610">
        <v>3</v>
      </c>
      <c r="AE1610">
        <v>61</v>
      </c>
      <c r="AF1610">
        <v>10</v>
      </c>
      <c r="AG1610">
        <v>11</v>
      </c>
      <c r="AH1610">
        <v>8</v>
      </c>
      <c r="AL1610" t="s">
        <v>18</v>
      </c>
      <c r="AM1610" t="s">
        <v>1475</v>
      </c>
      <c r="AN1610" s="126">
        <f>表格2[[#This Row],[今次負磅]]/表格2[[#This Row],[排位體重]]*100%</f>
        <v>0.12166172106824925</v>
      </c>
      <c r="AO1610" t="str">
        <f t="shared" si="77"/>
        <v/>
      </c>
    </row>
    <row r="1611" spans="1:41" x14ac:dyDescent="0.25">
      <c r="A1611" s="25" t="s">
        <v>290</v>
      </c>
      <c r="B1611" s="20" t="s">
        <v>307</v>
      </c>
      <c r="C1611" s="20"/>
      <c r="D1611" s="20"/>
      <c r="E1611" s="11" t="s">
        <v>1414</v>
      </c>
      <c r="F1611" s="122"/>
      <c r="G1611" s="31" t="str">
        <f>VLOOKUP(AF1611, method!$A$1:$B$15, 2, 0)</f>
        <v>中後</v>
      </c>
      <c r="H1611">
        <v>6</v>
      </c>
      <c r="I1611" t="str">
        <f t="shared" si="75"/>
        <v/>
      </c>
      <c r="J1611">
        <f>COUNTIF($B$2:B1611,B1611)</f>
        <v>19</v>
      </c>
      <c r="K1611" t="str">
        <f t="shared" ca="1" si="76"/>
        <v/>
      </c>
      <c r="L1611" t="s">
        <v>561</v>
      </c>
      <c r="M1611" s="40" t="s">
        <v>446</v>
      </c>
      <c r="N1611">
        <v>1200</v>
      </c>
      <c r="O1611">
        <v>1</v>
      </c>
      <c r="P1611">
        <v>9.73</v>
      </c>
      <c r="Q1611">
        <v>4</v>
      </c>
      <c r="R1611">
        <v>8</v>
      </c>
      <c r="S1611" s="59" t="s">
        <v>111</v>
      </c>
      <c r="T1611" s="61" t="s">
        <v>128</v>
      </c>
      <c r="U1611" s="21" t="s">
        <v>38</v>
      </c>
      <c r="V1611">
        <v>123</v>
      </c>
      <c r="W1611">
        <v>120</v>
      </c>
      <c r="X1611">
        <v>1016</v>
      </c>
      <c r="Z1611">
        <v>44</v>
      </c>
      <c r="AA1611" s="37" t="s">
        <v>423</v>
      </c>
      <c r="AB1611" s="35" t="s">
        <v>377</v>
      </c>
      <c r="AC1611" s="35">
        <f>VLOOKUP(A1611,Raceinfo!$A$1:$D$15,4,0)</f>
        <v>3</v>
      </c>
      <c r="AD1611">
        <v>3</v>
      </c>
      <c r="AE1611">
        <v>63</v>
      </c>
      <c r="AF1611">
        <v>10</v>
      </c>
      <c r="AG1611">
        <v>10</v>
      </c>
      <c r="AH1611">
        <v>6</v>
      </c>
      <c r="AL1611" t="s">
        <v>18</v>
      </c>
      <c r="AM1611" t="s">
        <v>1475</v>
      </c>
      <c r="AN1611" s="126">
        <f>表格2[[#This Row],[今次負磅]]/表格2[[#This Row],[排位體重]]*100%</f>
        <v>0.12106299212598425</v>
      </c>
      <c r="AO1611" t="str">
        <f t="shared" si="77"/>
        <v/>
      </c>
    </row>
    <row r="1612" spans="1:41" x14ac:dyDescent="0.25">
      <c r="A1612" s="25" t="s">
        <v>290</v>
      </c>
      <c r="B1612" s="20" t="s">
        <v>307</v>
      </c>
      <c r="C1612" s="20"/>
      <c r="D1612" s="20"/>
      <c r="E1612" s="12" t="s">
        <v>29</v>
      </c>
      <c r="F1612" s="122"/>
      <c r="G1612" s="30" t="str">
        <f>VLOOKUP(AF1612, method!$A$1:$B$15, 2, 0)</f>
        <v>放頭</v>
      </c>
      <c r="H1612">
        <v>8</v>
      </c>
      <c r="I1612" t="str">
        <f t="shared" si="75"/>
        <v/>
      </c>
      <c r="J1612">
        <f>COUNTIF($B$2:B1612,B1612)</f>
        <v>20</v>
      </c>
      <c r="K1612" t="str">
        <f t="shared" ca="1" si="76"/>
        <v/>
      </c>
      <c r="L1612" t="s">
        <v>654</v>
      </c>
      <c r="M1612" s="39" t="s">
        <v>384</v>
      </c>
      <c r="N1612">
        <v>1200</v>
      </c>
      <c r="O1612">
        <v>1</v>
      </c>
      <c r="P1612">
        <v>9.1199999999999992</v>
      </c>
      <c r="Q1612">
        <v>4</v>
      </c>
      <c r="R1612">
        <v>8</v>
      </c>
      <c r="S1612" s="59" t="s">
        <v>111</v>
      </c>
      <c r="T1612" s="61" t="s">
        <v>128</v>
      </c>
      <c r="U1612" s="21" t="s">
        <v>38</v>
      </c>
      <c r="V1612">
        <v>123</v>
      </c>
      <c r="W1612">
        <v>118</v>
      </c>
      <c r="X1612">
        <v>1027</v>
      </c>
      <c r="Z1612">
        <v>27</v>
      </c>
      <c r="AA1612" s="37" t="s">
        <v>428</v>
      </c>
      <c r="AB1612" s="35" t="s">
        <v>370</v>
      </c>
      <c r="AC1612" s="35">
        <f>VLOOKUP(A1612,Raceinfo!$A$1:$D$15,4,0)</f>
        <v>3</v>
      </c>
      <c r="AD1612">
        <v>3</v>
      </c>
      <c r="AE1612">
        <v>63</v>
      </c>
      <c r="AF1612">
        <v>2</v>
      </c>
      <c r="AG1612">
        <v>2</v>
      </c>
      <c r="AH1612">
        <v>8</v>
      </c>
      <c r="AL1612" t="s">
        <v>181</v>
      </c>
      <c r="AM1612" t="s">
        <v>1489</v>
      </c>
      <c r="AN1612" s="126">
        <f>表格2[[#This Row],[今次負磅]]/表格2[[#This Row],[排位體重]]*100%</f>
        <v>0.11976630963972736</v>
      </c>
      <c r="AO1612" t="str">
        <f t="shared" si="77"/>
        <v/>
      </c>
    </row>
    <row r="1613" spans="1:41" x14ac:dyDescent="0.25">
      <c r="A1613" s="25" t="s">
        <v>290</v>
      </c>
      <c r="B1613" s="21" t="s">
        <v>310</v>
      </c>
      <c r="C1613" s="21"/>
      <c r="D1613" s="21"/>
      <c r="E1613" s="11" t="s">
        <v>1414</v>
      </c>
      <c r="F1613" s="122"/>
      <c r="G1613" s="31" t="str">
        <f>VLOOKUP(AF1613, method!$A$1:$B$15, 2, 0)</f>
        <v>中後</v>
      </c>
      <c r="H1613">
        <v>8</v>
      </c>
      <c r="I1613" t="str">
        <f t="shared" si="75"/>
        <v/>
      </c>
      <c r="J1613">
        <f>COUNTIF($B$2:B1613,B1613)</f>
        <v>1</v>
      </c>
      <c r="K1613" t="str">
        <f t="shared" ca="1" si="76"/>
        <v/>
      </c>
      <c r="L1613" t="s">
        <v>412</v>
      </c>
      <c r="M1613" s="39" t="s">
        <v>413</v>
      </c>
      <c r="N1613">
        <v>1600</v>
      </c>
      <c r="O1613">
        <v>1</v>
      </c>
      <c r="P1613">
        <v>34.549999999999997</v>
      </c>
      <c r="Q1613">
        <v>5</v>
      </c>
      <c r="R1613">
        <v>2</v>
      </c>
      <c r="S1613" s="57" t="s">
        <v>77</v>
      </c>
      <c r="T1613" s="57" t="s">
        <v>77</v>
      </c>
      <c r="U1613" s="19" t="s">
        <v>28</v>
      </c>
      <c r="V1613">
        <v>123</v>
      </c>
      <c r="W1613">
        <v>126</v>
      </c>
      <c r="X1613">
        <v>1156</v>
      </c>
      <c r="Z1613">
        <v>10</v>
      </c>
      <c r="AA1613" s="37" t="s">
        <v>436</v>
      </c>
      <c r="AB1613" s="35" t="s">
        <v>370</v>
      </c>
      <c r="AC1613" s="35">
        <f>VLOOKUP(A1613,Raceinfo!$A$1:$D$15,4,0)</f>
        <v>3</v>
      </c>
      <c r="AD1613">
        <v>3</v>
      </c>
      <c r="AE1613">
        <v>71</v>
      </c>
      <c r="AF1613">
        <v>10</v>
      </c>
      <c r="AG1613">
        <v>11</v>
      </c>
      <c r="AH1613">
        <v>12</v>
      </c>
      <c r="AI1613">
        <v>8</v>
      </c>
      <c r="AL1613" t="s">
        <v>39</v>
      </c>
      <c r="AM1613" t="s">
        <v>1469</v>
      </c>
      <c r="AN1613" s="126">
        <f>表格2[[#This Row],[今次負磅]]/表格2[[#This Row],[排位體重]]*100%</f>
        <v>0.10640138408304499</v>
      </c>
      <c r="AO1613" t="str">
        <f t="shared" si="77"/>
        <v/>
      </c>
    </row>
    <row r="1614" spans="1:41" x14ac:dyDescent="0.25">
      <c r="A1614" s="25" t="s">
        <v>290</v>
      </c>
      <c r="B1614" s="21" t="s">
        <v>310</v>
      </c>
      <c r="C1614" s="21"/>
      <c r="D1614" s="21"/>
      <c r="E1614" s="11" t="s">
        <v>1414</v>
      </c>
      <c r="F1614" s="122"/>
      <c r="G1614" s="33" t="str">
        <f>VLOOKUP(AF1614, method!$A$1:$B$15, 2, 0)</f>
        <v>留後</v>
      </c>
      <c r="H1614">
        <v>9</v>
      </c>
      <c r="I1614" t="str">
        <f t="shared" si="75"/>
        <v/>
      </c>
      <c r="J1614">
        <f>COUNTIF($B$2:B1614,B1614)</f>
        <v>2</v>
      </c>
      <c r="K1614" t="str">
        <f t="shared" ca="1" si="76"/>
        <v/>
      </c>
      <c r="L1614" t="s">
        <v>462</v>
      </c>
      <c r="M1614" s="39" t="s">
        <v>430</v>
      </c>
      <c r="N1614" s="42">
        <v>1400</v>
      </c>
      <c r="O1614">
        <v>1</v>
      </c>
      <c r="P1614">
        <v>22.9</v>
      </c>
      <c r="Q1614">
        <v>5</v>
      </c>
      <c r="R1614">
        <v>10</v>
      </c>
      <c r="S1614" s="57" t="s">
        <v>77</v>
      </c>
      <c r="T1614" s="57" t="s">
        <v>77</v>
      </c>
      <c r="U1614" s="19" t="s">
        <v>28</v>
      </c>
      <c r="V1614">
        <v>123</v>
      </c>
      <c r="W1614">
        <v>129</v>
      </c>
      <c r="X1614">
        <v>1152</v>
      </c>
      <c r="Z1614">
        <v>53</v>
      </c>
      <c r="AA1614" s="37" t="s">
        <v>471</v>
      </c>
      <c r="AB1614" s="36" t="s">
        <v>459</v>
      </c>
      <c r="AC1614" s="36">
        <f>VLOOKUP(A1614,Raceinfo!$A$1:$D$15,4,0)</f>
        <v>3</v>
      </c>
      <c r="AD1614">
        <v>3</v>
      </c>
      <c r="AE1614">
        <v>73</v>
      </c>
      <c r="AF1614">
        <v>14</v>
      </c>
      <c r="AG1614">
        <v>13</v>
      </c>
      <c r="AH1614">
        <v>13</v>
      </c>
      <c r="AI1614">
        <v>9</v>
      </c>
      <c r="AL1614" t="s">
        <v>39</v>
      </c>
      <c r="AM1614" t="s">
        <v>1469</v>
      </c>
      <c r="AN1614" s="126">
        <f>表格2[[#This Row],[今次負磅]]/表格2[[#This Row],[排位體重]]*100%</f>
        <v>0.10677083333333333</v>
      </c>
      <c r="AO1614" t="str">
        <f t="shared" si="77"/>
        <v/>
      </c>
    </row>
    <row r="1615" spans="1:41" x14ac:dyDescent="0.25">
      <c r="A1615" s="25" t="s">
        <v>290</v>
      </c>
      <c r="B1615" s="21" t="s">
        <v>310</v>
      </c>
      <c r="C1615" s="21"/>
      <c r="D1615" s="21"/>
      <c r="E1615" s="11" t="s">
        <v>1414</v>
      </c>
      <c r="F1615" s="122"/>
      <c r="G1615" s="33" t="str">
        <f>VLOOKUP(AF1615, method!$A$1:$B$15, 2, 0)</f>
        <v>留後</v>
      </c>
      <c r="H1615">
        <v>12</v>
      </c>
      <c r="I1615" t="str">
        <f t="shared" si="75"/>
        <v/>
      </c>
      <c r="J1615">
        <f>COUNTIF($B$2:B1615,B1615)</f>
        <v>3</v>
      </c>
      <c r="K1615" t="str">
        <f t="shared" ca="1" si="76"/>
        <v/>
      </c>
      <c r="L1615" t="s">
        <v>555</v>
      </c>
      <c r="M1615" s="39" t="s">
        <v>413</v>
      </c>
      <c r="N1615">
        <v>1600</v>
      </c>
      <c r="O1615">
        <v>1</v>
      </c>
      <c r="P1615">
        <v>35.71</v>
      </c>
      <c r="Q1615">
        <v>5</v>
      </c>
      <c r="R1615">
        <v>12</v>
      </c>
      <c r="S1615" s="57" t="s">
        <v>77</v>
      </c>
      <c r="T1615" s="78" t="s">
        <v>599</v>
      </c>
      <c r="U1615" s="19" t="s">
        <v>28</v>
      </c>
      <c r="V1615">
        <v>123</v>
      </c>
      <c r="W1615">
        <v>130</v>
      </c>
      <c r="X1615">
        <v>1152</v>
      </c>
      <c r="Z1615">
        <v>10</v>
      </c>
      <c r="AA1615" s="37" t="s">
        <v>410</v>
      </c>
      <c r="AB1615" s="35" t="s">
        <v>377</v>
      </c>
      <c r="AC1615" s="35">
        <f>VLOOKUP(A1615,Raceinfo!$A$1:$D$15,4,0)</f>
        <v>3</v>
      </c>
      <c r="AD1615">
        <v>3</v>
      </c>
      <c r="AE1615">
        <v>75</v>
      </c>
      <c r="AF1615">
        <v>11</v>
      </c>
      <c r="AG1615">
        <v>11</v>
      </c>
      <c r="AH1615">
        <v>10</v>
      </c>
      <c r="AI1615">
        <v>12</v>
      </c>
      <c r="AL1615" t="s">
        <v>317</v>
      </c>
      <c r="AM1615" t="s">
        <v>1498</v>
      </c>
      <c r="AN1615" s="126">
        <f>表格2[[#This Row],[今次負磅]]/表格2[[#This Row],[排位體重]]*100%</f>
        <v>0.10677083333333333</v>
      </c>
      <c r="AO1615" t="str">
        <f t="shared" si="77"/>
        <v/>
      </c>
    </row>
    <row r="1616" spans="1:41" x14ac:dyDescent="0.25">
      <c r="A1616" s="25" t="s">
        <v>290</v>
      </c>
      <c r="B1616" s="21" t="s">
        <v>310</v>
      </c>
      <c r="C1616" s="21"/>
      <c r="D1616" s="21"/>
      <c r="E1616" s="11" t="s">
        <v>1414</v>
      </c>
      <c r="F1616" s="122"/>
      <c r="G1616" s="33" t="str">
        <f>VLOOKUP(AF1616, method!$A$1:$B$15, 2, 0)</f>
        <v>留後</v>
      </c>
      <c r="H1616">
        <v>9</v>
      </c>
      <c r="I1616" t="str">
        <f t="shared" si="75"/>
        <v/>
      </c>
      <c r="J1616">
        <f>COUNTIF($B$2:B1616,B1616)</f>
        <v>4</v>
      </c>
      <c r="K1616" t="str">
        <f t="shared" ca="1" si="76"/>
        <v/>
      </c>
      <c r="L1616" t="s">
        <v>407</v>
      </c>
      <c r="M1616" s="39" t="s">
        <v>384</v>
      </c>
      <c r="N1616">
        <v>1600</v>
      </c>
      <c r="O1616">
        <v>1</v>
      </c>
      <c r="P1616">
        <v>35.18</v>
      </c>
      <c r="Q1616">
        <v>5</v>
      </c>
      <c r="R1616">
        <v>4</v>
      </c>
      <c r="S1616" s="57" t="s">
        <v>77</v>
      </c>
      <c r="T1616" s="50" t="s">
        <v>46</v>
      </c>
      <c r="U1616" s="19" t="s">
        <v>28</v>
      </c>
      <c r="V1616">
        <v>123</v>
      </c>
      <c r="W1616">
        <v>131</v>
      </c>
      <c r="X1616">
        <v>1143</v>
      </c>
      <c r="Z1616">
        <v>5.9</v>
      </c>
      <c r="AA1616" s="38" t="s">
        <v>517</v>
      </c>
      <c r="AB1616" s="35" t="s">
        <v>377</v>
      </c>
      <c r="AC1616" s="35">
        <f>VLOOKUP(A1616,Raceinfo!$A$1:$D$15,4,0)</f>
        <v>3</v>
      </c>
      <c r="AD1616">
        <v>3</v>
      </c>
      <c r="AE1616">
        <v>76</v>
      </c>
      <c r="AF1616">
        <v>11</v>
      </c>
      <c r="AG1616">
        <v>13</v>
      </c>
      <c r="AH1616">
        <v>13</v>
      </c>
      <c r="AI1616">
        <v>9</v>
      </c>
      <c r="AL1616" t="s">
        <v>18</v>
      </c>
      <c r="AM1616" t="s">
        <v>1475</v>
      </c>
      <c r="AN1616" s="126">
        <f>表格2[[#This Row],[今次負磅]]/表格2[[#This Row],[排位體重]]*100%</f>
        <v>0.10761154855643044</v>
      </c>
      <c r="AO1616" t="str">
        <f t="shared" si="77"/>
        <v/>
      </c>
    </row>
    <row r="1617" spans="1:43" x14ac:dyDescent="0.25">
      <c r="A1617" s="25" t="s">
        <v>290</v>
      </c>
      <c r="B1617" s="21" t="s">
        <v>310</v>
      </c>
      <c r="C1617" s="21"/>
      <c r="D1617" s="21"/>
      <c r="E1617" s="11" t="s">
        <v>1414</v>
      </c>
      <c r="F1617" s="122"/>
      <c r="G1617" s="30" t="str">
        <f>VLOOKUP(AF1617, method!$A$1:$B$15, 2, 0)</f>
        <v>放頭</v>
      </c>
      <c r="H1617">
        <v>8</v>
      </c>
      <c r="I1617" t="str">
        <f t="shared" si="75"/>
        <v/>
      </c>
      <c r="J1617">
        <f>COUNTIF($B$2:B1617,B1617)</f>
        <v>5</v>
      </c>
      <c r="K1617" t="str">
        <f t="shared" ca="1" si="76"/>
        <v/>
      </c>
      <c r="L1617" t="s">
        <v>478</v>
      </c>
      <c r="M1617" s="39" t="s">
        <v>430</v>
      </c>
      <c r="N1617">
        <v>1600</v>
      </c>
      <c r="O1617">
        <v>1</v>
      </c>
      <c r="P1617">
        <v>34.21</v>
      </c>
      <c r="Q1617">
        <v>5</v>
      </c>
      <c r="R1617">
        <v>12</v>
      </c>
      <c r="S1617" s="57" t="s">
        <v>77</v>
      </c>
      <c r="T1617" s="57" t="s">
        <v>77</v>
      </c>
      <c r="U1617" s="19" t="s">
        <v>28</v>
      </c>
      <c r="V1617">
        <v>123</v>
      </c>
      <c r="W1617">
        <v>131</v>
      </c>
      <c r="X1617">
        <v>1145</v>
      </c>
      <c r="Z1617">
        <v>5.0999999999999996</v>
      </c>
      <c r="AA1617" s="37" t="s">
        <v>428</v>
      </c>
      <c r="AB1617" s="35" t="s">
        <v>370</v>
      </c>
      <c r="AC1617" s="35">
        <f>VLOOKUP(A1617,Raceinfo!$A$1:$D$15,4,0)</f>
        <v>3</v>
      </c>
      <c r="AD1617">
        <v>3</v>
      </c>
      <c r="AE1617">
        <v>76</v>
      </c>
      <c r="AF1617">
        <v>1</v>
      </c>
      <c r="AG1617">
        <v>1</v>
      </c>
      <c r="AH1617">
        <v>1</v>
      </c>
      <c r="AI1617">
        <v>8</v>
      </c>
      <c r="AL1617" t="s">
        <v>18</v>
      </c>
      <c r="AM1617" t="s">
        <v>1475</v>
      </c>
      <c r="AN1617" s="126">
        <f>表格2[[#This Row],[今次負磅]]/表格2[[#This Row],[排位體重]]*100%</f>
        <v>0.10742358078602621</v>
      </c>
      <c r="AO1617" t="str">
        <f t="shared" si="77"/>
        <v/>
      </c>
    </row>
    <row r="1618" spans="1:43" x14ac:dyDescent="0.25">
      <c r="A1618" s="25" t="s">
        <v>290</v>
      </c>
      <c r="B1618" s="21" t="s">
        <v>310</v>
      </c>
      <c r="C1618" s="21"/>
      <c r="D1618" s="21"/>
      <c r="E1618" s="11" t="s">
        <v>1414</v>
      </c>
      <c r="F1618" s="122"/>
      <c r="G1618" s="30" t="str">
        <f>VLOOKUP(AF1618, method!$A$1:$B$15, 2, 0)</f>
        <v>放頭</v>
      </c>
      <c r="H1618">
        <v>5</v>
      </c>
      <c r="I1618" t="str">
        <f t="shared" si="75"/>
        <v/>
      </c>
      <c r="J1618">
        <f>COUNTIF($B$2:B1618,B1618)</f>
        <v>6</v>
      </c>
      <c r="K1618" t="str">
        <f t="shared" ca="1" si="76"/>
        <v/>
      </c>
      <c r="L1618" t="s">
        <v>542</v>
      </c>
      <c r="M1618" s="39" t="s">
        <v>430</v>
      </c>
      <c r="N1618">
        <v>1600</v>
      </c>
      <c r="O1618">
        <v>1</v>
      </c>
      <c r="P1618">
        <v>34.340000000000003</v>
      </c>
      <c r="Q1618">
        <v>5</v>
      </c>
      <c r="R1618">
        <v>12</v>
      </c>
      <c r="S1618" s="57" t="s">
        <v>77</v>
      </c>
      <c r="T1618" s="57" t="s">
        <v>77</v>
      </c>
      <c r="U1618" s="19" t="s">
        <v>28</v>
      </c>
      <c r="V1618">
        <v>123</v>
      </c>
      <c r="W1618">
        <v>132</v>
      </c>
      <c r="X1618">
        <v>1141</v>
      </c>
      <c r="Z1618">
        <v>3.7</v>
      </c>
      <c r="AA1618" s="38" t="s">
        <v>511</v>
      </c>
      <c r="AB1618" s="35" t="s">
        <v>370</v>
      </c>
      <c r="AC1618" s="35">
        <f>VLOOKUP(A1618,Raceinfo!$A$1:$D$15,4,0)</f>
        <v>3</v>
      </c>
      <c r="AD1618">
        <v>3</v>
      </c>
      <c r="AE1618">
        <v>76</v>
      </c>
      <c r="AF1618">
        <v>3</v>
      </c>
      <c r="AG1618">
        <v>3</v>
      </c>
      <c r="AH1618">
        <v>1</v>
      </c>
      <c r="AI1618">
        <v>5</v>
      </c>
      <c r="AL1618" t="s">
        <v>18</v>
      </c>
      <c r="AM1618" t="s">
        <v>1475</v>
      </c>
      <c r="AN1618" s="126">
        <f>表格2[[#This Row],[今次負磅]]/表格2[[#This Row],[排位體重]]*100%</f>
        <v>0.10780017528483786</v>
      </c>
      <c r="AO1618" t="str">
        <f t="shared" si="77"/>
        <v/>
      </c>
    </row>
    <row r="1619" spans="1:43" x14ac:dyDescent="0.25">
      <c r="A1619" s="25" t="s">
        <v>290</v>
      </c>
      <c r="B1619" s="21" t="s">
        <v>310</v>
      </c>
      <c r="C1619" s="21"/>
      <c r="D1619" s="21"/>
      <c r="E1619" s="11" t="s">
        <v>1414</v>
      </c>
      <c r="F1619" s="23" t="s">
        <v>1409</v>
      </c>
      <c r="G1619" s="32" t="str">
        <f>VLOOKUP(AF1619, method!$A$1:$B$15, 2, 0)</f>
        <v>中前</v>
      </c>
      <c r="H1619" s="15">
        <v>1</v>
      </c>
      <c r="I1619" s="15" t="str">
        <f t="shared" si="75"/>
        <v/>
      </c>
      <c r="J1619" s="15">
        <f>COUNTIF($B$2:B1619,B1619)</f>
        <v>7</v>
      </c>
      <c r="K1619" s="15" t="str">
        <f t="shared" ca="1" si="76"/>
        <v/>
      </c>
      <c r="L1619" t="s">
        <v>686</v>
      </c>
      <c r="M1619" s="39" t="s">
        <v>413</v>
      </c>
      <c r="N1619">
        <v>1600</v>
      </c>
      <c r="O1619">
        <v>1</v>
      </c>
      <c r="P1619">
        <v>34.299999999999997</v>
      </c>
      <c r="Q1619">
        <v>5</v>
      </c>
      <c r="R1619">
        <v>14</v>
      </c>
      <c r="S1619" s="57" t="s">
        <v>77</v>
      </c>
      <c r="T1619" s="57" t="s">
        <v>77</v>
      </c>
      <c r="U1619" s="19" t="s">
        <v>28</v>
      </c>
      <c r="V1619">
        <v>123</v>
      </c>
      <c r="W1619">
        <v>126</v>
      </c>
      <c r="X1619">
        <v>1136</v>
      </c>
      <c r="Z1619">
        <v>6.4</v>
      </c>
      <c r="AA1619" s="38" t="s">
        <v>468</v>
      </c>
      <c r="AB1619" s="35" t="s">
        <v>377</v>
      </c>
      <c r="AC1619" s="35">
        <f>VLOOKUP(A1619,Raceinfo!$A$1:$D$15,4,0)</f>
        <v>3</v>
      </c>
      <c r="AD1619">
        <v>3</v>
      </c>
      <c r="AE1619">
        <v>69</v>
      </c>
      <c r="AF1619">
        <v>5</v>
      </c>
      <c r="AG1619">
        <v>3</v>
      </c>
      <c r="AH1619">
        <v>1</v>
      </c>
      <c r="AI1619">
        <v>1</v>
      </c>
      <c r="AL1619" t="s">
        <v>514</v>
      </c>
      <c r="AM1619" t="s">
        <v>1545</v>
      </c>
      <c r="AN1619" s="126">
        <f>表格2[[#This Row],[今次負磅]]/表格2[[#This Row],[排位體重]]*100%</f>
        <v>0.10827464788732394</v>
      </c>
      <c r="AO1619" t="str">
        <f t="shared" si="77"/>
        <v/>
      </c>
    </row>
    <row r="1620" spans="1:43" x14ac:dyDescent="0.25">
      <c r="A1620" s="25" t="s">
        <v>290</v>
      </c>
      <c r="B1620" s="21" t="s">
        <v>310</v>
      </c>
      <c r="C1620" s="21" t="s">
        <v>1410</v>
      </c>
      <c r="D1620" s="21"/>
      <c r="E1620" s="11" t="s">
        <v>1414</v>
      </c>
      <c r="F1620" s="122"/>
      <c r="G1620" s="30" t="str">
        <f>VLOOKUP(AF1620, method!$A$1:$B$15, 2, 0)</f>
        <v>放頭</v>
      </c>
      <c r="H1620" s="15">
        <v>3</v>
      </c>
      <c r="I1620" s="15" t="str">
        <f t="shared" si="75"/>
        <v/>
      </c>
      <c r="J1620" s="15">
        <f>COUNTIF($B$2:B1620,B1620)</f>
        <v>8</v>
      </c>
      <c r="K1620" s="15" t="str">
        <f t="shared" ca="1" si="76"/>
        <v/>
      </c>
      <c r="L1620" t="s">
        <v>645</v>
      </c>
      <c r="M1620" s="39" t="s">
        <v>394</v>
      </c>
      <c r="N1620" s="42">
        <v>1400</v>
      </c>
      <c r="O1620">
        <v>1</v>
      </c>
      <c r="P1620" s="127">
        <v>21.48</v>
      </c>
      <c r="Q1620">
        <v>5</v>
      </c>
      <c r="R1620">
        <v>2</v>
      </c>
      <c r="S1620" s="57" t="s">
        <v>77</v>
      </c>
      <c r="T1620" s="57" t="s">
        <v>77</v>
      </c>
      <c r="U1620" s="19" t="s">
        <v>28</v>
      </c>
      <c r="V1620">
        <v>123</v>
      </c>
      <c r="W1620">
        <v>127</v>
      </c>
      <c r="X1620">
        <v>1133</v>
      </c>
      <c r="Z1620">
        <v>2.8</v>
      </c>
      <c r="AA1620" s="38" t="s">
        <v>517</v>
      </c>
      <c r="AB1620" s="35" t="s">
        <v>377</v>
      </c>
      <c r="AC1620" s="35">
        <f>VLOOKUP(A1620,Raceinfo!$A$1:$D$15,4,0)</f>
        <v>3</v>
      </c>
      <c r="AD1620">
        <v>3</v>
      </c>
      <c r="AE1620">
        <v>69</v>
      </c>
      <c r="AF1620">
        <v>3</v>
      </c>
      <c r="AG1620">
        <v>3</v>
      </c>
      <c r="AH1620">
        <v>2</v>
      </c>
      <c r="AI1620">
        <v>3</v>
      </c>
      <c r="AL1620" t="s">
        <v>39</v>
      </c>
      <c r="AM1620" t="s">
        <v>1469</v>
      </c>
      <c r="AN1620" s="126">
        <f>表格2[[#This Row],[今次負磅]]/表格2[[#This Row],[排位體重]]*100%</f>
        <v>0.10856134157105031</v>
      </c>
      <c r="AO1620" t="str">
        <f t="shared" si="77"/>
        <v/>
      </c>
    </row>
    <row r="1621" spans="1:43" x14ac:dyDescent="0.25">
      <c r="A1621" s="25" t="s">
        <v>290</v>
      </c>
      <c r="B1621" s="21" t="s">
        <v>310</v>
      </c>
      <c r="C1621" s="21" t="s">
        <v>1410</v>
      </c>
      <c r="D1621" s="21"/>
      <c r="E1621" s="11" t="s">
        <v>1414</v>
      </c>
      <c r="F1621" s="28" t="s">
        <v>1408</v>
      </c>
      <c r="G1621" s="30" t="str">
        <f>VLOOKUP(AF1621, method!$A$1:$B$15, 2, 0)</f>
        <v>放頭</v>
      </c>
      <c r="H1621" s="15">
        <v>2</v>
      </c>
      <c r="I1621" s="15" t="str">
        <f t="shared" si="75"/>
        <v/>
      </c>
      <c r="J1621" s="15">
        <f>COUNTIF($B$2:B1621,B1621)</f>
        <v>9</v>
      </c>
      <c r="K1621" s="15" t="str">
        <f t="shared" ca="1" si="76"/>
        <v/>
      </c>
      <c r="L1621" t="s">
        <v>578</v>
      </c>
      <c r="M1621" s="39" t="s">
        <v>394</v>
      </c>
      <c r="N1621" s="42">
        <v>1400</v>
      </c>
      <c r="O1621">
        <v>1</v>
      </c>
      <c r="P1621" s="127">
        <v>21.4</v>
      </c>
      <c r="Q1621">
        <v>5</v>
      </c>
      <c r="R1621">
        <v>5</v>
      </c>
      <c r="S1621" s="57" t="s">
        <v>77</v>
      </c>
      <c r="T1621" s="57" t="s">
        <v>77</v>
      </c>
      <c r="U1621" s="19" t="s">
        <v>28</v>
      </c>
      <c r="V1621">
        <v>123</v>
      </c>
      <c r="W1621">
        <v>123</v>
      </c>
      <c r="X1621">
        <v>1128</v>
      </c>
      <c r="Z1621">
        <v>3.2</v>
      </c>
      <c r="AA1621" s="38">
        <v>1</v>
      </c>
      <c r="AB1621" s="35" t="s">
        <v>370</v>
      </c>
      <c r="AC1621" s="35">
        <f>VLOOKUP(A1621,Raceinfo!$A$1:$D$15,4,0)</f>
        <v>3</v>
      </c>
      <c r="AD1621">
        <v>3</v>
      </c>
      <c r="AE1621">
        <v>68</v>
      </c>
      <c r="AF1621">
        <v>1</v>
      </c>
      <c r="AG1621">
        <v>1</v>
      </c>
      <c r="AH1621">
        <v>1</v>
      </c>
      <c r="AI1621">
        <v>2</v>
      </c>
      <c r="AL1621" t="s">
        <v>39</v>
      </c>
      <c r="AM1621" t="s">
        <v>1469</v>
      </c>
      <c r="AN1621" s="126">
        <f>表格2[[#This Row],[今次負磅]]/表格2[[#This Row],[排位體重]]*100%</f>
        <v>0.10904255319148937</v>
      </c>
      <c r="AO1621" t="str">
        <f t="shared" si="77"/>
        <v/>
      </c>
    </row>
    <row r="1622" spans="1:43" x14ac:dyDescent="0.25">
      <c r="A1622" s="25" t="s">
        <v>290</v>
      </c>
      <c r="B1622" s="21" t="s">
        <v>310</v>
      </c>
      <c r="C1622" s="21"/>
      <c r="D1622" s="21"/>
      <c r="E1622" s="11" t="s">
        <v>1414</v>
      </c>
      <c r="F1622" s="28" t="s">
        <v>1408</v>
      </c>
      <c r="G1622" s="30" t="str">
        <f>VLOOKUP(AF1622, method!$A$1:$B$15, 2, 0)</f>
        <v>放頭</v>
      </c>
      <c r="H1622" s="15">
        <v>2</v>
      </c>
      <c r="I1622" s="15" t="str">
        <f t="shared" si="75"/>
        <v/>
      </c>
      <c r="J1622" s="15">
        <f>COUNTIF($B$2:B1622,B1622)</f>
        <v>10</v>
      </c>
      <c r="K1622" s="15" t="str">
        <f t="shared" ca="1" si="76"/>
        <v/>
      </c>
      <c r="L1622" t="s">
        <v>537</v>
      </c>
      <c r="M1622" s="39" t="s">
        <v>384</v>
      </c>
      <c r="N1622" s="42">
        <v>1400</v>
      </c>
      <c r="O1622">
        <v>1</v>
      </c>
      <c r="P1622">
        <v>21.76</v>
      </c>
      <c r="Q1622">
        <v>5</v>
      </c>
      <c r="R1622">
        <v>8</v>
      </c>
      <c r="S1622" s="57" t="s">
        <v>77</v>
      </c>
      <c r="T1622" s="57" t="s">
        <v>77</v>
      </c>
      <c r="U1622" s="19" t="s">
        <v>28</v>
      </c>
      <c r="V1622">
        <v>123</v>
      </c>
      <c r="W1622">
        <v>122</v>
      </c>
      <c r="X1622">
        <v>1121</v>
      </c>
      <c r="Z1622">
        <v>12</v>
      </c>
      <c r="AA1622" s="38" t="s">
        <v>463</v>
      </c>
      <c r="AB1622" s="35" t="s">
        <v>377</v>
      </c>
      <c r="AC1622" s="35">
        <f>VLOOKUP(A1622,Raceinfo!$A$1:$D$15,4,0)</f>
        <v>3</v>
      </c>
      <c r="AD1622">
        <v>3</v>
      </c>
      <c r="AE1622">
        <v>66</v>
      </c>
      <c r="AF1622">
        <v>1</v>
      </c>
      <c r="AG1622">
        <v>1</v>
      </c>
      <c r="AH1622">
        <v>1</v>
      </c>
      <c r="AI1622">
        <v>2</v>
      </c>
      <c r="AL1622" t="s">
        <v>39</v>
      </c>
      <c r="AM1622" t="s">
        <v>1469</v>
      </c>
      <c r="AN1622" s="126">
        <f>表格2[[#This Row],[今次負磅]]/表格2[[#This Row],[排位體重]]*100%</f>
        <v>0.10972346119536129</v>
      </c>
      <c r="AO1622" t="str">
        <f t="shared" si="77"/>
        <v/>
      </c>
    </row>
    <row r="1623" spans="1:43" x14ac:dyDescent="0.25">
      <c r="A1623" s="25" t="s">
        <v>290</v>
      </c>
      <c r="B1623" s="21" t="s">
        <v>310</v>
      </c>
      <c r="C1623" s="21"/>
      <c r="D1623" s="21"/>
      <c r="E1623" s="11" t="s">
        <v>1414</v>
      </c>
      <c r="F1623" s="122"/>
      <c r="G1623" s="31" t="str">
        <f>VLOOKUP(AF1623, method!$A$1:$B$15, 2, 0)</f>
        <v>中後</v>
      </c>
      <c r="H1623">
        <v>5</v>
      </c>
      <c r="I1623" t="str">
        <f t="shared" si="75"/>
        <v/>
      </c>
      <c r="J1623">
        <f>COUNTIF($B$2:B1623,B1623)</f>
        <v>11</v>
      </c>
      <c r="K1623" t="str">
        <f t="shared" ca="1" si="76"/>
        <v/>
      </c>
      <c r="L1623" t="s">
        <v>544</v>
      </c>
      <c r="M1623" s="39" t="s">
        <v>369</v>
      </c>
      <c r="N1623" s="42">
        <v>1400</v>
      </c>
      <c r="O1623">
        <v>1</v>
      </c>
      <c r="P1623">
        <v>21.57</v>
      </c>
      <c r="Q1623">
        <v>5</v>
      </c>
      <c r="R1623">
        <v>11</v>
      </c>
      <c r="S1623" s="57" t="s">
        <v>77</v>
      </c>
      <c r="T1623" s="63" t="s">
        <v>191</v>
      </c>
      <c r="U1623" s="19" t="s">
        <v>28</v>
      </c>
      <c r="V1623">
        <v>123</v>
      </c>
      <c r="W1623">
        <v>125</v>
      </c>
      <c r="X1623">
        <v>1126</v>
      </c>
      <c r="Z1623">
        <v>4.9000000000000004</v>
      </c>
      <c r="AA1623" s="37" t="s">
        <v>410</v>
      </c>
      <c r="AB1623" s="35" t="s">
        <v>377</v>
      </c>
      <c r="AC1623" s="35">
        <f>VLOOKUP(A1623,Raceinfo!$A$1:$D$15,4,0)</f>
        <v>3</v>
      </c>
      <c r="AD1623">
        <v>3</v>
      </c>
      <c r="AE1623">
        <v>66</v>
      </c>
      <c r="AF1623">
        <v>10</v>
      </c>
      <c r="AG1623">
        <v>10</v>
      </c>
      <c r="AH1623">
        <v>8</v>
      </c>
      <c r="AI1623">
        <v>5</v>
      </c>
      <c r="AL1623" t="s">
        <v>39</v>
      </c>
      <c r="AM1623" t="s">
        <v>1469</v>
      </c>
      <c r="AN1623" s="126">
        <f>表格2[[#This Row],[今次負磅]]/表格2[[#This Row],[排位體重]]*100%</f>
        <v>0.10923623445825932</v>
      </c>
      <c r="AO1623" t="str">
        <f t="shared" si="77"/>
        <v/>
      </c>
    </row>
    <row r="1624" spans="1:43" x14ac:dyDescent="0.25">
      <c r="A1624" s="25" t="s">
        <v>290</v>
      </c>
      <c r="B1624" s="21" t="s">
        <v>310</v>
      </c>
      <c r="C1624" s="21"/>
      <c r="D1624" s="21"/>
      <c r="E1624" s="11" t="s">
        <v>1414</v>
      </c>
      <c r="F1624" s="23" t="s">
        <v>1409</v>
      </c>
      <c r="G1624" s="32" t="str">
        <f>VLOOKUP(AF1624, method!$A$1:$B$15, 2, 0)</f>
        <v>中前</v>
      </c>
      <c r="H1624" s="15">
        <v>1</v>
      </c>
      <c r="I1624" s="15" t="str">
        <f t="shared" si="75"/>
        <v/>
      </c>
      <c r="J1624" s="15">
        <f>COUNTIF($B$2:B1624,B1624)</f>
        <v>12</v>
      </c>
      <c r="K1624" s="15" t="str">
        <f t="shared" ca="1" si="76"/>
        <v/>
      </c>
      <c r="L1624" t="s">
        <v>621</v>
      </c>
      <c r="M1624" s="39" t="s">
        <v>384</v>
      </c>
      <c r="N1624" s="42">
        <v>1400</v>
      </c>
      <c r="O1624">
        <v>1</v>
      </c>
      <c r="P1624">
        <v>22.8</v>
      </c>
      <c r="Q1624">
        <v>5</v>
      </c>
      <c r="R1624">
        <v>5</v>
      </c>
      <c r="S1624" s="57" t="s">
        <v>77</v>
      </c>
      <c r="T1624" s="47" t="s">
        <v>32</v>
      </c>
      <c r="U1624" s="19" t="s">
        <v>28</v>
      </c>
      <c r="V1624">
        <v>123</v>
      </c>
      <c r="W1624">
        <v>134</v>
      </c>
      <c r="X1624">
        <v>1140</v>
      </c>
      <c r="Z1624">
        <v>3</v>
      </c>
      <c r="AA1624" s="37">
        <v>3</v>
      </c>
      <c r="AB1624" s="35" t="s">
        <v>377</v>
      </c>
      <c r="AC1624" s="35">
        <f>VLOOKUP(A1624,Raceinfo!$A$1:$D$15,4,0)</f>
        <v>3</v>
      </c>
      <c r="AD1624">
        <v>4</v>
      </c>
      <c r="AE1624">
        <v>57</v>
      </c>
      <c r="AF1624">
        <v>7</v>
      </c>
      <c r="AG1624">
        <v>7</v>
      </c>
      <c r="AH1624">
        <v>5</v>
      </c>
      <c r="AI1624">
        <v>1</v>
      </c>
      <c r="AL1624" t="s">
        <v>98</v>
      </c>
      <c r="AM1624" t="s">
        <v>1479</v>
      </c>
      <c r="AN1624" s="126">
        <f>表格2[[#This Row],[今次負磅]]/表格2[[#This Row],[排位體重]]*100%</f>
        <v>0.10789473684210527</v>
      </c>
      <c r="AO1624" t="str">
        <f t="shared" si="77"/>
        <v/>
      </c>
    </row>
    <row r="1625" spans="1:43" x14ac:dyDescent="0.25">
      <c r="A1625" s="25" t="s">
        <v>290</v>
      </c>
      <c r="B1625" s="21" t="s">
        <v>310</v>
      </c>
      <c r="C1625" s="21"/>
      <c r="D1625" s="21"/>
      <c r="E1625" s="11" t="s">
        <v>1414</v>
      </c>
      <c r="F1625" s="122"/>
      <c r="G1625" s="33" t="str">
        <f>VLOOKUP(AF1625, method!$A$1:$B$15, 2, 0)</f>
        <v>留後</v>
      </c>
      <c r="H1625">
        <v>4</v>
      </c>
      <c r="I1625" t="str">
        <f t="shared" si="75"/>
        <v/>
      </c>
      <c r="J1625">
        <f>COUNTIF($B$2:B1625,B1625)</f>
        <v>13</v>
      </c>
      <c r="K1625" t="str">
        <f t="shared" ca="1" si="76"/>
        <v/>
      </c>
      <c r="L1625" t="s">
        <v>545</v>
      </c>
      <c r="M1625" s="39" t="s">
        <v>413</v>
      </c>
      <c r="N1625" s="42">
        <v>1400</v>
      </c>
      <c r="O1625">
        <v>1</v>
      </c>
      <c r="P1625">
        <v>22.49</v>
      </c>
      <c r="Q1625">
        <v>5</v>
      </c>
      <c r="R1625">
        <v>4</v>
      </c>
      <c r="S1625" s="57" t="s">
        <v>77</v>
      </c>
      <c r="T1625" s="47" t="s">
        <v>32</v>
      </c>
      <c r="U1625" s="19" t="s">
        <v>28</v>
      </c>
      <c r="V1625">
        <v>123</v>
      </c>
      <c r="W1625">
        <v>132</v>
      </c>
      <c r="X1625">
        <v>1154</v>
      </c>
      <c r="Z1625">
        <v>2.9</v>
      </c>
      <c r="AA1625" s="38">
        <v>2</v>
      </c>
      <c r="AB1625" s="35" t="s">
        <v>377</v>
      </c>
      <c r="AC1625" s="35">
        <f>VLOOKUP(A1625,Raceinfo!$A$1:$D$15,4,0)</f>
        <v>3</v>
      </c>
      <c r="AD1625">
        <v>4</v>
      </c>
      <c r="AE1625">
        <v>57</v>
      </c>
      <c r="AF1625">
        <v>11</v>
      </c>
      <c r="AG1625">
        <v>10</v>
      </c>
      <c r="AH1625">
        <v>10</v>
      </c>
      <c r="AI1625">
        <v>4</v>
      </c>
      <c r="AL1625" t="s">
        <v>18</v>
      </c>
      <c r="AM1625" t="s">
        <v>1475</v>
      </c>
      <c r="AN1625" s="126">
        <f>表格2[[#This Row],[今次負磅]]/表格2[[#This Row],[排位體重]]*100%</f>
        <v>0.10658578856152513</v>
      </c>
      <c r="AO1625" t="str">
        <f t="shared" si="77"/>
        <v/>
      </c>
    </row>
    <row r="1626" spans="1:43" x14ac:dyDescent="0.25">
      <c r="A1626" s="25" t="s">
        <v>290</v>
      </c>
      <c r="B1626" s="21" t="s">
        <v>310</v>
      </c>
      <c r="C1626" s="21"/>
      <c r="D1626" s="21"/>
      <c r="E1626" s="11" t="s">
        <v>1414</v>
      </c>
      <c r="F1626" s="122"/>
      <c r="G1626" s="31" t="str">
        <f>VLOOKUP(AF1626, method!$A$1:$B$15, 2, 0)</f>
        <v>中後</v>
      </c>
      <c r="H1626">
        <v>7</v>
      </c>
      <c r="I1626" t="str">
        <f t="shared" si="75"/>
        <v/>
      </c>
      <c r="J1626">
        <f>COUNTIF($B$2:B1626,B1626)</f>
        <v>14</v>
      </c>
      <c r="K1626" t="str">
        <f t="shared" ca="1" si="76"/>
        <v/>
      </c>
      <c r="L1626" t="s">
        <v>546</v>
      </c>
      <c r="M1626" s="39" t="s">
        <v>430</v>
      </c>
      <c r="N1626" s="42">
        <v>1400</v>
      </c>
      <c r="O1626">
        <v>1</v>
      </c>
      <c r="P1626">
        <v>22.71</v>
      </c>
      <c r="Q1626">
        <v>5</v>
      </c>
      <c r="R1626">
        <v>11</v>
      </c>
      <c r="S1626" s="57" t="s">
        <v>77</v>
      </c>
      <c r="T1626" s="47" t="s">
        <v>32</v>
      </c>
      <c r="U1626" s="19" t="s">
        <v>28</v>
      </c>
      <c r="V1626">
        <v>123</v>
      </c>
      <c r="W1626">
        <v>133</v>
      </c>
      <c r="X1626">
        <v>1150</v>
      </c>
      <c r="Z1626">
        <v>5.5</v>
      </c>
      <c r="AA1626" s="37">
        <v>5</v>
      </c>
      <c r="AB1626" s="35" t="s">
        <v>377</v>
      </c>
      <c r="AC1626" s="35">
        <f>VLOOKUP(A1626,Raceinfo!$A$1:$D$15,4,0)</f>
        <v>3</v>
      </c>
      <c r="AD1626">
        <v>4</v>
      </c>
      <c r="AE1626">
        <v>58</v>
      </c>
      <c r="AF1626">
        <v>9</v>
      </c>
      <c r="AG1626">
        <v>8</v>
      </c>
      <c r="AH1626">
        <v>10</v>
      </c>
      <c r="AI1626">
        <v>7</v>
      </c>
      <c r="AL1626" t="s">
        <v>181</v>
      </c>
      <c r="AM1626" t="s">
        <v>1489</v>
      </c>
      <c r="AN1626" s="126">
        <f>表格2[[#This Row],[今次負磅]]/表格2[[#This Row],[排位體重]]*100%</f>
        <v>0.10695652173913044</v>
      </c>
      <c r="AO1626" t="str">
        <f t="shared" si="77"/>
        <v/>
      </c>
    </row>
    <row r="1627" spans="1:43" x14ac:dyDescent="0.25">
      <c r="A1627" s="25" t="s">
        <v>290</v>
      </c>
      <c r="B1627" s="21" t="s">
        <v>310</v>
      </c>
      <c r="C1627" s="21"/>
      <c r="D1627" s="21"/>
      <c r="E1627" s="11" t="s">
        <v>1414</v>
      </c>
      <c r="F1627" s="122"/>
      <c r="G1627" s="33" t="str">
        <f>VLOOKUP(AF1627, method!$A$1:$B$15, 2, 0)</f>
        <v>留後</v>
      </c>
      <c r="H1627">
        <v>7</v>
      </c>
      <c r="I1627" t="str">
        <f t="shared" si="75"/>
        <v/>
      </c>
      <c r="J1627">
        <f>COUNTIF($B$2:B1627,B1627)</f>
        <v>15</v>
      </c>
      <c r="K1627" t="str">
        <f t="shared" ca="1" si="76"/>
        <v/>
      </c>
      <c r="L1627" t="s">
        <v>639</v>
      </c>
      <c r="M1627" s="39" t="s">
        <v>430</v>
      </c>
      <c r="N1627" s="42">
        <v>1400</v>
      </c>
      <c r="O1627">
        <v>1</v>
      </c>
      <c r="P1627">
        <v>22.51</v>
      </c>
      <c r="Q1627">
        <v>5</v>
      </c>
      <c r="R1627">
        <v>8</v>
      </c>
      <c r="S1627" s="57" t="s">
        <v>77</v>
      </c>
      <c r="T1627" s="50" t="s">
        <v>46</v>
      </c>
      <c r="U1627" s="19" t="s">
        <v>28</v>
      </c>
      <c r="V1627">
        <v>123</v>
      </c>
      <c r="W1627">
        <v>133</v>
      </c>
      <c r="X1627">
        <v>1134</v>
      </c>
      <c r="Z1627">
        <v>3.5</v>
      </c>
      <c r="AA1627" s="38" t="s">
        <v>517</v>
      </c>
      <c r="AB1627" s="35" t="s">
        <v>370</v>
      </c>
      <c r="AC1627" s="35">
        <f>VLOOKUP(A1627,Raceinfo!$A$1:$D$15,4,0)</f>
        <v>3</v>
      </c>
      <c r="AD1627">
        <v>4</v>
      </c>
      <c r="AE1627">
        <v>58</v>
      </c>
      <c r="AF1627">
        <v>12</v>
      </c>
      <c r="AG1627">
        <v>8</v>
      </c>
      <c r="AH1627">
        <v>5</v>
      </c>
      <c r="AI1627">
        <v>7</v>
      </c>
      <c r="AL1627" t="s">
        <v>385</v>
      </c>
      <c r="AM1627" t="s">
        <v>1405</v>
      </c>
      <c r="AN1627" s="126">
        <f>表格2[[#This Row],[今次負磅]]/表格2[[#This Row],[排位體重]]*100%</f>
        <v>0.10846560846560846</v>
      </c>
      <c r="AO1627" t="str">
        <f t="shared" si="77"/>
        <v/>
      </c>
    </row>
    <row r="1628" spans="1:43" x14ac:dyDescent="0.25">
      <c r="A1628" s="25" t="s">
        <v>290</v>
      </c>
      <c r="B1628" s="21" t="s">
        <v>310</v>
      </c>
      <c r="C1628" s="21"/>
      <c r="D1628" s="21"/>
      <c r="E1628" s="11" t="s">
        <v>1414</v>
      </c>
      <c r="F1628" s="122"/>
      <c r="G1628" s="31" t="str">
        <f>VLOOKUP(AF1628, method!$A$1:$B$15, 2, 0)</f>
        <v>中後</v>
      </c>
      <c r="H1628" s="15">
        <v>3</v>
      </c>
      <c r="I1628" s="15" t="str">
        <f t="shared" si="75"/>
        <v/>
      </c>
      <c r="J1628" s="15">
        <f>COUNTIF($B$2:B1628,B1628)</f>
        <v>16</v>
      </c>
      <c r="K1628" s="15" t="str">
        <f t="shared" ca="1" si="76"/>
        <v/>
      </c>
      <c r="L1628" t="s">
        <v>650</v>
      </c>
      <c r="M1628" s="39" t="s">
        <v>430</v>
      </c>
      <c r="N1628" s="42">
        <v>1400</v>
      </c>
      <c r="O1628">
        <v>1</v>
      </c>
      <c r="P1628">
        <v>22.1</v>
      </c>
      <c r="Q1628">
        <v>5</v>
      </c>
      <c r="R1628">
        <v>2</v>
      </c>
      <c r="S1628" s="57" t="s">
        <v>77</v>
      </c>
      <c r="T1628" s="57" t="s">
        <v>77</v>
      </c>
      <c r="U1628" s="19" t="s">
        <v>28</v>
      </c>
      <c r="V1628">
        <v>123</v>
      </c>
      <c r="W1628">
        <v>128</v>
      </c>
      <c r="X1628">
        <v>1130</v>
      </c>
      <c r="Z1628">
        <v>7.6</v>
      </c>
      <c r="AA1628" s="38" t="s">
        <v>463</v>
      </c>
      <c r="AB1628" s="35" t="s">
        <v>370</v>
      </c>
      <c r="AC1628" s="35">
        <f>VLOOKUP(A1628,Raceinfo!$A$1:$D$15,4,0)</f>
        <v>3</v>
      </c>
      <c r="AD1628">
        <v>4</v>
      </c>
      <c r="AE1628">
        <v>57</v>
      </c>
      <c r="AF1628">
        <v>9</v>
      </c>
      <c r="AG1628">
        <v>9</v>
      </c>
      <c r="AH1628">
        <v>10</v>
      </c>
      <c r="AI1628">
        <v>3</v>
      </c>
      <c r="AL1628" t="s">
        <v>385</v>
      </c>
      <c r="AM1628" t="s">
        <v>1405</v>
      </c>
      <c r="AN1628" s="126">
        <f>表格2[[#This Row],[今次負磅]]/表格2[[#This Row],[排位體重]]*100%</f>
        <v>0.1088495575221239</v>
      </c>
      <c r="AO1628" t="str">
        <f t="shared" si="77"/>
        <v/>
      </c>
    </row>
    <row r="1629" spans="1:43" x14ac:dyDescent="0.25">
      <c r="A1629" s="25" t="s">
        <v>290</v>
      </c>
      <c r="B1629" s="21" t="s">
        <v>310</v>
      </c>
      <c r="C1629" s="21"/>
      <c r="D1629" s="21"/>
      <c r="E1629" s="11" t="s">
        <v>1414</v>
      </c>
      <c r="F1629" s="122"/>
      <c r="G1629" s="30" t="str">
        <f>VLOOKUP(AF1629, method!$A$1:$B$15, 2, 0)</f>
        <v>放頭</v>
      </c>
      <c r="H1629">
        <v>5</v>
      </c>
      <c r="I1629" t="str">
        <f t="shared" si="75"/>
        <v/>
      </c>
      <c r="J1629">
        <f>COUNTIF($B$2:B1629,B1629)</f>
        <v>17</v>
      </c>
      <c r="K1629" t="str">
        <f t="shared" ca="1" si="76"/>
        <v/>
      </c>
      <c r="L1629" t="s">
        <v>496</v>
      </c>
      <c r="M1629" s="39" t="s">
        <v>369</v>
      </c>
      <c r="N1629">
        <v>1200</v>
      </c>
      <c r="O1629">
        <v>1</v>
      </c>
      <c r="P1629">
        <v>9.4700000000000006</v>
      </c>
      <c r="Q1629">
        <v>5</v>
      </c>
      <c r="R1629">
        <v>8</v>
      </c>
      <c r="S1629" s="57" t="s">
        <v>77</v>
      </c>
      <c r="T1629" s="57" t="s">
        <v>77</v>
      </c>
      <c r="U1629" s="19" t="s">
        <v>28</v>
      </c>
      <c r="V1629">
        <v>123</v>
      </c>
      <c r="W1629">
        <v>132</v>
      </c>
      <c r="X1629">
        <v>1128</v>
      </c>
      <c r="Z1629">
        <v>6.2</v>
      </c>
      <c r="AA1629" s="37" t="s">
        <v>410</v>
      </c>
      <c r="AB1629" s="35" t="s">
        <v>377</v>
      </c>
      <c r="AC1629" s="35">
        <f>VLOOKUP(A1629,Raceinfo!$A$1:$D$15,4,0)</f>
        <v>3</v>
      </c>
      <c r="AD1629">
        <v>4</v>
      </c>
      <c r="AE1629">
        <v>57</v>
      </c>
      <c r="AF1629">
        <v>3</v>
      </c>
      <c r="AG1629">
        <v>3</v>
      </c>
      <c r="AH1629">
        <v>5</v>
      </c>
      <c r="AL1629" t="s">
        <v>385</v>
      </c>
      <c r="AM1629" t="s">
        <v>1405</v>
      </c>
      <c r="AN1629" s="126">
        <f>表格2[[#This Row],[今次負磅]]/表格2[[#This Row],[排位體重]]*100%</f>
        <v>0.10904255319148937</v>
      </c>
      <c r="AO1629" t="str">
        <f t="shared" si="77"/>
        <v/>
      </c>
    </row>
    <row r="1630" spans="1:43" x14ac:dyDescent="0.25">
      <c r="A1630" s="25" t="s">
        <v>290</v>
      </c>
      <c r="B1630" s="22" t="s">
        <v>316</v>
      </c>
      <c r="C1630" s="22"/>
      <c r="D1630" s="22"/>
      <c r="E1630" s="11" t="s">
        <v>1414</v>
      </c>
      <c r="F1630" s="122"/>
      <c r="G1630" s="31" t="str">
        <f>VLOOKUP(AF1630, method!$A$1:$B$15, 2, 0)</f>
        <v>中後</v>
      </c>
      <c r="H1630">
        <v>12</v>
      </c>
      <c r="I1630" t="str">
        <f t="shared" si="75"/>
        <v/>
      </c>
      <c r="J1630">
        <f>COUNTIF($B$2:B1630,B1630)</f>
        <v>1</v>
      </c>
      <c r="K1630" t="str">
        <f t="shared" ca="1" si="76"/>
        <v/>
      </c>
      <c r="L1630" t="s">
        <v>466</v>
      </c>
      <c r="M1630" s="40" t="s">
        <v>426</v>
      </c>
      <c r="N1630">
        <v>1800</v>
      </c>
      <c r="O1630">
        <v>1</v>
      </c>
      <c r="P1630">
        <v>52.37</v>
      </c>
      <c r="Q1630">
        <v>9</v>
      </c>
      <c r="R1630">
        <v>8</v>
      </c>
      <c r="S1630" s="46" t="s">
        <v>351</v>
      </c>
      <c r="T1630" s="63" t="s">
        <v>191</v>
      </c>
      <c r="U1630" s="20" t="s">
        <v>33</v>
      </c>
      <c r="V1630">
        <v>110</v>
      </c>
      <c r="W1630">
        <v>119</v>
      </c>
      <c r="X1630">
        <v>1210</v>
      </c>
      <c r="Z1630">
        <v>139</v>
      </c>
      <c r="AA1630" s="37" t="s">
        <v>808</v>
      </c>
      <c r="AB1630" s="35" t="s">
        <v>370</v>
      </c>
      <c r="AC1630" s="35">
        <f>VLOOKUP(A1630,Raceinfo!$A$1:$D$15,4,0)</f>
        <v>3</v>
      </c>
      <c r="AD1630">
        <v>3</v>
      </c>
      <c r="AE1630">
        <v>64</v>
      </c>
      <c r="AF1630">
        <v>9</v>
      </c>
      <c r="AG1630">
        <v>10</v>
      </c>
      <c r="AH1630">
        <v>10</v>
      </c>
      <c r="AI1630">
        <v>10</v>
      </c>
      <c r="AJ1630">
        <v>12</v>
      </c>
      <c r="AL1630" t="s">
        <v>113</v>
      </c>
      <c r="AM1630" t="s">
        <v>1476</v>
      </c>
      <c r="AN1630" s="126">
        <f>表格2[[#This Row],[今次負磅]]/表格2[[#This Row],[排位體重]]*100%</f>
        <v>9.0909090909090912E-2</v>
      </c>
      <c r="AO1630" t="str">
        <f t="shared" si="77"/>
        <v/>
      </c>
      <c r="AQ1630" t="s">
        <v>1419</v>
      </c>
    </row>
    <row r="1631" spans="1:43" x14ac:dyDescent="0.25">
      <c r="A1631" s="25" t="s">
        <v>290</v>
      </c>
      <c r="B1631" s="22" t="s">
        <v>316</v>
      </c>
      <c r="C1631" s="22"/>
      <c r="D1631" s="22"/>
      <c r="E1631" s="11" t="s">
        <v>1414</v>
      </c>
      <c r="F1631" s="122"/>
      <c r="G1631" s="33" t="str">
        <f>VLOOKUP(AF1631, method!$A$1:$B$15, 2, 0)</f>
        <v>留後</v>
      </c>
      <c r="H1631">
        <v>13</v>
      </c>
      <c r="I1631" t="str">
        <f t="shared" si="75"/>
        <v/>
      </c>
      <c r="J1631">
        <f>COUNTIF($B$2:B1631,B1631)</f>
        <v>2</v>
      </c>
      <c r="K1631" t="str">
        <f t="shared" ca="1" si="76"/>
        <v/>
      </c>
      <c r="L1631" t="s">
        <v>568</v>
      </c>
      <c r="M1631" s="39" t="s">
        <v>369</v>
      </c>
      <c r="N1631">
        <v>1800</v>
      </c>
      <c r="O1631">
        <v>1</v>
      </c>
      <c r="P1631">
        <v>49.84</v>
      </c>
      <c r="Q1631">
        <v>9</v>
      </c>
      <c r="R1631">
        <v>12</v>
      </c>
      <c r="S1631" s="46" t="s">
        <v>351</v>
      </c>
      <c r="T1631" s="57" t="s">
        <v>77</v>
      </c>
      <c r="U1631" s="20" t="s">
        <v>33</v>
      </c>
      <c r="V1631">
        <v>110</v>
      </c>
      <c r="W1631">
        <v>122</v>
      </c>
      <c r="X1631">
        <v>1213</v>
      </c>
      <c r="Z1631">
        <v>168</v>
      </c>
      <c r="AA1631" s="37">
        <v>19</v>
      </c>
      <c r="AB1631" s="35" t="s">
        <v>370</v>
      </c>
      <c r="AC1631" s="35">
        <f>VLOOKUP(A1631,Raceinfo!$A$1:$D$15,4,0)</f>
        <v>3</v>
      </c>
      <c r="AD1631">
        <v>3</v>
      </c>
      <c r="AE1631">
        <v>66</v>
      </c>
      <c r="AF1631">
        <v>13</v>
      </c>
      <c r="AG1631">
        <v>13</v>
      </c>
      <c r="AH1631">
        <v>13</v>
      </c>
      <c r="AI1631">
        <v>13</v>
      </c>
      <c r="AJ1631">
        <v>13</v>
      </c>
      <c r="AL1631" t="s">
        <v>34</v>
      </c>
      <c r="AM1631" t="s">
        <v>1470</v>
      </c>
      <c r="AN1631" s="126">
        <f>表格2[[#This Row],[今次負磅]]/表格2[[#This Row],[排位體重]]*100%</f>
        <v>9.0684253915910965E-2</v>
      </c>
      <c r="AO1631" t="str">
        <f t="shared" si="77"/>
        <v/>
      </c>
      <c r="AQ1631" t="s">
        <v>1419</v>
      </c>
    </row>
    <row r="1632" spans="1:43" x14ac:dyDescent="0.25">
      <c r="A1632" s="25" t="s">
        <v>290</v>
      </c>
      <c r="B1632" s="22" t="s">
        <v>316</v>
      </c>
      <c r="C1632" s="22"/>
      <c r="D1632" s="22"/>
      <c r="E1632" s="125" t="s">
        <v>1399</v>
      </c>
      <c r="F1632" s="122"/>
      <c r="G1632" s="32" t="str">
        <f>VLOOKUP(AF1632, method!$A$1:$B$15, 2, 0)</f>
        <v>中前</v>
      </c>
      <c r="H1632">
        <v>9</v>
      </c>
      <c r="I1632" t="str">
        <f t="shared" si="75"/>
        <v/>
      </c>
      <c r="J1632">
        <f>COUNTIF($B$2:B1632,B1632)</f>
        <v>3</v>
      </c>
      <c r="K1632" t="str">
        <f t="shared" ca="1" si="76"/>
        <v/>
      </c>
      <c r="L1632" t="s">
        <v>581</v>
      </c>
      <c r="M1632" s="40" t="s">
        <v>446</v>
      </c>
      <c r="N1632">
        <v>1800</v>
      </c>
      <c r="O1632">
        <v>1</v>
      </c>
      <c r="P1632">
        <v>49.8</v>
      </c>
      <c r="Q1632">
        <v>9</v>
      </c>
      <c r="R1632">
        <v>2</v>
      </c>
      <c r="S1632" s="46" t="s">
        <v>351</v>
      </c>
      <c r="T1632" s="55" t="s">
        <v>69</v>
      </c>
      <c r="U1632" s="20" t="s">
        <v>33</v>
      </c>
      <c r="V1632">
        <v>110</v>
      </c>
      <c r="W1632">
        <v>122</v>
      </c>
      <c r="X1632">
        <v>1213</v>
      </c>
      <c r="Z1632">
        <v>17</v>
      </c>
      <c r="AA1632" s="37">
        <v>7</v>
      </c>
      <c r="AB1632" s="35" t="s">
        <v>370</v>
      </c>
      <c r="AC1632" s="35">
        <f>VLOOKUP(A1632,Raceinfo!$A$1:$D$15,4,0)</f>
        <v>3</v>
      </c>
      <c r="AD1632">
        <v>3</v>
      </c>
      <c r="AE1632">
        <v>68</v>
      </c>
      <c r="AF1632">
        <v>7</v>
      </c>
      <c r="AG1632">
        <v>7</v>
      </c>
      <c r="AH1632">
        <v>8</v>
      </c>
      <c r="AI1632">
        <v>8</v>
      </c>
      <c r="AJ1632">
        <v>9</v>
      </c>
      <c r="AL1632" t="s">
        <v>34</v>
      </c>
      <c r="AM1632" t="s">
        <v>1470</v>
      </c>
      <c r="AN1632" s="126">
        <f>表格2[[#This Row],[今次負磅]]/表格2[[#This Row],[排位體重]]*100%</f>
        <v>9.0684253915910965E-2</v>
      </c>
      <c r="AO1632" t="str">
        <f t="shared" si="77"/>
        <v/>
      </c>
      <c r="AQ1632" t="s">
        <v>1419</v>
      </c>
    </row>
    <row r="1633" spans="1:43" x14ac:dyDescent="0.25">
      <c r="A1633" s="25" t="s">
        <v>290</v>
      </c>
      <c r="B1633" s="22" t="s">
        <v>316</v>
      </c>
      <c r="C1633" s="22"/>
      <c r="D1633" s="22"/>
      <c r="E1633" s="125" t="s">
        <v>1399</v>
      </c>
      <c r="F1633" s="122"/>
      <c r="G1633" s="32" t="str">
        <f>VLOOKUP(AF1633, method!$A$1:$B$15, 2, 0)</f>
        <v>中前</v>
      </c>
      <c r="H1633">
        <v>11</v>
      </c>
      <c r="I1633" t="str">
        <f t="shared" si="75"/>
        <v/>
      </c>
      <c r="J1633">
        <f>COUNTIF($B$2:B1633,B1633)</f>
        <v>4</v>
      </c>
      <c r="K1633" t="str">
        <f t="shared" ca="1" si="76"/>
        <v/>
      </c>
      <c r="L1633" t="s">
        <v>427</v>
      </c>
      <c r="M1633" s="39" t="s">
        <v>369</v>
      </c>
      <c r="N1633">
        <v>2000</v>
      </c>
      <c r="O1633">
        <v>2</v>
      </c>
      <c r="P1633">
        <v>2.44</v>
      </c>
      <c r="Q1633">
        <v>9</v>
      </c>
      <c r="R1633">
        <v>2</v>
      </c>
      <c r="S1633" s="46" t="s">
        <v>351</v>
      </c>
      <c r="T1633" s="52" t="s">
        <v>56</v>
      </c>
      <c r="U1633" s="20" t="s">
        <v>33</v>
      </c>
      <c r="V1633">
        <v>110</v>
      </c>
      <c r="W1633">
        <v>126</v>
      </c>
      <c r="X1633">
        <v>1206</v>
      </c>
      <c r="Z1633">
        <v>98</v>
      </c>
      <c r="AA1633" s="37" t="s">
        <v>421</v>
      </c>
      <c r="AB1633" s="35" t="s">
        <v>377</v>
      </c>
      <c r="AC1633" s="35">
        <f>VLOOKUP(A1633,Raceinfo!$A$1:$D$15,4,0)</f>
        <v>3</v>
      </c>
      <c r="AD1633">
        <v>3</v>
      </c>
      <c r="AE1633">
        <v>70</v>
      </c>
      <c r="AF1633">
        <v>6</v>
      </c>
      <c r="AG1633">
        <v>8</v>
      </c>
      <c r="AH1633">
        <v>7</v>
      </c>
      <c r="AI1633">
        <v>8</v>
      </c>
      <c r="AJ1633">
        <v>11</v>
      </c>
      <c r="AL1633" t="s">
        <v>34</v>
      </c>
      <c r="AM1633" t="s">
        <v>1470</v>
      </c>
      <c r="AN1633" s="126">
        <f>表格2[[#This Row],[今次負磅]]/表格2[[#This Row],[排位體重]]*100%</f>
        <v>9.1210613598673301E-2</v>
      </c>
      <c r="AO1633" t="str">
        <f t="shared" si="77"/>
        <v/>
      </c>
      <c r="AQ1633" t="s">
        <v>1419</v>
      </c>
    </row>
    <row r="1634" spans="1:43" x14ac:dyDescent="0.25">
      <c r="A1634" s="25" t="s">
        <v>290</v>
      </c>
      <c r="B1634" s="22" t="s">
        <v>316</v>
      </c>
      <c r="C1634" s="22"/>
      <c r="D1634" s="22"/>
      <c r="E1634" s="11" t="s">
        <v>1414</v>
      </c>
      <c r="F1634" s="122"/>
      <c r="G1634" s="33" t="str">
        <f>VLOOKUP(AF1634, method!$A$1:$B$15, 2, 0)</f>
        <v>留後</v>
      </c>
      <c r="H1634">
        <v>14</v>
      </c>
      <c r="I1634" t="str">
        <f t="shared" si="75"/>
        <v/>
      </c>
      <c r="J1634">
        <f>COUNTIF($B$2:B1634,B1634)</f>
        <v>5</v>
      </c>
      <c r="K1634" t="str">
        <f t="shared" ca="1" si="76"/>
        <v/>
      </c>
      <c r="L1634" t="s">
        <v>500</v>
      </c>
      <c r="M1634" s="39" t="s">
        <v>413</v>
      </c>
      <c r="N1634">
        <v>1800</v>
      </c>
      <c r="O1634">
        <v>1</v>
      </c>
      <c r="P1634">
        <v>49.9</v>
      </c>
      <c r="Q1634">
        <v>9</v>
      </c>
      <c r="R1634">
        <v>10</v>
      </c>
      <c r="S1634" s="46" t="s">
        <v>351</v>
      </c>
      <c r="T1634" s="54" t="s">
        <v>64</v>
      </c>
      <c r="U1634" s="20" t="s">
        <v>33</v>
      </c>
      <c r="V1634">
        <v>110</v>
      </c>
      <c r="W1634">
        <v>123</v>
      </c>
      <c r="X1634">
        <v>1225</v>
      </c>
      <c r="Z1634">
        <v>111</v>
      </c>
      <c r="AA1634" s="37" t="s">
        <v>382</v>
      </c>
      <c r="AB1634" s="35" t="s">
        <v>377</v>
      </c>
      <c r="AC1634" s="35">
        <f>VLOOKUP(A1634,Raceinfo!$A$1:$D$15,4,0)</f>
        <v>3</v>
      </c>
      <c r="AD1634">
        <v>3</v>
      </c>
      <c r="AE1634">
        <v>72</v>
      </c>
      <c r="AF1634">
        <v>12</v>
      </c>
      <c r="AG1634">
        <v>10</v>
      </c>
      <c r="AH1634">
        <v>8</v>
      </c>
      <c r="AI1634">
        <v>8</v>
      </c>
      <c r="AJ1634">
        <v>14</v>
      </c>
      <c r="AL1634" t="s">
        <v>34</v>
      </c>
      <c r="AM1634" t="s">
        <v>1470</v>
      </c>
      <c r="AN1634" s="126">
        <f>表格2[[#This Row],[今次負磅]]/表格2[[#This Row],[排位體重]]*100%</f>
        <v>8.9795918367346933E-2</v>
      </c>
      <c r="AO1634" t="str">
        <f t="shared" si="77"/>
        <v/>
      </c>
      <c r="AQ1634" t="s">
        <v>1419</v>
      </c>
    </row>
    <row r="1635" spans="1:43" x14ac:dyDescent="0.25">
      <c r="A1635" s="25" t="s">
        <v>290</v>
      </c>
      <c r="B1635" s="22" t="s">
        <v>316</v>
      </c>
      <c r="C1635" s="22"/>
      <c r="D1635" s="22"/>
      <c r="E1635" s="125" t="s">
        <v>1399</v>
      </c>
      <c r="F1635" s="122"/>
      <c r="G1635" s="30" t="str">
        <f>VLOOKUP(AF1635, method!$A$1:$B$15, 2, 0)</f>
        <v>放頭</v>
      </c>
      <c r="H1635">
        <v>10</v>
      </c>
      <c r="I1635" t="str">
        <f t="shared" si="75"/>
        <v/>
      </c>
      <c r="J1635">
        <f>COUNTIF($B$2:B1635,B1635)</f>
        <v>6</v>
      </c>
      <c r="K1635" t="str">
        <f t="shared" ca="1" si="76"/>
        <v/>
      </c>
      <c r="L1635" t="s">
        <v>386</v>
      </c>
      <c r="M1635" s="39" t="s">
        <v>384</v>
      </c>
      <c r="N1635">
        <v>2000</v>
      </c>
      <c r="O1635">
        <v>2</v>
      </c>
      <c r="P1635">
        <v>3.4</v>
      </c>
      <c r="Q1635">
        <v>9</v>
      </c>
      <c r="R1635">
        <v>5</v>
      </c>
      <c r="S1635" s="46" t="s">
        <v>351</v>
      </c>
      <c r="T1635" s="54" t="s">
        <v>64</v>
      </c>
      <c r="U1635" s="20" t="s">
        <v>33</v>
      </c>
      <c r="V1635">
        <v>110</v>
      </c>
      <c r="W1635">
        <v>120</v>
      </c>
      <c r="X1635">
        <v>1221</v>
      </c>
      <c r="Z1635">
        <v>18</v>
      </c>
      <c r="AA1635" s="37">
        <v>16</v>
      </c>
      <c r="AB1635" s="35" t="s">
        <v>370</v>
      </c>
      <c r="AC1635" s="35">
        <f>VLOOKUP(A1635,Raceinfo!$A$1:$D$15,4,0)</f>
        <v>3</v>
      </c>
      <c r="AD1635">
        <v>2</v>
      </c>
      <c r="AE1635">
        <v>74</v>
      </c>
      <c r="AF1635">
        <v>2</v>
      </c>
      <c r="AG1635">
        <v>2</v>
      </c>
      <c r="AH1635">
        <v>2</v>
      </c>
      <c r="AI1635">
        <v>3</v>
      </c>
      <c r="AJ1635">
        <v>10</v>
      </c>
      <c r="AL1635" t="s">
        <v>34</v>
      </c>
      <c r="AM1635" t="s">
        <v>1470</v>
      </c>
      <c r="AN1635" s="126">
        <f>表格2[[#This Row],[今次負磅]]/表格2[[#This Row],[排位體重]]*100%</f>
        <v>9.0090090090090086E-2</v>
      </c>
      <c r="AO1635" t="str">
        <f t="shared" si="77"/>
        <v/>
      </c>
      <c r="AQ1635" t="s">
        <v>1419</v>
      </c>
    </row>
    <row r="1636" spans="1:43" x14ac:dyDescent="0.25">
      <c r="A1636" s="25" t="s">
        <v>290</v>
      </c>
      <c r="B1636" s="22" t="s">
        <v>316</v>
      </c>
      <c r="C1636" s="22"/>
      <c r="D1636" s="22"/>
      <c r="E1636" s="125" t="s">
        <v>1399</v>
      </c>
      <c r="F1636" s="122"/>
      <c r="G1636" s="31" t="str">
        <f>VLOOKUP(AF1636, method!$A$1:$B$15, 2, 0)</f>
        <v>中後</v>
      </c>
      <c r="H1636">
        <v>8</v>
      </c>
      <c r="I1636" t="str">
        <f t="shared" si="75"/>
        <v/>
      </c>
      <c r="J1636">
        <f>COUNTIF($B$2:B1636,B1636)</f>
        <v>7</v>
      </c>
      <c r="K1636" t="str">
        <f t="shared" ca="1" si="76"/>
        <v/>
      </c>
      <c r="L1636" t="s">
        <v>505</v>
      </c>
      <c r="M1636" s="39" t="s">
        <v>430</v>
      </c>
      <c r="N1636">
        <v>1800</v>
      </c>
      <c r="O1636">
        <v>1</v>
      </c>
      <c r="P1636">
        <v>47.19</v>
      </c>
      <c r="Q1636">
        <v>9</v>
      </c>
      <c r="R1636">
        <v>5</v>
      </c>
      <c r="S1636" s="46" t="s">
        <v>351</v>
      </c>
      <c r="T1636" s="54" t="s">
        <v>64</v>
      </c>
      <c r="U1636" s="20" t="s">
        <v>33</v>
      </c>
      <c r="V1636">
        <v>110</v>
      </c>
      <c r="W1636">
        <v>126</v>
      </c>
      <c r="X1636">
        <v>1226</v>
      </c>
      <c r="Z1636">
        <v>38</v>
      </c>
      <c r="AA1636" s="37" t="s">
        <v>410</v>
      </c>
      <c r="AB1636" s="35" t="s">
        <v>370</v>
      </c>
      <c r="AC1636" s="35">
        <f>VLOOKUP(A1636,Raceinfo!$A$1:$D$15,4,0)</f>
        <v>3</v>
      </c>
      <c r="AD1636">
        <v>3</v>
      </c>
      <c r="AE1636">
        <v>75</v>
      </c>
      <c r="AF1636">
        <v>10</v>
      </c>
      <c r="AG1636">
        <v>11</v>
      </c>
      <c r="AH1636">
        <v>11</v>
      </c>
      <c r="AI1636">
        <v>14</v>
      </c>
      <c r="AJ1636">
        <v>8</v>
      </c>
      <c r="AL1636" t="s">
        <v>34</v>
      </c>
      <c r="AM1636" t="s">
        <v>1470</v>
      </c>
      <c r="AN1636" s="126">
        <f>表格2[[#This Row],[今次負磅]]/表格2[[#This Row],[排位體重]]*100%</f>
        <v>8.9722675367047311E-2</v>
      </c>
      <c r="AO1636" t="str">
        <f t="shared" si="77"/>
        <v/>
      </c>
      <c r="AQ1636" t="s">
        <v>1419</v>
      </c>
    </row>
    <row r="1637" spans="1:43" x14ac:dyDescent="0.25">
      <c r="A1637" s="25" t="s">
        <v>290</v>
      </c>
      <c r="B1637" s="22" t="s">
        <v>316</v>
      </c>
      <c r="C1637" s="22"/>
      <c r="D1637" s="22"/>
      <c r="E1637" s="11" t="s">
        <v>1414</v>
      </c>
      <c r="F1637" s="122"/>
      <c r="G1637" s="33" t="str">
        <f>VLOOKUP(AF1637, method!$A$1:$B$15, 2, 0)</f>
        <v>留後</v>
      </c>
      <c r="H1637">
        <v>6</v>
      </c>
      <c r="I1637" t="str">
        <f t="shared" si="75"/>
        <v/>
      </c>
      <c r="J1637">
        <f>COUNTIF($B$2:B1637,B1637)</f>
        <v>8</v>
      </c>
      <c r="K1637" t="str">
        <f t="shared" ca="1" si="76"/>
        <v/>
      </c>
      <c r="L1637" t="s">
        <v>540</v>
      </c>
      <c r="M1637" s="41" t="s">
        <v>400</v>
      </c>
      <c r="N1637">
        <v>1650</v>
      </c>
      <c r="O1637">
        <v>1</v>
      </c>
      <c r="P1637">
        <v>38.67</v>
      </c>
      <c r="Q1637">
        <v>9</v>
      </c>
      <c r="R1637">
        <v>7</v>
      </c>
      <c r="S1637" s="46" t="s">
        <v>351</v>
      </c>
      <c r="T1637" s="62" t="s">
        <v>154</v>
      </c>
      <c r="U1637" s="25" t="s">
        <v>138</v>
      </c>
      <c r="V1637">
        <v>110</v>
      </c>
      <c r="W1637">
        <v>134</v>
      </c>
      <c r="X1637">
        <v>1237</v>
      </c>
      <c r="Z1637">
        <v>14</v>
      </c>
      <c r="AA1637" s="37">
        <v>3</v>
      </c>
      <c r="AB1637" s="35" t="s">
        <v>377</v>
      </c>
      <c r="AC1637" s="35">
        <f>VLOOKUP(A1637,Raceinfo!$A$1:$D$15,4,0)</f>
        <v>3</v>
      </c>
      <c r="AD1637">
        <v>3</v>
      </c>
      <c r="AE1637">
        <v>75</v>
      </c>
      <c r="AF1637">
        <v>12</v>
      </c>
      <c r="AG1637">
        <v>12</v>
      </c>
      <c r="AH1637">
        <v>8</v>
      </c>
      <c r="AI1637">
        <v>6</v>
      </c>
      <c r="AL1637" t="s">
        <v>34</v>
      </c>
      <c r="AM1637" t="s">
        <v>1470</v>
      </c>
      <c r="AN1637" s="126">
        <f>表格2[[#This Row],[今次負磅]]/表格2[[#This Row],[排位體重]]*100%</f>
        <v>8.89248181083266E-2</v>
      </c>
      <c r="AO1637" t="str">
        <f t="shared" si="77"/>
        <v/>
      </c>
      <c r="AQ1637" t="s">
        <v>1419</v>
      </c>
    </row>
    <row r="1638" spans="1:43" x14ac:dyDescent="0.25">
      <c r="A1638" s="25" t="s">
        <v>290</v>
      </c>
      <c r="B1638" s="22" t="s">
        <v>316</v>
      </c>
      <c r="C1638" s="22"/>
      <c r="D1638" s="22"/>
      <c r="E1638" s="11" t="s">
        <v>1414</v>
      </c>
      <c r="F1638" s="122"/>
      <c r="G1638" s="31" t="str">
        <f>VLOOKUP(AF1638, method!$A$1:$B$15, 2, 0)</f>
        <v>中後</v>
      </c>
      <c r="H1638">
        <v>7</v>
      </c>
      <c r="I1638" t="str">
        <f t="shared" si="75"/>
        <v/>
      </c>
      <c r="J1638">
        <f>COUNTIF($B$2:B1638,B1638)</f>
        <v>9</v>
      </c>
      <c r="K1638" t="str">
        <f t="shared" ca="1" si="76"/>
        <v/>
      </c>
      <c r="L1638" t="s">
        <v>476</v>
      </c>
      <c r="M1638" s="40" t="s">
        <v>376</v>
      </c>
      <c r="N1638">
        <v>1800</v>
      </c>
      <c r="O1638">
        <v>1</v>
      </c>
      <c r="P1638">
        <v>49.74</v>
      </c>
      <c r="Q1638">
        <v>9</v>
      </c>
      <c r="R1638">
        <v>11</v>
      </c>
      <c r="S1638" s="46" t="s">
        <v>351</v>
      </c>
      <c r="T1638" s="47" t="s">
        <v>32</v>
      </c>
      <c r="U1638" s="25" t="s">
        <v>138</v>
      </c>
      <c r="V1638">
        <v>110</v>
      </c>
      <c r="W1638">
        <v>132</v>
      </c>
      <c r="X1638">
        <v>1242</v>
      </c>
      <c r="Z1638">
        <v>9.3000000000000007</v>
      </c>
      <c r="AA1638" s="38" t="s">
        <v>463</v>
      </c>
      <c r="AB1638" s="35" t="s">
        <v>370</v>
      </c>
      <c r="AC1638" s="35">
        <f>VLOOKUP(A1638,Raceinfo!$A$1:$D$15,4,0)</f>
        <v>3</v>
      </c>
      <c r="AD1638">
        <v>3</v>
      </c>
      <c r="AE1638">
        <v>75</v>
      </c>
      <c r="AF1638">
        <v>9</v>
      </c>
      <c r="AG1638">
        <v>9</v>
      </c>
      <c r="AH1638">
        <v>10</v>
      </c>
      <c r="AI1638">
        <v>9</v>
      </c>
      <c r="AJ1638">
        <v>7</v>
      </c>
      <c r="AL1638" t="s">
        <v>34</v>
      </c>
      <c r="AM1638" t="s">
        <v>1470</v>
      </c>
      <c r="AN1638" s="126">
        <f>表格2[[#This Row],[今次負磅]]/表格2[[#This Row],[排位體重]]*100%</f>
        <v>8.8566827697262485E-2</v>
      </c>
      <c r="AO1638" t="str">
        <f t="shared" si="77"/>
        <v/>
      </c>
      <c r="AQ1638" t="s">
        <v>1419</v>
      </c>
    </row>
    <row r="1639" spans="1:43" x14ac:dyDescent="0.25">
      <c r="A1639" s="25" t="s">
        <v>290</v>
      </c>
      <c r="B1639" s="22" t="s">
        <v>316</v>
      </c>
      <c r="C1639" s="22"/>
      <c r="D1639" s="22"/>
      <c r="E1639" s="11" t="s">
        <v>1414</v>
      </c>
      <c r="F1639" s="23" t="s">
        <v>1409</v>
      </c>
      <c r="G1639" s="32" t="str">
        <f>VLOOKUP(AF1639, method!$A$1:$B$15, 2, 0)</f>
        <v>中前</v>
      </c>
      <c r="H1639" s="15">
        <v>1</v>
      </c>
      <c r="I1639" s="15" t="str">
        <f t="shared" si="75"/>
        <v/>
      </c>
      <c r="J1639" s="15">
        <f>COUNTIF($B$2:B1639,B1639)</f>
        <v>10</v>
      </c>
      <c r="K1639" s="15" t="str">
        <f t="shared" ca="1" si="76"/>
        <v/>
      </c>
      <c r="L1639" t="s">
        <v>533</v>
      </c>
      <c r="M1639" s="40" t="s">
        <v>376</v>
      </c>
      <c r="N1639">
        <v>1800</v>
      </c>
      <c r="O1639">
        <v>1</v>
      </c>
      <c r="P1639">
        <v>48.31</v>
      </c>
      <c r="Q1639">
        <v>9</v>
      </c>
      <c r="R1639">
        <v>6</v>
      </c>
      <c r="S1639" s="46" t="s">
        <v>351</v>
      </c>
      <c r="T1639" s="47" t="s">
        <v>32</v>
      </c>
      <c r="U1639" s="25" t="s">
        <v>138</v>
      </c>
      <c r="V1639">
        <v>110</v>
      </c>
      <c r="W1639">
        <v>125</v>
      </c>
      <c r="X1639">
        <v>1234</v>
      </c>
      <c r="Z1639">
        <v>5.4</v>
      </c>
      <c r="AA1639" s="38" t="s">
        <v>434</v>
      </c>
      <c r="AB1639" s="35" t="s">
        <v>370</v>
      </c>
      <c r="AC1639" s="35">
        <f>VLOOKUP(A1639,Raceinfo!$A$1:$D$15,4,0)</f>
        <v>3</v>
      </c>
      <c r="AD1639">
        <v>3</v>
      </c>
      <c r="AE1639">
        <v>69</v>
      </c>
      <c r="AF1639">
        <v>6</v>
      </c>
      <c r="AG1639">
        <v>7</v>
      </c>
      <c r="AH1639">
        <v>7</v>
      </c>
      <c r="AI1639">
        <v>7</v>
      </c>
      <c r="AJ1639">
        <v>1</v>
      </c>
      <c r="AL1639" t="s">
        <v>521</v>
      </c>
      <c r="AM1639" t="s">
        <v>1546</v>
      </c>
      <c r="AN1639" s="126">
        <f>表格2[[#This Row],[今次負磅]]/表格2[[#This Row],[排位體重]]*100%</f>
        <v>8.9141004862236625E-2</v>
      </c>
      <c r="AO1639" t="str">
        <f t="shared" si="77"/>
        <v/>
      </c>
      <c r="AQ1639" t="s">
        <v>1419</v>
      </c>
    </row>
    <row r="1640" spans="1:43" x14ac:dyDescent="0.25">
      <c r="A1640" s="25" t="s">
        <v>290</v>
      </c>
      <c r="B1640" s="22" t="s">
        <v>316</v>
      </c>
      <c r="C1640" s="22"/>
      <c r="D1640" s="22"/>
      <c r="E1640" s="125" t="s">
        <v>1399</v>
      </c>
      <c r="F1640" s="122"/>
      <c r="G1640" s="32" t="str">
        <f>VLOOKUP(AF1640, method!$A$1:$B$15, 2, 0)</f>
        <v>中前</v>
      </c>
      <c r="H1640">
        <v>5</v>
      </c>
      <c r="I1640" t="str">
        <f t="shared" si="75"/>
        <v/>
      </c>
      <c r="J1640">
        <f>COUNTIF($B$2:B1640,B1640)</f>
        <v>11</v>
      </c>
      <c r="K1640" t="str">
        <f t="shared" ca="1" si="76"/>
        <v/>
      </c>
      <c r="L1640" t="s">
        <v>620</v>
      </c>
      <c r="M1640" s="40" t="s">
        <v>426</v>
      </c>
      <c r="N1640">
        <v>1650</v>
      </c>
      <c r="O1640">
        <v>1</v>
      </c>
      <c r="P1640">
        <v>40.270000000000003</v>
      </c>
      <c r="Q1640">
        <v>9</v>
      </c>
      <c r="R1640">
        <v>4</v>
      </c>
      <c r="S1640" s="46" t="s">
        <v>351</v>
      </c>
      <c r="T1640" s="47" t="s">
        <v>32</v>
      </c>
      <c r="U1640" s="25" t="s">
        <v>138</v>
      </c>
      <c r="V1640">
        <v>110</v>
      </c>
      <c r="W1640">
        <v>127</v>
      </c>
      <c r="X1640">
        <v>1222</v>
      </c>
      <c r="Z1640">
        <v>3.8</v>
      </c>
      <c r="AA1640" s="38" t="s">
        <v>447</v>
      </c>
      <c r="AB1640" s="35" t="s">
        <v>370</v>
      </c>
      <c r="AC1640" s="35">
        <f>VLOOKUP(A1640,Raceinfo!$A$1:$D$15,4,0)</f>
        <v>3</v>
      </c>
      <c r="AD1640">
        <v>3</v>
      </c>
      <c r="AE1640">
        <v>70</v>
      </c>
      <c r="AF1640">
        <v>7</v>
      </c>
      <c r="AG1640">
        <v>7</v>
      </c>
      <c r="AH1640">
        <v>8</v>
      </c>
      <c r="AI1640">
        <v>5</v>
      </c>
      <c r="AL1640" t="s">
        <v>39</v>
      </c>
      <c r="AM1640" t="s">
        <v>1469</v>
      </c>
      <c r="AN1640" s="126">
        <f>表格2[[#This Row],[今次負磅]]/表格2[[#This Row],[排位體重]]*100%</f>
        <v>9.0016366612111293E-2</v>
      </c>
      <c r="AO1640" t="str">
        <f t="shared" si="77"/>
        <v/>
      </c>
      <c r="AQ1640" t="s">
        <v>1419</v>
      </c>
    </row>
    <row r="1641" spans="1:43" x14ac:dyDescent="0.25">
      <c r="A1641" s="25" t="s">
        <v>290</v>
      </c>
      <c r="B1641" s="22" t="s">
        <v>316</v>
      </c>
      <c r="C1641" s="22"/>
      <c r="D1641" s="22"/>
      <c r="E1641" s="11" t="s">
        <v>1414</v>
      </c>
      <c r="F1641" s="122"/>
      <c r="G1641" s="33" t="str">
        <f>VLOOKUP(AF1641, method!$A$1:$B$15, 2, 0)</f>
        <v>留後</v>
      </c>
      <c r="H1641">
        <v>5</v>
      </c>
      <c r="I1641" t="str">
        <f t="shared" si="75"/>
        <v/>
      </c>
      <c r="J1641">
        <f>COUNTIF($B$2:B1641,B1641)</f>
        <v>12</v>
      </c>
      <c r="K1641" t="str">
        <f t="shared" ca="1" si="76"/>
        <v/>
      </c>
      <c r="L1641" t="s">
        <v>686</v>
      </c>
      <c r="M1641" s="39" t="s">
        <v>413</v>
      </c>
      <c r="N1641">
        <v>1600</v>
      </c>
      <c r="O1641">
        <v>1</v>
      </c>
      <c r="P1641">
        <v>34.979999999999997</v>
      </c>
      <c r="Q1641">
        <v>9</v>
      </c>
      <c r="R1641">
        <v>10</v>
      </c>
      <c r="S1641" s="46" t="s">
        <v>351</v>
      </c>
      <c r="T1641" s="47" t="s">
        <v>32</v>
      </c>
      <c r="U1641" s="25" t="s">
        <v>138</v>
      </c>
      <c r="V1641">
        <v>110</v>
      </c>
      <c r="W1641">
        <v>128</v>
      </c>
      <c r="X1641">
        <v>1209</v>
      </c>
      <c r="Z1641">
        <v>8.4</v>
      </c>
      <c r="AA1641" s="37" t="s">
        <v>467</v>
      </c>
      <c r="AB1641" s="35" t="s">
        <v>377</v>
      </c>
      <c r="AC1641" s="35">
        <f>VLOOKUP(A1641,Raceinfo!$A$1:$D$15,4,0)</f>
        <v>3</v>
      </c>
      <c r="AD1641">
        <v>3</v>
      </c>
      <c r="AE1641">
        <v>71</v>
      </c>
      <c r="AF1641">
        <v>12</v>
      </c>
      <c r="AG1641">
        <v>13</v>
      </c>
      <c r="AH1641">
        <v>14</v>
      </c>
      <c r="AI1641">
        <v>5</v>
      </c>
      <c r="AL1641" t="s">
        <v>39</v>
      </c>
      <c r="AM1641" t="s">
        <v>1469</v>
      </c>
      <c r="AN1641" s="126">
        <f>表格2[[#This Row],[今次負磅]]/表格2[[#This Row],[排位體重]]*100%</f>
        <v>9.0984284532671628E-2</v>
      </c>
      <c r="AO1641" t="str">
        <f t="shared" si="77"/>
        <v/>
      </c>
      <c r="AQ1641" t="s">
        <v>1419</v>
      </c>
    </row>
    <row r="1642" spans="1:43" x14ac:dyDescent="0.25">
      <c r="A1642" s="25" t="s">
        <v>290</v>
      </c>
      <c r="B1642" s="22" t="s">
        <v>316</v>
      </c>
      <c r="C1642" s="22"/>
      <c r="D1642" s="22"/>
      <c r="E1642" s="125" t="s">
        <v>1399</v>
      </c>
      <c r="F1642" s="122"/>
      <c r="G1642" s="31" t="str">
        <f>VLOOKUP(AF1642, method!$A$1:$B$15, 2, 0)</f>
        <v>中後</v>
      </c>
      <c r="H1642">
        <v>9</v>
      </c>
      <c r="I1642" t="str">
        <f t="shared" si="75"/>
        <v/>
      </c>
      <c r="J1642">
        <f>COUNTIF($B$2:B1642,B1642)</f>
        <v>13</v>
      </c>
      <c r="K1642" t="str">
        <f t="shared" ca="1" si="76"/>
        <v/>
      </c>
      <c r="L1642" t="s">
        <v>687</v>
      </c>
      <c r="M1642" s="40" t="s">
        <v>426</v>
      </c>
      <c r="N1642">
        <v>1650</v>
      </c>
      <c r="O1642">
        <v>1</v>
      </c>
      <c r="P1642">
        <v>40.520000000000003</v>
      </c>
      <c r="Q1642">
        <v>9</v>
      </c>
      <c r="R1642">
        <v>4</v>
      </c>
      <c r="S1642" s="46" t="s">
        <v>351</v>
      </c>
      <c r="T1642" s="59" t="s">
        <v>111</v>
      </c>
      <c r="U1642" s="25" t="s">
        <v>138</v>
      </c>
      <c r="V1642">
        <v>110</v>
      </c>
      <c r="W1642">
        <v>132</v>
      </c>
      <c r="X1642">
        <v>1209</v>
      </c>
      <c r="Z1642">
        <v>4.3</v>
      </c>
      <c r="AA1642" s="37" t="s">
        <v>428</v>
      </c>
      <c r="AB1642" s="35" t="s">
        <v>370</v>
      </c>
      <c r="AC1642" s="35">
        <f>VLOOKUP(A1642,Raceinfo!$A$1:$D$15,4,0)</f>
        <v>3</v>
      </c>
      <c r="AD1642">
        <v>3</v>
      </c>
      <c r="AE1642">
        <v>72</v>
      </c>
      <c r="AF1642">
        <v>8</v>
      </c>
      <c r="AG1642">
        <v>8</v>
      </c>
      <c r="AH1642">
        <v>3</v>
      </c>
      <c r="AI1642">
        <v>9</v>
      </c>
      <c r="AL1642" t="s">
        <v>39</v>
      </c>
      <c r="AM1642" t="s">
        <v>1469</v>
      </c>
      <c r="AN1642" s="126">
        <f>表格2[[#This Row],[今次負磅]]/表格2[[#This Row],[排位體重]]*100%</f>
        <v>9.0984284532671628E-2</v>
      </c>
      <c r="AO1642" t="str">
        <f t="shared" si="77"/>
        <v/>
      </c>
      <c r="AQ1642" t="s">
        <v>1419</v>
      </c>
    </row>
    <row r="1643" spans="1:43" x14ac:dyDescent="0.25">
      <c r="A1643" s="25" t="s">
        <v>290</v>
      </c>
      <c r="B1643" s="22" t="s">
        <v>316</v>
      </c>
      <c r="C1643" s="22"/>
      <c r="D1643" s="22"/>
      <c r="E1643" s="11" t="s">
        <v>1414</v>
      </c>
      <c r="F1643" s="122"/>
      <c r="G1643" s="32" t="str">
        <f>VLOOKUP(AF1643, method!$A$1:$B$15, 2, 0)</f>
        <v>中前</v>
      </c>
      <c r="H1643">
        <v>5</v>
      </c>
      <c r="I1643" t="str">
        <f t="shared" si="75"/>
        <v/>
      </c>
      <c r="J1643">
        <f>COUNTIF($B$2:B1643,B1643)</f>
        <v>14</v>
      </c>
      <c r="K1643" t="str">
        <f t="shared" ca="1" si="76"/>
        <v/>
      </c>
      <c r="L1643" t="s">
        <v>658</v>
      </c>
      <c r="M1643" s="40" t="s">
        <v>376</v>
      </c>
      <c r="N1643">
        <v>1650</v>
      </c>
      <c r="O1643">
        <v>1</v>
      </c>
      <c r="P1643">
        <v>40.57</v>
      </c>
      <c r="Q1643">
        <v>9</v>
      </c>
      <c r="R1643">
        <v>6</v>
      </c>
      <c r="S1643" s="46" t="s">
        <v>351</v>
      </c>
      <c r="T1643" s="53" t="s">
        <v>60</v>
      </c>
      <c r="U1643" s="25" t="s">
        <v>138</v>
      </c>
      <c r="V1643">
        <v>110</v>
      </c>
      <c r="W1643">
        <v>130</v>
      </c>
      <c r="X1643">
        <v>1215</v>
      </c>
      <c r="Z1643">
        <v>8.6999999999999993</v>
      </c>
      <c r="AA1643" s="37" t="s">
        <v>382</v>
      </c>
      <c r="AB1643" s="36" t="s">
        <v>459</v>
      </c>
      <c r="AC1643" s="36">
        <f>VLOOKUP(A1643,Raceinfo!$A$1:$D$15,4,0)</f>
        <v>3</v>
      </c>
      <c r="AD1643">
        <v>3</v>
      </c>
      <c r="AE1643">
        <v>72</v>
      </c>
      <c r="AF1643">
        <v>6</v>
      </c>
      <c r="AG1643">
        <v>8</v>
      </c>
      <c r="AH1643">
        <v>9</v>
      </c>
      <c r="AI1643">
        <v>5</v>
      </c>
      <c r="AL1643" t="s">
        <v>39</v>
      </c>
      <c r="AM1643" t="s">
        <v>1469</v>
      </c>
      <c r="AN1643" s="126">
        <f>表格2[[#This Row],[今次負磅]]/表格2[[#This Row],[排位體重]]*100%</f>
        <v>9.0534979423868317E-2</v>
      </c>
      <c r="AO1643" t="str">
        <f t="shared" si="77"/>
        <v/>
      </c>
      <c r="AQ1643" t="s">
        <v>1419</v>
      </c>
    </row>
    <row r="1644" spans="1:43" x14ac:dyDescent="0.25">
      <c r="A1644" s="25" t="s">
        <v>290</v>
      </c>
      <c r="B1644" s="22" t="s">
        <v>316</v>
      </c>
      <c r="C1644" s="22"/>
      <c r="D1644" s="22"/>
      <c r="E1644" s="125" t="s">
        <v>1399</v>
      </c>
      <c r="F1644" s="23" t="s">
        <v>1409</v>
      </c>
      <c r="G1644" s="32" t="str">
        <f>VLOOKUP(AF1644, method!$A$1:$B$15, 2, 0)</f>
        <v>中前</v>
      </c>
      <c r="H1644" s="15">
        <v>2</v>
      </c>
      <c r="I1644" s="15" t="str">
        <f t="shared" si="75"/>
        <v/>
      </c>
      <c r="J1644" s="15">
        <f>COUNTIF($B$2:B1644,B1644)</f>
        <v>15</v>
      </c>
      <c r="K1644" s="15" t="str">
        <f t="shared" ca="1" si="76"/>
        <v/>
      </c>
      <c r="L1644" t="s">
        <v>734</v>
      </c>
      <c r="M1644" s="40" t="s">
        <v>426</v>
      </c>
      <c r="N1644">
        <v>1800</v>
      </c>
      <c r="O1644">
        <v>1</v>
      </c>
      <c r="P1644">
        <v>49.34</v>
      </c>
      <c r="Q1644">
        <v>9</v>
      </c>
      <c r="R1644">
        <v>2</v>
      </c>
      <c r="S1644" s="46" t="s">
        <v>351</v>
      </c>
      <c r="T1644" s="53" t="s">
        <v>60</v>
      </c>
      <c r="U1644" s="25" t="s">
        <v>138</v>
      </c>
      <c r="V1644">
        <v>110</v>
      </c>
      <c r="W1644">
        <v>128</v>
      </c>
      <c r="X1644">
        <v>1224</v>
      </c>
      <c r="Z1644">
        <v>2.8</v>
      </c>
      <c r="AA1644" s="38" t="s">
        <v>470</v>
      </c>
      <c r="AB1644" s="35" t="s">
        <v>370</v>
      </c>
      <c r="AC1644" s="35">
        <f>VLOOKUP(A1644,Raceinfo!$A$1:$D$15,4,0)</f>
        <v>3</v>
      </c>
      <c r="AD1644">
        <v>3</v>
      </c>
      <c r="AE1644">
        <v>71</v>
      </c>
      <c r="AF1644">
        <v>4</v>
      </c>
      <c r="AG1644">
        <v>5</v>
      </c>
      <c r="AH1644">
        <v>5</v>
      </c>
      <c r="AI1644">
        <v>2</v>
      </c>
      <c r="AJ1644">
        <v>2</v>
      </c>
      <c r="AL1644" t="s">
        <v>39</v>
      </c>
      <c r="AM1644" t="s">
        <v>1469</v>
      </c>
      <c r="AN1644" s="126">
        <f>表格2[[#This Row],[今次負磅]]/表格2[[#This Row],[排位體重]]*100%</f>
        <v>8.9869281045751634E-2</v>
      </c>
      <c r="AO1644" t="str">
        <f t="shared" si="77"/>
        <v/>
      </c>
      <c r="AQ1644" t="s">
        <v>1419</v>
      </c>
    </row>
    <row r="1645" spans="1:43" x14ac:dyDescent="0.25">
      <c r="A1645" s="25" t="s">
        <v>290</v>
      </c>
      <c r="B1645" s="22" t="s">
        <v>316</v>
      </c>
      <c r="C1645" s="22"/>
      <c r="D1645" s="22"/>
      <c r="E1645" s="125" t="s">
        <v>1399</v>
      </c>
      <c r="F1645" s="23" t="s">
        <v>1409</v>
      </c>
      <c r="G1645" s="32" t="str">
        <f>VLOOKUP(AF1645, method!$A$1:$B$15, 2, 0)</f>
        <v>中前</v>
      </c>
      <c r="H1645" s="15">
        <v>2</v>
      </c>
      <c r="I1645" s="15" t="str">
        <f t="shared" si="75"/>
        <v/>
      </c>
      <c r="J1645" s="15">
        <f>COUNTIF($B$2:B1645,B1645)</f>
        <v>16</v>
      </c>
      <c r="K1645" s="15" t="str">
        <f t="shared" ca="1" si="76"/>
        <v/>
      </c>
      <c r="L1645" t="s">
        <v>483</v>
      </c>
      <c r="M1645" s="40" t="s">
        <v>398</v>
      </c>
      <c r="N1645">
        <v>1800</v>
      </c>
      <c r="O1645">
        <v>1</v>
      </c>
      <c r="P1645">
        <v>48.5</v>
      </c>
      <c r="Q1645">
        <v>9</v>
      </c>
      <c r="R1645">
        <v>1</v>
      </c>
      <c r="S1645" s="46" t="s">
        <v>351</v>
      </c>
      <c r="T1645" s="53" t="s">
        <v>60</v>
      </c>
      <c r="U1645" s="25" t="s">
        <v>138</v>
      </c>
      <c r="V1645">
        <v>110</v>
      </c>
      <c r="W1645">
        <v>124</v>
      </c>
      <c r="X1645">
        <v>1212</v>
      </c>
      <c r="Z1645">
        <v>6.3</v>
      </c>
      <c r="AA1645" s="38">
        <v>1</v>
      </c>
      <c r="AB1645" s="35" t="s">
        <v>377</v>
      </c>
      <c r="AC1645" s="35">
        <f>VLOOKUP(A1645,Raceinfo!$A$1:$D$15,4,0)</f>
        <v>3</v>
      </c>
      <c r="AD1645">
        <v>3</v>
      </c>
      <c r="AE1645">
        <v>69</v>
      </c>
      <c r="AF1645">
        <v>6</v>
      </c>
      <c r="AG1645">
        <v>6</v>
      </c>
      <c r="AH1645">
        <v>6</v>
      </c>
      <c r="AI1645">
        <v>6</v>
      </c>
      <c r="AJ1645">
        <v>2</v>
      </c>
      <c r="AL1645" t="s">
        <v>39</v>
      </c>
      <c r="AM1645" t="s">
        <v>1469</v>
      </c>
      <c r="AN1645" s="126">
        <f>表格2[[#This Row],[今次負磅]]/表格2[[#This Row],[排位體重]]*100%</f>
        <v>9.0759075907590761E-2</v>
      </c>
      <c r="AO1645" t="str">
        <f t="shared" si="77"/>
        <v/>
      </c>
      <c r="AQ1645" t="s">
        <v>1419</v>
      </c>
    </row>
    <row r="1646" spans="1:43" x14ac:dyDescent="0.25">
      <c r="A1646" s="25" t="s">
        <v>290</v>
      </c>
      <c r="B1646" s="22" t="s">
        <v>316</v>
      </c>
      <c r="C1646" s="22"/>
      <c r="D1646" s="22"/>
      <c r="E1646" s="125" t="s">
        <v>1399</v>
      </c>
      <c r="F1646" s="122"/>
      <c r="G1646" s="32" t="str">
        <f>VLOOKUP(AF1646, method!$A$1:$B$15, 2, 0)</f>
        <v>中前</v>
      </c>
      <c r="H1646" s="15">
        <v>3</v>
      </c>
      <c r="I1646" s="15" t="str">
        <f t="shared" si="75"/>
        <v/>
      </c>
      <c r="J1646" s="15">
        <f>COUNTIF($B$2:B1646,B1646)</f>
        <v>17</v>
      </c>
      <c r="K1646" s="15" t="str">
        <f t="shared" ca="1" si="76"/>
        <v/>
      </c>
      <c r="L1646" t="s">
        <v>485</v>
      </c>
      <c r="M1646" s="40" t="s">
        <v>426</v>
      </c>
      <c r="N1646">
        <v>1650</v>
      </c>
      <c r="O1646">
        <v>1</v>
      </c>
      <c r="P1646">
        <v>39.11</v>
      </c>
      <c r="Q1646">
        <v>9</v>
      </c>
      <c r="R1646">
        <v>3</v>
      </c>
      <c r="S1646" s="46" t="s">
        <v>351</v>
      </c>
      <c r="T1646" s="53" t="s">
        <v>60</v>
      </c>
      <c r="U1646" s="25" t="s">
        <v>138</v>
      </c>
      <c r="V1646">
        <v>110</v>
      </c>
      <c r="W1646">
        <v>126</v>
      </c>
      <c r="X1646">
        <v>1206</v>
      </c>
      <c r="Z1646">
        <v>5.8</v>
      </c>
      <c r="AA1646" s="38" t="s">
        <v>517</v>
      </c>
      <c r="AB1646" s="35" t="s">
        <v>370</v>
      </c>
      <c r="AC1646" s="35">
        <f>VLOOKUP(A1646,Raceinfo!$A$1:$D$15,4,0)</f>
        <v>3</v>
      </c>
      <c r="AD1646">
        <v>3</v>
      </c>
      <c r="AE1646">
        <v>69</v>
      </c>
      <c r="AF1646">
        <v>5</v>
      </c>
      <c r="AG1646">
        <v>6</v>
      </c>
      <c r="AH1646">
        <v>2</v>
      </c>
      <c r="AI1646">
        <v>3</v>
      </c>
      <c r="AL1646" t="s">
        <v>39</v>
      </c>
      <c r="AM1646" t="s">
        <v>1469</v>
      </c>
      <c r="AN1646" s="126">
        <f>表格2[[#This Row],[今次負磅]]/表格2[[#This Row],[排位體重]]*100%</f>
        <v>9.1210613598673301E-2</v>
      </c>
      <c r="AO1646" t="str">
        <f t="shared" si="77"/>
        <v/>
      </c>
      <c r="AQ1646" t="s">
        <v>1419</v>
      </c>
    </row>
    <row r="1647" spans="1:43" x14ac:dyDescent="0.25">
      <c r="A1647" s="25" t="s">
        <v>290</v>
      </c>
      <c r="B1647" s="22" t="s">
        <v>316</v>
      </c>
      <c r="C1647" s="22"/>
      <c r="D1647" s="22"/>
      <c r="E1647" s="125" t="s">
        <v>1399</v>
      </c>
      <c r="F1647" s="23" t="s">
        <v>1409</v>
      </c>
      <c r="G1647" s="32" t="str">
        <f>VLOOKUP(AF1647, method!$A$1:$B$15, 2, 0)</f>
        <v>中前</v>
      </c>
      <c r="H1647" s="15">
        <v>1</v>
      </c>
      <c r="I1647" s="15" t="str">
        <f t="shared" si="75"/>
        <v/>
      </c>
      <c r="J1647" s="15">
        <f>COUNTIF($B$2:B1647,B1647)</f>
        <v>18</v>
      </c>
      <c r="K1647" s="15" t="str">
        <f t="shared" ca="1" si="76"/>
        <v/>
      </c>
      <c r="L1647" t="s">
        <v>559</v>
      </c>
      <c r="M1647" s="40" t="s">
        <v>446</v>
      </c>
      <c r="N1647">
        <v>1650</v>
      </c>
      <c r="O1647">
        <v>1</v>
      </c>
      <c r="P1647">
        <v>39.65</v>
      </c>
      <c r="Q1647">
        <v>9</v>
      </c>
      <c r="R1647">
        <v>1</v>
      </c>
      <c r="S1647" s="46" t="s">
        <v>351</v>
      </c>
      <c r="T1647" s="59" t="s">
        <v>111</v>
      </c>
      <c r="U1647" s="25" t="s">
        <v>138</v>
      </c>
      <c r="V1647">
        <v>110</v>
      </c>
      <c r="W1647">
        <v>123</v>
      </c>
      <c r="X1647">
        <v>1223</v>
      </c>
      <c r="Z1647">
        <v>7.3</v>
      </c>
      <c r="AA1647" s="38" t="s">
        <v>461</v>
      </c>
      <c r="AB1647" s="35" t="s">
        <v>377</v>
      </c>
      <c r="AC1647" s="35">
        <f>VLOOKUP(A1647,Raceinfo!$A$1:$D$15,4,0)</f>
        <v>3</v>
      </c>
      <c r="AD1647">
        <v>3</v>
      </c>
      <c r="AE1647">
        <v>63</v>
      </c>
      <c r="AF1647">
        <v>4</v>
      </c>
      <c r="AG1647">
        <v>4</v>
      </c>
      <c r="AH1647">
        <v>4</v>
      </c>
      <c r="AI1647">
        <v>1</v>
      </c>
      <c r="AL1647" t="s">
        <v>523</v>
      </c>
      <c r="AM1647" t="s">
        <v>1547</v>
      </c>
      <c r="AN1647" s="126">
        <f>表格2[[#This Row],[今次負磅]]/表格2[[#This Row],[排位體重]]*100%</f>
        <v>8.994276369582993E-2</v>
      </c>
      <c r="AO1647" t="str">
        <f t="shared" si="77"/>
        <v/>
      </c>
      <c r="AQ1647" t="s">
        <v>1419</v>
      </c>
    </row>
    <row r="1648" spans="1:43" x14ac:dyDescent="0.25">
      <c r="A1648" s="25" t="s">
        <v>290</v>
      </c>
      <c r="B1648" s="22" t="s">
        <v>316</v>
      </c>
      <c r="C1648" s="22"/>
      <c r="D1648" s="22"/>
      <c r="E1648" s="125" t="s">
        <v>1399</v>
      </c>
      <c r="F1648" s="122"/>
      <c r="G1648" s="32" t="str">
        <f>VLOOKUP(AF1648, method!$A$1:$B$15, 2, 0)</f>
        <v>中前</v>
      </c>
      <c r="H1648">
        <v>6</v>
      </c>
      <c r="I1648" t="str">
        <f t="shared" si="75"/>
        <v/>
      </c>
      <c r="J1648">
        <f>COUNTIF($B$2:B1648,B1648)</f>
        <v>19</v>
      </c>
      <c r="K1648" t="str">
        <f t="shared" ca="1" si="76"/>
        <v/>
      </c>
      <c r="L1648" t="s">
        <v>690</v>
      </c>
      <c r="M1648" s="39" t="s">
        <v>430</v>
      </c>
      <c r="N1648">
        <v>1600</v>
      </c>
      <c r="O1648">
        <v>1</v>
      </c>
      <c r="P1648">
        <v>34.24</v>
      </c>
      <c r="Q1648">
        <v>9</v>
      </c>
      <c r="R1648">
        <v>2</v>
      </c>
      <c r="S1648" s="46" t="s">
        <v>351</v>
      </c>
      <c r="T1648" s="53" t="s">
        <v>60</v>
      </c>
      <c r="U1648" s="25" t="s">
        <v>138</v>
      </c>
      <c r="V1648">
        <v>110</v>
      </c>
      <c r="W1648">
        <v>122</v>
      </c>
      <c r="X1648">
        <v>1209</v>
      </c>
      <c r="Z1648">
        <v>20</v>
      </c>
      <c r="AA1648" s="37">
        <v>3</v>
      </c>
      <c r="AB1648" s="35" t="s">
        <v>370</v>
      </c>
      <c r="AC1648" s="35">
        <f>VLOOKUP(A1648,Raceinfo!$A$1:$D$15,4,0)</f>
        <v>3</v>
      </c>
      <c r="AD1648">
        <v>3</v>
      </c>
      <c r="AE1648">
        <v>65</v>
      </c>
      <c r="AF1648">
        <v>6</v>
      </c>
      <c r="AG1648">
        <v>6</v>
      </c>
      <c r="AH1648">
        <v>6</v>
      </c>
      <c r="AI1648">
        <v>6</v>
      </c>
      <c r="AL1648" t="s">
        <v>106</v>
      </c>
      <c r="AM1648" t="s">
        <v>1477</v>
      </c>
      <c r="AN1648" s="126">
        <f>表格2[[#This Row],[今次負磅]]/表格2[[#This Row],[排位體重]]*100%</f>
        <v>9.0984284532671628E-2</v>
      </c>
      <c r="AO1648" t="str">
        <f t="shared" si="77"/>
        <v/>
      </c>
      <c r="AQ1648" t="s">
        <v>1419</v>
      </c>
    </row>
    <row r="1649" spans="1:46" x14ac:dyDescent="0.25">
      <c r="A1649" s="25" t="s">
        <v>290</v>
      </c>
      <c r="B1649" s="22" t="s">
        <v>316</v>
      </c>
      <c r="C1649" s="22"/>
      <c r="D1649" s="22"/>
      <c r="E1649" s="11" t="s">
        <v>1414</v>
      </c>
      <c r="F1649" s="122"/>
      <c r="G1649" s="33" t="str">
        <f>VLOOKUP(AF1649, method!$A$1:$B$15, 2, 0)</f>
        <v>留後</v>
      </c>
      <c r="H1649">
        <v>4</v>
      </c>
      <c r="I1649" t="str">
        <f t="shared" si="75"/>
        <v/>
      </c>
      <c r="J1649">
        <f>COUNTIF($B$2:B1649,B1649)</f>
        <v>20</v>
      </c>
      <c r="K1649" t="str">
        <f t="shared" ca="1" si="76"/>
        <v/>
      </c>
      <c r="L1649" t="s">
        <v>621</v>
      </c>
      <c r="M1649" s="39" t="s">
        <v>384</v>
      </c>
      <c r="N1649">
        <v>1200</v>
      </c>
      <c r="O1649">
        <v>1</v>
      </c>
      <c r="P1649">
        <v>9.94</v>
      </c>
      <c r="Q1649">
        <v>9</v>
      </c>
      <c r="R1649">
        <v>9</v>
      </c>
      <c r="S1649" s="46" t="s">
        <v>351</v>
      </c>
      <c r="T1649" s="53" t="s">
        <v>60</v>
      </c>
      <c r="U1649" s="25" t="s">
        <v>138</v>
      </c>
      <c r="V1649">
        <v>110</v>
      </c>
      <c r="W1649">
        <v>125</v>
      </c>
      <c r="X1649">
        <v>1225</v>
      </c>
      <c r="Z1649">
        <v>251</v>
      </c>
      <c r="AA1649" s="38" t="s">
        <v>511</v>
      </c>
      <c r="AB1649" s="35" t="s">
        <v>377</v>
      </c>
      <c r="AC1649" s="35">
        <f>VLOOKUP(A1649,Raceinfo!$A$1:$D$15,4,0)</f>
        <v>3</v>
      </c>
      <c r="AD1649">
        <v>3</v>
      </c>
      <c r="AE1649">
        <v>65</v>
      </c>
      <c r="AF1649">
        <v>14</v>
      </c>
      <c r="AG1649">
        <v>14</v>
      </c>
      <c r="AH1649">
        <v>4</v>
      </c>
      <c r="AL1649" t="s">
        <v>385</v>
      </c>
      <c r="AM1649" t="s">
        <v>1405</v>
      </c>
      <c r="AN1649" s="126">
        <f>表格2[[#This Row],[今次負磅]]/表格2[[#This Row],[排位體重]]*100%</f>
        <v>8.9795918367346933E-2</v>
      </c>
      <c r="AO1649" t="str">
        <f t="shared" si="77"/>
        <v/>
      </c>
      <c r="AQ1649" t="s">
        <v>1419</v>
      </c>
    </row>
    <row r="1650" spans="1:46" x14ac:dyDescent="0.25">
      <c r="A1650" s="25" t="s">
        <v>290</v>
      </c>
      <c r="B1650" s="22" t="s">
        <v>316</v>
      </c>
      <c r="C1650" s="22"/>
      <c r="D1650" s="22"/>
      <c r="E1650" s="125" t="s">
        <v>1399</v>
      </c>
      <c r="F1650" s="122"/>
      <c r="G1650" s="32" t="str">
        <f>VLOOKUP(AF1650, method!$A$1:$B$15, 2, 0)</f>
        <v>中前</v>
      </c>
      <c r="H1650">
        <v>14</v>
      </c>
      <c r="I1650" t="str">
        <f t="shared" si="75"/>
        <v/>
      </c>
      <c r="J1650">
        <f>COUNTIF($B$2:B1650,B1650)</f>
        <v>21</v>
      </c>
      <c r="K1650" t="str">
        <f t="shared" ca="1" si="76"/>
        <v/>
      </c>
      <c r="L1650" t="s">
        <v>489</v>
      </c>
      <c r="M1650" s="39" t="s">
        <v>390</v>
      </c>
      <c r="N1650" s="42">
        <v>1400</v>
      </c>
      <c r="O1650">
        <v>1</v>
      </c>
      <c r="P1650">
        <v>23.56</v>
      </c>
      <c r="Q1650">
        <v>9</v>
      </c>
      <c r="R1650">
        <v>1</v>
      </c>
      <c r="S1650" s="46" t="s">
        <v>351</v>
      </c>
      <c r="T1650" s="53" t="s">
        <v>60</v>
      </c>
      <c r="U1650" s="25" t="s">
        <v>138</v>
      </c>
      <c r="V1650">
        <v>110</v>
      </c>
      <c r="W1650">
        <v>122</v>
      </c>
      <c r="X1650">
        <v>1236</v>
      </c>
      <c r="Z1650">
        <v>61</v>
      </c>
      <c r="AA1650" s="37" t="s">
        <v>640</v>
      </c>
      <c r="AB1650" s="35" t="s">
        <v>377</v>
      </c>
      <c r="AC1650" s="35">
        <f>VLOOKUP(A1650,Raceinfo!$A$1:$D$15,4,0)</f>
        <v>3</v>
      </c>
      <c r="AD1650">
        <v>3</v>
      </c>
      <c r="AE1650">
        <v>65</v>
      </c>
      <c r="AF1650">
        <v>7</v>
      </c>
      <c r="AG1650">
        <v>7</v>
      </c>
      <c r="AH1650">
        <v>10</v>
      </c>
      <c r="AI1650">
        <v>14</v>
      </c>
      <c r="AL1650" t="s">
        <v>385</v>
      </c>
      <c r="AM1650" t="s">
        <v>1405</v>
      </c>
      <c r="AN1650" s="126">
        <f>表格2[[#This Row],[今次負磅]]/表格2[[#This Row],[排位體重]]*100%</f>
        <v>8.8996763754045305E-2</v>
      </c>
      <c r="AO1650" t="str">
        <f t="shared" si="77"/>
        <v/>
      </c>
      <c r="AQ1650" t="s">
        <v>1419</v>
      </c>
    </row>
    <row r="1651" spans="1:46" x14ac:dyDescent="0.25">
      <c r="A1651" s="26" t="s">
        <v>319</v>
      </c>
      <c r="B1651" s="23" t="s">
        <v>320</v>
      </c>
      <c r="C1651" s="23"/>
      <c r="D1651" s="23"/>
      <c r="E1651" s="12" t="s">
        <v>29</v>
      </c>
      <c r="F1651" s="122"/>
      <c r="G1651" s="32" t="str">
        <f>VLOOKUP(AF1651, method!$A$1:$B$15, 2, 0)</f>
        <v>中前</v>
      </c>
      <c r="H1651">
        <v>4</v>
      </c>
      <c r="I1651" t="str">
        <f t="shared" si="75"/>
        <v>忠</v>
      </c>
      <c r="J1651">
        <f>COUNTIF($B$2:B1651,B1651)</f>
        <v>1</v>
      </c>
      <c r="K1651" t="str">
        <f t="shared" ca="1" si="76"/>
        <v>倉</v>
      </c>
      <c r="L1651" t="s">
        <v>412</v>
      </c>
      <c r="M1651" s="39" t="s">
        <v>413</v>
      </c>
      <c r="N1651">
        <v>1400</v>
      </c>
      <c r="O1651">
        <v>1</v>
      </c>
      <c r="P1651">
        <v>21.28</v>
      </c>
      <c r="Q1651">
        <v>8</v>
      </c>
      <c r="R1651">
        <v>5</v>
      </c>
      <c r="S1651" s="48" t="s">
        <v>37</v>
      </c>
      <c r="T1651" s="48" t="s">
        <v>37</v>
      </c>
      <c r="U1651" s="28" t="s">
        <v>65</v>
      </c>
      <c r="V1651">
        <v>135</v>
      </c>
      <c r="W1651">
        <v>115</v>
      </c>
      <c r="X1651">
        <v>1165</v>
      </c>
      <c r="Z1651">
        <v>4</v>
      </c>
      <c r="AA1651" s="37" t="s">
        <v>531</v>
      </c>
      <c r="AB1651" s="35" t="s">
        <v>370</v>
      </c>
      <c r="AC1651" s="35">
        <f>VLOOKUP(A1651,Raceinfo!$A$1:$D$15,4,0)</f>
        <v>3</v>
      </c>
      <c r="AD1651">
        <v>2</v>
      </c>
      <c r="AE1651">
        <v>82</v>
      </c>
      <c r="AF1651">
        <v>4</v>
      </c>
      <c r="AG1651">
        <v>3</v>
      </c>
      <c r="AH1651">
        <v>3</v>
      </c>
      <c r="AI1651">
        <v>4</v>
      </c>
      <c r="AL1651" t="s">
        <v>385</v>
      </c>
      <c r="AM1651" t="s">
        <v>1405</v>
      </c>
      <c r="AN1651" s="126">
        <f>表格2[[#This Row],[今次負磅]]/表格2[[#This Row],[排位體重]]*100%</f>
        <v>0.11587982832618025</v>
      </c>
      <c r="AO1651" t="str">
        <f t="shared" si="77"/>
        <v/>
      </c>
      <c r="AS1651" t="s">
        <v>1421</v>
      </c>
      <c r="AT1651" t="s">
        <v>1505</v>
      </c>
    </row>
    <row r="1652" spans="1:46" x14ac:dyDescent="0.25">
      <c r="A1652" s="26" t="s">
        <v>319</v>
      </c>
      <c r="B1652" s="23" t="s">
        <v>320</v>
      </c>
      <c r="C1652" s="23" t="s">
        <v>1410</v>
      </c>
      <c r="D1652" s="23"/>
      <c r="E1652" s="124" t="s">
        <v>1413</v>
      </c>
      <c r="F1652" s="122"/>
      <c r="G1652" s="30" t="str">
        <f>VLOOKUP(AF1652, method!$A$1:$B$15, 2, 0)</f>
        <v>放頭</v>
      </c>
      <c r="H1652" s="15">
        <v>3</v>
      </c>
      <c r="I1652" s="15" t="str">
        <f t="shared" si="75"/>
        <v>忠</v>
      </c>
      <c r="J1652" s="15">
        <f>COUNTIF($B$2:B1652,B1652)</f>
        <v>2</v>
      </c>
      <c r="K1652" s="15" t="str">
        <f t="shared" ca="1" si="76"/>
        <v>倉</v>
      </c>
      <c r="L1652" t="s">
        <v>415</v>
      </c>
      <c r="M1652" s="39" t="s">
        <v>413</v>
      </c>
      <c r="N1652" s="42">
        <v>1200</v>
      </c>
      <c r="O1652">
        <v>1</v>
      </c>
      <c r="P1652" s="127">
        <v>8.81</v>
      </c>
      <c r="Q1652">
        <v>8</v>
      </c>
      <c r="R1652">
        <v>3</v>
      </c>
      <c r="S1652" s="48" t="s">
        <v>37</v>
      </c>
      <c r="T1652" s="48" t="s">
        <v>37</v>
      </c>
      <c r="U1652" s="28" t="s">
        <v>65</v>
      </c>
      <c r="V1652">
        <v>135</v>
      </c>
      <c r="W1652">
        <v>119</v>
      </c>
      <c r="X1652">
        <v>1171</v>
      </c>
      <c r="Z1652">
        <v>5.4</v>
      </c>
      <c r="AA1652" s="38">
        <v>1</v>
      </c>
      <c r="AB1652" s="35" t="s">
        <v>377</v>
      </c>
      <c r="AC1652" s="35">
        <f>VLOOKUP(A1652,Raceinfo!$A$1:$D$15,4,0)</f>
        <v>3</v>
      </c>
      <c r="AD1652">
        <v>2</v>
      </c>
      <c r="AE1652">
        <v>82</v>
      </c>
      <c r="AF1652">
        <v>3</v>
      </c>
      <c r="AG1652">
        <v>2</v>
      </c>
      <c r="AH1652">
        <v>3</v>
      </c>
      <c r="AL1652" t="s">
        <v>385</v>
      </c>
      <c r="AM1652" t="s">
        <v>1405</v>
      </c>
      <c r="AN1652" s="126">
        <f>表格2[[#This Row],[今次負磅]]/表格2[[#This Row],[排位體重]]*100%</f>
        <v>0.11528608027327071</v>
      </c>
      <c r="AO1652" t="str">
        <f t="shared" si="77"/>
        <v/>
      </c>
      <c r="AS1652" t="s">
        <v>1421</v>
      </c>
    </row>
    <row r="1653" spans="1:46" x14ac:dyDescent="0.25">
      <c r="A1653" s="26" t="s">
        <v>319</v>
      </c>
      <c r="B1653" s="23" t="s">
        <v>320</v>
      </c>
      <c r="C1653" s="23"/>
      <c r="D1653" s="23"/>
      <c r="E1653" s="124" t="s">
        <v>1413</v>
      </c>
      <c r="F1653" s="122"/>
      <c r="G1653" s="32" t="str">
        <f>VLOOKUP(AF1653, method!$A$1:$B$15, 2, 0)</f>
        <v>中前</v>
      </c>
      <c r="H1653" s="15">
        <v>3</v>
      </c>
      <c r="I1653" s="15" t="str">
        <f t="shared" si="75"/>
        <v>忠</v>
      </c>
      <c r="J1653" s="15">
        <f>COUNTIF($B$2:B1653,B1653)</f>
        <v>3</v>
      </c>
      <c r="K1653" s="15" t="str">
        <f t="shared" ca="1" si="76"/>
        <v>倉</v>
      </c>
      <c r="L1653" t="s">
        <v>465</v>
      </c>
      <c r="M1653" s="39" t="s">
        <v>413</v>
      </c>
      <c r="N1653" s="42">
        <v>1200</v>
      </c>
      <c r="O1653">
        <v>1</v>
      </c>
      <c r="P1653">
        <v>9.23</v>
      </c>
      <c r="Q1653">
        <v>8</v>
      </c>
      <c r="R1653">
        <v>2</v>
      </c>
      <c r="S1653" s="48" t="s">
        <v>37</v>
      </c>
      <c r="T1653" s="48" t="s">
        <v>37</v>
      </c>
      <c r="U1653" s="28" t="s">
        <v>65</v>
      </c>
      <c r="V1653">
        <v>135</v>
      </c>
      <c r="W1653">
        <v>115</v>
      </c>
      <c r="X1653">
        <v>1166</v>
      </c>
      <c r="Z1653">
        <v>9.8000000000000007</v>
      </c>
      <c r="AA1653" s="38">
        <v>1</v>
      </c>
      <c r="AB1653" s="36" t="s">
        <v>459</v>
      </c>
      <c r="AC1653" s="36">
        <f>VLOOKUP(A1653,Raceinfo!$A$1:$D$15,4,0)</f>
        <v>3</v>
      </c>
      <c r="AD1653">
        <v>2</v>
      </c>
      <c r="AE1653">
        <v>81</v>
      </c>
      <c r="AF1653">
        <v>5</v>
      </c>
      <c r="AG1653">
        <v>5</v>
      </c>
      <c r="AH1653">
        <v>3</v>
      </c>
      <c r="AL1653" t="s">
        <v>491</v>
      </c>
      <c r="AM1653" t="s">
        <v>1540</v>
      </c>
      <c r="AN1653" s="126">
        <f>表格2[[#This Row],[今次負磅]]/表格2[[#This Row],[排位體重]]*100%</f>
        <v>0.11578044596912522</v>
      </c>
      <c r="AO1653" t="str">
        <f t="shared" si="77"/>
        <v/>
      </c>
      <c r="AS1653" t="s">
        <v>1421</v>
      </c>
    </row>
    <row r="1654" spans="1:46" x14ac:dyDescent="0.25">
      <c r="A1654" s="26" t="s">
        <v>319</v>
      </c>
      <c r="B1654" s="23" t="s">
        <v>320</v>
      </c>
      <c r="C1654" s="23"/>
      <c r="D1654" s="23"/>
      <c r="E1654" s="11" t="s">
        <v>1414</v>
      </c>
      <c r="F1654" s="122"/>
      <c r="G1654" s="31" t="str">
        <f>VLOOKUP(AF1654, method!$A$1:$B$15, 2, 0)</f>
        <v>中後</v>
      </c>
      <c r="H1654">
        <v>12</v>
      </c>
      <c r="I1654" t="str">
        <f t="shared" si="75"/>
        <v>忠</v>
      </c>
      <c r="J1654">
        <f>COUNTIF($B$2:B1654,B1654)</f>
        <v>4</v>
      </c>
      <c r="K1654" t="str">
        <f t="shared" ca="1" si="76"/>
        <v>倉</v>
      </c>
      <c r="L1654" t="s">
        <v>609</v>
      </c>
      <c r="M1654" s="41" t="s">
        <v>400</v>
      </c>
      <c r="N1654" s="42">
        <v>1200</v>
      </c>
      <c r="O1654">
        <v>1</v>
      </c>
      <c r="P1654">
        <v>9.82</v>
      </c>
      <c r="Q1654">
        <v>8</v>
      </c>
      <c r="R1654">
        <v>11</v>
      </c>
      <c r="S1654" s="48" t="s">
        <v>37</v>
      </c>
      <c r="T1654" s="53" t="s">
        <v>60</v>
      </c>
      <c r="U1654" s="23" t="s">
        <v>112</v>
      </c>
      <c r="V1654">
        <v>135</v>
      </c>
      <c r="W1654">
        <v>133</v>
      </c>
      <c r="X1654">
        <v>1188</v>
      </c>
      <c r="Z1654">
        <v>21</v>
      </c>
      <c r="AA1654" s="37" t="s">
        <v>813</v>
      </c>
      <c r="AB1654" s="35" t="s">
        <v>377</v>
      </c>
      <c r="AC1654" s="35">
        <f>VLOOKUP(A1654,Raceinfo!$A$1:$D$15,4,0)</f>
        <v>3</v>
      </c>
      <c r="AD1654">
        <v>3</v>
      </c>
      <c r="AE1654">
        <v>83</v>
      </c>
      <c r="AF1654">
        <v>10</v>
      </c>
      <c r="AG1654">
        <v>12</v>
      </c>
      <c r="AH1654">
        <v>12</v>
      </c>
      <c r="AL1654" t="s">
        <v>29</v>
      </c>
      <c r="AM1654" t="s">
        <v>1472</v>
      </c>
      <c r="AN1654" s="126">
        <f>表格2[[#This Row],[今次負磅]]/表格2[[#This Row],[排位體重]]*100%</f>
        <v>0.11363636363636363</v>
      </c>
      <c r="AO1654" t="str">
        <f t="shared" si="77"/>
        <v/>
      </c>
      <c r="AS1654" t="s">
        <v>1421</v>
      </c>
    </row>
    <row r="1655" spans="1:46" x14ac:dyDescent="0.25">
      <c r="A1655" s="26" t="s">
        <v>319</v>
      </c>
      <c r="B1655" s="23" t="s">
        <v>320</v>
      </c>
      <c r="C1655" s="23"/>
      <c r="D1655" s="23"/>
      <c r="E1655" s="124" t="s">
        <v>1413</v>
      </c>
      <c r="F1655" s="122"/>
      <c r="G1655" s="32" t="str">
        <f>VLOOKUP(AF1655, method!$A$1:$B$15, 2, 0)</f>
        <v>中前</v>
      </c>
      <c r="H1655">
        <v>10</v>
      </c>
      <c r="I1655" t="str">
        <f t="shared" si="75"/>
        <v>忠</v>
      </c>
      <c r="J1655">
        <f>COUNTIF($B$2:B1655,B1655)</f>
        <v>5</v>
      </c>
      <c r="K1655" t="str">
        <f t="shared" ca="1" si="76"/>
        <v>倉</v>
      </c>
      <c r="L1655" t="s">
        <v>615</v>
      </c>
      <c r="M1655" s="39" t="s">
        <v>390</v>
      </c>
      <c r="N1655">
        <v>1600</v>
      </c>
      <c r="O1655">
        <v>1</v>
      </c>
      <c r="P1655">
        <v>34.270000000000003</v>
      </c>
      <c r="Q1655">
        <v>8</v>
      </c>
      <c r="R1655">
        <v>1</v>
      </c>
      <c r="S1655" s="48" t="s">
        <v>37</v>
      </c>
      <c r="T1655" s="51" t="s">
        <v>52</v>
      </c>
      <c r="U1655" s="23" t="s">
        <v>112</v>
      </c>
      <c r="V1655">
        <v>135</v>
      </c>
      <c r="W1655">
        <v>126</v>
      </c>
      <c r="X1655">
        <v>1242</v>
      </c>
      <c r="Z1655">
        <v>14</v>
      </c>
      <c r="AA1655" s="37">
        <v>6</v>
      </c>
      <c r="AB1655" s="35" t="s">
        <v>377</v>
      </c>
      <c r="AC1655" s="35">
        <f>VLOOKUP(A1655,Raceinfo!$A$1:$D$15,4,0)</f>
        <v>3</v>
      </c>
      <c r="AD1655" t="s">
        <v>792</v>
      </c>
      <c r="AE1655">
        <v>83</v>
      </c>
      <c r="AF1655">
        <v>5</v>
      </c>
      <c r="AG1655">
        <v>3</v>
      </c>
      <c r="AH1655">
        <v>3</v>
      </c>
      <c r="AI1655">
        <v>10</v>
      </c>
      <c r="AL1655" t="s">
        <v>801</v>
      </c>
      <c r="AM1655" t="s">
        <v>1669</v>
      </c>
      <c r="AN1655" s="126">
        <f>表格2[[#This Row],[今次負磅]]/表格2[[#This Row],[排位體重]]*100%</f>
        <v>0.10869565217391304</v>
      </c>
      <c r="AO1655" t="str">
        <f t="shared" si="77"/>
        <v/>
      </c>
      <c r="AS1655" t="s">
        <v>1421</v>
      </c>
    </row>
    <row r="1656" spans="1:46" x14ac:dyDescent="0.25">
      <c r="A1656" s="26" t="s">
        <v>319</v>
      </c>
      <c r="B1656" s="23" t="s">
        <v>320</v>
      </c>
      <c r="C1656" s="23"/>
      <c r="D1656" s="23"/>
      <c r="E1656" s="12" t="s">
        <v>29</v>
      </c>
      <c r="F1656" s="122"/>
      <c r="G1656" s="30" t="str">
        <f>VLOOKUP(AF1656, method!$A$1:$B$15, 2, 0)</f>
        <v>放頭</v>
      </c>
      <c r="H1656">
        <v>4</v>
      </c>
      <c r="I1656" t="str">
        <f t="shared" si="75"/>
        <v>忠</v>
      </c>
      <c r="J1656">
        <f>COUNTIF($B$2:B1656,B1656)</f>
        <v>6</v>
      </c>
      <c r="K1656" t="str">
        <f t="shared" ca="1" si="76"/>
        <v/>
      </c>
      <c r="L1656" t="s">
        <v>505</v>
      </c>
      <c r="M1656" s="39" t="s">
        <v>430</v>
      </c>
      <c r="N1656">
        <v>1400</v>
      </c>
      <c r="O1656">
        <v>1</v>
      </c>
      <c r="P1656">
        <v>21.29</v>
      </c>
      <c r="Q1656">
        <v>8</v>
      </c>
      <c r="R1656">
        <v>5</v>
      </c>
      <c r="S1656" s="48" t="s">
        <v>37</v>
      </c>
      <c r="T1656" s="62" t="s">
        <v>154</v>
      </c>
      <c r="U1656" s="23" t="s">
        <v>112</v>
      </c>
      <c r="V1656">
        <v>135</v>
      </c>
      <c r="W1656">
        <v>118</v>
      </c>
      <c r="X1656">
        <v>1257</v>
      </c>
      <c r="Z1656">
        <v>7.3</v>
      </c>
      <c r="AA1656" s="37" t="s">
        <v>436</v>
      </c>
      <c r="AB1656" s="35" t="s">
        <v>370</v>
      </c>
      <c r="AC1656" s="35">
        <f>VLOOKUP(A1656,Raceinfo!$A$1:$D$15,4,0)</f>
        <v>3</v>
      </c>
      <c r="AD1656">
        <v>2</v>
      </c>
      <c r="AE1656">
        <v>83</v>
      </c>
      <c r="AF1656">
        <v>2</v>
      </c>
      <c r="AG1656">
        <v>4</v>
      </c>
      <c r="AH1656">
        <v>3</v>
      </c>
      <c r="AI1656">
        <v>4</v>
      </c>
      <c r="AL1656" t="s">
        <v>626</v>
      </c>
      <c r="AM1656" t="s">
        <v>1569</v>
      </c>
      <c r="AN1656" s="126">
        <f>表格2[[#This Row],[今次負磅]]/表格2[[#This Row],[排位體重]]*100%</f>
        <v>0.10739856801909307</v>
      </c>
      <c r="AO1656" t="str">
        <f t="shared" si="77"/>
        <v/>
      </c>
      <c r="AS1656" t="s">
        <v>1421</v>
      </c>
    </row>
    <row r="1657" spans="1:46" x14ac:dyDescent="0.25">
      <c r="A1657" s="26" t="s">
        <v>319</v>
      </c>
      <c r="B1657" s="23" t="s">
        <v>320</v>
      </c>
      <c r="C1657" s="23"/>
      <c r="D1657" s="23"/>
      <c r="E1657" s="12" t="s">
        <v>29</v>
      </c>
      <c r="F1657" s="122"/>
      <c r="G1657" s="30" t="str">
        <f>VLOOKUP(AF1657, method!$A$1:$B$15, 2, 0)</f>
        <v>放頭</v>
      </c>
      <c r="H1657" s="15">
        <v>3</v>
      </c>
      <c r="I1657" s="15" t="str">
        <f t="shared" si="75"/>
        <v>忠</v>
      </c>
      <c r="J1657" s="15">
        <f>COUNTIF($B$2:B1657,B1657)</f>
        <v>7</v>
      </c>
      <c r="K1657" s="15" t="str">
        <f t="shared" ca="1" si="76"/>
        <v/>
      </c>
      <c r="L1657" t="s">
        <v>616</v>
      </c>
      <c r="M1657" s="39" t="s">
        <v>369</v>
      </c>
      <c r="N1657">
        <v>1400</v>
      </c>
      <c r="O1657">
        <v>1</v>
      </c>
      <c r="P1657">
        <v>22.17</v>
      </c>
      <c r="Q1657">
        <v>8</v>
      </c>
      <c r="R1657">
        <v>8</v>
      </c>
      <c r="S1657" s="48" t="s">
        <v>37</v>
      </c>
      <c r="T1657" s="83" t="s">
        <v>672</v>
      </c>
      <c r="U1657" s="23" t="s">
        <v>112</v>
      </c>
      <c r="V1657">
        <v>135</v>
      </c>
      <c r="W1657">
        <v>115</v>
      </c>
      <c r="X1657">
        <v>1250</v>
      </c>
      <c r="Z1657">
        <v>3.6</v>
      </c>
      <c r="AA1657" s="38" t="s">
        <v>470</v>
      </c>
      <c r="AB1657" s="35" t="s">
        <v>377</v>
      </c>
      <c r="AC1657" s="35">
        <f>VLOOKUP(A1657,Raceinfo!$A$1:$D$15,4,0)</f>
        <v>3</v>
      </c>
      <c r="AD1657">
        <v>2</v>
      </c>
      <c r="AE1657">
        <v>82</v>
      </c>
      <c r="AF1657">
        <v>3</v>
      </c>
      <c r="AG1657">
        <v>2</v>
      </c>
      <c r="AH1657">
        <v>1</v>
      </c>
      <c r="AI1657">
        <v>3</v>
      </c>
      <c r="AL1657" t="s">
        <v>66</v>
      </c>
      <c r="AM1657" t="s">
        <v>1468</v>
      </c>
      <c r="AN1657" s="126">
        <f>表格2[[#This Row],[今次負磅]]/表格2[[#This Row],[排位體重]]*100%</f>
        <v>0.108</v>
      </c>
      <c r="AO1657" t="str">
        <f t="shared" si="77"/>
        <v/>
      </c>
      <c r="AS1657" t="s">
        <v>1421</v>
      </c>
    </row>
    <row r="1658" spans="1:46" x14ac:dyDescent="0.25">
      <c r="A1658" s="26" t="s">
        <v>319</v>
      </c>
      <c r="B1658" s="23" t="s">
        <v>320</v>
      </c>
      <c r="C1658" s="23"/>
      <c r="D1658" s="23"/>
      <c r="E1658" s="11" t="s">
        <v>1414</v>
      </c>
      <c r="F1658" s="28" t="s">
        <v>1408</v>
      </c>
      <c r="G1658" s="30" t="str">
        <f>VLOOKUP(AF1658, method!$A$1:$B$15, 2, 0)</f>
        <v>放頭</v>
      </c>
      <c r="H1658" s="15">
        <v>2</v>
      </c>
      <c r="I1658" s="15" t="str">
        <f t="shared" si="75"/>
        <v>忠</v>
      </c>
      <c r="J1658" s="15">
        <f>COUNTIF($B$2:B1658,B1658)</f>
        <v>8</v>
      </c>
      <c r="K1658" s="15" t="str">
        <f t="shared" ca="1" si="76"/>
        <v/>
      </c>
      <c r="L1658" t="s">
        <v>431</v>
      </c>
      <c r="M1658" s="39" t="s">
        <v>390</v>
      </c>
      <c r="N1658" s="42">
        <v>1200</v>
      </c>
      <c r="O1658">
        <v>1</v>
      </c>
      <c r="P1658">
        <v>9.9</v>
      </c>
      <c r="Q1658">
        <v>8</v>
      </c>
      <c r="R1658">
        <v>6</v>
      </c>
      <c r="S1658" s="48" t="s">
        <v>37</v>
      </c>
      <c r="T1658" s="51" t="s">
        <v>52</v>
      </c>
      <c r="U1658" s="23" t="s">
        <v>112</v>
      </c>
      <c r="V1658">
        <v>135</v>
      </c>
      <c r="W1658">
        <v>135</v>
      </c>
      <c r="X1658">
        <v>1260</v>
      </c>
      <c r="Z1658">
        <v>9</v>
      </c>
      <c r="AA1658" s="38" t="s">
        <v>470</v>
      </c>
      <c r="AB1658" s="35" t="s">
        <v>370</v>
      </c>
      <c r="AC1658" s="35">
        <f>VLOOKUP(A1658,Raceinfo!$A$1:$D$15,4,0)</f>
        <v>3</v>
      </c>
      <c r="AD1658">
        <v>3</v>
      </c>
      <c r="AE1658">
        <v>80</v>
      </c>
      <c r="AF1658">
        <v>3</v>
      </c>
      <c r="AG1658">
        <v>3</v>
      </c>
      <c r="AH1658">
        <v>2</v>
      </c>
      <c r="AL1658" t="s">
        <v>814</v>
      </c>
      <c r="AM1658" t="s">
        <v>1678</v>
      </c>
      <c r="AN1658" s="126">
        <f>表格2[[#This Row],[今次負磅]]/表格2[[#This Row],[排位體重]]*100%</f>
        <v>0.10714285714285714</v>
      </c>
      <c r="AO1658" t="str">
        <f t="shared" si="77"/>
        <v/>
      </c>
      <c r="AS1658" t="s">
        <v>1421</v>
      </c>
    </row>
    <row r="1659" spans="1:46" x14ac:dyDescent="0.25">
      <c r="A1659" s="26" t="s">
        <v>319</v>
      </c>
      <c r="B1659" s="24" t="s">
        <v>322</v>
      </c>
      <c r="C1659" s="24"/>
      <c r="D1659" s="24"/>
      <c r="E1659" s="125" t="s">
        <v>1399</v>
      </c>
      <c r="F1659" s="23" t="s">
        <v>1409</v>
      </c>
      <c r="G1659" s="32" t="str">
        <f>VLOOKUP(AF1659, method!$A$1:$B$15, 2, 0)</f>
        <v>中前</v>
      </c>
      <c r="H1659" s="15">
        <v>1</v>
      </c>
      <c r="I1659" s="15" t="str">
        <f t="shared" si="75"/>
        <v>忠</v>
      </c>
      <c r="J1659" s="15">
        <f>COUNTIF($B$2:B1659,B1659)</f>
        <v>1</v>
      </c>
      <c r="K1659" s="15" t="str">
        <f t="shared" ca="1" si="76"/>
        <v/>
      </c>
      <c r="L1659" t="s">
        <v>674</v>
      </c>
      <c r="M1659" s="40" t="s">
        <v>376</v>
      </c>
      <c r="N1659" s="42">
        <v>1200</v>
      </c>
      <c r="O1659">
        <v>1</v>
      </c>
      <c r="P1659">
        <v>9.6199999999999992</v>
      </c>
      <c r="Q1659">
        <v>12</v>
      </c>
      <c r="R1659">
        <v>1</v>
      </c>
      <c r="S1659" s="55" t="s">
        <v>69</v>
      </c>
      <c r="T1659" s="55" t="s">
        <v>69</v>
      </c>
      <c r="U1659" s="21" t="s">
        <v>38</v>
      </c>
      <c r="V1659">
        <v>132</v>
      </c>
      <c r="W1659">
        <v>129</v>
      </c>
      <c r="X1659">
        <v>1105</v>
      </c>
      <c r="Z1659">
        <v>7.2</v>
      </c>
      <c r="AA1659" s="38" t="s">
        <v>470</v>
      </c>
      <c r="AB1659" s="35" t="s">
        <v>377</v>
      </c>
      <c r="AC1659" s="35">
        <f>VLOOKUP(A1659,Raceinfo!$A$1:$D$15,4,0)</f>
        <v>3</v>
      </c>
      <c r="AD1659">
        <v>3</v>
      </c>
      <c r="AE1659">
        <v>71</v>
      </c>
      <c r="AF1659">
        <v>4</v>
      </c>
      <c r="AG1659">
        <v>3</v>
      </c>
      <c r="AH1659">
        <v>1</v>
      </c>
      <c r="AL1659" t="s">
        <v>34</v>
      </c>
      <c r="AM1659" t="s">
        <v>1470</v>
      </c>
      <c r="AN1659" s="126">
        <f>表格2[[#This Row],[今次負磅]]/表格2[[#This Row],[排位體重]]*100%</f>
        <v>0.11945701357466064</v>
      </c>
      <c r="AO1659" t="str">
        <f t="shared" si="77"/>
        <v/>
      </c>
    </row>
    <row r="1660" spans="1:46" x14ac:dyDescent="0.25">
      <c r="A1660" s="26" t="s">
        <v>319</v>
      </c>
      <c r="B1660" s="24" t="s">
        <v>322</v>
      </c>
      <c r="C1660" s="24"/>
      <c r="D1660" s="24"/>
      <c r="E1660" s="124" t="s">
        <v>1413</v>
      </c>
      <c r="F1660" s="122"/>
      <c r="G1660" s="30" t="str">
        <f>VLOOKUP(AF1660, method!$A$1:$B$15, 2, 0)</f>
        <v>放頭</v>
      </c>
      <c r="H1660">
        <v>8</v>
      </c>
      <c r="I1660" t="str">
        <f t="shared" si="75"/>
        <v>忠</v>
      </c>
      <c r="J1660">
        <f>COUNTIF($B$2:B1660,B1660)</f>
        <v>2</v>
      </c>
      <c r="K1660" t="str">
        <f t="shared" ca="1" si="76"/>
        <v/>
      </c>
      <c r="L1660" t="s">
        <v>538</v>
      </c>
      <c r="M1660" s="39" t="s">
        <v>413</v>
      </c>
      <c r="N1660" s="42">
        <v>1200</v>
      </c>
      <c r="O1660">
        <v>1</v>
      </c>
      <c r="P1660">
        <v>9.23</v>
      </c>
      <c r="Q1660">
        <v>12</v>
      </c>
      <c r="R1660">
        <v>4</v>
      </c>
      <c r="S1660" s="55" t="s">
        <v>69</v>
      </c>
      <c r="T1660" s="56" t="s">
        <v>352</v>
      </c>
      <c r="U1660" s="21" t="s">
        <v>38</v>
      </c>
      <c r="V1660">
        <v>132</v>
      </c>
      <c r="W1660">
        <v>119</v>
      </c>
      <c r="X1660">
        <v>1109</v>
      </c>
      <c r="Z1660">
        <v>10</v>
      </c>
      <c r="AA1660" s="37">
        <v>3</v>
      </c>
      <c r="AB1660" s="35" t="s">
        <v>377</v>
      </c>
      <c r="AC1660" s="35">
        <f>VLOOKUP(A1660,Raceinfo!$A$1:$D$15,4,0)</f>
        <v>3</v>
      </c>
      <c r="AD1660">
        <v>3</v>
      </c>
      <c r="AE1660">
        <v>73</v>
      </c>
      <c r="AF1660">
        <v>1</v>
      </c>
      <c r="AG1660">
        <v>1</v>
      </c>
      <c r="AH1660">
        <v>8</v>
      </c>
      <c r="AL1660" t="s">
        <v>34</v>
      </c>
      <c r="AM1660" t="s">
        <v>1470</v>
      </c>
      <c r="AN1660" s="126">
        <f>表格2[[#This Row],[今次負磅]]/表格2[[#This Row],[排位體重]]*100%</f>
        <v>0.11902614968440037</v>
      </c>
      <c r="AO1660" t="str">
        <f t="shared" si="77"/>
        <v/>
      </c>
    </row>
    <row r="1661" spans="1:46" x14ac:dyDescent="0.25">
      <c r="A1661" s="26" t="s">
        <v>319</v>
      </c>
      <c r="B1661" s="24" t="s">
        <v>322</v>
      </c>
      <c r="C1661" s="24"/>
      <c r="D1661" s="24"/>
      <c r="E1661" s="125" t="s">
        <v>1399</v>
      </c>
      <c r="F1661" s="122"/>
      <c r="G1661" s="30" t="str">
        <f>VLOOKUP(AF1661, method!$A$1:$B$15, 2, 0)</f>
        <v>放頭</v>
      </c>
      <c r="H1661" s="15">
        <v>3</v>
      </c>
      <c r="I1661" s="15" t="str">
        <f t="shared" si="75"/>
        <v>忠</v>
      </c>
      <c r="J1661" s="15">
        <f>COUNTIF($B$2:B1661,B1661)</f>
        <v>3</v>
      </c>
      <c r="K1661" s="15" t="str">
        <f t="shared" ca="1" si="76"/>
        <v/>
      </c>
      <c r="L1661" t="s">
        <v>581</v>
      </c>
      <c r="M1661" s="40" t="s">
        <v>446</v>
      </c>
      <c r="N1661" s="42">
        <v>1200</v>
      </c>
      <c r="O1661">
        <v>1</v>
      </c>
      <c r="P1661">
        <v>9.68</v>
      </c>
      <c r="Q1661">
        <v>12</v>
      </c>
      <c r="R1661">
        <v>7</v>
      </c>
      <c r="S1661" s="55" t="s">
        <v>69</v>
      </c>
      <c r="T1661" s="55" t="s">
        <v>69</v>
      </c>
      <c r="U1661" s="21" t="s">
        <v>38</v>
      </c>
      <c r="V1661">
        <v>132</v>
      </c>
      <c r="W1661">
        <v>134</v>
      </c>
      <c r="X1661">
        <v>1132</v>
      </c>
      <c r="Z1661">
        <v>7.6</v>
      </c>
      <c r="AA1661" s="37">
        <v>3</v>
      </c>
      <c r="AB1661" s="35" t="s">
        <v>370</v>
      </c>
      <c r="AC1661" s="35">
        <f>VLOOKUP(A1661,Raceinfo!$A$1:$D$15,4,0)</f>
        <v>3</v>
      </c>
      <c r="AD1661">
        <v>3</v>
      </c>
      <c r="AE1661">
        <v>74</v>
      </c>
      <c r="AF1661">
        <v>1</v>
      </c>
      <c r="AG1661">
        <v>1</v>
      </c>
      <c r="AH1661">
        <v>3</v>
      </c>
      <c r="AL1661" t="s">
        <v>34</v>
      </c>
      <c r="AM1661" t="s">
        <v>1470</v>
      </c>
      <c r="AN1661" s="126">
        <f>表格2[[#This Row],[今次負磅]]/表格2[[#This Row],[排位體重]]*100%</f>
        <v>0.1166077738515901</v>
      </c>
      <c r="AO1661" t="str">
        <f t="shared" si="77"/>
        <v/>
      </c>
    </row>
    <row r="1662" spans="1:46" x14ac:dyDescent="0.25">
      <c r="A1662" s="26" t="s">
        <v>319</v>
      </c>
      <c r="B1662" s="24" t="s">
        <v>322</v>
      </c>
      <c r="C1662" s="24"/>
      <c r="D1662" s="24"/>
      <c r="E1662" s="125" t="s">
        <v>1399</v>
      </c>
      <c r="F1662" s="122"/>
      <c r="G1662" s="30" t="str">
        <f>VLOOKUP(AF1662, method!$A$1:$B$15, 2, 0)</f>
        <v>放頭</v>
      </c>
      <c r="H1662">
        <v>4</v>
      </c>
      <c r="I1662" t="str">
        <f t="shared" si="75"/>
        <v>忠</v>
      </c>
      <c r="J1662">
        <f>COUNTIF($B$2:B1662,B1662)</f>
        <v>4</v>
      </c>
      <c r="K1662" t="str">
        <f t="shared" ca="1" si="76"/>
        <v/>
      </c>
      <c r="L1662" t="s">
        <v>427</v>
      </c>
      <c r="M1662" s="39" t="s">
        <v>369</v>
      </c>
      <c r="N1662" s="42">
        <v>1200</v>
      </c>
      <c r="O1662">
        <v>1</v>
      </c>
      <c r="P1662">
        <v>9.3000000000000007</v>
      </c>
      <c r="Q1662">
        <v>12</v>
      </c>
      <c r="R1662">
        <v>5</v>
      </c>
      <c r="S1662" s="55" t="s">
        <v>69</v>
      </c>
      <c r="T1662" s="55" t="s">
        <v>69</v>
      </c>
      <c r="U1662" s="21" t="s">
        <v>38</v>
      </c>
      <c r="V1662">
        <v>132</v>
      </c>
      <c r="W1662">
        <v>132</v>
      </c>
      <c r="X1662">
        <v>1133</v>
      </c>
      <c r="Z1662">
        <v>15</v>
      </c>
      <c r="AA1662" s="37" t="s">
        <v>531</v>
      </c>
      <c r="AB1662" s="35" t="s">
        <v>377</v>
      </c>
      <c r="AC1662" s="35">
        <f>VLOOKUP(A1662,Raceinfo!$A$1:$D$15,4,0)</f>
        <v>3</v>
      </c>
      <c r="AD1662">
        <v>3</v>
      </c>
      <c r="AE1662">
        <v>74</v>
      </c>
      <c r="AF1662">
        <v>1</v>
      </c>
      <c r="AG1662">
        <v>1</v>
      </c>
      <c r="AH1662">
        <v>4</v>
      </c>
      <c r="AL1662" t="s">
        <v>34</v>
      </c>
      <c r="AM1662" t="s">
        <v>1470</v>
      </c>
      <c r="AN1662" s="126">
        <f>表格2[[#This Row],[今次負磅]]/表格2[[#This Row],[排位體重]]*100%</f>
        <v>0.11650485436893204</v>
      </c>
      <c r="AO1662" t="str">
        <f t="shared" si="77"/>
        <v/>
      </c>
    </row>
    <row r="1663" spans="1:46" x14ac:dyDescent="0.25">
      <c r="A1663" s="26" t="s">
        <v>319</v>
      </c>
      <c r="B1663" s="24" t="s">
        <v>322</v>
      </c>
      <c r="C1663" s="24"/>
      <c r="D1663" s="24"/>
      <c r="E1663" s="11" t="s">
        <v>1414</v>
      </c>
      <c r="F1663" s="122"/>
      <c r="G1663" s="30" t="str">
        <f>VLOOKUP(AF1663, method!$A$1:$B$15, 2, 0)</f>
        <v>放頭</v>
      </c>
      <c r="H1663">
        <v>12</v>
      </c>
      <c r="I1663" t="str">
        <f t="shared" si="75"/>
        <v>忠</v>
      </c>
      <c r="J1663">
        <f>COUNTIF($B$2:B1663,B1663)</f>
        <v>5</v>
      </c>
      <c r="K1663" t="str">
        <f t="shared" ca="1" si="76"/>
        <v/>
      </c>
      <c r="L1663" t="s">
        <v>420</v>
      </c>
      <c r="M1663" s="39" t="s">
        <v>369</v>
      </c>
      <c r="N1663" s="42">
        <v>1200</v>
      </c>
      <c r="O1663">
        <v>1</v>
      </c>
      <c r="P1663">
        <v>9.7799999999999994</v>
      </c>
      <c r="Q1663">
        <v>12</v>
      </c>
      <c r="R1663">
        <v>13</v>
      </c>
      <c r="S1663" s="55" t="s">
        <v>69</v>
      </c>
      <c r="T1663" s="55" t="s">
        <v>69</v>
      </c>
      <c r="U1663" s="21" t="s">
        <v>38</v>
      </c>
      <c r="V1663">
        <v>132</v>
      </c>
      <c r="W1663">
        <v>133</v>
      </c>
      <c r="X1663">
        <v>1143</v>
      </c>
      <c r="Z1663">
        <v>9.5</v>
      </c>
      <c r="AA1663" s="37">
        <v>5</v>
      </c>
      <c r="AB1663" s="35" t="s">
        <v>370</v>
      </c>
      <c r="AC1663" s="35">
        <f>VLOOKUP(A1663,Raceinfo!$A$1:$D$15,4,0)</f>
        <v>3</v>
      </c>
      <c r="AD1663">
        <v>3</v>
      </c>
      <c r="AE1663">
        <v>74</v>
      </c>
      <c r="AF1663">
        <v>1</v>
      </c>
      <c r="AG1663">
        <v>1</v>
      </c>
      <c r="AH1663">
        <v>12</v>
      </c>
      <c r="AL1663" t="s">
        <v>34</v>
      </c>
      <c r="AM1663" t="s">
        <v>1470</v>
      </c>
      <c r="AN1663" s="126">
        <f>表格2[[#This Row],[今次負磅]]/表格2[[#This Row],[排位體重]]*100%</f>
        <v>0.11548556430446194</v>
      </c>
      <c r="AO1663" t="str">
        <f t="shared" si="77"/>
        <v/>
      </c>
    </row>
    <row r="1664" spans="1:46" x14ac:dyDescent="0.25">
      <c r="A1664" s="26" t="s">
        <v>319</v>
      </c>
      <c r="B1664" s="24" t="s">
        <v>322</v>
      </c>
      <c r="C1664" s="24"/>
      <c r="D1664" s="24"/>
      <c r="E1664" s="124" t="s">
        <v>1413</v>
      </c>
      <c r="F1664" s="28" t="s">
        <v>1408</v>
      </c>
      <c r="G1664" s="30" t="str">
        <f>VLOOKUP(AF1664, method!$A$1:$B$15, 2, 0)</f>
        <v>放頭</v>
      </c>
      <c r="H1664" s="15">
        <v>1</v>
      </c>
      <c r="I1664" s="15" t="str">
        <f t="shared" si="75"/>
        <v>忠</v>
      </c>
      <c r="J1664" s="15">
        <f>COUNTIF($B$2:B1664,B1664)</f>
        <v>6</v>
      </c>
      <c r="K1664" s="15" t="str">
        <f t="shared" ca="1" si="76"/>
        <v/>
      </c>
      <c r="L1664" t="s">
        <v>403</v>
      </c>
      <c r="M1664" s="39" t="s">
        <v>384</v>
      </c>
      <c r="N1664" s="42">
        <v>1200</v>
      </c>
      <c r="O1664">
        <v>1</v>
      </c>
      <c r="P1664">
        <v>9.24</v>
      </c>
      <c r="Q1664">
        <v>12</v>
      </c>
      <c r="R1664">
        <v>6</v>
      </c>
      <c r="S1664" s="55" t="s">
        <v>69</v>
      </c>
      <c r="T1664" s="55" t="s">
        <v>69</v>
      </c>
      <c r="U1664" s="21" t="s">
        <v>38</v>
      </c>
      <c r="V1664">
        <v>132</v>
      </c>
      <c r="W1664">
        <v>127</v>
      </c>
      <c r="X1664">
        <v>1136</v>
      </c>
      <c r="Z1664">
        <v>9.6999999999999993</v>
      </c>
      <c r="AA1664" s="38" t="s">
        <v>461</v>
      </c>
      <c r="AB1664" s="35" t="s">
        <v>377</v>
      </c>
      <c r="AC1664" s="35">
        <f>VLOOKUP(A1664,Raceinfo!$A$1:$D$15,4,0)</f>
        <v>3</v>
      </c>
      <c r="AD1664">
        <v>3</v>
      </c>
      <c r="AE1664">
        <v>68</v>
      </c>
      <c r="AF1664">
        <v>1</v>
      </c>
      <c r="AG1664">
        <v>1</v>
      </c>
      <c r="AH1664">
        <v>1</v>
      </c>
      <c r="AL1664" t="s">
        <v>34</v>
      </c>
      <c r="AM1664" t="s">
        <v>1470</v>
      </c>
      <c r="AN1664" s="126">
        <f>表格2[[#This Row],[今次負磅]]/表格2[[#This Row],[排位體重]]*100%</f>
        <v>0.11619718309859155</v>
      </c>
      <c r="AO1664" t="str">
        <f t="shared" si="77"/>
        <v/>
      </c>
    </row>
    <row r="1665" spans="1:41" x14ac:dyDescent="0.25">
      <c r="A1665" s="26" t="s">
        <v>319</v>
      </c>
      <c r="B1665" s="24" t="s">
        <v>322</v>
      </c>
      <c r="C1665" s="24"/>
      <c r="D1665" s="24"/>
      <c r="E1665" s="124" t="s">
        <v>1413</v>
      </c>
      <c r="F1665" s="122"/>
      <c r="G1665" s="30" t="str">
        <f>VLOOKUP(AF1665, method!$A$1:$B$15, 2, 0)</f>
        <v>放頭</v>
      </c>
      <c r="H1665">
        <v>11</v>
      </c>
      <c r="I1665" t="str">
        <f t="shared" si="75"/>
        <v>忠</v>
      </c>
      <c r="J1665">
        <f>COUNTIF($B$2:B1665,B1665)</f>
        <v>7</v>
      </c>
      <c r="K1665" t="str">
        <f t="shared" ca="1" si="76"/>
        <v/>
      </c>
      <c r="L1665" t="s">
        <v>480</v>
      </c>
      <c r="M1665" s="39" t="s">
        <v>390</v>
      </c>
      <c r="N1665" s="42">
        <v>1200</v>
      </c>
      <c r="O1665">
        <v>1</v>
      </c>
      <c r="P1665">
        <v>9.27</v>
      </c>
      <c r="Q1665">
        <v>12</v>
      </c>
      <c r="R1665">
        <v>8</v>
      </c>
      <c r="S1665" s="55" t="s">
        <v>69</v>
      </c>
      <c r="T1665" s="55" t="s">
        <v>69</v>
      </c>
      <c r="U1665" s="21" t="s">
        <v>38</v>
      </c>
      <c r="V1665">
        <v>132</v>
      </c>
      <c r="W1665">
        <v>123</v>
      </c>
      <c r="X1665">
        <v>1126</v>
      </c>
      <c r="Z1665">
        <v>11</v>
      </c>
      <c r="AA1665" s="37" t="s">
        <v>382</v>
      </c>
      <c r="AB1665" s="35" t="s">
        <v>370</v>
      </c>
      <c r="AC1665" s="35">
        <f>VLOOKUP(A1665,Raceinfo!$A$1:$D$15,4,0)</f>
        <v>3</v>
      </c>
      <c r="AD1665">
        <v>3</v>
      </c>
      <c r="AE1665">
        <v>68</v>
      </c>
      <c r="AF1665">
        <v>1</v>
      </c>
      <c r="AG1665">
        <v>1</v>
      </c>
      <c r="AH1665">
        <v>11</v>
      </c>
      <c r="AL1665" t="s">
        <v>34</v>
      </c>
      <c r="AM1665" t="s">
        <v>1470</v>
      </c>
      <c r="AN1665" s="126">
        <f>表格2[[#This Row],[今次負磅]]/表格2[[#This Row],[排位體重]]*100%</f>
        <v>0.11722912966252221</v>
      </c>
      <c r="AO1665" t="str">
        <f t="shared" si="77"/>
        <v/>
      </c>
    </row>
    <row r="1666" spans="1:41" x14ac:dyDescent="0.25">
      <c r="A1666" s="26" t="s">
        <v>319</v>
      </c>
      <c r="B1666" s="24" t="s">
        <v>322</v>
      </c>
      <c r="C1666" s="24"/>
      <c r="D1666" s="24"/>
      <c r="E1666" s="124" t="s">
        <v>1413</v>
      </c>
      <c r="F1666" s="122"/>
      <c r="G1666" s="30" t="str">
        <f>VLOOKUP(AF1666, method!$A$1:$B$15, 2, 0)</f>
        <v>放頭</v>
      </c>
      <c r="H1666">
        <v>9</v>
      </c>
      <c r="I1666" t="str">
        <f t="shared" ref="I1666:I1729" si="78">IF(COUNTIFS($B:$B,B1666,$J:$J,"&lt;="&amp;5,$H:$H,"&lt;="&amp;5)&gt;=3,"忠","")</f>
        <v>忠</v>
      </c>
      <c r="J1666">
        <f>COUNTIF($B$2:B1666,B1666)</f>
        <v>8</v>
      </c>
      <c r="K1666" t="str">
        <f t="shared" ref="K1666:K1729" ca="1" si="79">IF(AND(J1666&lt;=5,COUNTIF($B:$B,$B1666)&gt;=5),IF(COUNTA(_xlfn.UNIQUE(OFFSET($U$1,MATCH($B1666,$B:$B,0)-1,0,5,1)))&gt;1,"倉",""),"")</f>
        <v/>
      </c>
      <c r="L1666" t="s">
        <v>508</v>
      </c>
      <c r="M1666" s="39" t="s">
        <v>369</v>
      </c>
      <c r="N1666" s="42">
        <v>1200</v>
      </c>
      <c r="O1666">
        <v>1</v>
      </c>
      <c r="P1666">
        <v>9.73</v>
      </c>
      <c r="Q1666">
        <v>12</v>
      </c>
      <c r="R1666">
        <v>1</v>
      </c>
      <c r="S1666" s="55" t="s">
        <v>69</v>
      </c>
      <c r="T1666" s="55" t="s">
        <v>69</v>
      </c>
      <c r="U1666" s="21" t="s">
        <v>38</v>
      </c>
      <c r="V1666">
        <v>132</v>
      </c>
      <c r="W1666">
        <v>127</v>
      </c>
      <c r="X1666">
        <v>1122</v>
      </c>
      <c r="Z1666">
        <v>7.5</v>
      </c>
      <c r="AA1666" s="37" t="s">
        <v>640</v>
      </c>
      <c r="AB1666" s="35" t="s">
        <v>377</v>
      </c>
      <c r="AC1666" s="35">
        <f>VLOOKUP(A1666,Raceinfo!$A$1:$D$15,4,0)</f>
        <v>3</v>
      </c>
      <c r="AD1666">
        <v>3</v>
      </c>
      <c r="AE1666">
        <v>68</v>
      </c>
      <c r="AF1666">
        <v>1</v>
      </c>
      <c r="AG1666">
        <v>1</v>
      </c>
      <c r="AH1666">
        <v>9</v>
      </c>
      <c r="AL1666" t="s">
        <v>34</v>
      </c>
      <c r="AM1666" t="s">
        <v>1470</v>
      </c>
      <c r="AN1666" s="126">
        <f>表格2[[#This Row],[今次負磅]]/表格2[[#This Row],[排位體重]]*100%</f>
        <v>0.11764705882352941</v>
      </c>
      <c r="AO1666" t="str">
        <f t="shared" ref="AO1666:AO1729" si="80">IF(AN1666&gt;0.1285,"H","")</f>
        <v/>
      </c>
    </row>
    <row r="1667" spans="1:41" x14ac:dyDescent="0.25">
      <c r="A1667" s="26" t="s">
        <v>319</v>
      </c>
      <c r="B1667" s="24" t="s">
        <v>322</v>
      </c>
      <c r="C1667" s="24" t="s">
        <v>1410</v>
      </c>
      <c r="D1667" s="24"/>
      <c r="E1667" s="12" t="s">
        <v>29</v>
      </c>
      <c r="F1667" s="28" t="s">
        <v>1408</v>
      </c>
      <c r="G1667" s="30" t="str">
        <f>VLOOKUP(AF1667, method!$A$1:$B$15, 2, 0)</f>
        <v>放頭</v>
      </c>
      <c r="H1667" s="15">
        <v>1</v>
      </c>
      <c r="I1667" s="15" t="str">
        <f t="shared" si="78"/>
        <v>忠</v>
      </c>
      <c r="J1667" s="15">
        <f>COUNTIF($B$2:B1667,B1667)</f>
        <v>9</v>
      </c>
      <c r="K1667" s="15" t="str">
        <f t="shared" ca="1" si="79"/>
        <v/>
      </c>
      <c r="L1667" t="s">
        <v>437</v>
      </c>
      <c r="M1667" s="39" t="s">
        <v>369</v>
      </c>
      <c r="N1667" s="42">
        <v>1200</v>
      </c>
      <c r="O1667">
        <v>1</v>
      </c>
      <c r="P1667" s="127">
        <v>8.52</v>
      </c>
      <c r="Q1667">
        <v>12</v>
      </c>
      <c r="R1667">
        <v>12</v>
      </c>
      <c r="S1667" s="55" t="s">
        <v>69</v>
      </c>
      <c r="T1667" s="55" t="s">
        <v>69</v>
      </c>
      <c r="U1667" s="21" t="s">
        <v>38</v>
      </c>
      <c r="V1667">
        <v>132</v>
      </c>
      <c r="W1667">
        <v>121</v>
      </c>
      <c r="X1667">
        <v>1139</v>
      </c>
      <c r="Z1667">
        <v>5.2</v>
      </c>
      <c r="AA1667" s="38">
        <v>1</v>
      </c>
      <c r="AB1667" s="35" t="s">
        <v>377</v>
      </c>
      <c r="AC1667" s="35">
        <f>VLOOKUP(A1667,Raceinfo!$A$1:$D$15,4,0)</f>
        <v>3</v>
      </c>
      <c r="AD1667">
        <v>3</v>
      </c>
      <c r="AE1667">
        <v>61</v>
      </c>
      <c r="AF1667">
        <v>1</v>
      </c>
      <c r="AG1667">
        <v>1</v>
      </c>
      <c r="AH1667">
        <v>1</v>
      </c>
      <c r="AL1667" t="s">
        <v>34</v>
      </c>
      <c r="AM1667" t="s">
        <v>1470</v>
      </c>
      <c r="AN1667" s="126">
        <f>表格2[[#This Row],[今次負磅]]/表格2[[#This Row],[排位體重]]*100%</f>
        <v>0.11589113257243196</v>
      </c>
      <c r="AO1667" t="str">
        <f t="shared" si="80"/>
        <v/>
      </c>
    </row>
    <row r="1668" spans="1:41" x14ac:dyDescent="0.25">
      <c r="A1668" s="26" t="s">
        <v>319</v>
      </c>
      <c r="B1668" s="24" t="s">
        <v>322</v>
      </c>
      <c r="C1668" s="24"/>
      <c r="D1668" s="24"/>
      <c r="E1668" s="125" t="s">
        <v>1399</v>
      </c>
      <c r="F1668" s="28" t="s">
        <v>1408</v>
      </c>
      <c r="G1668" s="30" t="str">
        <f>VLOOKUP(AF1668, method!$A$1:$B$15, 2, 0)</f>
        <v>放頭</v>
      </c>
      <c r="H1668" s="15">
        <v>2</v>
      </c>
      <c r="I1668" s="15" t="str">
        <f t="shared" si="78"/>
        <v>忠</v>
      </c>
      <c r="J1668" s="15">
        <f>COUNTIF($B$2:B1668,B1668)</f>
        <v>10</v>
      </c>
      <c r="K1668" s="15" t="str">
        <f t="shared" ca="1" si="79"/>
        <v/>
      </c>
      <c r="L1668" t="s">
        <v>482</v>
      </c>
      <c r="M1668" s="40" t="s">
        <v>398</v>
      </c>
      <c r="N1668" s="42">
        <v>1200</v>
      </c>
      <c r="O1668">
        <v>1</v>
      </c>
      <c r="P1668">
        <v>9.25</v>
      </c>
      <c r="Q1668">
        <v>12</v>
      </c>
      <c r="R1668">
        <v>7</v>
      </c>
      <c r="S1668" s="55" t="s">
        <v>69</v>
      </c>
      <c r="T1668" s="55" t="s">
        <v>69</v>
      </c>
      <c r="U1668" s="21" t="s">
        <v>38</v>
      </c>
      <c r="V1668">
        <v>132</v>
      </c>
      <c r="W1668">
        <v>135</v>
      </c>
      <c r="X1668">
        <v>1158</v>
      </c>
      <c r="Z1668">
        <v>2.8</v>
      </c>
      <c r="AA1668" s="38" t="s">
        <v>434</v>
      </c>
      <c r="AB1668" s="35" t="s">
        <v>370</v>
      </c>
      <c r="AC1668" s="35">
        <f>VLOOKUP(A1668,Raceinfo!$A$1:$D$15,4,0)</f>
        <v>3</v>
      </c>
      <c r="AD1668">
        <v>4</v>
      </c>
      <c r="AE1668">
        <v>59</v>
      </c>
      <c r="AF1668">
        <v>1</v>
      </c>
      <c r="AG1668">
        <v>1</v>
      </c>
      <c r="AH1668">
        <v>2</v>
      </c>
      <c r="AL1668" t="s">
        <v>34</v>
      </c>
      <c r="AM1668" t="s">
        <v>1470</v>
      </c>
      <c r="AN1668" s="126">
        <f>表格2[[#This Row],[今次負磅]]/表格2[[#This Row],[排位體重]]*100%</f>
        <v>0.11398963730569948</v>
      </c>
      <c r="AO1668" t="str">
        <f t="shared" si="80"/>
        <v/>
      </c>
    </row>
    <row r="1669" spans="1:41" x14ac:dyDescent="0.25">
      <c r="A1669" s="26" t="s">
        <v>319</v>
      </c>
      <c r="B1669" s="24" t="s">
        <v>322</v>
      </c>
      <c r="C1669" s="24"/>
      <c r="D1669" s="24"/>
      <c r="E1669" s="125" t="s">
        <v>1399</v>
      </c>
      <c r="F1669" s="122"/>
      <c r="G1669" s="30" t="str">
        <f>VLOOKUP(AF1669, method!$A$1:$B$15, 2, 0)</f>
        <v>放頭</v>
      </c>
      <c r="H1669">
        <v>4</v>
      </c>
      <c r="I1669" t="str">
        <f t="shared" si="78"/>
        <v>忠</v>
      </c>
      <c r="J1669">
        <f>COUNTIF($B$2:B1669,B1669)</f>
        <v>11</v>
      </c>
      <c r="K1669" t="str">
        <f t="shared" ca="1" si="79"/>
        <v/>
      </c>
      <c r="L1669" t="s">
        <v>483</v>
      </c>
      <c r="M1669" s="40" t="s">
        <v>398</v>
      </c>
      <c r="N1669" s="42">
        <v>1200</v>
      </c>
      <c r="O1669">
        <v>1</v>
      </c>
      <c r="P1669">
        <v>9.7899999999999991</v>
      </c>
      <c r="Q1669">
        <v>12</v>
      </c>
      <c r="R1669">
        <v>6</v>
      </c>
      <c r="S1669" s="55" t="s">
        <v>69</v>
      </c>
      <c r="T1669" s="55" t="s">
        <v>69</v>
      </c>
      <c r="U1669" s="21" t="s">
        <v>38</v>
      </c>
      <c r="V1669">
        <v>132</v>
      </c>
      <c r="W1669">
        <v>135</v>
      </c>
      <c r="X1669">
        <v>1172</v>
      </c>
      <c r="Z1669">
        <v>3.8</v>
      </c>
      <c r="AA1669" s="38" t="s">
        <v>468</v>
      </c>
      <c r="AB1669" s="35" t="s">
        <v>377</v>
      </c>
      <c r="AC1669" s="35">
        <f>VLOOKUP(A1669,Raceinfo!$A$1:$D$15,4,0)</f>
        <v>3</v>
      </c>
      <c r="AD1669">
        <v>4</v>
      </c>
      <c r="AE1669">
        <v>59</v>
      </c>
      <c r="AF1669">
        <v>2</v>
      </c>
      <c r="AG1669">
        <v>2</v>
      </c>
      <c r="AH1669">
        <v>4</v>
      </c>
      <c r="AL1669" t="s">
        <v>34</v>
      </c>
      <c r="AM1669" t="s">
        <v>1470</v>
      </c>
      <c r="AN1669" s="126">
        <f>表格2[[#This Row],[今次負磅]]/表格2[[#This Row],[排位體重]]*100%</f>
        <v>0.11262798634812286</v>
      </c>
      <c r="AO1669" t="str">
        <f t="shared" si="80"/>
        <v/>
      </c>
    </row>
    <row r="1670" spans="1:41" x14ac:dyDescent="0.25">
      <c r="A1670" s="26" t="s">
        <v>319</v>
      </c>
      <c r="B1670" s="24" t="s">
        <v>322</v>
      </c>
      <c r="C1670" s="24"/>
      <c r="D1670" s="24"/>
      <c r="E1670" s="12" t="s">
        <v>29</v>
      </c>
      <c r="F1670" s="28" t="s">
        <v>1408</v>
      </c>
      <c r="G1670" s="30" t="str">
        <f>VLOOKUP(AF1670, method!$A$1:$B$15, 2, 0)</f>
        <v>放頭</v>
      </c>
      <c r="H1670" s="15">
        <v>1</v>
      </c>
      <c r="I1670" s="15" t="str">
        <f t="shared" si="78"/>
        <v>忠</v>
      </c>
      <c r="J1670" s="15">
        <f>COUNTIF($B$2:B1670,B1670)</f>
        <v>12</v>
      </c>
      <c r="K1670" s="15" t="str">
        <f t="shared" ca="1" si="79"/>
        <v/>
      </c>
      <c r="L1670" t="s">
        <v>537</v>
      </c>
      <c r="M1670" s="39" t="s">
        <v>384</v>
      </c>
      <c r="N1670" s="42">
        <v>1200</v>
      </c>
      <c r="O1670">
        <v>1</v>
      </c>
      <c r="P1670">
        <v>9.4</v>
      </c>
      <c r="Q1670">
        <v>12</v>
      </c>
      <c r="R1670">
        <v>13</v>
      </c>
      <c r="S1670" s="55" t="s">
        <v>69</v>
      </c>
      <c r="T1670" s="55" t="s">
        <v>69</v>
      </c>
      <c r="U1670" s="21" t="s">
        <v>38</v>
      </c>
      <c r="V1670">
        <v>132</v>
      </c>
      <c r="W1670">
        <v>126</v>
      </c>
      <c r="X1670">
        <v>1172</v>
      </c>
      <c r="Z1670">
        <v>17</v>
      </c>
      <c r="AA1670" s="38">
        <v>2</v>
      </c>
      <c r="AB1670" s="35" t="s">
        <v>377</v>
      </c>
      <c r="AC1670" s="35">
        <f>VLOOKUP(A1670,Raceinfo!$A$1:$D$15,4,0)</f>
        <v>3</v>
      </c>
      <c r="AD1670">
        <v>4</v>
      </c>
      <c r="AE1670">
        <v>51</v>
      </c>
      <c r="AF1670">
        <v>1</v>
      </c>
      <c r="AG1670">
        <v>1</v>
      </c>
      <c r="AH1670">
        <v>1</v>
      </c>
      <c r="AL1670" t="s">
        <v>94</v>
      </c>
      <c r="AM1670" t="s">
        <v>1480</v>
      </c>
      <c r="AN1670" s="126">
        <f>表格2[[#This Row],[今次負磅]]/表格2[[#This Row],[排位體重]]*100%</f>
        <v>0.11262798634812286</v>
      </c>
      <c r="AO1670" t="str">
        <f t="shared" si="80"/>
        <v/>
      </c>
    </row>
    <row r="1671" spans="1:41" x14ac:dyDescent="0.25">
      <c r="A1671" s="26" t="s">
        <v>319</v>
      </c>
      <c r="B1671" s="24" t="s">
        <v>322</v>
      </c>
      <c r="C1671" s="24"/>
      <c r="D1671" s="24"/>
      <c r="E1671" s="124" t="s">
        <v>1413</v>
      </c>
      <c r="F1671" s="122"/>
      <c r="G1671" s="32" t="str">
        <f>VLOOKUP(AF1671, method!$A$1:$B$15, 2, 0)</f>
        <v>中前</v>
      </c>
      <c r="H1671" s="15">
        <v>3</v>
      </c>
      <c r="I1671" s="15" t="str">
        <f t="shared" si="78"/>
        <v>忠</v>
      </c>
      <c r="J1671" s="15">
        <f>COUNTIF($B$2:B1671,B1671)</f>
        <v>13</v>
      </c>
      <c r="K1671" s="15" t="str">
        <f t="shared" ca="1" si="79"/>
        <v/>
      </c>
      <c r="L1671" t="s">
        <v>653</v>
      </c>
      <c r="M1671" s="39" t="s">
        <v>394</v>
      </c>
      <c r="N1671">
        <v>1000</v>
      </c>
      <c r="O1671">
        <v>0</v>
      </c>
      <c r="P1671">
        <v>56.29</v>
      </c>
      <c r="Q1671">
        <v>12</v>
      </c>
      <c r="R1671">
        <v>2</v>
      </c>
      <c r="S1671" s="55" t="s">
        <v>69</v>
      </c>
      <c r="T1671" s="55" t="s">
        <v>69</v>
      </c>
      <c r="U1671" s="21" t="s">
        <v>38</v>
      </c>
      <c r="V1671">
        <v>132</v>
      </c>
      <c r="W1671">
        <v>128</v>
      </c>
      <c r="X1671">
        <v>1201</v>
      </c>
      <c r="Z1671">
        <v>10</v>
      </c>
      <c r="AA1671" s="37">
        <v>4</v>
      </c>
      <c r="AB1671" s="35" t="s">
        <v>377</v>
      </c>
      <c r="AC1671" s="35">
        <f>VLOOKUP(A1671,Raceinfo!$A$1:$D$15,4,0)</f>
        <v>3</v>
      </c>
      <c r="AD1671">
        <v>4</v>
      </c>
      <c r="AE1671">
        <v>52</v>
      </c>
      <c r="AF1671">
        <v>5</v>
      </c>
      <c r="AG1671">
        <v>4</v>
      </c>
      <c r="AH1671">
        <v>3</v>
      </c>
      <c r="AL1671" t="s">
        <v>18</v>
      </c>
      <c r="AM1671" t="s">
        <v>1475</v>
      </c>
      <c r="AN1671" s="126">
        <f>表格2[[#This Row],[今次負磅]]/表格2[[#This Row],[排位體重]]*100%</f>
        <v>0.10990840965861781</v>
      </c>
      <c r="AO1671" t="str">
        <f t="shared" si="80"/>
        <v/>
      </c>
    </row>
    <row r="1672" spans="1:41" x14ac:dyDescent="0.25">
      <c r="A1672" s="26" t="s">
        <v>319</v>
      </c>
      <c r="B1672" s="24" t="s">
        <v>322</v>
      </c>
      <c r="C1672" s="24"/>
      <c r="D1672" s="24"/>
      <c r="E1672" s="124" t="s">
        <v>1413</v>
      </c>
      <c r="F1672" s="122"/>
      <c r="G1672" s="33" t="str">
        <f>VLOOKUP(AF1672, method!$A$1:$B$15, 2, 0)</f>
        <v>留後</v>
      </c>
      <c r="H1672">
        <v>5</v>
      </c>
      <c r="I1672" t="str">
        <f t="shared" si="78"/>
        <v>忠</v>
      </c>
      <c r="J1672">
        <f>COUNTIF($B$2:B1672,B1672)</f>
        <v>14</v>
      </c>
      <c r="K1672" t="str">
        <f t="shared" ca="1" si="79"/>
        <v/>
      </c>
      <c r="L1672" t="s">
        <v>649</v>
      </c>
      <c r="M1672" s="39" t="s">
        <v>413</v>
      </c>
      <c r="N1672">
        <v>1000</v>
      </c>
      <c r="O1672">
        <v>0</v>
      </c>
      <c r="P1672">
        <v>57.3</v>
      </c>
      <c r="Q1672">
        <v>12</v>
      </c>
      <c r="R1672">
        <v>8</v>
      </c>
      <c r="S1672" s="55" t="s">
        <v>69</v>
      </c>
      <c r="T1672" s="45" t="s">
        <v>22</v>
      </c>
      <c r="U1672" s="21" t="s">
        <v>38</v>
      </c>
      <c r="V1672">
        <v>132</v>
      </c>
      <c r="W1672">
        <v>126</v>
      </c>
      <c r="X1672">
        <v>1219</v>
      </c>
      <c r="Z1672">
        <v>13</v>
      </c>
      <c r="AA1672" s="37" t="s">
        <v>467</v>
      </c>
      <c r="AB1672" s="35" t="s">
        <v>377</v>
      </c>
      <c r="AC1672" s="35">
        <f>VLOOKUP(A1672,Raceinfo!$A$1:$D$15,4,0)</f>
        <v>3</v>
      </c>
      <c r="AD1672">
        <v>4</v>
      </c>
      <c r="AE1672">
        <v>52</v>
      </c>
      <c r="AF1672">
        <v>12</v>
      </c>
      <c r="AG1672">
        <v>6</v>
      </c>
      <c r="AH1672">
        <v>5</v>
      </c>
      <c r="AL1672" t="s">
        <v>181</v>
      </c>
      <c r="AM1672" t="s">
        <v>1489</v>
      </c>
      <c r="AN1672" s="126">
        <f>表格2[[#This Row],[今次負磅]]/表格2[[#This Row],[排位體重]]*100%</f>
        <v>0.10828547990155865</v>
      </c>
      <c r="AO1672" t="str">
        <f t="shared" si="80"/>
        <v/>
      </c>
    </row>
    <row r="1673" spans="1:41" x14ac:dyDescent="0.25">
      <c r="A1673" s="26" t="s">
        <v>319</v>
      </c>
      <c r="B1673" s="25" t="s">
        <v>324</v>
      </c>
      <c r="C1673" s="25"/>
      <c r="D1673" s="25"/>
      <c r="E1673" s="11" t="s">
        <v>1414</v>
      </c>
      <c r="F1673" s="122"/>
      <c r="G1673" s="31" t="str">
        <f>VLOOKUP(AF1673, method!$A$1:$B$15, 2, 0)</f>
        <v>中後</v>
      </c>
      <c r="H1673">
        <v>13</v>
      </c>
      <c r="I1673" t="str">
        <f t="shared" si="78"/>
        <v/>
      </c>
      <c r="J1673">
        <f>COUNTIF($B$2:B1673,B1673)</f>
        <v>1</v>
      </c>
      <c r="K1673" t="str">
        <f t="shared" ca="1" si="79"/>
        <v/>
      </c>
      <c r="L1673" t="s">
        <v>462</v>
      </c>
      <c r="M1673" s="39" t="s">
        <v>430</v>
      </c>
      <c r="N1673">
        <v>1400</v>
      </c>
      <c r="O1673">
        <v>1</v>
      </c>
      <c r="P1673">
        <v>23.63</v>
      </c>
      <c r="Q1673">
        <v>10</v>
      </c>
      <c r="R1673">
        <v>8</v>
      </c>
      <c r="S1673" s="51" t="s">
        <v>52</v>
      </c>
      <c r="T1673" s="51" t="s">
        <v>52</v>
      </c>
      <c r="U1673" s="23" t="s">
        <v>112</v>
      </c>
      <c r="V1673">
        <v>130</v>
      </c>
      <c r="W1673">
        <v>133</v>
      </c>
      <c r="X1673">
        <v>1105</v>
      </c>
      <c r="Z1673">
        <v>41</v>
      </c>
      <c r="AA1673" s="37">
        <v>10</v>
      </c>
      <c r="AB1673" s="36" t="s">
        <v>459</v>
      </c>
      <c r="AC1673" s="36">
        <f>VLOOKUP(A1673,Raceinfo!$A$1:$D$15,4,0)</f>
        <v>3</v>
      </c>
      <c r="AD1673">
        <v>3</v>
      </c>
      <c r="AE1673">
        <v>77</v>
      </c>
      <c r="AF1673">
        <v>10</v>
      </c>
      <c r="AG1673">
        <v>10</v>
      </c>
      <c r="AH1673">
        <v>9</v>
      </c>
      <c r="AI1673">
        <v>13</v>
      </c>
      <c r="AL1673" t="s">
        <v>29</v>
      </c>
      <c r="AM1673" t="s">
        <v>1472</v>
      </c>
      <c r="AN1673" s="126">
        <f>表格2[[#This Row],[今次負磅]]/表格2[[#This Row],[排位體重]]*100%</f>
        <v>0.11764705882352941</v>
      </c>
      <c r="AO1673" t="str">
        <f t="shared" si="80"/>
        <v/>
      </c>
    </row>
    <row r="1674" spans="1:41" x14ac:dyDescent="0.25">
      <c r="A1674" s="26" t="s">
        <v>319</v>
      </c>
      <c r="B1674" s="25" t="s">
        <v>324</v>
      </c>
      <c r="C1674" s="25"/>
      <c r="D1674" s="25"/>
      <c r="E1674" s="11" t="s">
        <v>1414</v>
      </c>
      <c r="F1674" s="122"/>
      <c r="G1674" s="30" t="str">
        <f>VLOOKUP(AF1674, method!$A$1:$B$15, 2, 0)</f>
        <v>放頭</v>
      </c>
      <c r="H1674">
        <v>8</v>
      </c>
      <c r="I1674" t="str">
        <f t="shared" si="78"/>
        <v/>
      </c>
      <c r="J1674">
        <f>COUNTIF($B$2:B1674,B1674)</f>
        <v>2</v>
      </c>
      <c r="K1674" t="str">
        <f t="shared" ca="1" si="79"/>
        <v/>
      </c>
      <c r="L1674" t="s">
        <v>422</v>
      </c>
      <c r="M1674" s="39" t="s">
        <v>369</v>
      </c>
      <c r="N1674">
        <v>1400</v>
      </c>
      <c r="O1674">
        <v>1</v>
      </c>
      <c r="P1674">
        <v>22.44</v>
      </c>
      <c r="Q1674">
        <v>10</v>
      </c>
      <c r="R1674">
        <v>7</v>
      </c>
      <c r="S1674" s="51" t="s">
        <v>52</v>
      </c>
      <c r="T1674" s="51" t="s">
        <v>52</v>
      </c>
      <c r="U1674" s="23" t="s">
        <v>112</v>
      </c>
      <c r="V1674">
        <v>130</v>
      </c>
      <c r="W1674">
        <v>135</v>
      </c>
      <c r="X1674">
        <v>1106</v>
      </c>
      <c r="Z1674">
        <v>23</v>
      </c>
      <c r="AA1674" s="37" t="s">
        <v>423</v>
      </c>
      <c r="AB1674" s="35" t="s">
        <v>370</v>
      </c>
      <c r="AC1674" s="35">
        <f>VLOOKUP(A1674,Raceinfo!$A$1:$D$15,4,0)</f>
        <v>3</v>
      </c>
      <c r="AD1674">
        <v>3</v>
      </c>
      <c r="AE1674">
        <v>79</v>
      </c>
      <c r="AF1674">
        <v>2</v>
      </c>
      <c r="AG1674">
        <v>2</v>
      </c>
      <c r="AH1674">
        <v>2</v>
      </c>
      <c r="AI1674">
        <v>8</v>
      </c>
      <c r="AL1674" t="s">
        <v>29</v>
      </c>
      <c r="AM1674" t="s">
        <v>1472</v>
      </c>
      <c r="AN1674" s="126">
        <f>表格2[[#This Row],[今次負磅]]/表格2[[#This Row],[排位體重]]*100%</f>
        <v>0.11754068716094032</v>
      </c>
      <c r="AO1674" t="str">
        <f t="shared" si="80"/>
        <v/>
      </c>
    </row>
    <row r="1675" spans="1:41" x14ac:dyDescent="0.25">
      <c r="A1675" s="26" t="s">
        <v>319</v>
      </c>
      <c r="B1675" s="25" t="s">
        <v>324</v>
      </c>
      <c r="C1675" s="25"/>
      <c r="D1675" s="25"/>
      <c r="E1675" s="124" t="s">
        <v>1413</v>
      </c>
      <c r="F1675" s="122"/>
      <c r="G1675" s="31" t="str">
        <f>VLOOKUP(AF1675, method!$A$1:$B$15, 2, 0)</f>
        <v>中後</v>
      </c>
      <c r="H1675">
        <v>10</v>
      </c>
      <c r="I1675" t="str">
        <f t="shared" si="78"/>
        <v/>
      </c>
      <c r="J1675">
        <f>COUNTIF($B$2:B1675,B1675)</f>
        <v>3</v>
      </c>
      <c r="K1675" t="str">
        <f t="shared" ca="1" si="79"/>
        <v/>
      </c>
      <c r="L1675" t="s">
        <v>465</v>
      </c>
      <c r="M1675" s="39" t="s">
        <v>413</v>
      </c>
      <c r="N1675" s="42">
        <v>1200</v>
      </c>
      <c r="O1675">
        <v>1</v>
      </c>
      <c r="P1675">
        <v>9.66</v>
      </c>
      <c r="Q1675">
        <v>10</v>
      </c>
      <c r="R1675">
        <v>1</v>
      </c>
      <c r="S1675" s="51" t="s">
        <v>52</v>
      </c>
      <c r="T1675" s="46" t="s">
        <v>351</v>
      </c>
      <c r="U1675" s="23" t="s">
        <v>112</v>
      </c>
      <c r="V1675">
        <v>130</v>
      </c>
      <c r="W1675">
        <v>108</v>
      </c>
      <c r="X1675">
        <v>1106</v>
      </c>
      <c r="Z1675">
        <v>25</v>
      </c>
      <c r="AA1675" s="37" t="s">
        <v>423</v>
      </c>
      <c r="AB1675" s="36" t="s">
        <v>459</v>
      </c>
      <c r="AC1675" s="36">
        <f>VLOOKUP(A1675,Raceinfo!$A$1:$D$15,4,0)</f>
        <v>3</v>
      </c>
      <c r="AD1675">
        <v>2</v>
      </c>
      <c r="AE1675">
        <v>81</v>
      </c>
      <c r="AF1675">
        <v>9</v>
      </c>
      <c r="AG1675">
        <v>9</v>
      </c>
      <c r="AH1675">
        <v>10</v>
      </c>
      <c r="AL1675" t="s">
        <v>29</v>
      </c>
      <c r="AM1675" t="s">
        <v>1472</v>
      </c>
      <c r="AN1675" s="126">
        <f>表格2[[#This Row],[今次負磅]]/表格2[[#This Row],[排位體重]]*100%</f>
        <v>0.11754068716094032</v>
      </c>
      <c r="AO1675" t="str">
        <f t="shared" si="80"/>
        <v/>
      </c>
    </row>
    <row r="1676" spans="1:41" x14ac:dyDescent="0.25">
      <c r="A1676" s="26" t="s">
        <v>319</v>
      </c>
      <c r="B1676" s="25" t="s">
        <v>324</v>
      </c>
      <c r="C1676" s="25"/>
      <c r="D1676" s="25"/>
      <c r="E1676" s="12" t="s">
        <v>29</v>
      </c>
      <c r="F1676" s="122"/>
      <c r="G1676" s="31" t="str">
        <f>VLOOKUP(AF1676, method!$A$1:$B$15, 2, 0)</f>
        <v>中後</v>
      </c>
      <c r="H1676">
        <v>7</v>
      </c>
      <c r="I1676" t="str">
        <f t="shared" si="78"/>
        <v/>
      </c>
      <c r="J1676">
        <f>COUNTIF($B$2:B1676,B1676)</f>
        <v>4</v>
      </c>
      <c r="K1676" t="str">
        <f t="shared" ca="1" si="79"/>
        <v/>
      </c>
      <c r="L1676" t="s">
        <v>613</v>
      </c>
      <c r="M1676" s="40" t="s">
        <v>398</v>
      </c>
      <c r="N1676">
        <v>1000</v>
      </c>
      <c r="O1676">
        <v>0</v>
      </c>
      <c r="P1676">
        <v>57.6</v>
      </c>
      <c r="Q1676">
        <v>10</v>
      </c>
      <c r="R1676">
        <v>7</v>
      </c>
      <c r="S1676" s="51" t="s">
        <v>52</v>
      </c>
      <c r="T1676" s="59" t="s">
        <v>111</v>
      </c>
      <c r="U1676" s="23" t="s">
        <v>112</v>
      </c>
      <c r="V1676">
        <v>130</v>
      </c>
      <c r="W1676">
        <v>115</v>
      </c>
      <c r="X1676">
        <v>1106</v>
      </c>
      <c r="Z1676">
        <v>8.9</v>
      </c>
      <c r="AA1676" s="37">
        <v>5</v>
      </c>
      <c r="AB1676" s="35" t="s">
        <v>377</v>
      </c>
      <c r="AC1676" s="35">
        <f>VLOOKUP(A1676,Raceinfo!$A$1:$D$15,4,0)</f>
        <v>3</v>
      </c>
      <c r="AD1676">
        <v>2</v>
      </c>
      <c r="AE1676">
        <v>82</v>
      </c>
      <c r="AF1676">
        <v>9</v>
      </c>
      <c r="AG1676">
        <v>8</v>
      </c>
      <c r="AH1676">
        <v>7</v>
      </c>
      <c r="AL1676" t="s">
        <v>29</v>
      </c>
      <c r="AM1676" t="s">
        <v>1472</v>
      </c>
      <c r="AN1676" s="126">
        <f>表格2[[#This Row],[今次負磅]]/表格2[[#This Row],[排位體重]]*100%</f>
        <v>0.11754068716094032</v>
      </c>
      <c r="AO1676" t="str">
        <f t="shared" si="80"/>
        <v/>
      </c>
    </row>
    <row r="1677" spans="1:41" x14ac:dyDescent="0.25">
      <c r="A1677" s="26" t="s">
        <v>319</v>
      </c>
      <c r="B1677" s="25" t="s">
        <v>324</v>
      </c>
      <c r="C1677" s="25"/>
      <c r="D1677" s="25"/>
      <c r="E1677" s="124" t="s">
        <v>1413</v>
      </c>
      <c r="F1677" s="122"/>
      <c r="G1677" s="32" t="str">
        <f>VLOOKUP(AF1677, method!$A$1:$B$15, 2, 0)</f>
        <v>中前</v>
      </c>
      <c r="H1677">
        <v>6</v>
      </c>
      <c r="I1677" t="str">
        <f t="shared" si="78"/>
        <v/>
      </c>
      <c r="J1677">
        <f>COUNTIF($B$2:B1677,B1677)</f>
        <v>5</v>
      </c>
      <c r="K1677" t="str">
        <f t="shared" ca="1" si="79"/>
        <v/>
      </c>
      <c r="L1677" t="s">
        <v>424</v>
      </c>
      <c r="M1677" s="39" t="s">
        <v>390</v>
      </c>
      <c r="N1677">
        <v>1400</v>
      </c>
      <c r="O1677">
        <v>1</v>
      </c>
      <c r="P1677">
        <v>21.85</v>
      </c>
      <c r="Q1677">
        <v>10</v>
      </c>
      <c r="R1677">
        <v>5</v>
      </c>
      <c r="S1677" s="51" t="s">
        <v>52</v>
      </c>
      <c r="T1677" s="47" t="s">
        <v>32</v>
      </c>
      <c r="U1677" s="23" t="s">
        <v>112</v>
      </c>
      <c r="V1677">
        <v>130</v>
      </c>
      <c r="W1677">
        <v>120</v>
      </c>
      <c r="X1677">
        <v>1095</v>
      </c>
      <c r="Z1677">
        <v>4.2</v>
      </c>
      <c r="AA1677" s="38" t="s">
        <v>517</v>
      </c>
      <c r="AB1677" s="35" t="s">
        <v>377</v>
      </c>
      <c r="AC1677" s="35">
        <f>VLOOKUP(A1677,Raceinfo!$A$1:$D$15,4,0)</f>
        <v>3</v>
      </c>
      <c r="AD1677">
        <v>2</v>
      </c>
      <c r="AE1677">
        <v>82</v>
      </c>
      <c r="AF1677">
        <v>5</v>
      </c>
      <c r="AG1677">
        <v>6</v>
      </c>
      <c r="AH1677">
        <v>7</v>
      </c>
      <c r="AI1677">
        <v>6</v>
      </c>
      <c r="AL1677" t="s">
        <v>29</v>
      </c>
      <c r="AM1677" t="s">
        <v>1472</v>
      </c>
      <c r="AN1677" s="126">
        <f>表格2[[#This Row],[今次負磅]]/表格2[[#This Row],[排位體重]]*100%</f>
        <v>0.11872146118721461</v>
      </c>
      <c r="AO1677" t="str">
        <f t="shared" si="80"/>
        <v/>
      </c>
    </row>
    <row r="1678" spans="1:41" x14ac:dyDescent="0.25">
      <c r="A1678" s="26" t="s">
        <v>319</v>
      </c>
      <c r="B1678" s="25" t="s">
        <v>324</v>
      </c>
      <c r="C1678" s="25"/>
      <c r="D1678" s="25"/>
      <c r="E1678" s="124" t="s">
        <v>1413</v>
      </c>
      <c r="F1678" s="122"/>
      <c r="G1678" s="30" t="str">
        <f>VLOOKUP(AF1678, method!$A$1:$B$15, 2, 0)</f>
        <v>放頭</v>
      </c>
      <c r="H1678">
        <v>11</v>
      </c>
      <c r="I1678" t="str">
        <f t="shared" si="78"/>
        <v/>
      </c>
      <c r="J1678">
        <f>COUNTIF($B$2:B1678,B1678)</f>
        <v>6</v>
      </c>
      <c r="K1678" t="str">
        <f t="shared" ca="1" si="79"/>
        <v/>
      </c>
      <c r="L1678" t="s">
        <v>569</v>
      </c>
      <c r="M1678" s="39" t="s">
        <v>390</v>
      </c>
      <c r="N1678">
        <v>1800</v>
      </c>
      <c r="O1678">
        <v>1</v>
      </c>
      <c r="P1678">
        <v>47.45</v>
      </c>
      <c r="Q1678">
        <v>10</v>
      </c>
      <c r="R1678">
        <v>6</v>
      </c>
      <c r="S1678" s="51" t="s">
        <v>52</v>
      </c>
      <c r="T1678" s="63" t="s">
        <v>191</v>
      </c>
      <c r="U1678" s="23" t="s">
        <v>112</v>
      </c>
      <c r="V1678">
        <v>130</v>
      </c>
      <c r="W1678">
        <v>126</v>
      </c>
      <c r="X1678">
        <v>1100</v>
      </c>
      <c r="Z1678">
        <v>76</v>
      </c>
      <c r="AA1678" s="37" t="s">
        <v>473</v>
      </c>
      <c r="AB1678" s="35" t="s">
        <v>377</v>
      </c>
      <c r="AC1678" s="35">
        <f>VLOOKUP(A1678,Raceinfo!$A$1:$D$15,4,0)</f>
        <v>3</v>
      </c>
      <c r="AD1678" t="s">
        <v>792</v>
      </c>
      <c r="AE1678">
        <v>82</v>
      </c>
      <c r="AF1678">
        <v>1</v>
      </c>
      <c r="AG1678">
        <v>1</v>
      </c>
      <c r="AH1678">
        <v>2</v>
      </c>
      <c r="AI1678">
        <v>2</v>
      </c>
      <c r="AJ1678">
        <v>11</v>
      </c>
      <c r="AL1678" t="s">
        <v>29</v>
      </c>
      <c r="AM1678" t="s">
        <v>1472</v>
      </c>
      <c r="AN1678" s="126">
        <f>表格2[[#This Row],[今次負磅]]/表格2[[#This Row],[排位體重]]*100%</f>
        <v>0.11818181818181818</v>
      </c>
      <c r="AO1678" t="str">
        <f t="shared" si="80"/>
        <v/>
      </c>
    </row>
    <row r="1679" spans="1:41" x14ac:dyDescent="0.25">
      <c r="A1679" s="26" t="s">
        <v>319</v>
      </c>
      <c r="B1679" s="25" t="s">
        <v>324</v>
      </c>
      <c r="C1679" s="25"/>
      <c r="D1679" s="25"/>
      <c r="E1679" s="124" t="s">
        <v>1413</v>
      </c>
      <c r="F1679" s="122"/>
      <c r="G1679" s="32" t="str">
        <f>VLOOKUP(AF1679, method!$A$1:$B$15, 2, 0)</f>
        <v>中前</v>
      </c>
      <c r="H1679">
        <v>8</v>
      </c>
      <c r="I1679" t="str">
        <f t="shared" si="78"/>
        <v/>
      </c>
      <c r="J1679">
        <f>COUNTIF($B$2:B1679,B1679)</f>
        <v>7</v>
      </c>
      <c r="K1679" t="str">
        <f t="shared" ca="1" si="79"/>
        <v/>
      </c>
      <c r="L1679" t="s">
        <v>615</v>
      </c>
      <c r="M1679" s="39" t="s">
        <v>390</v>
      </c>
      <c r="N1679">
        <v>1600</v>
      </c>
      <c r="O1679">
        <v>1</v>
      </c>
      <c r="P1679">
        <v>33.96</v>
      </c>
      <c r="Q1679">
        <v>10</v>
      </c>
      <c r="R1679">
        <v>4</v>
      </c>
      <c r="S1679" s="51" t="s">
        <v>52</v>
      </c>
      <c r="T1679" s="53" t="s">
        <v>60</v>
      </c>
      <c r="U1679" s="23" t="s">
        <v>112</v>
      </c>
      <c r="V1679">
        <v>130</v>
      </c>
      <c r="W1679">
        <v>126</v>
      </c>
      <c r="X1679">
        <v>1108</v>
      </c>
      <c r="Z1679">
        <v>15</v>
      </c>
      <c r="AA1679" s="37">
        <v>4</v>
      </c>
      <c r="AB1679" s="35" t="s">
        <v>377</v>
      </c>
      <c r="AC1679" s="35">
        <f>VLOOKUP(A1679,Raceinfo!$A$1:$D$15,4,0)</f>
        <v>3</v>
      </c>
      <c r="AD1679" t="s">
        <v>792</v>
      </c>
      <c r="AE1679">
        <v>82</v>
      </c>
      <c r="AF1679">
        <v>4</v>
      </c>
      <c r="AG1679">
        <v>5</v>
      </c>
      <c r="AH1679">
        <v>4</v>
      </c>
      <c r="AI1679">
        <v>8</v>
      </c>
      <c r="AL1679" t="s">
        <v>29</v>
      </c>
      <c r="AM1679" t="s">
        <v>1472</v>
      </c>
      <c r="AN1679" s="126">
        <f>表格2[[#This Row],[今次負磅]]/表格2[[#This Row],[排位體重]]*100%</f>
        <v>0.11732851985559567</v>
      </c>
      <c r="AO1679" t="str">
        <f t="shared" si="80"/>
        <v/>
      </c>
    </row>
    <row r="1680" spans="1:41" x14ac:dyDescent="0.25">
      <c r="A1680" s="26" t="s">
        <v>319</v>
      </c>
      <c r="B1680" s="25" t="s">
        <v>324</v>
      </c>
      <c r="C1680" s="25"/>
      <c r="D1680" s="25"/>
      <c r="E1680" s="11" t="s">
        <v>1414</v>
      </c>
      <c r="F1680" s="28" t="s">
        <v>1408</v>
      </c>
      <c r="G1680" s="30" t="str">
        <f>VLOOKUP(AF1680, method!$A$1:$B$15, 2, 0)</f>
        <v>放頭</v>
      </c>
      <c r="H1680" s="15">
        <v>1</v>
      </c>
      <c r="I1680" s="15" t="str">
        <f t="shared" si="78"/>
        <v/>
      </c>
      <c r="J1680" s="15">
        <f>COUNTIF($B$2:B1680,B1680)</f>
        <v>8</v>
      </c>
      <c r="K1680" s="15" t="str">
        <f t="shared" ca="1" si="79"/>
        <v/>
      </c>
      <c r="L1680" t="s">
        <v>420</v>
      </c>
      <c r="M1680" s="39" t="s">
        <v>369</v>
      </c>
      <c r="N1680">
        <v>1400</v>
      </c>
      <c r="O1680">
        <v>1</v>
      </c>
      <c r="P1680">
        <v>21.3</v>
      </c>
      <c r="Q1680">
        <v>10</v>
      </c>
      <c r="R1680">
        <v>8</v>
      </c>
      <c r="S1680" s="51" t="s">
        <v>52</v>
      </c>
      <c r="T1680" s="51" t="s">
        <v>52</v>
      </c>
      <c r="U1680" s="23" t="s">
        <v>112</v>
      </c>
      <c r="V1680">
        <v>130</v>
      </c>
      <c r="W1680">
        <v>128</v>
      </c>
      <c r="X1680">
        <v>1111</v>
      </c>
      <c r="Z1680">
        <v>18</v>
      </c>
      <c r="AA1680" s="37">
        <v>3</v>
      </c>
      <c r="AB1680" s="35" t="s">
        <v>370</v>
      </c>
      <c r="AC1680" s="35">
        <f>VLOOKUP(A1680,Raceinfo!$A$1:$D$15,4,0)</f>
        <v>3</v>
      </c>
      <c r="AD1680">
        <v>3</v>
      </c>
      <c r="AE1680">
        <v>72</v>
      </c>
      <c r="AF1680">
        <v>1</v>
      </c>
      <c r="AG1680">
        <v>1</v>
      </c>
      <c r="AH1680">
        <v>1</v>
      </c>
      <c r="AI1680">
        <v>1</v>
      </c>
      <c r="AL1680" t="s">
        <v>29</v>
      </c>
      <c r="AM1680" t="s">
        <v>1472</v>
      </c>
      <c r="AN1680" s="126">
        <f>表格2[[#This Row],[今次負磅]]/表格2[[#This Row],[排位體重]]*100%</f>
        <v>0.11701170117011701</v>
      </c>
      <c r="AO1680" t="str">
        <f t="shared" si="80"/>
        <v/>
      </c>
    </row>
    <row r="1681" spans="1:41" x14ac:dyDescent="0.25">
      <c r="A1681" s="26" t="s">
        <v>319</v>
      </c>
      <c r="B1681" s="25" t="s">
        <v>324</v>
      </c>
      <c r="C1681" s="25"/>
      <c r="D1681" s="25"/>
      <c r="E1681" s="11" t="s">
        <v>1414</v>
      </c>
      <c r="F1681" s="122"/>
      <c r="G1681" s="33" t="str">
        <f>VLOOKUP(AF1681, method!$A$1:$B$15, 2, 0)</f>
        <v>留後</v>
      </c>
      <c r="H1681">
        <v>6</v>
      </c>
      <c r="I1681" t="str">
        <f t="shared" si="78"/>
        <v/>
      </c>
      <c r="J1681">
        <f>COUNTIF($B$2:B1681,B1681)</f>
        <v>9</v>
      </c>
      <c r="K1681" t="str">
        <f t="shared" ca="1" si="79"/>
        <v/>
      </c>
      <c r="L1681" t="s">
        <v>505</v>
      </c>
      <c r="M1681" s="39" t="s">
        <v>430</v>
      </c>
      <c r="N1681">
        <v>1400</v>
      </c>
      <c r="O1681">
        <v>1</v>
      </c>
      <c r="P1681">
        <v>22.9</v>
      </c>
      <c r="Q1681">
        <v>10</v>
      </c>
      <c r="R1681">
        <v>13</v>
      </c>
      <c r="S1681" s="51" t="s">
        <v>52</v>
      </c>
      <c r="T1681" s="63" t="s">
        <v>191</v>
      </c>
      <c r="U1681" s="23" t="s">
        <v>112</v>
      </c>
      <c r="V1681">
        <v>130</v>
      </c>
      <c r="W1681">
        <v>128</v>
      </c>
      <c r="X1681">
        <v>1111</v>
      </c>
      <c r="Z1681">
        <v>16</v>
      </c>
      <c r="AA1681" s="37" t="s">
        <v>428</v>
      </c>
      <c r="AB1681" s="35" t="s">
        <v>370</v>
      </c>
      <c r="AC1681" s="35">
        <f>VLOOKUP(A1681,Raceinfo!$A$1:$D$15,4,0)</f>
        <v>3</v>
      </c>
      <c r="AD1681">
        <v>3</v>
      </c>
      <c r="AE1681">
        <v>73</v>
      </c>
      <c r="AF1681">
        <v>13</v>
      </c>
      <c r="AG1681">
        <v>13</v>
      </c>
      <c r="AH1681">
        <v>12</v>
      </c>
      <c r="AI1681">
        <v>7</v>
      </c>
      <c r="AL1681" t="s">
        <v>29</v>
      </c>
      <c r="AM1681" t="s">
        <v>1472</v>
      </c>
      <c r="AN1681" s="126">
        <f>表格2[[#This Row],[今次負磅]]/表格2[[#This Row],[排位體重]]*100%</f>
        <v>0.11701170117011701</v>
      </c>
      <c r="AO1681" t="str">
        <f t="shared" si="80"/>
        <v/>
      </c>
    </row>
    <row r="1682" spans="1:41" x14ac:dyDescent="0.25">
      <c r="A1682" s="26" t="s">
        <v>319</v>
      </c>
      <c r="B1682" s="25" t="s">
        <v>324</v>
      </c>
      <c r="C1682" s="25"/>
      <c r="D1682" s="25"/>
      <c r="E1682" s="11" t="s">
        <v>1414</v>
      </c>
      <c r="F1682" s="122"/>
      <c r="G1682" s="32" t="str">
        <f>VLOOKUP(AF1682, method!$A$1:$B$15, 2, 0)</f>
        <v>中前</v>
      </c>
      <c r="H1682">
        <v>5</v>
      </c>
      <c r="I1682" t="str">
        <f t="shared" si="78"/>
        <v/>
      </c>
      <c r="J1682">
        <f>COUNTIF($B$2:B1682,B1682)</f>
        <v>10</v>
      </c>
      <c r="K1682" t="str">
        <f t="shared" ca="1" si="79"/>
        <v/>
      </c>
      <c r="L1682" t="s">
        <v>429</v>
      </c>
      <c r="M1682" s="39" t="s">
        <v>430</v>
      </c>
      <c r="N1682" s="42">
        <v>1200</v>
      </c>
      <c r="O1682">
        <v>1</v>
      </c>
      <c r="P1682">
        <v>9.6300000000000008</v>
      </c>
      <c r="Q1682">
        <v>10</v>
      </c>
      <c r="R1682">
        <v>7</v>
      </c>
      <c r="S1682" s="51" t="s">
        <v>52</v>
      </c>
      <c r="T1682" s="47" t="s">
        <v>32</v>
      </c>
      <c r="U1682" s="23" t="s">
        <v>112</v>
      </c>
      <c r="V1682">
        <v>130</v>
      </c>
      <c r="W1682">
        <v>128</v>
      </c>
      <c r="X1682">
        <v>1095</v>
      </c>
      <c r="Z1682">
        <v>3.8</v>
      </c>
      <c r="AA1682" s="37">
        <v>3</v>
      </c>
      <c r="AB1682" s="35" t="s">
        <v>377</v>
      </c>
      <c r="AC1682" s="35">
        <f>VLOOKUP(A1682,Raceinfo!$A$1:$D$15,4,0)</f>
        <v>3</v>
      </c>
      <c r="AD1682">
        <v>3</v>
      </c>
      <c r="AE1682">
        <v>73</v>
      </c>
      <c r="AF1682">
        <v>6</v>
      </c>
      <c r="AG1682">
        <v>9</v>
      </c>
      <c r="AH1682">
        <v>5</v>
      </c>
      <c r="AL1682" t="s">
        <v>29</v>
      </c>
      <c r="AM1682" t="s">
        <v>1472</v>
      </c>
      <c r="AN1682" s="126">
        <f>表格2[[#This Row],[今次負磅]]/表格2[[#This Row],[排位體重]]*100%</f>
        <v>0.11872146118721461</v>
      </c>
      <c r="AO1682" t="str">
        <f t="shared" si="80"/>
        <v/>
      </c>
    </row>
    <row r="1683" spans="1:41" x14ac:dyDescent="0.25">
      <c r="A1683" s="26" t="s">
        <v>319</v>
      </c>
      <c r="B1683" s="25" t="s">
        <v>324</v>
      </c>
      <c r="C1683" s="25"/>
      <c r="D1683" s="25"/>
      <c r="E1683" s="125" t="s">
        <v>1399</v>
      </c>
      <c r="F1683" s="122"/>
      <c r="G1683" s="32" t="str">
        <f>VLOOKUP(AF1683, method!$A$1:$B$15, 2, 0)</f>
        <v>中前</v>
      </c>
      <c r="H1683">
        <v>9</v>
      </c>
      <c r="I1683" t="str">
        <f t="shared" si="78"/>
        <v/>
      </c>
      <c r="J1683">
        <f>COUNTIF($B$2:B1683,B1683)</f>
        <v>11</v>
      </c>
      <c r="K1683" t="str">
        <f t="shared" ca="1" si="79"/>
        <v/>
      </c>
      <c r="L1683" t="s">
        <v>683</v>
      </c>
      <c r="M1683" s="40" t="s">
        <v>376</v>
      </c>
      <c r="N1683" s="42">
        <v>1200</v>
      </c>
      <c r="O1683">
        <v>1</v>
      </c>
      <c r="P1683">
        <v>10.45</v>
      </c>
      <c r="Q1683">
        <v>10</v>
      </c>
      <c r="R1683">
        <v>6</v>
      </c>
      <c r="S1683" s="51" t="s">
        <v>52</v>
      </c>
      <c r="T1683" s="66" t="s">
        <v>356</v>
      </c>
      <c r="U1683" s="23" t="s">
        <v>112</v>
      </c>
      <c r="V1683">
        <v>130</v>
      </c>
      <c r="W1683">
        <v>132</v>
      </c>
      <c r="X1683">
        <v>1094</v>
      </c>
      <c r="Z1683">
        <v>7</v>
      </c>
      <c r="AA1683" s="37" t="s">
        <v>436</v>
      </c>
      <c r="AB1683" s="35" t="s">
        <v>377</v>
      </c>
      <c r="AC1683" s="35">
        <f>VLOOKUP(A1683,Raceinfo!$A$1:$D$15,4,0)</f>
        <v>3</v>
      </c>
      <c r="AD1683">
        <v>3</v>
      </c>
      <c r="AE1683">
        <v>73</v>
      </c>
      <c r="AF1683">
        <v>7</v>
      </c>
      <c r="AG1683">
        <v>6</v>
      </c>
      <c r="AH1683">
        <v>9</v>
      </c>
      <c r="AL1683" t="s">
        <v>29</v>
      </c>
      <c r="AM1683" t="s">
        <v>1472</v>
      </c>
      <c r="AN1683" s="126">
        <f>表格2[[#This Row],[今次負磅]]/表格2[[#This Row],[排位體重]]*100%</f>
        <v>0.11882998171846434</v>
      </c>
      <c r="AO1683" t="str">
        <f t="shared" si="80"/>
        <v/>
      </c>
    </row>
    <row r="1684" spans="1:41" x14ac:dyDescent="0.25">
      <c r="A1684" s="26" t="s">
        <v>319</v>
      </c>
      <c r="B1684" s="25" t="s">
        <v>324</v>
      </c>
      <c r="C1684" s="25"/>
      <c r="D1684" s="25"/>
      <c r="E1684" s="125" t="s">
        <v>1399</v>
      </c>
      <c r="F1684" s="122"/>
      <c r="G1684" s="30" t="str">
        <f>VLOOKUP(AF1684, method!$A$1:$B$15, 2, 0)</f>
        <v>放頭</v>
      </c>
      <c r="H1684">
        <v>4</v>
      </c>
      <c r="I1684" t="str">
        <f t="shared" si="78"/>
        <v/>
      </c>
      <c r="J1684">
        <f>COUNTIF($B$2:B1684,B1684)</f>
        <v>12</v>
      </c>
      <c r="K1684" t="str">
        <f t="shared" ca="1" si="79"/>
        <v/>
      </c>
      <c r="L1684" t="s">
        <v>475</v>
      </c>
      <c r="M1684" s="40" t="s">
        <v>398</v>
      </c>
      <c r="N1684" s="42">
        <v>1200</v>
      </c>
      <c r="O1684">
        <v>1</v>
      </c>
      <c r="P1684">
        <v>10.9</v>
      </c>
      <c r="Q1684">
        <v>10</v>
      </c>
      <c r="R1684">
        <v>1</v>
      </c>
      <c r="S1684" s="51" t="s">
        <v>52</v>
      </c>
      <c r="T1684" s="47" t="s">
        <v>32</v>
      </c>
      <c r="U1684" s="23" t="s">
        <v>112</v>
      </c>
      <c r="V1684">
        <v>130</v>
      </c>
      <c r="W1684">
        <v>132</v>
      </c>
      <c r="X1684">
        <v>1095</v>
      </c>
      <c r="Z1684">
        <v>1.8</v>
      </c>
      <c r="AA1684" s="38" t="s">
        <v>461</v>
      </c>
      <c r="AB1684" s="35" t="s">
        <v>370</v>
      </c>
      <c r="AC1684" s="35">
        <f>VLOOKUP(A1684,Raceinfo!$A$1:$D$15,4,0)</f>
        <v>3</v>
      </c>
      <c r="AD1684">
        <v>3</v>
      </c>
      <c r="AE1684">
        <v>72</v>
      </c>
      <c r="AF1684">
        <v>3</v>
      </c>
      <c r="AG1684">
        <v>3</v>
      </c>
      <c r="AH1684">
        <v>4</v>
      </c>
      <c r="AL1684" t="s">
        <v>29</v>
      </c>
      <c r="AM1684" t="s">
        <v>1472</v>
      </c>
      <c r="AN1684" s="126">
        <f>表格2[[#This Row],[今次負磅]]/表格2[[#This Row],[排位體重]]*100%</f>
        <v>0.11872146118721461</v>
      </c>
      <c r="AO1684" t="str">
        <f t="shared" si="80"/>
        <v/>
      </c>
    </row>
    <row r="1685" spans="1:41" x14ac:dyDescent="0.25">
      <c r="A1685" s="26" t="s">
        <v>319</v>
      </c>
      <c r="B1685" s="25" t="s">
        <v>324</v>
      </c>
      <c r="C1685" s="25"/>
      <c r="D1685" s="25"/>
      <c r="E1685" s="12" t="s">
        <v>29</v>
      </c>
      <c r="F1685" s="28" t="s">
        <v>1408</v>
      </c>
      <c r="G1685" s="30" t="str">
        <f>VLOOKUP(AF1685, method!$A$1:$B$15, 2, 0)</f>
        <v>放頭</v>
      </c>
      <c r="H1685" s="15">
        <v>1</v>
      </c>
      <c r="I1685" s="15" t="str">
        <f t="shared" si="78"/>
        <v/>
      </c>
      <c r="J1685" s="15">
        <f>COUNTIF($B$2:B1685,B1685)</f>
        <v>13</v>
      </c>
      <c r="K1685" s="15" t="str">
        <f t="shared" ca="1" si="79"/>
        <v/>
      </c>
      <c r="L1685" t="s">
        <v>618</v>
      </c>
      <c r="M1685" s="40" t="s">
        <v>426</v>
      </c>
      <c r="N1685" s="42">
        <v>1200</v>
      </c>
      <c r="O1685">
        <v>1</v>
      </c>
      <c r="P1685">
        <v>9.83</v>
      </c>
      <c r="Q1685">
        <v>10</v>
      </c>
      <c r="R1685">
        <v>7</v>
      </c>
      <c r="S1685" s="51" t="s">
        <v>52</v>
      </c>
      <c r="T1685" s="47" t="s">
        <v>32</v>
      </c>
      <c r="U1685" s="23" t="s">
        <v>112</v>
      </c>
      <c r="V1685">
        <v>130</v>
      </c>
      <c r="W1685">
        <v>121</v>
      </c>
      <c r="X1685">
        <v>1089</v>
      </c>
      <c r="Z1685">
        <v>2.8</v>
      </c>
      <c r="AA1685" s="38" t="s">
        <v>470</v>
      </c>
      <c r="AB1685" s="35" t="s">
        <v>377</v>
      </c>
      <c r="AC1685" s="35">
        <f>VLOOKUP(A1685,Raceinfo!$A$1:$D$15,4,0)</f>
        <v>3</v>
      </c>
      <c r="AD1685">
        <v>3</v>
      </c>
      <c r="AE1685">
        <v>65</v>
      </c>
      <c r="AF1685">
        <v>2</v>
      </c>
      <c r="AG1685">
        <v>2</v>
      </c>
      <c r="AH1685">
        <v>1</v>
      </c>
      <c r="AL1685" t="s">
        <v>715</v>
      </c>
      <c r="AM1685" t="s">
        <v>1608</v>
      </c>
      <c r="AN1685" s="126">
        <f>表格2[[#This Row],[今次負磅]]/表格2[[#This Row],[排位體重]]*100%</f>
        <v>0.11937557392102846</v>
      </c>
      <c r="AO1685" t="str">
        <f t="shared" si="80"/>
        <v/>
      </c>
    </row>
    <row r="1686" spans="1:41" x14ac:dyDescent="0.25">
      <c r="A1686" s="26" t="s">
        <v>319</v>
      </c>
      <c r="B1686" s="25" t="s">
        <v>324</v>
      </c>
      <c r="C1686" s="25" t="s">
        <v>1410</v>
      </c>
      <c r="D1686" s="25"/>
      <c r="E1686" s="12" t="s">
        <v>29</v>
      </c>
      <c r="F1686" s="122"/>
      <c r="G1686" s="30" t="str">
        <f>VLOOKUP(AF1686, method!$A$1:$B$15, 2, 0)</f>
        <v>放頭</v>
      </c>
      <c r="H1686">
        <v>5</v>
      </c>
      <c r="I1686" t="str">
        <f t="shared" si="78"/>
        <v/>
      </c>
      <c r="J1686">
        <f>COUNTIF($B$2:B1686,B1686)</f>
        <v>14</v>
      </c>
      <c r="K1686" t="str">
        <f t="shared" ca="1" si="79"/>
        <v/>
      </c>
      <c r="L1686" t="s">
        <v>433</v>
      </c>
      <c r="M1686" s="39" t="s">
        <v>384</v>
      </c>
      <c r="N1686" s="42">
        <v>1200</v>
      </c>
      <c r="O1686">
        <v>1</v>
      </c>
      <c r="P1686" s="127">
        <v>8.91</v>
      </c>
      <c r="Q1686">
        <v>10</v>
      </c>
      <c r="R1686">
        <v>13</v>
      </c>
      <c r="S1686" s="51" t="s">
        <v>52</v>
      </c>
      <c r="T1686" s="63" t="s">
        <v>191</v>
      </c>
      <c r="U1686" s="23" t="s">
        <v>112</v>
      </c>
      <c r="V1686">
        <v>130</v>
      </c>
      <c r="W1686">
        <v>120</v>
      </c>
      <c r="X1686">
        <v>1089</v>
      </c>
      <c r="Z1686">
        <v>2.4</v>
      </c>
      <c r="AA1686" s="38" t="s">
        <v>463</v>
      </c>
      <c r="AB1686" s="35" t="s">
        <v>370</v>
      </c>
      <c r="AC1686" s="35">
        <f>VLOOKUP(A1686,Raceinfo!$A$1:$D$15,4,0)</f>
        <v>3</v>
      </c>
      <c r="AD1686">
        <v>3</v>
      </c>
      <c r="AE1686">
        <v>65</v>
      </c>
      <c r="AF1686">
        <v>2</v>
      </c>
      <c r="AG1686">
        <v>2</v>
      </c>
      <c r="AH1686">
        <v>5</v>
      </c>
      <c r="AL1686" t="s">
        <v>66</v>
      </c>
      <c r="AM1686" t="s">
        <v>1468</v>
      </c>
      <c r="AN1686" s="126">
        <f>表格2[[#This Row],[今次負磅]]/表格2[[#This Row],[排位體重]]*100%</f>
        <v>0.11937557392102846</v>
      </c>
      <c r="AO1686" t="str">
        <f t="shared" si="80"/>
        <v/>
      </c>
    </row>
    <row r="1687" spans="1:41" x14ac:dyDescent="0.25">
      <c r="A1687" s="26" t="s">
        <v>319</v>
      </c>
      <c r="B1687" s="25" t="s">
        <v>324</v>
      </c>
      <c r="C1687" s="25" t="s">
        <v>1410</v>
      </c>
      <c r="D1687" s="25"/>
      <c r="E1687" s="124" t="s">
        <v>1413</v>
      </c>
      <c r="F1687" s="23" t="s">
        <v>1409</v>
      </c>
      <c r="G1687" s="32" t="str">
        <f>VLOOKUP(AF1687, method!$A$1:$B$15, 2, 0)</f>
        <v>中前</v>
      </c>
      <c r="H1687" s="15">
        <v>2</v>
      </c>
      <c r="I1687" s="15" t="str">
        <f t="shared" si="78"/>
        <v/>
      </c>
      <c r="J1687" s="15">
        <f>COUNTIF($B$2:B1687,B1687)</f>
        <v>15</v>
      </c>
      <c r="K1687" s="15" t="str">
        <f t="shared" ca="1" si="79"/>
        <v/>
      </c>
      <c r="L1687" t="s">
        <v>508</v>
      </c>
      <c r="M1687" s="39" t="s">
        <v>369</v>
      </c>
      <c r="N1687" s="42">
        <v>1200</v>
      </c>
      <c r="O1687">
        <v>1</v>
      </c>
      <c r="P1687" s="127">
        <v>8.64</v>
      </c>
      <c r="Q1687">
        <v>10</v>
      </c>
      <c r="R1687">
        <v>5</v>
      </c>
      <c r="S1687" s="51" t="s">
        <v>52</v>
      </c>
      <c r="T1687" s="63" t="s">
        <v>191</v>
      </c>
      <c r="U1687" s="23" t="s">
        <v>112</v>
      </c>
      <c r="V1687">
        <v>130</v>
      </c>
      <c r="W1687">
        <v>123</v>
      </c>
      <c r="X1687">
        <v>1090</v>
      </c>
      <c r="Z1687">
        <v>4.5</v>
      </c>
      <c r="AA1687" s="38" t="s">
        <v>550</v>
      </c>
      <c r="AB1687" s="35" t="s">
        <v>377</v>
      </c>
      <c r="AC1687" s="35">
        <f>VLOOKUP(A1687,Raceinfo!$A$1:$D$15,4,0)</f>
        <v>3</v>
      </c>
      <c r="AD1687">
        <v>3</v>
      </c>
      <c r="AE1687">
        <v>64</v>
      </c>
      <c r="AF1687">
        <v>6</v>
      </c>
      <c r="AG1687">
        <v>6</v>
      </c>
      <c r="AH1687">
        <v>2</v>
      </c>
      <c r="AL1687" t="s">
        <v>297</v>
      </c>
      <c r="AM1687" t="s">
        <v>1502</v>
      </c>
      <c r="AN1687" s="126">
        <f>表格2[[#This Row],[今次負磅]]/表格2[[#This Row],[排位體重]]*100%</f>
        <v>0.11926605504587157</v>
      </c>
      <c r="AO1687" t="str">
        <f t="shared" si="80"/>
        <v/>
      </c>
    </row>
    <row r="1688" spans="1:41" x14ac:dyDescent="0.25">
      <c r="A1688" s="26" t="s">
        <v>319</v>
      </c>
      <c r="B1688" s="25" t="s">
        <v>324</v>
      </c>
      <c r="C1688" s="25" t="s">
        <v>1410</v>
      </c>
      <c r="D1688" s="25"/>
      <c r="E1688" s="12" t="s">
        <v>29</v>
      </c>
      <c r="F1688" s="122"/>
      <c r="G1688" s="32" t="str">
        <f>VLOOKUP(AF1688, method!$A$1:$B$15, 2, 0)</f>
        <v>中前</v>
      </c>
      <c r="H1688" s="15">
        <v>3</v>
      </c>
      <c r="I1688" s="15" t="str">
        <f t="shared" si="78"/>
        <v/>
      </c>
      <c r="J1688" s="15">
        <f>COUNTIF($B$2:B1688,B1688)</f>
        <v>16</v>
      </c>
      <c r="K1688" s="15" t="str">
        <f t="shared" ca="1" si="79"/>
        <v/>
      </c>
      <c r="L1688" t="s">
        <v>509</v>
      </c>
      <c r="M1688" s="39" t="s">
        <v>430</v>
      </c>
      <c r="N1688" s="42">
        <v>1200</v>
      </c>
      <c r="O1688">
        <v>1</v>
      </c>
      <c r="P1688" s="127">
        <v>8.9700000000000006</v>
      </c>
      <c r="Q1688">
        <v>10</v>
      </c>
      <c r="R1688">
        <v>10</v>
      </c>
      <c r="S1688" s="51" t="s">
        <v>52</v>
      </c>
      <c r="T1688" s="59" t="s">
        <v>111</v>
      </c>
      <c r="U1688" s="23" t="s">
        <v>112</v>
      </c>
      <c r="V1688">
        <v>130</v>
      </c>
      <c r="W1688">
        <v>118</v>
      </c>
      <c r="X1688">
        <v>1091</v>
      </c>
      <c r="Z1688">
        <v>7.1</v>
      </c>
      <c r="AA1688" s="38" t="s">
        <v>470</v>
      </c>
      <c r="AB1688" s="35" t="s">
        <v>370</v>
      </c>
      <c r="AC1688" s="35">
        <f>VLOOKUP(A1688,Raceinfo!$A$1:$D$15,4,0)</f>
        <v>3</v>
      </c>
      <c r="AD1688">
        <v>3</v>
      </c>
      <c r="AE1688">
        <v>63</v>
      </c>
      <c r="AF1688">
        <v>4</v>
      </c>
      <c r="AG1688">
        <v>3</v>
      </c>
      <c r="AH1688">
        <v>3</v>
      </c>
      <c r="AL1688" t="s">
        <v>385</v>
      </c>
      <c r="AM1688" t="s">
        <v>1405</v>
      </c>
      <c r="AN1688" s="126">
        <f>表格2[[#This Row],[今次負磅]]/表格2[[#This Row],[排位體重]]*100%</f>
        <v>0.11915673693858846</v>
      </c>
      <c r="AO1688" t="str">
        <f t="shared" si="80"/>
        <v/>
      </c>
    </row>
    <row r="1689" spans="1:41" x14ac:dyDescent="0.25">
      <c r="A1689" s="26" t="s">
        <v>319</v>
      </c>
      <c r="B1689" s="25" t="s">
        <v>324</v>
      </c>
      <c r="C1689" s="25"/>
      <c r="D1689" s="25"/>
      <c r="E1689" s="12" t="s">
        <v>29</v>
      </c>
      <c r="F1689" s="122"/>
      <c r="G1689" s="30" t="str">
        <f>VLOOKUP(AF1689, method!$A$1:$B$15, 2, 0)</f>
        <v>放頭</v>
      </c>
      <c r="H1689">
        <v>6</v>
      </c>
      <c r="I1689" t="str">
        <f t="shared" si="78"/>
        <v/>
      </c>
      <c r="J1689">
        <f>COUNTIF($B$2:B1689,B1689)</f>
        <v>17</v>
      </c>
      <c r="K1689" t="str">
        <f t="shared" ca="1" si="79"/>
        <v/>
      </c>
      <c r="L1689" t="s">
        <v>438</v>
      </c>
      <c r="M1689" s="39" t="s">
        <v>369</v>
      </c>
      <c r="N1689">
        <v>1400</v>
      </c>
      <c r="O1689">
        <v>1</v>
      </c>
      <c r="P1689">
        <v>21.65</v>
      </c>
      <c r="Q1689">
        <v>10</v>
      </c>
      <c r="R1689">
        <v>13</v>
      </c>
      <c r="S1689" s="51" t="s">
        <v>52</v>
      </c>
      <c r="T1689" s="63" t="s">
        <v>191</v>
      </c>
      <c r="U1689" s="23" t="s">
        <v>112</v>
      </c>
      <c r="V1689">
        <v>130</v>
      </c>
      <c r="W1689">
        <v>120</v>
      </c>
      <c r="X1689">
        <v>1084</v>
      </c>
      <c r="Z1689">
        <v>20</v>
      </c>
      <c r="AA1689" s="37">
        <v>5</v>
      </c>
      <c r="AB1689" s="35" t="s">
        <v>377</v>
      </c>
      <c r="AC1689" s="35">
        <f>VLOOKUP(A1689,Raceinfo!$A$1:$D$15,4,0)</f>
        <v>3</v>
      </c>
      <c r="AD1689">
        <v>3</v>
      </c>
      <c r="AE1689">
        <v>63</v>
      </c>
      <c r="AF1689">
        <v>2</v>
      </c>
      <c r="AG1689">
        <v>3</v>
      </c>
      <c r="AH1689">
        <v>2</v>
      </c>
      <c r="AI1689">
        <v>6</v>
      </c>
      <c r="AL1689" t="s">
        <v>385</v>
      </c>
      <c r="AM1689" t="s">
        <v>1405</v>
      </c>
      <c r="AN1689" s="126">
        <f>表格2[[#This Row],[今次負磅]]/表格2[[#This Row],[排位體重]]*100%</f>
        <v>0.11992619926199262</v>
      </c>
      <c r="AO1689" t="str">
        <f t="shared" si="80"/>
        <v/>
      </c>
    </row>
    <row r="1690" spans="1:41" x14ac:dyDescent="0.25">
      <c r="A1690" s="26" t="s">
        <v>319</v>
      </c>
      <c r="B1690" s="25" t="s">
        <v>324</v>
      </c>
      <c r="C1690" s="25"/>
      <c r="D1690" s="25"/>
      <c r="E1690" s="124" t="s">
        <v>1413</v>
      </c>
      <c r="F1690" s="122"/>
      <c r="G1690" s="32" t="str">
        <f>VLOOKUP(AF1690, method!$A$1:$B$15, 2, 0)</f>
        <v>中前</v>
      </c>
      <c r="H1690">
        <v>4</v>
      </c>
      <c r="I1690" t="str">
        <f t="shared" si="78"/>
        <v/>
      </c>
      <c r="J1690">
        <f>COUNTIF($B$2:B1690,B1690)</f>
        <v>18</v>
      </c>
      <c r="K1690" t="str">
        <f t="shared" ca="1" si="79"/>
        <v/>
      </c>
      <c r="L1690" t="s">
        <v>536</v>
      </c>
      <c r="M1690" s="39" t="s">
        <v>369</v>
      </c>
      <c r="N1690" s="42">
        <v>1200</v>
      </c>
      <c r="O1690">
        <v>1</v>
      </c>
      <c r="P1690">
        <v>9.3000000000000007</v>
      </c>
      <c r="Q1690">
        <v>10</v>
      </c>
      <c r="R1690">
        <v>6</v>
      </c>
      <c r="S1690" s="51" t="s">
        <v>52</v>
      </c>
      <c r="T1690" s="63" t="s">
        <v>191</v>
      </c>
      <c r="U1690" s="23" t="s">
        <v>112</v>
      </c>
      <c r="V1690">
        <v>130</v>
      </c>
      <c r="W1690">
        <v>120</v>
      </c>
      <c r="X1690">
        <v>1071</v>
      </c>
      <c r="Z1690">
        <v>3.3</v>
      </c>
      <c r="AA1690" s="38">
        <v>2</v>
      </c>
      <c r="AB1690" s="35" t="s">
        <v>377</v>
      </c>
      <c r="AC1690" s="35">
        <f>VLOOKUP(A1690,Raceinfo!$A$1:$D$15,4,0)</f>
        <v>3</v>
      </c>
      <c r="AD1690">
        <v>3</v>
      </c>
      <c r="AE1690">
        <v>63</v>
      </c>
      <c r="AF1690">
        <v>4</v>
      </c>
      <c r="AG1690">
        <v>4</v>
      </c>
      <c r="AH1690">
        <v>4</v>
      </c>
      <c r="AL1690" t="s">
        <v>385</v>
      </c>
      <c r="AM1690" t="s">
        <v>1405</v>
      </c>
      <c r="AN1690" s="126">
        <f>表格2[[#This Row],[今次負磅]]/表格2[[#This Row],[排位體重]]*100%</f>
        <v>0.12138188608776844</v>
      </c>
      <c r="AO1690" t="str">
        <f t="shared" si="80"/>
        <v/>
      </c>
    </row>
    <row r="1691" spans="1:41" x14ac:dyDescent="0.25">
      <c r="A1691" s="26" t="s">
        <v>319</v>
      </c>
      <c r="B1691" s="25" t="s">
        <v>324</v>
      </c>
      <c r="C1691" s="25"/>
      <c r="D1691" s="25"/>
      <c r="E1691" s="11" t="s">
        <v>1414</v>
      </c>
      <c r="F1691" s="28" t="s">
        <v>1408</v>
      </c>
      <c r="G1691" s="30" t="str">
        <f>VLOOKUP(AF1691, method!$A$1:$B$15, 2, 0)</f>
        <v>放頭</v>
      </c>
      <c r="H1691" s="15">
        <v>2</v>
      </c>
      <c r="I1691" s="15" t="str">
        <f t="shared" si="78"/>
        <v/>
      </c>
      <c r="J1691" s="15">
        <f>COUNTIF($B$2:B1691,B1691)</f>
        <v>19</v>
      </c>
      <c r="K1691" s="15" t="str">
        <f t="shared" ca="1" si="79"/>
        <v/>
      </c>
      <c r="L1691" t="s">
        <v>595</v>
      </c>
      <c r="M1691" s="39" t="s">
        <v>390</v>
      </c>
      <c r="N1691" s="42">
        <v>1200</v>
      </c>
      <c r="O1691">
        <v>1</v>
      </c>
      <c r="P1691">
        <v>9.16</v>
      </c>
      <c r="Q1691">
        <v>10</v>
      </c>
      <c r="R1691">
        <v>14</v>
      </c>
      <c r="S1691" s="51" t="s">
        <v>52</v>
      </c>
      <c r="T1691" s="63" t="s">
        <v>191</v>
      </c>
      <c r="U1691" s="23" t="s">
        <v>112</v>
      </c>
      <c r="V1691">
        <v>130</v>
      </c>
      <c r="W1691">
        <v>135</v>
      </c>
      <c r="X1691">
        <v>1086</v>
      </c>
      <c r="Z1691">
        <v>3.2</v>
      </c>
      <c r="AA1691" s="38" t="s">
        <v>461</v>
      </c>
      <c r="AB1691" s="35" t="s">
        <v>377</v>
      </c>
      <c r="AC1691" s="35">
        <f>VLOOKUP(A1691,Raceinfo!$A$1:$D$15,4,0)</f>
        <v>3</v>
      </c>
      <c r="AD1691">
        <v>4</v>
      </c>
      <c r="AE1691">
        <v>60</v>
      </c>
      <c r="AF1691">
        <v>2</v>
      </c>
      <c r="AG1691">
        <v>2</v>
      </c>
      <c r="AH1691">
        <v>2</v>
      </c>
      <c r="AL1691" t="s">
        <v>385</v>
      </c>
      <c r="AM1691" t="s">
        <v>1405</v>
      </c>
      <c r="AN1691" s="126">
        <f>表格2[[#This Row],[今次負磅]]/表格2[[#This Row],[排位體重]]*100%</f>
        <v>0.11970534069981584</v>
      </c>
      <c r="AO1691" t="str">
        <f t="shared" si="80"/>
        <v/>
      </c>
    </row>
    <row r="1692" spans="1:41" x14ac:dyDescent="0.25">
      <c r="A1692" s="26" t="s">
        <v>319</v>
      </c>
      <c r="B1692" s="25" t="s">
        <v>324</v>
      </c>
      <c r="C1692" s="25"/>
      <c r="D1692" s="25"/>
      <c r="E1692" s="11" t="s">
        <v>1414</v>
      </c>
      <c r="F1692" s="28" t="s">
        <v>1408</v>
      </c>
      <c r="G1692" s="30" t="str">
        <f>VLOOKUP(AF1692, method!$A$1:$B$15, 2, 0)</f>
        <v>放頭</v>
      </c>
      <c r="H1692" s="15">
        <v>1</v>
      </c>
      <c r="I1692" s="15" t="str">
        <f t="shared" si="78"/>
        <v/>
      </c>
      <c r="J1692" s="15">
        <f>COUNTIF($B$2:B1692,B1692)</f>
        <v>20</v>
      </c>
      <c r="K1692" s="15" t="str">
        <f t="shared" ca="1" si="79"/>
        <v/>
      </c>
      <c r="L1692" t="s">
        <v>441</v>
      </c>
      <c r="M1692" s="39" t="s">
        <v>413</v>
      </c>
      <c r="N1692" s="42">
        <v>1200</v>
      </c>
      <c r="O1692">
        <v>1</v>
      </c>
      <c r="P1692">
        <v>9.8699999999999992</v>
      </c>
      <c r="Q1692">
        <v>10</v>
      </c>
      <c r="R1692">
        <v>12</v>
      </c>
      <c r="S1692" s="51" t="s">
        <v>52</v>
      </c>
      <c r="T1692" s="63" t="s">
        <v>191</v>
      </c>
      <c r="U1692" s="23" t="s">
        <v>112</v>
      </c>
      <c r="V1692">
        <v>130</v>
      </c>
      <c r="W1692">
        <v>127</v>
      </c>
      <c r="X1692">
        <v>1086</v>
      </c>
      <c r="Z1692">
        <v>4.5999999999999996</v>
      </c>
      <c r="AA1692" s="38" t="s">
        <v>468</v>
      </c>
      <c r="AB1692" s="35" t="s">
        <v>370</v>
      </c>
      <c r="AC1692" s="35">
        <f>VLOOKUP(A1692,Raceinfo!$A$1:$D$15,4,0)</f>
        <v>3</v>
      </c>
      <c r="AD1692">
        <v>4</v>
      </c>
      <c r="AE1692">
        <v>52</v>
      </c>
      <c r="AF1692">
        <v>1</v>
      </c>
      <c r="AG1692">
        <v>1</v>
      </c>
      <c r="AH1692">
        <v>1</v>
      </c>
      <c r="AL1692" t="s">
        <v>385</v>
      </c>
      <c r="AM1692" t="s">
        <v>1405</v>
      </c>
      <c r="AN1692" s="126">
        <f>表格2[[#This Row],[今次負磅]]/表格2[[#This Row],[排位體重]]*100%</f>
        <v>0.11970534069981584</v>
      </c>
      <c r="AO1692" t="str">
        <f t="shared" si="80"/>
        <v/>
      </c>
    </row>
    <row r="1693" spans="1:41" x14ac:dyDescent="0.25">
      <c r="A1693" s="26" t="s">
        <v>319</v>
      </c>
      <c r="B1693" s="26" t="s">
        <v>326</v>
      </c>
      <c r="C1693" s="26"/>
      <c r="D1693" s="26"/>
      <c r="E1693" s="11" t="s">
        <v>1414</v>
      </c>
      <c r="F1693" s="122"/>
      <c r="G1693" s="32" t="str">
        <f>VLOOKUP(AF1693, method!$A$1:$B$15, 2, 0)</f>
        <v>中前</v>
      </c>
      <c r="H1693">
        <v>10</v>
      </c>
      <c r="I1693" t="str">
        <f t="shared" si="78"/>
        <v/>
      </c>
      <c r="J1693">
        <f>COUNTIF($B$2:B1693,B1693)</f>
        <v>1</v>
      </c>
      <c r="K1693" t="str">
        <f t="shared" ca="1" si="79"/>
        <v/>
      </c>
      <c r="L1693" t="s">
        <v>393</v>
      </c>
      <c r="M1693" s="39" t="s">
        <v>394</v>
      </c>
      <c r="N1693" s="42">
        <v>1200</v>
      </c>
      <c r="O1693">
        <v>1</v>
      </c>
      <c r="P1693">
        <v>9.36</v>
      </c>
      <c r="Q1693">
        <v>2</v>
      </c>
      <c r="R1693">
        <v>5</v>
      </c>
      <c r="S1693" s="50" t="s">
        <v>46</v>
      </c>
      <c r="T1693" s="47" t="s">
        <v>32</v>
      </c>
      <c r="U1693" s="17" t="s">
        <v>16</v>
      </c>
      <c r="V1693">
        <v>130</v>
      </c>
      <c r="W1693">
        <v>135</v>
      </c>
      <c r="X1693">
        <v>1201</v>
      </c>
      <c r="Z1693">
        <v>8.1</v>
      </c>
      <c r="AA1693" s="37" t="s">
        <v>471</v>
      </c>
      <c r="AB1693" s="35" t="s">
        <v>377</v>
      </c>
      <c r="AC1693" s="35">
        <f>VLOOKUP(A1693,Raceinfo!$A$1:$D$15,4,0)</f>
        <v>3</v>
      </c>
      <c r="AD1693">
        <v>3</v>
      </c>
      <c r="AE1693">
        <v>79</v>
      </c>
      <c r="AF1693">
        <v>6</v>
      </c>
      <c r="AG1693">
        <v>6</v>
      </c>
      <c r="AH1693">
        <v>10</v>
      </c>
      <c r="AL1693" t="s">
        <v>18</v>
      </c>
      <c r="AM1693" t="s">
        <v>1475</v>
      </c>
      <c r="AN1693" s="126">
        <f>表格2[[#This Row],[今次負磅]]/表格2[[#This Row],[排位體重]]*100%</f>
        <v>0.10824313072439634</v>
      </c>
      <c r="AO1693" t="str">
        <f t="shared" si="80"/>
        <v/>
      </c>
    </row>
    <row r="1694" spans="1:41" x14ac:dyDescent="0.25">
      <c r="A1694" s="26" t="s">
        <v>319</v>
      </c>
      <c r="B1694" s="26" t="s">
        <v>326</v>
      </c>
      <c r="C1694" s="26" t="s">
        <v>1410</v>
      </c>
      <c r="D1694" s="26" t="s">
        <v>593</v>
      </c>
      <c r="E1694" s="11" t="s">
        <v>1414</v>
      </c>
      <c r="F1694" s="122"/>
      <c r="G1694" s="32" t="str">
        <f>VLOOKUP(AF1694, method!$A$1:$B$15, 2, 0)</f>
        <v>中前</v>
      </c>
      <c r="H1694">
        <v>4</v>
      </c>
      <c r="I1694" t="str">
        <f t="shared" si="78"/>
        <v/>
      </c>
      <c r="J1694">
        <f>COUNTIF($B$2:B1694,B1694)</f>
        <v>2</v>
      </c>
      <c r="K1694" t="str">
        <f t="shared" ca="1" si="79"/>
        <v/>
      </c>
      <c r="L1694" t="s">
        <v>415</v>
      </c>
      <c r="M1694" s="39" t="s">
        <v>413</v>
      </c>
      <c r="N1694" s="42">
        <v>1200</v>
      </c>
      <c r="O1694">
        <v>1</v>
      </c>
      <c r="P1694" s="127">
        <v>8.94</v>
      </c>
      <c r="Q1694">
        <v>2</v>
      </c>
      <c r="R1694">
        <v>1</v>
      </c>
      <c r="S1694" s="50" t="s">
        <v>46</v>
      </c>
      <c r="T1694" s="47" t="s">
        <v>32</v>
      </c>
      <c r="U1694" s="17" t="s">
        <v>16</v>
      </c>
      <c r="V1694">
        <v>130</v>
      </c>
      <c r="W1694">
        <v>135</v>
      </c>
      <c r="X1694">
        <v>1206</v>
      </c>
      <c r="Z1694">
        <v>5.6</v>
      </c>
      <c r="AA1694" s="38">
        <v>1</v>
      </c>
      <c r="AB1694" s="35" t="s">
        <v>377</v>
      </c>
      <c r="AC1694" s="35">
        <f>VLOOKUP(A1694,Raceinfo!$A$1:$D$15,4,0)</f>
        <v>3</v>
      </c>
      <c r="AD1694">
        <v>3</v>
      </c>
      <c r="AE1694">
        <v>80</v>
      </c>
      <c r="AF1694">
        <v>6</v>
      </c>
      <c r="AG1694">
        <v>5</v>
      </c>
      <c r="AH1694">
        <v>4</v>
      </c>
      <c r="AL1694" t="s">
        <v>18</v>
      </c>
      <c r="AM1694" t="s">
        <v>1475</v>
      </c>
      <c r="AN1694" s="126">
        <f>表格2[[#This Row],[今次負磅]]/表格2[[#This Row],[排位體重]]*100%</f>
        <v>0.1077943615257048</v>
      </c>
      <c r="AO1694" t="str">
        <f t="shared" si="80"/>
        <v/>
      </c>
    </row>
    <row r="1695" spans="1:41" x14ac:dyDescent="0.25">
      <c r="A1695" s="26" t="s">
        <v>319</v>
      </c>
      <c r="B1695" s="26" t="s">
        <v>326</v>
      </c>
      <c r="C1695" s="26"/>
      <c r="D1695" s="26"/>
      <c r="E1695" s="11" t="s">
        <v>1414</v>
      </c>
      <c r="F1695" s="122"/>
      <c r="G1695" s="30" t="str">
        <f>VLOOKUP(AF1695, method!$A$1:$B$15, 2, 0)</f>
        <v>放頭</v>
      </c>
      <c r="H1695" s="15">
        <v>3</v>
      </c>
      <c r="I1695" s="15" t="str">
        <f t="shared" si="78"/>
        <v/>
      </c>
      <c r="J1695" s="15">
        <f>COUNTIF($B$2:B1695,B1695)</f>
        <v>3</v>
      </c>
      <c r="K1695" s="15" t="str">
        <f t="shared" ca="1" si="79"/>
        <v/>
      </c>
      <c r="L1695" t="s">
        <v>422</v>
      </c>
      <c r="M1695" s="39" t="s">
        <v>369</v>
      </c>
      <c r="N1695" s="42">
        <v>1200</v>
      </c>
      <c r="O1695">
        <v>1</v>
      </c>
      <c r="P1695">
        <v>9.2799999999999994</v>
      </c>
      <c r="Q1695">
        <v>2</v>
      </c>
      <c r="R1695">
        <v>13</v>
      </c>
      <c r="S1695" s="50" t="s">
        <v>46</v>
      </c>
      <c r="T1695" s="44" t="s">
        <v>347</v>
      </c>
      <c r="U1695" s="17" t="s">
        <v>16</v>
      </c>
      <c r="V1695">
        <v>130</v>
      </c>
      <c r="W1695">
        <v>133</v>
      </c>
      <c r="X1695">
        <v>1204</v>
      </c>
      <c r="Z1695">
        <v>28</v>
      </c>
      <c r="AA1695" s="38" t="s">
        <v>468</v>
      </c>
      <c r="AB1695" s="35" t="s">
        <v>370</v>
      </c>
      <c r="AC1695" s="35">
        <f>VLOOKUP(A1695,Raceinfo!$A$1:$D$15,4,0)</f>
        <v>3</v>
      </c>
      <c r="AD1695">
        <v>3</v>
      </c>
      <c r="AE1695">
        <v>80</v>
      </c>
      <c r="AF1695">
        <v>3</v>
      </c>
      <c r="AG1695">
        <v>3</v>
      </c>
      <c r="AH1695">
        <v>3</v>
      </c>
      <c r="AL1695" t="s">
        <v>18</v>
      </c>
      <c r="AM1695" t="s">
        <v>1475</v>
      </c>
      <c r="AN1695" s="126">
        <f>表格2[[#This Row],[今次負磅]]/表格2[[#This Row],[排位體重]]*100%</f>
        <v>0.1079734219269103</v>
      </c>
      <c r="AO1695" t="str">
        <f t="shared" si="80"/>
        <v/>
      </c>
    </row>
    <row r="1696" spans="1:41" x14ac:dyDescent="0.25">
      <c r="A1696" s="26" t="s">
        <v>319</v>
      </c>
      <c r="B1696" s="26" t="s">
        <v>326</v>
      </c>
      <c r="C1696" s="26"/>
      <c r="D1696" s="26"/>
      <c r="E1696" s="12" t="s">
        <v>29</v>
      </c>
      <c r="F1696" s="122"/>
      <c r="G1696" s="31" t="str">
        <f>VLOOKUP(AF1696, method!$A$1:$B$15, 2, 0)</f>
        <v>中後</v>
      </c>
      <c r="H1696">
        <v>9</v>
      </c>
      <c r="I1696" t="str">
        <f t="shared" si="78"/>
        <v/>
      </c>
      <c r="J1696">
        <f>COUNTIF($B$2:B1696,B1696)</f>
        <v>4</v>
      </c>
      <c r="K1696" t="str">
        <f t="shared" ca="1" si="79"/>
        <v/>
      </c>
      <c r="L1696" t="s">
        <v>465</v>
      </c>
      <c r="M1696" s="39" t="s">
        <v>413</v>
      </c>
      <c r="N1696" s="42">
        <v>1200</v>
      </c>
      <c r="O1696">
        <v>1</v>
      </c>
      <c r="P1696">
        <v>9.48</v>
      </c>
      <c r="Q1696">
        <v>2</v>
      </c>
      <c r="R1696">
        <v>6</v>
      </c>
      <c r="S1696" s="50" t="s">
        <v>46</v>
      </c>
      <c r="T1696" s="44" t="s">
        <v>347</v>
      </c>
      <c r="U1696" s="17" t="s">
        <v>16</v>
      </c>
      <c r="V1696">
        <v>130</v>
      </c>
      <c r="W1696">
        <v>113</v>
      </c>
      <c r="X1696">
        <v>1211</v>
      </c>
      <c r="Z1696">
        <v>67</v>
      </c>
      <c r="AA1696" s="38" t="s">
        <v>517</v>
      </c>
      <c r="AB1696" s="36" t="s">
        <v>459</v>
      </c>
      <c r="AC1696" s="36">
        <f>VLOOKUP(A1696,Raceinfo!$A$1:$D$15,4,0)</f>
        <v>3</v>
      </c>
      <c r="AD1696">
        <v>2</v>
      </c>
      <c r="AE1696">
        <v>82</v>
      </c>
      <c r="AF1696">
        <v>10</v>
      </c>
      <c r="AG1696">
        <v>11</v>
      </c>
      <c r="AH1696">
        <v>9</v>
      </c>
      <c r="AL1696" t="s">
        <v>18</v>
      </c>
      <c r="AM1696" t="s">
        <v>1475</v>
      </c>
      <c r="AN1696" s="126">
        <f>表格2[[#This Row],[今次負磅]]/表格2[[#This Row],[排位體重]]*100%</f>
        <v>0.10734929810074319</v>
      </c>
      <c r="AO1696" t="str">
        <f t="shared" si="80"/>
        <v/>
      </c>
    </row>
    <row r="1697" spans="1:41" x14ac:dyDescent="0.25">
      <c r="A1697" s="26" t="s">
        <v>319</v>
      </c>
      <c r="B1697" s="26" t="s">
        <v>326</v>
      </c>
      <c r="C1697" s="26"/>
      <c r="D1697" s="26"/>
      <c r="E1697" s="12" t="s">
        <v>29</v>
      </c>
      <c r="F1697" s="122"/>
      <c r="G1697" s="32" t="str">
        <f>VLOOKUP(AF1697, method!$A$1:$B$15, 2, 0)</f>
        <v>中前</v>
      </c>
      <c r="H1697">
        <v>10</v>
      </c>
      <c r="I1697" t="str">
        <f t="shared" si="78"/>
        <v/>
      </c>
      <c r="J1697">
        <f>COUNTIF($B$2:B1697,B1697)</f>
        <v>5</v>
      </c>
      <c r="K1697" t="str">
        <f t="shared" ca="1" si="79"/>
        <v/>
      </c>
      <c r="L1697" t="s">
        <v>663</v>
      </c>
      <c r="M1697" s="40" t="s">
        <v>376</v>
      </c>
      <c r="N1697" s="42">
        <v>1200</v>
      </c>
      <c r="O1697">
        <v>1</v>
      </c>
      <c r="P1697">
        <v>10.82</v>
      </c>
      <c r="Q1697">
        <v>2</v>
      </c>
      <c r="R1697">
        <v>10</v>
      </c>
      <c r="S1697" s="50" t="s">
        <v>46</v>
      </c>
      <c r="T1697" s="44" t="s">
        <v>347</v>
      </c>
      <c r="U1697" s="17" t="s">
        <v>16</v>
      </c>
      <c r="V1697">
        <v>130</v>
      </c>
      <c r="W1697">
        <v>115</v>
      </c>
      <c r="X1697">
        <v>1207</v>
      </c>
      <c r="Z1697">
        <v>17</v>
      </c>
      <c r="AA1697" s="37">
        <v>13</v>
      </c>
      <c r="AB1697" s="35" t="s">
        <v>370</v>
      </c>
      <c r="AC1697" s="35">
        <f>VLOOKUP(A1697,Raceinfo!$A$1:$D$15,4,0)</f>
        <v>3</v>
      </c>
      <c r="AD1697">
        <v>2</v>
      </c>
      <c r="AE1697">
        <v>82</v>
      </c>
      <c r="AF1697">
        <v>5</v>
      </c>
      <c r="AG1697">
        <v>7</v>
      </c>
      <c r="AH1697">
        <v>10</v>
      </c>
      <c r="AL1697" t="s">
        <v>18</v>
      </c>
      <c r="AM1697" t="s">
        <v>1475</v>
      </c>
      <c r="AN1697" s="126">
        <f>表格2[[#This Row],[今次負磅]]/表格2[[#This Row],[排位體重]]*100%</f>
        <v>0.10770505385252693</v>
      </c>
      <c r="AO1697" t="str">
        <f t="shared" si="80"/>
        <v/>
      </c>
    </row>
    <row r="1698" spans="1:41" x14ac:dyDescent="0.25">
      <c r="A1698" s="26" t="s">
        <v>319</v>
      </c>
      <c r="B1698" s="26" t="s">
        <v>326</v>
      </c>
      <c r="C1698" s="26"/>
      <c r="D1698" s="26"/>
      <c r="E1698" s="12" t="s">
        <v>29</v>
      </c>
      <c r="F1698" s="122"/>
      <c r="G1698" s="30" t="str">
        <f>VLOOKUP(AF1698, method!$A$1:$B$15, 2, 0)</f>
        <v>放頭</v>
      </c>
      <c r="H1698">
        <v>4</v>
      </c>
      <c r="I1698" t="str">
        <f t="shared" si="78"/>
        <v/>
      </c>
      <c r="J1698">
        <f>COUNTIF($B$2:B1698,B1698)</f>
        <v>6</v>
      </c>
      <c r="K1698" t="str">
        <f t="shared" ca="1" si="79"/>
        <v/>
      </c>
      <c r="L1698" t="s">
        <v>569</v>
      </c>
      <c r="M1698" s="39" t="s">
        <v>390</v>
      </c>
      <c r="N1698">
        <v>1400</v>
      </c>
      <c r="O1698">
        <v>1</v>
      </c>
      <c r="P1698">
        <v>21.98</v>
      </c>
      <c r="Q1698">
        <v>2</v>
      </c>
      <c r="R1698">
        <v>1</v>
      </c>
      <c r="S1698" s="50" t="s">
        <v>46</v>
      </c>
      <c r="T1698" s="44" t="s">
        <v>347</v>
      </c>
      <c r="U1698" s="17" t="s">
        <v>16</v>
      </c>
      <c r="V1698">
        <v>130</v>
      </c>
      <c r="W1698">
        <v>119</v>
      </c>
      <c r="X1698">
        <v>1209</v>
      </c>
      <c r="Z1698">
        <v>6.2</v>
      </c>
      <c r="AA1698" s="38" t="s">
        <v>550</v>
      </c>
      <c r="AB1698" s="35" t="s">
        <v>377</v>
      </c>
      <c r="AC1698" s="35">
        <f>VLOOKUP(A1698,Raceinfo!$A$1:$D$15,4,0)</f>
        <v>3</v>
      </c>
      <c r="AD1698">
        <v>2</v>
      </c>
      <c r="AE1698">
        <v>82</v>
      </c>
      <c r="AF1698">
        <v>3</v>
      </c>
      <c r="AG1698">
        <v>3</v>
      </c>
      <c r="AH1698">
        <v>3</v>
      </c>
      <c r="AI1698">
        <v>4</v>
      </c>
      <c r="AL1698" t="s">
        <v>18</v>
      </c>
      <c r="AM1698" t="s">
        <v>1475</v>
      </c>
      <c r="AN1698" s="126">
        <f>表格2[[#This Row],[今次負磅]]/表格2[[#This Row],[排位體重]]*100%</f>
        <v>0.10752688172043011</v>
      </c>
      <c r="AO1698" t="str">
        <f t="shared" si="80"/>
        <v/>
      </c>
    </row>
    <row r="1699" spans="1:41" x14ac:dyDescent="0.25">
      <c r="A1699" s="26" t="s">
        <v>319</v>
      </c>
      <c r="B1699" s="26" t="s">
        <v>326</v>
      </c>
      <c r="C1699" s="26" t="s">
        <v>1410</v>
      </c>
      <c r="D1699" s="26"/>
      <c r="E1699" s="12" t="s">
        <v>29</v>
      </c>
      <c r="F1699" s="122"/>
      <c r="G1699" s="32" t="str">
        <f>VLOOKUP(AF1699, method!$A$1:$B$15, 2, 0)</f>
        <v>中前</v>
      </c>
      <c r="H1699" s="15">
        <v>3</v>
      </c>
      <c r="I1699" s="15" t="str">
        <f t="shared" si="78"/>
        <v/>
      </c>
      <c r="J1699" s="15">
        <f>COUNTIF($B$2:B1699,B1699)</f>
        <v>7</v>
      </c>
      <c r="K1699" s="15" t="str">
        <f t="shared" ca="1" si="79"/>
        <v/>
      </c>
      <c r="L1699" t="s">
        <v>454</v>
      </c>
      <c r="M1699" s="39" t="s">
        <v>430</v>
      </c>
      <c r="N1699" s="42">
        <v>1200</v>
      </c>
      <c r="O1699">
        <v>1</v>
      </c>
      <c r="P1699" s="127">
        <v>8.5</v>
      </c>
      <c r="Q1699">
        <v>2</v>
      </c>
      <c r="R1699">
        <v>1</v>
      </c>
      <c r="S1699" s="50" t="s">
        <v>46</v>
      </c>
      <c r="T1699" s="61" t="s">
        <v>128</v>
      </c>
      <c r="U1699" s="17" t="s">
        <v>16</v>
      </c>
      <c r="V1699">
        <v>130</v>
      </c>
      <c r="W1699">
        <v>115</v>
      </c>
      <c r="X1699">
        <v>1216</v>
      </c>
      <c r="Z1699">
        <v>7.5</v>
      </c>
      <c r="AA1699" s="38" t="s">
        <v>470</v>
      </c>
      <c r="AB1699" s="35" t="s">
        <v>370</v>
      </c>
      <c r="AC1699" s="35">
        <f>VLOOKUP(A1699,Raceinfo!$A$1:$D$15,4,0)</f>
        <v>3</v>
      </c>
      <c r="AD1699">
        <v>2</v>
      </c>
      <c r="AE1699">
        <v>82</v>
      </c>
      <c r="AF1699">
        <v>7</v>
      </c>
      <c r="AG1699">
        <v>5</v>
      </c>
      <c r="AH1699">
        <v>3</v>
      </c>
      <c r="AL1699" t="s">
        <v>18</v>
      </c>
      <c r="AM1699" t="s">
        <v>1475</v>
      </c>
      <c r="AN1699" s="126">
        <f>表格2[[#This Row],[今次負磅]]/表格2[[#This Row],[排位體重]]*100%</f>
        <v>0.1069078947368421</v>
      </c>
      <c r="AO1699" t="str">
        <f t="shared" si="80"/>
        <v/>
      </c>
    </row>
    <row r="1700" spans="1:41" x14ac:dyDescent="0.25">
      <c r="A1700" s="26" t="s">
        <v>319</v>
      </c>
      <c r="B1700" s="26" t="s">
        <v>326</v>
      </c>
      <c r="C1700" s="26"/>
      <c r="D1700" s="26"/>
      <c r="E1700" s="12" t="s">
        <v>29</v>
      </c>
      <c r="F1700" s="122"/>
      <c r="G1700" s="32" t="str">
        <f>VLOOKUP(AF1700, method!$A$1:$B$15, 2, 0)</f>
        <v>中前</v>
      </c>
      <c r="H1700">
        <v>4</v>
      </c>
      <c r="I1700" t="str">
        <f t="shared" si="78"/>
        <v/>
      </c>
      <c r="J1700">
        <f>COUNTIF($B$2:B1700,B1700)</f>
        <v>8</v>
      </c>
      <c r="K1700" t="str">
        <f t="shared" ca="1" si="79"/>
        <v/>
      </c>
      <c r="L1700" t="s">
        <v>386</v>
      </c>
      <c r="M1700" s="39" t="s">
        <v>384</v>
      </c>
      <c r="N1700" s="42">
        <v>1200</v>
      </c>
      <c r="O1700">
        <v>1</v>
      </c>
      <c r="P1700">
        <v>9.25</v>
      </c>
      <c r="Q1700">
        <v>2</v>
      </c>
      <c r="R1700">
        <v>2</v>
      </c>
      <c r="S1700" s="50" t="s">
        <v>46</v>
      </c>
      <c r="T1700" s="74" t="s">
        <v>357</v>
      </c>
      <c r="U1700" s="17" t="s">
        <v>16</v>
      </c>
      <c r="V1700">
        <v>130</v>
      </c>
      <c r="W1700">
        <v>121</v>
      </c>
      <c r="X1700">
        <v>1204</v>
      </c>
      <c r="Z1700">
        <v>5.5</v>
      </c>
      <c r="AA1700" s="38" t="s">
        <v>550</v>
      </c>
      <c r="AB1700" s="35" t="s">
        <v>370</v>
      </c>
      <c r="AC1700" s="35">
        <f>VLOOKUP(A1700,Raceinfo!$A$1:$D$15,4,0)</f>
        <v>3</v>
      </c>
      <c r="AD1700">
        <v>2</v>
      </c>
      <c r="AE1700">
        <v>82</v>
      </c>
      <c r="AF1700">
        <v>6</v>
      </c>
      <c r="AG1700">
        <v>7</v>
      </c>
      <c r="AH1700">
        <v>4</v>
      </c>
      <c r="AL1700" t="s">
        <v>18</v>
      </c>
      <c r="AM1700" t="s">
        <v>1475</v>
      </c>
      <c r="AN1700" s="126">
        <f>表格2[[#This Row],[今次負磅]]/表格2[[#This Row],[排位體重]]*100%</f>
        <v>0.1079734219269103</v>
      </c>
      <c r="AO1700" t="str">
        <f t="shared" si="80"/>
        <v/>
      </c>
    </row>
    <row r="1701" spans="1:41" x14ac:dyDescent="0.25">
      <c r="A1701" s="26" t="s">
        <v>319</v>
      </c>
      <c r="B1701" s="26" t="s">
        <v>326</v>
      </c>
      <c r="C1701" s="26"/>
      <c r="D1701" s="26"/>
      <c r="E1701" s="12" t="s">
        <v>29</v>
      </c>
      <c r="F1701" s="122"/>
      <c r="G1701" s="32" t="str">
        <f>VLOOKUP(AF1701, method!$A$1:$B$15, 2, 0)</f>
        <v>中前</v>
      </c>
      <c r="H1701">
        <v>4</v>
      </c>
      <c r="I1701" t="str">
        <f t="shared" si="78"/>
        <v/>
      </c>
      <c r="J1701">
        <f>COUNTIF($B$2:B1701,B1701)</f>
        <v>9</v>
      </c>
      <c r="K1701" t="str">
        <f t="shared" ca="1" si="79"/>
        <v/>
      </c>
      <c r="L1701" t="s">
        <v>664</v>
      </c>
      <c r="M1701" s="40" t="s">
        <v>426</v>
      </c>
      <c r="N1701" s="42">
        <v>1200</v>
      </c>
      <c r="O1701">
        <v>1</v>
      </c>
      <c r="P1701">
        <v>9.5399999999999991</v>
      </c>
      <c r="Q1701">
        <v>2</v>
      </c>
      <c r="R1701">
        <v>2</v>
      </c>
      <c r="S1701" s="50" t="s">
        <v>46</v>
      </c>
      <c r="T1701" s="74" t="s">
        <v>357</v>
      </c>
      <c r="U1701" s="17" t="s">
        <v>16</v>
      </c>
      <c r="V1701">
        <v>130</v>
      </c>
      <c r="W1701">
        <v>118</v>
      </c>
      <c r="X1701">
        <v>1197</v>
      </c>
      <c r="Z1701">
        <v>3.8</v>
      </c>
      <c r="AA1701" s="38" t="s">
        <v>511</v>
      </c>
      <c r="AB1701" s="35" t="s">
        <v>377</v>
      </c>
      <c r="AC1701" s="35">
        <f>VLOOKUP(A1701,Raceinfo!$A$1:$D$15,4,0)</f>
        <v>3</v>
      </c>
      <c r="AD1701">
        <v>2</v>
      </c>
      <c r="AE1701">
        <v>82</v>
      </c>
      <c r="AF1701">
        <v>6</v>
      </c>
      <c r="AG1701">
        <v>7</v>
      </c>
      <c r="AH1701">
        <v>4</v>
      </c>
      <c r="AL1701" t="s">
        <v>18</v>
      </c>
      <c r="AM1701" t="s">
        <v>1475</v>
      </c>
      <c r="AN1701" s="126">
        <f>表格2[[#This Row],[今次負磅]]/表格2[[#This Row],[排位體重]]*100%</f>
        <v>0.1086048454469507</v>
      </c>
      <c r="AO1701" t="str">
        <f t="shared" si="80"/>
        <v/>
      </c>
    </row>
    <row r="1702" spans="1:41" x14ac:dyDescent="0.25">
      <c r="A1702" s="26" t="s">
        <v>319</v>
      </c>
      <c r="B1702" s="26" t="s">
        <v>326</v>
      </c>
      <c r="C1702" s="26"/>
      <c r="D1702" s="26"/>
      <c r="E1702" s="12" t="s">
        <v>29</v>
      </c>
      <c r="F1702" s="122"/>
      <c r="G1702" s="30" t="str">
        <f>VLOOKUP(AF1702, method!$A$1:$B$15, 2, 0)</f>
        <v>放頭</v>
      </c>
      <c r="H1702">
        <v>7</v>
      </c>
      <c r="I1702" t="str">
        <f t="shared" si="78"/>
        <v/>
      </c>
      <c r="J1702">
        <f>COUNTIF($B$2:B1702,B1702)</f>
        <v>10</v>
      </c>
      <c r="K1702" t="str">
        <f t="shared" ca="1" si="79"/>
        <v/>
      </c>
      <c r="L1702" t="s">
        <v>389</v>
      </c>
      <c r="M1702" s="39" t="s">
        <v>390</v>
      </c>
      <c r="N1702">
        <v>1400</v>
      </c>
      <c r="O1702">
        <v>1</v>
      </c>
      <c r="P1702">
        <v>21.3</v>
      </c>
      <c r="Q1702">
        <v>2</v>
      </c>
      <c r="R1702">
        <v>5</v>
      </c>
      <c r="S1702" s="50" t="s">
        <v>46</v>
      </c>
      <c r="T1702" s="62" t="s">
        <v>154</v>
      </c>
      <c r="U1702" s="17" t="s">
        <v>16</v>
      </c>
      <c r="V1702">
        <v>130</v>
      </c>
      <c r="W1702">
        <v>116</v>
      </c>
      <c r="X1702">
        <v>1203</v>
      </c>
      <c r="Z1702">
        <v>25</v>
      </c>
      <c r="AA1702" s="38" t="s">
        <v>517</v>
      </c>
      <c r="AB1702" s="35" t="s">
        <v>377</v>
      </c>
      <c r="AC1702" s="35">
        <f>VLOOKUP(A1702,Raceinfo!$A$1:$D$15,4,0)</f>
        <v>3</v>
      </c>
      <c r="AD1702" t="s">
        <v>644</v>
      </c>
      <c r="AE1702">
        <v>82</v>
      </c>
      <c r="AF1702">
        <v>2</v>
      </c>
      <c r="AG1702">
        <v>2</v>
      </c>
      <c r="AH1702">
        <v>2</v>
      </c>
      <c r="AI1702">
        <v>7</v>
      </c>
      <c r="AL1702" t="s">
        <v>18</v>
      </c>
      <c r="AM1702" t="s">
        <v>1475</v>
      </c>
      <c r="AN1702" s="126">
        <f>表格2[[#This Row],[今次負磅]]/表格2[[#This Row],[排位體重]]*100%</f>
        <v>0.10806317539484622</v>
      </c>
      <c r="AO1702" t="str">
        <f t="shared" si="80"/>
        <v/>
      </c>
    </row>
    <row r="1703" spans="1:41" x14ac:dyDescent="0.25">
      <c r="A1703" s="26" t="s">
        <v>319</v>
      </c>
      <c r="B1703" s="26" t="s">
        <v>326</v>
      </c>
      <c r="C1703" s="26"/>
      <c r="D1703" s="26"/>
      <c r="E1703" s="12" t="s">
        <v>29</v>
      </c>
      <c r="F1703" s="122"/>
      <c r="G1703" s="30" t="str">
        <f>VLOOKUP(AF1703, method!$A$1:$B$15, 2, 0)</f>
        <v>放頭</v>
      </c>
      <c r="H1703">
        <v>7</v>
      </c>
      <c r="I1703" t="str">
        <f t="shared" si="78"/>
        <v/>
      </c>
      <c r="J1703">
        <f>COUNTIF($B$2:B1703,B1703)</f>
        <v>11</v>
      </c>
      <c r="K1703" t="str">
        <f t="shared" ca="1" si="79"/>
        <v/>
      </c>
      <c r="L1703" t="s">
        <v>616</v>
      </c>
      <c r="M1703" s="39" t="s">
        <v>369</v>
      </c>
      <c r="N1703">
        <v>1400</v>
      </c>
      <c r="O1703">
        <v>1</v>
      </c>
      <c r="P1703">
        <v>22.27</v>
      </c>
      <c r="Q1703">
        <v>2</v>
      </c>
      <c r="R1703">
        <v>7</v>
      </c>
      <c r="S1703" s="50" t="s">
        <v>46</v>
      </c>
      <c r="T1703" s="54" t="s">
        <v>64</v>
      </c>
      <c r="U1703" s="17" t="s">
        <v>16</v>
      </c>
      <c r="V1703">
        <v>130</v>
      </c>
      <c r="W1703">
        <v>115</v>
      </c>
      <c r="X1703">
        <v>1197</v>
      </c>
      <c r="Z1703">
        <v>20</v>
      </c>
      <c r="AA1703" s="38" t="s">
        <v>468</v>
      </c>
      <c r="AB1703" s="35" t="s">
        <v>377</v>
      </c>
      <c r="AC1703" s="35">
        <f>VLOOKUP(A1703,Raceinfo!$A$1:$D$15,4,0)</f>
        <v>3</v>
      </c>
      <c r="AD1703">
        <v>2</v>
      </c>
      <c r="AE1703">
        <v>83</v>
      </c>
      <c r="AF1703">
        <v>2</v>
      </c>
      <c r="AG1703">
        <v>4</v>
      </c>
      <c r="AH1703">
        <v>3</v>
      </c>
      <c r="AI1703">
        <v>7</v>
      </c>
      <c r="AL1703" t="s">
        <v>18</v>
      </c>
      <c r="AM1703" t="s">
        <v>1475</v>
      </c>
      <c r="AN1703" s="126">
        <f>表格2[[#This Row],[今次負磅]]/表格2[[#This Row],[排位體重]]*100%</f>
        <v>0.1086048454469507</v>
      </c>
      <c r="AO1703" t="str">
        <f t="shared" si="80"/>
        <v/>
      </c>
    </row>
    <row r="1704" spans="1:41" x14ac:dyDescent="0.25">
      <c r="A1704" s="26" t="s">
        <v>319</v>
      </c>
      <c r="B1704" s="26" t="s">
        <v>326</v>
      </c>
      <c r="C1704" s="26"/>
      <c r="D1704" s="26"/>
      <c r="E1704" s="12" t="s">
        <v>29</v>
      </c>
      <c r="F1704" s="122"/>
      <c r="G1704" s="30" t="str">
        <f>VLOOKUP(AF1704, method!$A$1:$B$15, 2, 0)</f>
        <v>放頭</v>
      </c>
      <c r="H1704">
        <v>8</v>
      </c>
      <c r="I1704" t="str">
        <f t="shared" si="78"/>
        <v/>
      </c>
      <c r="J1704">
        <f>COUNTIF($B$2:B1704,B1704)</f>
        <v>12</v>
      </c>
      <c r="K1704" t="str">
        <f t="shared" ca="1" si="79"/>
        <v/>
      </c>
      <c r="L1704" t="s">
        <v>476</v>
      </c>
      <c r="M1704" s="40" t="s">
        <v>376</v>
      </c>
      <c r="N1704">
        <v>1650</v>
      </c>
      <c r="O1704">
        <v>1</v>
      </c>
      <c r="P1704">
        <v>39.450000000000003</v>
      </c>
      <c r="Q1704">
        <v>2</v>
      </c>
      <c r="R1704">
        <v>6</v>
      </c>
      <c r="S1704" s="50" t="s">
        <v>46</v>
      </c>
      <c r="T1704" s="50" t="s">
        <v>46</v>
      </c>
      <c r="U1704" s="17" t="s">
        <v>16</v>
      </c>
      <c r="V1704">
        <v>130</v>
      </c>
      <c r="W1704">
        <v>124</v>
      </c>
      <c r="X1704">
        <v>1215</v>
      </c>
      <c r="Z1704">
        <v>10</v>
      </c>
      <c r="AA1704" s="37" t="s">
        <v>471</v>
      </c>
      <c r="AB1704" s="35" t="s">
        <v>370</v>
      </c>
      <c r="AC1704" s="35">
        <f>VLOOKUP(A1704,Raceinfo!$A$1:$D$15,4,0)</f>
        <v>3</v>
      </c>
      <c r="AD1704">
        <v>2</v>
      </c>
      <c r="AE1704">
        <v>85</v>
      </c>
      <c r="AF1704">
        <v>2</v>
      </c>
      <c r="AG1704">
        <v>2</v>
      </c>
      <c r="AH1704">
        <v>2</v>
      </c>
      <c r="AI1704">
        <v>8</v>
      </c>
      <c r="AL1704" t="s">
        <v>18</v>
      </c>
      <c r="AM1704" t="s">
        <v>1475</v>
      </c>
      <c r="AN1704" s="126">
        <f>表格2[[#This Row],[今次負磅]]/表格2[[#This Row],[排位體重]]*100%</f>
        <v>0.10699588477366255</v>
      </c>
      <c r="AO1704" t="str">
        <f t="shared" si="80"/>
        <v/>
      </c>
    </row>
    <row r="1705" spans="1:41" x14ac:dyDescent="0.25">
      <c r="A1705" s="26" t="s">
        <v>319</v>
      </c>
      <c r="B1705" s="26" t="s">
        <v>326</v>
      </c>
      <c r="C1705" s="26"/>
      <c r="D1705" s="26"/>
      <c r="E1705" s="12" t="s">
        <v>29</v>
      </c>
      <c r="F1705" s="122"/>
      <c r="G1705" s="31" t="str">
        <f>VLOOKUP(AF1705, method!$A$1:$B$15, 2, 0)</f>
        <v>中後</v>
      </c>
      <c r="H1705">
        <v>5</v>
      </c>
      <c r="I1705" t="str">
        <f t="shared" si="78"/>
        <v/>
      </c>
      <c r="J1705">
        <f>COUNTIF($B$2:B1705,B1705)</f>
        <v>13</v>
      </c>
      <c r="K1705" t="str">
        <f t="shared" ca="1" si="79"/>
        <v/>
      </c>
      <c r="L1705" t="s">
        <v>572</v>
      </c>
      <c r="M1705" s="40" t="s">
        <v>398</v>
      </c>
      <c r="N1705" s="42">
        <v>1200</v>
      </c>
      <c r="O1705">
        <v>1</v>
      </c>
      <c r="P1705">
        <v>9.6199999999999992</v>
      </c>
      <c r="Q1705">
        <v>2</v>
      </c>
      <c r="R1705">
        <v>4</v>
      </c>
      <c r="S1705" s="50" t="s">
        <v>46</v>
      </c>
      <c r="T1705" s="44" t="s">
        <v>347</v>
      </c>
      <c r="U1705" s="17" t="s">
        <v>16</v>
      </c>
      <c r="V1705">
        <v>130</v>
      </c>
      <c r="W1705">
        <v>123</v>
      </c>
      <c r="X1705">
        <v>1221</v>
      </c>
      <c r="Z1705">
        <v>11</v>
      </c>
      <c r="AA1705" s="37" t="s">
        <v>440</v>
      </c>
      <c r="AB1705" s="35" t="s">
        <v>370</v>
      </c>
      <c r="AC1705" s="35">
        <f>VLOOKUP(A1705,Raceinfo!$A$1:$D$15,4,0)</f>
        <v>3</v>
      </c>
      <c r="AD1705">
        <v>2</v>
      </c>
      <c r="AE1705">
        <v>87</v>
      </c>
      <c r="AF1705">
        <v>9</v>
      </c>
      <c r="AG1705">
        <v>9</v>
      </c>
      <c r="AH1705">
        <v>5</v>
      </c>
      <c r="AL1705" t="s">
        <v>18</v>
      </c>
      <c r="AM1705" t="s">
        <v>1475</v>
      </c>
      <c r="AN1705" s="126">
        <f>表格2[[#This Row],[今次負磅]]/表格2[[#This Row],[排位體重]]*100%</f>
        <v>0.10647010647010648</v>
      </c>
      <c r="AO1705" t="str">
        <f t="shared" si="80"/>
        <v/>
      </c>
    </row>
    <row r="1706" spans="1:41" x14ac:dyDescent="0.25">
      <c r="A1706" s="26" t="s">
        <v>319</v>
      </c>
      <c r="B1706" s="26" t="s">
        <v>326</v>
      </c>
      <c r="C1706" s="26"/>
      <c r="D1706" s="26"/>
      <c r="E1706" s="12" t="s">
        <v>29</v>
      </c>
      <c r="F1706" s="122"/>
      <c r="G1706" s="30" t="str">
        <f>VLOOKUP(AF1706, method!$A$1:$B$15, 2, 0)</f>
        <v>放頭</v>
      </c>
      <c r="H1706">
        <v>6</v>
      </c>
      <c r="I1706" t="str">
        <f t="shared" si="78"/>
        <v/>
      </c>
      <c r="J1706">
        <f>COUNTIF($B$2:B1706,B1706)</f>
        <v>14</v>
      </c>
      <c r="K1706" t="str">
        <f t="shared" ca="1" si="79"/>
        <v/>
      </c>
      <c r="L1706" t="s">
        <v>433</v>
      </c>
      <c r="M1706" s="39" t="s">
        <v>384</v>
      </c>
      <c r="N1706">
        <v>1400</v>
      </c>
      <c r="O1706">
        <v>1</v>
      </c>
      <c r="P1706">
        <v>21.29</v>
      </c>
      <c r="Q1706">
        <v>2</v>
      </c>
      <c r="R1706">
        <v>2</v>
      </c>
      <c r="S1706" s="50" t="s">
        <v>46</v>
      </c>
      <c r="T1706" s="44" t="s">
        <v>347</v>
      </c>
      <c r="U1706" s="17" t="s">
        <v>16</v>
      </c>
      <c r="V1706">
        <v>130</v>
      </c>
      <c r="W1706">
        <v>124</v>
      </c>
      <c r="X1706">
        <v>1202</v>
      </c>
      <c r="Z1706">
        <v>12</v>
      </c>
      <c r="AA1706" s="38">
        <v>2</v>
      </c>
      <c r="AB1706" s="35" t="s">
        <v>370</v>
      </c>
      <c r="AC1706" s="35">
        <f>VLOOKUP(A1706,Raceinfo!$A$1:$D$15,4,0)</f>
        <v>3</v>
      </c>
      <c r="AD1706">
        <v>2</v>
      </c>
      <c r="AE1706">
        <v>88</v>
      </c>
      <c r="AF1706">
        <v>1</v>
      </c>
      <c r="AG1706">
        <v>2</v>
      </c>
      <c r="AH1706">
        <v>5</v>
      </c>
      <c r="AI1706">
        <v>6</v>
      </c>
      <c r="AL1706" t="s">
        <v>18</v>
      </c>
      <c r="AM1706" t="s">
        <v>1475</v>
      </c>
      <c r="AN1706" s="126">
        <f>表格2[[#This Row],[今次負磅]]/表格2[[#This Row],[排位體重]]*100%</f>
        <v>0.10815307820299501</v>
      </c>
      <c r="AO1706" t="str">
        <f t="shared" si="80"/>
        <v/>
      </c>
    </row>
    <row r="1707" spans="1:41" x14ac:dyDescent="0.25">
      <c r="A1707" s="26" t="s">
        <v>319</v>
      </c>
      <c r="B1707" s="26" t="s">
        <v>326</v>
      </c>
      <c r="C1707" s="26"/>
      <c r="D1707" s="26"/>
      <c r="E1707" s="12" t="s">
        <v>29</v>
      </c>
      <c r="F1707" s="122"/>
      <c r="G1707" s="30" t="str">
        <f>VLOOKUP(AF1707, method!$A$1:$B$15, 2, 0)</f>
        <v>放頭</v>
      </c>
      <c r="H1707" s="15">
        <v>3</v>
      </c>
      <c r="I1707" s="15" t="str">
        <f t="shared" si="78"/>
        <v/>
      </c>
      <c r="J1707" s="15">
        <f>COUNTIF($B$2:B1707,B1707)</f>
        <v>15</v>
      </c>
      <c r="K1707" s="15" t="str">
        <f t="shared" ca="1" si="79"/>
        <v/>
      </c>
      <c r="L1707" t="s">
        <v>686</v>
      </c>
      <c r="M1707" s="39" t="s">
        <v>413</v>
      </c>
      <c r="N1707">
        <v>1400</v>
      </c>
      <c r="O1707">
        <v>1</v>
      </c>
      <c r="P1707">
        <v>21.32</v>
      </c>
      <c r="Q1707">
        <v>2</v>
      </c>
      <c r="R1707">
        <v>3</v>
      </c>
      <c r="S1707" s="50" t="s">
        <v>46</v>
      </c>
      <c r="T1707" s="44" t="s">
        <v>347</v>
      </c>
      <c r="U1707" s="17" t="s">
        <v>16</v>
      </c>
      <c r="V1707">
        <v>130</v>
      </c>
      <c r="W1707">
        <v>122</v>
      </c>
      <c r="X1707">
        <v>1201</v>
      </c>
      <c r="Z1707">
        <v>38</v>
      </c>
      <c r="AA1707" s="38" t="s">
        <v>468</v>
      </c>
      <c r="AB1707" s="35" t="s">
        <v>377</v>
      </c>
      <c r="AC1707" s="35">
        <f>VLOOKUP(A1707,Raceinfo!$A$1:$D$15,4,0)</f>
        <v>3</v>
      </c>
      <c r="AD1707">
        <v>2</v>
      </c>
      <c r="AE1707">
        <v>88</v>
      </c>
      <c r="AF1707">
        <v>2</v>
      </c>
      <c r="AG1707">
        <v>3</v>
      </c>
      <c r="AH1707">
        <v>2</v>
      </c>
      <c r="AI1707">
        <v>3</v>
      </c>
      <c r="AL1707" t="s">
        <v>18</v>
      </c>
      <c r="AM1707" t="s">
        <v>1475</v>
      </c>
      <c r="AN1707" s="126">
        <f>表格2[[#This Row],[今次負磅]]/表格2[[#This Row],[排位體重]]*100%</f>
        <v>0.10824313072439634</v>
      </c>
      <c r="AO1707" t="str">
        <f t="shared" si="80"/>
        <v/>
      </c>
    </row>
    <row r="1708" spans="1:41" x14ac:dyDescent="0.25">
      <c r="A1708" s="26" t="s">
        <v>319</v>
      </c>
      <c r="B1708" s="26" t="s">
        <v>326</v>
      </c>
      <c r="C1708" s="26" t="s">
        <v>1410</v>
      </c>
      <c r="D1708" s="26"/>
      <c r="E1708" s="12" t="s">
        <v>29</v>
      </c>
      <c r="F1708" s="122"/>
      <c r="G1708" s="31" t="str">
        <f>VLOOKUP(AF1708, method!$A$1:$B$15, 2, 0)</f>
        <v>中後</v>
      </c>
      <c r="H1708">
        <v>7</v>
      </c>
      <c r="I1708" t="str">
        <f t="shared" si="78"/>
        <v/>
      </c>
      <c r="J1708">
        <f>COUNTIF($B$2:B1708,B1708)</f>
        <v>16</v>
      </c>
      <c r="K1708" t="str">
        <f t="shared" ca="1" si="79"/>
        <v/>
      </c>
      <c r="L1708" t="s">
        <v>512</v>
      </c>
      <c r="M1708" s="39" t="s">
        <v>430</v>
      </c>
      <c r="N1708" s="42">
        <v>1200</v>
      </c>
      <c r="O1708">
        <v>1</v>
      </c>
      <c r="P1708" s="127">
        <v>8.57</v>
      </c>
      <c r="Q1708">
        <v>2</v>
      </c>
      <c r="R1708">
        <v>3</v>
      </c>
      <c r="S1708" s="50" t="s">
        <v>46</v>
      </c>
      <c r="T1708" s="44" t="s">
        <v>347</v>
      </c>
      <c r="U1708" s="17" t="s">
        <v>16</v>
      </c>
      <c r="V1708">
        <v>130</v>
      </c>
      <c r="W1708">
        <v>118</v>
      </c>
      <c r="X1708">
        <v>1202</v>
      </c>
      <c r="Z1708">
        <v>11</v>
      </c>
      <c r="AA1708" s="37" t="s">
        <v>436</v>
      </c>
      <c r="AB1708" s="35" t="s">
        <v>377</v>
      </c>
      <c r="AC1708" s="35">
        <f>VLOOKUP(A1708,Raceinfo!$A$1:$D$15,4,0)</f>
        <v>3</v>
      </c>
      <c r="AD1708">
        <v>2</v>
      </c>
      <c r="AE1708">
        <v>89</v>
      </c>
      <c r="AF1708">
        <v>8</v>
      </c>
      <c r="AG1708">
        <v>8</v>
      </c>
      <c r="AH1708">
        <v>7</v>
      </c>
      <c r="AL1708" t="s">
        <v>18</v>
      </c>
      <c r="AM1708" t="s">
        <v>1475</v>
      </c>
      <c r="AN1708" s="126">
        <f>表格2[[#This Row],[今次負磅]]/表格2[[#This Row],[排位體重]]*100%</f>
        <v>0.10815307820299501</v>
      </c>
      <c r="AO1708" t="str">
        <f t="shared" si="80"/>
        <v/>
      </c>
    </row>
    <row r="1709" spans="1:41" x14ac:dyDescent="0.25">
      <c r="A1709" s="26" t="s">
        <v>319</v>
      </c>
      <c r="B1709" s="26" t="s">
        <v>326</v>
      </c>
      <c r="C1709" s="26"/>
      <c r="D1709" s="26"/>
      <c r="E1709" s="12" t="s">
        <v>29</v>
      </c>
      <c r="F1709" s="122"/>
      <c r="G1709" s="32" t="str">
        <f>VLOOKUP(AF1709, method!$A$1:$B$15, 2, 0)</f>
        <v>中前</v>
      </c>
      <c r="H1709">
        <v>8</v>
      </c>
      <c r="I1709" t="str">
        <f t="shared" si="78"/>
        <v/>
      </c>
      <c r="J1709">
        <f>COUNTIF($B$2:B1709,B1709)</f>
        <v>17</v>
      </c>
      <c r="K1709" t="str">
        <f t="shared" ca="1" si="79"/>
        <v/>
      </c>
      <c r="L1709" t="s">
        <v>658</v>
      </c>
      <c r="M1709" s="40" t="s">
        <v>376</v>
      </c>
      <c r="N1709" s="42">
        <v>1200</v>
      </c>
      <c r="O1709">
        <v>1</v>
      </c>
      <c r="P1709">
        <v>10.32</v>
      </c>
      <c r="Q1709">
        <v>2</v>
      </c>
      <c r="R1709">
        <v>9</v>
      </c>
      <c r="S1709" s="50" t="s">
        <v>46</v>
      </c>
      <c r="T1709" s="44" t="s">
        <v>347</v>
      </c>
      <c r="U1709" s="17" t="s">
        <v>16</v>
      </c>
      <c r="V1709">
        <v>130</v>
      </c>
      <c r="W1709">
        <v>125</v>
      </c>
      <c r="X1709">
        <v>1208</v>
      </c>
      <c r="Z1709">
        <v>18</v>
      </c>
      <c r="AA1709" s="37" t="s">
        <v>467</v>
      </c>
      <c r="AB1709" s="36" t="s">
        <v>459</v>
      </c>
      <c r="AC1709" s="36">
        <f>VLOOKUP(A1709,Raceinfo!$A$1:$D$15,4,0)</f>
        <v>3</v>
      </c>
      <c r="AD1709">
        <v>2</v>
      </c>
      <c r="AE1709">
        <v>89</v>
      </c>
      <c r="AF1709">
        <v>7</v>
      </c>
      <c r="AG1709">
        <v>7</v>
      </c>
      <c r="AH1709">
        <v>8</v>
      </c>
      <c r="AL1709" t="s">
        <v>18</v>
      </c>
      <c r="AM1709" t="s">
        <v>1475</v>
      </c>
      <c r="AN1709" s="126">
        <f>表格2[[#This Row],[今次負磅]]/表格2[[#This Row],[排位體重]]*100%</f>
        <v>0.10761589403973509</v>
      </c>
      <c r="AO1709" t="str">
        <f t="shared" si="80"/>
        <v/>
      </c>
    </row>
    <row r="1710" spans="1:41" x14ac:dyDescent="0.25">
      <c r="A1710" s="26" t="s">
        <v>319</v>
      </c>
      <c r="B1710" s="26" t="s">
        <v>326</v>
      </c>
      <c r="C1710" s="26"/>
      <c r="D1710" s="26"/>
      <c r="E1710" s="12" t="s">
        <v>29</v>
      </c>
      <c r="F1710" s="122"/>
      <c r="G1710" s="33" t="str">
        <f>VLOOKUP(AF1710, method!$A$1:$B$15, 2, 0)</f>
        <v>留後</v>
      </c>
      <c r="H1710">
        <v>10</v>
      </c>
      <c r="I1710" t="str">
        <f t="shared" si="78"/>
        <v/>
      </c>
      <c r="J1710">
        <f>COUNTIF($B$2:B1710,B1710)</f>
        <v>18</v>
      </c>
      <c r="K1710" t="str">
        <f t="shared" ca="1" si="79"/>
        <v/>
      </c>
      <c r="L1710" t="s">
        <v>652</v>
      </c>
      <c r="M1710" s="39" t="s">
        <v>413</v>
      </c>
      <c r="N1710" s="42">
        <v>1200</v>
      </c>
      <c r="O1710">
        <v>1</v>
      </c>
      <c r="P1710">
        <v>9.17</v>
      </c>
      <c r="Q1710">
        <v>2</v>
      </c>
      <c r="R1710">
        <v>10</v>
      </c>
      <c r="S1710" s="50" t="s">
        <v>46</v>
      </c>
      <c r="T1710" s="44" t="s">
        <v>347</v>
      </c>
      <c r="U1710" s="17" t="s">
        <v>16</v>
      </c>
      <c r="V1710">
        <v>130</v>
      </c>
      <c r="W1710">
        <v>118</v>
      </c>
      <c r="X1710">
        <v>1203</v>
      </c>
      <c r="Z1710">
        <v>18</v>
      </c>
      <c r="AA1710" s="37" t="s">
        <v>440</v>
      </c>
      <c r="AB1710" s="35" t="s">
        <v>377</v>
      </c>
      <c r="AC1710" s="35">
        <f>VLOOKUP(A1710,Raceinfo!$A$1:$D$15,4,0)</f>
        <v>3</v>
      </c>
      <c r="AD1710">
        <v>2</v>
      </c>
      <c r="AE1710">
        <v>89</v>
      </c>
      <c r="AF1710">
        <v>11</v>
      </c>
      <c r="AG1710">
        <v>11</v>
      </c>
      <c r="AH1710">
        <v>10</v>
      </c>
      <c r="AL1710" t="s">
        <v>18</v>
      </c>
      <c r="AM1710" t="s">
        <v>1475</v>
      </c>
      <c r="AN1710" s="126">
        <f>表格2[[#This Row],[今次負磅]]/表格2[[#This Row],[排位體重]]*100%</f>
        <v>0.10806317539484622</v>
      </c>
      <c r="AO1710" t="str">
        <f t="shared" si="80"/>
        <v/>
      </c>
    </row>
    <row r="1711" spans="1:41" x14ac:dyDescent="0.25">
      <c r="A1711" s="26" t="s">
        <v>319</v>
      </c>
      <c r="B1711" s="26" t="s">
        <v>326</v>
      </c>
      <c r="C1711" s="26" t="s">
        <v>1410</v>
      </c>
      <c r="D1711" s="26"/>
      <c r="E1711" s="12" t="s">
        <v>29</v>
      </c>
      <c r="F1711" s="28" t="s">
        <v>1408</v>
      </c>
      <c r="G1711" s="30" t="str">
        <f>VLOOKUP(AF1711, method!$A$1:$B$15, 2, 0)</f>
        <v>放頭</v>
      </c>
      <c r="H1711" s="15">
        <v>1</v>
      </c>
      <c r="I1711" s="15" t="str">
        <f t="shared" si="78"/>
        <v/>
      </c>
      <c r="J1711" s="15">
        <f>COUNTIF($B$2:B1711,B1711)</f>
        <v>19</v>
      </c>
      <c r="K1711" s="15" t="str">
        <f t="shared" ca="1" si="79"/>
        <v/>
      </c>
      <c r="L1711" t="s">
        <v>439</v>
      </c>
      <c r="M1711" s="39" t="s">
        <v>413</v>
      </c>
      <c r="N1711" s="42">
        <v>1200</v>
      </c>
      <c r="O1711">
        <v>1</v>
      </c>
      <c r="P1711" s="127">
        <v>8.3699999999999992</v>
      </c>
      <c r="Q1711">
        <v>2</v>
      </c>
      <c r="R1711">
        <v>6</v>
      </c>
      <c r="S1711" s="50" t="s">
        <v>46</v>
      </c>
      <c r="T1711" s="44" t="s">
        <v>347</v>
      </c>
      <c r="U1711" s="17" t="s">
        <v>16</v>
      </c>
      <c r="V1711">
        <v>130</v>
      </c>
      <c r="W1711">
        <v>117</v>
      </c>
      <c r="X1711">
        <v>1203</v>
      </c>
      <c r="Z1711">
        <v>9.3000000000000007</v>
      </c>
      <c r="AA1711" s="38" t="s">
        <v>463</v>
      </c>
      <c r="AB1711" s="35" t="s">
        <v>377</v>
      </c>
      <c r="AC1711" s="35">
        <f>VLOOKUP(A1711,Raceinfo!$A$1:$D$15,4,0)</f>
        <v>3</v>
      </c>
      <c r="AD1711">
        <v>2</v>
      </c>
      <c r="AE1711">
        <v>82</v>
      </c>
      <c r="AF1711">
        <v>3</v>
      </c>
      <c r="AG1711">
        <v>3</v>
      </c>
      <c r="AH1711">
        <v>1</v>
      </c>
      <c r="AL1711" t="s">
        <v>18</v>
      </c>
      <c r="AM1711" t="s">
        <v>1475</v>
      </c>
      <c r="AN1711" s="126">
        <f>表格2[[#This Row],[今次負磅]]/表格2[[#This Row],[排位體重]]*100%</f>
        <v>0.10806317539484622</v>
      </c>
      <c r="AO1711" t="str">
        <f t="shared" si="80"/>
        <v/>
      </c>
    </row>
    <row r="1712" spans="1:41" x14ac:dyDescent="0.25">
      <c r="A1712" s="26" t="s">
        <v>319</v>
      </c>
      <c r="B1712" s="26" t="s">
        <v>326</v>
      </c>
      <c r="C1712" s="26"/>
      <c r="D1712" s="26"/>
      <c r="E1712" s="12" t="s">
        <v>29</v>
      </c>
      <c r="F1712" s="122"/>
      <c r="G1712" s="32" t="str">
        <f>VLOOKUP(AF1712, method!$A$1:$B$15, 2, 0)</f>
        <v>中前</v>
      </c>
      <c r="H1712">
        <v>4</v>
      </c>
      <c r="I1712" t="str">
        <f t="shared" si="78"/>
        <v/>
      </c>
      <c r="J1712">
        <f>COUNTIF($B$2:B1712,B1712)</f>
        <v>20</v>
      </c>
      <c r="K1712" t="str">
        <f t="shared" ca="1" si="79"/>
        <v/>
      </c>
      <c r="L1712" t="s">
        <v>485</v>
      </c>
      <c r="M1712" s="40" t="s">
        <v>426</v>
      </c>
      <c r="N1712" s="42">
        <v>1200</v>
      </c>
      <c r="O1712">
        <v>1</v>
      </c>
      <c r="P1712">
        <v>9.1999999999999993</v>
      </c>
      <c r="Q1712">
        <v>2</v>
      </c>
      <c r="R1712">
        <v>6</v>
      </c>
      <c r="S1712" s="50" t="s">
        <v>46</v>
      </c>
      <c r="T1712" s="51" t="s">
        <v>52</v>
      </c>
      <c r="U1712" s="17" t="s">
        <v>16</v>
      </c>
      <c r="V1712">
        <v>130</v>
      </c>
      <c r="W1712">
        <v>121</v>
      </c>
      <c r="X1712">
        <v>1203</v>
      </c>
      <c r="Z1712">
        <v>5.9</v>
      </c>
      <c r="AA1712" s="38" t="s">
        <v>447</v>
      </c>
      <c r="AB1712" s="35" t="s">
        <v>370</v>
      </c>
      <c r="AC1712" s="35">
        <f>VLOOKUP(A1712,Raceinfo!$A$1:$D$15,4,0)</f>
        <v>3</v>
      </c>
      <c r="AD1712">
        <v>2</v>
      </c>
      <c r="AE1712">
        <v>82</v>
      </c>
      <c r="AF1712">
        <v>5</v>
      </c>
      <c r="AG1712">
        <v>5</v>
      </c>
      <c r="AH1712">
        <v>4</v>
      </c>
      <c r="AL1712" t="s">
        <v>18</v>
      </c>
      <c r="AM1712" t="s">
        <v>1475</v>
      </c>
      <c r="AN1712" s="126">
        <f>表格2[[#This Row],[今次負磅]]/表格2[[#This Row],[排位體重]]*100%</f>
        <v>0.10806317539484622</v>
      </c>
      <c r="AO1712" t="str">
        <f t="shared" si="80"/>
        <v/>
      </c>
    </row>
    <row r="1713" spans="1:43" x14ac:dyDescent="0.25">
      <c r="A1713" s="26" t="s">
        <v>319</v>
      </c>
      <c r="B1713" s="26" t="s">
        <v>326</v>
      </c>
      <c r="C1713" s="26"/>
      <c r="D1713" s="26"/>
      <c r="E1713" s="11" t="s">
        <v>1414</v>
      </c>
      <c r="F1713" s="23" t="s">
        <v>1409</v>
      </c>
      <c r="G1713" s="32" t="str">
        <f>VLOOKUP(AF1713, method!$A$1:$B$15, 2, 0)</f>
        <v>中前</v>
      </c>
      <c r="H1713" s="15">
        <v>1</v>
      </c>
      <c r="I1713" s="15" t="str">
        <f t="shared" si="78"/>
        <v/>
      </c>
      <c r="J1713" s="15">
        <f>COUNTIF($B$2:B1713,B1713)</f>
        <v>21</v>
      </c>
      <c r="K1713" s="15" t="str">
        <f t="shared" ca="1" si="79"/>
        <v/>
      </c>
      <c r="L1713" t="s">
        <v>598</v>
      </c>
      <c r="M1713" s="40" t="s">
        <v>426</v>
      </c>
      <c r="N1713" s="42">
        <v>1200</v>
      </c>
      <c r="O1713">
        <v>1</v>
      </c>
      <c r="P1713">
        <v>9.92</v>
      </c>
      <c r="Q1713">
        <v>2</v>
      </c>
      <c r="R1713">
        <v>9</v>
      </c>
      <c r="S1713" s="50" t="s">
        <v>46</v>
      </c>
      <c r="T1713" s="51" t="s">
        <v>52</v>
      </c>
      <c r="U1713" s="17" t="s">
        <v>16</v>
      </c>
      <c r="V1713">
        <v>130</v>
      </c>
      <c r="W1713">
        <v>134</v>
      </c>
      <c r="X1713">
        <v>1207</v>
      </c>
      <c r="Z1713">
        <v>9.1999999999999993</v>
      </c>
      <c r="AA1713" s="38" t="s">
        <v>470</v>
      </c>
      <c r="AB1713" s="35" t="s">
        <v>377</v>
      </c>
      <c r="AC1713" s="35">
        <f>VLOOKUP(A1713,Raceinfo!$A$1:$D$15,4,0)</f>
        <v>3</v>
      </c>
      <c r="AD1713">
        <v>3</v>
      </c>
      <c r="AE1713">
        <v>76</v>
      </c>
      <c r="AF1713">
        <v>4</v>
      </c>
      <c r="AG1713">
        <v>4</v>
      </c>
      <c r="AH1713">
        <v>1</v>
      </c>
      <c r="AL1713" t="s">
        <v>18</v>
      </c>
      <c r="AM1713" t="s">
        <v>1475</v>
      </c>
      <c r="AN1713" s="126">
        <f>表格2[[#This Row],[今次負磅]]/表格2[[#This Row],[排位體重]]*100%</f>
        <v>0.10770505385252693</v>
      </c>
      <c r="AO1713" t="str">
        <f t="shared" si="80"/>
        <v/>
      </c>
    </row>
    <row r="1714" spans="1:43" x14ac:dyDescent="0.25">
      <c r="A1714" s="26" t="s">
        <v>319</v>
      </c>
      <c r="B1714" s="26" t="s">
        <v>326</v>
      </c>
      <c r="C1714" s="26"/>
      <c r="D1714" s="26"/>
      <c r="E1714" s="11" t="s">
        <v>1414</v>
      </c>
      <c r="F1714" s="122"/>
      <c r="G1714" s="32" t="str">
        <f>VLOOKUP(AF1714, method!$A$1:$B$15, 2, 0)</f>
        <v>中前</v>
      </c>
      <c r="H1714">
        <v>6</v>
      </c>
      <c r="I1714" t="str">
        <f t="shared" si="78"/>
        <v/>
      </c>
      <c r="J1714">
        <f>COUNTIF($B$2:B1714,B1714)</f>
        <v>22</v>
      </c>
      <c r="K1714" t="str">
        <f t="shared" ca="1" si="79"/>
        <v/>
      </c>
      <c r="L1714" t="s">
        <v>719</v>
      </c>
      <c r="M1714" s="40" t="s">
        <v>376</v>
      </c>
      <c r="N1714" s="42">
        <v>1200</v>
      </c>
      <c r="O1714">
        <v>1</v>
      </c>
      <c r="P1714">
        <v>10.6</v>
      </c>
      <c r="Q1714">
        <v>2</v>
      </c>
      <c r="R1714">
        <v>1</v>
      </c>
      <c r="S1714" s="50" t="s">
        <v>46</v>
      </c>
      <c r="T1714" s="44" t="s">
        <v>347</v>
      </c>
      <c r="U1714" s="17" t="s">
        <v>16</v>
      </c>
      <c r="V1714">
        <v>130</v>
      </c>
      <c r="W1714">
        <v>128</v>
      </c>
      <c r="X1714">
        <v>1209</v>
      </c>
      <c r="Z1714">
        <v>4.4000000000000004</v>
      </c>
      <c r="AA1714" s="38">
        <v>1</v>
      </c>
      <c r="AB1714" s="35" t="s">
        <v>377</v>
      </c>
      <c r="AC1714" s="35">
        <f>VLOOKUP(A1714,Raceinfo!$A$1:$D$15,4,0)</f>
        <v>3</v>
      </c>
      <c r="AD1714">
        <v>3</v>
      </c>
      <c r="AE1714">
        <v>76</v>
      </c>
      <c r="AF1714">
        <v>4</v>
      </c>
      <c r="AG1714">
        <v>4</v>
      </c>
      <c r="AH1714">
        <v>6</v>
      </c>
      <c r="AL1714" t="s">
        <v>18</v>
      </c>
      <c r="AM1714" t="s">
        <v>1475</v>
      </c>
      <c r="AN1714" s="126">
        <f>表格2[[#This Row],[今次負磅]]/表格2[[#This Row],[排位體重]]*100%</f>
        <v>0.10752688172043011</v>
      </c>
      <c r="AO1714" t="str">
        <f t="shared" si="80"/>
        <v/>
      </c>
    </row>
    <row r="1715" spans="1:43" x14ac:dyDescent="0.25">
      <c r="A1715" s="26" t="s">
        <v>319</v>
      </c>
      <c r="B1715" s="26" t="s">
        <v>326</v>
      </c>
      <c r="C1715" s="26"/>
      <c r="D1715" s="26"/>
      <c r="E1715" s="11" t="s">
        <v>1414</v>
      </c>
      <c r="F1715" s="122"/>
      <c r="G1715" s="30" t="str">
        <f>VLOOKUP(AF1715, method!$A$1:$B$15, 2, 0)</f>
        <v>放頭</v>
      </c>
      <c r="H1715">
        <v>4</v>
      </c>
      <c r="I1715" t="str">
        <f t="shared" si="78"/>
        <v/>
      </c>
      <c r="J1715">
        <f>COUNTIF($B$2:B1715,B1715)</f>
        <v>23</v>
      </c>
      <c r="K1715" t="str">
        <f t="shared" ca="1" si="79"/>
        <v/>
      </c>
      <c r="L1715" t="s">
        <v>560</v>
      </c>
      <c r="M1715" s="40" t="s">
        <v>426</v>
      </c>
      <c r="N1715" s="42">
        <v>1200</v>
      </c>
      <c r="O1715">
        <v>1</v>
      </c>
      <c r="P1715">
        <v>10.33</v>
      </c>
      <c r="Q1715">
        <v>2</v>
      </c>
      <c r="R1715">
        <v>5</v>
      </c>
      <c r="S1715" s="50" t="s">
        <v>46</v>
      </c>
      <c r="T1715" s="44" t="s">
        <v>347</v>
      </c>
      <c r="U1715" s="17" t="s">
        <v>16</v>
      </c>
      <c r="V1715">
        <v>130</v>
      </c>
      <c r="W1715">
        <v>127</v>
      </c>
      <c r="X1715">
        <v>1204</v>
      </c>
      <c r="Z1715">
        <v>6.7</v>
      </c>
      <c r="AA1715" s="38" t="s">
        <v>470</v>
      </c>
      <c r="AB1715" s="35" t="s">
        <v>377</v>
      </c>
      <c r="AC1715" s="35">
        <f>VLOOKUP(A1715,Raceinfo!$A$1:$D$15,4,0)</f>
        <v>3</v>
      </c>
      <c r="AD1715">
        <v>3</v>
      </c>
      <c r="AE1715">
        <v>75</v>
      </c>
      <c r="AF1715">
        <v>3</v>
      </c>
      <c r="AG1715">
        <v>4</v>
      </c>
      <c r="AH1715">
        <v>4</v>
      </c>
      <c r="AL1715" t="s">
        <v>18</v>
      </c>
      <c r="AM1715" t="s">
        <v>1475</v>
      </c>
      <c r="AN1715" s="126">
        <f>表格2[[#This Row],[今次負磅]]/表格2[[#This Row],[排位體重]]*100%</f>
        <v>0.1079734219269103</v>
      </c>
      <c r="AO1715" t="str">
        <f t="shared" si="80"/>
        <v/>
      </c>
    </row>
    <row r="1716" spans="1:43" x14ac:dyDescent="0.25">
      <c r="A1716" s="26" t="s">
        <v>319</v>
      </c>
      <c r="B1716" s="26" t="s">
        <v>326</v>
      </c>
      <c r="C1716" s="26"/>
      <c r="D1716" s="26"/>
      <c r="E1716" s="11" t="s">
        <v>1414</v>
      </c>
      <c r="F1716" s="122"/>
      <c r="G1716" s="30" t="str">
        <f>VLOOKUP(AF1716, method!$A$1:$B$15, 2, 0)</f>
        <v>放頭</v>
      </c>
      <c r="H1716">
        <v>8</v>
      </c>
      <c r="I1716" t="str">
        <f t="shared" si="78"/>
        <v/>
      </c>
      <c r="J1716">
        <f>COUNTIF($B$2:B1716,B1716)</f>
        <v>24</v>
      </c>
      <c r="K1716" t="str">
        <f t="shared" ca="1" si="79"/>
        <v/>
      </c>
      <c r="L1716" t="s">
        <v>622</v>
      </c>
      <c r="M1716" s="40" t="s">
        <v>376</v>
      </c>
      <c r="N1716" s="42">
        <v>1200</v>
      </c>
      <c r="O1716">
        <v>1</v>
      </c>
      <c r="P1716">
        <v>10.19</v>
      </c>
      <c r="Q1716">
        <v>2</v>
      </c>
      <c r="R1716">
        <v>3</v>
      </c>
      <c r="S1716" s="50" t="s">
        <v>46</v>
      </c>
      <c r="T1716" s="50" t="s">
        <v>46</v>
      </c>
      <c r="U1716" s="17" t="s">
        <v>16</v>
      </c>
      <c r="V1716">
        <v>130</v>
      </c>
      <c r="W1716">
        <v>132</v>
      </c>
      <c r="X1716">
        <v>1198</v>
      </c>
      <c r="Z1716">
        <v>6.2</v>
      </c>
      <c r="AA1716" s="37" t="s">
        <v>467</v>
      </c>
      <c r="AB1716" s="35" t="s">
        <v>377</v>
      </c>
      <c r="AC1716" s="35">
        <f>VLOOKUP(A1716,Raceinfo!$A$1:$D$15,4,0)</f>
        <v>3</v>
      </c>
      <c r="AD1716">
        <v>3</v>
      </c>
      <c r="AE1716">
        <v>75</v>
      </c>
      <c r="AF1716">
        <v>3</v>
      </c>
      <c r="AG1716">
        <v>4</v>
      </c>
      <c r="AH1716">
        <v>8</v>
      </c>
      <c r="AL1716" t="s">
        <v>18</v>
      </c>
      <c r="AM1716" t="s">
        <v>1475</v>
      </c>
      <c r="AN1716" s="126">
        <f>表格2[[#This Row],[今次負磅]]/表格2[[#This Row],[排位體重]]*100%</f>
        <v>0.10851419031719532</v>
      </c>
      <c r="AO1716" t="str">
        <f t="shared" si="80"/>
        <v/>
      </c>
    </row>
    <row r="1717" spans="1:43" x14ac:dyDescent="0.25">
      <c r="A1717" s="26" t="s">
        <v>319</v>
      </c>
      <c r="B1717" s="26" t="s">
        <v>326</v>
      </c>
      <c r="C1717" s="26"/>
      <c r="D1717" s="26"/>
      <c r="E1717" s="12" t="s">
        <v>29</v>
      </c>
      <c r="F1717" s="28" t="s">
        <v>1408</v>
      </c>
      <c r="G1717" s="30" t="str">
        <f>VLOOKUP(AF1717, method!$A$1:$B$15, 2, 0)</f>
        <v>放頭</v>
      </c>
      <c r="H1717" s="15">
        <v>1</v>
      </c>
      <c r="I1717" s="15" t="str">
        <f t="shared" si="78"/>
        <v/>
      </c>
      <c r="J1717" s="15">
        <f>COUNTIF($B$2:B1717,B1717)</f>
        <v>25</v>
      </c>
      <c r="K1717" s="15" t="str">
        <f t="shared" ca="1" si="79"/>
        <v/>
      </c>
      <c r="L1717" t="s">
        <v>492</v>
      </c>
      <c r="M1717" s="40" t="s">
        <v>398</v>
      </c>
      <c r="N1717" s="42">
        <v>1200</v>
      </c>
      <c r="O1717">
        <v>1</v>
      </c>
      <c r="P1717">
        <v>10.17</v>
      </c>
      <c r="Q1717">
        <v>2</v>
      </c>
      <c r="R1717">
        <v>10</v>
      </c>
      <c r="S1717" s="50" t="s">
        <v>46</v>
      </c>
      <c r="T1717" s="44" t="s">
        <v>347</v>
      </c>
      <c r="U1717" s="17" t="s">
        <v>16</v>
      </c>
      <c r="V1717">
        <v>130</v>
      </c>
      <c r="W1717">
        <v>126</v>
      </c>
      <c r="X1717">
        <v>1196</v>
      </c>
      <c r="Z1717">
        <v>4.4000000000000004</v>
      </c>
      <c r="AA1717" s="38" t="s">
        <v>579</v>
      </c>
      <c r="AB1717" s="36" t="s">
        <v>459</v>
      </c>
      <c r="AC1717" s="36">
        <f>VLOOKUP(A1717,Raceinfo!$A$1:$D$15,4,0)</f>
        <v>3</v>
      </c>
      <c r="AD1717">
        <v>3</v>
      </c>
      <c r="AE1717">
        <v>69</v>
      </c>
      <c r="AF1717">
        <v>1</v>
      </c>
      <c r="AG1717">
        <v>1</v>
      </c>
      <c r="AH1717">
        <v>1</v>
      </c>
      <c r="AL1717" t="s">
        <v>18</v>
      </c>
      <c r="AM1717" t="s">
        <v>1475</v>
      </c>
      <c r="AN1717" s="126">
        <f>表格2[[#This Row],[今次負磅]]/表格2[[#This Row],[排位體重]]*100%</f>
        <v>0.10869565217391304</v>
      </c>
      <c r="AO1717" t="str">
        <f t="shared" si="80"/>
        <v/>
      </c>
    </row>
    <row r="1718" spans="1:43" x14ac:dyDescent="0.25">
      <c r="A1718" s="26" t="s">
        <v>319</v>
      </c>
      <c r="B1718" s="26" t="s">
        <v>326</v>
      </c>
      <c r="C1718" s="26"/>
      <c r="D1718" s="26"/>
      <c r="E1718" s="12" t="s">
        <v>29</v>
      </c>
      <c r="F1718" s="122"/>
      <c r="G1718" s="33" t="str">
        <f>VLOOKUP(AF1718, method!$A$1:$B$15, 2, 0)</f>
        <v>留後</v>
      </c>
      <c r="H1718">
        <v>4</v>
      </c>
      <c r="I1718" t="str">
        <f t="shared" si="78"/>
        <v/>
      </c>
      <c r="J1718">
        <f>COUNTIF($B$2:B1718,B1718)</f>
        <v>26</v>
      </c>
      <c r="K1718" t="str">
        <f t="shared" ca="1" si="79"/>
        <v/>
      </c>
      <c r="L1718" t="s">
        <v>681</v>
      </c>
      <c r="M1718" s="40" t="s">
        <v>446</v>
      </c>
      <c r="N1718" s="42">
        <v>1200</v>
      </c>
      <c r="O1718">
        <v>1</v>
      </c>
      <c r="P1718">
        <v>9.94</v>
      </c>
      <c r="Q1718">
        <v>2</v>
      </c>
      <c r="R1718">
        <v>10</v>
      </c>
      <c r="S1718" s="50" t="s">
        <v>46</v>
      </c>
      <c r="T1718" s="44" t="s">
        <v>347</v>
      </c>
      <c r="U1718" s="17" t="s">
        <v>16</v>
      </c>
      <c r="V1718">
        <v>130</v>
      </c>
      <c r="W1718">
        <v>126</v>
      </c>
      <c r="X1718">
        <v>1199</v>
      </c>
      <c r="Z1718">
        <v>8.5</v>
      </c>
      <c r="AA1718" s="38" t="s">
        <v>511</v>
      </c>
      <c r="AB1718" s="35" t="s">
        <v>377</v>
      </c>
      <c r="AC1718" s="35">
        <f>VLOOKUP(A1718,Raceinfo!$A$1:$D$15,4,0)</f>
        <v>3</v>
      </c>
      <c r="AD1718">
        <v>3</v>
      </c>
      <c r="AE1718">
        <v>69</v>
      </c>
      <c r="AF1718">
        <v>11</v>
      </c>
      <c r="AG1718">
        <v>10</v>
      </c>
      <c r="AH1718">
        <v>4</v>
      </c>
      <c r="AL1718" t="s">
        <v>18</v>
      </c>
      <c r="AM1718" t="s">
        <v>1475</v>
      </c>
      <c r="AN1718" s="126">
        <f>表格2[[#This Row],[今次負磅]]/表格2[[#This Row],[排位體重]]*100%</f>
        <v>0.10842368640533778</v>
      </c>
      <c r="AO1718" t="str">
        <f t="shared" si="80"/>
        <v/>
      </c>
    </row>
    <row r="1719" spans="1:43" x14ac:dyDescent="0.25">
      <c r="A1719" s="26" t="s">
        <v>319</v>
      </c>
      <c r="B1719" s="26" t="s">
        <v>326</v>
      </c>
      <c r="C1719" s="26"/>
      <c r="D1719" s="26"/>
      <c r="E1719" s="12" t="s">
        <v>29</v>
      </c>
      <c r="F1719" s="28" t="s">
        <v>1408</v>
      </c>
      <c r="G1719" s="30" t="str">
        <f>VLOOKUP(AF1719, method!$A$1:$B$15, 2, 0)</f>
        <v>放頭</v>
      </c>
      <c r="H1719" s="15">
        <v>2</v>
      </c>
      <c r="I1719" s="15" t="str">
        <f t="shared" si="78"/>
        <v/>
      </c>
      <c r="J1719" s="15">
        <f>COUNTIF($B$2:B1719,B1719)</f>
        <v>27</v>
      </c>
      <c r="K1719" s="15" t="str">
        <f t="shared" ca="1" si="79"/>
        <v/>
      </c>
      <c r="L1719" t="s">
        <v>493</v>
      </c>
      <c r="M1719" s="40" t="s">
        <v>426</v>
      </c>
      <c r="N1719" s="42">
        <v>1200</v>
      </c>
      <c r="O1719">
        <v>1</v>
      </c>
      <c r="P1719">
        <v>9.66</v>
      </c>
      <c r="Q1719">
        <v>2</v>
      </c>
      <c r="R1719">
        <v>7</v>
      </c>
      <c r="S1719" s="50" t="s">
        <v>46</v>
      </c>
      <c r="T1719" s="44" t="s">
        <v>347</v>
      </c>
      <c r="U1719" s="17" t="s">
        <v>16</v>
      </c>
      <c r="V1719">
        <v>130</v>
      </c>
      <c r="W1719">
        <v>121</v>
      </c>
      <c r="X1719">
        <v>1190</v>
      </c>
      <c r="Z1719">
        <v>8.6999999999999993</v>
      </c>
      <c r="AA1719" s="38" t="s">
        <v>434</v>
      </c>
      <c r="AB1719" s="35" t="s">
        <v>370</v>
      </c>
      <c r="AC1719" s="35">
        <f>VLOOKUP(A1719,Raceinfo!$A$1:$D$15,4,0)</f>
        <v>3</v>
      </c>
      <c r="AD1719">
        <v>3</v>
      </c>
      <c r="AE1719">
        <v>67</v>
      </c>
      <c r="AF1719">
        <v>2</v>
      </c>
      <c r="AG1719">
        <v>3</v>
      </c>
      <c r="AH1719">
        <v>2</v>
      </c>
      <c r="AL1719" t="s">
        <v>18</v>
      </c>
      <c r="AM1719" t="s">
        <v>1475</v>
      </c>
      <c r="AN1719" s="126">
        <f>表格2[[#This Row],[今次負磅]]/表格2[[#This Row],[排位體重]]*100%</f>
        <v>0.1092436974789916</v>
      </c>
      <c r="AO1719" t="str">
        <f t="shared" si="80"/>
        <v/>
      </c>
    </row>
    <row r="1720" spans="1:43" x14ac:dyDescent="0.25">
      <c r="A1720" s="26" t="s">
        <v>319</v>
      </c>
      <c r="B1720" s="27" t="s">
        <v>327</v>
      </c>
      <c r="C1720" s="27"/>
      <c r="D1720" s="27"/>
      <c r="E1720" s="125" t="s">
        <v>1399</v>
      </c>
      <c r="F1720" s="122"/>
      <c r="G1720" s="31" t="str">
        <f>VLOOKUP(AF1720, method!$A$1:$B$15, 2, 0)</f>
        <v>中後</v>
      </c>
      <c r="H1720">
        <v>9</v>
      </c>
      <c r="I1720" t="str">
        <f t="shared" si="78"/>
        <v>忠</v>
      </c>
      <c r="J1720">
        <f>COUNTIF($B$2:B1720,B1720)</f>
        <v>1</v>
      </c>
      <c r="K1720" t="str">
        <f t="shared" ca="1" si="79"/>
        <v/>
      </c>
      <c r="L1720" t="s">
        <v>611</v>
      </c>
      <c r="M1720" s="40" t="s">
        <v>426</v>
      </c>
      <c r="N1720" s="42">
        <v>1200</v>
      </c>
      <c r="O1720">
        <v>1</v>
      </c>
      <c r="P1720">
        <v>10.210000000000001</v>
      </c>
      <c r="Q1720">
        <v>11</v>
      </c>
      <c r="R1720">
        <v>4</v>
      </c>
      <c r="S1720" s="46" t="s">
        <v>351</v>
      </c>
      <c r="T1720" s="62" t="s">
        <v>154</v>
      </c>
      <c r="U1720" s="24" t="s">
        <v>53</v>
      </c>
      <c r="V1720">
        <v>123</v>
      </c>
      <c r="W1720">
        <v>133</v>
      </c>
      <c r="X1720">
        <v>1208</v>
      </c>
      <c r="Z1720">
        <v>31</v>
      </c>
      <c r="AA1720" s="37" t="s">
        <v>423</v>
      </c>
      <c r="AB1720" s="35" t="s">
        <v>377</v>
      </c>
      <c r="AC1720" s="35">
        <f>VLOOKUP(A1720,Raceinfo!$A$1:$D$15,4,0)</f>
        <v>3</v>
      </c>
      <c r="AD1720">
        <v>3</v>
      </c>
      <c r="AE1720">
        <v>76</v>
      </c>
      <c r="AF1720">
        <v>8</v>
      </c>
      <c r="AG1720">
        <v>8</v>
      </c>
      <c r="AH1720">
        <v>9</v>
      </c>
      <c r="AL1720" t="s">
        <v>39</v>
      </c>
      <c r="AM1720" t="s">
        <v>1469</v>
      </c>
      <c r="AN1720" s="126">
        <f>表格2[[#This Row],[今次負磅]]/表格2[[#This Row],[排位體重]]*100%</f>
        <v>0.10182119205298014</v>
      </c>
      <c r="AO1720" t="str">
        <f t="shared" si="80"/>
        <v/>
      </c>
      <c r="AQ1720" t="s">
        <v>1419</v>
      </c>
    </row>
    <row r="1721" spans="1:43" x14ac:dyDescent="0.25">
      <c r="A1721" s="26" t="s">
        <v>319</v>
      </c>
      <c r="B1721" s="27" t="s">
        <v>327</v>
      </c>
      <c r="C1721" s="27"/>
      <c r="D1721" s="27"/>
      <c r="E1721" s="125" t="s">
        <v>1399</v>
      </c>
      <c r="F1721" s="122"/>
      <c r="G1721" s="32" t="str">
        <f>VLOOKUP(AF1721, method!$A$1:$B$15, 2, 0)</f>
        <v>中前</v>
      </c>
      <c r="H1721">
        <v>5</v>
      </c>
      <c r="I1721" t="str">
        <f t="shared" si="78"/>
        <v>忠</v>
      </c>
      <c r="J1721">
        <f>COUNTIF($B$2:B1721,B1721)</f>
        <v>2</v>
      </c>
      <c r="K1721" t="str">
        <f t="shared" ca="1" si="79"/>
        <v/>
      </c>
      <c r="L1721" t="s">
        <v>397</v>
      </c>
      <c r="M1721" s="40" t="s">
        <v>398</v>
      </c>
      <c r="N1721" s="42">
        <v>1200</v>
      </c>
      <c r="O1721">
        <v>1</v>
      </c>
      <c r="P1721">
        <v>9.51</v>
      </c>
      <c r="Q1721">
        <v>11</v>
      </c>
      <c r="R1721">
        <v>3</v>
      </c>
      <c r="S1721" s="46" t="s">
        <v>351</v>
      </c>
      <c r="T1721" s="52" t="s">
        <v>56</v>
      </c>
      <c r="U1721" s="24" t="s">
        <v>53</v>
      </c>
      <c r="V1721">
        <v>123</v>
      </c>
      <c r="W1721">
        <v>133</v>
      </c>
      <c r="X1721">
        <v>1194</v>
      </c>
      <c r="Z1721">
        <v>12</v>
      </c>
      <c r="AA1721" s="38" t="s">
        <v>511</v>
      </c>
      <c r="AB1721" s="35" t="s">
        <v>370</v>
      </c>
      <c r="AC1721" s="35">
        <f>VLOOKUP(A1721,Raceinfo!$A$1:$D$15,4,0)</f>
        <v>3</v>
      </c>
      <c r="AD1721">
        <v>3</v>
      </c>
      <c r="AE1721">
        <v>76</v>
      </c>
      <c r="AF1721">
        <v>4</v>
      </c>
      <c r="AG1721">
        <v>4</v>
      </c>
      <c r="AH1721">
        <v>5</v>
      </c>
      <c r="AL1721" t="s">
        <v>39</v>
      </c>
      <c r="AM1721" t="s">
        <v>1469</v>
      </c>
      <c r="AN1721" s="126">
        <f>表格2[[#This Row],[今次負磅]]/表格2[[#This Row],[排位體重]]*100%</f>
        <v>0.10301507537688442</v>
      </c>
      <c r="AO1721" t="str">
        <f t="shared" si="80"/>
        <v/>
      </c>
      <c r="AQ1721" t="s">
        <v>1419</v>
      </c>
    </row>
    <row r="1722" spans="1:43" x14ac:dyDescent="0.25">
      <c r="A1722" s="26" t="s">
        <v>319</v>
      </c>
      <c r="B1722" s="27" t="s">
        <v>327</v>
      </c>
      <c r="C1722" s="27"/>
      <c r="D1722" s="27"/>
      <c r="E1722" s="11" t="s">
        <v>1414</v>
      </c>
      <c r="F1722" s="122"/>
      <c r="G1722" s="31" t="str">
        <f>VLOOKUP(AF1722, method!$A$1:$B$15, 2, 0)</f>
        <v>中後</v>
      </c>
      <c r="H1722">
        <v>10</v>
      </c>
      <c r="I1722" t="str">
        <f t="shared" si="78"/>
        <v>忠</v>
      </c>
      <c r="J1722">
        <f>COUNTIF($B$2:B1722,B1722)</f>
        <v>3</v>
      </c>
      <c r="K1722" t="str">
        <f t="shared" ca="1" si="79"/>
        <v/>
      </c>
      <c r="L1722" t="s">
        <v>465</v>
      </c>
      <c r="M1722" s="39" t="s">
        <v>413</v>
      </c>
      <c r="N1722" s="42">
        <v>1200</v>
      </c>
      <c r="O1722">
        <v>1</v>
      </c>
      <c r="P1722">
        <v>9.89</v>
      </c>
      <c r="Q1722">
        <v>11</v>
      </c>
      <c r="R1722">
        <v>12</v>
      </c>
      <c r="S1722" s="46" t="s">
        <v>351</v>
      </c>
      <c r="T1722" s="54" t="s">
        <v>64</v>
      </c>
      <c r="U1722" s="24" t="s">
        <v>53</v>
      </c>
      <c r="V1722">
        <v>123</v>
      </c>
      <c r="W1722">
        <v>131</v>
      </c>
      <c r="X1722">
        <v>1205</v>
      </c>
      <c r="Z1722">
        <v>31</v>
      </c>
      <c r="AA1722" s="37" t="s">
        <v>423</v>
      </c>
      <c r="AB1722" s="36" t="s">
        <v>459</v>
      </c>
      <c r="AC1722" s="36">
        <f>VLOOKUP(A1722,Raceinfo!$A$1:$D$15,4,0)</f>
        <v>3</v>
      </c>
      <c r="AD1722">
        <v>3</v>
      </c>
      <c r="AE1722">
        <v>76</v>
      </c>
      <c r="AF1722">
        <v>9</v>
      </c>
      <c r="AG1722">
        <v>10</v>
      </c>
      <c r="AH1722">
        <v>10</v>
      </c>
      <c r="AL1722" t="s">
        <v>39</v>
      </c>
      <c r="AM1722" t="s">
        <v>1469</v>
      </c>
      <c r="AN1722" s="126">
        <f>表格2[[#This Row],[今次負磅]]/表格2[[#This Row],[排位體重]]*100%</f>
        <v>0.1020746887966805</v>
      </c>
      <c r="AO1722" t="str">
        <f t="shared" si="80"/>
        <v/>
      </c>
      <c r="AQ1722" t="s">
        <v>1419</v>
      </c>
    </row>
    <row r="1723" spans="1:43" x14ac:dyDescent="0.25">
      <c r="A1723" s="26" t="s">
        <v>319</v>
      </c>
      <c r="B1723" s="27" t="s">
        <v>327</v>
      </c>
      <c r="C1723" s="27"/>
      <c r="D1723" s="27"/>
      <c r="E1723" s="125" t="s">
        <v>1399</v>
      </c>
      <c r="F1723" s="28" t="s">
        <v>1408</v>
      </c>
      <c r="G1723" s="30" t="str">
        <f>VLOOKUP(AF1723, method!$A$1:$B$15, 2, 0)</f>
        <v>放頭</v>
      </c>
      <c r="H1723" s="15">
        <v>1</v>
      </c>
      <c r="I1723" s="15" t="str">
        <f t="shared" si="78"/>
        <v>忠</v>
      </c>
      <c r="J1723" s="15">
        <f>COUNTIF($B$2:B1723,B1723)</f>
        <v>4</v>
      </c>
      <c r="K1723" s="15" t="str">
        <f t="shared" ca="1" si="79"/>
        <v/>
      </c>
      <c r="L1723" t="s">
        <v>466</v>
      </c>
      <c r="M1723" s="40" t="s">
        <v>426</v>
      </c>
      <c r="N1723" s="42">
        <v>1200</v>
      </c>
      <c r="O1723">
        <v>1</v>
      </c>
      <c r="P1723">
        <v>9.33</v>
      </c>
      <c r="Q1723">
        <v>11</v>
      </c>
      <c r="R1723">
        <v>6</v>
      </c>
      <c r="S1723" s="46" t="s">
        <v>351</v>
      </c>
      <c r="T1723" s="54" t="s">
        <v>64</v>
      </c>
      <c r="U1723" s="24" t="s">
        <v>53</v>
      </c>
      <c r="V1723">
        <v>123</v>
      </c>
      <c r="W1723">
        <v>126</v>
      </c>
      <c r="X1723">
        <v>1203</v>
      </c>
      <c r="Z1723">
        <v>14</v>
      </c>
      <c r="AA1723" s="38" t="s">
        <v>468</v>
      </c>
      <c r="AB1723" s="35" t="s">
        <v>370</v>
      </c>
      <c r="AC1723" s="35">
        <f>VLOOKUP(A1723,Raceinfo!$A$1:$D$15,4,0)</f>
        <v>3</v>
      </c>
      <c r="AD1723">
        <v>3</v>
      </c>
      <c r="AE1723">
        <v>68</v>
      </c>
      <c r="AF1723">
        <v>1</v>
      </c>
      <c r="AG1723">
        <v>1</v>
      </c>
      <c r="AH1723">
        <v>1</v>
      </c>
      <c r="AL1723" t="s">
        <v>39</v>
      </c>
      <c r="AM1723" t="s">
        <v>1469</v>
      </c>
      <c r="AN1723" s="126">
        <f>表格2[[#This Row],[今次負磅]]/表格2[[#This Row],[排位體重]]*100%</f>
        <v>0.10224438902743142</v>
      </c>
      <c r="AO1723" t="str">
        <f t="shared" si="80"/>
        <v/>
      </c>
      <c r="AQ1723" t="s">
        <v>1419</v>
      </c>
    </row>
    <row r="1724" spans="1:43" x14ac:dyDescent="0.25">
      <c r="A1724" s="26" t="s">
        <v>319</v>
      </c>
      <c r="B1724" s="27" t="s">
        <v>327</v>
      </c>
      <c r="C1724" s="27" t="s">
        <v>1410</v>
      </c>
      <c r="D1724" s="27"/>
      <c r="E1724" s="125" t="s">
        <v>1399</v>
      </c>
      <c r="F1724" s="122"/>
      <c r="G1724" s="32" t="str">
        <f>VLOOKUP(AF1724, method!$A$1:$B$15, 2, 0)</f>
        <v>中前</v>
      </c>
      <c r="H1724">
        <v>4</v>
      </c>
      <c r="I1724" t="str">
        <f t="shared" si="78"/>
        <v>忠</v>
      </c>
      <c r="J1724">
        <f>COUNTIF($B$2:B1724,B1724)</f>
        <v>5</v>
      </c>
      <c r="K1724" t="str">
        <f t="shared" ca="1" si="79"/>
        <v/>
      </c>
      <c r="L1724" t="s">
        <v>383</v>
      </c>
      <c r="M1724" s="39" t="s">
        <v>384</v>
      </c>
      <c r="N1724" s="42">
        <v>1200</v>
      </c>
      <c r="O1724">
        <v>1</v>
      </c>
      <c r="P1724" s="127">
        <v>9</v>
      </c>
      <c r="Q1724">
        <v>11</v>
      </c>
      <c r="R1724">
        <v>6</v>
      </c>
      <c r="S1724" s="46" t="s">
        <v>351</v>
      </c>
      <c r="T1724" s="54" t="s">
        <v>64</v>
      </c>
      <c r="U1724" s="24" t="s">
        <v>53</v>
      </c>
      <c r="V1724">
        <v>123</v>
      </c>
      <c r="W1724">
        <v>125</v>
      </c>
      <c r="X1724">
        <v>1206</v>
      </c>
      <c r="Z1724">
        <v>7.7</v>
      </c>
      <c r="AA1724" s="37" t="s">
        <v>531</v>
      </c>
      <c r="AB1724" s="35" t="s">
        <v>370</v>
      </c>
      <c r="AC1724" s="35">
        <f>VLOOKUP(A1724,Raceinfo!$A$1:$D$15,4,0)</f>
        <v>3</v>
      </c>
      <c r="AD1724">
        <v>3</v>
      </c>
      <c r="AE1724">
        <v>68</v>
      </c>
      <c r="AF1724">
        <v>5</v>
      </c>
      <c r="AG1724">
        <v>6</v>
      </c>
      <c r="AH1724">
        <v>4</v>
      </c>
      <c r="AL1724" t="s">
        <v>39</v>
      </c>
      <c r="AM1724" t="s">
        <v>1469</v>
      </c>
      <c r="AN1724" s="126">
        <f>表格2[[#This Row],[今次負磅]]/表格2[[#This Row],[排位體重]]*100%</f>
        <v>0.10199004975124377</v>
      </c>
      <c r="AO1724" t="str">
        <f t="shared" si="80"/>
        <v/>
      </c>
      <c r="AQ1724" t="s">
        <v>1419</v>
      </c>
    </row>
    <row r="1725" spans="1:43" x14ac:dyDescent="0.25">
      <c r="A1725" s="26" t="s">
        <v>319</v>
      </c>
      <c r="B1725" s="27" t="s">
        <v>327</v>
      </c>
      <c r="C1725" s="27" t="s">
        <v>1410</v>
      </c>
      <c r="D1725" s="27"/>
      <c r="E1725" s="124" t="s">
        <v>1413</v>
      </c>
      <c r="F1725" s="23" t="s">
        <v>1409</v>
      </c>
      <c r="G1725" s="32" t="str">
        <f>VLOOKUP(AF1725, method!$A$1:$B$15, 2, 0)</f>
        <v>中前</v>
      </c>
      <c r="H1725" s="15">
        <v>1</v>
      </c>
      <c r="I1725" s="15" t="str">
        <f t="shared" si="78"/>
        <v>忠</v>
      </c>
      <c r="J1725" s="15">
        <f>COUNTIF($B$2:B1725,B1725)</f>
        <v>6</v>
      </c>
      <c r="K1725" s="15" t="str">
        <f t="shared" ca="1" si="79"/>
        <v/>
      </c>
      <c r="L1725" t="s">
        <v>427</v>
      </c>
      <c r="M1725" s="39" t="s">
        <v>369</v>
      </c>
      <c r="N1725" s="42">
        <v>1200</v>
      </c>
      <c r="O1725">
        <v>1</v>
      </c>
      <c r="P1725" s="127">
        <v>8.5299999999999994</v>
      </c>
      <c r="Q1725">
        <v>11</v>
      </c>
      <c r="R1725">
        <v>1</v>
      </c>
      <c r="S1725" s="46" t="s">
        <v>351</v>
      </c>
      <c r="T1725" s="54" t="s">
        <v>64</v>
      </c>
      <c r="U1725" s="24" t="s">
        <v>53</v>
      </c>
      <c r="V1725">
        <v>123</v>
      </c>
      <c r="W1725">
        <v>118</v>
      </c>
      <c r="X1725">
        <v>1194</v>
      </c>
      <c r="Z1725">
        <v>6.5</v>
      </c>
      <c r="AA1725" s="38" t="s">
        <v>468</v>
      </c>
      <c r="AB1725" s="35" t="s">
        <v>377</v>
      </c>
      <c r="AC1725" s="35">
        <f>VLOOKUP(A1725,Raceinfo!$A$1:$D$15,4,0)</f>
        <v>3</v>
      </c>
      <c r="AD1725">
        <v>3</v>
      </c>
      <c r="AE1725">
        <v>60</v>
      </c>
      <c r="AF1725">
        <v>4</v>
      </c>
      <c r="AG1725">
        <v>3</v>
      </c>
      <c r="AH1725">
        <v>1</v>
      </c>
      <c r="AL1725" t="s">
        <v>39</v>
      </c>
      <c r="AM1725" t="s">
        <v>1469</v>
      </c>
      <c r="AN1725" s="126">
        <f>表格2[[#This Row],[今次負磅]]/表格2[[#This Row],[排位體重]]*100%</f>
        <v>0.10301507537688442</v>
      </c>
      <c r="AO1725" t="str">
        <f t="shared" si="80"/>
        <v/>
      </c>
      <c r="AQ1725" t="s">
        <v>1419</v>
      </c>
    </row>
    <row r="1726" spans="1:43" x14ac:dyDescent="0.25">
      <c r="A1726" s="26" t="s">
        <v>319</v>
      </c>
      <c r="B1726" s="27" t="s">
        <v>327</v>
      </c>
      <c r="C1726" s="27" t="s">
        <v>1410</v>
      </c>
      <c r="D1726" s="27"/>
      <c r="E1726" s="124" t="s">
        <v>1413</v>
      </c>
      <c r="F1726" s="122"/>
      <c r="G1726" s="30" t="str">
        <f>VLOOKUP(AF1726, method!$A$1:$B$15, 2, 0)</f>
        <v>放頭</v>
      </c>
      <c r="H1726">
        <v>4</v>
      </c>
      <c r="I1726" t="str">
        <f t="shared" si="78"/>
        <v>忠</v>
      </c>
      <c r="J1726">
        <f>COUNTIF($B$2:B1726,B1726)</f>
        <v>7</v>
      </c>
      <c r="K1726" t="str">
        <f t="shared" ca="1" si="79"/>
        <v/>
      </c>
      <c r="L1726" t="s">
        <v>386</v>
      </c>
      <c r="M1726" s="39" t="s">
        <v>384</v>
      </c>
      <c r="N1726" s="42">
        <v>1200</v>
      </c>
      <c r="O1726">
        <v>1</v>
      </c>
      <c r="P1726" s="127">
        <v>8.91</v>
      </c>
      <c r="Q1726">
        <v>11</v>
      </c>
      <c r="R1726">
        <v>5</v>
      </c>
      <c r="S1726" s="46" t="s">
        <v>351</v>
      </c>
      <c r="T1726" s="54" t="s">
        <v>64</v>
      </c>
      <c r="U1726" s="24" t="s">
        <v>53</v>
      </c>
      <c r="V1726">
        <v>123</v>
      </c>
      <c r="W1726">
        <v>117</v>
      </c>
      <c r="X1726">
        <v>1209</v>
      </c>
      <c r="Z1726">
        <v>11</v>
      </c>
      <c r="AA1726" s="38" t="s">
        <v>511</v>
      </c>
      <c r="AB1726" s="35" t="s">
        <v>370</v>
      </c>
      <c r="AC1726" s="35">
        <f>VLOOKUP(A1726,Raceinfo!$A$1:$D$15,4,0)</f>
        <v>3</v>
      </c>
      <c r="AD1726">
        <v>3</v>
      </c>
      <c r="AE1726">
        <v>60</v>
      </c>
      <c r="AF1726">
        <v>2</v>
      </c>
      <c r="AG1726">
        <v>2</v>
      </c>
      <c r="AH1726">
        <v>4</v>
      </c>
      <c r="AL1726" t="s">
        <v>39</v>
      </c>
      <c r="AM1726" t="s">
        <v>1469</v>
      </c>
      <c r="AN1726" s="126">
        <f>表格2[[#This Row],[今次負磅]]/表格2[[#This Row],[排位體重]]*100%</f>
        <v>0.10173697270471464</v>
      </c>
      <c r="AO1726" t="str">
        <f t="shared" si="80"/>
        <v/>
      </c>
      <c r="AQ1726" t="s">
        <v>1419</v>
      </c>
    </row>
    <row r="1727" spans="1:43" x14ac:dyDescent="0.25">
      <c r="A1727" s="26" t="s">
        <v>319</v>
      </c>
      <c r="B1727" s="27" t="s">
        <v>327</v>
      </c>
      <c r="C1727" s="27"/>
      <c r="D1727" s="27"/>
      <c r="E1727" s="11" t="s">
        <v>1414</v>
      </c>
      <c r="F1727" s="122"/>
      <c r="G1727" s="32" t="str">
        <f>VLOOKUP(AF1727, method!$A$1:$B$15, 2, 0)</f>
        <v>中前</v>
      </c>
      <c r="H1727">
        <v>10</v>
      </c>
      <c r="I1727" t="str">
        <f t="shared" si="78"/>
        <v>忠</v>
      </c>
      <c r="J1727">
        <f>COUNTIF($B$2:B1727,B1727)</f>
        <v>8</v>
      </c>
      <c r="K1727" t="str">
        <f t="shared" ca="1" si="79"/>
        <v/>
      </c>
      <c r="L1727" t="s">
        <v>540</v>
      </c>
      <c r="M1727" s="39" t="s">
        <v>430</v>
      </c>
      <c r="N1727">
        <v>1400</v>
      </c>
      <c r="O1727">
        <v>1</v>
      </c>
      <c r="P1727">
        <v>24.11</v>
      </c>
      <c r="Q1727">
        <v>11</v>
      </c>
      <c r="R1727">
        <v>12</v>
      </c>
      <c r="S1727" s="46" t="s">
        <v>351</v>
      </c>
      <c r="T1727" s="51" t="s">
        <v>52</v>
      </c>
      <c r="U1727" s="24" t="s">
        <v>53</v>
      </c>
      <c r="V1727">
        <v>123</v>
      </c>
      <c r="W1727">
        <v>135</v>
      </c>
      <c r="X1727">
        <v>1187</v>
      </c>
      <c r="Z1727">
        <v>12</v>
      </c>
      <c r="AA1727" s="37">
        <v>8</v>
      </c>
      <c r="AB1727" s="35" t="s">
        <v>377</v>
      </c>
      <c r="AC1727" s="35">
        <f>VLOOKUP(A1727,Raceinfo!$A$1:$D$15,4,0)</f>
        <v>3</v>
      </c>
      <c r="AD1727">
        <v>4</v>
      </c>
      <c r="AE1727">
        <v>60</v>
      </c>
      <c r="AF1727">
        <v>6</v>
      </c>
      <c r="AG1727">
        <v>3</v>
      </c>
      <c r="AH1727">
        <v>4</v>
      </c>
      <c r="AI1727">
        <v>10</v>
      </c>
      <c r="AL1727" t="s">
        <v>39</v>
      </c>
      <c r="AM1727" t="s">
        <v>1469</v>
      </c>
      <c r="AN1727" s="126">
        <f>表格2[[#This Row],[今次負磅]]/表格2[[#This Row],[排位體重]]*100%</f>
        <v>0.10362257792754845</v>
      </c>
      <c r="AO1727" t="str">
        <f t="shared" si="80"/>
        <v/>
      </c>
      <c r="AQ1727" t="s">
        <v>1419</v>
      </c>
    </row>
    <row r="1728" spans="1:43" x14ac:dyDescent="0.25">
      <c r="A1728" s="26" t="s">
        <v>319</v>
      </c>
      <c r="B1728" s="27" t="s">
        <v>327</v>
      </c>
      <c r="C1728" s="27"/>
      <c r="D1728" s="27"/>
      <c r="E1728" s="125" t="s">
        <v>1399</v>
      </c>
      <c r="F1728" s="122"/>
      <c r="G1728" s="31" t="str">
        <f>VLOOKUP(AF1728, method!$A$1:$B$15, 2, 0)</f>
        <v>中後</v>
      </c>
      <c r="H1728">
        <v>8</v>
      </c>
      <c r="I1728" t="str">
        <f t="shared" si="78"/>
        <v>忠</v>
      </c>
      <c r="J1728">
        <f>COUNTIF($B$2:B1728,B1728)</f>
        <v>9</v>
      </c>
      <c r="K1728" t="str">
        <f t="shared" ca="1" si="79"/>
        <v/>
      </c>
      <c r="L1728" t="s">
        <v>503</v>
      </c>
      <c r="M1728" s="39" t="s">
        <v>430</v>
      </c>
      <c r="N1728" s="42">
        <v>1200</v>
      </c>
      <c r="O1728">
        <v>1</v>
      </c>
      <c r="P1728">
        <v>11.11</v>
      </c>
      <c r="Q1728">
        <v>11</v>
      </c>
      <c r="R1728">
        <v>6</v>
      </c>
      <c r="S1728" s="46" t="s">
        <v>351</v>
      </c>
      <c r="T1728" s="62" t="s">
        <v>154</v>
      </c>
      <c r="U1728" s="24" t="s">
        <v>53</v>
      </c>
      <c r="V1728">
        <v>123</v>
      </c>
      <c r="W1728">
        <v>135</v>
      </c>
      <c r="X1728">
        <v>1183</v>
      </c>
      <c r="Z1728">
        <v>4.0999999999999996</v>
      </c>
      <c r="AA1728" s="37">
        <v>8</v>
      </c>
      <c r="AB1728" s="35" t="s">
        <v>377</v>
      </c>
      <c r="AC1728" s="35">
        <f>VLOOKUP(A1728,Raceinfo!$A$1:$D$15,4,0)</f>
        <v>3</v>
      </c>
      <c r="AD1728">
        <v>4</v>
      </c>
      <c r="AE1728">
        <v>60</v>
      </c>
      <c r="AF1728">
        <v>9</v>
      </c>
      <c r="AG1728">
        <v>11</v>
      </c>
      <c r="AH1728">
        <v>8</v>
      </c>
      <c r="AL1728" t="s">
        <v>39</v>
      </c>
      <c r="AM1728" t="s">
        <v>1469</v>
      </c>
      <c r="AN1728" s="126">
        <f>表格2[[#This Row],[今次負磅]]/表格2[[#This Row],[排位體重]]*100%</f>
        <v>0.10397295012679628</v>
      </c>
      <c r="AO1728" t="str">
        <f t="shared" si="80"/>
        <v/>
      </c>
      <c r="AQ1728" t="s">
        <v>1419</v>
      </c>
    </row>
    <row r="1729" spans="1:43" x14ac:dyDescent="0.25">
      <c r="A1729" s="26" t="s">
        <v>319</v>
      </c>
      <c r="B1729" s="27" t="s">
        <v>327</v>
      </c>
      <c r="C1729" s="27" t="s">
        <v>1410</v>
      </c>
      <c r="D1729" s="27"/>
      <c r="E1729" s="125" t="s">
        <v>1399</v>
      </c>
      <c r="F1729" s="28" t="s">
        <v>1408</v>
      </c>
      <c r="G1729" s="30" t="str">
        <f>VLOOKUP(AF1729, method!$A$1:$B$15, 2, 0)</f>
        <v>放頭</v>
      </c>
      <c r="H1729" s="15">
        <v>1</v>
      </c>
      <c r="I1729" s="15" t="str">
        <f t="shared" si="78"/>
        <v>忠</v>
      </c>
      <c r="J1729" s="15">
        <f>COUNTIF($B$2:B1729,B1729)</f>
        <v>10</v>
      </c>
      <c r="K1729" s="15" t="str">
        <f t="shared" ca="1" si="79"/>
        <v/>
      </c>
      <c r="L1729" t="s">
        <v>557</v>
      </c>
      <c r="M1729" s="39" t="s">
        <v>413</v>
      </c>
      <c r="N1729" s="42">
        <v>1200</v>
      </c>
      <c r="O1729">
        <v>1</v>
      </c>
      <c r="P1729" s="127">
        <v>8.99</v>
      </c>
      <c r="Q1729">
        <v>11</v>
      </c>
      <c r="R1729">
        <v>2</v>
      </c>
      <c r="S1729" s="46" t="s">
        <v>351</v>
      </c>
      <c r="T1729" s="62" t="s">
        <v>154</v>
      </c>
      <c r="U1729" s="24" t="s">
        <v>53</v>
      </c>
      <c r="V1729">
        <v>123</v>
      </c>
      <c r="W1729">
        <v>132</v>
      </c>
      <c r="X1729">
        <v>1172</v>
      </c>
      <c r="Z1729">
        <v>1.2</v>
      </c>
      <c r="AA1729" s="38" t="s">
        <v>461</v>
      </c>
      <c r="AB1729" s="35" t="s">
        <v>377</v>
      </c>
      <c r="AC1729" s="35">
        <f>VLOOKUP(A1729,Raceinfo!$A$1:$D$15,4,0)</f>
        <v>3</v>
      </c>
      <c r="AD1729">
        <v>4</v>
      </c>
      <c r="AE1729">
        <v>53</v>
      </c>
      <c r="AF1729">
        <v>2</v>
      </c>
      <c r="AG1729">
        <v>2</v>
      </c>
      <c r="AH1729">
        <v>1</v>
      </c>
      <c r="AL1729" t="s">
        <v>39</v>
      </c>
      <c r="AM1729" t="s">
        <v>1469</v>
      </c>
      <c r="AN1729" s="126">
        <f>表格2[[#This Row],[今次負磅]]/表格2[[#This Row],[排位體重]]*100%</f>
        <v>0.10494880546075085</v>
      </c>
      <c r="AO1729" t="str">
        <f t="shared" si="80"/>
        <v/>
      </c>
      <c r="AQ1729" t="s">
        <v>1419</v>
      </c>
    </row>
    <row r="1730" spans="1:43" x14ac:dyDescent="0.25">
      <c r="A1730" s="26" t="s">
        <v>319</v>
      </c>
      <c r="B1730" s="27" t="s">
        <v>327</v>
      </c>
      <c r="C1730" s="27" t="s">
        <v>1410</v>
      </c>
      <c r="D1730" s="27"/>
      <c r="E1730" s="125" t="s">
        <v>1399</v>
      </c>
      <c r="F1730" s="23" t="s">
        <v>1409</v>
      </c>
      <c r="G1730" s="32" t="str">
        <f>VLOOKUP(AF1730, method!$A$1:$B$15, 2, 0)</f>
        <v>中前</v>
      </c>
      <c r="H1730" s="15">
        <v>1</v>
      </c>
      <c r="I1730" s="15" t="str">
        <f t="shared" ref="I1730:I1793" si="81">IF(COUNTIFS($B:$B,B1730,$J:$J,"&lt;="&amp;5,$H:$H,"&lt;="&amp;5)&gt;=3,"忠","")</f>
        <v>忠</v>
      </c>
      <c r="J1730" s="15">
        <f>COUNTIF($B$2:B1730,B1730)</f>
        <v>11</v>
      </c>
      <c r="K1730" s="15" t="str">
        <f t="shared" ref="K1730:K1793" ca="1" si="82">IF(AND(J1730&lt;=5,COUNTIF($B:$B,$B1730)&gt;=5),IF(COUNTA(_xlfn.UNIQUE(OFFSET($U$1,MATCH($B1730,$B:$B,0)-1,0,5,1)))&gt;1,"倉",""),"")</f>
        <v/>
      </c>
      <c r="L1730" t="s">
        <v>435</v>
      </c>
      <c r="M1730" s="39" t="s">
        <v>394</v>
      </c>
      <c r="N1730" s="42">
        <v>1200</v>
      </c>
      <c r="O1730">
        <v>1</v>
      </c>
      <c r="P1730" s="127">
        <v>8.36</v>
      </c>
      <c r="Q1730">
        <v>11</v>
      </c>
      <c r="R1730">
        <v>7</v>
      </c>
      <c r="S1730" s="46" t="s">
        <v>351</v>
      </c>
      <c r="T1730" s="62" t="s">
        <v>154</v>
      </c>
      <c r="U1730" s="24" t="s">
        <v>53</v>
      </c>
      <c r="V1730">
        <v>123</v>
      </c>
      <c r="W1730">
        <v>123</v>
      </c>
      <c r="X1730">
        <v>1170</v>
      </c>
      <c r="Z1730">
        <v>3.2</v>
      </c>
      <c r="AA1730" s="38" t="s">
        <v>517</v>
      </c>
      <c r="AB1730" s="35" t="s">
        <v>370</v>
      </c>
      <c r="AC1730" s="35">
        <f>VLOOKUP(A1730,Raceinfo!$A$1:$D$15,4,0)</f>
        <v>3</v>
      </c>
      <c r="AD1730">
        <v>4</v>
      </c>
      <c r="AE1730">
        <v>44</v>
      </c>
      <c r="AF1730">
        <v>5</v>
      </c>
      <c r="AG1730">
        <v>4</v>
      </c>
      <c r="AH1730">
        <v>1</v>
      </c>
      <c r="AL1730" t="s">
        <v>815</v>
      </c>
      <c r="AM1730" t="s">
        <v>1679</v>
      </c>
      <c r="AN1730" s="126">
        <f>表格2[[#This Row],[今次負磅]]/表格2[[#This Row],[排位體重]]*100%</f>
        <v>0.10512820512820513</v>
      </c>
      <c r="AO1730" t="str">
        <f t="shared" ref="AO1730:AO1793" si="83">IF(AN1730&gt;0.1285,"H","")</f>
        <v/>
      </c>
      <c r="AQ1730" t="s">
        <v>1419</v>
      </c>
    </row>
    <row r="1731" spans="1:43" x14ac:dyDescent="0.25">
      <c r="A1731" s="26" t="s">
        <v>319</v>
      </c>
      <c r="B1731" s="27" t="s">
        <v>327</v>
      </c>
      <c r="C1731" s="27"/>
      <c r="D1731" s="27"/>
      <c r="E1731" s="125" t="s">
        <v>1399</v>
      </c>
      <c r="F1731" s="122"/>
      <c r="G1731" s="32" t="str">
        <f>VLOOKUP(AF1731, method!$A$1:$B$15, 2, 0)</f>
        <v>中前</v>
      </c>
      <c r="H1731">
        <v>4</v>
      </c>
      <c r="I1731" t="str">
        <f t="shared" si="81"/>
        <v>忠</v>
      </c>
      <c r="J1731">
        <f>COUNTIF($B$2:B1731,B1731)</f>
        <v>12</v>
      </c>
      <c r="K1731" t="str">
        <f t="shared" ca="1" si="82"/>
        <v/>
      </c>
      <c r="L1731" t="s">
        <v>636</v>
      </c>
      <c r="M1731" s="40" t="s">
        <v>398</v>
      </c>
      <c r="N1731">
        <v>1650</v>
      </c>
      <c r="O1731">
        <v>1</v>
      </c>
      <c r="P1731">
        <v>39.74</v>
      </c>
      <c r="Q1731">
        <v>11</v>
      </c>
      <c r="R1731">
        <v>4</v>
      </c>
      <c r="S1731" s="46" t="s">
        <v>351</v>
      </c>
      <c r="T1731" s="62" t="s">
        <v>154</v>
      </c>
      <c r="U1731" s="24" t="s">
        <v>53</v>
      </c>
      <c r="V1731">
        <v>123</v>
      </c>
      <c r="W1731">
        <v>123</v>
      </c>
      <c r="X1731">
        <v>1168</v>
      </c>
      <c r="Z1731">
        <v>9.3000000000000007</v>
      </c>
      <c r="AA1731" s="38" t="s">
        <v>517</v>
      </c>
      <c r="AB1731" s="35" t="s">
        <v>370</v>
      </c>
      <c r="AC1731" s="35">
        <f>VLOOKUP(A1731,Raceinfo!$A$1:$D$15,4,0)</f>
        <v>3</v>
      </c>
      <c r="AD1731">
        <v>4</v>
      </c>
      <c r="AE1731">
        <v>48</v>
      </c>
      <c r="AF1731">
        <v>6</v>
      </c>
      <c r="AG1731">
        <v>5</v>
      </c>
      <c r="AH1731">
        <v>6</v>
      </c>
      <c r="AI1731">
        <v>4</v>
      </c>
      <c r="AL1731" t="s">
        <v>816</v>
      </c>
      <c r="AM1731" t="s">
        <v>1680</v>
      </c>
      <c r="AN1731" s="126">
        <f>表格2[[#This Row],[今次負磅]]/表格2[[#This Row],[排位體重]]*100%</f>
        <v>0.1053082191780822</v>
      </c>
      <c r="AO1731" t="str">
        <f t="shared" si="83"/>
        <v/>
      </c>
      <c r="AQ1731" t="s">
        <v>1419</v>
      </c>
    </row>
    <row r="1732" spans="1:43" x14ac:dyDescent="0.25">
      <c r="A1732" s="26" t="s">
        <v>319</v>
      </c>
      <c r="B1732" s="27" t="s">
        <v>327</v>
      </c>
      <c r="C1732" s="27"/>
      <c r="D1732" s="27"/>
      <c r="E1732" s="11" t="s">
        <v>1414</v>
      </c>
      <c r="F1732" s="122"/>
      <c r="G1732" s="33" t="str">
        <f>VLOOKUP(AF1732, method!$A$1:$B$15, 2, 0)</f>
        <v>留後</v>
      </c>
      <c r="H1732">
        <v>6</v>
      </c>
      <c r="I1732" t="str">
        <f t="shared" si="81"/>
        <v>忠</v>
      </c>
      <c r="J1732">
        <f>COUNTIF($B$2:B1732,B1732)</f>
        <v>13</v>
      </c>
      <c r="K1732" t="str">
        <f t="shared" ca="1" si="82"/>
        <v/>
      </c>
      <c r="L1732" t="s">
        <v>585</v>
      </c>
      <c r="M1732" s="40" t="s">
        <v>446</v>
      </c>
      <c r="N1732">
        <v>1650</v>
      </c>
      <c r="O1732">
        <v>1</v>
      </c>
      <c r="P1732">
        <v>40.56</v>
      </c>
      <c r="Q1732">
        <v>11</v>
      </c>
      <c r="R1732">
        <v>11</v>
      </c>
      <c r="S1732" s="46" t="s">
        <v>351</v>
      </c>
      <c r="T1732" s="50" t="s">
        <v>46</v>
      </c>
      <c r="U1732" s="24" t="s">
        <v>53</v>
      </c>
      <c r="V1732">
        <v>123</v>
      </c>
      <c r="W1732">
        <v>125</v>
      </c>
      <c r="X1732">
        <v>1160</v>
      </c>
      <c r="Z1732">
        <v>8.3000000000000007</v>
      </c>
      <c r="AA1732" s="37" t="s">
        <v>408</v>
      </c>
      <c r="AB1732" s="35" t="s">
        <v>370</v>
      </c>
      <c r="AC1732" s="35">
        <f>VLOOKUP(A1732,Raceinfo!$A$1:$D$15,4,0)</f>
        <v>3</v>
      </c>
      <c r="AD1732">
        <v>4</v>
      </c>
      <c r="AE1732">
        <v>50</v>
      </c>
      <c r="AF1732">
        <v>12</v>
      </c>
      <c r="AG1732">
        <v>12</v>
      </c>
      <c r="AH1732">
        <v>12</v>
      </c>
      <c r="AI1732">
        <v>6</v>
      </c>
      <c r="AL1732" t="s">
        <v>817</v>
      </c>
      <c r="AM1732" t="s">
        <v>1681</v>
      </c>
      <c r="AN1732" s="126">
        <f>表格2[[#This Row],[今次負磅]]/表格2[[#This Row],[排位體重]]*100%</f>
        <v>0.10603448275862069</v>
      </c>
      <c r="AO1732" t="str">
        <f t="shared" si="83"/>
        <v/>
      </c>
      <c r="AQ1732" t="s">
        <v>1419</v>
      </c>
    </row>
    <row r="1733" spans="1:43" x14ac:dyDescent="0.25">
      <c r="A1733" s="26" t="s">
        <v>319</v>
      </c>
      <c r="B1733" s="27" t="s">
        <v>327</v>
      </c>
      <c r="C1733" s="27"/>
      <c r="D1733" s="27"/>
      <c r="E1733" s="11" t="s">
        <v>1414</v>
      </c>
      <c r="F1733" s="122"/>
      <c r="G1733" s="31" t="str">
        <f>VLOOKUP(AF1733, method!$A$1:$B$15, 2, 0)</f>
        <v>中後</v>
      </c>
      <c r="H1733">
        <v>6</v>
      </c>
      <c r="I1733" t="str">
        <f t="shared" si="81"/>
        <v>忠</v>
      </c>
      <c r="J1733">
        <f>COUNTIF($B$2:B1733,B1733)</f>
        <v>14</v>
      </c>
      <c r="K1733" t="str">
        <f t="shared" ca="1" si="82"/>
        <v/>
      </c>
      <c r="L1733" t="s">
        <v>713</v>
      </c>
      <c r="M1733" s="40" t="s">
        <v>376</v>
      </c>
      <c r="N1733">
        <v>1650</v>
      </c>
      <c r="O1733">
        <v>1</v>
      </c>
      <c r="P1733">
        <v>41.1</v>
      </c>
      <c r="Q1733">
        <v>11</v>
      </c>
      <c r="R1733">
        <v>12</v>
      </c>
      <c r="S1733" s="46" t="s">
        <v>351</v>
      </c>
      <c r="T1733" s="77" t="s">
        <v>586</v>
      </c>
      <c r="U1733" s="24" t="s">
        <v>53</v>
      </c>
      <c r="V1733">
        <v>123</v>
      </c>
      <c r="W1733">
        <v>127</v>
      </c>
      <c r="X1733">
        <v>1160</v>
      </c>
      <c r="Z1733">
        <v>8.8000000000000007</v>
      </c>
      <c r="AA1733" s="37" t="s">
        <v>436</v>
      </c>
      <c r="AB1733" s="35" t="s">
        <v>377</v>
      </c>
      <c r="AC1733" s="35">
        <f>VLOOKUP(A1733,Raceinfo!$A$1:$D$15,4,0)</f>
        <v>3</v>
      </c>
      <c r="AD1733">
        <v>4</v>
      </c>
      <c r="AE1733">
        <v>52</v>
      </c>
      <c r="AF1733">
        <v>9</v>
      </c>
      <c r="AG1733">
        <v>8</v>
      </c>
      <c r="AH1733">
        <v>8</v>
      </c>
      <c r="AI1733">
        <v>6</v>
      </c>
      <c r="AL1733" t="s">
        <v>818</v>
      </c>
      <c r="AM1733" t="s">
        <v>1485</v>
      </c>
      <c r="AN1733" s="126">
        <f>表格2[[#This Row],[今次負磅]]/表格2[[#This Row],[排位體重]]*100%</f>
        <v>0.10603448275862069</v>
      </c>
      <c r="AO1733" t="str">
        <f t="shared" si="83"/>
        <v/>
      </c>
      <c r="AQ1733" t="s">
        <v>1419</v>
      </c>
    </row>
    <row r="1734" spans="1:43" x14ac:dyDescent="0.25">
      <c r="A1734" s="26" t="s">
        <v>319</v>
      </c>
      <c r="B1734" s="27" t="s">
        <v>327</v>
      </c>
      <c r="C1734" s="27"/>
      <c r="D1734" s="27"/>
      <c r="E1734" s="125" t="s">
        <v>1399</v>
      </c>
      <c r="F1734" s="122"/>
      <c r="G1734" s="31" t="str">
        <f>VLOOKUP(AF1734, method!$A$1:$B$15, 2, 0)</f>
        <v>中後</v>
      </c>
      <c r="H1734" s="15">
        <v>3</v>
      </c>
      <c r="I1734" s="15" t="str">
        <f t="shared" si="81"/>
        <v>忠</v>
      </c>
      <c r="J1734" s="15">
        <f>COUNTIF($B$2:B1734,B1734)</f>
        <v>15</v>
      </c>
      <c r="K1734" s="15" t="str">
        <f t="shared" ca="1" si="82"/>
        <v/>
      </c>
      <c r="L1734" t="s">
        <v>646</v>
      </c>
      <c r="M1734" s="39" t="s">
        <v>430</v>
      </c>
      <c r="N1734">
        <v>1400</v>
      </c>
      <c r="O1734">
        <v>1</v>
      </c>
      <c r="P1734">
        <v>21.11</v>
      </c>
      <c r="Q1734">
        <v>11</v>
      </c>
      <c r="R1734">
        <v>5</v>
      </c>
      <c r="S1734" s="46" t="s">
        <v>351</v>
      </c>
      <c r="T1734" s="70" t="s">
        <v>510</v>
      </c>
      <c r="U1734" s="24" t="s">
        <v>53</v>
      </c>
      <c r="V1734">
        <v>123</v>
      </c>
      <c r="W1734">
        <v>129</v>
      </c>
      <c r="X1734">
        <v>1165</v>
      </c>
      <c r="Z1734">
        <v>4.7</v>
      </c>
      <c r="AA1734" s="38" t="s">
        <v>447</v>
      </c>
      <c r="AB1734" s="35" t="s">
        <v>370</v>
      </c>
      <c r="AC1734" s="35">
        <f>VLOOKUP(A1734,Raceinfo!$A$1:$D$15,4,0)</f>
        <v>3</v>
      </c>
      <c r="AD1734">
        <v>4</v>
      </c>
      <c r="AE1734">
        <v>52</v>
      </c>
      <c r="AF1734">
        <v>9</v>
      </c>
      <c r="AG1734">
        <v>9</v>
      </c>
      <c r="AH1734">
        <v>7</v>
      </c>
      <c r="AI1734">
        <v>3</v>
      </c>
      <c r="AL1734" t="s">
        <v>819</v>
      </c>
      <c r="AM1734" t="s">
        <v>1485</v>
      </c>
      <c r="AN1734" s="126">
        <f>表格2[[#This Row],[今次負磅]]/表格2[[#This Row],[排位體重]]*100%</f>
        <v>0.10557939914163091</v>
      </c>
      <c r="AO1734" t="str">
        <f t="shared" si="83"/>
        <v/>
      </c>
      <c r="AQ1734" t="s">
        <v>1419</v>
      </c>
    </row>
    <row r="1735" spans="1:43" x14ac:dyDescent="0.25">
      <c r="A1735" s="26" t="s">
        <v>319</v>
      </c>
      <c r="B1735" s="27" t="s">
        <v>327</v>
      </c>
      <c r="C1735" s="27"/>
      <c r="D1735" s="27"/>
      <c r="E1735" s="125" t="s">
        <v>1399</v>
      </c>
      <c r="F1735" s="122"/>
      <c r="G1735" s="31" t="str">
        <f>VLOOKUP(AF1735, method!$A$1:$B$15, 2, 0)</f>
        <v>中後</v>
      </c>
      <c r="H1735" s="15">
        <v>3</v>
      </c>
      <c r="I1735" s="15" t="str">
        <f t="shared" si="81"/>
        <v>忠</v>
      </c>
      <c r="J1735" s="15">
        <f>COUNTIF($B$2:B1735,B1735)</f>
        <v>16</v>
      </c>
      <c r="K1735" s="15" t="str">
        <f t="shared" ca="1" si="82"/>
        <v/>
      </c>
      <c r="L1735" t="s">
        <v>537</v>
      </c>
      <c r="M1735" s="39" t="s">
        <v>384</v>
      </c>
      <c r="N1735" s="42">
        <v>1200</v>
      </c>
      <c r="O1735">
        <v>1</v>
      </c>
      <c r="P1735">
        <v>9.7200000000000006</v>
      </c>
      <c r="Q1735">
        <v>11</v>
      </c>
      <c r="R1735">
        <v>7</v>
      </c>
      <c r="S1735" s="46" t="s">
        <v>351</v>
      </c>
      <c r="T1735" s="70" t="s">
        <v>510</v>
      </c>
      <c r="U1735" s="24" t="s">
        <v>53</v>
      </c>
      <c r="V1735">
        <v>123</v>
      </c>
      <c r="W1735">
        <v>127</v>
      </c>
      <c r="X1735">
        <v>1167</v>
      </c>
      <c r="Z1735">
        <v>11</v>
      </c>
      <c r="AA1735" s="38">
        <v>2</v>
      </c>
      <c r="AB1735" s="35" t="s">
        <v>377</v>
      </c>
      <c r="AC1735" s="35">
        <f>VLOOKUP(A1735,Raceinfo!$A$1:$D$15,4,0)</f>
        <v>3</v>
      </c>
      <c r="AD1735">
        <v>4</v>
      </c>
      <c r="AE1735">
        <v>52</v>
      </c>
      <c r="AF1735">
        <v>8</v>
      </c>
      <c r="AG1735">
        <v>5</v>
      </c>
      <c r="AH1735">
        <v>3</v>
      </c>
      <c r="AL1735" t="s">
        <v>201</v>
      </c>
      <c r="AM1735" t="s">
        <v>1485</v>
      </c>
      <c r="AN1735" s="126">
        <f>表格2[[#This Row],[今次負磅]]/表格2[[#This Row],[排位體重]]*100%</f>
        <v>0.10539845758354756</v>
      </c>
      <c r="AO1735" t="str">
        <f t="shared" si="83"/>
        <v/>
      </c>
      <c r="AQ1735" t="s">
        <v>1419</v>
      </c>
    </row>
    <row r="1736" spans="1:43" x14ac:dyDescent="0.25">
      <c r="A1736" s="26" t="s">
        <v>319</v>
      </c>
      <c r="B1736" s="27" t="s">
        <v>327</v>
      </c>
      <c r="C1736" s="27"/>
      <c r="D1736" s="27"/>
      <c r="E1736" s="125" t="s">
        <v>1399</v>
      </c>
      <c r="F1736" s="122"/>
      <c r="G1736" s="32" t="str">
        <f>VLOOKUP(AF1736, method!$A$1:$B$15, 2, 0)</f>
        <v>中前</v>
      </c>
      <c r="H1736">
        <v>5</v>
      </c>
      <c r="I1736" t="str">
        <f t="shared" si="81"/>
        <v>忠</v>
      </c>
      <c r="J1736">
        <f>COUNTIF($B$2:B1736,B1736)</f>
        <v>17</v>
      </c>
      <c r="K1736" t="str">
        <f t="shared" ca="1" si="82"/>
        <v/>
      </c>
      <c r="L1736" t="s">
        <v>643</v>
      </c>
      <c r="M1736" s="39" t="s">
        <v>369</v>
      </c>
      <c r="N1736">
        <v>1400</v>
      </c>
      <c r="O1736">
        <v>1</v>
      </c>
      <c r="P1736">
        <v>22.58</v>
      </c>
      <c r="Q1736">
        <v>11</v>
      </c>
      <c r="R1736">
        <v>5</v>
      </c>
      <c r="S1736" s="46" t="s">
        <v>351</v>
      </c>
      <c r="T1736" s="82" t="s">
        <v>670</v>
      </c>
      <c r="U1736" s="24" t="s">
        <v>53</v>
      </c>
      <c r="V1736">
        <v>123</v>
      </c>
      <c r="W1736">
        <v>131</v>
      </c>
      <c r="X1736">
        <v>1141</v>
      </c>
      <c r="Z1736">
        <v>9</v>
      </c>
      <c r="AA1736" s="37" t="s">
        <v>467</v>
      </c>
      <c r="AB1736" s="35" t="s">
        <v>377</v>
      </c>
      <c r="AC1736" s="35">
        <f>VLOOKUP(A1736,Raceinfo!$A$1:$D$15,4,0)</f>
        <v>3</v>
      </c>
      <c r="AD1736">
        <v>4</v>
      </c>
      <c r="AE1736">
        <v>54</v>
      </c>
      <c r="AF1736">
        <v>7</v>
      </c>
      <c r="AG1736">
        <v>7</v>
      </c>
      <c r="AH1736">
        <v>9</v>
      </c>
      <c r="AI1736">
        <v>5</v>
      </c>
      <c r="AL1736" t="s">
        <v>820</v>
      </c>
      <c r="AM1736" t="s">
        <v>1682</v>
      </c>
      <c r="AN1736" s="126">
        <f>表格2[[#This Row],[今次負磅]]/表格2[[#This Row],[排位體重]]*100%</f>
        <v>0.10780017528483786</v>
      </c>
      <c r="AO1736" t="str">
        <f t="shared" si="83"/>
        <v/>
      </c>
      <c r="AQ1736" t="s">
        <v>1419</v>
      </c>
    </row>
    <row r="1737" spans="1:43" x14ac:dyDescent="0.25">
      <c r="A1737" s="26" t="s">
        <v>319</v>
      </c>
      <c r="B1737" s="27" t="s">
        <v>327</v>
      </c>
      <c r="C1737" s="27"/>
      <c r="D1737" s="27"/>
      <c r="E1737" s="11" t="s">
        <v>1414</v>
      </c>
      <c r="F1737" s="122"/>
      <c r="G1737" s="33" t="str">
        <f>VLOOKUP(AF1737, method!$A$1:$B$15, 2, 0)</f>
        <v>留後</v>
      </c>
      <c r="H1737">
        <v>6</v>
      </c>
      <c r="I1737" t="str">
        <f t="shared" si="81"/>
        <v>忠</v>
      </c>
      <c r="J1737">
        <f>COUNTIF($B$2:B1737,B1737)</f>
        <v>18</v>
      </c>
      <c r="K1737" t="str">
        <f t="shared" ca="1" si="82"/>
        <v/>
      </c>
      <c r="L1737" t="s">
        <v>654</v>
      </c>
      <c r="M1737" s="39" t="s">
        <v>384</v>
      </c>
      <c r="N1737">
        <v>1400</v>
      </c>
      <c r="O1737">
        <v>1</v>
      </c>
      <c r="P1737">
        <v>22.8</v>
      </c>
      <c r="Q1737">
        <v>11</v>
      </c>
      <c r="R1737">
        <v>12</v>
      </c>
      <c r="S1737" s="46" t="s">
        <v>351</v>
      </c>
      <c r="T1737" s="47" t="s">
        <v>32</v>
      </c>
      <c r="U1737" s="24" t="s">
        <v>53</v>
      </c>
      <c r="V1737">
        <v>123</v>
      </c>
      <c r="W1737">
        <v>130</v>
      </c>
      <c r="X1737">
        <v>1142</v>
      </c>
      <c r="Z1737">
        <v>3.9</v>
      </c>
      <c r="AA1737" s="37">
        <v>4</v>
      </c>
      <c r="AB1737" s="35" t="s">
        <v>370</v>
      </c>
      <c r="AC1737" s="35">
        <f>VLOOKUP(A1737,Raceinfo!$A$1:$D$15,4,0)</f>
        <v>3</v>
      </c>
      <c r="AD1737">
        <v>4</v>
      </c>
      <c r="AE1737">
        <v>54</v>
      </c>
      <c r="AF1737">
        <v>11</v>
      </c>
      <c r="AG1737">
        <v>10</v>
      </c>
      <c r="AH1737">
        <v>9</v>
      </c>
      <c r="AI1737">
        <v>6</v>
      </c>
      <c r="AL1737" t="s">
        <v>34</v>
      </c>
      <c r="AM1737" t="s">
        <v>1470</v>
      </c>
      <c r="AN1737" s="126">
        <f>表格2[[#This Row],[今次負磅]]/表格2[[#This Row],[排位體重]]*100%</f>
        <v>0.10770577933450087</v>
      </c>
      <c r="AO1737" t="str">
        <f t="shared" si="83"/>
        <v/>
      </c>
      <c r="AQ1737" t="s">
        <v>1419</v>
      </c>
    </row>
    <row r="1738" spans="1:43" x14ac:dyDescent="0.25">
      <c r="A1738" s="26" t="s">
        <v>319</v>
      </c>
      <c r="B1738" s="27" t="s">
        <v>327</v>
      </c>
      <c r="C1738" s="27"/>
      <c r="D1738" s="27"/>
      <c r="E1738" s="125" t="s">
        <v>1399</v>
      </c>
      <c r="F1738" s="23" t="s">
        <v>1409</v>
      </c>
      <c r="G1738" s="32" t="str">
        <f>VLOOKUP(AF1738, method!$A$1:$B$15, 2, 0)</f>
        <v>中前</v>
      </c>
      <c r="H1738" s="15">
        <v>2</v>
      </c>
      <c r="I1738" s="15" t="str">
        <f t="shared" si="81"/>
        <v>忠</v>
      </c>
      <c r="J1738" s="15">
        <f>COUNTIF($B$2:B1738,B1738)</f>
        <v>19</v>
      </c>
      <c r="K1738" s="15" t="str">
        <f t="shared" ca="1" si="82"/>
        <v/>
      </c>
      <c r="L1738" t="s">
        <v>692</v>
      </c>
      <c r="M1738" s="39" t="s">
        <v>384</v>
      </c>
      <c r="N1738">
        <v>1400</v>
      </c>
      <c r="O1738">
        <v>1</v>
      </c>
      <c r="P1738">
        <v>21.68</v>
      </c>
      <c r="Q1738">
        <v>11</v>
      </c>
      <c r="R1738">
        <v>4</v>
      </c>
      <c r="S1738" s="46" t="s">
        <v>351</v>
      </c>
      <c r="T1738" s="47" t="s">
        <v>32</v>
      </c>
      <c r="U1738" s="24" t="s">
        <v>53</v>
      </c>
      <c r="V1738">
        <v>123</v>
      </c>
      <c r="W1738">
        <v>127</v>
      </c>
      <c r="X1738">
        <v>1132</v>
      </c>
      <c r="Z1738">
        <v>4.7</v>
      </c>
      <c r="AA1738" s="38" t="s">
        <v>461</v>
      </c>
      <c r="AB1738" s="35" t="s">
        <v>370</v>
      </c>
      <c r="AC1738" s="35">
        <f>VLOOKUP(A1738,Raceinfo!$A$1:$D$15,4,0)</f>
        <v>3</v>
      </c>
      <c r="AD1738">
        <v>4</v>
      </c>
      <c r="AE1738">
        <v>52</v>
      </c>
      <c r="AF1738">
        <v>6</v>
      </c>
      <c r="AG1738">
        <v>7</v>
      </c>
      <c r="AH1738">
        <v>5</v>
      </c>
      <c r="AI1738">
        <v>2</v>
      </c>
      <c r="AL1738" t="s">
        <v>34</v>
      </c>
      <c r="AM1738" t="s">
        <v>1470</v>
      </c>
      <c r="AN1738" s="126">
        <f>表格2[[#This Row],[今次負磅]]/表格2[[#This Row],[排位體重]]*100%</f>
        <v>0.10865724381625441</v>
      </c>
      <c r="AO1738" t="str">
        <f t="shared" si="83"/>
        <v/>
      </c>
      <c r="AQ1738" t="s">
        <v>1419</v>
      </c>
    </row>
    <row r="1739" spans="1:43" x14ac:dyDescent="0.25">
      <c r="A1739" s="26" t="s">
        <v>319</v>
      </c>
      <c r="B1739" s="27" t="s">
        <v>327</v>
      </c>
      <c r="C1739" s="27"/>
      <c r="D1739" s="27"/>
      <c r="E1739" s="11" t="s">
        <v>1414</v>
      </c>
      <c r="F1739" s="122"/>
      <c r="G1739" s="31" t="str">
        <f>VLOOKUP(AF1739, method!$A$1:$B$15, 2, 0)</f>
        <v>中後</v>
      </c>
      <c r="H1739" s="15">
        <v>3</v>
      </c>
      <c r="I1739" s="15" t="str">
        <f t="shared" si="81"/>
        <v>忠</v>
      </c>
      <c r="J1739" s="15">
        <f>COUNTIF($B$2:B1739,B1739)</f>
        <v>20</v>
      </c>
      <c r="K1739" s="15" t="str">
        <f t="shared" ca="1" si="82"/>
        <v/>
      </c>
      <c r="L1739" t="s">
        <v>495</v>
      </c>
      <c r="M1739" s="39" t="s">
        <v>384</v>
      </c>
      <c r="N1739" s="42">
        <v>1200</v>
      </c>
      <c r="O1739">
        <v>1</v>
      </c>
      <c r="P1739">
        <v>9.4</v>
      </c>
      <c r="Q1739">
        <v>11</v>
      </c>
      <c r="R1739">
        <v>8</v>
      </c>
      <c r="S1739" s="46" t="s">
        <v>351</v>
      </c>
      <c r="T1739" s="70" t="s">
        <v>510</v>
      </c>
      <c r="U1739" s="24" t="s">
        <v>53</v>
      </c>
      <c r="V1739">
        <v>123</v>
      </c>
      <c r="W1739">
        <v>127</v>
      </c>
      <c r="X1739">
        <v>1128</v>
      </c>
      <c r="Z1739">
        <v>57</v>
      </c>
      <c r="AA1739" s="38" t="s">
        <v>550</v>
      </c>
      <c r="AB1739" s="35" t="s">
        <v>370</v>
      </c>
      <c r="AC1739" s="35">
        <f>VLOOKUP(A1739,Raceinfo!$A$1:$D$15,4,0)</f>
        <v>3</v>
      </c>
      <c r="AD1739">
        <v>4</v>
      </c>
      <c r="AE1739">
        <v>51</v>
      </c>
      <c r="AF1739">
        <v>10</v>
      </c>
      <c r="AG1739">
        <v>10</v>
      </c>
      <c r="AH1739">
        <v>3</v>
      </c>
      <c r="AL1739" t="s">
        <v>623</v>
      </c>
      <c r="AM1739" t="s">
        <v>1568</v>
      </c>
      <c r="AN1739" s="126">
        <f>表格2[[#This Row],[今次負磅]]/表格2[[#This Row],[排位體重]]*100%</f>
        <v>0.10904255319148937</v>
      </c>
      <c r="AO1739" t="str">
        <f t="shared" si="83"/>
        <v/>
      </c>
      <c r="AQ1739" t="s">
        <v>1419</v>
      </c>
    </row>
    <row r="1740" spans="1:43" x14ac:dyDescent="0.25">
      <c r="A1740" s="26" t="s">
        <v>319</v>
      </c>
      <c r="B1740" s="28" t="s">
        <v>329</v>
      </c>
      <c r="C1740" s="28" t="s">
        <v>1410</v>
      </c>
      <c r="D1740" s="28"/>
      <c r="E1740" s="11" t="s">
        <v>1414</v>
      </c>
      <c r="F1740" s="122"/>
      <c r="G1740" s="32" t="str">
        <f>VLOOKUP(AF1740, method!$A$1:$B$15, 2, 0)</f>
        <v>中前</v>
      </c>
      <c r="H1740">
        <v>7</v>
      </c>
      <c r="I1740" t="str">
        <f t="shared" si="81"/>
        <v>忠</v>
      </c>
      <c r="J1740">
        <f>COUNTIF($B$2:B1740,B1740)</f>
        <v>1</v>
      </c>
      <c r="K1740" t="str">
        <f t="shared" ca="1" si="82"/>
        <v/>
      </c>
      <c r="L1740" t="s">
        <v>368</v>
      </c>
      <c r="M1740" s="39" t="s">
        <v>369</v>
      </c>
      <c r="N1740" s="42">
        <v>1200</v>
      </c>
      <c r="O1740">
        <v>1</v>
      </c>
      <c r="P1740" s="127">
        <v>8.86</v>
      </c>
      <c r="Q1740">
        <v>5</v>
      </c>
      <c r="R1740">
        <v>9</v>
      </c>
      <c r="S1740" s="45" t="s">
        <v>22</v>
      </c>
      <c r="T1740" s="47" t="s">
        <v>32</v>
      </c>
      <c r="U1740" s="18" t="s">
        <v>23</v>
      </c>
      <c r="V1740">
        <v>129</v>
      </c>
      <c r="W1740">
        <v>129</v>
      </c>
      <c r="X1740">
        <v>1100</v>
      </c>
      <c r="Z1740">
        <v>3.5</v>
      </c>
      <c r="AA1740" s="37" t="s">
        <v>531</v>
      </c>
      <c r="AB1740" s="35" t="s">
        <v>370</v>
      </c>
      <c r="AC1740" s="35">
        <f>VLOOKUP(A1740,Raceinfo!$A$1:$D$15,4,0)</f>
        <v>3</v>
      </c>
      <c r="AD1740">
        <v>3</v>
      </c>
      <c r="AE1740">
        <v>74</v>
      </c>
      <c r="AF1740">
        <v>5</v>
      </c>
      <c r="AG1740">
        <v>4</v>
      </c>
      <c r="AH1740">
        <v>7</v>
      </c>
      <c r="AL1740" t="s">
        <v>24</v>
      </c>
      <c r="AM1740" t="s">
        <v>1474</v>
      </c>
      <c r="AN1740" s="126">
        <f>表格2[[#This Row],[今次負磅]]/表格2[[#This Row],[排位體重]]*100%</f>
        <v>0.11727272727272728</v>
      </c>
      <c r="AO1740" t="str">
        <f t="shared" si="83"/>
        <v/>
      </c>
      <c r="AQ1740" t="s">
        <v>1419</v>
      </c>
    </row>
    <row r="1741" spans="1:43" x14ac:dyDescent="0.25">
      <c r="A1741" s="26" t="s">
        <v>319</v>
      </c>
      <c r="B1741" s="28" t="s">
        <v>329</v>
      </c>
      <c r="C1741" s="28"/>
      <c r="D1741" s="28"/>
      <c r="E1741" s="11" t="s">
        <v>1414</v>
      </c>
      <c r="F1741" s="122"/>
      <c r="G1741" s="30" t="str">
        <f>VLOOKUP(AF1741, method!$A$1:$B$15, 2, 0)</f>
        <v>放頭</v>
      </c>
      <c r="H1741" s="15">
        <v>3</v>
      </c>
      <c r="I1741" s="15" t="str">
        <f t="shared" si="81"/>
        <v>忠</v>
      </c>
      <c r="J1741" s="15">
        <f>COUNTIF($B$2:B1741,B1741)</f>
        <v>2</v>
      </c>
      <c r="K1741" s="15" t="str">
        <f t="shared" ca="1" si="82"/>
        <v/>
      </c>
      <c r="L1741" t="s">
        <v>465</v>
      </c>
      <c r="M1741" s="39" t="s">
        <v>413</v>
      </c>
      <c r="N1741" s="42">
        <v>1200</v>
      </c>
      <c r="O1741">
        <v>1</v>
      </c>
      <c r="P1741">
        <v>9.4</v>
      </c>
      <c r="Q1741">
        <v>5</v>
      </c>
      <c r="R1741">
        <v>11</v>
      </c>
      <c r="S1741" s="45" t="s">
        <v>22</v>
      </c>
      <c r="T1741" s="47" t="s">
        <v>32</v>
      </c>
      <c r="U1741" s="18" t="s">
        <v>23</v>
      </c>
      <c r="V1741">
        <v>129</v>
      </c>
      <c r="W1741">
        <v>128</v>
      </c>
      <c r="X1741">
        <v>1114</v>
      </c>
      <c r="Z1741">
        <v>3.3</v>
      </c>
      <c r="AA1741" s="38" t="s">
        <v>463</v>
      </c>
      <c r="AB1741" s="36" t="s">
        <v>459</v>
      </c>
      <c r="AC1741" s="36">
        <f>VLOOKUP(A1741,Raceinfo!$A$1:$D$15,4,0)</f>
        <v>3</v>
      </c>
      <c r="AD1741">
        <v>3</v>
      </c>
      <c r="AE1741">
        <v>73</v>
      </c>
      <c r="AF1741">
        <v>1</v>
      </c>
      <c r="AG1741">
        <v>1</v>
      </c>
      <c r="AH1741">
        <v>3</v>
      </c>
      <c r="AL1741" t="s">
        <v>24</v>
      </c>
      <c r="AM1741" t="s">
        <v>1474</v>
      </c>
      <c r="AN1741" s="126">
        <f>表格2[[#This Row],[今次負磅]]/表格2[[#This Row],[排位體重]]*100%</f>
        <v>0.11579892280071813</v>
      </c>
      <c r="AO1741" t="str">
        <f t="shared" si="83"/>
        <v/>
      </c>
      <c r="AQ1741" t="s">
        <v>1419</v>
      </c>
    </row>
    <row r="1742" spans="1:43" x14ac:dyDescent="0.25">
      <c r="A1742" s="26" t="s">
        <v>319</v>
      </c>
      <c r="B1742" s="28" t="s">
        <v>329</v>
      </c>
      <c r="C1742" s="28" t="s">
        <v>1410</v>
      </c>
      <c r="D1742" s="28"/>
      <c r="E1742" s="12" t="s">
        <v>29</v>
      </c>
      <c r="F1742" s="28" t="s">
        <v>1408</v>
      </c>
      <c r="G1742" s="30" t="str">
        <f>VLOOKUP(AF1742, method!$A$1:$B$15, 2, 0)</f>
        <v>放頭</v>
      </c>
      <c r="H1742" s="15">
        <v>1</v>
      </c>
      <c r="I1742" s="15" t="str">
        <f t="shared" si="81"/>
        <v>忠</v>
      </c>
      <c r="J1742" s="15">
        <f>COUNTIF($B$2:B1742,B1742)</f>
        <v>3</v>
      </c>
      <c r="K1742" s="15" t="str">
        <f t="shared" ca="1" si="82"/>
        <v/>
      </c>
      <c r="L1742" t="s">
        <v>448</v>
      </c>
      <c r="M1742" s="39" t="s">
        <v>430</v>
      </c>
      <c r="N1742" s="42">
        <v>1200</v>
      </c>
      <c r="O1742">
        <v>1</v>
      </c>
      <c r="P1742" s="127">
        <v>8.5</v>
      </c>
      <c r="Q1742">
        <v>5</v>
      </c>
      <c r="R1742">
        <v>6</v>
      </c>
      <c r="S1742" s="45" t="s">
        <v>22</v>
      </c>
      <c r="T1742" s="47" t="s">
        <v>32</v>
      </c>
      <c r="U1742" s="18" t="s">
        <v>23</v>
      </c>
      <c r="V1742">
        <v>129</v>
      </c>
      <c r="W1742">
        <v>122</v>
      </c>
      <c r="X1742">
        <v>1125</v>
      </c>
      <c r="Z1742">
        <v>3.9</v>
      </c>
      <c r="AA1742" s="38" t="s">
        <v>468</v>
      </c>
      <c r="AB1742" s="35" t="s">
        <v>370</v>
      </c>
      <c r="AC1742" s="35">
        <f>VLOOKUP(A1742,Raceinfo!$A$1:$D$15,4,0)</f>
        <v>3</v>
      </c>
      <c r="AD1742">
        <v>3</v>
      </c>
      <c r="AE1742">
        <v>65</v>
      </c>
      <c r="AF1742">
        <v>2</v>
      </c>
      <c r="AG1742">
        <v>2</v>
      </c>
      <c r="AH1742">
        <v>1</v>
      </c>
      <c r="AL1742" t="s">
        <v>24</v>
      </c>
      <c r="AM1742" t="s">
        <v>1474</v>
      </c>
      <c r="AN1742" s="126">
        <f>表格2[[#This Row],[今次負磅]]/表格2[[#This Row],[排位體重]]*100%</f>
        <v>0.11466666666666667</v>
      </c>
      <c r="AO1742" t="str">
        <f t="shared" si="83"/>
        <v/>
      </c>
      <c r="AQ1742" t="s">
        <v>1419</v>
      </c>
    </row>
    <row r="1743" spans="1:43" x14ac:dyDescent="0.25">
      <c r="A1743" s="26" t="s">
        <v>319</v>
      </c>
      <c r="B1743" s="28" t="s">
        <v>329</v>
      </c>
      <c r="C1743" s="28"/>
      <c r="D1743" s="28"/>
      <c r="E1743" s="11" t="s">
        <v>1414</v>
      </c>
      <c r="F1743" s="28" t="s">
        <v>1408</v>
      </c>
      <c r="G1743" s="30" t="str">
        <f>VLOOKUP(AF1743, method!$A$1:$B$15, 2, 0)</f>
        <v>放頭</v>
      </c>
      <c r="H1743" s="15">
        <v>1</v>
      </c>
      <c r="I1743" s="15" t="str">
        <f t="shared" si="81"/>
        <v>忠</v>
      </c>
      <c r="J1743" s="15">
        <f>COUNTIF($B$2:B1743,B1743)</f>
        <v>4</v>
      </c>
      <c r="K1743" s="15" t="str">
        <f t="shared" ca="1" si="82"/>
        <v/>
      </c>
      <c r="L1743" t="s">
        <v>568</v>
      </c>
      <c r="M1743" s="39" t="s">
        <v>369</v>
      </c>
      <c r="N1743" s="42">
        <v>1200</v>
      </c>
      <c r="O1743">
        <v>1</v>
      </c>
      <c r="P1743">
        <v>9.17</v>
      </c>
      <c r="Q1743">
        <v>5</v>
      </c>
      <c r="R1743">
        <v>13</v>
      </c>
      <c r="S1743" s="45" t="s">
        <v>22</v>
      </c>
      <c r="T1743" s="47" t="s">
        <v>32</v>
      </c>
      <c r="U1743" s="18" t="s">
        <v>23</v>
      </c>
      <c r="V1743">
        <v>129</v>
      </c>
      <c r="W1743">
        <v>133</v>
      </c>
      <c r="X1743">
        <v>1135</v>
      </c>
      <c r="Z1743">
        <v>2.9</v>
      </c>
      <c r="AA1743" s="38" t="s">
        <v>470</v>
      </c>
      <c r="AB1743" s="35" t="s">
        <v>370</v>
      </c>
      <c r="AC1743" s="35">
        <f>VLOOKUP(A1743,Raceinfo!$A$1:$D$15,4,0)</f>
        <v>3</v>
      </c>
      <c r="AD1743">
        <v>4</v>
      </c>
      <c r="AE1743">
        <v>58</v>
      </c>
      <c r="AF1743">
        <v>3</v>
      </c>
      <c r="AG1743">
        <v>3</v>
      </c>
      <c r="AH1743">
        <v>1</v>
      </c>
      <c r="AL1743" t="s">
        <v>411</v>
      </c>
      <c r="AM1743" t="s">
        <v>1530</v>
      </c>
      <c r="AN1743" s="126">
        <f>表格2[[#This Row],[今次負磅]]/表格2[[#This Row],[排位體重]]*100%</f>
        <v>0.11365638766519824</v>
      </c>
      <c r="AO1743" t="str">
        <f t="shared" si="83"/>
        <v/>
      </c>
      <c r="AQ1743" t="s">
        <v>1419</v>
      </c>
    </row>
    <row r="1744" spans="1:43" x14ac:dyDescent="0.25">
      <c r="A1744" s="26" t="s">
        <v>319</v>
      </c>
      <c r="B1744" s="28" t="s">
        <v>329</v>
      </c>
      <c r="C1744" s="28"/>
      <c r="D1744" s="28"/>
      <c r="E1744" s="11" t="s">
        <v>1414</v>
      </c>
      <c r="F1744" s="122"/>
      <c r="G1744" s="30" t="str">
        <f>VLOOKUP(AF1744, method!$A$1:$B$15, 2, 0)</f>
        <v>放頭</v>
      </c>
      <c r="H1744" s="15">
        <v>3</v>
      </c>
      <c r="I1744" s="15" t="str">
        <f t="shared" si="81"/>
        <v>忠</v>
      </c>
      <c r="J1744" s="15">
        <f>COUNTIF($B$2:B1744,B1744)</f>
        <v>5</v>
      </c>
      <c r="K1744" s="15" t="str">
        <f t="shared" ca="1" si="82"/>
        <v/>
      </c>
      <c r="L1744" t="s">
        <v>569</v>
      </c>
      <c r="M1744" s="39" t="s">
        <v>390</v>
      </c>
      <c r="N1744" s="42">
        <v>1200</v>
      </c>
      <c r="O1744">
        <v>1</v>
      </c>
      <c r="P1744">
        <v>10.25</v>
      </c>
      <c r="Q1744">
        <v>5</v>
      </c>
      <c r="R1744">
        <v>13</v>
      </c>
      <c r="S1744" s="45" t="s">
        <v>22</v>
      </c>
      <c r="T1744" s="66" t="s">
        <v>356</v>
      </c>
      <c r="U1744" s="18" t="s">
        <v>23</v>
      </c>
      <c r="V1744">
        <v>129</v>
      </c>
      <c r="W1744">
        <v>135</v>
      </c>
      <c r="X1744">
        <v>1140</v>
      </c>
      <c r="Z1744">
        <v>1.6</v>
      </c>
      <c r="AA1744" s="38" t="s">
        <v>468</v>
      </c>
      <c r="AB1744" s="35" t="s">
        <v>377</v>
      </c>
      <c r="AC1744" s="35">
        <f>VLOOKUP(A1744,Raceinfo!$A$1:$D$15,4,0)</f>
        <v>3</v>
      </c>
      <c r="AD1744">
        <v>4</v>
      </c>
      <c r="AE1744">
        <v>58</v>
      </c>
      <c r="AF1744">
        <v>2</v>
      </c>
      <c r="AG1744">
        <v>2</v>
      </c>
      <c r="AH1744">
        <v>3</v>
      </c>
      <c r="AL1744" t="s">
        <v>385</v>
      </c>
      <c r="AM1744" t="s">
        <v>1405</v>
      </c>
      <c r="AN1744" s="126">
        <f>表格2[[#This Row],[今次負磅]]/表格2[[#This Row],[排位體重]]*100%</f>
        <v>0.11315789473684211</v>
      </c>
      <c r="AO1744" t="str">
        <f t="shared" si="83"/>
        <v/>
      </c>
      <c r="AQ1744" t="s">
        <v>1419</v>
      </c>
    </row>
    <row r="1745" spans="1:43" x14ac:dyDescent="0.25">
      <c r="A1745" s="26" t="s">
        <v>319</v>
      </c>
      <c r="B1745" s="28" t="s">
        <v>329</v>
      </c>
      <c r="C1745" s="28"/>
      <c r="D1745" s="28"/>
      <c r="E1745" s="11" t="s">
        <v>1414</v>
      </c>
      <c r="F1745" s="28" t="s">
        <v>1408</v>
      </c>
      <c r="G1745" s="30" t="str">
        <f>VLOOKUP(AF1745, method!$A$1:$B$15, 2, 0)</f>
        <v>放頭</v>
      </c>
      <c r="H1745" s="15">
        <v>1</v>
      </c>
      <c r="I1745" s="15" t="str">
        <f t="shared" si="81"/>
        <v>忠</v>
      </c>
      <c r="J1745" s="15">
        <f>COUNTIF($B$2:B1745,B1745)</f>
        <v>6</v>
      </c>
      <c r="K1745" s="15" t="str">
        <f t="shared" ca="1" si="82"/>
        <v/>
      </c>
      <c r="L1745" t="s">
        <v>386</v>
      </c>
      <c r="M1745" s="39" t="s">
        <v>384</v>
      </c>
      <c r="N1745">
        <v>1000</v>
      </c>
      <c r="O1745">
        <v>0</v>
      </c>
      <c r="P1745">
        <v>56.73</v>
      </c>
      <c r="Q1745">
        <v>5</v>
      </c>
      <c r="R1745">
        <v>11</v>
      </c>
      <c r="S1745" s="45" t="s">
        <v>22</v>
      </c>
      <c r="T1745" s="66" t="s">
        <v>356</v>
      </c>
      <c r="U1745" s="18" t="s">
        <v>23</v>
      </c>
      <c r="V1745">
        <v>129</v>
      </c>
      <c r="W1745">
        <v>127</v>
      </c>
      <c r="X1745">
        <v>1151</v>
      </c>
      <c r="Z1745">
        <v>1.5</v>
      </c>
      <c r="AA1745" s="38" t="s">
        <v>434</v>
      </c>
      <c r="AB1745" s="35" t="s">
        <v>377</v>
      </c>
      <c r="AC1745" s="35">
        <f>VLOOKUP(A1745,Raceinfo!$A$1:$D$15,4,0)</f>
        <v>3</v>
      </c>
      <c r="AD1745">
        <v>4</v>
      </c>
      <c r="AE1745">
        <v>52</v>
      </c>
      <c r="AF1745">
        <v>3</v>
      </c>
      <c r="AG1745">
        <v>2</v>
      </c>
      <c r="AH1745">
        <v>1</v>
      </c>
      <c r="AL1745" t="s">
        <v>385</v>
      </c>
      <c r="AM1745" t="s">
        <v>1405</v>
      </c>
      <c r="AN1745" s="126">
        <f>表格2[[#This Row],[今次負磅]]/表格2[[#This Row],[排位體重]]*100%</f>
        <v>0.11207645525629888</v>
      </c>
      <c r="AO1745" t="str">
        <f t="shared" si="83"/>
        <v/>
      </c>
      <c r="AQ1745" t="s">
        <v>1419</v>
      </c>
    </row>
    <row r="1746" spans="1:43" x14ac:dyDescent="0.25">
      <c r="A1746" s="26" t="s">
        <v>319</v>
      </c>
      <c r="B1746" s="17" t="s">
        <v>331</v>
      </c>
      <c r="C1746" s="17"/>
      <c r="D1746" s="17"/>
      <c r="E1746" s="11" t="s">
        <v>1414</v>
      </c>
      <c r="F1746" s="122"/>
      <c r="G1746" s="30" t="str">
        <f>VLOOKUP(AF1746, method!$A$1:$B$15, 2, 0)</f>
        <v>放頭</v>
      </c>
      <c r="H1746">
        <v>8</v>
      </c>
      <c r="I1746" t="str">
        <f t="shared" si="81"/>
        <v/>
      </c>
      <c r="J1746">
        <f>COUNTIF($B$2:B1746,B1746)</f>
        <v>1</v>
      </c>
      <c r="K1746" t="str">
        <f t="shared" ca="1" si="82"/>
        <v/>
      </c>
      <c r="L1746" t="s">
        <v>424</v>
      </c>
      <c r="M1746" s="39" t="s">
        <v>390</v>
      </c>
      <c r="N1746">
        <v>1400</v>
      </c>
      <c r="O1746">
        <v>1</v>
      </c>
      <c r="P1746">
        <v>22.4</v>
      </c>
      <c r="Q1746">
        <v>1</v>
      </c>
      <c r="R1746">
        <v>9</v>
      </c>
      <c r="S1746" s="54" t="s">
        <v>64</v>
      </c>
      <c r="T1746" s="48" t="s">
        <v>37</v>
      </c>
      <c r="U1746" s="22" t="s">
        <v>70</v>
      </c>
      <c r="V1746">
        <v>126</v>
      </c>
      <c r="W1746">
        <v>133</v>
      </c>
      <c r="X1746">
        <v>1216</v>
      </c>
      <c r="Z1746">
        <v>26</v>
      </c>
      <c r="AA1746" s="37" t="s">
        <v>640</v>
      </c>
      <c r="AB1746" s="35" t="s">
        <v>377</v>
      </c>
      <c r="AC1746" s="35">
        <f>VLOOKUP(A1746,Raceinfo!$A$1:$D$15,4,0)</f>
        <v>3</v>
      </c>
      <c r="AD1746">
        <v>3</v>
      </c>
      <c r="AE1746">
        <v>75</v>
      </c>
      <c r="AF1746">
        <v>2</v>
      </c>
      <c r="AG1746">
        <v>4</v>
      </c>
      <c r="AH1746">
        <v>6</v>
      </c>
      <c r="AI1746">
        <v>8</v>
      </c>
      <c r="AL1746" t="s">
        <v>18</v>
      </c>
      <c r="AM1746" t="s">
        <v>1475</v>
      </c>
      <c r="AN1746" s="126">
        <f>表格2[[#This Row],[今次負磅]]/表格2[[#This Row],[排位體重]]*100%</f>
        <v>0.10361842105263158</v>
      </c>
      <c r="AO1746" t="str">
        <f t="shared" si="83"/>
        <v/>
      </c>
      <c r="AQ1746" t="s">
        <v>1419</v>
      </c>
    </row>
    <row r="1747" spans="1:43" x14ac:dyDescent="0.25">
      <c r="A1747" s="26" t="s">
        <v>319</v>
      </c>
      <c r="B1747" s="17" t="s">
        <v>331</v>
      </c>
      <c r="C1747" s="17"/>
      <c r="D1747" s="17"/>
      <c r="E1747" s="11" t="s">
        <v>1414</v>
      </c>
      <c r="F1747" s="122"/>
      <c r="G1747" s="30" t="str">
        <f>VLOOKUP(AF1747, method!$A$1:$B$15, 2, 0)</f>
        <v>放頭</v>
      </c>
      <c r="H1747">
        <v>7</v>
      </c>
      <c r="I1747" t="str">
        <f t="shared" si="81"/>
        <v/>
      </c>
      <c r="J1747">
        <f>COUNTIF($B$2:B1747,B1747)</f>
        <v>2</v>
      </c>
      <c r="K1747" t="str">
        <f t="shared" ca="1" si="82"/>
        <v/>
      </c>
      <c r="L1747" t="s">
        <v>663</v>
      </c>
      <c r="M1747" s="40" t="s">
        <v>376</v>
      </c>
      <c r="N1747" s="42">
        <v>1200</v>
      </c>
      <c r="O1747">
        <v>1</v>
      </c>
      <c r="P1747">
        <v>9.1300000000000008</v>
      </c>
      <c r="Q1747">
        <v>1</v>
      </c>
      <c r="R1747">
        <v>1</v>
      </c>
      <c r="S1747" s="54" t="s">
        <v>64</v>
      </c>
      <c r="T1747" s="71" t="s">
        <v>350</v>
      </c>
      <c r="U1747" s="22" t="s">
        <v>70</v>
      </c>
      <c r="V1747">
        <v>126</v>
      </c>
      <c r="W1747">
        <v>133</v>
      </c>
      <c r="X1747">
        <v>1216</v>
      </c>
      <c r="Z1747">
        <v>10</v>
      </c>
      <c r="AA1747" s="37">
        <v>4</v>
      </c>
      <c r="AB1747" s="35" t="s">
        <v>370</v>
      </c>
      <c r="AC1747" s="35">
        <f>VLOOKUP(A1747,Raceinfo!$A$1:$D$15,4,0)</f>
        <v>3</v>
      </c>
      <c r="AD1747">
        <v>3</v>
      </c>
      <c r="AE1747">
        <v>77</v>
      </c>
      <c r="AF1747">
        <v>3</v>
      </c>
      <c r="AG1747">
        <v>3</v>
      </c>
      <c r="AH1747">
        <v>7</v>
      </c>
      <c r="AL1747" t="s">
        <v>18</v>
      </c>
      <c r="AM1747" t="s">
        <v>1475</v>
      </c>
      <c r="AN1747" s="126">
        <f>表格2[[#This Row],[今次負磅]]/表格2[[#This Row],[排位體重]]*100%</f>
        <v>0.10361842105263158</v>
      </c>
      <c r="AO1747" t="str">
        <f t="shared" si="83"/>
        <v/>
      </c>
      <c r="AQ1747" t="s">
        <v>1419</v>
      </c>
    </row>
    <row r="1748" spans="1:43" x14ac:dyDescent="0.25">
      <c r="A1748" s="26" t="s">
        <v>319</v>
      </c>
      <c r="B1748" s="17" t="s">
        <v>331</v>
      </c>
      <c r="C1748" s="17"/>
      <c r="D1748" s="17"/>
      <c r="E1748" s="11" t="s">
        <v>1414</v>
      </c>
      <c r="F1748" s="122"/>
      <c r="G1748" s="32" t="str">
        <f>VLOOKUP(AF1748, method!$A$1:$B$15, 2, 0)</f>
        <v>中前</v>
      </c>
      <c r="H1748">
        <v>9</v>
      </c>
      <c r="I1748" t="str">
        <f t="shared" si="81"/>
        <v/>
      </c>
      <c r="J1748">
        <f>COUNTIF($B$2:B1748,B1748)</f>
        <v>3</v>
      </c>
      <c r="K1748" t="str">
        <f t="shared" ca="1" si="82"/>
        <v/>
      </c>
      <c r="L1748" t="s">
        <v>569</v>
      </c>
      <c r="M1748" s="39" t="s">
        <v>390</v>
      </c>
      <c r="N1748" s="42">
        <v>1200</v>
      </c>
      <c r="O1748">
        <v>1</v>
      </c>
      <c r="P1748">
        <v>10.47</v>
      </c>
      <c r="Q1748">
        <v>1</v>
      </c>
      <c r="R1748">
        <v>1</v>
      </c>
      <c r="S1748" s="54" t="s">
        <v>64</v>
      </c>
      <c r="T1748" s="74" t="s">
        <v>357</v>
      </c>
      <c r="U1748" s="22" t="s">
        <v>70</v>
      </c>
      <c r="V1748">
        <v>126</v>
      </c>
      <c r="W1748">
        <v>135</v>
      </c>
      <c r="X1748">
        <v>1191</v>
      </c>
      <c r="Z1748">
        <v>10</v>
      </c>
      <c r="AA1748" s="37" t="s">
        <v>612</v>
      </c>
      <c r="AB1748" s="35" t="s">
        <v>377</v>
      </c>
      <c r="AC1748" s="35">
        <f>VLOOKUP(A1748,Raceinfo!$A$1:$D$15,4,0)</f>
        <v>3</v>
      </c>
      <c r="AD1748">
        <v>3</v>
      </c>
      <c r="AE1748">
        <v>77</v>
      </c>
      <c r="AF1748">
        <v>5</v>
      </c>
      <c r="AG1748">
        <v>5</v>
      </c>
      <c r="AH1748">
        <v>9</v>
      </c>
      <c r="AL1748" t="s">
        <v>18</v>
      </c>
      <c r="AM1748" t="s">
        <v>1475</v>
      </c>
      <c r="AN1748" s="126">
        <f>表格2[[#This Row],[今次負磅]]/表格2[[#This Row],[排位體重]]*100%</f>
        <v>0.10579345088161209</v>
      </c>
      <c r="AO1748" t="str">
        <f t="shared" si="83"/>
        <v/>
      </c>
      <c r="AQ1748" t="s">
        <v>1419</v>
      </c>
    </row>
    <row r="1749" spans="1:43" x14ac:dyDescent="0.25">
      <c r="A1749" s="26" t="s">
        <v>319</v>
      </c>
      <c r="B1749" s="17" t="s">
        <v>331</v>
      </c>
      <c r="C1749" s="17"/>
      <c r="D1749" s="17"/>
      <c r="E1749" s="11" t="s">
        <v>1414</v>
      </c>
      <c r="F1749" s="122"/>
      <c r="G1749" s="30" t="str">
        <f>VLOOKUP(AF1749, method!$A$1:$B$15, 2, 0)</f>
        <v>放頭</v>
      </c>
      <c r="H1749">
        <v>9</v>
      </c>
      <c r="I1749" t="str">
        <f t="shared" si="81"/>
        <v/>
      </c>
      <c r="J1749">
        <f>COUNTIF($B$2:B1749,B1749)</f>
        <v>4</v>
      </c>
      <c r="K1749" t="str">
        <f t="shared" ca="1" si="82"/>
        <v/>
      </c>
      <c r="L1749" t="s">
        <v>431</v>
      </c>
      <c r="M1749" s="39" t="s">
        <v>390</v>
      </c>
      <c r="N1749">
        <v>1400</v>
      </c>
      <c r="O1749">
        <v>1</v>
      </c>
      <c r="P1749">
        <v>22.7</v>
      </c>
      <c r="Q1749">
        <v>1</v>
      </c>
      <c r="R1749">
        <v>7</v>
      </c>
      <c r="S1749" s="54" t="s">
        <v>64</v>
      </c>
      <c r="T1749" s="50" t="s">
        <v>46</v>
      </c>
      <c r="U1749" s="22" t="s">
        <v>70</v>
      </c>
      <c r="V1749">
        <v>126</v>
      </c>
      <c r="W1749">
        <v>133</v>
      </c>
      <c r="X1749">
        <v>1216</v>
      </c>
      <c r="Z1749">
        <v>8.6999999999999993</v>
      </c>
      <c r="AA1749" s="37" t="s">
        <v>410</v>
      </c>
      <c r="AB1749" s="35" t="s">
        <v>377</v>
      </c>
      <c r="AC1749" s="35">
        <f>VLOOKUP(A1749,Raceinfo!$A$1:$D$15,4,0)</f>
        <v>3</v>
      </c>
      <c r="AD1749">
        <v>3</v>
      </c>
      <c r="AE1749">
        <v>77</v>
      </c>
      <c r="AF1749">
        <v>1</v>
      </c>
      <c r="AG1749">
        <v>1</v>
      </c>
      <c r="AH1749">
        <v>1</v>
      </c>
      <c r="AI1749">
        <v>9</v>
      </c>
      <c r="AL1749" t="s">
        <v>18</v>
      </c>
      <c r="AM1749" t="s">
        <v>1475</v>
      </c>
      <c r="AN1749" s="126">
        <f>表格2[[#This Row],[今次負磅]]/表格2[[#This Row],[排位體重]]*100%</f>
        <v>0.10361842105263158</v>
      </c>
      <c r="AO1749" t="str">
        <f t="shared" si="83"/>
        <v/>
      </c>
      <c r="AQ1749" t="s">
        <v>1419</v>
      </c>
    </row>
    <row r="1750" spans="1:43" x14ac:dyDescent="0.25">
      <c r="A1750" s="26" t="s">
        <v>319</v>
      </c>
      <c r="B1750" s="17" t="s">
        <v>331</v>
      </c>
      <c r="C1750" s="17"/>
      <c r="D1750" s="17"/>
      <c r="E1750" s="11" t="s">
        <v>1414</v>
      </c>
      <c r="F1750" s="28" t="s">
        <v>1408</v>
      </c>
      <c r="G1750" s="30" t="str">
        <f>VLOOKUP(AF1750, method!$A$1:$B$15, 2, 0)</f>
        <v>放頭</v>
      </c>
      <c r="H1750" s="15">
        <v>2</v>
      </c>
      <c r="I1750" s="15" t="str">
        <f t="shared" si="81"/>
        <v/>
      </c>
      <c r="J1750" s="15">
        <f>COUNTIF($B$2:B1750,B1750)</f>
        <v>5</v>
      </c>
      <c r="K1750" s="15" t="str">
        <f t="shared" ca="1" si="82"/>
        <v/>
      </c>
      <c r="L1750" t="s">
        <v>503</v>
      </c>
      <c r="M1750" s="39" t="s">
        <v>430</v>
      </c>
      <c r="N1750">
        <v>1400</v>
      </c>
      <c r="O1750">
        <v>1</v>
      </c>
      <c r="P1750">
        <v>22.97</v>
      </c>
      <c r="Q1750">
        <v>1</v>
      </c>
      <c r="R1750">
        <v>11</v>
      </c>
      <c r="S1750" s="54" t="s">
        <v>64</v>
      </c>
      <c r="T1750" s="50" t="s">
        <v>46</v>
      </c>
      <c r="U1750" s="22" t="s">
        <v>70</v>
      </c>
      <c r="V1750">
        <v>126</v>
      </c>
      <c r="W1750">
        <v>130</v>
      </c>
      <c r="X1750">
        <v>1206</v>
      </c>
      <c r="Z1750">
        <v>13</v>
      </c>
      <c r="AA1750" s="38" t="s">
        <v>579</v>
      </c>
      <c r="AB1750" s="35" t="s">
        <v>377</v>
      </c>
      <c r="AC1750" s="35">
        <f>VLOOKUP(A1750,Raceinfo!$A$1:$D$15,4,0)</f>
        <v>3</v>
      </c>
      <c r="AD1750">
        <v>3</v>
      </c>
      <c r="AE1750">
        <v>75</v>
      </c>
      <c r="AF1750">
        <v>2</v>
      </c>
      <c r="AG1750">
        <v>1</v>
      </c>
      <c r="AH1750">
        <v>1</v>
      </c>
      <c r="AI1750">
        <v>2</v>
      </c>
      <c r="AL1750" t="s">
        <v>18</v>
      </c>
      <c r="AM1750" t="s">
        <v>1475</v>
      </c>
      <c r="AN1750" s="126">
        <f>表格2[[#This Row],[今次負磅]]/表格2[[#This Row],[排位體重]]*100%</f>
        <v>0.1044776119402985</v>
      </c>
      <c r="AO1750" t="str">
        <f t="shared" si="83"/>
        <v/>
      </c>
      <c r="AQ1750" t="s">
        <v>1419</v>
      </c>
    </row>
    <row r="1751" spans="1:43" x14ac:dyDescent="0.25">
      <c r="A1751" s="26" t="s">
        <v>319</v>
      </c>
      <c r="B1751" s="17" t="s">
        <v>331</v>
      </c>
      <c r="C1751" s="17"/>
      <c r="D1751" s="17"/>
      <c r="E1751" s="11" t="s">
        <v>1414</v>
      </c>
      <c r="F1751" s="122"/>
      <c r="G1751" s="30" t="str">
        <f>VLOOKUP(AF1751, method!$A$1:$B$15, 2, 0)</f>
        <v>放頭</v>
      </c>
      <c r="H1751">
        <v>8</v>
      </c>
      <c r="I1751" t="str">
        <f t="shared" si="81"/>
        <v/>
      </c>
      <c r="J1751">
        <f>COUNTIF($B$2:B1751,B1751)</f>
        <v>6</v>
      </c>
      <c r="K1751" t="str">
        <f t="shared" ca="1" si="82"/>
        <v/>
      </c>
      <c r="L1751" t="s">
        <v>541</v>
      </c>
      <c r="M1751" s="41" t="s">
        <v>400</v>
      </c>
      <c r="N1751" s="42">
        <v>1200</v>
      </c>
      <c r="O1751">
        <v>1</v>
      </c>
      <c r="P1751">
        <v>10.8</v>
      </c>
      <c r="Q1751">
        <v>1</v>
      </c>
      <c r="R1751">
        <v>1</v>
      </c>
      <c r="S1751" s="54" t="s">
        <v>64</v>
      </c>
      <c r="T1751" s="52" t="s">
        <v>56</v>
      </c>
      <c r="U1751" s="22" t="s">
        <v>70</v>
      </c>
      <c r="V1751">
        <v>126</v>
      </c>
      <c r="W1751">
        <v>130</v>
      </c>
      <c r="X1751">
        <v>1208</v>
      </c>
      <c r="Z1751">
        <v>14</v>
      </c>
      <c r="AA1751" s="37" t="s">
        <v>473</v>
      </c>
      <c r="AB1751" s="35" t="s">
        <v>377</v>
      </c>
      <c r="AC1751" s="35">
        <f>VLOOKUP(A1751,Raceinfo!$A$1:$D$15,4,0)</f>
        <v>3</v>
      </c>
      <c r="AD1751">
        <v>3</v>
      </c>
      <c r="AE1751">
        <v>77</v>
      </c>
      <c r="AF1751">
        <v>3</v>
      </c>
      <c r="AG1751">
        <v>2</v>
      </c>
      <c r="AH1751">
        <v>8</v>
      </c>
      <c r="AL1751" t="s">
        <v>18</v>
      </c>
      <c r="AM1751" t="s">
        <v>1475</v>
      </c>
      <c r="AN1751" s="126">
        <f>表格2[[#This Row],[今次負磅]]/表格2[[#This Row],[排位體重]]*100%</f>
        <v>0.10430463576158941</v>
      </c>
      <c r="AO1751" t="str">
        <f t="shared" si="83"/>
        <v/>
      </c>
      <c r="AQ1751" t="s">
        <v>1419</v>
      </c>
    </row>
    <row r="1752" spans="1:43" x14ac:dyDescent="0.25">
      <c r="A1752" s="26" t="s">
        <v>319</v>
      </c>
      <c r="B1752" s="17" t="s">
        <v>331</v>
      </c>
      <c r="C1752" s="17"/>
      <c r="D1752" s="17"/>
      <c r="E1752" s="12" t="s">
        <v>29</v>
      </c>
      <c r="F1752" s="122"/>
      <c r="G1752" s="32" t="str">
        <f>VLOOKUP(AF1752, method!$A$1:$B$15, 2, 0)</f>
        <v>中前</v>
      </c>
      <c r="H1752">
        <v>6</v>
      </c>
      <c r="I1752" t="str">
        <f t="shared" si="81"/>
        <v/>
      </c>
      <c r="J1752">
        <f>COUNTIF($B$2:B1752,B1752)</f>
        <v>7</v>
      </c>
      <c r="K1752" t="str">
        <f t="shared" ca="1" si="82"/>
        <v/>
      </c>
      <c r="L1752" t="s">
        <v>653</v>
      </c>
      <c r="M1752" s="39" t="s">
        <v>394</v>
      </c>
      <c r="N1752">
        <v>1400</v>
      </c>
      <c r="O1752">
        <v>1</v>
      </c>
      <c r="P1752">
        <v>21.35</v>
      </c>
      <c r="Q1752">
        <v>1</v>
      </c>
      <c r="R1752">
        <v>2</v>
      </c>
      <c r="S1752" s="54" t="s">
        <v>64</v>
      </c>
      <c r="T1752" s="48" t="s">
        <v>37</v>
      </c>
      <c r="U1752" s="22" t="s">
        <v>70</v>
      </c>
      <c r="V1752">
        <v>126</v>
      </c>
      <c r="W1752">
        <v>115</v>
      </c>
      <c r="X1752">
        <v>1218</v>
      </c>
      <c r="Z1752">
        <v>3.2</v>
      </c>
      <c r="AA1752" s="37" t="s">
        <v>436</v>
      </c>
      <c r="AB1752" s="35" t="s">
        <v>370</v>
      </c>
      <c r="AC1752" s="35">
        <f>VLOOKUP(A1752,Raceinfo!$A$1:$D$15,4,0)</f>
        <v>3</v>
      </c>
      <c r="AD1752">
        <v>2</v>
      </c>
      <c r="AE1752">
        <v>79</v>
      </c>
      <c r="AF1752">
        <v>4</v>
      </c>
      <c r="AG1752">
        <v>3</v>
      </c>
      <c r="AH1752">
        <v>3</v>
      </c>
      <c r="AI1752">
        <v>6</v>
      </c>
      <c r="AL1752" t="s">
        <v>729</v>
      </c>
      <c r="AM1752" t="s">
        <v>1616</v>
      </c>
      <c r="AN1752" s="126">
        <f>表格2[[#This Row],[今次負磅]]/表格2[[#This Row],[排位體重]]*100%</f>
        <v>0.10344827586206896</v>
      </c>
      <c r="AO1752" t="str">
        <f t="shared" si="83"/>
        <v/>
      </c>
      <c r="AQ1752" t="s">
        <v>1419</v>
      </c>
    </row>
    <row r="1753" spans="1:43" x14ac:dyDescent="0.25">
      <c r="A1753" s="26" t="s">
        <v>319</v>
      </c>
      <c r="B1753" s="17" t="s">
        <v>331</v>
      </c>
      <c r="C1753" s="17" t="s">
        <v>1410</v>
      </c>
      <c r="D1753" s="17"/>
      <c r="E1753" s="11" t="s">
        <v>1414</v>
      </c>
      <c r="F1753" s="122"/>
      <c r="G1753" s="32" t="str">
        <f>VLOOKUP(AF1753, method!$A$1:$B$15, 2, 0)</f>
        <v>中前</v>
      </c>
      <c r="H1753">
        <v>4</v>
      </c>
      <c r="I1753" t="str">
        <f t="shared" si="81"/>
        <v/>
      </c>
      <c r="J1753">
        <f>COUNTIF($B$2:B1753,B1753)</f>
        <v>8</v>
      </c>
      <c r="K1753" t="str">
        <f t="shared" ca="1" si="82"/>
        <v/>
      </c>
      <c r="L1753" t="s">
        <v>690</v>
      </c>
      <c r="M1753" s="39" t="s">
        <v>430</v>
      </c>
      <c r="N1753" s="42">
        <v>1200</v>
      </c>
      <c r="O1753">
        <v>1</v>
      </c>
      <c r="P1753" s="127">
        <v>8.66</v>
      </c>
      <c r="Q1753">
        <v>1</v>
      </c>
      <c r="R1753">
        <v>3</v>
      </c>
      <c r="S1753" s="54" t="s">
        <v>64</v>
      </c>
      <c r="T1753" s="50" t="s">
        <v>46</v>
      </c>
      <c r="U1753" s="22" t="s">
        <v>70</v>
      </c>
      <c r="V1753">
        <v>126</v>
      </c>
      <c r="W1753">
        <v>129</v>
      </c>
      <c r="X1753">
        <v>1218</v>
      </c>
      <c r="Z1753">
        <v>3.4</v>
      </c>
      <c r="AA1753" s="38" t="s">
        <v>550</v>
      </c>
      <c r="AB1753" s="35" t="s">
        <v>370</v>
      </c>
      <c r="AC1753" s="35">
        <f>VLOOKUP(A1753,Raceinfo!$A$1:$D$15,4,0)</f>
        <v>3</v>
      </c>
      <c r="AD1753">
        <v>3</v>
      </c>
      <c r="AE1753">
        <v>79</v>
      </c>
      <c r="AF1753">
        <v>5</v>
      </c>
      <c r="AG1753">
        <v>3</v>
      </c>
      <c r="AH1753">
        <v>4</v>
      </c>
      <c r="AL1753" t="s">
        <v>103</v>
      </c>
      <c r="AM1753" t="s">
        <v>1478</v>
      </c>
      <c r="AN1753" s="126">
        <f>表格2[[#This Row],[今次負磅]]/表格2[[#This Row],[排位體重]]*100%</f>
        <v>0.10344827586206896</v>
      </c>
      <c r="AO1753" t="str">
        <f t="shared" si="83"/>
        <v/>
      </c>
      <c r="AQ1753" t="s">
        <v>1419</v>
      </c>
    </row>
    <row r="1754" spans="1:43" x14ac:dyDescent="0.25">
      <c r="A1754" s="26" t="s">
        <v>319</v>
      </c>
      <c r="B1754" s="17" t="s">
        <v>331</v>
      </c>
      <c r="C1754" s="17"/>
      <c r="D1754" s="17"/>
      <c r="E1754" s="11" t="s">
        <v>1414</v>
      </c>
      <c r="F1754" s="122"/>
      <c r="G1754" s="30" t="str">
        <f>VLOOKUP(AF1754, method!$A$1:$B$15, 2, 0)</f>
        <v>放頭</v>
      </c>
      <c r="H1754">
        <v>7</v>
      </c>
      <c r="I1754" t="str">
        <f t="shared" si="81"/>
        <v/>
      </c>
      <c r="J1754">
        <f>COUNTIF($B$2:B1754,B1754)</f>
        <v>9</v>
      </c>
      <c r="K1754" t="str">
        <f t="shared" ca="1" si="82"/>
        <v/>
      </c>
      <c r="L1754" t="s">
        <v>443</v>
      </c>
      <c r="M1754" s="39" t="s">
        <v>390</v>
      </c>
      <c r="N1754">
        <v>1600</v>
      </c>
      <c r="O1754">
        <v>1</v>
      </c>
      <c r="P1754">
        <v>34.380000000000003</v>
      </c>
      <c r="Q1754">
        <v>1</v>
      </c>
      <c r="R1754">
        <v>12</v>
      </c>
      <c r="S1754" s="54" t="s">
        <v>64</v>
      </c>
      <c r="T1754" s="48" t="s">
        <v>37</v>
      </c>
      <c r="U1754" s="22" t="s">
        <v>70</v>
      </c>
      <c r="V1754">
        <v>126</v>
      </c>
      <c r="W1754">
        <v>126</v>
      </c>
      <c r="X1754">
        <v>1223</v>
      </c>
      <c r="Z1754">
        <v>101</v>
      </c>
      <c r="AA1754" s="38" t="s">
        <v>517</v>
      </c>
      <c r="AB1754" s="35" t="s">
        <v>377</v>
      </c>
      <c r="AC1754" s="35">
        <f>VLOOKUP(A1754,Raceinfo!$A$1:$D$15,4,0)</f>
        <v>3</v>
      </c>
      <c r="AD1754" t="s">
        <v>792</v>
      </c>
      <c r="AE1754">
        <v>79</v>
      </c>
      <c r="AF1754">
        <v>2</v>
      </c>
      <c r="AG1754">
        <v>2</v>
      </c>
      <c r="AH1754">
        <v>2</v>
      </c>
      <c r="AI1754">
        <v>7</v>
      </c>
      <c r="AL1754" t="s">
        <v>730</v>
      </c>
      <c r="AM1754" t="s">
        <v>1617</v>
      </c>
      <c r="AN1754" s="126">
        <f>表格2[[#This Row],[今次負磅]]/表格2[[#This Row],[排位體重]]*100%</f>
        <v>0.10302534750613246</v>
      </c>
      <c r="AO1754" t="str">
        <f t="shared" si="83"/>
        <v/>
      </c>
      <c r="AQ1754" t="s">
        <v>1419</v>
      </c>
    </row>
    <row r="1755" spans="1:43" x14ac:dyDescent="0.25">
      <c r="A1755" s="26" t="s">
        <v>319</v>
      </c>
      <c r="B1755" s="17" t="s">
        <v>331</v>
      </c>
      <c r="C1755" s="17"/>
      <c r="D1755" s="17"/>
      <c r="E1755" s="11" t="s">
        <v>1414</v>
      </c>
      <c r="F1755" s="122"/>
      <c r="G1755" s="31" t="str">
        <f>VLOOKUP(AF1755, method!$A$1:$B$15, 2, 0)</f>
        <v>中後</v>
      </c>
      <c r="H1755">
        <v>5</v>
      </c>
      <c r="I1755" t="str">
        <f t="shared" si="81"/>
        <v/>
      </c>
      <c r="J1755">
        <f>COUNTIF($B$2:B1755,B1755)</f>
        <v>10</v>
      </c>
      <c r="K1755" t="str">
        <f t="shared" ca="1" si="82"/>
        <v/>
      </c>
      <c r="L1755" t="s">
        <v>516</v>
      </c>
      <c r="M1755" s="39" t="s">
        <v>430</v>
      </c>
      <c r="N1755">
        <v>1600</v>
      </c>
      <c r="O1755">
        <v>1</v>
      </c>
      <c r="P1755">
        <v>34.79</v>
      </c>
      <c r="Q1755">
        <v>1</v>
      </c>
      <c r="R1755">
        <v>1</v>
      </c>
      <c r="S1755" s="54" t="s">
        <v>64</v>
      </c>
      <c r="T1755" s="48" t="s">
        <v>37</v>
      </c>
      <c r="U1755" s="22" t="s">
        <v>70</v>
      </c>
      <c r="V1755">
        <v>126</v>
      </c>
      <c r="W1755">
        <v>135</v>
      </c>
      <c r="X1755">
        <v>1222</v>
      </c>
      <c r="Z1755">
        <v>10</v>
      </c>
      <c r="AA1755" s="38">
        <v>2</v>
      </c>
      <c r="AB1755" s="35" t="s">
        <v>377</v>
      </c>
      <c r="AC1755" s="35">
        <f>VLOOKUP(A1755,Raceinfo!$A$1:$D$15,4,0)</f>
        <v>3</v>
      </c>
      <c r="AD1755">
        <v>3</v>
      </c>
      <c r="AE1755">
        <v>79</v>
      </c>
      <c r="AF1755">
        <v>8</v>
      </c>
      <c r="AG1755">
        <v>7</v>
      </c>
      <c r="AH1755">
        <v>7</v>
      </c>
      <c r="AI1755">
        <v>5</v>
      </c>
      <c r="AL1755" t="s">
        <v>587</v>
      </c>
      <c r="AM1755" t="s">
        <v>1554</v>
      </c>
      <c r="AN1755" s="126">
        <f>表格2[[#This Row],[今次負磅]]/表格2[[#This Row],[排位體重]]*100%</f>
        <v>0.10310965630114566</v>
      </c>
      <c r="AO1755" t="str">
        <f t="shared" si="83"/>
        <v/>
      </c>
      <c r="AQ1755" t="s">
        <v>1419</v>
      </c>
    </row>
    <row r="1756" spans="1:43" x14ac:dyDescent="0.25">
      <c r="A1756" s="26" t="s">
        <v>319</v>
      </c>
      <c r="B1756" s="17" t="s">
        <v>331</v>
      </c>
      <c r="C1756" s="17"/>
      <c r="D1756" s="17"/>
      <c r="E1756" s="11" t="s">
        <v>1414</v>
      </c>
      <c r="F1756" s="122"/>
      <c r="G1756" s="32" t="str">
        <f>VLOOKUP(AF1756, method!$A$1:$B$15, 2, 0)</f>
        <v>中前</v>
      </c>
      <c r="H1756">
        <v>4</v>
      </c>
      <c r="I1756" t="str">
        <f t="shared" si="81"/>
        <v/>
      </c>
      <c r="J1756">
        <f>COUNTIF($B$2:B1756,B1756)</f>
        <v>11</v>
      </c>
      <c r="K1756" t="str">
        <f t="shared" ca="1" si="82"/>
        <v/>
      </c>
      <c r="L1756" t="s">
        <v>518</v>
      </c>
      <c r="M1756" s="39" t="s">
        <v>384</v>
      </c>
      <c r="N1756">
        <v>1400</v>
      </c>
      <c r="O1756">
        <v>1</v>
      </c>
      <c r="P1756">
        <v>21.65</v>
      </c>
      <c r="Q1756">
        <v>1</v>
      </c>
      <c r="R1756">
        <v>11</v>
      </c>
      <c r="S1756" s="54" t="s">
        <v>64</v>
      </c>
      <c r="T1756" s="47" t="s">
        <v>32</v>
      </c>
      <c r="U1756" s="22" t="s">
        <v>70</v>
      </c>
      <c r="V1756">
        <v>126</v>
      </c>
      <c r="W1756">
        <v>134</v>
      </c>
      <c r="X1756">
        <v>1207</v>
      </c>
      <c r="Z1756">
        <v>4.5</v>
      </c>
      <c r="AA1756" s="38">
        <v>1</v>
      </c>
      <c r="AB1756" s="35" t="s">
        <v>377</v>
      </c>
      <c r="AC1756" s="35">
        <f>VLOOKUP(A1756,Raceinfo!$A$1:$D$15,4,0)</f>
        <v>3</v>
      </c>
      <c r="AD1756">
        <v>3</v>
      </c>
      <c r="AE1756">
        <v>79</v>
      </c>
      <c r="AF1756">
        <v>4</v>
      </c>
      <c r="AG1756">
        <v>2</v>
      </c>
      <c r="AH1756">
        <v>2</v>
      </c>
      <c r="AI1756">
        <v>4</v>
      </c>
      <c r="AL1756" t="s">
        <v>587</v>
      </c>
      <c r="AM1756" t="s">
        <v>1554</v>
      </c>
      <c r="AN1756" s="126">
        <f>表格2[[#This Row],[今次負磅]]/表格2[[#This Row],[排位體重]]*100%</f>
        <v>0.10439105219552609</v>
      </c>
      <c r="AO1756" t="str">
        <f t="shared" si="83"/>
        <v/>
      </c>
      <c r="AQ1756" t="s">
        <v>1419</v>
      </c>
    </row>
    <row r="1757" spans="1:43" x14ac:dyDescent="0.25">
      <c r="A1757" s="26" t="s">
        <v>319</v>
      </c>
      <c r="B1757" s="17" t="s">
        <v>331</v>
      </c>
      <c r="C1757" s="17"/>
      <c r="D1757" s="17"/>
      <c r="E1757" s="11" t="s">
        <v>1414</v>
      </c>
      <c r="F1757" s="122"/>
      <c r="G1757" s="32" t="str">
        <f>VLOOKUP(AF1757, method!$A$1:$B$15, 2, 0)</f>
        <v>中前</v>
      </c>
      <c r="H1757">
        <v>6</v>
      </c>
      <c r="I1757" t="str">
        <f t="shared" si="81"/>
        <v/>
      </c>
      <c r="J1757">
        <f>COUNTIF($B$2:B1757,B1757)</f>
        <v>12</v>
      </c>
      <c r="K1757" t="str">
        <f t="shared" ca="1" si="82"/>
        <v/>
      </c>
      <c r="L1757" t="s">
        <v>643</v>
      </c>
      <c r="M1757" s="39" t="s">
        <v>369</v>
      </c>
      <c r="N1757">
        <v>1400</v>
      </c>
      <c r="O1757">
        <v>1</v>
      </c>
      <c r="P1757">
        <v>21.97</v>
      </c>
      <c r="Q1757">
        <v>1</v>
      </c>
      <c r="R1757">
        <v>8</v>
      </c>
      <c r="S1757" s="54" t="s">
        <v>64</v>
      </c>
      <c r="T1757" s="48" t="s">
        <v>37</v>
      </c>
      <c r="U1757" s="22" t="s">
        <v>70</v>
      </c>
      <c r="V1757">
        <v>126</v>
      </c>
      <c r="W1757">
        <v>135</v>
      </c>
      <c r="X1757">
        <v>1200</v>
      </c>
      <c r="Z1757">
        <v>11</v>
      </c>
      <c r="AA1757" s="37" t="s">
        <v>436</v>
      </c>
      <c r="AB1757" s="35" t="s">
        <v>377</v>
      </c>
      <c r="AC1757" s="35">
        <f>VLOOKUP(A1757,Raceinfo!$A$1:$D$15,4,0)</f>
        <v>3</v>
      </c>
      <c r="AD1757">
        <v>3</v>
      </c>
      <c r="AE1757">
        <v>79</v>
      </c>
      <c r="AF1757">
        <v>5</v>
      </c>
      <c r="AG1757">
        <v>6</v>
      </c>
      <c r="AH1757">
        <v>8</v>
      </c>
      <c r="AI1757">
        <v>6</v>
      </c>
      <c r="AL1757" t="s">
        <v>587</v>
      </c>
      <c r="AM1757" t="s">
        <v>1554</v>
      </c>
      <c r="AN1757" s="126">
        <f>表格2[[#This Row],[今次負磅]]/表格2[[#This Row],[排位體重]]*100%</f>
        <v>0.105</v>
      </c>
      <c r="AO1757" t="str">
        <f t="shared" si="83"/>
        <v/>
      </c>
      <c r="AQ1757" t="s">
        <v>1419</v>
      </c>
    </row>
    <row r="1758" spans="1:43" x14ac:dyDescent="0.25">
      <c r="A1758" s="26" t="s">
        <v>319</v>
      </c>
      <c r="B1758" s="17" t="s">
        <v>331</v>
      </c>
      <c r="C1758" s="17"/>
      <c r="D1758" s="17"/>
      <c r="E1758" s="11" t="s">
        <v>1414</v>
      </c>
      <c r="F1758" s="122"/>
      <c r="G1758" s="30" t="str">
        <f>VLOOKUP(AF1758, method!$A$1:$B$15, 2, 0)</f>
        <v>放頭</v>
      </c>
      <c r="H1758">
        <v>5</v>
      </c>
      <c r="I1758" t="str">
        <f t="shared" si="81"/>
        <v/>
      </c>
      <c r="J1758">
        <f>COUNTIF($B$2:B1758,B1758)</f>
        <v>13</v>
      </c>
      <c r="K1758" t="str">
        <f t="shared" ca="1" si="82"/>
        <v/>
      </c>
      <c r="L1758" t="s">
        <v>602</v>
      </c>
      <c r="M1758" s="39" t="s">
        <v>413</v>
      </c>
      <c r="N1758">
        <v>1400</v>
      </c>
      <c r="O1758">
        <v>1</v>
      </c>
      <c r="P1758">
        <v>21.72</v>
      </c>
      <c r="Q1758">
        <v>1</v>
      </c>
      <c r="R1758">
        <v>10</v>
      </c>
      <c r="S1758" s="54" t="s">
        <v>64</v>
      </c>
      <c r="T1758" s="48" t="s">
        <v>37</v>
      </c>
      <c r="U1758" s="22" t="s">
        <v>70</v>
      </c>
      <c r="V1758">
        <v>126</v>
      </c>
      <c r="W1758">
        <v>135</v>
      </c>
      <c r="X1758">
        <v>1209</v>
      </c>
      <c r="Z1758">
        <v>3.7</v>
      </c>
      <c r="AA1758" s="38" t="s">
        <v>447</v>
      </c>
      <c r="AB1758" s="35" t="s">
        <v>370</v>
      </c>
      <c r="AC1758" s="35">
        <f>VLOOKUP(A1758,Raceinfo!$A$1:$D$15,4,0)</f>
        <v>3</v>
      </c>
      <c r="AD1758">
        <v>3</v>
      </c>
      <c r="AE1758">
        <v>79</v>
      </c>
      <c r="AF1758">
        <v>2</v>
      </c>
      <c r="AG1758">
        <v>2</v>
      </c>
      <c r="AH1758">
        <v>2</v>
      </c>
      <c r="AI1758">
        <v>5</v>
      </c>
      <c r="AL1758" t="s">
        <v>587</v>
      </c>
      <c r="AM1758" t="s">
        <v>1554</v>
      </c>
      <c r="AN1758" s="126">
        <f>表格2[[#This Row],[今次負磅]]/表格2[[#This Row],[排位體重]]*100%</f>
        <v>0.10421836228287841</v>
      </c>
      <c r="AO1758" t="str">
        <f t="shared" si="83"/>
        <v/>
      </c>
      <c r="AQ1758" t="s">
        <v>1419</v>
      </c>
    </row>
    <row r="1759" spans="1:43" x14ac:dyDescent="0.25">
      <c r="A1759" s="26" t="s">
        <v>319</v>
      </c>
      <c r="B1759" s="17" t="s">
        <v>331</v>
      </c>
      <c r="C1759" s="17"/>
      <c r="D1759" s="17"/>
      <c r="E1759" s="11" t="s">
        <v>1414</v>
      </c>
      <c r="F1759" s="28" t="s">
        <v>1408</v>
      </c>
      <c r="G1759" s="30" t="str">
        <f>VLOOKUP(AF1759, method!$A$1:$B$15, 2, 0)</f>
        <v>放頭</v>
      </c>
      <c r="H1759" s="15">
        <v>1</v>
      </c>
      <c r="I1759" s="15" t="str">
        <f t="shared" si="81"/>
        <v/>
      </c>
      <c r="J1759" s="15">
        <f>COUNTIF($B$2:B1759,B1759)</f>
        <v>14</v>
      </c>
      <c r="K1759" s="15" t="str">
        <f t="shared" ca="1" si="82"/>
        <v/>
      </c>
      <c r="L1759" t="s">
        <v>692</v>
      </c>
      <c r="M1759" s="39" t="s">
        <v>384</v>
      </c>
      <c r="N1759">
        <v>1400</v>
      </c>
      <c r="O1759">
        <v>1</v>
      </c>
      <c r="P1759">
        <v>21.71</v>
      </c>
      <c r="Q1759">
        <v>1</v>
      </c>
      <c r="R1759">
        <v>3</v>
      </c>
      <c r="S1759" s="54" t="s">
        <v>64</v>
      </c>
      <c r="T1759" s="48" t="s">
        <v>37</v>
      </c>
      <c r="U1759" s="22" t="s">
        <v>70</v>
      </c>
      <c r="V1759">
        <v>126</v>
      </c>
      <c r="W1759">
        <v>128</v>
      </c>
      <c r="X1759">
        <v>1186</v>
      </c>
      <c r="Z1759">
        <v>2.8</v>
      </c>
      <c r="AA1759" s="38" t="s">
        <v>470</v>
      </c>
      <c r="AB1759" s="35" t="s">
        <v>370</v>
      </c>
      <c r="AC1759" s="35">
        <f>VLOOKUP(A1759,Raceinfo!$A$1:$D$15,4,0)</f>
        <v>3</v>
      </c>
      <c r="AD1759">
        <v>3</v>
      </c>
      <c r="AE1759">
        <v>73</v>
      </c>
      <c r="AF1759">
        <v>1</v>
      </c>
      <c r="AG1759">
        <v>3</v>
      </c>
      <c r="AH1759">
        <v>3</v>
      </c>
      <c r="AI1759">
        <v>1</v>
      </c>
      <c r="AL1759" t="s">
        <v>587</v>
      </c>
      <c r="AM1759" t="s">
        <v>1554</v>
      </c>
      <c r="AN1759" s="126">
        <f>表格2[[#This Row],[今次負磅]]/表格2[[#This Row],[排位體重]]*100%</f>
        <v>0.10623946037099494</v>
      </c>
      <c r="AO1759" t="str">
        <f t="shared" si="83"/>
        <v/>
      </c>
      <c r="AQ1759" t="s">
        <v>1419</v>
      </c>
    </row>
    <row r="1760" spans="1:43" x14ac:dyDescent="0.25">
      <c r="A1760" s="26" t="s">
        <v>319</v>
      </c>
      <c r="B1760" s="17" t="s">
        <v>331</v>
      </c>
      <c r="C1760" s="17"/>
      <c r="D1760" s="17"/>
      <c r="E1760" s="11" t="s">
        <v>1414</v>
      </c>
      <c r="F1760" s="23" t="s">
        <v>1409</v>
      </c>
      <c r="G1760" s="32" t="str">
        <f>VLOOKUP(AF1760, method!$A$1:$B$15, 2, 0)</f>
        <v>中前</v>
      </c>
      <c r="H1760" s="15">
        <v>2</v>
      </c>
      <c r="I1760" s="15" t="str">
        <f t="shared" si="81"/>
        <v/>
      </c>
      <c r="J1760" s="15">
        <f>COUNTIF($B$2:B1760,B1760)</f>
        <v>15</v>
      </c>
      <c r="K1760" s="15" t="str">
        <f t="shared" ca="1" si="82"/>
        <v/>
      </c>
      <c r="L1760" t="s">
        <v>651</v>
      </c>
      <c r="M1760" s="39" t="s">
        <v>390</v>
      </c>
      <c r="N1760" s="42">
        <v>1200</v>
      </c>
      <c r="O1760">
        <v>1</v>
      </c>
      <c r="P1760">
        <v>9.75</v>
      </c>
      <c r="Q1760">
        <v>1</v>
      </c>
      <c r="R1760">
        <v>4</v>
      </c>
      <c r="S1760" s="54" t="s">
        <v>64</v>
      </c>
      <c r="T1760" s="48" t="s">
        <v>37</v>
      </c>
      <c r="U1760" s="22" t="s">
        <v>70</v>
      </c>
      <c r="V1760">
        <v>126</v>
      </c>
      <c r="W1760">
        <v>125</v>
      </c>
      <c r="X1760">
        <v>1189</v>
      </c>
      <c r="Z1760">
        <v>3.8</v>
      </c>
      <c r="AA1760" s="38" t="s">
        <v>470</v>
      </c>
      <c r="AB1760" s="36" t="s">
        <v>577</v>
      </c>
      <c r="AC1760" s="36">
        <f>VLOOKUP(A1760,Raceinfo!$A$1:$D$15,4,0)</f>
        <v>3</v>
      </c>
      <c r="AD1760">
        <v>3</v>
      </c>
      <c r="AE1760">
        <v>71</v>
      </c>
      <c r="AF1760">
        <v>4</v>
      </c>
      <c r="AG1760">
        <v>4</v>
      </c>
      <c r="AH1760">
        <v>2</v>
      </c>
      <c r="AL1760" t="s">
        <v>587</v>
      </c>
      <c r="AM1760" t="s">
        <v>1554</v>
      </c>
      <c r="AN1760" s="126">
        <f>表格2[[#This Row],[今次負磅]]/表格2[[#This Row],[排位體重]]*100%</f>
        <v>0.10597140454163162</v>
      </c>
      <c r="AO1760" t="str">
        <f t="shared" si="83"/>
        <v/>
      </c>
      <c r="AQ1760" t="s">
        <v>1419</v>
      </c>
    </row>
    <row r="1761" spans="1:45" x14ac:dyDescent="0.25">
      <c r="A1761" s="26" t="s">
        <v>319</v>
      </c>
      <c r="B1761" s="18" t="s">
        <v>333</v>
      </c>
      <c r="C1761" s="18" t="s">
        <v>1410</v>
      </c>
      <c r="D1761" s="18"/>
      <c r="E1761" s="11" t="s">
        <v>1414</v>
      </c>
      <c r="F1761" s="18" t="s">
        <v>1407</v>
      </c>
      <c r="G1761" s="33" t="str">
        <f>VLOOKUP(AF1761, method!$A$1:$B$15, 2, 0)</f>
        <v>留後</v>
      </c>
      <c r="H1761" s="15">
        <v>2</v>
      </c>
      <c r="I1761" s="15" t="str">
        <f t="shared" si="81"/>
        <v>忠</v>
      </c>
      <c r="J1761" s="15">
        <f>COUNTIF($B$2:B1761,B1761)</f>
        <v>1</v>
      </c>
      <c r="K1761" s="15" t="str">
        <f t="shared" ca="1" si="82"/>
        <v/>
      </c>
      <c r="L1761" t="s">
        <v>412</v>
      </c>
      <c r="M1761" s="39" t="s">
        <v>413</v>
      </c>
      <c r="N1761" s="42">
        <v>1200</v>
      </c>
      <c r="O1761">
        <v>1</v>
      </c>
      <c r="P1761" s="127">
        <v>8.92</v>
      </c>
      <c r="Q1761">
        <v>6</v>
      </c>
      <c r="R1761">
        <v>9</v>
      </c>
      <c r="S1761" s="62" t="s">
        <v>154</v>
      </c>
      <c r="T1761" s="62" t="s">
        <v>154</v>
      </c>
      <c r="U1761" s="19" t="s">
        <v>28</v>
      </c>
      <c r="V1761">
        <v>125</v>
      </c>
      <c r="W1761">
        <v>125</v>
      </c>
      <c r="X1761">
        <v>1217</v>
      </c>
      <c r="Z1761">
        <v>16</v>
      </c>
      <c r="AA1761" s="38">
        <v>1</v>
      </c>
      <c r="AB1761" s="35" t="s">
        <v>370</v>
      </c>
      <c r="AC1761" s="35">
        <f>VLOOKUP(A1761,Raceinfo!$A$1:$D$15,4,0)</f>
        <v>3</v>
      </c>
      <c r="AD1761">
        <v>3</v>
      </c>
      <c r="AE1761">
        <v>70</v>
      </c>
      <c r="AF1761">
        <v>11</v>
      </c>
      <c r="AG1761">
        <v>10</v>
      </c>
      <c r="AH1761">
        <v>2</v>
      </c>
      <c r="AL1761" t="s">
        <v>385</v>
      </c>
      <c r="AM1761" t="s">
        <v>1405</v>
      </c>
      <c r="AN1761" s="126">
        <f>表格2[[#This Row],[今次負磅]]/表格2[[#This Row],[排位體重]]*100%</f>
        <v>0.10271158586688578</v>
      </c>
      <c r="AO1761" t="str">
        <f t="shared" si="83"/>
        <v/>
      </c>
    </row>
    <row r="1762" spans="1:45" x14ac:dyDescent="0.25">
      <c r="A1762" s="26" t="s">
        <v>319</v>
      </c>
      <c r="B1762" s="18" t="s">
        <v>333</v>
      </c>
      <c r="C1762" s="18"/>
      <c r="D1762" s="18"/>
      <c r="E1762" s="11" t="s">
        <v>1414</v>
      </c>
      <c r="F1762" s="122"/>
      <c r="G1762" s="33" t="str">
        <f>VLOOKUP(AF1762, method!$A$1:$B$15, 2, 0)</f>
        <v>留後</v>
      </c>
      <c r="H1762">
        <v>7</v>
      </c>
      <c r="I1762" t="str">
        <f t="shared" si="81"/>
        <v>忠</v>
      </c>
      <c r="J1762">
        <f>COUNTIF($B$2:B1762,B1762)</f>
        <v>2</v>
      </c>
      <c r="K1762" t="str">
        <f t="shared" ca="1" si="82"/>
        <v/>
      </c>
      <c r="L1762" t="s">
        <v>415</v>
      </c>
      <c r="M1762" s="39" t="s">
        <v>413</v>
      </c>
      <c r="N1762">
        <v>1000</v>
      </c>
      <c r="O1762">
        <v>0</v>
      </c>
      <c r="P1762">
        <v>56.41</v>
      </c>
      <c r="Q1762">
        <v>6</v>
      </c>
      <c r="R1762">
        <v>4</v>
      </c>
      <c r="S1762" s="62" t="s">
        <v>154</v>
      </c>
      <c r="T1762" s="75" t="s">
        <v>346</v>
      </c>
      <c r="U1762" s="19" t="s">
        <v>28</v>
      </c>
      <c r="V1762">
        <v>125</v>
      </c>
      <c r="W1762">
        <v>128</v>
      </c>
      <c r="X1762">
        <v>1221</v>
      </c>
      <c r="Z1762">
        <v>6</v>
      </c>
      <c r="AA1762" s="37" t="s">
        <v>531</v>
      </c>
      <c r="AB1762" s="35" t="s">
        <v>377</v>
      </c>
      <c r="AC1762" s="35">
        <f>VLOOKUP(A1762,Raceinfo!$A$1:$D$15,4,0)</f>
        <v>3</v>
      </c>
      <c r="AD1762">
        <v>3</v>
      </c>
      <c r="AE1762">
        <v>70</v>
      </c>
      <c r="AF1762">
        <v>12</v>
      </c>
      <c r="AG1762">
        <v>8</v>
      </c>
      <c r="AH1762">
        <v>7</v>
      </c>
      <c r="AL1762" t="s">
        <v>385</v>
      </c>
      <c r="AM1762" t="s">
        <v>1405</v>
      </c>
      <c r="AN1762" s="126">
        <f>表格2[[#This Row],[今次負磅]]/表格2[[#This Row],[排位體重]]*100%</f>
        <v>0.10237510237510238</v>
      </c>
      <c r="AO1762" t="str">
        <f t="shared" si="83"/>
        <v/>
      </c>
    </row>
    <row r="1763" spans="1:45" x14ac:dyDescent="0.25">
      <c r="A1763" s="26" t="s">
        <v>319</v>
      </c>
      <c r="B1763" s="18" t="s">
        <v>333</v>
      </c>
      <c r="C1763" s="18"/>
      <c r="D1763" s="18"/>
      <c r="E1763" s="11" t="s">
        <v>1414</v>
      </c>
      <c r="F1763" s="122"/>
      <c r="G1763" s="32" t="str">
        <f>VLOOKUP(AF1763, method!$A$1:$B$15, 2, 0)</f>
        <v>中前</v>
      </c>
      <c r="H1763">
        <v>5</v>
      </c>
      <c r="I1763" t="str">
        <f t="shared" si="81"/>
        <v>忠</v>
      </c>
      <c r="J1763">
        <f>COUNTIF($B$2:B1763,B1763)</f>
        <v>3</v>
      </c>
      <c r="K1763" t="str">
        <f t="shared" ca="1" si="82"/>
        <v/>
      </c>
      <c r="L1763" t="s">
        <v>403</v>
      </c>
      <c r="M1763" s="39" t="s">
        <v>384</v>
      </c>
      <c r="N1763">
        <v>1000</v>
      </c>
      <c r="O1763">
        <v>0</v>
      </c>
      <c r="P1763">
        <v>56.53</v>
      </c>
      <c r="Q1763">
        <v>6</v>
      </c>
      <c r="R1763">
        <v>11</v>
      </c>
      <c r="S1763" s="62" t="s">
        <v>154</v>
      </c>
      <c r="T1763" s="47" t="s">
        <v>32</v>
      </c>
      <c r="U1763" s="19" t="s">
        <v>28</v>
      </c>
      <c r="V1763">
        <v>125</v>
      </c>
      <c r="W1763">
        <v>130</v>
      </c>
      <c r="X1763">
        <v>1213</v>
      </c>
      <c r="Z1763">
        <v>2.6</v>
      </c>
      <c r="AA1763" s="37" t="s">
        <v>467</v>
      </c>
      <c r="AB1763" s="35" t="s">
        <v>377</v>
      </c>
      <c r="AC1763" s="35">
        <f>VLOOKUP(A1763,Raceinfo!$A$1:$D$15,4,0)</f>
        <v>3</v>
      </c>
      <c r="AD1763">
        <v>3</v>
      </c>
      <c r="AE1763">
        <v>70</v>
      </c>
      <c r="AF1763">
        <v>6</v>
      </c>
      <c r="AG1763">
        <v>7</v>
      </c>
      <c r="AH1763">
        <v>5</v>
      </c>
      <c r="AL1763" t="s">
        <v>385</v>
      </c>
      <c r="AM1763" t="s">
        <v>1405</v>
      </c>
      <c r="AN1763" s="126">
        <f>表格2[[#This Row],[今次負磅]]/表格2[[#This Row],[排位體重]]*100%</f>
        <v>0.10305028854080792</v>
      </c>
      <c r="AO1763" t="str">
        <f t="shared" si="83"/>
        <v/>
      </c>
    </row>
    <row r="1764" spans="1:45" x14ac:dyDescent="0.25">
      <c r="A1764" s="26" t="s">
        <v>319</v>
      </c>
      <c r="B1764" s="18" t="s">
        <v>333</v>
      </c>
      <c r="C1764" s="18"/>
      <c r="D1764" s="18"/>
      <c r="E1764" s="125" t="s">
        <v>1399</v>
      </c>
      <c r="F1764" s="122"/>
      <c r="G1764" s="32" t="str">
        <f>VLOOKUP(AF1764, method!$A$1:$B$15, 2, 0)</f>
        <v>中前</v>
      </c>
      <c r="H1764" s="15">
        <v>3</v>
      </c>
      <c r="I1764" s="15" t="str">
        <f t="shared" si="81"/>
        <v>忠</v>
      </c>
      <c r="J1764" s="15">
        <f>COUNTIF($B$2:B1764,B1764)</f>
        <v>4</v>
      </c>
      <c r="K1764" s="15" t="str">
        <f t="shared" ca="1" si="82"/>
        <v/>
      </c>
      <c r="L1764" t="s">
        <v>555</v>
      </c>
      <c r="M1764" s="39" t="s">
        <v>413</v>
      </c>
      <c r="N1764" s="42">
        <v>1200</v>
      </c>
      <c r="O1764">
        <v>1</v>
      </c>
      <c r="P1764">
        <v>9.23</v>
      </c>
      <c r="Q1764">
        <v>6</v>
      </c>
      <c r="R1764">
        <v>1</v>
      </c>
      <c r="S1764" s="62" t="s">
        <v>154</v>
      </c>
      <c r="T1764" s="47" t="s">
        <v>32</v>
      </c>
      <c r="U1764" s="19" t="s">
        <v>28</v>
      </c>
      <c r="V1764">
        <v>125</v>
      </c>
      <c r="W1764">
        <v>128</v>
      </c>
      <c r="X1764">
        <v>1203</v>
      </c>
      <c r="Z1764">
        <v>1.9</v>
      </c>
      <c r="AA1764" s="38" t="s">
        <v>463</v>
      </c>
      <c r="AB1764" s="35" t="s">
        <v>377</v>
      </c>
      <c r="AC1764" s="35">
        <f>VLOOKUP(A1764,Raceinfo!$A$1:$D$15,4,0)</f>
        <v>3</v>
      </c>
      <c r="AD1764">
        <v>3</v>
      </c>
      <c r="AE1764">
        <v>69</v>
      </c>
      <c r="AF1764">
        <v>5</v>
      </c>
      <c r="AG1764">
        <v>5</v>
      </c>
      <c r="AH1764">
        <v>3</v>
      </c>
      <c r="AL1764" t="s">
        <v>385</v>
      </c>
      <c r="AM1764" t="s">
        <v>1405</v>
      </c>
      <c r="AN1764" s="126">
        <f>表格2[[#This Row],[今次負磅]]/表格2[[#This Row],[排位體重]]*100%</f>
        <v>0.10390689941812137</v>
      </c>
      <c r="AO1764" t="str">
        <f t="shared" si="83"/>
        <v/>
      </c>
    </row>
    <row r="1765" spans="1:45" x14ac:dyDescent="0.25">
      <c r="A1765" s="26" t="s">
        <v>319</v>
      </c>
      <c r="B1765" s="18" t="s">
        <v>333</v>
      </c>
      <c r="C1765" s="18"/>
      <c r="D1765" s="18"/>
      <c r="E1765" s="11" t="s">
        <v>1414</v>
      </c>
      <c r="F1765" s="28" t="s">
        <v>1408</v>
      </c>
      <c r="G1765" s="30" t="str">
        <f>VLOOKUP(AF1765, method!$A$1:$B$15, 2, 0)</f>
        <v>放頭</v>
      </c>
      <c r="H1765" s="15">
        <v>2</v>
      </c>
      <c r="I1765" s="15" t="str">
        <f t="shared" si="81"/>
        <v>忠</v>
      </c>
      <c r="J1765" s="15">
        <f>COUNTIF($B$2:B1765,B1765)</f>
        <v>5</v>
      </c>
      <c r="K1765" s="15" t="str">
        <f t="shared" ca="1" si="82"/>
        <v/>
      </c>
      <c r="L1765" t="s">
        <v>557</v>
      </c>
      <c r="M1765" s="39" t="s">
        <v>413</v>
      </c>
      <c r="N1765" s="42">
        <v>1200</v>
      </c>
      <c r="O1765">
        <v>1</v>
      </c>
      <c r="P1765">
        <v>9.4</v>
      </c>
      <c r="Q1765">
        <v>6</v>
      </c>
      <c r="R1765">
        <v>7</v>
      </c>
      <c r="S1765" s="62" t="s">
        <v>154</v>
      </c>
      <c r="T1765" s="47" t="s">
        <v>32</v>
      </c>
      <c r="U1765" s="19" t="s">
        <v>28</v>
      </c>
      <c r="V1765">
        <v>125</v>
      </c>
      <c r="W1765">
        <v>126</v>
      </c>
      <c r="X1765">
        <v>1193</v>
      </c>
      <c r="Z1765">
        <v>1.9</v>
      </c>
      <c r="AA1765" s="38">
        <v>1</v>
      </c>
      <c r="AB1765" s="35" t="s">
        <v>377</v>
      </c>
      <c r="AC1765" s="35">
        <f>VLOOKUP(A1765,Raceinfo!$A$1:$D$15,4,0)</f>
        <v>3</v>
      </c>
      <c r="AD1765">
        <v>3</v>
      </c>
      <c r="AE1765">
        <v>68</v>
      </c>
      <c r="AF1765">
        <v>3</v>
      </c>
      <c r="AG1765">
        <v>3</v>
      </c>
      <c r="AH1765">
        <v>2</v>
      </c>
      <c r="AL1765" t="s">
        <v>385</v>
      </c>
      <c r="AM1765" t="s">
        <v>1405</v>
      </c>
      <c r="AN1765" s="126">
        <f>表格2[[#This Row],[今次負磅]]/表格2[[#This Row],[排位體重]]*100%</f>
        <v>0.10477787091366303</v>
      </c>
      <c r="AO1765" t="str">
        <f t="shared" si="83"/>
        <v/>
      </c>
    </row>
    <row r="1766" spans="1:45" x14ac:dyDescent="0.25">
      <c r="A1766" s="26" t="s">
        <v>319</v>
      </c>
      <c r="B1766" s="18" t="s">
        <v>333</v>
      </c>
      <c r="C1766" s="18"/>
      <c r="D1766" s="18"/>
      <c r="E1766" s="11" t="s">
        <v>1414</v>
      </c>
      <c r="F1766" s="28" t="s">
        <v>1408</v>
      </c>
      <c r="G1766" s="30" t="str">
        <f>VLOOKUP(AF1766, method!$A$1:$B$15, 2, 0)</f>
        <v>放頭</v>
      </c>
      <c r="H1766" s="15">
        <v>1</v>
      </c>
      <c r="I1766" s="15" t="str">
        <f t="shared" si="81"/>
        <v>忠</v>
      </c>
      <c r="J1766" s="15">
        <f>COUNTIF($B$2:B1766,B1766)</f>
        <v>6</v>
      </c>
      <c r="K1766" s="15" t="str">
        <f t="shared" ca="1" si="82"/>
        <v/>
      </c>
      <c r="L1766" t="s">
        <v>508</v>
      </c>
      <c r="M1766" s="39" t="s">
        <v>369</v>
      </c>
      <c r="N1766">
        <v>1000</v>
      </c>
      <c r="O1766">
        <v>0</v>
      </c>
      <c r="P1766">
        <v>56.9</v>
      </c>
      <c r="Q1766">
        <v>6</v>
      </c>
      <c r="R1766">
        <v>13</v>
      </c>
      <c r="S1766" s="62" t="s">
        <v>154</v>
      </c>
      <c r="T1766" s="47" t="s">
        <v>32</v>
      </c>
      <c r="U1766" s="19" t="s">
        <v>28</v>
      </c>
      <c r="V1766">
        <v>125</v>
      </c>
      <c r="W1766">
        <v>135</v>
      </c>
      <c r="X1766">
        <v>1187</v>
      </c>
      <c r="Z1766">
        <v>1.4</v>
      </c>
      <c r="AA1766" s="38" t="s">
        <v>463</v>
      </c>
      <c r="AB1766" s="35" t="s">
        <v>377</v>
      </c>
      <c r="AC1766" s="35">
        <f>VLOOKUP(A1766,Raceinfo!$A$1:$D$15,4,0)</f>
        <v>3</v>
      </c>
      <c r="AD1766">
        <v>4</v>
      </c>
      <c r="AE1766">
        <v>60</v>
      </c>
      <c r="AF1766">
        <v>2</v>
      </c>
      <c r="AG1766">
        <v>2</v>
      </c>
      <c r="AH1766">
        <v>1</v>
      </c>
      <c r="AL1766" t="s">
        <v>385</v>
      </c>
      <c r="AM1766" t="s">
        <v>1405</v>
      </c>
      <c r="AN1766" s="126">
        <f>表格2[[#This Row],[今次負磅]]/表格2[[#This Row],[排位體重]]*100%</f>
        <v>0.10530749789385004</v>
      </c>
      <c r="AO1766" t="str">
        <f t="shared" si="83"/>
        <v/>
      </c>
    </row>
    <row r="1767" spans="1:45" x14ac:dyDescent="0.25">
      <c r="A1767" s="26" t="s">
        <v>319</v>
      </c>
      <c r="B1767" s="18" t="s">
        <v>333</v>
      </c>
      <c r="C1767" s="18"/>
      <c r="D1767" s="18"/>
      <c r="E1767" s="11" t="s">
        <v>1414</v>
      </c>
      <c r="F1767" s="23" t="s">
        <v>1409</v>
      </c>
      <c r="G1767" s="32" t="str">
        <f>VLOOKUP(AF1767, method!$A$1:$B$15, 2, 0)</f>
        <v>中前</v>
      </c>
      <c r="H1767" s="15">
        <v>1</v>
      </c>
      <c r="I1767" s="15" t="str">
        <f t="shared" si="81"/>
        <v>忠</v>
      </c>
      <c r="J1767" s="15">
        <f>COUNTIF($B$2:B1767,B1767)</f>
        <v>7</v>
      </c>
      <c r="K1767" s="15" t="str">
        <f t="shared" ca="1" si="82"/>
        <v/>
      </c>
      <c r="L1767" t="s">
        <v>597</v>
      </c>
      <c r="M1767" s="39" t="s">
        <v>430</v>
      </c>
      <c r="N1767">
        <v>1000</v>
      </c>
      <c r="O1767">
        <v>0</v>
      </c>
      <c r="P1767">
        <v>56.31</v>
      </c>
      <c r="Q1767">
        <v>6</v>
      </c>
      <c r="R1767">
        <v>4</v>
      </c>
      <c r="S1767" s="62" t="s">
        <v>154</v>
      </c>
      <c r="T1767" s="61" t="s">
        <v>128</v>
      </c>
      <c r="U1767" s="19" t="s">
        <v>28</v>
      </c>
      <c r="V1767">
        <v>125</v>
      </c>
      <c r="W1767">
        <v>128</v>
      </c>
      <c r="X1767">
        <v>1168</v>
      </c>
      <c r="Z1767">
        <v>2.9</v>
      </c>
      <c r="AA1767" s="38" t="s">
        <v>511</v>
      </c>
      <c r="AB1767" s="35" t="s">
        <v>370</v>
      </c>
      <c r="AC1767" s="35">
        <f>VLOOKUP(A1767,Raceinfo!$A$1:$D$15,4,0)</f>
        <v>3</v>
      </c>
      <c r="AD1767">
        <v>4</v>
      </c>
      <c r="AE1767">
        <v>52</v>
      </c>
      <c r="AF1767">
        <v>7</v>
      </c>
      <c r="AG1767">
        <v>5</v>
      </c>
      <c r="AH1767">
        <v>1</v>
      </c>
      <c r="AL1767" t="s">
        <v>385</v>
      </c>
      <c r="AM1767" t="s">
        <v>1405</v>
      </c>
      <c r="AN1767" s="126">
        <f>表格2[[#This Row],[今次負磅]]/表格2[[#This Row],[排位體重]]*100%</f>
        <v>0.10702054794520548</v>
      </c>
      <c r="AO1767" t="str">
        <f t="shared" si="83"/>
        <v/>
      </c>
    </row>
    <row r="1768" spans="1:45" x14ac:dyDescent="0.25">
      <c r="A1768" s="26" t="s">
        <v>319</v>
      </c>
      <c r="B1768" s="18" t="s">
        <v>333</v>
      </c>
      <c r="C1768" s="18"/>
      <c r="D1768" s="18"/>
      <c r="E1768" s="11" t="s">
        <v>1414</v>
      </c>
      <c r="F1768" s="18" t="s">
        <v>1407</v>
      </c>
      <c r="G1768" s="33" t="str">
        <f>VLOOKUP(AF1768, method!$A$1:$B$15, 2, 0)</f>
        <v>留後</v>
      </c>
      <c r="H1768" s="15">
        <v>2</v>
      </c>
      <c r="I1768" s="15" t="str">
        <f t="shared" si="81"/>
        <v>忠</v>
      </c>
      <c r="J1768" s="15">
        <f>COUNTIF($B$2:B1768,B1768)</f>
        <v>8</v>
      </c>
      <c r="K1768" s="15" t="str">
        <f t="shared" ca="1" si="82"/>
        <v/>
      </c>
      <c r="L1768" t="s">
        <v>653</v>
      </c>
      <c r="M1768" s="39" t="s">
        <v>394</v>
      </c>
      <c r="N1768">
        <v>1000</v>
      </c>
      <c r="O1768">
        <v>0</v>
      </c>
      <c r="P1768">
        <v>56.25</v>
      </c>
      <c r="Q1768">
        <v>6</v>
      </c>
      <c r="R1768">
        <v>8</v>
      </c>
      <c r="S1768" s="62" t="s">
        <v>154</v>
      </c>
      <c r="T1768" s="61" t="s">
        <v>128</v>
      </c>
      <c r="U1768" s="19" t="s">
        <v>28</v>
      </c>
      <c r="V1768">
        <v>125</v>
      </c>
      <c r="W1768">
        <v>128</v>
      </c>
      <c r="X1768">
        <v>1154</v>
      </c>
      <c r="Z1768">
        <v>10</v>
      </c>
      <c r="AA1768" s="37" t="s">
        <v>423</v>
      </c>
      <c r="AB1768" s="35" t="s">
        <v>377</v>
      </c>
      <c r="AC1768" s="35">
        <f>VLOOKUP(A1768,Raceinfo!$A$1:$D$15,4,0)</f>
        <v>3</v>
      </c>
      <c r="AD1768">
        <v>4</v>
      </c>
      <c r="AE1768">
        <v>52</v>
      </c>
      <c r="AF1768">
        <v>12</v>
      </c>
      <c r="AG1768">
        <v>9</v>
      </c>
      <c r="AH1768">
        <v>2</v>
      </c>
      <c r="AL1768" t="s">
        <v>385</v>
      </c>
      <c r="AM1768" t="s">
        <v>1405</v>
      </c>
      <c r="AN1768" s="126">
        <f>表格2[[#This Row],[今次負磅]]/表格2[[#This Row],[排位體重]]*100%</f>
        <v>0.10831889081455806</v>
      </c>
      <c r="AO1768" t="str">
        <f t="shared" si="83"/>
        <v/>
      </c>
    </row>
    <row r="1769" spans="1:45" x14ac:dyDescent="0.25">
      <c r="A1769" s="26" t="s">
        <v>319</v>
      </c>
      <c r="B1769" s="19" t="s">
        <v>335</v>
      </c>
      <c r="C1769" s="19"/>
      <c r="D1769" s="19"/>
      <c r="E1769" s="11" t="s">
        <v>1414</v>
      </c>
      <c r="F1769" s="122"/>
      <c r="G1769" s="33" t="str">
        <f>VLOOKUP(AF1769, method!$A$1:$B$15, 2, 0)</f>
        <v>留後</v>
      </c>
      <c r="H1769">
        <v>11</v>
      </c>
      <c r="I1769" t="str">
        <f t="shared" si="81"/>
        <v/>
      </c>
      <c r="J1769">
        <f>COUNTIF($B$2:B1769,B1769)</f>
        <v>1</v>
      </c>
      <c r="K1769" t="str">
        <f t="shared" ca="1" si="82"/>
        <v/>
      </c>
      <c r="L1769" t="s">
        <v>412</v>
      </c>
      <c r="M1769" s="39" t="s">
        <v>413</v>
      </c>
      <c r="N1769">
        <v>1000</v>
      </c>
      <c r="O1769">
        <v>0</v>
      </c>
      <c r="P1769">
        <v>56.58</v>
      </c>
      <c r="Q1769">
        <v>3</v>
      </c>
      <c r="R1769">
        <v>1</v>
      </c>
      <c r="S1769" s="49" t="s">
        <v>349</v>
      </c>
      <c r="T1769" s="63" t="s">
        <v>191</v>
      </c>
      <c r="U1769" s="23" t="s">
        <v>47</v>
      </c>
      <c r="V1769">
        <v>119</v>
      </c>
      <c r="W1769">
        <v>125</v>
      </c>
      <c r="X1769">
        <v>1054</v>
      </c>
      <c r="Z1769">
        <v>46</v>
      </c>
      <c r="AA1769" s="38" t="s">
        <v>517</v>
      </c>
      <c r="AB1769" s="35" t="s">
        <v>370</v>
      </c>
      <c r="AC1769" s="35">
        <f>VLOOKUP(A1769,Raceinfo!$A$1:$D$15,4,0)</f>
        <v>3</v>
      </c>
      <c r="AD1769">
        <v>3</v>
      </c>
      <c r="AE1769">
        <v>70</v>
      </c>
      <c r="AF1769">
        <v>13</v>
      </c>
      <c r="AG1769">
        <v>13</v>
      </c>
      <c r="AH1769">
        <v>11</v>
      </c>
      <c r="AL1769" t="s">
        <v>18</v>
      </c>
      <c r="AM1769" t="s">
        <v>1475</v>
      </c>
      <c r="AN1769" s="126">
        <f>表格2[[#This Row],[今次負磅]]/表格2[[#This Row],[排位體重]]*100%</f>
        <v>0.11290322580645161</v>
      </c>
      <c r="AO1769" t="str">
        <f t="shared" si="83"/>
        <v/>
      </c>
      <c r="AQ1769" t="s">
        <v>1419</v>
      </c>
      <c r="AS1769" t="s">
        <v>1421</v>
      </c>
    </row>
    <row r="1770" spans="1:45" x14ac:dyDescent="0.25">
      <c r="A1770" s="26" t="s">
        <v>319</v>
      </c>
      <c r="B1770" s="19" t="s">
        <v>335</v>
      </c>
      <c r="C1770" s="19"/>
      <c r="D1770" s="19"/>
      <c r="E1770" s="11" t="s">
        <v>1414</v>
      </c>
      <c r="F1770" s="122"/>
      <c r="G1770" s="32" t="str">
        <f>VLOOKUP(AF1770, method!$A$1:$B$15, 2, 0)</f>
        <v>中前</v>
      </c>
      <c r="H1770">
        <v>13</v>
      </c>
      <c r="I1770" t="str">
        <f t="shared" si="81"/>
        <v/>
      </c>
      <c r="J1770">
        <f>COUNTIF($B$2:B1770,B1770)</f>
        <v>2</v>
      </c>
      <c r="K1770" t="str">
        <f t="shared" ca="1" si="82"/>
        <v/>
      </c>
      <c r="L1770" t="s">
        <v>522</v>
      </c>
      <c r="M1770" s="39" t="s">
        <v>394</v>
      </c>
      <c r="N1770" s="42">
        <v>1200</v>
      </c>
      <c r="O1770">
        <v>1</v>
      </c>
      <c r="P1770">
        <v>10.119999999999999</v>
      </c>
      <c r="Q1770">
        <v>3</v>
      </c>
      <c r="R1770">
        <v>7</v>
      </c>
      <c r="S1770" s="49" t="s">
        <v>349</v>
      </c>
      <c r="T1770" s="47" t="s">
        <v>32</v>
      </c>
      <c r="U1770" s="23" t="s">
        <v>47</v>
      </c>
      <c r="V1770">
        <v>119</v>
      </c>
      <c r="W1770">
        <v>125</v>
      </c>
      <c r="X1770">
        <v>1034</v>
      </c>
      <c r="Z1770">
        <v>24</v>
      </c>
      <c r="AA1770" s="37" t="s">
        <v>582</v>
      </c>
      <c r="AB1770" s="35" t="s">
        <v>370</v>
      </c>
      <c r="AC1770" s="35">
        <f>VLOOKUP(A1770,Raceinfo!$A$1:$D$15,4,0)</f>
        <v>3</v>
      </c>
      <c r="AD1770">
        <v>3</v>
      </c>
      <c r="AE1770">
        <v>70</v>
      </c>
      <c r="AF1770">
        <v>4</v>
      </c>
      <c r="AG1770">
        <v>4</v>
      </c>
      <c r="AH1770">
        <v>13</v>
      </c>
      <c r="AL1770" t="s">
        <v>181</v>
      </c>
      <c r="AM1770" t="s">
        <v>1489</v>
      </c>
      <c r="AN1770" s="126">
        <f>表格2[[#This Row],[今次負磅]]/表格2[[#This Row],[排位體重]]*100%</f>
        <v>0.11508704061895551</v>
      </c>
      <c r="AO1770" t="str">
        <f t="shared" si="83"/>
        <v/>
      </c>
      <c r="AQ1770" t="s">
        <v>1419</v>
      </c>
      <c r="AS1770" t="s">
        <v>1421</v>
      </c>
    </row>
    <row r="1771" spans="1:45" x14ac:dyDescent="0.25">
      <c r="A1771" s="26" t="s">
        <v>319</v>
      </c>
      <c r="B1771" s="20" t="s">
        <v>337</v>
      </c>
      <c r="C1771" s="20"/>
      <c r="D1771" s="20"/>
      <c r="E1771" s="11" t="s">
        <v>1414</v>
      </c>
      <c r="F1771" s="122"/>
      <c r="G1771" s="31" t="str">
        <f>VLOOKUP(AF1771, method!$A$1:$B$15, 2, 0)</f>
        <v>中後</v>
      </c>
      <c r="H1771" s="15">
        <v>3</v>
      </c>
      <c r="I1771" s="15" t="str">
        <f t="shared" si="81"/>
        <v>忠</v>
      </c>
      <c r="J1771" s="15">
        <f>COUNTIF($B$2:B1771,B1771)</f>
        <v>1</v>
      </c>
      <c r="K1771" s="15" t="str">
        <f t="shared" ca="1" si="82"/>
        <v/>
      </c>
      <c r="L1771" t="s">
        <v>674</v>
      </c>
      <c r="M1771" s="40" t="s">
        <v>376</v>
      </c>
      <c r="N1771" s="42">
        <v>1200</v>
      </c>
      <c r="O1771">
        <v>1</v>
      </c>
      <c r="P1771">
        <v>9.7100000000000009</v>
      </c>
      <c r="Q1771">
        <v>13</v>
      </c>
      <c r="R1771">
        <v>11</v>
      </c>
      <c r="S1771" s="59" t="s">
        <v>111</v>
      </c>
      <c r="T1771" s="68" t="s">
        <v>348</v>
      </c>
      <c r="U1771" s="22" t="s">
        <v>43</v>
      </c>
      <c r="V1771">
        <v>122</v>
      </c>
      <c r="W1771">
        <v>124</v>
      </c>
      <c r="X1771">
        <v>1197</v>
      </c>
      <c r="Z1771">
        <v>8.4</v>
      </c>
      <c r="AA1771" s="38" t="s">
        <v>470</v>
      </c>
      <c r="AB1771" s="35" t="s">
        <v>377</v>
      </c>
      <c r="AC1771" s="35">
        <f>VLOOKUP(A1771,Raceinfo!$A$1:$D$15,4,0)</f>
        <v>3</v>
      </c>
      <c r="AD1771">
        <v>3</v>
      </c>
      <c r="AE1771">
        <v>66</v>
      </c>
      <c r="AF1771">
        <v>9</v>
      </c>
      <c r="AG1771">
        <v>9</v>
      </c>
      <c r="AH1771">
        <v>3</v>
      </c>
      <c r="AL1771" t="s">
        <v>385</v>
      </c>
      <c r="AM1771" t="s">
        <v>1405</v>
      </c>
      <c r="AN1771" s="126">
        <f>表格2[[#This Row],[今次負磅]]/表格2[[#This Row],[排位體重]]*100%</f>
        <v>0.10192147034252297</v>
      </c>
      <c r="AO1771" t="str">
        <f t="shared" si="83"/>
        <v/>
      </c>
      <c r="AQ1771" t="s">
        <v>1419</v>
      </c>
    </row>
    <row r="1772" spans="1:45" x14ac:dyDescent="0.25">
      <c r="A1772" s="26" t="s">
        <v>319</v>
      </c>
      <c r="B1772" s="20" t="s">
        <v>337</v>
      </c>
      <c r="C1772" s="20"/>
      <c r="D1772" s="20"/>
      <c r="E1772" s="125" t="s">
        <v>1399</v>
      </c>
      <c r="F1772" s="23" t="s">
        <v>1409</v>
      </c>
      <c r="G1772" s="32" t="str">
        <f>VLOOKUP(AF1772, method!$A$1:$B$15, 2, 0)</f>
        <v>中前</v>
      </c>
      <c r="H1772" s="15">
        <v>1</v>
      </c>
      <c r="I1772" s="15" t="str">
        <f t="shared" si="81"/>
        <v>忠</v>
      </c>
      <c r="J1772" s="15">
        <f>COUNTIF($B$2:B1772,B1772)</f>
        <v>2</v>
      </c>
      <c r="K1772" s="15" t="str">
        <f t="shared" ca="1" si="82"/>
        <v/>
      </c>
      <c r="L1772" t="s">
        <v>397</v>
      </c>
      <c r="M1772" s="40" t="s">
        <v>398</v>
      </c>
      <c r="N1772" s="42">
        <v>1200</v>
      </c>
      <c r="O1772">
        <v>1</v>
      </c>
      <c r="P1772">
        <v>9.3699999999999992</v>
      </c>
      <c r="Q1772">
        <v>13</v>
      </c>
      <c r="R1772">
        <v>2</v>
      </c>
      <c r="S1772" s="59" t="s">
        <v>111</v>
      </c>
      <c r="T1772" s="68" t="s">
        <v>348</v>
      </c>
      <c r="U1772" s="22" t="s">
        <v>43</v>
      </c>
      <c r="V1772">
        <v>122</v>
      </c>
      <c r="W1772">
        <v>135</v>
      </c>
      <c r="X1772">
        <v>1190</v>
      </c>
      <c r="Z1772">
        <v>2.8</v>
      </c>
      <c r="AA1772" s="38">
        <v>1</v>
      </c>
      <c r="AB1772" s="35" t="s">
        <v>370</v>
      </c>
      <c r="AC1772" s="35">
        <f>VLOOKUP(A1772,Raceinfo!$A$1:$D$15,4,0)</f>
        <v>3</v>
      </c>
      <c r="AD1772">
        <v>4</v>
      </c>
      <c r="AE1772">
        <v>59</v>
      </c>
      <c r="AF1772">
        <v>6</v>
      </c>
      <c r="AG1772">
        <v>7</v>
      </c>
      <c r="AH1772">
        <v>1</v>
      </c>
      <c r="AL1772" t="s">
        <v>385</v>
      </c>
      <c r="AM1772" t="s">
        <v>1405</v>
      </c>
      <c r="AN1772" s="126">
        <f>表格2[[#This Row],[今次負磅]]/表格2[[#This Row],[排位體重]]*100%</f>
        <v>0.10252100840336134</v>
      </c>
      <c r="AO1772" t="str">
        <f t="shared" si="83"/>
        <v/>
      </c>
      <c r="AQ1772" t="s">
        <v>1419</v>
      </c>
    </row>
    <row r="1773" spans="1:45" x14ac:dyDescent="0.25">
      <c r="A1773" s="26" t="s">
        <v>319</v>
      </c>
      <c r="B1773" s="20" t="s">
        <v>337</v>
      </c>
      <c r="C1773" s="20"/>
      <c r="D1773" s="20"/>
      <c r="E1773" s="125" t="s">
        <v>1399</v>
      </c>
      <c r="F1773" s="23" t="s">
        <v>1409</v>
      </c>
      <c r="G1773" s="31" t="str">
        <f>VLOOKUP(AF1773, method!$A$1:$B$15, 2, 0)</f>
        <v>中後</v>
      </c>
      <c r="H1773" s="15">
        <v>1</v>
      </c>
      <c r="I1773" s="15" t="str">
        <f t="shared" si="81"/>
        <v>忠</v>
      </c>
      <c r="J1773" s="15">
        <f>COUNTIF($B$2:B1773,B1773)</f>
        <v>3</v>
      </c>
      <c r="K1773" s="15" t="str">
        <f t="shared" ca="1" si="82"/>
        <v/>
      </c>
      <c r="L1773" t="s">
        <v>375</v>
      </c>
      <c r="M1773" s="40" t="s">
        <v>376</v>
      </c>
      <c r="N1773" s="42">
        <v>1200</v>
      </c>
      <c r="O1773">
        <v>1</v>
      </c>
      <c r="P1773">
        <v>9.5299999999999994</v>
      </c>
      <c r="Q1773">
        <v>13</v>
      </c>
      <c r="R1773">
        <v>4</v>
      </c>
      <c r="S1773" s="59" t="s">
        <v>111</v>
      </c>
      <c r="T1773" s="68" t="s">
        <v>348</v>
      </c>
      <c r="U1773" s="22" t="s">
        <v>43</v>
      </c>
      <c r="V1773">
        <v>122</v>
      </c>
      <c r="W1773">
        <v>127</v>
      </c>
      <c r="X1773">
        <v>1192</v>
      </c>
      <c r="Z1773">
        <v>6.9</v>
      </c>
      <c r="AA1773" s="38" t="s">
        <v>550</v>
      </c>
      <c r="AB1773" s="35" t="s">
        <v>377</v>
      </c>
      <c r="AC1773" s="35">
        <f>VLOOKUP(A1773,Raceinfo!$A$1:$D$15,4,0)</f>
        <v>3</v>
      </c>
      <c r="AD1773">
        <v>4</v>
      </c>
      <c r="AE1773">
        <v>52</v>
      </c>
      <c r="AF1773">
        <v>8</v>
      </c>
      <c r="AG1773">
        <v>8</v>
      </c>
      <c r="AH1773">
        <v>1</v>
      </c>
      <c r="AL1773" t="s">
        <v>385</v>
      </c>
      <c r="AM1773" t="s">
        <v>1405</v>
      </c>
      <c r="AN1773" s="126">
        <f>表格2[[#This Row],[今次負磅]]/表格2[[#This Row],[排位體重]]*100%</f>
        <v>0.10234899328859061</v>
      </c>
      <c r="AO1773" t="str">
        <f t="shared" si="83"/>
        <v/>
      </c>
      <c r="AQ1773" t="s">
        <v>1419</v>
      </c>
    </row>
    <row r="1774" spans="1:45" x14ac:dyDescent="0.25">
      <c r="A1774" s="26" t="s">
        <v>319</v>
      </c>
      <c r="B1774" s="20" t="s">
        <v>337</v>
      </c>
      <c r="C1774" s="20"/>
      <c r="D1774" s="20"/>
      <c r="E1774" s="125" t="s">
        <v>1399</v>
      </c>
      <c r="F1774" s="122"/>
      <c r="G1774" s="31" t="str">
        <f>VLOOKUP(AF1774, method!$A$1:$B$15, 2, 0)</f>
        <v>中後</v>
      </c>
      <c r="H1774">
        <v>5</v>
      </c>
      <c r="I1774" t="str">
        <f t="shared" si="81"/>
        <v>忠</v>
      </c>
      <c r="J1774">
        <f>COUNTIF($B$2:B1774,B1774)</f>
        <v>4</v>
      </c>
      <c r="K1774" t="str">
        <f t="shared" ca="1" si="82"/>
        <v/>
      </c>
      <c r="L1774" t="s">
        <v>381</v>
      </c>
      <c r="M1774" s="39" t="s">
        <v>369</v>
      </c>
      <c r="N1774" s="42">
        <v>1200</v>
      </c>
      <c r="O1774">
        <v>1</v>
      </c>
      <c r="P1774">
        <v>9.1999999999999993</v>
      </c>
      <c r="Q1774">
        <v>13</v>
      </c>
      <c r="R1774">
        <v>5</v>
      </c>
      <c r="S1774" s="59" t="s">
        <v>111</v>
      </c>
      <c r="T1774" s="68" t="s">
        <v>348</v>
      </c>
      <c r="U1774" s="22" t="s">
        <v>43</v>
      </c>
      <c r="V1774">
        <v>122</v>
      </c>
      <c r="W1774">
        <v>128</v>
      </c>
      <c r="X1774">
        <v>1192</v>
      </c>
      <c r="Z1774">
        <v>8.6</v>
      </c>
      <c r="AA1774" s="38">
        <v>2</v>
      </c>
      <c r="AB1774" s="35" t="s">
        <v>370</v>
      </c>
      <c r="AC1774" s="35">
        <f>VLOOKUP(A1774,Raceinfo!$A$1:$D$15,4,0)</f>
        <v>3</v>
      </c>
      <c r="AD1774">
        <v>4</v>
      </c>
      <c r="AE1774">
        <v>54</v>
      </c>
      <c r="AF1774">
        <v>10</v>
      </c>
      <c r="AG1774">
        <v>11</v>
      </c>
      <c r="AH1774">
        <v>5</v>
      </c>
      <c r="AL1774" t="s">
        <v>385</v>
      </c>
      <c r="AM1774" t="s">
        <v>1405</v>
      </c>
      <c r="AN1774" s="126">
        <f>表格2[[#This Row],[今次負磅]]/表格2[[#This Row],[排位體重]]*100%</f>
        <v>0.10234899328859061</v>
      </c>
      <c r="AO1774" t="str">
        <f t="shared" si="83"/>
        <v/>
      </c>
      <c r="AQ1774" t="s">
        <v>1419</v>
      </c>
    </row>
    <row r="1775" spans="1:45" x14ac:dyDescent="0.25">
      <c r="A1775" s="26" t="s">
        <v>319</v>
      </c>
      <c r="B1775" s="20" t="s">
        <v>337</v>
      </c>
      <c r="C1775" s="20"/>
      <c r="D1775" s="20"/>
      <c r="E1775" s="125" t="s">
        <v>1399</v>
      </c>
      <c r="F1775" s="122"/>
      <c r="G1775" s="31" t="str">
        <f>VLOOKUP(AF1775, method!$A$1:$B$15, 2, 0)</f>
        <v>中後</v>
      </c>
      <c r="H1775" s="15">
        <v>3</v>
      </c>
      <c r="I1775" s="15" t="str">
        <f t="shared" si="81"/>
        <v>忠</v>
      </c>
      <c r="J1775" s="15">
        <f>COUNTIF($B$2:B1775,B1775)</f>
        <v>5</v>
      </c>
      <c r="K1775" s="15" t="str">
        <f t="shared" ca="1" si="82"/>
        <v/>
      </c>
      <c r="L1775" t="s">
        <v>591</v>
      </c>
      <c r="M1775" s="40" t="s">
        <v>376</v>
      </c>
      <c r="N1775" s="42">
        <v>1200</v>
      </c>
      <c r="O1775">
        <v>1</v>
      </c>
      <c r="P1775">
        <v>10.61</v>
      </c>
      <c r="Q1775">
        <v>13</v>
      </c>
      <c r="R1775">
        <v>4</v>
      </c>
      <c r="S1775" s="59" t="s">
        <v>111</v>
      </c>
      <c r="T1775" s="68" t="s">
        <v>348</v>
      </c>
      <c r="U1775" s="22" t="s">
        <v>43</v>
      </c>
      <c r="V1775">
        <v>122</v>
      </c>
      <c r="W1775">
        <v>129</v>
      </c>
      <c r="X1775">
        <v>1190</v>
      </c>
      <c r="Z1775">
        <v>2.7</v>
      </c>
      <c r="AA1775" s="38" t="s">
        <v>468</v>
      </c>
      <c r="AB1775" s="35" t="s">
        <v>377</v>
      </c>
      <c r="AC1775" s="35">
        <f>VLOOKUP(A1775,Raceinfo!$A$1:$D$15,4,0)</f>
        <v>3</v>
      </c>
      <c r="AD1775">
        <v>4</v>
      </c>
      <c r="AE1775">
        <v>54</v>
      </c>
      <c r="AF1775">
        <v>9</v>
      </c>
      <c r="AG1775">
        <v>6</v>
      </c>
      <c r="AH1775">
        <v>3</v>
      </c>
      <c r="AL1775" t="s">
        <v>385</v>
      </c>
      <c r="AM1775" t="s">
        <v>1405</v>
      </c>
      <c r="AN1775" s="126">
        <f>表格2[[#This Row],[今次負磅]]/表格2[[#This Row],[排位體重]]*100%</f>
        <v>0.10252100840336134</v>
      </c>
      <c r="AO1775" t="str">
        <f t="shared" si="83"/>
        <v/>
      </c>
      <c r="AQ1775" t="s">
        <v>1419</v>
      </c>
    </row>
    <row r="1776" spans="1:45" x14ac:dyDescent="0.25">
      <c r="A1776" s="26" t="s">
        <v>319</v>
      </c>
      <c r="B1776" s="20" t="s">
        <v>337</v>
      </c>
      <c r="C1776" s="20"/>
      <c r="D1776" s="20"/>
      <c r="E1776" s="125" t="s">
        <v>1399</v>
      </c>
      <c r="F1776" s="23" t="s">
        <v>1409</v>
      </c>
      <c r="G1776" s="31" t="str">
        <f>VLOOKUP(AF1776, method!$A$1:$B$15, 2, 0)</f>
        <v>中後</v>
      </c>
      <c r="H1776" s="15">
        <v>2</v>
      </c>
      <c r="I1776" s="15" t="str">
        <f t="shared" si="81"/>
        <v>忠</v>
      </c>
      <c r="J1776" s="15">
        <f>COUNTIF($B$2:B1776,B1776)</f>
        <v>6</v>
      </c>
      <c r="K1776" s="15" t="str">
        <f t="shared" ca="1" si="82"/>
        <v/>
      </c>
      <c r="L1776" t="s">
        <v>425</v>
      </c>
      <c r="M1776" s="40" t="s">
        <v>426</v>
      </c>
      <c r="N1776" s="42">
        <v>1200</v>
      </c>
      <c r="O1776">
        <v>1</v>
      </c>
      <c r="P1776">
        <v>9.7100000000000009</v>
      </c>
      <c r="Q1776">
        <v>13</v>
      </c>
      <c r="R1776">
        <v>4</v>
      </c>
      <c r="S1776" s="59" t="s">
        <v>111</v>
      </c>
      <c r="T1776" s="52" t="s">
        <v>56</v>
      </c>
      <c r="U1776" s="22" t="s">
        <v>43</v>
      </c>
      <c r="V1776">
        <v>122</v>
      </c>
      <c r="W1776">
        <v>128</v>
      </c>
      <c r="X1776">
        <v>1185</v>
      </c>
      <c r="Z1776">
        <v>3.5</v>
      </c>
      <c r="AA1776" s="38" t="s">
        <v>579</v>
      </c>
      <c r="AB1776" s="35" t="s">
        <v>377</v>
      </c>
      <c r="AC1776" s="35">
        <f>VLOOKUP(A1776,Raceinfo!$A$1:$D$15,4,0)</f>
        <v>3</v>
      </c>
      <c r="AD1776">
        <v>4</v>
      </c>
      <c r="AE1776">
        <v>53</v>
      </c>
      <c r="AF1776">
        <v>8</v>
      </c>
      <c r="AG1776">
        <v>8</v>
      </c>
      <c r="AH1776">
        <v>2</v>
      </c>
      <c r="AL1776" t="s">
        <v>385</v>
      </c>
      <c r="AM1776" t="s">
        <v>1405</v>
      </c>
      <c r="AN1776" s="126">
        <f>表格2[[#This Row],[今次負磅]]/表格2[[#This Row],[排位體重]]*100%</f>
        <v>0.1029535864978903</v>
      </c>
      <c r="AO1776" t="str">
        <f t="shared" si="83"/>
        <v/>
      </c>
      <c r="AQ1776" t="s">
        <v>1419</v>
      </c>
    </row>
    <row r="1777" spans="1:43" x14ac:dyDescent="0.25">
      <c r="A1777" s="26" t="s">
        <v>319</v>
      </c>
      <c r="B1777" s="20" t="s">
        <v>337</v>
      </c>
      <c r="C1777" s="20"/>
      <c r="D1777" s="20"/>
      <c r="E1777" s="125" t="s">
        <v>1399</v>
      </c>
      <c r="F1777" s="122"/>
      <c r="G1777" s="30" t="str">
        <f>VLOOKUP(AF1777, method!$A$1:$B$15, 2, 0)</f>
        <v>放頭</v>
      </c>
      <c r="H1777" s="15">
        <v>3</v>
      </c>
      <c r="I1777" s="15" t="str">
        <f t="shared" si="81"/>
        <v>忠</v>
      </c>
      <c r="J1777" s="15">
        <f>COUNTIF($B$2:B1777,B1777)</f>
        <v>7</v>
      </c>
      <c r="K1777" s="15" t="str">
        <f t="shared" ca="1" si="82"/>
        <v/>
      </c>
      <c r="L1777" t="s">
        <v>581</v>
      </c>
      <c r="M1777" s="40" t="s">
        <v>446</v>
      </c>
      <c r="N1777" s="42">
        <v>1200</v>
      </c>
      <c r="O1777">
        <v>1</v>
      </c>
      <c r="P1777">
        <v>9.6999999999999993</v>
      </c>
      <c r="Q1777">
        <v>13</v>
      </c>
      <c r="R1777">
        <v>1</v>
      </c>
      <c r="S1777" s="59" t="s">
        <v>111</v>
      </c>
      <c r="T1777" s="52" t="s">
        <v>56</v>
      </c>
      <c r="U1777" s="22" t="s">
        <v>43</v>
      </c>
      <c r="V1777">
        <v>122</v>
      </c>
      <c r="W1777">
        <v>129</v>
      </c>
      <c r="X1777">
        <v>1186</v>
      </c>
      <c r="Z1777">
        <v>2.2000000000000002</v>
      </c>
      <c r="AA1777" s="38" t="s">
        <v>511</v>
      </c>
      <c r="AB1777" s="35" t="s">
        <v>370</v>
      </c>
      <c r="AC1777" s="35">
        <f>VLOOKUP(A1777,Raceinfo!$A$1:$D$15,4,0)</f>
        <v>3</v>
      </c>
      <c r="AD1777">
        <v>4</v>
      </c>
      <c r="AE1777">
        <v>53</v>
      </c>
      <c r="AF1777">
        <v>3</v>
      </c>
      <c r="AG1777">
        <v>3</v>
      </c>
      <c r="AH1777">
        <v>3</v>
      </c>
      <c r="AL1777" t="s">
        <v>385</v>
      </c>
      <c r="AM1777" t="s">
        <v>1405</v>
      </c>
      <c r="AN1777" s="126">
        <f>表格2[[#This Row],[今次負磅]]/表格2[[#This Row],[排位體重]]*100%</f>
        <v>0.10286677908937605</v>
      </c>
      <c r="AO1777" t="str">
        <f t="shared" si="83"/>
        <v/>
      </c>
      <c r="AQ1777" t="s">
        <v>1419</v>
      </c>
    </row>
    <row r="1778" spans="1:43" x14ac:dyDescent="0.25">
      <c r="A1778" s="26" t="s">
        <v>319</v>
      </c>
      <c r="B1778" s="20" t="s">
        <v>337</v>
      </c>
      <c r="C1778" s="20"/>
      <c r="D1778" s="20"/>
      <c r="E1778" s="125" t="s">
        <v>1399</v>
      </c>
      <c r="F1778" s="122"/>
      <c r="G1778" s="31" t="str">
        <f>VLOOKUP(AF1778, method!$A$1:$B$15, 2, 0)</f>
        <v>中後</v>
      </c>
      <c r="H1778" s="15">
        <v>3</v>
      </c>
      <c r="I1778" s="15" t="str">
        <f t="shared" si="81"/>
        <v>忠</v>
      </c>
      <c r="J1778" s="15">
        <f>COUNTIF($B$2:B1778,B1778)</f>
        <v>8</v>
      </c>
      <c r="K1778" s="15" t="str">
        <f t="shared" ca="1" si="82"/>
        <v/>
      </c>
      <c r="L1778" t="s">
        <v>717</v>
      </c>
      <c r="M1778" s="40" t="s">
        <v>376</v>
      </c>
      <c r="N1778" s="42">
        <v>1200</v>
      </c>
      <c r="O1778">
        <v>1</v>
      </c>
      <c r="P1778">
        <v>9.77</v>
      </c>
      <c r="Q1778">
        <v>13</v>
      </c>
      <c r="R1778">
        <v>7</v>
      </c>
      <c r="S1778" s="59" t="s">
        <v>111</v>
      </c>
      <c r="T1778" s="52" t="s">
        <v>56</v>
      </c>
      <c r="U1778" s="22" t="s">
        <v>43</v>
      </c>
      <c r="V1778">
        <v>122</v>
      </c>
      <c r="W1778">
        <v>127</v>
      </c>
      <c r="X1778">
        <v>1190</v>
      </c>
      <c r="Z1778">
        <v>9.1999999999999993</v>
      </c>
      <c r="AA1778" s="38" t="s">
        <v>461</v>
      </c>
      <c r="AB1778" s="35" t="s">
        <v>370</v>
      </c>
      <c r="AC1778" s="35">
        <f>VLOOKUP(A1778,Raceinfo!$A$1:$D$15,4,0)</f>
        <v>3</v>
      </c>
      <c r="AD1778">
        <v>4</v>
      </c>
      <c r="AE1778">
        <v>52</v>
      </c>
      <c r="AF1778">
        <v>10</v>
      </c>
      <c r="AG1778">
        <v>10</v>
      </c>
      <c r="AH1778">
        <v>3</v>
      </c>
      <c r="AL1778" t="s">
        <v>385</v>
      </c>
      <c r="AM1778" t="s">
        <v>1405</v>
      </c>
      <c r="AN1778" s="126">
        <f>表格2[[#This Row],[今次負磅]]/表格2[[#This Row],[排位體重]]*100%</f>
        <v>0.10252100840336134</v>
      </c>
      <c r="AO1778" t="str">
        <f t="shared" si="83"/>
        <v/>
      </c>
      <c r="AQ1778" t="s">
        <v>1419</v>
      </c>
    </row>
    <row r="1779" spans="1:43" x14ac:dyDescent="0.25">
      <c r="A1779" s="26" t="s">
        <v>319</v>
      </c>
      <c r="B1779" s="20" t="s">
        <v>337</v>
      </c>
      <c r="C1779" s="20"/>
      <c r="D1779" s="20"/>
      <c r="E1779" s="125" t="s">
        <v>1399</v>
      </c>
      <c r="F1779" s="122"/>
      <c r="G1779" s="32" t="str">
        <f>VLOOKUP(AF1779, method!$A$1:$B$15, 2, 0)</f>
        <v>中前</v>
      </c>
      <c r="H1779">
        <v>8</v>
      </c>
      <c r="I1779" t="str">
        <f t="shared" si="81"/>
        <v>忠</v>
      </c>
      <c r="J1779">
        <f>COUNTIF($B$2:B1779,B1779)</f>
        <v>9</v>
      </c>
      <c r="K1779" t="str">
        <f t="shared" ca="1" si="82"/>
        <v/>
      </c>
      <c r="L1779" t="s">
        <v>505</v>
      </c>
      <c r="M1779" s="39" t="s">
        <v>430</v>
      </c>
      <c r="N1779">
        <v>1400</v>
      </c>
      <c r="O1779">
        <v>1</v>
      </c>
      <c r="P1779">
        <v>22.4</v>
      </c>
      <c r="Q1779">
        <v>13</v>
      </c>
      <c r="R1779">
        <v>4</v>
      </c>
      <c r="S1779" s="59" t="s">
        <v>111</v>
      </c>
      <c r="T1779" s="45" t="s">
        <v>22</v>
      </c>
      <c r="U1779" s="22" t="s">
        <v>43</v>
      </c>
      <c r="V1779">
        <v>122</v>
      </c>
      <c r="W1779">
        <v>129</v>
      </c>
      <c r="X1779">
        <v>1181</v>
      </c>
      <c r="Z1779">
        <v>9.6</v>
      </c>
      <c r="AA1779" s="37">
        <v>3</v>
      </c>
      <c r="AB1779" s="35" t="s">
        <v>370</v>
      </c>
      <c r="AC1779" s="35">
        <f>VLOOKUP(A1779,Raceinfo!$A$1:$D$15,4,0)</f>
        <v>3</v>
      </c>
      <c r="AD1779">
        <v>4</v>
      </c>
      <c r="AE1779">
        <v>54</v>
      </c>
      <c r="AF1779">
        <v>5</v>
      </c>
      <c r="AG1779">
        <v>5</v>
      </c>
      <c r="AH1779">
        <v>7</v>
      </c>
      <c r="AI1779">
        <v>8</v>
      </c>
      <c r="AL1779" t="s">
        <v>385</v>
      </c>
      <c r="AM1779" t="s">
        <v>1405</v>
      </c>
      <c r="AN1779" s="126">
        <f>表格2[[#This Row],[今次負磅]]/表格2[[#This Row],[排位體重]]*100%</f>
        <v>0.10330228619813717</v>
      </c>
      <c r="AO1779" t="str">
        <f t="shared" si="83"/>
        <v/>
      </c>
      <c r="AQ1779" t="s">
        <v>1419</v>
      </c>
    </row>
    <row r="1780" spans="1:43" x14ac:dyDescent="0.25">
      <c r="A1780" s="26" t="s">
        <v>319</v>
      </c>
      <c r="B1780" s="20" t="s">
        <v>337</v>
      </c>
      <c r="C1780" s="20"/>
      <c r="D1780" s="20"/>
      <c r="E1780" s="125" t="s">
        <v>1399</v>
      </c>
      <c r="F1780" s="122"/>
      <c r="G1780" s="31" t="str">
        <f>VLOOKUP(AF1780, method!$A$1:$B$15, 2, 0)</f>
        <v>中後</v>
      </c>
      <c r="H1780">
        <v>4</v>
      </c>
      <c r="I1780" t="str">
        <f t="shared" si="81"/>
        <v>忠</v>
      </c>
      <c r="J1780">
        <f>COUNTIF($B$2:B1780,B1780)</f>
        <v>10</v>
      </c>
      <c r="K1780" t="str">
        <f t="shared" ca="1" si="82"/>
        <v/>
      </c>
      <c r="L1780" t="s">
        <v>389</v>
      </c>
      <c r="M1780" s="39" t="s">
        <v>390</v>
      </c>
      <c r="N1780">
        <v>1400</v>
      </c>
      <c r="O1780">
        <v>1</v>
      </c>
      <c r="P1780">
        <v>22.3</v>
      </c>
      <c r="Q1780">
        <v>13</v>
      </c>
      <c r="R1780">
        <v>8</v>
      </c>
      <c r="S1780" s="59" t="s">
        <v>111</v>
      </c>
      <c r="T1780" s="52" t="s">
        <v>56</v>
      </c>
      <c r="U1780" s="22" t="s">
        <v>43</v>
      </c>
      <c r="V1780">
        <v>122</v>
      </c>
      <c r="W1780">
        <v>129</v>
      </c>
      <c r="X1780">
        <v>1184</v>
      </c>
      <c r="Z1780">
        <v>15</v>
      </c>
      <c r="AA1780" s="38" t="s">
        <v>468</v>
      </c>
      <c r="AB1780" s="35" t="s">
        <v>377</v>
      </c>
      <c r="AC1780" s="35">
        <f>VLOOKUP(A1780,Raceinfo!$A$1:$D$15,4,0)</f>
        <v>3</v>
      </c>
      <c r="AD1780">
        <v>4</v>
      </c>
      <c r="AE1780">
        <v>54</v>
      </c>
      <c r="AF1780">
        <v>10</v>
      </c>
      <c r="AG1780">
        <v>12</v>
      </c>
      <c r="AH1780">
        <v>13</v>
      </c>
      <c r="AI1780">
        <v>4</v>
      </c>
      <c r="AL1780" t="s">
        <v>385</v>
      </c>
      <c r="AM1780" t="s">
        <v>1405</v>
      </c>
      <c r="AN1780" s="126">
        <f>表格2[[#This Row],[今次負磅]]/表格2[[#This Row],[排位體重]]*100%</f>
        <v>0.10304054054054054</v>
      </c>
      <c r="AO1780" t="str">
        <f t="shared" si="83"/>
        <v/>
      </c>
      <c r="AQ1780" t="s">
        <v>1419</v>
      </c>
    </row>
    <row r="1781" spans="1:43" x14ac:dyDescent="0.25">
      <c r="A1781" s="26" t="s">
        <v>319</v>
      </c>
      <c r="B1781" s="20" t="s">
        <v>337</v>
      </c>
      <c r="C1781" s="20"/>
      <c r="D1781" s="20"/>
      <c r="E1781" s="11" t="s">
        <v>1414</v>
      </c>
      <c r="F1781" s="122"/>
      <c r="G1781" s="31" t="str">
        <f>VLOOKUP(AF1781, method!$A$1:$B$15, 2, 0)</f>
        <v>中後</v>
      </c>
      <c r="H1781">
        <v>6</v>
      </c>
      <c r="I1781" t="str">
        <f t="shared" si="81"/>
        <v>忠</v>
      </c>
      <c r="J1781">
        <f>COUNTIF($B$2:B1781,B1781)</f>
        <v>11</v>
      </c>
      <c r="K1781" t="str">
        <f t="shared" ca="1" si="82"/>
        <v/>
      </c>
      <c r="L1781" t="s">
        <v>628</v>
      </c>
      <c r="M1781" s="40" t="s">
        <v>426</v>
      </c>
      <c r="N1781" s="42">
        <v>1200</v>
      </c>
      <c r="O1781">
        <v>1</v>
      </c>
      <c r="P1781">
        <v>10.57</v>
      </c>
      <c r="Q1781">
        <v>13</v>
      </c>
      <c r="R1781">
        <v>11</v>
      </c>
      <c r="S1781" s="59" t="s">
        <v>111</v>
      </c>
      <c r="T1781" s="52" t="s">
        <v>56</v>
      </c>
      <c r="U1781" s="22" t="s">
        <v>43</v>
      </c>
      <c r="V1781">
        <v>122</v>
      </c>
      <c r="W1781">
        <v>132</v>
      </c>
      <c r="X1781">
        <v>1176</v>
      </c>
      <c r="Z1781">
        <v>9.1999999999999993</v>
      </c>
      <c r="AA1781" s="38" t="s">
        <v>511</v>
      </c>
      <c r="AB1781" s="35" t="s">
        <v>377</v>
      </c>
      <c r="AC1781" s="35">
        <f>VLOOKUP(A1781,Raceinfo!$A$1:$D$15,4,0)</f>
        <v>3</v>
      </c>
      <c r="AD1781">
        <v>4</v>
      </c>
      <c r="AE1781">
        <v>55</v>
      </c>
      <c r="AF1781">
        <v>10</v>
      </c>
      <c r="AG1781">
        <v>11</v>
      </c>
      <c r="AH1781">
        <v>6</v>
      </c>
      <c r="AL1781" t="s">
        <v>385</v>
      </c>
      <c r="AM1781" t="s">
        <v>1405</v>
      </c>
      <c r="AN1781" s="126">
        <f>表格2[[#This Row],[今次負磅]]/表格2[[#This Row],[排位體重]]*100%</f>
        <v>0.10374149659863946</v>
      </c>
      <c r="AO1781" t="str">
        <f t="shared" si="83"/>
        <v/>
      </c>
      <c r="AQ1781" t="s">
        <v>1419</v>
      </c>
    </row>
    <row r="1782" spans="1:43" x14ac:dyDescent="0.25">
      <c r="A1782" s="26" t="s">
        <v>319</v>
      </c>
      <c r="B1782" s="20" t="s">
        <v>337</v>
      </c>
      <c r="C1782" s="20"/>
      <c r="D1782" s="20"/>
      <c r="E1782" s="125" t="s">
        <v>1399</v>
      </c>
      <c r="F1782" s="122"/>
      <c r="G1782" s="32" t="str">
        <f>VLOOKUP(AF1782, method!$A$1:$B$15, 2, 0)</f>
        <v>中前</v>
      </c>
      <c r="H1782">
        <v>8</v>
      </c>
      <c r="I1782" t="str">
        <f t="shared" si="81"/>
        <v>忠</v>
      </c>
      <c r="J1782">
        <f>COUNTIF($B$2:B1782,B1782)</f>
        <v>12</v>
      </c>
      <c r="K1782" t="str">
        <f t="shared" ca="1" si="82"/>
        <v/>
      </c>
      <c r="L1782" t="s">
        <v>409</v>
      </c>
      <c r="M1782" s="39" t="s">
        <v>369</v>
      </c>
      <c r="N1782">
        <v>1600</v>
      </c>
      <c r="O1782">
        <v>1</v>
      </c>
      <c r="P1782">
        <v>34.36</v>
      </c>
      <c r="Q1782">
        <v>13</v>
      </c>
      <c r="R1782">
        <v>3</v>
      </c>
      <c r="S1782" s="59" t="s">
        <v>111</v>
      </c>
      <c r="T1782" s="45" t="s">
        <v>22</v>
      </c>
      <c r="U1782" s="22" t="s">
        <v>43</v>
      </c>
      <c r="V1782">
        <v>122</v>
      </c>
      <c r="W1782">
        <v>131</v>
      </c>
      <c r="X1782">
        <v>1171</v>
      </c>
      <c r="Z1782">
        <v>11</v>
      </c>
      <c r="AA1782" s="37">
        <v>3</v>
      </c>
      <c r="AB1782" s="35" t="s">
        <v>370</v>
      </c>
      <c r="AC1782" s="35">
        <f>VLOOKUP(A1782,Raceinfo!$A$1:$D$15,4,0)</f>
        <v>3</v>
      </c>
      <c r="AD1782">
        <v>4</v>
      </c>
      <c r="AE1782">
        <v>55</v>
      </c>
      <c r="AF1782">
        <v>5</v>
      </c>
      <c r="AG1782">
        <v>6</v>
      </c>
      <c r="AH1782">
        <v>6</v>
      </c>
      <c r="AI1782">
        <v>8</v>
      </c>
      <c r="AL1782" t="s">
        <v>626</v>
      </c>
      <c r="AM1782" t="s">
        <v>1569</v>
      </c>
      <c r="AN1782" s="126">
        <f>表格2[[#This Row],[今次負磅]]/表格2[[#This Row],[排位體重]]*100%</f>
        <v>0.10418445772843724</v>
      </c>
      <c r="AO1782" t="str">
        <f t="shared" si="83"/>
        <v/>
      </c>
      <c r="AQ1782" t="s">
        <v>1419</v>
      </c>
    </row>
    <row r="1783" spans="1:43" x14ac:dyDescent="0.25">
      <c r="A1783" s="26" t="s">
        <v>319</v>
      </c>
      <c r="B1783" s="20" t="s">
        <v>337</v>
      </c>
      <c r="C1783" s="20"/>
      <c r="D1783" s="20"/>
      <c r="E1783" s="11" t="s">
        <v>1414</v>
      </c>
      <c r="F1783" s="122"/>
      <c r="G1783" s="33" t="str">
        <f>VLOOKUP(AF1783, method!$A$1:$B$15, 2, 0)</f>
        <v>留後</v>
      </c>
      <c r="H1783">
        <v>11</v>
      </c>
      <c r="I1783" t="str">
        <f t="shared" si="81"/>
        <v>忠</v>
      </c>
      <c r="J1783">
        <f>COUNTIF($B$2:B1783,B1783)</f>
        <v>13</v>
      </c>
      <c r="K1783" t="str">
        <f t="shared" ca="1" si="82"/>
        <v/>
      </c>
      <c r="L1783" t="s">
        <v>557</v>
      </c>
      <c r="M1783" s="39" t="s">
        <v>413</v>
      </c>
      <c r="N1783">
        <v>1400</v>
      </c>
      <c r="O1783">
        <v>1</v>
      </c>
      <c r="P1783">
        <v>22.31</v>
      </c>
      <c r="Q1783">
        <v>13</v>
      </c>
      <c r="R1783">
        <v>11</v>
      </c>
      <c r="S1783" s="59" t="s">
        <v>111</v>
      </c>
      <c r="T1783" s="49" t="s">
        <v>349</v>
      </c>
      <c r="U1783" s="22" t="s">
        <v>43</v>
      </c>
      <c r="V1783">
        <v>122</v>
      </c>
      <c r="W1783">
        <v>125</v>
      </c>
      <c r="X1783">
        <v>1176</v>
      </c>
      <c r="Z1783">
        <v>8.6</v>
      </c>
      <c r="AA1783" s="37" t="s">
        <v>423</v>
      </c>
      <c r="AB1783" s="35" t="s">
        <v>377</v>
      </c>
      <c r="AC1783" s="35">
        <f>VLOOKUP(A1783,Raceinfo!$A$1:$D$15,4,0)</f>
        <v>3</v>
      </c>
      <c r="AD1783">
        <v>4</v>
      </c>
      <c r="AE1783">
        <v>55</v>
      </c>
      <c r="AF1783">
        <v>14</v>
      </c>
      <c r="AG1783">
        <v>13</v>
      </c>
      <c r="AH1783">
        <v>13</v>
      </c>
      <c r="AI1783">
        <v>11</v>
      </c>
      <c r="AL1783" t="s">
        <v>297</v>
      </c>
      <c r="AM1783" t="s">
        <v>1502</v>
      </c>
      <c r="AN1783" s="126">
        <f>表格2[[#This Row],[今次負磅]]/表格2[[#This Row],[排位體重]]*100%</f>
        <v>0.10374149659863946</v>
      </c>
      <c r="AO1783" t="str">
        <f t="shared" si="83"/>
        <v/>
      </c>
      <c r="AQ1783" t="s">
        <v>1419</v>
      </c>
    </row>
    <row r="1784" spans="1:43" x14ac:dyDescent="0.25">
      <c r="A1784" s="26" t="s">
        <v>319</v>
      </c>
      <c r="B1784" s="20" t="s">
        <v>337</v>
      </c>
      <c r="C1784" s="20"/>
      <c r="D1784" s="20"/>
      <c r="E1784" s="125" t="s">
        <v>1399</v>
      </c>
      <c r="F1784" s="23" t="s">
        <v>1409</v>
      </c>
      <c r="G1784" s="32" t="str">
        <f>VLOOKUP(AF1784, method!$A$1:$B$15, 2, 0)</f>
        <v>中前</v>
      </c>
      <c r="H1784" s="15">
        <v>2</v>
      </c>
      <c r="I1784" s="15" t="str">
        <f t="shared" si="81"/>
        <v>忠</v>
      </c>
      <c r="J1784" s="15">
        <f>COUNTIF($B$2:B1784,B1784)</f>
        <v>14</v>
      </c>
      <c r="K1784" s="15" t="str">
        <f t="shared" ca="1" si="82"/>
        <v/>
      </c>
      <c r="L1784" t="s">
        <v>576</v>
      </c>
      <c r="M1784" s="39" t="s">
        <v>413</v>
      </c>
      <c r="N1784">
        <v>1400</v>
      </c>
      <c r="O1784">
        <v>1</v>
      </c>
      <c r="P1784">
        <v>22.52</v>
      </c>
      <c r="Q1784">
        <v>13</v>
      </c>
      <c r="R1784">
        <v>2</v>
      </c>
      <c r="S1784" s="59" t="s">
        <v>111</v>
      </c>
      <c r="T1784" s="45" t="s">
        <v>22</v>
      </c>
      <c r="U1784" s="22" t="s">
        <v>43</v>
      </c>
      <c r="V1784">
        <v>122</v>
      </c>
      <c r="W1784">
        <v>128</v>
      </c>
      <c r="X1784">
        <v>1160</v>
      </c>
      <c r="Z1784">
        <v>5.5</v>
      </c>
      <c r="AA1784" s="38">
        <v>1</v>
      </c>
      <c r="AB1784" s="36" t="s">
        <v>702</v>
      </c>
      <c r="AC1784" s="36">
        <f>VLOOKUP(A1784,Raceinfo!$A$1:$D$15,4,0)</f>
        <v>3</v>
      </c>
      <c r="AD1784">
        <v>4</v>
      </c>
      <c r="AE1784">
        <v>53</v>
      </c>
      <c r="AF1784">
        <v>5</v>
      </c>
      <c r="AG1784">
        <v>9</v>
      </c>
      <c r="AH1784">
        <v>10</v>
      </c>
      <c r="AI1784">
        <v>2</v>
      </c>
      <c r="AL1784" t="s">
        <v>385</v>
      </c>
      <c r="AM1784" t="s">
        <v>1405</v>
      </c>
      <c r="AN1784" s="126">
        <f>表格2[[#This Row],[今次負磅]]/表格2[[#This Row],[排位體重]]*100%</f>
        <v>0.10517241379310345</v>
      </c>
      <c r="AO1784" t="str">
        <f t="shared" si="83"/>
        <v/>
      </c>
      <c r="AQ1784" t="s">
        <v>1419</v>
      </c>
    </row>
    <row r="1785" spans="1:43" x14ac:dyDescent="0.25">
      <c r="A1785" s="26" t="s">
        <v>319</v>
      </c>
      <c r="B1785" s="20" t="s">
        <v>337</v>
      </c>
      <c r="C1785" s="20"/>
      <c r="D1785" s="20"/>
      <c r="E1785" s="125" t="s">
        <v>1399</v>
      </c>
      <c r="F1785" s="18" t="s">
        <v>1407</v>
      </c>
      <c r="G1785" s="31" t="str">
        <f>VLOOKUP(AF1785, method!$A$1:$B$15, 2, 0)</f>
        <v>中後</v>
      </c>
      <c r="H1785" s="15">
        <v>1</v>
      </c>
      <c r="I1785" s="15" t="str">
        <f t="shared" si="81"/>
        <v>忠</v>
      </c>
      <c r="J1785" s="15">
        <f>COUNTIF($B$2:B1785,B1785)</f>
        <v>15</v>
      </c>
      <c r="K1785" s="15" t="str">
        <f t="shared" ca="1" si="82"/>
        <v/>
      </c>
      <c r="L1785" t="s">
        <v>508</v>
      </c>
      <c r="M1785" s="39" t="s">
        <v>369</v>
      </c>
      <c r="N1785">
        <v>1400</v>
      </c>
      <c r="O1785">
        <v>1</v>
      </c>
      <c r="P1785">
        <v>21.4</v>
      </c>
      <c r="Q1785">
        <v>13</v>
      </c>
      <c r="R1785">
        <v>8</v>
      </c>
      <c r="S1785" s="59" t="s">
        <v>111</v>
      </c>
      <c r="T1785" s="45" t="s">
        <v>22</v>
      </c>
      <c r="U1785" s="22" t="s">
        <v>43</v>
      </c>
      <c r="V1785">
        <v>122</v>
      </c>
      <c r="W1785">
        <v>123</v>
      </c>
      <c r="X1785">
        <v>1152</v>
      </c>
      <c r="Z1785">
        <v>4.4000000000000004</v>
      </c>
      <c r="AA1785" s="38" t="s">
        <v>434</v>
      </c>
      <c r="AB1785" s="35" t="s">
        <v>377</v>
      </c>
      <c r="AC1785" s="35">
        <f>VLOOKUP(A1785,Raceinfo!$A$1:$D$15,4,0)</f>
        <v>3</v>
      </c>
      <c r="AD1785">
        <v>4</v>
      </c>
      <c r="AE1785">
        <v>48</v>
      </c>
      <c r="AF1785">
        <v>9</v>
      </c>
      <c r="AG1785">
        <v>11</v>
      </c>
      <c r="AH1785">
        <v>11</v>
      </c>
      <c r="AI1785">
        <v>1</v>
      </c>
      <c r="AL1785" t="s">
        <v>385</v>
      </c>
      <c r="AM1785" t="s">
        <v>1405</v>
      </c>
      <c r="AN1785" s="126">
        <f>表格2[[#This Row],[今次負磅]]/表格2[[#This Row],[排位體重]]*100%</f>
        <v>0.10590277777777778</v>
      </c>
      <c r="AO1785" t="str">
        <f t="shared" si="83"/>
        <v/>
      </c>
      <c r="AQ1785" t="s">
        <v>1419</v>
      </c>
    </row>
    <row r="1786" spans="1:43" x14ac:dyDescent="0.25">
      <c r="A1786" s="26" t="s">
        <v>319</v>
      </c>
      <c r="B1786" s="20" t="s">
        <v>337</v>
      </c>
      <c r="C1786" s="20"/>
      <c r="D1786" s="20"/>
      <c r="E1786" s="11" t="s">
        <v>1414</v>
      </c>
      <c r="F1786" s="122"/>
      <c r="G1786" s="33" t="str">
        <f>VLOOKUP(AF1786, method!$A$1:$B$15, 2, 0)</f>
        <v>留後</v>
      </c>
      <c r="H1786">
        <v>5</v>
      </c>
      <c r="I1786" t="str">
        <f t="shared" si="81"/>
        <v>忠</v>
      </c>
      <c r="J1786">
        <f>COUNTIF($B$2:B1786,B1786)</f>
        <v>16</v>
      </c>
      <c r="K1786" t="str">
        <f t="shared" ca="1" si="82"/>
        <v/>
      </c>
      <c r="L1786" t="s">
        <v>481</v>
      </c>
      <c r="M1786" s="39" t="s">
        <v>369</v>
      </c>
      <c r="N1786">
        <v>1400</v>
      </c>
      <c r="O1786">
        <v>1</v>
      </c>
      <c r="P1786">
        <v>22.9</v>
      </c>
      <c r="Q1786">
        <v>13</v>
      </c>
      <c r="R1786">
        <v>10</v>
      </c>
      <c r="S1786" s="59" t="s">
        <v>111</v>
      </c>
      <c r="T1786" s="52" t="s">
        <v>56</v>
      </c>
      <c r="U1786" s="22" t="s">
        <v>43</v>
      </c>
      <c r="V1786">
        <v>122</v>
      </c>
      <c r="W1786">
        <v>129</v>
      </c>
      <c r="X1786">
        <v>1150</v>
      </c>
      <c r="Z1786">
        <v>11</v>
      </c>
      <c r="AA1786" s="38">
        <v>2</v>
      </c>
      <c r="AB1786" s="35" t="s">
        <v>370</v>
      </c>
      <c r="AC1786" s="35">
        <f>VLOOKUP(A1786,Raceinfo!$A$1:$D$15,4,0)</f>
        <v>3</v>
      </c>
      <c r="AD1786">
        <v>4</v>
      </c>
      <c r="AE1786">
        <v>53</v>
      </c>
      <c r="AF1786">
        <v>12</v>
      </c>
      <c r="AG1786">
        <v>12</v>
      </c>
      <c r="AH1786">
        <v>10</v>
      </c>
      <c r="AI1786">
        <v>5</v>
      </c>
      <c r="AL1786" t="s">
        <v>385</v>
      </c>
      <c r="AM1786" t="s">
        <v>1405</v>
      </c>
      <c r="AN1786" s="126">
        <f>表格2[[#This Row],[今次負磅]]/表格2[[#This Row],[排位體重]]*100%</f>
        <v>0.10608695652173913</v>
      </c>
      <c r="AO1786" t="str">
        <f t="shared" si="83"/>
        <v/>
      </c>
      <c r="AQ1786" t="s">
        <v>1419</v>
      </c>
    </row>
    <row r="1787" spans="1:43" x14ac:dyDescent="0.25">
      <c r="A1787" s="26" t="s">
        <v>319</v>
      </c>
      <c r="B1787" s="20" t="s">
        <v>337</v>
      </c>
      <c r="C1787" s="20"/>
      <c r="D1787" s="20"/>
      <c r="E1787" s="125" t="s">
        <v>1399</v>
      </c>
      <c r="F1787" s="122"/>
      <c r="G1787" s="30" t="str">
        <f>VLOOKUP(AF1787, method!$A$1:$B$15, 2, 0)</f>
        <v>放頭</v>
      </c>
      <c r="H1787">
        <v>9</v>
      </c>
      <c r="I1787" t="str">
        <f t="shared" si="81"/>
        <v>忠</v>
      </c>
      <c r="J1787">
        <f>COUNTIF($B$2:B1787,B1787)</f>
        <v>17</v>
      </c>
      <c r="K1787" t="str">
        <f t="shared" ca="1" si="82"/>
        <v/>
      </c>
      <c r="L1787" t="s">
        <v>515</v>
      </c>
      <c r="M1787" s="40" t="s">
        <v>446</v>
      </c>
      <c r="N1787">
        <v>1650</v>
      </c>
      <c r="O1787">
        <v>1</v>
      </c>
      <c r="P1787">
        <v>40.4</v>
      </c>
      <c r="Q1787">
        <v>13</v>
      </c>
      <c r="R1787">
        <v>8</v>
      </c>
      <c r="S1787" s="59" t="s">
        <v>111</v>
      </c>
      <c r="T1787" s="51" t="s">
        <v>52</v>
      </c>
      <c r="U1787" s="22" t="s">
        <v>43</v>
      </c>
      <c r="V1787">
        <v>122</v>
      </c>
      <c r="W1787">
        <v>130</v>
      </c>
      <c r="X1787">
        <v>1170</v>
      </c>
      <c r="Z1787">
        <v>11</v>
      </c>
      <c r="AA1787" s="37" t="s">
        <v>416</v>
      </c>
      <c r="AB1787" s="35" t="s">
        <v>370</v>
      </c>
      <c r="AC1787" s="35">
        <f>VLOOKUP(A1787,Raceinfo!$A$1:$D$15,4,0)</f>
        <v>3</v>
      </c>
      <c r="AD1787">
        <v>4</v>
      </c>
      <c r="AE1787">
        <v>55</v>
      </c>
      <c r="AF1787">
        <v>3</v>
      </c>
      <c r="AG1787">
        <v>3</v>
      </c>
      <c r="AH1787">
        <v>3</v>
      </c>
      <c r="AI1787">
        <v>9</v>
      </c>
      <c r="AL1787" t="s">
        <v>385</v>
      </c>
      <c r="AM1787" t="s">
        <v>1405</v>
      </c>
      <c r="AN1787" s="126">
        <f>表格2[[#This Row],[今次負磅]]/表格2[[#This Row],[排位體重]]*100%</f>
        <v>0.10427350427350428</v>
      </c>
      <c r="AO1787" t="str">
        <f t="shared" si="83"/>
        <v/>
      </c>
      <c r="AQ1787" t="s">
        <v>1419</v>
      </c>
    </row>
    <row r="1788" spans="1:43" x14ac:dyDescent="0.25">
      <c r="A1788" s="26" t="s">
        <v>319</v>
      </c>
      <c r="B1788" s="20" t="s">
        <v>337</v>
      </c>
      <c r="C1788" s="20"/>
      <c r="D1788" s="20"/>
      <c r="E1788" s="125" t="s">
        <v>1399</v>
      </c>
      <c r="F1788" s="122"/>
      <c r="G1788" s="31" t="str">
        <f>VLOOKUP(AF1788, method!$A$1:$B$15, 2, 0)</f>
        <v>中後</v>
      </c>
      <c r="H1788">
        <v>5</v>
      </c>
      <c r="I1788" t="str">
        <f t="shared" si="81"/>
        <v>忠</v>
      </c>
      <c r="J1788">
        <f>COUNTIF($B$2:B1788,B1788)</f>
        <v>18</v>
      </c>
      <c r="K1788" t="str">
        <f t="shared" ca="1" si="82"/>
        <v/>
      </c>
      <c r="L1788" t="s">
        <v>760</v>
      </c>
      <c r="M1788" s="39" t="s">
        <v>369</v>
      </c>
      <c r="N1788">
        <v>1400</v>
      </c>
      <c r="O1788">
        <v>1</v>
      </c>
      <c r="P1788">
        <v>21.79</v>
      </c>
      <c r="Q1788">
        <v>13</v>
      </c>
      <c r="R1788">
        <v>7</v>
      </c>
      <c r="S1788" s="59" t="s">
        <v>111</v>
      </c>
      <c r="T1788" s="68" t="s">
        <v>348</v>
      </c>
      <c r="U1788" s="22" t="s">
        <v>43</v>
      </c>
      <c r="V1788">
        <v>122</v>
      </c>
      <c r="W1788">
        <v>132</v>
      </c>
      <c r="X1788">
        <v>1171</v>
      </c>
      <c r="Z1788">
        <v>9.6999999999999993</v>
      </c>
      <c r="AA1788" s="37" t="s">
        <v>531</v>
      </c>
      <c r="AB1788" s="35" t="s">
        <v>370</v>
      </c>
      <c r="AC1788" s="35">
        <f>VLOOKUP(A1788,Raceinfo!$A$1:$D$15,4,0)</f>
        <v>3</v>
      </c>
      <c r="AD1788">
        <v>4</v>
      </c>
      <c r="AE1788">
        <v>57</v>
      </c>
      <c r="AF1788">
        <v>10</v>
      </c>
      <c r="AG1788">
        <v>10</v>
      </c>
      <c r="AH1788">
        <v>10</v>
      </c>
      <c r="AI1788">
        <v>5</v>
      </c>
      <c r="AL1788" t="s">
        <v>385</v>
      </c>
      <c r="AM1788" t="s">
        <v>1405</v>
      </c>
      <c r="AN1788" s="126">
        <f>表格2[[#This Row],[今次負磅]]/表格2[[#This Row],[排位體重]]*100%</f>
        <v>0.10418445772843724</v>
      </c>
      <c r="AO1788" t="str">
        <f t="shared" si="83"/>
        <v/>
      </c>
      <c r="AQ1788" t="s">
        <v>1419</v>
      </c>
    </row>
    <row r="1789" spans="1:43" x14ac:dyDescent="0.25">
      <c r="A1789" s="26" t="s">
        <v>319</v>
      </c>
      <c r="B1789" s="20" t="s">
        <v>337</v>
      </c>
      <c r="C1789" s="20"/>
      <c r="D1789" s="20"/>
      <c r="E1789" s="125" t="s">
        <v>1399</v>
      </c>
      <c r="F1789" s="122"/>
      <c r="G1789" s="31" t="str">
        <f>VLOOKUP(AF1789, method!$A$1:$B$15, 2, 0)</f>
        <v>中後</v>
      </c>
      <c r="H1789">
        <v>8</v>
      </c>
      <c r="I1789" t="str">
        <f t="shared" si="81"/>
        <v>忠</v>
      </c>
      <c r="J1789">
        <f>COUNTIF($B$2:B1789,B1789)</f>
        <v>19</v>
      </c>
      <c r="K1789" t="str">
        <f t="shared" ca="1" si="82"/>
        <v/>
      </c>
      <c r="L1789" t="s">
        <v>653</v>
      </c>
      <c r="M1789" s="39" t="s">
        <v>394</v>
      </c>
      <c r="N1789">
        <v>1400</v>
      </c>
      <c r="O1789">
        <v>1</v>
      </c>
      <c r="P1789">
        <v>22.72</v>
      </c>
      <c r="Q1789">
        <v>13</v>
      </c>
      <c r="R1789">
        <v>9</v>
      </c>
      <c r="S1789" s="59" t="s">
        <v>111</v>
      </c>
      <c r="T1789" s="49" t="s">
        <v>349</v>
      </c>
      <c r="U1789" s="22" t="s">
        <v>43</v>
      </c>
      <c r="V1789">
        <v>122</v>
      </c>
      <c r="W1789">
        <v>128</v>
      </c>
      <c r="X1789">
        <v>1176</v>
      </c>
      <c r="Z1789">
        <v>23</v>
      </c>
      <c r="AA1789" s="37" t="s">
        <v>416</v>
      </c>
      <c r="AB1789" s="35" t="s">
        <v>377</v>
      </c>
      <c r="AC1789" s="35">
        <f>VLOOKUP(A1789,Raceinfo!$A$1:$D$15,4,0)</f>
        <v>3</v>
      </c>
      <c r="AD1789">
        <v>4</v>
      </c>
      <c r="AE1789">
        <v>59</v>
      </c>
      <c r="AF1789">
        <v>10</v>
      </c>
      <c r="AG1789">
        <v>11</v>
      </c>
      <c r="AH1789">
        <v>11</v>
      </c>
      <c r="AI1789">
        <v>8</v>
      </c>
      <c r="AL1789" t="s">
        <v>385</v>
      </c>
      <c r="AM1789" t="s">
        <v>1405</v>
      </c>
      <c r="AN1789" s="126">
        <f>表格2[[#This Row],[今次負磅]]/表格2[[#This Row],[排位體重]]*100%</f>
        <v>0.10374149659863946</v>
      </c>
      <c r="AO1789" t="str">
        <f t="shared" si="83"/>
        <v/>
      </c>
      <c r="AQ1789" t="s">
        <v>1419</v>
      </c>
    </row>
    <row r="1790" spans="1:43" x14ac:dyDescent="0.25">
      <c r="A1790" s="26" t="s">
        <v>319</v>
      </c>
      <c r="B1790" s="20" t="s">
        <v>337</v>
      </c>
      <c r="C1790" s="20"/>
      <c r="D1790" s="20"/>
      <c r="E1790" s="11" t="s">
        <v>1414</v>
      </c>
      <c r="F1790" s="122"/>
      <c r="G1790" s="33" t="str">
        <f>VLOOKUP(AF1790, method!$A$1:$B$15, 2, 0)</f>
        <v>留後</v>
      </c>
      <c r="H1790">
        <v>5</v>
      </c>
      <c r="I1790" t="str">
        <f t="shared" si="81"/>
        <v>忠</v>
      </c>
      <c r="J1790">
        <f>COUNTIF($B$2:B1790,B1790)</f>
        <v>20</v>
      </c>
      <c r="K1790" t="str">
        <f t="shared" ca="1" si="82"/>
        <v/>
      </c>
      <c r="L1790" t="s">
        <v>690</v>
      </c>
      <c r="M1790" s="39" t="s">
        <v>430</v>
      </c>
      <c r="N1790" s="42">
        <v>1200</v>
      </c>
      <c r="O1790">
        <v>1</v>
      </c>
      <c r="P1790">
        <v>9.5500000000000007</v>
      </c>
      <c r="Q1790">
        <v>13</v>
      </c>
      <c r="R1790">
        <v>10</v>
      </c>
      <c r="S1790" s="59" t="s">
        <v>111</v>
      </c>
      <c r="T1790" s="49" t="s">
        <v>349</v>
      </c>
      <c r="U1790" s="22" t="s">
        <v>43</v>
      </c>
      <c r="V1790">
        <v>122</v>
      </c>
      <c r="W1790">
        <v>128</v>
      </c>
      <c r="X1790">
        <v>1170</v>
      </c>
      <c r="Z1790">
        <v>9.6999999999999993</v>
      </c>
      <c r="AA1790" s="37" t="s">
        <v>467</v>
      </c>
      <c r="AB1790" s="35" t="s">
        <v>370</v>
      </c>
      <c r="AC1790" s="35">
        <f>VLOOKUP(A1790,Raceinfo!$A$1:$D$15,4,0)</f>
        <v>3</v>
      </c>
      <c r="AD1790">
        <v>4</v>
      </c>
      <c r="AE1790">
        <v>59</v>
      </c>
      <c r="AF1790">
        <v>12</v>
      </c>
      <c r="AG1790">
        <v>12</v>
      </c>
      <c r="AH1790">
        <v>5</v>
      </c>
      <c r="AL1790" t="s">
        <v>614</v>
      </c>
      <c r="AM1790" t="s">
        <v>1567</v>
      </c>
      <c r="AN1790" s="126">
        <f>表格2[[#This Row],[今次負磅]]/表格2[[#This Row],[排位體重]]*100%</f>
        <v>0.10427350427350428</v>
      </c>
      <c r="AO1790" t="str">
        <f t="shared" si="83"/>
        <v/>
      </c>
      <c r="AQ1790" t="s">
        <v>1419</v>
      </c>
    </row>
    <row r="1791" spans="1:43" x14ac:dyDescent="0.25">
      <c r="A1791" s="26" t="s">
        <v>319</v>
      </c>
      <c r="B1791" s="20" t="s">
        <v>337</v>
      </c>
      <c r="C1791" s="20"/>
      <c r="D1791" s="20"/>
      <c r="E1791" s="125" t="s">
        <v>1399</v>
      </c>
      <c r="F1791" s="23" t="s">
        <v>1409</v>
      </c>
      <c r="G1791" s="32" t="str">
        <f>VLOOKUP(AF1791, method!$A$1:$B$15, 2, 0)</f>
        <v>中前</v>
      </c>
      <c r="H1791" s="15">
        <v>2</v>
      </c>
      <c r="I1791" s="15" t="str">
        <f t="shared" si="81"/>
        <v>忠</v>
      </c>
      <c r="J1791" s="15">
        <f>COUNTIF($B$2:B1791,B1791)</f>
        <v>21</v>
      </c>
      <c r="K1791" s="15" t="str">
        <f t="shared" ca="1" si="82"/>
        <v/>
      </c>
      <c r="L1791" t="s">
        <v>546</v>
      </c>
      <c r="M1791" s="39" t="s">
        <v>430</v>
      </c>
      <c r="N1791">
        <v>1400</v>
      </c>
      <c r="O1791">
        <v>1</v>
      </c>
      <c r="P1791">
        <v>22.3</v>
      </c>
      <c r="Q1791">
        <v>13</v>
      </c>
      <c r="R1791">
        <v>2</v>
      </c>
      <c r="S1791" s="59" t="s">
        <v>111</v>
      </c>
      <c r="T1791" s="49" t="s">
        <v>349</v>
      </c>
      <c r="U1791" s="22" t="s">
        <v>43</v>
      </c>
      <c r="V1791">
        <v>122</v>
      </c>
      <c r="W1791">
        <v>127</v>
      </c>
      <c r="X1791">
        <v>1146</v>
      </c>
      <c r="Z1791">
        <v>9.3000000000000007</v>
      </c>
      <c r="AA1791" s="38" t="s">
        <v>517</v>
      </c>
      <c r="AB1791" s="35" t="s">
        <v>377</v>
      </c>
      <c r="AC1791" s="35">
        <f>VLOOKUP(A1791,Raceinfo!$A$1:$D$15,4,0)</f>
        <v>3</v>
      </c>
      <c r="AD1791">
        <v>4</v>
      </c>
      <c r="AE1791">
        <v>59</v>
      </c>
      <c r="AF1791">
        <v>7</v>
      </c>
      <c r="AG1791">
        <v>6</v>
      </c>
      <c r="AH1791">
        <v>4</v>
      </c>
      <c r="AI1791">
        <v>2</v>
      </c>
      <c r="AL1791" t="s">
        <v>18</v>
      </c>
      <c r="AM1791" t="s">
        <v>1475</v>
      </c>
      <c r="AN1791" s="126">
        <f>表格2[[#This Row],[今次負磅]]/表格2[[#This Row],[排位體重]]*100%</f>
        <v>0.10645724258289703</v>
      </c>
      <c r="AO1791" t="str">
        <f t="shared" si="83"/>
        <v/>
      </c>
      <c r="AQ1791" t="s">
        <v>1419</v>
      </c>
    </row>
    <row r="1792" spans="1:43" x14ac:dyDescent="0.25">
      <c r="A1792" s="26" t="s">
        <v>319</v>
      </c>
      <c r="B1792" s="20" t="s">
        <v>337</v>
      </c>
      <c r="C1792" s="20"/>
      <c r="D1792" s="20"/>
      <c r="E1792" s="12" t="s">
        <v>29</v>
      </c>
      <c r="F1792" s="122"/>
      <c r="G1792" s="33" t="str">
        <f>VLOOKUP(AF1792, method!$A$1:$B$15, 2, 0)</f>
        <v>留後</v>
      </c>
      <c r="H1792">
        <v>7</v>
      </c>
      <c r="I1792" t="str">
        <f t="shared" si="81"/>
        <v>忠</v>
      </c>
      <c r="J1792">
        <f>COUNTIF($B$2:B1792,B1792)</f>
        <v>22</v>
      </c>
      <c r="K1792" t="str">
        <f t="shared" ca="1" si="82"/>
        <v/>
      </c>
      <c r="L1792" t="s">
        <v>602</v>
      </c>
      <c r="M1792" s="39" t="s">
        <v>413</v>
      </c>
      <c r="N1792">
        <v>1400</v>
      </c>
      <c r="O1792">
        <v>1</v>
      </c>
      <c r="P1792">
        <v>21.87</v>
      </c>
      <c r="Q1792">
        <v>13</v>
      </c>
      <c r="R1792">
        <v>11</v>
      </c>
      <c r="S1792" s="59" t="s">
        <v>111</v>
      </c>
      <c r="T1792" s="63" t="s">
        <v>191</v>
      </c>
      <c r="U1792" s="22" t="s">
        <v>43</v>
      </c>
      <c r="V1792">
        <v>122</v>
      </c>
      <c r="W1792">
        <v>117</v>
      </c>
      <c r="X1792">
        <v>1167</v>
      </c>
      <c r="Z1792">
        <v>21</v>
      </c>
      <c r="AA1792" s="37" t="s">
        <v>531</v>
      </c>
      <c r="AB1792" s="35" t="s">
        <v>370</v>
      </c>
      <c r="AC1792" s="35">
        <f>VLOOKUP(A1792,Raceinfo!$A$1:$D$15,4,0)</f>
        <v>3</v>
      </c>
      <c r="AD1792">
        <v>3</v>
      </c>
      <c r="AE1792">
        <v>61</v>
      </c>
      <c r="AF1792">
        <v>14</v>
      </c>
      <c r="AG1792">
        <v>12</v>
      </c>
      <c r="AH1792">
        <v>10</v>
      </c>
      <c r="AI1792">
        <v>7</v>
      </c>
      <c r="AL1792" t="s">
        <v>514</v>
      </c>
      <c r="AM1792" t="s">
        <v>1545</v>
      </c>
      <c r="AN1792" s="126">
        <f>表格2[[#This Row],[今次負磅]]/表格2[[#This Row],[排位體重]]*100%</f>
        <v>0.10454155955441302</v>
      </c>
      <c r="AO1792" t="str">
        <f t="shared" si="83"/>
        <v/>
      </c>
      <c r="AQ1792" t="s">
        <v>1419</v>
      </c>
    </row>
    <row r="1793" spans="1:43" x14ac:dyDescent="0.25">
      <c r="A1793" s="26" t="s">
        <v>319</v>
      </c>
      <c r="B1793" s="20" t="s">
        <v>337</v>
      </c>
      <c r="C1793" s="20"/>
      <c r="D1793" s="20"/>
      <c r="E1793" s="124" t="s">
        <v>1413</v>
      </c>
      <c r="F1793" s="122"/>
      <c r="G1793" s="31" t="str">
        <f>VLOOKUP(AF1793, method!$A$1:$B$15, 2, 0)</f>
        <v>中後</v>
      </c>
      <c r="H1793">
        <v>4</v>
      </c>
      <c r="I1793" t="str">
        <f t="shared" si="81"/>
        <v>忠</v>
      </c>
      <c r="J1793">
        <f>COUNTIF($B$2:B1793,B1793)</f>
        <v>23</v>
      </c>
      <c r="K1793" t="str">
        <f t="shared" ca="1" si="82"/>
        <v/>
      </c>
      <c r="L1793" t="s">
        <v>639</v>
      </c>
      <c r="M1793" s="39" t="s">
        <v>430</v>
      </c>
      <c r="N1793">
        <v>1400</v>
      </c>
      <c r="O1793">
        <v>1</v>
      </c>
      <c r="P1793">
        <v>22.12</v>
      </c>
      <c r="Q1793">
        <v>13</v>
      </c>
      <c r="R1793">
        <v>8</v>
      </c>
      <c r="S1793" s="59" t="s">
        <v>111</v>
      </c>
      <c r="T1793" s="49" t="s">
        <v>349</v>
      </c>
      <c r="U1793" s="22" t="s">
        <v>43</v>
      </c>
      <c r="V1793">
        <v>122</v>
      </c>
      <c r="W1793">
        <v>113</v>
      </c>
      <c r="X1793">
        <v>1155</v>
      </c>
      <c r="Z1793">
        <v>34</v>
      </c>
      <c r="AA1793" s="38" t="s">
        <v>447</v>
      </c>
      <c r="AB1793" s="35" t="s">
        <v>370</v>
      </c>
      <c r="AC1793" s="35">
        <f>VLOOKUP(A1793,Raceinfo!$A$1:$D$15,4,0)</f>
        <v>3</v>
      </c>
      <c r="AD1793">
        <v>3</v>
      </c>
      <c r="AE1793">
        <v>63</v>
      </c>
      <c r="AF1793">
        <v>8</v>
      </c>
      <c r="AG1793">
        <v>6</v>
      </c>
      <c r="AH1793">
        <v>7</v>
      </c>
      <c r="AI1793">
        <v>4</v>
      </c>
      <c r="AL1793" t="s">
        <v>39</v>
      </c>
      <c r="AM1793" t="s">
        <v>1469</v>
      </c>
      <c r="AN1793" s="126">
        <f>表格2[[#This Row],[今次負磅]]/表格2[[#This Row],[排位體重]]*100%</f>
        <v>0.10562770562770563</v>
      </c>
      <c r="AO1793" t="str">
        <f t="shared" si="83"/>
        <v/>
      </c>
      <c r="AQ1793" t="s">
        <v>1419</v>
      </c>
    </row>
    <row r="1794" spans="1:43" x14ac:dyDescent="0.25">
      <c r="A1794" s="26" t="s">
        <v>319</v>
      </c>
      <c r="B1794" s="20" t="s">
        <v>337</v>
      </c>
      <c r="C1794" s="20"/>
      <c r="D1794" s="20"/>
      <c r="E1794" s="11" t="s">
        <v>1414</v>
      </c>
      <c r="F1794" s="122"/>
      <c r="G1794" s="31" t="str">
        <f>VLOOKUP(AF1794, method!$A$1:$B$15, 2, 0)</f>
        <v>中後</v>
      </c>
      <c r="H1794">
        <v>11</v>
      </c>
      <c r="I1794" t="str">
        <f t="shared" ref="I1794:I1816" si="84">IF(COUNTIFS($B:$B,B1794,$J:$J,"&lt;="&amp;5,$H:$H,"&lt;="&amp;5)&gt;=3,"忠","")</f>
        <v>忠</v>
      </c>
      <c r="J1794">
        <f>COUNTIF($B$2:B1794,B1794)</f>
        <v>24</v>
      </c>
      <c r="K1794" t="str">
        <f t="shared" ref="K1794:K1816" ca="1" si="85">IF(AND(J1794&lt;=5,COUNTIF($B:$B,$B1794)&gt;=5),IF(COUNTA(_xlfn.UNIQUE(OFFSET($U$1,MATCH($B1794,$B:$B,0)-1,0,5,1)))&gt;1,"倉",""),"")</f>
        <v/>
      </c>
      <c r="L1794" t="s">
        <v>493</v>
      </c>
      <c r="M1794" s="40" t="s">
        <v>426</v>
      </c>
      <c r="N1794">
        <v>1650</v>
      </c>
      <c r="O1794">
        <v>1</v>
      </c>
      <c r="P1794">
        <v>39.39</v>
      </c>
      <c r="Q1794">
        <v>13</v>
      </c>
      <c r="R1794">
        <v>11</v>
      </c>
      <c r="S1794" s="59" t="s">
        <v>111</v>
      </c>
      <c r="T1794" s="53" t="s">
        <v>60</v>
      </c>
      <c r="U1794" s="22" t="s">
        <v>43</v>
      </c>
      <c r="V1794">
        <v>122</v>
      </c>
      <c r="W1794">
        <v>122</v>
      </c>
      <c r="X1794">
        <v>1153</v>
      </c>
      <c r="Z1794">
        <v>19</v>
      </c>
      <c r="AA1794" s="37" t="s">
        <v>423</v>
      </c>
      <c r="AB1794" s="35" t="s">
        <v>370</v>
      </c>
      <c r="AC1794" s="35">
        <f>VLOOKUP(A1794,Raceinfo!$A$1:$D$15,4,0)</f>
        <v>3</v>
      </c>
      <c r="AD1794">
        <v>3</v>
      </c>
      <c r="AE1794">
        <v>65</v>
      </c>
      <c r="AF1794">
        <v>10</v>
      </c>
      <c r="AG1794">
        <v>11</v>
      </c>
      <c r="AH1794">
        <v>11</v>
      </c>
      <c r="AI1794">
        <v>11</v>
      </c>
      <c r="AL1794" t="s">
        <v>39</v>
      </c>
      <c r="AM1794" t="s">
        <v>1469</v>
      </c>
      <c r="AN1794" s="126">
        <f>表格2[[#This Row],[今次負磅]]/表格2[[#This Row],[排位體重]]*100%</f>
        <v>0.10581092801387684</v>
      </c>
      <c r="AO1794" t="str">
        <f t="shared" ref="AO1794:AO1816" si="86">IF(AN1794&gt;0.1285,"H","")</f>
        <v/>
      </c>
      <c r="AQ1794" t="s">
        <v>1419</v>
      </c>
    </row>
    <row r="1795" spans="1:43" x14ac:dyDescent="0.25">
      <c r="A1795" s="26" t="s">
        <v>319</v>
      </c>
      <c r="B1795" s="20" t="s">
        <v>337</v>
      </c>
      <c r="C1795" s="20"/>
      <c r="D1795" s="20"/>
      <c r="E1795" s="125" t="s">
        <v>1399</v>
      </c>
      <c r="F1795" s="122"/>
      <c r="G1795" s="31" t="str">
        <f>VLOOKUP(AF1795, method!$A$1:$B$15, 2, 0)</f>
        <v>中後</v>
      </c>
      <c r="H1795">
        <v>4</v>
      </c>
      <c r="I1795" t="str">
        <f t="shared" si="84"/>
        <v>忠</v>
      </c>
      <c r="J1795">
        <f>COUNTIF($B$2:B1795,B1795)</f>
        <v>25</v>
      </c>
      <c r="K1795" t="str">
        <f t="shared" ca="1" si="85"/>
        <v/>
      </c>
      <c r="L1795" t="s">
        <v>650</v>
      </c>
      <c r="M1795" s="39" t="s">
        <v>430</v>
      </c>
      <c r="N1795">
        <v>1400</v>
      </c>
      <c r="O1795">
        <v>1</v>
      </c>
      <c r="P1795">
        <v>22.15</v>
      </c>
      <c r="Q1795">
        <v>13</v>
      </c>
      <c r="R1795">
        <v>9</v>
      </c>
      <c r="S1795" s="59" t="s">
        <v>111</v>
      </c>
      <c r="T1795" s="53" t="s">
        <v>60</v>
      </c>
      <c r="U1795" s="22" t="s">
        <v>43</v>
      </c>
      <c r="V1795">
        <v>122</v>
      </c>
      <c r="W1795">
        <v>121</v>
      </c>
      <c r="X1795">
        <v>1155</v>
      </c>
      <c r="Z1795">
        <v>10</v>
      </c>
      <c r="AA1795" s="38" t="s">
        <v>468</v>
      </c>
      <c r="AB1795" s="35" t="s">
        <v>370</v>
      </c>
      <c r="AC1795" s="35">
        <f>VLOOKUP(A1795,Raceinfo!$A$1:$D$15,4,0)</f>
        <v>3</v>
      </c>
      <c r="AD1795">
        <v>3</v>
      </c>
      <c r="AE1795">
        <v>65</v>
      </c>
      <c r="AF1795">
        <v>9</v>
      </c>
      <c r="AG1795">
        <v>11</v>
      </c>
      <c r="AH1795">
        <v>11</v>
      </c>
      <c r="AI1795">
        <v>4</v>
      </c>
      <c r="AL1795" t="s">
        <v>98</v>
      </c>
      <c r="AM1795" t="s">
        <v>1479</v>
      </c>
      <c r="AN1795" s="126">
        <f>表格2[[#This Row],[今次負磅]]/表格2[[#This Row],[排位體重]]*100%</f>
        <v>0.10562770562770563</v>
      </c>
      <c r="AO1795" t="str">
        <f t="shared" si="86"/>
        <v/>
      </c>
      <c r="AQ1795" t="s">
        <v>1419</v>
      </c>
    </row>
    <row r="1796" spans="1:43" x14ac:dyDescent="0.25">
      <c r="A1796" s="26" t="s">
        <v>319</v>
      </c>
      <c r="B1796" s="20" t="s">
        <v>337</v>
      </c>
      <c r="C1796" s="20"/>
      <c r="D1796" s="20"/>
      <c r="E1796" s="125" t="s">
        <v>1399</v>
      </c>
      <c r="F1796" s="122"/>
      <c r="G1796" s="31" t="str">
        <f>VLOOKUP(AF1796, method!$A$1:$B$15, 2, 0)</f>
        <v>中後</v>
      </c>
      <c r="H1796">
        <v>7</v>
      </c>
      <c r="I1796" t="str">
        <f t="shared" si="84"/>
        <v>忠</v>
      </c>
      <c r="J1796">
        <f>COUNTIF($B$2:B1796,B1796)</f>
        <v>26</v>
      </c>
      <c r="K1796" t="str">
        <f t="shared" ca="1" si="85"/>
        <v/>
      </c>
      <c r="L1796" t="s">
        <v>495</v>
      </c>
      <c r="M1796" s="39" t="s">
        <v>384</v>
      </c>
      <c r="N1796">
        <v>1400</v>
      </c>
      <c r="O1796">
        <v>1</v>
      </c>
      <c r="P1796">
        <v>21.69</v>
      </c>
      <c r="Q1796">
        <v>13</v>
      </c>
      <c r="R1796">
        <v>4</v>
      </c>
      <c r="S1796" s="59" t="s">
        <v>111</v>
      </c>
      <c r="T1796" s="45" t="s">
        <v>22</v>
      </c>
      <c r="U1796" s="22" t="s">
        <v>43</v>
      </c>
      <c r="V1796">
        <v>122</v>
      </c>
      <c r="W1796">
        <v>120</v>
      </c>
      <c r="X1796">
        <v>1135</v>
      </c>
      <c r="Z1796">
        <v>7.5</v>
      </c>
      <c r="AA1796" s="37" t="s">
        <v>531</v>
      </c>
      <c r="AB1796" s="35" t="s">
        <v>370</v>
      </c>
      <c r="AC1796" s="35">
        <f>VLOOKUP(A1796,Raceinfo!$A$1:$D$15,4,0)</f>
        <v>3</v>
      </c>
      <c r="AD1796">
        <v>3</v>
      </c>
      <c r="AE1796">
        <v>65</v>
      </c>
      <c r="AF1796">
        <v>9</v>
      </c>
      <c r="AG1796">
        <v>9</v>
      </c>
      <c r="AH1796">
        <v>11</v>
      </c>
      <c r="AI1796">
        <v>7</v>
      </c>
      <c r="AL1796" t="s">
        <v>18</v>
      </c>
      <c r="AM1796" t="s">
        <v>1475</v>
      </c>
      <c r="AN1796" s="126">
        <f>表格2[[#This Row],[今次負磅]]/表格2[[#This Row],[排位體重]]*100%</f>
        <v>0.10748898678414097</v>
      </c>
      <c r="AO1796" t="str">
        <f t="shared" si="86"/>
        <v/>
      </c>
      <c r="AQ1796" t="s">
        <v>1419</v>
      </c>
    </row>
    <row r="1797" spans="1:43" x14ac:dyDescent="0.25">
      <c r="A1797" s="26" t="s">
        <v>319</v>
      </c>
      <c r="B1797" s="21" t="s">
        <v>339</v>
      </c>
      <c r="C1797" s="21"/>
      <c r="D1797" s="21"/>
      <c r="E1797" s="11" t="s">
        <v>1414</v>
      </c>
      <c r="F1797" s="122"/>
      <c r="G1797" s="31" t="str">
        <f>VLOOKUP(AF1797, method!$A$1:$B$15, 2, 0)</f>
        <v>中後</v>
      </c>
      <c r="H1797">
        <v>8</v>
      </c>
      <c r="I1797" t="str">
        <f t="shared" si="84"/>
        <v/>
      </c>
      <c r="J1797">
        <f>COUNTIF($B$2:B1797,B1797)</f>
        <v>1</v>
      </c>
      <c r="K1797" t="str">
        <f t="shared" ca="1" si="85"/>
        <v/>
      </c>
      <c r="L1797" t="s">
        <v>393</v>
      </c>
      <c r="M1797" s="39" t="s">
        <v>394</v>
      </c>
      <c r="N1797" s="42">
        <v>1200</v>
      </c>
      <c r="O1797">
        <v>1</v>
      </c>
      <c r="P1797">
        <v>9.16</v>
      </c>
      <c r="Q1797">
        <v>9</v>
      </c>
      <c r="R1797">
        <v>9</v>
      </c>
      <c r="S1797" s="63" t="s">
        <v>191</v>
      </c>
      <c r="T1797" s="63" t="s">
        <v>191</v>
      </c>
      <c r="U1797" s="25" t="s">
        <v>138</v>
      </c>
      <c r="V1797">
        <v>119</v>
      </c>
      <c r="W1797">
        <v>121</v>
      </c>
      <c r="X1797">
        <v>1045</v>
      </c>
      <c r="Z1797">
        <v>37</v>
      </c>
      <c r="AA1797" s="37" t="s">
        <v>467</v>
      </c>
      <c r="AB1797" s="35" t="s">
        <v>377</v>
      </c>
      <c r="AC1797" s="35">
        <f>VLOOKUP(A1797,Raceinfo!$A$1:$D$15,4,0)</f>
        <v>3</v>
      </c>
      <c r="AD1797">
        <v>3</v>
      </c>
      <c r="AE1797">
        <v>65</v>
      </c>
      <c r="AF1797">
        <v>10</v>
      </c>
      <c r="AG1797">
        <v>12</v>
      </c>
      <c r="AH1797">
        <v>8</v>
      </c>
      <c r="AL1797" t="s">
        <v>385</v>
      </c>
      <c r="AM1797" t="s">
        <v>1405</v>
      </c>
      <c r="AN1797" s="126">
        <f>表格2[[#This Row],[今次負磅]]/表格2[[#This Row],[排位體重]]*100%</f>
        <v>0.11387559808612441</v>
      </c>
      <c r="AO1797" t="str">
        <f t="shared" si="86"/>
        <v/>
      </c>
    </row>
    <row r="1798" spans="1:43" x14ac:dyDescent="0.25">
      <c r="A1798" s="26" t="s">
        <v>319</v>
      </c>
      <c r="B1798" s="21" t="s">
        <v>339</v>
      </c>
      <c r="C1798" s="21"/>
      <c r="D1798" s="21"/>
      <c r="E1798" s="11" t="s">
        <v>1414</v>
      </c>
      <c r="F1798" s="122"/>
      <c r="G1798" s="32" t="str">
        <f>VLOOKUP(AF1798, method!$A$1:$B$15, 2, 0)</f>
        <v>中前</v>
      </c>
      <c r="H1798">
        <v>9</v>
      </c>
      <c r="I1798" t="str">
        <f t="shared" si="84"/>
        <v/>
      </c>
      <c r="J1798">
        <f>COUNTIF($B$2:B1798,B1798)</f>
        <v>2</v>
      </c>
      <c r="K1798" t="str">
        <f t="shared" ca="1" si="85"/>
        <v/>
      </c>
      <c r="L1798" t="s">
        <v>522</v>
      </c>
      <c r="M1798" s="39" t="s">
        <v>394</v>
      </c>
      <c r="N1798" s="42">
        <v>1200</v>
      </c>
      <c r="O1798">
        <v>1</v>
      </c>
      <c r="P1798">
        <v>9.27</v>
      </c>
      <c r="Q1798">
        <v>9</v>
      </c>
      <c r="R1798">
        <v>10</v>
      </c>
      <c r="S1798" s="63" t="s">
        <v>191</v>
      </c>
      <c r="T1798" s="63" t="s">
        <v>191</v>
      </c>
      <c r="U1798" s="25" t="s">
        <v>138</v>
      </c>
      <c r="V1798">
        <v>119</v>
      </c>
      <c r="W1798">
        <v>120</v>
      </c>
      <c r="X1798">
        <v>1048</v>
      </c>
      <c r="Z1798">
        <v>27</v>
      </c>
      <c r="AA1798" s="37">
        <v>8</v>
      </c>
      <c r="AB1798" s="35" t="s">
        <v>370</v>
      </c>
      <c r="AC1798" s="35">
        <f>VLOOKUP(A1798,Raceinfo!$A$1:$D$15,4,0)</f>
        <v>3</v>
      </c>
      <c r="AD1798">
        <v>3</v>
      </c>
      <c r="AE1798">
        <v>65</v>
      </c>
      <c r="AF1798">
        <v>5</v>
      </c>
      <c r="AG1798">
        <v>6</v>
      </c>
      <c r="AH1798">
        <v>9</v>
      </c>
      <c r="AL1798" t="s">
        <v>385</v>
      </c>
      <c r="AM1798" t="s">
        <v>1405</v>
      </c>
      <c r="AN1798" s="126">
        <f>表格2[[#This Row],[今次負磅]]/表格2[[#This Row],[排位體重]]*100%</f>
        <v>0.11354961832061068</v>
      </c>
      <c r="AO1798" t="str">
        <f t="shared" si="86"/>
        <v/>
      </c>
    </row>
    <row r="1799" spans="1:43" x14ac:dyDescent="0.25">
      <c r="A1799" s="26" t="s">
        <v>319</v>
      </c>
      <c r="B1799" s="21" t="s">
        <v>339</v>
      </c>
      <c r="C1799" s="21"/>
      <c r="D1799" s="21"/>
      <c r="E1799" s="125" t="s">
        <v>1399</v>
      </c>
      <c r="F1799" s="122"/>
      <c r="G1799" s="32" t="str">
        <f>VLOOKUP(AF1799, method!$A$1:$B$15, 2, 0)</f>
        <v>中前</v>
      </c>
      <c r="H1799">
        <v>10</v>
      </c>
      <c r="I1799" t="str">
        <f t="shared" si="84"/>
        <v/>
      </c>
      <c r="J1799">
        <f>COUNTIF($B$2:B1799,B1799)</f>
        <v>3</v>
      </c>
      <c r="K1799" t="str">
        <f t="shared" ca="1" si="85"/>
        <v/>
      </c>
      <c r="L1799" t="s">
        <v>417</v>
      </c>
      <c r="M1799" s="39" t="s">
        <v>394</v>
      </c>
      <c r="N1799" s="42">
        <v>1200</v>
      </c>
      <c r="O1799">
        <v>1</v>
      </c>
      <c r="P1799">
        <v>13.14</v>
      </c>
      <c r="Q1799">
        <v>9</v>
      </c>
      <c r="R1799">
        <v>5</v>
      </c>
      <c r="S1799" s="63" t="s">
        <v>191</v>
      </c>
      <c r="T1799" s="63" t="s">
        <v>191</v>
      </c>
      <c r="U1799" s="25" t="s">
        <v>138</v>
      </c>
      <c r="V1799">
        <v>119</v>
      </c>
      <c r="W1799">
        <v>121</v>
      </c>
      <c r="X1799">
        <v>1044</v>
      </c>
      <c r="Z1799">
        <v>10</v>
      </c>
      <c r="AA1799" s="37" t="s">
        <v>497</v>
      </c>
      <c r="AB1799" s="36" t="s">
        <v>702</v>
      </c>
      <c r="AC1799" s="36">
        <f>VLOOKUP(A1799,Raceinfo!$A$1:$D$15,4,0)</f>
        <v>3</v>
      </c>
      <c r="AD1799">
        <v>3</v>
      </c>
      <c r="AE1799">
        <v>65</v>
      </c>
      <c r="AF1799">
        <v>5</v>
      </c>
      <c r="AG1799">
        <v>6</v>
      </c>
      <c r="AH1799">
        <v>10</v>
      </c>
      <c r="AL1799" t="s">
        <v>385</v>
      </c>
      <c r="AM1799" t="s">
        <v>1405</v>
      </c>
      <c r="AN1799" s="126">
        <f>表格2[[#This Row],[今次負磅]]/表格2[[#This Row],[排位體重]]*100%</f>
        <v>0.11398467432950192</v>
      </c>
      <c r="AO1799" t="str">
        <f t="shared" si="86"/>
        <v/>
      </c>
    </row>
    <row r="1800" spans="1:43" x14ac:dyDescent="0.25">
      <c r="A1800" s="26" t="s">
        <v>319</v>
      </c>
      <c r="B1800" s="21" t="s">
        <v>339</v>
      </c>
      <c r="C1800" s="21" t="s">
        <v>1410</v>
      </c>
      <c r="D1800" s="21"/>
      <c r="E1800" s="125" t="s">
        <v>1399</v>
      </c>
      <c r="F1800" s="23" t="s">
        <v>1409</v>
      </c>
      <c r="G1800" s="31" t="str">
        <f>VLOOKUP(AF1800, method!$A$1:$B$15, 2, 0)</f>
        <v>中後</v>
      </c>
      <c r="H1800" s="15">
        <v>2</v>
      </c>
      <c r="I1800" s="15" t="str">
        <f t="shared" si="84"/>
        <v/>
      </c>
      <c r="J1800" s="15">
        <f>COUNTIF($B$2:B1800,B1800)</f>
        <v>4</v>
      </c>
      <c r="K1800" s="15" t="str">
        <f t="shared" ca="1" si="85"/>
        <v/>
      </c>
      <c r="L1800" t="s">
        <v>448</v>
      </c>
      <c r="M1800" s="39" t="s">
        <v>430</v>
      </c>
      <c r="N1800" s="42">
        <v>1200</v>
      </c>
      <c r="O1800">
        <v>1</v>
      </c>
      <c r="P1800" s="127">
        <v>8.68</v>
      </c>
      <c r="Q1800">
        <v>9</v>
      </c>
      <c r="R1800">
        <v>2</v>
      </c>
      <c r="S1800" s="63" t="s">
        <v>191</v>
      </c>
      <c r="T1800" s="63" t="s">
        <v>191</v>
      </c>
      <c r="U1800" s="25" t="s">
        <v>138</v>
      </c>
      <c r="V1800">
        <v>119</v>
      </c>
      <c r="W1800">
        <v>121</v>
      </c>
      <c r="X1800">
        <v>1036</v>
      </c>
      <c r="Z1800">
        <v>11</v>
      </c>
      <c r="AA1800" s="38" t="s">
        <v>468</v>
      </c>
      <c r="AB1800" s="35" t="s">
        <v>370</v>
      </c>
      <c r="AC1800" s="35">
        <f>VLOOKUP(A1800,Raceinfo!$A$1:$D$15,4,0)</f>
        <v>3</v>
      </c>
      <c r="AD1800">
        <v>3</v>
      </c>
      <c r="AE1800">
        <v>64</v>
      </c>
      <c r="AF1800">
        <v>8</v>
      </c>
      <c r="AG1800">
        <v>6</v>
      </c>
      <c r="AH1800">
        <v>2</v>
      </c>
      <c r="AL1800" t="s">
        <v>385</v>
      </c>
      <c r="AM1800" t="s">
        <v>1405</v>
      </c>
      <c r="AN1800" s="126">
        <f>表格2[[#This Row],[今次負磅]]/表格2[[#This Row],[排位體重]]*100%</f>
        <v>0.11486486486486487</v>
      </c>
      <c r="AO1800" t="str">
        <f t="shared" si="86"/>
        <v/>
      </c>
    </row>
    <row r="1801" spans="1:43" x14ac:dyDescent="0.25">
      <c r="A1801" s="26" t="s">
        <v>319</v>
      </c>
      <c r="B1801" s="21" t="s">
        <v>339</v>
      </c>
      <c r="C1801" s="21"/>
      <c r="D1801" s="21"/>
      <c r="E1801" s="11" t="s">
        <v>1414</v>
      </c>
      <c r="F1801" s="28" t="s">
        <v>1408</v>
      </c>
      <c r="G1801" s="30" t="str">
        <f>VLOOKUP(AF1801, method!$A$1:$B$15, 2, 0)</f>
        <v>放頭</v>
      </c>
      <c r="H1801" s="15">
        <v>1</v>
      </c>
      <c r="I1801" s="15" t="str">
        <f t="shared" si="84"/>
        <v/>
      </c>
      <c r="J1801" s="15">
        <f>COUNTIF($B$2:B1801,B1801)</f>
        <v>5</v>
      </c>
      <c r="K1801" s="15" t="str">
        <f t="shared" ca="1" si="85"/>
        <v/>
      </c>
      <c r="L1801" t="s">
        <v>424</v>
      </c>
      <c r="M1801" s="39" t="s">
        <v>390</v>
      </c>
      <c r="N1801" s="42">
        <v>1200</v>
      </c>
      <c r="O1801">
        <v>1</v>
      </c>
      <c r="P1801">
        <v>9.2100000000000009</v>
      </c>
      <c r="Q1801">
        <v>9</v>
      </c>
      <c r="R1801">
        <v>8</v>
      </c>
      <c r="S1801" s="63" t="s">
        <v>191</v>
      </c>
      <c r="T1801" s="63" t="s">
        <v>191</v>
      </c>
      <c r="U1801" s="25" t="s">
        <v>138</v>
      </c>
      <c r="V1801">
        <v>119</v>
      </c>
      <c r="W1801">
        <v>134</v>
      </c>
      <c r="X1801">
        <v>1029</v>
      </c>
      <c r="Z1801">
        <v>15</v>
      </c>
      <c r="AA1801" s="38" t="s">
        <v>470</v>
      </c>
      <c r="AB1801" s="35" t="s">
        <v>377</v>
      </c>
      <c r="AC1801" s="35">
        <f>VLOOKUP(A1801,Raceinfo!$A$1:$D$15,4,0)</f>
        <v>3</v>
      </c>
      <c r="AD1801">
        <v>4</v>
      </c>
      <c r="AE1801">
        <v>58</v>
      </c>
      <c r="AF1801">
        <v>1</v>
      </c>
      <c r="AG1801">
        <v>1</v>
      </c>
      <c r="AH1801">
        <v>1</v>
      </c>
      <c r="AL1801" t="s">
        <v>385</v>
      </c>
      <c r="AM1801" t="s">
        <v>1405</v>
      </c>
      <c r="AN1801" s="126">
        <f>表格2[[#This Row],[今次負磅]]/表格2[[#This Row],[排位體重]]*100%</f>
        <v>0.11564625850340136</v>
      </c>
      <c r="AO1801" t="str">
        <f t="shared" si="86"/>
        <v/>
      </c>
    </row>
    <row r="1802" spans="1:43" x14ac:dyDescent="0.25">
      <c r="A1802" s="26" t="s">
        <v>319</v>
      </c>
      <c r="B1802" s="21" t="s">
        <v>339</v>
      </c>
      <c r="C1802" s="21"/>
      <c r="D1802" s="21"/>
      <c r="E1802" s="11" t="s">
        <v>1414</v>
      </c>
      <c r="F1802" s="122"/>
      <c r="G1802" s="32" t="str">
        <f>VLOOKUP(AF1802, method!$A$1:$B$15, 2, 0)</f>
        <v>中前</v>
      </c>
      <c r="H1802">
        <v>9</v>
      </c>
      <c r="I1802" t="str">
        <f t="shared" si="84"/>
        <v/>
      </c>
      <c r="J1802">
        <f>COUNTIF($B$2:B1802,B1802)</f>
        <v>6</v>
      </c>
      <c r="K1802" t="str">
        <f t="shared" ca="1" si="85"/>
        <v/>
      </c>
      <c r="L1802" t="s">
        <v>581</v>
      </c>
      <c r="M1802" s="40" t="s">
        <v>446</v>
      </c>
      <c r="N1802" s="42">
        <v>1200</v>
      </c>
      <c r="O1802">
        <v>1</v>
      </c>
      <c r="P1802">
        <v>10.44</v>
      </c>
      <c r="Q1802">
        <v>9</v>
      </c>
      <c r="R1802">
        <v>6</v>
      </c>
      <c r="S1802" s="63" t="s">
        <v>191</v>
      </c>
      <c r="T1802" s="63" t="s">
        <v>191</v>
      </c>
      <c r="U1802" s="25" t="s">
        <v>138</v>
      </c>
      <c r="V1802">
        <v>119</v>
      </c>
      <c r="W1802">
        <v>133</v>
      </c>
      <c r="X1802">
        <v>1032</v>
      </c>
      <c r="Z1802">
        <v>3.4</v>
      </c>
      <c r="AA1802" s="37" t="s">
        <v>410</v>
      </c>
      <c r="AB1802" s="35" t="s">
        <v>370</v>
      </c>
      <c r="AC1802" s="35">
        <f>VLOOKUP(A1802,Raceinfo!$A$1:$D$15,4,0)</f>
        <v>3</v>
      </c>
      <c r="AD1802">
        <v>4</v>
      </c>
      <c r="AE1802">
        <v>58</v>
      </c>
      <c r="AF1802">
        <v>7</v>
      </c>
      <c r="AG1802">
        <v>6</v>
      </c>
      <c r="AH1802">
        <v>9</v>
      </c>
      <c r="AL1802" t="s">
        <v>385</v>
      </c>
      <c r="AM1802" t="s">
        <v>1405</v>
      </c>
      <c r="AN1802" s="126">
        <f>表格2[[#This Row],[今次負磅]]/表格2[[#This Row],[排位體重]]*100%</f>
        <v>0.11531007751937984</v>
      </c>
      <c r="AO1802" t="str">
        <f t="shared" si="86"/>
        <v/>
      </c>
    </row>
    <row r="1803" spans="1:43" x14ac:dyDescent="0.25">
      <c r="A1803" s="26" t="s">
        <v>319</v>
      </c>
      <c r="B1803" s="21" t="s">
        <v>339</v>
      </c>
      <c r="C1803" s="21"/>
      <c r="D1803" s="21"/>
      <c r="E1803" s="11" t="s">
        <v>1414</v>
      </c>
      <c r="F1803" s="28" t="s">
        <v>1408</v>
      </c>
      <c r="G1803" s="30" t="str">
        <f>VLOOKUP(AF1803, method!$A$1:$B$15, 2, 0)</f>
        <v>放頭</v>
      </c>
      <c r="H1803" s="15">
        <v>2</v>
      </c>
      <c r="I1803" s="15" t="str">
        <f t="shared" si="84"/>
        <v/>
      </c>
      <c r="J1803" s="15">
        <f>COUNTIF($B$2:B1803,B1803)</f>
        <v>7</v>
      </c>
      <c r="K1803" s="15" t="str">
        <f t="shared" ca="1" si="85"/>
        <v/>
      </c>
      <c r="L1803" t="s">
        <v>418</v>
      </c>
      <c r="M1803" s="39" t="s">
        <v>384</v>
      </c>
      <c r="N1803" s="42">
        <v>1200</v>
      </c>
      <c r="O1803">
        <v>1</v>
      </c>
      <c r="P1803">
        <v>9.2100000000000009</v>
      </c>
      <c r="Q1803">
        <v>9</v>
      </c>
      <c r="R1803">
        <v>13</v>
      </c>
      <c r="S1803" s="63" t="s">
        <v>191</v>
      </c>
      <c r="T1803" s="63" t="s">
        <v>191</v>
      </c>
      <c r="U1803" s="25" t="s">
        <v>138</v>
      </c>
      <c r="V1803">
        <v>119</v>
      </c>
      <c r="W1803">
        <v>134</v>
      </c>
      <c r="X1803">
        <v>1026</v>
      </c>
      <c r="Z1803">
        <v>4</v>
      </c>
      <c r="AA1803" s="38" t="s">
        <v>470</v>
      </c>
      <c r="AB1803" s="35" t="s">
        <v>377</v>
      </c>
      <c r="AC1803" s="35">
        <f>VLOOKUP(A1803,Raceinfo!$A$1:$D$15,4,0)</f>
        <v>3</v>
      </c>
      <c r="AD1803">
        <v>4</v>
      </c>
      <c r="AE1803">
        <v>57</v>
      </c>
      <c r="AF1803">
        <v>1</v>
      </c>
      <c r="AG1803">
        <v>1</v>
      </c>
      <c r="AH1803">
        <v>2</v>
      </c>
      <c r="AL1803" t="s">
        <v>385</v>
      </c>
      <c r="AM1803" t="s">
        <v>1405</v>
      </c>
      <c r="AN1803" s="126">
        <f>表格2[[#This Row],[今次負磅]]/表格2[[#This Row],[排位體重]]*100%</f>
        <v>0.11598440545808966</v>
      </c>
      <c r="AO1803" t="str">
        <f t="shared" si="86"/>
        <v/>
      </c>
    </row>
    <row r="1804" spans="1:43" x14ac:dyDescent="0.25">
      <c r="A1804" s="26" t="s">
        <v>319</v>
      </c>
      <c r="B1804" s="21" t="s">
        <v>339</v>
      </c>
      <c r="C1804" s="21"/>
      <c r="D1804" s="21"/>
      <c r="E1804" s="125" t="s">
        <v>1399</v>
      </c>
      <c r="F1804" s="122"/>
      <c r="G1804" s="30" t="str">
        <f>VLOOKUP(AF1804, method!$A$1:$B$15, 2, 0)</f>
        <v>放頭</v>
      </c>
      <c r="H1804">
        <v>4</v>
      </c>
      <c r="I1804" t="str">
        <f t="shared" si="84"/>
        <v/>
      </c>
      <c r="J1804">
        <f>COUNTIF($B$2:B1804,B1804)</f>
        <v>8</v>
      </c>
      <c r="K1804" t="str">
        <f t="shared" ca="1" si="85"/>
        <v/>
      </c>
      <c r="L1804" t="s">
        <v>615</v>
      </c>
      <c r="M1804" s="39" t="s">
        <v>390</v>
      </c>
      <c r="N1804">
        <v>1400</v>
      </c>
      <c r="O1804">
        <v>1</v>
      </c>
      <c r="P1804">
        <v>21.66</v>
      </c>
      <c r="Q1804">
        <v>9</v>
      </c>
      <c r="R1804">
        <v>3</v>
      </c>
      <c r="S1804" s="63" t="s">
        <v>191</v>
      </c>
      <c r="T1804" s="63" t="s">
        <v>191</v>
      </c>
      <c r="U1804" s="25" t="s">
        <v>138</v>
      </c>
      <c r="V1804">
        <v>119</v>
      </c>
      <c r="W1804">
        <v>132</v>
      </c>
      <c r="X1804">
        <v>1026</v>
      </c>
      <c r="Z1804">
        <v>8.1</v>
      </c>
      <c r="AA1804" s="38" t="s">
        <v>511</v>
      </c>
      <c r="AB1804" s="35" t="s">
        <v>377</v>
      </c>
      <c r="AC1804" s="35">
        <f>VLOOKUP(A1804,Raceinfo!$A$1:$D$15,4,0)</f>
        <v>3</v>
      </c>
      <c r="AD1804">
        <v>4</v>
      </c>
      <c r="AE1804">
        <v>57</v>
      </c>
      <c r="AF1804">
        <v>1</v>
      </c>
      <c r="AG1804">
        <v>1</v>
      </c>
      <c r="AH1804">
        <v>1</v>
      </c>
      <c r="AI1804">
        <v>4</v>
      </c>
      <c r="AL1804" t="s">
        <v>385</v>
      </c>
      <c r="AM1804" t="s">
        <v>1405</v>
      </c>
      <c r="AN1804" s="126">
        <f>表格2[[#This Row],[今次負磅]]/表格2[[#This Row],[排位體重]]*100%</f>
        <v>0.11598440545808966</v>
      </c>
      <c r="AO1804" t="str">
        <f t="shared" si="86"/>
        <v/>
      </c>
    </row>
    <row r="1805" spans="1:43" x14ac:dyDescent="0.25">
      <c r="A1805" s="26" t="s">
        <v>319</v>
      </c>
      <c r="B1805" s="21" t="s">
        <v>339</v>
      </c>
      <c r="C1805" s="21"/>
      <c r="D1805" s="21"/>
      <c r="E1805" s="11" t="s">
        <v>1414</v>
      </c>
      <c r="F1805" s="122"/>
      <c r="G1805" s="33" t="str">
        <f>VLOOKUP(AF1805, method!$A$1:$B$15, 2, 0)</f>
        <v>留後</v>
      </c>
      <c r="H1805" s="15">
        <v>3</v>
      </c>
      <c r="I1805" s="15" t="str">
        <f t="shared" si="84"/>
        <v/>
      </c>
      <c r="J1805" s="15">
        <f>COUNTIF($B$2:B1805,B1805)</f>
        <v>9</v>
      </c>
      <c r="K1805" s="15" t="str">
        <f t="shared" ca="1" si="85"/>
        <v/>
      </c>
      <c r="L1805" t="s">
        <v>420</v>
      </c>
      <c r="M1805" s="39" t="s">
        <v>369</v>
      </c>
      <c r="N1805">
        <v>1400</v>
      </c>
      <c r="O1805">
        <v>1</v>
      </c>
      <c r="P1805">
        <v>22.52</v>
      </c>
      <c r="Q1805">
        <v>9</v>
      </c>
      <c r="R1805">
        <v>8</v>
      </c>
      <c r="S1805" s="63" t="s">
        <v>191</v>
      </c>
      <c r="T1805" s="63" t="s">
        <v>191</v>
      </c>
      <c r="U1805" s="25" t="s">
        <v>138</v>
      </c>
      <c r="V1805">
        <v>119</v>
      </c>
      <c r="W1805">
        <v>132</v>
      </c>
      <c r="X1805">
        <v>1033</v>
      </c>
      <c r="Z1805">
        <v>4.9000000000000004</v>
      </c>
      <c r="AA1805" s="38">
        <v>1</v>
      </c>
      <c r="AB1805" s="35" t="s">
        <v>370</v>
      </c>
      <c r="AC1805" s="35">
        <f>VLOOKUP(A1805,Raceinfo!$A$1:$D$15,4,0)</f>
        <v>3</v>
      </c>
      <c r="AD1805">
        <v>4</v>
      </c>
      <c r="AE1805">
        <v>57</v>
      </c>
      <c r="AF1805">
        <v>11</v>
      </c>
      <c r="AG1805">
        <v>11</v>
      </c>
      <c r="AH1805">
        <v>11</v>
      </c>
      <c r="AI1805">
        <v>3</v>
      </c>
      <c r="AL1805" t="s">
        <v>385</v>
      </c>
      <c r="AM1805" t="s">
        <v>1405</v>
      </c>
      <c r="AN1805" s="126">
        <f>表格2[[#This Row],[今次負磅]]/表格2[[#This Row],[排位體重]]*100%</f>
        <v>0.11519845111326234</v>
      </c>
      <c r="AO1805" t="str">
        <f t="shared" si="86"/>
        <v/>
      </c>
    </row>
    <row r="1806" spans="1:43" x14ac:dyDescent="0.25">
      <c r="A1806" s="26" t="s">
        <v>319</v>
      </c>
      <c r="B1806" s="21" t="s">
        <v>339</v>
      </c>
      <c r="C1806" s="21"/>
      <c r="D1806" s="21"/>
      <c r="E1806" s="11" t="s">
        <v>1414</v>
      </c>
      <c r="F1806" s="122"/>
      <c r="G1806" s="30" t="str">
        <f>VLOOKUP(AF1806, method!$A$1:$B$15, 2, 0)</f>
        <v>放頭</v>
      </c>
      <c r="H1806">
        <v>12</v>
      </c>
      <c r="I1806" t="str">
        <f t="shared" si="84"/>
        <v/>
      </c>
      <c r="J1806">
        <f>COUNTIF($B$2:B1806,B1806)</f>
        <v>10</v>
      </c>
      <c r="K1806" t="str">
        <f t="shared" ca="1" si="85"/>
        <v/>
      </c>
      <c r="L1806" t="s">
        <v>616</v>
      </c>
      <c r="M1806" s="39" t="s">
        <v>369</v>
      </c>
      <c r="N1806">
        <v>1400</v>
      </c>
      <c r="O1806">
        <v>1</v>
      </c>
      <c r="P1806">
        <v>24.7</v>
      </c>
      <c r="Q1806">
        <v>9</v>
      </c>
      <c r="R1806">
        <v>7</v>
      </c>
      <c r="S1806" s="63" t="s">
        <v>191</v>
      </c>
      <c r="T1806" s="63" t="s">
        <v>191</v>
      </c>
      <c r="U1806" s="25" t="s">
        <v>138</v>
      </c>
      <c r="V1806">
        <v>119</v>
      </c>
      <c r="W1806">
        <v>132</v>
      </c>
      <c r="X1806">
        <v>1036</v>
      </c>
      <c r="Z1806">
        <v>4.8</v>
      </c>
      <c r="AA1806" s="37" t="s">
        <v>534</v>
      </c>
      <c r="AB1806" s="35" t="s">
        <v>377</v>
      </c>
      <c r="AC1806" s="35">
        <f>VLOOKUP(A1806,Raceinfo!$A$1:$D$15,4,0)</f>
        <v>3</v>
      </c>
      <c r="AD1806">
        <v>4</v>
      </c>
      <c r="AE1806">
        <v>59</v>
      </c>
      <c r="AF1806">
        <v>1</v>
      </c>
      <c r="AG1806">
        <v>3</v>
      </c>
      <c r="AH1806">
        <v>3</v>
      </c>
      <c r="AI1806">
        <v>12</v>
      </c>
      <c r="AL1806" t="s">
        <v>385</v>
      </c>
      <c r="AM1806" t="s">
        <v>1405</v>
      </c>
      <c r="AN1806" s="126">
        <f>表格2[[#This Row],[今次負磅]]/表格2[[#This Row],[排位體重]]*100%</f>
        <v>0.11486486486486487</v>
      </c>
      <c r="AO1806" t="str">
        <f t="shared" si="86"/>
        <v/>
      </c>
    </row>
    <row r="1807" spans="1:43" x14ac:dyDescent="0.25">
      <c r="A1807" s="26" t="s">
        <v>319</v>
      </c>
      <c r="B1807" s="21" t="s">
        <v>339</v>
      </c>
      <c r="C1807" s="21"/>
      <c r="D1807" s="21"/>
      <c r="E1807" s="11" t="s">
        <v>1414</v>
      </c>
      <c r="F1807" s="122"/>
      <c r="G1807" s="30" t="str">
        <f>VLOOKUP(AF1807, method!$A$1:$B$15, 2, 0)</f>
        <v>放頭</v>
      </c>
      <c r="H1807" s="15">
        <v>3</v>
      </c>
      <c r="I1807" s="15" t="str">
        <f t="shared" si="84"/>
        <v/>
      </c>
      <c r="J1807" s="15">
        <f>COUNTIF($B$2:B1807,B1807)</f>
        <v>11</v>
      </c>
      <c r="K1807" s="15" t="str">
        <f t="shared" ca="1" si="85"/>
        <v/>
      </c>
      <c r="L1807" t="s">
        <v>431</v>
      </c>
      <c r="M1807" s="39" t="s">
        <v>390</v>
      </c>
      <c r="N1807">
        <v>1400</v>
      </c>
      <c r="O1807">
        <v>1</v>
      </c>
      <c r="P1807">
        <v>21.7</v>
      </c>
      <c r="Q1807">
        <v>9</v>
      </c>
      <c r="R1807">
        <v>6</v>
      </c>
      <c r="S1807" s="63" t="s">
        <v>191</v>
      </c>
      <c r="T1807" s="63" t="s">
        <v>191</v>
      </c>
      <c r="U1807" s="25" t="s">
        <v>138</v>
      </c>
      <c r="V1807">
        <v>119</v>
      </c>
      <c r="W1807">
        <v>135</v>
      </c>
      <c r="X1807">
        <v>1042</v>
      </c>
      <c r="Z1807">
        <v>17</v>
      </c>
      <c r="AA1807" s="38" t="s">
        <v>550</v>
      </c>
      <c r="AB1807" s="35" t="s">
        <v>377</v>
      </c>
      <c r="AC1807" s="35">
        <f>VLOOKUP(A1807,Raceinfo!$A$1:$D$15,4,0)</f>
        <v>3</v>
      </c>
      <c r="AD1807">
        <v>4</v>
      </c>
      <c r="AE1807">
        <v>59</v>
      </c>
      <c r="AF1807">
        <v>1</v>
      </c>
      <c r="AG1807">
        <v>1</v>
      </c>
      <c r="AH1807">
        <v>1</v>
      </c>
      <c r="AI1807">
        <v>3</v>
      </c>
      <c r="AL1807" t="s">
        <v>385</v>
      </c>
      <c r="AM1807" t="s">
        <v>1405</v>
      </c>
      <c r="AN1807" s="126">
        <f>表格2[[#This Row],[今次負磅]]/表格2[[#This Row],[排位體重]]*100%</f>
        <v>0.11420345489443379</v>
      </c>
      <c r="AO1807" t="str">
        <f t="shared" si="86"/>
        <v/>
      </c>
    </row>
    <row r="1808" spans="1:43" x14ac:dyDescent="0.25">
      <c r="A1808" s="26" t="s">
        <v>319</v>
      </c>
      <c r="B1808" s="21" t="s">
        <v>339</v>
      </c>
      <c r="C1808" s="21"/>
      <c r="D1808" s="21"/>
      <c r="E1808" s="11" t="s">
        <v>1414</v>
      </c>
      <c r="F1808" s="122"/>
      <c r="G1808" s="30" t="str">
        <f>VLOOKUP(AF1808, method!$A$1:$B$15, 2, 0)</f>
        <v>放頭</v>
      </c>
      <c r="H1808">
        <v>9</v>
      </c>
      <c r="I1808" t="str">
        <f t="shared" si="84"/>
        <v/>
      </c>
      <c r="J1808">
        <f>COUNTIF($B$2:B1808,B1808)</f>
        <v>12</v>
      </c>
      <c r="K1808" t="str">
        <f t="shared" ca="1" si="85"/>
        <v/>
      </c>
      <c r="L1808" t="s">
        <v>478</v>
      </c>
      <c r="M1808" s="39" t="s">
        <v>430</v>
      </c>
      <c r="N1808">
        <v>1400</v>
      </c>
      <c r="O1808">
        <v>1</v>
      </c>
      <c r="P1808">
        <v>21.52</v>
      </c>
      <c r="Q1808">
        <v>9</v>
      </c>
      <c r="R1808">
        <v>11</v>
      </c>
      <c r="S1808" s="63" t="s">
        <v>191</v>
      </c>
      <c r="T1808" s="63" t="s">
        <v>191</v>
      </c>
      <c r="U1808" s="25" t="s">
        <v>138</v>
      </c>
      <c r="V1808">
        <v>119</v>
      </c>
      <c r="W1808">
        <v>116</v>
      </c>
      <c r="X1808">
        <v>1025</v>
      </c>
      <c r="Z1808">
        <v>77</v>
      </c>
      <c r="AA1808" s="37" t="s">
        <v>423</v>
      </c>
      <c r="AB1808" s="35" t="s">
        <v>370</v>
      </c>
      <c r="AC1808" s="35">
        <f>VLOOKUP(A1808,Raceinfo!$A$1:$D$15,4,0)</f>
        <v>3</v>
      </c>
      <c r="AD1808">
        <v>3</v>
      </c>
      <c r="AE1808">
        <v>61</v>
      </c>
      <c r="AF1808">
        <v>1</v>
      </c>
      <c r="AG1808">
        <v>2</v>
      </c>
      <c r="AH1808">
        <v>2</v>
      </c>
      <c r="AI1808">
        <v>9</v>
      </c>
      <c r="AL1808" t="s">
        <v>385</v>
      </c>
      <c r="AM1808" t="s">
        <v>1405</v>
      </c>
      <c r="AN1808" s="126">
        <f>表格2[[#This Row],[今次負磅]]/表格2[[#This Row],[排位體重]]*100%</f>
        <v>0.11609756097560976</v>
      </c>
      <c r="AO1808" t="str">
        <f t="shared" si="86"/>
        <v/>
      </c>
    </row>
    <row r="1809" spans="1:46" x14ac:dyDescent="0.25">
      <c r="A1809" s="26" t="s">
        <v>319</v>
      </c>
      <c r="B1809" s="21" t="s">
        <v>339</v>
      </c>
      <c r="C1809" s="21"/>
      <c r="D1809" s="21"/>
      <c r="E1809" s="125" t="s">
        <v>1399</v>
      </c>
      <c r="F1809" s="122"/>
      <c r="G1809" s="32" t="str">
        <f>VLOOKUP(AF1809, method!$A$1:$B$15, 2, 0)</f>
        <v>中前</v>
      </c>
      <c r="H1809">
        <v>6</v>
      </c>
      <c r="I1809" t="str">
        <f t="shared" si="84"/>
        <v/>
      </c>
      <c r="J1809">
        <f>COUNTIF($B$2:B1809,B1809)</f>
        <v>13</v>
      </c>
      <c r="K1809" t="str">
        <f t="shared" ca="1" si="85"/>
        <v/>
      </c>
      <c r="L1809" t="s">
        <v>576</v>
      </c>
      <c r="M1809" s="39" t="s">
        <v>413</v>
      </c>
      <c r="N1809" s="42">
        <v>1200</v>
      </c>
      <c r="O1809">
        <v>1</v>
      </c>
      <c r="P1809">
        <v>10.53</v>
      </c>
      <c r="Q1809">
        <v>9</v>
      </c>
      <c r="R1809">
        <v>4</v>
      </c>
      <c r="S1809" s="63" t="s">
        <v>191</v>
      </c>
      <c r="T1809" s="63" t="s">
        <v>191</v>
      </c>
      <c r="U1809" s="25" t="s">
        <v>138</v>
      </c>
      <c r="V1809">
        <v>119</v>
      </c>
      <c r="W1809">
        <v>123</v>
      </c>
      <c r="X1809">
        <v>1037</v>
      </c>
      <c r="Z1809">
        <v>16</v>
      </c>
      <c r="AA1809" s="37">
        <v>7</v>
      </c>
      <c r="AB1809" s="36" t="s">
        <v>702</v>
      </c>
      <c r="AC1809" s="36">
        <f>VLOOKUP(A1809,Raceinfo!$A$1:$D$15,4,0)</f>
        <v>3</v>
      </c>
      <c r="AD1809">
        <v>3</v>
      </c>
      <c r="AE1809">
        <v>63</v>
      </c>
      <c r="AF1809">
        <v>4</v>
      </c>
      <c r="AG1809">
        <v>5</v>
      </c>
      <c r="AH1809">
        <v>6</v>
      </c>
      <c r="AL1809" t="s">
        <v>385</v>
      </c>
      <c r="AM1809" t="s">
        <v>1405</v>
      </c>
      <c r="AN1809" s="126">
        <f>表格2[[#This Row],[今次負磅]]/表格2[[#This Row],[排位體重]]*100%</f>
        <v>0.11475409836065574</v>
      </c>
      <c r="AO1809" t="str">
        <f t="shared" si="86"/>
        <v/>
      </c>
    </row>
    <row r="1810" spans="1:46" x14ac:dyDescent="0.25">
      <c r="A1810" s="26" t="s">
        <v>319</v>
      </c>
      <c r="B1810" s="21" t="s">
        <v>339</v>
      </c>
      <c r="C1810" s="21"/>
      <c r="D1810" s="21"/>
      <c r="E1810" s="11" t="s">
        <v>1414</v>
      </c>
      <c r="F1810" s="122"/>
      <c r="G1810" s="33" t="str">
        <f>VLOOKUP(AF1810, method!$A$1:$B$15, 2, 0)</f>
        <v>留後</v>
      </c>
      <c r="H1810">
        <v>7</v>
      </c>
      <c r="I1810" t="str">
        <f t="shared" si="84"/>
        <v/>
      </c>
      <c r="J1810">
        <f>COUNTIF($B$2:B1810,B1810)</f>
        <v>14</v>
      </c>
      <c r="K1810" t="str">
        <f t="shared" ca="1" si="85"/>
        <v/>
      </c>
      <c r="L1810" t="s">
        <v>755</v>
      </c>
      <c r="M1810" s="40" t="s">
        <v>376</v>
      </c>
      <c r="N1810">
        <v>1000</v>
      </c>
      <c r="O1810">
        <v>0</v>
      </c>
      <c r="P1810">
        <v>57.8</v>
      </c>
      <c r="Q1810">
        <v>9</v>
      </c>
      <c r="R1810">
        <v>8</v>
      </c>
      <c r="S1810" s="63" t="s">
        <v>191</v>
      </c>
      <c r="T1810" s="54" t="s">
        <v>64</v>
      </c>
      <c r="U1810" s="25" t="s">
        <v>138</v>
      </c>
      <c r="V1810">
        <v>119</v>
      </c>
      <c r="W1810">
        <v>119</v>
      </c>
      <c r="X1810">
        <v>1048</v>
      </c>
      <c r="Z1810">
        <v>23</v>
      </c>
      <c r="AA1810" s="38" t="s">
        <v>517</v>
      </c>
      <c r="AB1810" s="35" t="s">
        <v>370</v>
      </c>
      <c r="AC1810" s="35">
        <f>VLOOKUP(A1810,Raceinfo!$A$1:$D$15,4,0)</f>
        <v>3</v>
      </c>
      <c r="AD1810">
        <v>3</v>
      </c>
      <c r="AE1810">
        <v>64</v>
      </c>
      <c r="AF1810">
        <v>11</v>
      </c>
      <c r="AG1810">
        <v>10</v>
      </c>
      <c r="AH1810">
        <v>7</v>
      </c>
      <c r="AL1810" t="s">
        <v>385</v>
      </c>
      <c r="AM1810" t="s">
        <v>1405</v>
      </c>
      <c r="AN1810" s="126">
        <f>表格2[[#This Row],[今次負磅]]/表格2[[#This Row],[排位體重]]*100%</f>
        <v>0.11354961832061068</v>
      </c>
      <c r="AO1810" t="str">
        <f t="shared" si="86"/>
        <v/>
      </c>
    </row>
    <row r="1811" spans="1:46" x14ac:dyDescent="0.25">
      <c r="A1811" s="26" t="s">
        <v>319</v>
      </c>
      <c r="B1811" s="21" t="s">
        <v>339</v>
      </c>
      <c r="C1811" s="21"/>
      <c r="D1811" s="21"/>
      <c r="E1811" s="11" t="s">
        <v>1414</v>
      </c>
      <c r="F1811" s="122"/>
      <c r="G1811" s="31" t="str">
        <f>VLOOKUP(AF1811, method!$A$1:$B$15, 2, 0)</f>
        <v>中後</v>
      </c>
      <c r="H1811">
        <v>6</v>
      </c>
      <c r="I1811" t="str">
        <f t="shared" si="84"/>
        <v/>
      </c>
      <c r="J1811">
        <f>COUNTIF($B$2:B1811,B1811)</f>
        <v>15</v>
      </c>
      <c r="K1811" t="str">
        <f t="shared" ca="1" si="85"/>
        <v/>
      </c>
      <c r="L1811" t="s">
        <v>636</v>
      </c>
      <c r="M1811" s="40" t="s">
        <v>398</v>
      </c>
      <c r="N1811">
        <v>1000</v>
      </c>
      <c r="O1811">
        <v>0</v>
      </c>
      <c r="P1811">
        <v>57.24</v>
      </c>
      <c r="Q1811">
        <v>9</v>
      </c>
      <c r="R1811">
        <v>12</v>
      </c>
      <c r="S1811" s="63" t="s">
        <v>191</v>
      </c>
      <c r="T1811" s="54" t="s">
        <v>64</v>
      </c>
      <c r="U1811" s="25" t="s">
        <v>138</v>
      </c>
      <c r="V1811">
        <v>119</v>
      </c>
      <c r="W1811">
        <v>120</v>
      </c>
      <c r="X1811">
        <v>1056</v>
      </c>
      <c r="Z1811">
        <v>51</v>
      </c>
      <c r="AA1811" s="37">
        <v>5</v>
      </c>
      <c r="AB1811" s="35" t="s">
        <v>370</v>
      </c>
      <c r="AC1811" s="35">
        <f>VLOOKUP(A1811,Raceinfo!$A$1:$D$15,4,0)</f>
        <v>3</v>
      </c>
      <c r="AD1811">
        <v>3</v>
      </c>
      <c r="AE1811">
        <v>64</v>
      </c>
      <c r="AF1811">
        <v>10</v>
      </c>
      <c r="AG1811">
        <v>10</v>
      </c>
      <c r="AH1811">
        <v>6</v>
      </c>
      <c r="AL1811" t="s">
        <v>385</v>
      </c>
      <c r="AM1811" t="s">
        <v>1405</v>
      </c>
      <c r="AN1811" s="126">
        <f>表格2[[#This Row],[今次負磅]]/表格2[[#This Row],[排位體重]]*100%</f>
        <v>0.11268939393939394</v>
      </c>
      <c r="AO1811" t="str">
        <f t="shared" si="86"/>
        <v/>
      </c>
    </row>
    <row r="1812" spans="1:46" x14ac:dyDescent="0.25">
      <c r="A1812" s="26" t="s">
        <v>319</v>
      </c>
      <c r="B1812" s="22" t="s">
        <v>341</v>
      </c>
      <c r="C1812" s="22" t="s">
        <v>1410</v>
      </c>
      <c r="D1812" s="22"/>
      <c r="E1812" s="125" t="s">
        <v>1399</v>
      </c>
      <c r="F1812" s="28" t="s">
        <v>1408</v>
      </c>
      <c r="G1812" s="30" t="str">
        <f>VLOOKUP(AF1812, method!$A$1:$B$15, 2, 0)</f>
        <v>放頭</v>
      </c>
      <c r="H1812" s="15">
        <v>1</v>
      </c>
      <c r="I1812" s="15" t="str">
        <f t="shared" si="84"/>
        <v>忠</v>
      </c>
      <c r="J1812" s="15">
        <f>COUNTIF($B$2:B1812,B1812)</f>
        <v>1</v>
      </c>
      <c r="K1812" s="15" t="str">
        <f t="shared" ca="1" si="85"/>
        <v/>
      </c>
      <c r="L1812" t="s">
        <v>415</v>
      </c>
      <c r="M1812" s="39" t="s">
        <v>413</v>
      </c>
      <c r="N1812" s="42">
        <v>1200</v>
      </c>
      <c r="O1812">
        <v>1</v>
      </c>
      <c r="P1812" s="127">
        <v>8.9</v>
      </c>
      <c r="Q1812">
        <v>7</v>
      </c>
      <c r="R1812">
        <v>1</v>
      </c>
      <c r="S1812" s="47" t="s">
        <v>32</v>
      </c>
      <c r="T1812" s="47" t="s">
        <v>32</v>
      </c>
      <c r="U1812" s="19" t="s">
        <v>78</v>
      </c>
      <c r="V1812">
        <v>118</v>
      </c>
      <c r="W1812">
        <v>132</v>
      </c>
      <c r="X1812">
        <v>1086</v>
      </c>
      <c r="Z1812">
        <v>3.1</v>
      </c>
      <c r="AA1812" s="38" t="s">
        <v>550</v>
      </c>
      <c r="AB1812" s="35" t="s">
        <v>377</v>
      </c>
      <c r="AC1812" s="35">
        <f>VLOOKUP(A1812,Raceinfo!$A$1:$D$15,4,0)</f>
        <v>3</v>
      </c>
      <c r="AD1812">
        <v>4</v>
      </c>
      <c r="AE1812">
        <v>55</v>
      </c>
      <c r="AF1812">
        <v>1</v>
      </c>
      <c r="AG1812">
        <v>1</v>
      </c>
      <c r="AH1812">
        <v>1</v>
      </c>
      <c r="AL1812" t="s">
        <v>18</v>
      </c>
      <c r="AM1812" t="s">
        <v>1475</v>
      </c>
      <c r="AN1812" s="126">
        <f>表格2[[#This Row],[今次負磅]]/表格2[[#This Row],[排位體重]]*100%</f>
        <v>0.10865561694290976</v>
      </c>
      <c r="AO1812" t="str">
        <f t="shared" si="86"/>
        <v/>
      </c>
      <c r="AT1812" t="s">
        <v>1506</v>
      </c>
    </row>
    <row r="1813" spans="1:46" x14ac:dyDescent="0.25">
      <c r="A1813" s="26" t="s">
        <v>319</v>
      </c>
      <c r="B1813" s="22" t="s">
        <v>341</v>
      </c>
      <c r="C1813" s="22"/>
      <c r="D1813" s="22"/>
      <c r="E1813" s="125" t="s">
        <v>1399</v>
      </c>
      <c r="F1813" s="23" t="s">
        <v>1409</v>
      </c>
      <c r="G1813" s="32" t="str">
        <f>VLOOKUP(AF1813, method!$A$1:$B$15, 2, 0)</f>
        <v>中前</v>
      </c>
      <c r="H1813" s="15">
        <v>2</v>
      </c>
      <c r="I1813" s="15" t="str">
        <f t="shared" si="84"/>
        <v>忠</v>
      </c>
      <c r="J1813" s="15">
        <f>COUNTIF($B$2:B1813,B1813)</f>
        <v>2</v>
      </c>
      <c r="K1813" s="15" t="str">
        <f t="shared" ca="1" si="85"/>
        <v/>
      </c>
      <c r="L1813" t="s">
        <v>465</v>
      </c>
      <c r="M1813" s="39" t="s">
        <v>413</v>
      </c>
      <c r="N1813">
        <v>1000</v>
      </c>
      <c r="O1813">
        <v>0</v>
      </c>
      <c r="P1813">
        <v>57.18</v>
      </c>
      <c r="Q1813">
        <v>7</v>
      </c>
      <c r="R1813">
        <v>1</v>
      </c>
      <c r="S1813" s="47" t="s">
        <v>32</v>
      </c>
      <c r="T1813" s="47" t="s">
        <v>32</v>
      </c>
      <c r="U1813" s="19" t="s">
        <v>78</v>
      </c>
      <c r="V1813">
        <v>118</v>
      </c>
      <c r="W1813">
        <v>127</v>
      </c>
      <c r="X1813">
        <v>1108</v>
      </c>
      <c r="Z1813">
        <v>4.4000000000000004</v>
      </c>
      <c r="AA1813" s="38" t="s">
        <v>463</v>
      </c>
      <c r="AB1813" s="36" t="s">
        <v>459</v>
      </c>
      <c r="AC1813" s="36">
        <f>VLOOKUP(A1813,Raceinfo!$A$1:$D$15,4,0)</f>
        <v>3</v>
      </c>
      <c r="AD1813">
        <v>4</v>
      </c>
      <c r="AE1813">
        <v>54</v>
      </c>
      <c r="AF1813">
        <v>6</v>
      </c>
      <c r="AG1813">
        <v>9</v>
      </c>
      <c r="AH1813">
        <v>2</v>
      </c>
      <c r="AL1813" t="s">
        <v>18</v>
      </c>
      <c r="AM1813" t="s">
        <v>1475</v>
      </c>
      <c r="AN1813" s="126">
        <f>表格2[[#This Row],[今次負磅]]/表格2[[#This Row],[排位體重]]*100%</f>
        <v>0.10649819494584838</v>
      </c>
      <c r="AO1813" t="str">
        <f t="shared" si="86"/>
        <v/>
      </c>
    </row>
    <row r="1814" spans="1:46" x14ac:dyDescent="0.25">
      <c r="A1814" s="26" t="s">
        <v>319</v>
      </c>
      <c r="B1814" s="22" t="s">
        <v>341</v>
      </c>
      <c r="C1814" s="22"/>
      <c r="D1814" s="22"/>
      <c r="E1814" s="11" t="s">
        <v>1414</v>
      </c>
      <c r="F1814" s="23" t="s">
        <v>1409</v>
      </c>
      <c r="G1814" s="32" t="str">
        <f>VLOOKUP(AF1814, method!$A$1:$B$15, 2, 0)</f>
        <v>中前</v>
      </c>
      <c r="H1814" s="15">
        <v>2</v>
      </c>
      <c r="I1814" s="15" t="str">
        <f t="shared" si="84"/>
        <v>忠</v>
      </c>
      <c r="J1814" s="15">
        <f>COUNTIF($B$2:B1814,B1814)</f>
        <v>3</v>
      </c>
      <c r="K1814" s="15" t="str">
        <f t="shared" ca="1" si="85"/>
        <v/>
      </c>
      <c r="L1814" t="s">
        <v>448</v>
      </c>
      <c r="M1814" s="39" t="s">
        <v>430</v>
      </c>
      <c r="N1814">
        <v>1000</v>
      </c>
      <c r="O1814">
        <v>0</v>
      </c>
      <c r="P1814">
        <v>56.37</v>
      </c>
      <c r="Q1814">
        <v>7</v>
      </c>
      <c r="R1814">
        <v>14</v>
      </c>
      <c r="S1814" s="47" t="s">
        <v>32</v>
      </c>
      <c r="T1814" s="51" t="s">
        <v>52</v>
      </c>
      <c r="U1814" s="19" t="s">
        <v>78</v>
      </c>
      <c r="V1814">
        <v>118</v>
      </c>
      <c r="W1814">
        <v>127</v>
      </c>
      <c r="X1814">
        <v>1111</v>
      </c>
      <c r="Z1814">
        <v>16</v>
      </c>
      <c r="AA1814" s="38" t="s">
        <v>470</v>
      </c>
      <c r="AB1814" s="35" t="s">
        <v>370</v>
      </c>
      <c r="AC1814" s="35">
        <f>VLOOKUP(A1814,Raceinfo!$A$1:$D$15,4,0)</f>
        <v>3</v>
      </c>
      <c r="AD1814">
        <v>4</v>
      </c>
      <c r="AE1814">
        <v>52</v>
      </c>
      <c r="AF1814">
        <v>4</v>
      </c>
      <c r="AG1814">
        <v>5</v>
      </c>
      <c r="AH1814">
        <v>2</v>
      </c>
      <c r="AL1814" t="s">
        <v>181</v>
      </c>
      <c r="AM1814" t="s">
        <v>1489</v>
      </c>
      <c r="AN1814" s="126">
        <f>表格2[[#This Row],[今次負磅]]/表格2[[#This Row],[排位體重]]*100%</f>
        <v>0.10621062106210621</v>
      </c>
      <c r="AO1814" t="str">
        <f t="shared" si="86"/>
        <v/>
      </c>
    </row>
    <row r="1815" spans="1:46" x14ac:dyDescent="0.25">
      <c r="A1815" s="26" t="s">
        <v>319</v>
      </c>
      <c r="B1815" s="23" t="s">
        <v>343</v>
      </c>
      <c r="C1815" s="23"/>
      <c r="D1815" s="23"/>
      <c r="E1815" s="11" t="s">
        <v>1414</v>
      </c>
      <c r="F1815" s="122"/>
      <c r="G1815" s="33" t="str">
        <f>VLOOKUP(AF1815, method!$A$1:$B$15, 2, 0)</f>
        <v>留後</v>
      </c>
      <c r="H1815">
        <v>10</v>
      </c>
      <c r="I1815" t="str">
        <f t="shared" si="84"/>
        <v/>
      </c>
      <c r="J1815">
        <f>COUNTIF($B$2:B1815,B1815)</f>
        <v>1</v>
      </c>
      <c r="K1815" t="str">
        <f t="shared" ca="1" si="85"/>
        <v/>
      </c>
      <c r="L1815" t="s">
        <v>458</v>
      </c>
      <c r="M1815" s="39" t="s">
        <v>430</v>
      </c>
      <c r="N1815">
        <v>1400</v>
      </c>
      <c r="O1815">
        <v>1</v>
      </c>
      <c r="P1815">
        <v>23.35</v>
      </c>
      <c r="Q1815">
        <v>4</v>
      </c>
      <c r="R1815">
        <v>9</v>
      </c>
      <c r="S1815" s="44" t="s">
        <v>347</v>
      </c>
      <c r="T1815" s="63" t="s">
        <v>191</v>
      </c>
      <c r="U1815" s="23" t="s">
        <v>47</v>
      </c>
      <c r="V1815">
        <v>115</v>
      </c>
      <c r="W1815">
        <v>122</v>
      </c>
      <c r="X1815">
        <v>1029</v>
      </c>
      <c r="Z1815">
        <v>47</v>
      </c>
      <c r="AA1815" s="37" t="s">
        <v>640</v>
      </c>
      <c r="AB1815" s="36" t="s">
        <v>459</v>
      </c>
      <c r="AC1815" s="36">
        <f>VLOOKUP(A1815,Raceinfo!$A$1:$D$15,4,0)</f>
        <v>3</v>
      </c>
      <c r="AD1815">
        <v>3</v>
      </c>
      <c r="AE1815">
        <v>65</v>
      </c>
      <c r="AF1815">
        <v>13</v>
      </c>
      <c r="AG1815">
        <v>14</v>
      </c>
      <c r="AH1815">
        <v>13</v>
      </c>
      <c r="AI1815">
        <v>10</v>
      </c>
      <c r="AL1815" t="s">
        <v>18</v>
      </c>
      <c r="AM1815" t="s">
        <v>1475</v>
      </c>
      <c r="AN1815" s="126">
        <f>表格2[[#This Row],[今次負磅]]/表格2[[#This Row],[排位體重]]*100%</f>
        <v>0.11175898931000972</v>
      </c>
      <c r="AO1815" t="str">
        <f t="shared" si="86"/>
        <v/>
      </c>
      <c r="AQ1815" t="s">
        <v>1419</v>
      </c>
      <c r="AS1815" t="s">
        <v>1421</v>
      </c>
    </row>
    <row r="1816" spans="1:46" x14ac:dyDescent="0.25">
      <c r="A1816" s="26" t="s">
        <v>319</v>
      </c>
      <c r="B1816" s="23" t="s">
        <v>343</v>
      </c>
      <c r="C1816" s="23"/>
      <c r="D1816" s="23"/>
      <c r="E1816" s="11" t="s">
        <v>1414</v>
      </c>
      <c r="F1816" s="122"/>
      <c r="G1816" s="33" t="str">
        <f>VLOOKUP(AF1816, method!$A$1:$B$15, 2, 0)</f>
        <v>留後</v>
      </c>
      <c r="H1816">
        <v>8</v>
      </c>
      <c r="I1816" t="str">
        <f t="shared" si="84"/>
        <v/>
      </c>
      <c r="J1816">
        <f>COUNTIF($B$2:B1816,B1816)</f>
        <v>2</v>
      </c>
      <c r="K1816" t="str">
        <f t="shared" ca="1" si="85"/>
        <v/>
      </c>
      <c r="L1816" t="s">
        <v>445</v>
      </c>
      <c r="M1816" s="40" t="s">
        <v>446</v>
      </c>
      <c r="N1816" s="42">
        <v>1200</v>
      </c>
      <c r="O1816">
        <v>1</v>
      </c>
      <c r="P1816">
        <v>10.37</v>
      </c>
      <c r="Q1816">
        <v>4</v>
      </c>
      <c r="R1816">
        <v>11</v>
      </c>
      <c r="S1816" s="44" t="s">
        <v>347</v>
      </c>
      <c r="T1816" s="63" t="s">
        <v>191</v>
      </c>
      <c r="U1816" s="23" t="s">
        <v>47</v>
      </c>
      <c r="V1816">
        <v>115</v>
      </c>
      <c r="W1816">
        <v>125</v>
      </c>
      <c r="X1816">
        <v>1034</v>
      </c>
      <c r="Z1816">
        <v>85</v>
      </c>
      <c r="AA1816" s="37" t="s">
        <v>414</v>
      </c>
      <c r="AB1816" s="35" t="s">
        <v>377</v>
      </c>
      <c r="AC1816" s="35">
        <f>VLOOKUP(A1816,Raceinfo!$A$1:$D$15,4,0)</f>
        <v>3</v>
      </c>
      <c r="AD1816">
        <v>3</v>
      </c>
      <c r="AE1816">
        <v>65</v>
      </c>
      <c r="AF1816">
        <v>12</v>
      </c>
      <c r="AG1816">
        <v>12</v>
      </c>
      <c r="AH1816">
        <v>8</v>
      </c>
      <c r="AL1816" t="s">
        <v>181</v>
      </c>
      <c r="AM1816" t="s">
        <v>1489</v>
      </c>
      <c r="AN1816" s="126">
        <f>表格2[[#This Row],[今次負磅]]/表格2[[#This Row],[排位體重]]*100%</f>
        <v>0.11121856866537717</v>
      </c>
      <c r="AO1816" t="str">
        <f t="shared" si="86"/>
        <v/>
      </c>
      <c r="AQ1816" t="s">
        <v>1419</v>
      </c>
      <c r="AS1816" t="s">
        <v>1421</v>
      </c>
    </row>
    <row r="1817" spans="1:46" x14ac:dyDescent="0.25">
      <c r="G1817" s="13"/>
    </row>
    <row r="1818" spans="1:46" x14ac:dyDescent="0.25">
      <c r="G1818" s="13"/>
    </row>
    <row r="1819" spans="1:46" x14ac:dyDescent="0.25">
      <c r="G1819" s="13"/>
    </row>
    <row r="1820" spans="1:46" x14ac:dyDescent="0.25">
      <c r="G1820" s="13"/>
    </row>
    <row r="1821" spans="1:46" x14ac:dyDescent="0.25">
      <c r="G1821" s="13"/>
    </row>
    <row r="1822" spans="1:46" x14ac:dyDescent="0.25">
      <c r="G1822" s="13"/>
    </row>
    <row r="1823" spans="1:46" x14ac:dyDescent="0.25">
      <c r="G1823" s="13"/>
    </row>
    <row r="1824" spans="1:46" x14ac:dyDescent="0.25">
      <c r="G1824" s="13"/>
    </row>
    <row r="1825" spans="7:7" x14ac:dyDescent="0.25">
      <c r="G1825" s="13"/>
    </row>
    <row r="1826" spans="7:7" x14ac:dyDescent="0.25">
      <c r="G1826" s="13"/>
    </row>
    <row r="1827" spans="7:7" x14ac:dyDescent="0.25">
      <c r="G1827" s="13"/>
    </row>
    <row r="1828" spans="7:7" x14ac:dyDescent="0.25">
      <c r="G1828" s="13"/>
    </row>
    <row r="1829" spans="7:7" x14ac:dyDescent="0.25">
      <c r="G1829" s="13"/>
    </row>
    <row r="1830" spans="7:7" x14ac:dyDescent="0.25">
      <c r="G1830" s="13"/>
    </row>
    <row r="1831" spans="7:7" x14ac:dyDescent="0.25">
      <c r="G1831" s="13"/>
    </row>
    <row r="1832" spans="7:7" x14ac:dyDescent="0.25">
      <c r="G1832" s="13"/>
    </row>
    <row r="1833" spans="7:7" x14ac:dyDescent="0.25">
      <c r="G1833" s="13"/>
    </row>
    <row r="1834" spans="7:7" x14ac:dyDescent="0.25">
      <c r="G1834" s="13"/>
    </row>
    <row r="1835" spans="7:7" x14ac:dyDescent="0.25">
      <c r="G1835" s="13"/>
    </row>
    <row r="1836" spans="7:7" x14ac:dyDescent="0.25">
      <c r="G1836" s="13"/>
    </row>
    <row r="1837" spans="7:7" x14ac:dyDescent="0.25">
      <c r="G1837" s="13"/>
    </row>
    <row r="1838" spans="7:7" x14ac:dyDescent="0.25">
      <c r="G1838" s="13"/>
    </row>
    <row r="1839" spans="7:7" x14ac:dyDescent="0.25">
      <c r="G1839" s="13"/>
    </row>
    <row r="1840" spans="7:7" x14ac:dyDescent="0.25">
      <c r="G1840" s="13"/>
    </row>
    <row r="1841" spans="7:7" x14ac:dyDescent="0.25">
      <c r="G1841" s="13"/>
    </row>
    <row r="1842" spans="7:7" x14ac:dyDescent="0.25">
      <c r="G1842" s="13"/>
    </row>
    <row r="1843" spans="7:7" x14ac:dyDescent="0.25">
      <c r="G1843" s="13"/>
    </row>
    <row r="1844" spans="7:7" x14ac:dyDescent="0.25">
      <c r="G1844" s="13"/>
    </row>
    <row r="1845" spans="7:7" x14ac:dyDescent="0.25">
      <c r="G1845" s="13"/>
    </row>
    <row r="1846" spans="7:7" x14ac:dyDescent="0.25">
      <c r="G1846" s="13"/>
    </row>
    <row r="1847" spans="7:7" x14ac:dyDescent="0.25">
      <c r="G1847" s="13"/>
    </row>
    <row r="1848" spans="7:7" x14ac:dyDescent="0.25">
      <c r="G1848" s="13"/>
    </row>
    <row r="1849" spans="7:7" x14ac:dyDescent="0.25">
      <c r="G1849" s="13"/>
    </row>
    <row r="1850" spans="7:7" x14ac:dyDescent="0.25">
      <c r="G1850" s="13"/>
    </row>
    <row r="1851" spans="7:7" x14ac:dyDescent="0.25">
      <c r="G1851" s="13"/>
    </row>
    <row r="1852" spans="7:7" x14ac:dyDescent="0.25">
      <c r="G1852" s="13"/>
    </row>
    <row r="1853" spans="7:7" x14ac:dyDescent="0.25">
      <c r="G1853" s="13"/>
    </row>
    <row r="1854" spans="7:7" x14ac:dyDescent="0.25">
      <c r="G1854" s="13"/>
    </row>
    <row r="1855" spans="7:7" x14ac:dyDescent="0.25">
      <c r="G1855" s="13"/>
    </row>
    <row r="1856" spans="7:7" x14ac:dyDescent="0.25">
      <c r="G1856" s="13"/>
    </row>
    <row r="1857" spans="7:7" x14ac:dyDescent="0.25">
      <c r="G1857" s="13"/>
    </row>
    <row r="1858" spans="7:7" x14ac:dyDescent="0.25">
      <c r="G1858" s="13"/>
    </row>
    <row r="1859" spans="7:7" x14ac:dyDescent="0.25">
      <c r="G1859" s="13"/>
    </row>
    <row r="1860" spans="7:7" x14ac:dyDescent="0.25">
      <c r="G1860" s="13"/>
    </row>
    <row r="1861" spans="7:7" x14ac:dyDescent="0.25">
      <c r="G1861" s="13"/>
    </row>
    <row r="1862" spans="7:7" x14ac:dyDescent="0.25">
      <c r="G1862" s="13"/>
    </row>
    <row r="1863" spans="7:7" x14ac:dyDescent="0.25">
      <c r="G1863" s="13"/>
    </row>
    <row r="1864" spans="7:7" x14ac:dyDescent="0.25">
      <c r="G1864" s="13"/>
    </row>
    <row r="1865" spans="7:7" x14ac:dyDescent="0.25">
      <c r="G1865" s="13"/>
    </row>
    <row r="1866" spans="7:7" x14ac:dyDescent="0.25">
      <c r="G1866" s="13"/>
    </row>
    <row r="1867" spans="7:7" x14ac:dyDescent="0.25">
      <c r="G1867" s="13"/>
    </row>
    <row r="1868" spans="7:7" x14ac:dyDescent="0.25">
      <c r="G1868" s="13"/>
    </row>
    <row r="1869" spans="7:7" x14ac:dyDescent="0.25">
      <c r="G1869" s="13"/>
    </row>
    <row r="1870" spans="7:7" x14ac:dyDescent="0.25">
      <c r="G1870" s="13"/>
    </row>
    <row r="1871" spans="7:7" x14ac:dyDescent="0.25">
      <c r="G1871" s="13"/>
    </row>
    <row r="1872" spans="7:7" x14ac:dyDescent="0.25">
      <c r="G1872" s="13"/>
    </row>
    <row r="1873" spans="7:7" x14ac:dyDescent="0.25">
      <c r="G1873" s="13"/>
    </row>
    <row r="1874" spans="7:7" x14ac:dyDescent="0.25">
      <c r="G1874" s="13"/>
    </row>
    <row r="1875" spans="7:7" x14ac:dyDescent="0.25">
      <c r="G1875" s="13"/>
    </row>
    <row r="1876" spans="7:7" x14ac:dyDescent="0.25">
      <c r="G1876" s="13"/>
    </row>
    <row r="1877" spans="7:7" x14ac:dyDescent="0.25">
      <c r="G1877" s="13"/>
    </row>
    <row r="1878" spans="7:7" x14ac:dyDescent="0.25">
      <c r="G1878" s="13"/>
    </row>
    <row r="1879" spans="7:7" x14ac:dyDescent="0.25">
      <c r="G1879" s="13"/>
    </row>
    <row r="1880" spans="7:7" x14ac:dyDescent="0.25">
      <c r="G1880" s="13"/>
    </row>
    <row r="1881" spans="7:7" x14ac:dyDescent="0.25">
      <c r="G1881" s="13"/>
    </row>
    <row r="1882" spans="7:7" x14ac:dyDescent="0.25">
      <c r="G1882" s="13"/>
    </row>
    <row r="1883" spans="7:7" x14ac:dyDescent="0.25">
      <c r="G1883" s="13"/>
    </row>
    <row r="1884" spans="7:7" x14ac:dyDescent="0.25">
      <c r="G1884" s="13"/>
    </row>
    <row r="1885" spans="7:7" x14ac:dyDescent="0.25">
      <c r="G1885" s="13"/>
    </row>
    <row r="1886" spans="7:7" x14ac:dyDescent="0.25">
      <c r="G1886" s="13"/>
    </row>
    <row r="1887" spans="7:7" x14ac:dyDescent="0.25">
      <c r="G1887" s="13"/>
    </row>
    <row r="1888" spans="7:7" x14ac:dyDescent="0.25">
      <c r="G1888" s="13"/>
    </row>
    <row r="1889" spans="7:7" x14ac:dyDescent="0.25">
      <c r="G1889" s="13"/>
    </row>
    <row r="1890" spans="7:7" x14ac:dyDescent="0.25">
      <c r="G1890" s="13"/>
    </row>
    <row r="1891" spans="7:7" x14ac:dyDescent="0.25">
      <c r="G1891" s="13"/>
    </row>
    <row r="1892" spans="7:7" x14ac:dyDescent="0.25">
      <c r="G1892" s="13"/>
    </row>
    <row r="1893" spans="7:7" x14ac:dyDescent="0.25">
      <c r="G1893" s="13"/>
    </row>
    <row r="1894" spans="7:7" x14ac:dyDescent="0.25">
      <c r="G1894" s="13"/>
    </row>
    <row r="1895" spans="7:7" x14ac:dyDescent="0.25">
      <c r="G1895" s="13"/>
    </row>
    <row r="1896" spans="7:7" x14ac:dyDescent="0.25">
      <c r="G1896" s="13"/>
    </row>
    <row r="1897" spans="7:7" x14ac:dyDescent="0.25">
      <c r="G1897" s="13"/>
    </row>
    <row r="1898" spans="7:7" x14ac:dyDescent="0.25">
      <c r="G1898" s="13"/>
    </row>
    <row r="1899" spans="7:7" x14ac:dyDescent="0.25">
      <c r="G1899" s="13"/>
    </row>
    <row r="1900" spans="7:7" x14ac:dyDescent="0.25">
      <c r="G1900" s="13"/>
    </row>
    <row r="1901" spans="7:7" x14ac:dyDescent="0.25">
      <c r="G1901" s="13"/>
    </row>
    <row r="1902" spans="7:7" x14ac:dyDescent="0.25">
      <c r="G1902" s="13"/>
    </row>
    <row r="1903" spans="7:7" x14ac:dyDescent="0.25">
      <c r="G1903" s="13"/>
    </row>
    <row r="1904" spans="7:7" x14ac:dyDescent="0.25">
      <c r="G1904" s="13"/>
    </row>
    <row r="1905" spans="7:7" x14ac:dyDescent="0.25">
      <c r="G1905" s="13"/>
    </row>
    <row r="1906" spans="7:7" x14ac:dyDescent="0.25">
      <c r="G1906" s="13"/>
    </row>
    <row r="1907" spans="7:7" x14ac:dyDescent="0.25">
      <c r="G1907" s="13"/>
    </row>
    <row r="1908" spans="7:7" x14ac:dyDescent="0.25">
      <c r="G1908" s="13"/>
    </row>
    <row r="1909" spans="7:7" x14ac:dyDescent="0.25">
      <c r="G1909" s="13"/>
    </row>
    <row r="1910" spans="7:7" x14ac:dyDescent="0.25">
      <c r="G1910" s="13"/>
    </row>
    <row r="1911" spans="7:7" x14ac:dyDescent="0.25">
      <c r="G1911" s="13"/>
    </row>
    <row r="1912" spans="7:7" x14ac:dyDescent="0.25">
      <c r="G1912" s="13"/>
    </row>
    <row r="1913" spans="7:7" x14ac:dyDescent="0.25">
      <c r="G1913" s="13"/>
    </row>
    <row r="1914" spans="7:7" x14ac:dyDescent="0.25">
      <c r="G1914" s="13"/>
    </row>
    <row r="1915" spans="7:7" x14ac:dyDescent="0.25">
      <c r="G1915" s="13"/>
    </row>
    <row r="1916" spans="7:7" x14ac:dyDescent="0.25">
      <c r="G1916" s="13"/>
    </row>
    <row r="1917" spans="7:7" x14ac:dyDescent="0.25">
      <c r="G1917" s="13"/>
    </row>
    <row r="1918" spans="7:7" x14ac:dyDescent="0.25">
      <c r="G1918" s="13"/>
    </row>
    <row r="1919" spans="7:7" x14ac:dyDescent="0.25">
      <c r="G1919" s="13"/>
    </row>
    <row r="1920" spans="7:7" x14ac:dyDescent="0.25">
      <c r="G1920" s="13"/>
    </row>
    <row r="1921" spans="7:7" x14ac:dyDescent="0.25">
      <c r="G1921" s="13"/>
    </row>
    <row r="1922" spans="7:7" x14ac:dyDescent="0.25">
      <c r="G1922" s="13"/>
    </row>
    <row r="1923" spans="7:7" x14ac:dyDescent="0.25">
      <c r="G1923" s="13"/>
    </row>
    <row r="1924" spans="7:7" x14ac:dyDescent="0.25">
      <c r="G1924" s="13"/>
    </row>
    <row r="1925" spans="7:7" x14ac:dyDescent="0.25">
      <c r="G1925" s="13"/>
    </row>
    <row r="1926" spans="7:7" x14ac:dyDescent="0.25">
      <c r="G1926" s="13"/>
    </row>
    <row r="1927" spans="7:7" x14ac:dyDescent="0.25">
      <c r="G1927" s="13"/>
    </row>
    <row r="1928" spans="7:7" x14ac:dyDescent="0.25">
      <c r="G1928" s="13"/>
    </row>
    <row r="1929" spans="7:7" x14ac:dyDescent="0.25">
      <c r="G1929" s="13"/>
    </row>
    <row r="1930" spans="7:7" x14ac:dyDescent="0.25">
      <c r="G1930" s="13"/>
    </row>
    <row r="1931" spans="7:7" x14ac:dyDescent="0.25">
      <c r="G1931" s="13"/>
    </row>
    <row r="1932" spans="7:7" x14ac:dyDescent="0.25">
      <c r="G1932" s="13"/>
    </row>
    <row r="1933" spans="7:7" x14ac:dyDescent="0.25">
      <c r="G1933" s="13"/>
    </row>
    <row r="1934" spans="7:7" x14ac:dyDescent="0.25">
      <c r="G1934" s="13"/>
    </row>
    <row r="1935" spans="7:7" x14ac:dyDescent="0.25">
      <c r="G1935" s="13"/>
    </row>
    <row r="1936" spans="7:7" x14ac:dyDescent="0.25">
      <c r="G1936" s="13"/>
    </row>
    <row r="1937" spans="7:7" x14ac:dyDescent="0.25">
      <c r="G1937" s="13"/>
    </row>
    <row r="1938" spans="7:7" x14ac:dyDescent="0.25">
      <c r="G1938" s="13"/>
    </row>
    <row r="1939" spans="7:7" x14ac:dyDescent="0.25">
      <c r="G1939" s="13"/>
    </row>
    <row r="1940" spans="7:7" x14ac:dyDescent="0.25">
      <c r="G1940" s="13"/>
    </row>
    <row r="1941" spans="7:7" x14ac:dyDescent="0.25">
      <c r="G1941" s="13"/>
    </row>
    <row r="1942" spans="7:7" x14ac:dyDescent="0.25">
      <c r="G1942" s="13"/>
    </row>
    <row r="1943" spans="7:7" x14ac:dyDescent="0.25">
      <c r="G1943" s="13"/>
    </row>
    <row r="1944" spans="7:7" x14ac:dyDescent="0.25">
      <c r="G1944" s="13"/>
    </row>
    <row r="1945" spans="7:7" x14ac:dyDescent="0.25">
      <c r="G1945" s="13"/>
    </row>
    <row r="1946" spans="7:7" x14ac:dyDescent="0.25">
      <c r="G1946" s="13"/>
    </row>
    <row r="1947" spans="7:7" x14ac:dyDescent="0.25">
      <c r="G1947" s="13"/>
    </row>
    <row r="1948" spans="7:7" x14ac:dyDescent="0.25">
      <c r="G1948" s="13"/>
    </row>
    <row r="1949" spans="7:7" x14ac:dyDescent="0.25">
      <c r="G1949" s="13"/>
    </row>
    <row r="1950" spans="7:7" x14ac:dyDescent="0.25">
      <c r="G1950" s="13"/>
    </row>
    <row r="1951" spans="7:7" x14ac:dyDescent="0.25">
      <c r="G1951" s="13"/>
    </row>
    <row r="1952" spans="7:7" x14ac:dyDescent="0.25">
      <c r="G1952" s="13"/>
    </row>
    <row r="1953" spans="7:7" x14ac:dyDescent="0.25">
      <c r="G1953" s="13"/>
    </row>
    <row r="1954" spans="7:7" x14ac:dyDescent="0.25">
      <c r="G1954" s="13"/>
    </row>
    <row r="1955" spans="7:7" x14ac:dyDescent="0.25">
      <c r="G1955" s="13"/>
    </row>
    <row r="1956" spans="7:7" x14ac:dyDescent="0.25">
      <c r="G1956" s="13"/>
    </row>
    <row r="1957" spans="7:7" x14ac:dyDescent="0.25">
      <c r="G1957" s="13"/>
    </row>
    <row r="1958" spans="7:7" x14ac:dyDescent="0.25">
      <c r="G1958" s="13"/>
    </row>
    <row r="1959" spans="7:7" x14ac:dyDescent="0.25">
      <c r="G1959" s="13"/>
    </row>
    <row r="1960" spans="7:7" x14ac:dyDescent="0.25">
      <c r="G1960" s="13"/>
    </row>
    <row r="1961" spans="7:7" x14ac:dyDescent="0.25">
      <c r="G1961" s="13"/>
    </row>
    <row r="1962" spans="7:7" x14ac:dyDescent="0.25">
      <c r="G1962" s="13"/>
    </row>
    <row r="1963" spans="7:7" x14ac:dyDescent="0.25">
      <c r="G1963" s="13"/>
    </row>
    <row r="1964" spans="7:7" x14ac:dyDescent="0.25">
      <c r="G1964" s="13"/>
    </row>
    <row r="1965" spans="7:7" x14ac:dyDescent="0.25">
      <c r="G1965" s="13"/>
    </row>
    <row r="1966" spans="7:7" x14ac:dyDescent="0.25">
      <c r="G1966" s="13"/>
    </row>
    <row r="1967" spans="7:7" x14ac:dyDescent="0.25">
      <c r="G1967" s="13"/>
    </row>
    <row r="1968" spans="7:7" x14ac:dyDescent="0.25">
      <c r="G1968" s="13"/>
    </row>
    <row r="1969" spans="7:7" x14ac:dyDescent="0.25">
      <c r="G1969" s="13"/>
    </row>
    <row r="1970" spans="7:7" x14ac:dyDescent="0.25">
      <c r="G1970" s="13"/>
    </row>
    <row r="1971" spans="7:7" x14ac:dyDescent="0.25">
      <c r="G1971" s="13"/>
    </row>
    <row r="1972" spans="7:7" x14ac:dyDescent="0.25">
      <c r="G1972" s="13"/>
    </row>
    <row r="1973" spans="7:7" x14ac:dyDescent="0.25">
      <c r="G1973" s="13"/>
    </row>
    <row r="1974" spans="7:7" x14ac:dyDescent="0.25">
      <c r="G1974" s="13"/>
    </row>
    <row r="1975" spans="7:7" x14ac:dyDescent="0.25">
      <c r="G1975" s="13"/>
    </row>
    <row r="1976" spans="7:7" x14ac:dyDescent="0.25">
      <c r="G1976" s="13"/>
    </row>
    <row r="1977" spans="7:7" x14ac:dyDescent="0.25">
      <c r="G1977" s="13"/>
    </row>
    <row r="1978" spans="7:7" x14ac:dyDescent="0.25">
      <c r="G1978" s="13"/>
    </row>
    <row r="1979" spans="7:7" x14ac:dyDescent="0.25">
      <c r="G1979" s="13"/>
    </row>
    <row r="1980" spans="7:7" x14ac:dyDescent="0.25">
      <c r="G1980" s="13"/>
    </row>
    <row r="1981" spans="7:7" x14ac:dyDescent="0.25">
      <c r="G1981" s="13"/>
    </row>
    <row r="1982" spans="7:7" x14ac:dyDescent="0.25">
      <c r="G1982" s="13"/>
    </row>
    <row r="1983" spans="7:7" x14ac:dyDescent="0.25">
      <c r="G1983" s="13"/>
    </row>
    <row r="1984" spans="7:7" x14ac:dyDescent="0.25">
      <c r="G1984" s="13"/>
    </row>
    <row r="1985" spans="7:7" x14ac:dyDescent="0.25">
      <c r="G1985" s="13"/>
    </row>
    <row r="1986" spans="7:7" x14ac:dyDescent="0.25">
      <c r="G1986" s="13"/>
    </row>
    <row r="1987" spans="7:7" x14ac:dyDescent="0.25">
      <c r="G1987" s="13"/>
    </row>
    <row r="1988" spans="7:7" x14ac:dyDescent="0.25">
      <c r="G1988" s="13"/>
    </row>
    <row r="1989" spans="7:7" x14ac:dyDescent="0.25">
      <c r="G1989" s="13"/>
    </row>
    <row r="1990" spans="7:7" x14ac:dyDescent="0.25">
      <c r="G1990" s="13"/>
    </row>
    <row r="1991" spans="7:7" x14ac:dyDescent="0.25">
      <c r="G1991" s="13"/>
    </row>
    <row r="1992" spans="7:7" x14ac:dyDescent="0.25">
      <c r="G1992" s="13"/>
    </row>
    <row r="1993" spans="7:7" x14ac:dyDescent="0.25">
      <c r="G1993" s="13"/>
    </row>
    <row r="1994" spans="7:7" x14ac:dyDescent="0.25">
      <c r="G1994" s="13"/>
    </row>
    <row r="1995" spans="7:7" x14ac:dyDescent="0.25">
      <c r="G1995" s="13"/>
    </row>
    <row r="1996" spans="7:7" x14ac:dyDescent="0.25">
      <c r="G1996" s="13"/>
    </row>
    <row r="1997" spans="7:7" x14ac:dyDescent="0.25">
      <c r="G1997" s="13"/>
    </row>
    <row r="1998" spans="7:7" x14ac:dyDescent="0.25">
      <c r="G1998" s="13"/>
    </row>
    <row r="1999" spans="7:7" x14ac:dyDescent="0.25">
      <c r="G1999" s="13"/>
    </row>
    <row r="2000" spans="7:7" x14ac:dyDescent="0.25">
      <c r="G2000" s="13"/>
    </row>
    <row r="2001" spans="7:7" x14ac:dyDescent="0.25">
      <c r="G2001" s="13"/>
    </row>
    <row r="2002" spans="7:7" x14ac:dyDescent="0.25">
      <c r="G2002" s="13"/>
    </row>
    <row r="2003" spans="7:7" x14ac:dyDescent="0.25">
      <c r="G2003" s="13"/>
    </row>
    <row r="2004" spans="7:7" x14ac:dyDescent="0.25">
      <c r="G2004" s="13"/>
    </row>
    <row r="2005" spans="7:7" x14ac:dyDescent="0.25">
      <c r="G2005" s="13"/>
    </row>
    <row r="2006" spans="7:7" x14ac:dyDescent="0.25">
      <c r="G2006" s="13"/>
    </row>
    <row r="2007" spans="7:7" x14ac:dyDescent="0.25">
      <c r="G2007" s="13"/>
    </row>
    <row r="2008" spans="7:7" x14ac:dyDescent="0.25">
      <c r="G2008" s="13"/>
    </row>
    <row r="2009" spans="7:7" x14ac:dyDescent="0.25">
      <c r="G2009" s="13"/>
    </row>
    <row r="2010" spans="7:7" x14ac:dyDescent="0.25">
      <c r="G2010" s="13"/>
    </row>
    <row r="2011" spans="7:7" x14ac:dyDescent="0.25">
      <c r="G2011" s="13"/>
    </row>
    <row r="2012" spans="7:7" x14ac:dyDescent="0.25">
      <c r="G2012" s="13"/>
    </row>
    <row r="2013" spans="7:7" x14ac:dyDescent="0.25">
      <c r="G2013" s="13"/>
    </row>
    <row r="2014" spans="7:7" x14ac:dyDescent="0.25">
      <c r="G2014" s="13"/>
    </row>
    <row r="2015" spans="7:7" x14ac:dyDescent="0.25">
      <c r="G2015" s="13"/>
    </row>
    <row r="2016" spans="7:7" x14ac:dyDescent="0.25">
      <c r="G2016" s="13"/>
    </row>
    <row r="2017" spans="7:7" x14ac:dyDescent="0.25">
      <c r="G2017" s="13"/>
    </row>
    <row r="2018" spans="7:7" x14ac:dyDescent="0.25">
      <c r="G2018" s="13"/>
    </row>
    <row r="2019" spans="7:7" x14ac:dyDescent="0.25">
      <c r="G2019" s="13"/>
    </row>
    <row r="2020" spans="7:7" x14ac:dyDescent="0.25">
      <c r="G2020" s="13"/>
    </row>
    <row r="2021" spans="7:7" x14ac:dyDescent="0.25">
      <c r="G2021" s="13"/>
    </row>
    <row r="2022" spans="7:7" x14ac:dyDescent="0.25">
      <c r="G2022" s="13"/>
    </row>
    <row r="2023" spans="7:7" x14ac:dyDescent="0.25">
      <c r="G2023" s="13"/>
    </row>
    <row r="2024" spans="7:7" x14ac:dyDescent="0.25">
      <c r="G2024" s="13"/>
    </row>
    <row r="2025" spans="7:7" x14ac:dyDescent="0.25">
      <c r="G2025" s="13"/>
    </row>
    <row r="2026" spans="7:7" x14ac:dyDescent="0.25">
      <c r="G2026" s="13"/>
    </row>
    <row r="2027" spans="7:7" x14ac:dyDescent="0.25">
      <c r="G2027" s="13"/>
    </row>
    <row r="2028" spans="7:7" x14ac:dyDescent="0.25">
      <c r="G2028" s="13"/>
    </row>
    <row r="2029" spans="7:7" x14ac:dyDescent="0.25">
      <c r="G2029" s="13"/>
    </row>
    <row r="2030" spans="7:7" x14ac:dyDescent="0.25">
      <c r="G2030" s="13"/>
    </row>
    <row r="2031" spans="7:7" x14ac:dyDescent="0.25">
      <c r="G2031" s="13"/>
    </row>
    <row r="2032" spans="7:7" x14ac:dyDescent="0.25">
      <c r="G2032" s="13"/>
    </row>
    <row r="2033" spans="7:7" x14ac:dyDescent="0.25">
      <c r="G2033" s="13"/>
    </row>
    <row r="2034" spans="7:7" x14ac:dyDescent="0.25">
      <c r="G2034" s="13"/>
    </row>
    <row r="2035" spans="7:7" x14ac:dyDescent="0.25">
      <c r="G2035" s="13"/>
    </row>
    <row r="2036" spans="7:7" x14ac:dyDescent="0.25">
      <c r="G2036" s="13"/>
    </row>
    <row r="2037" spans="7:7" x14ac:dyDescent="0.25">
      <c r="G2037" s="13"/>
    </row>
    <row r="2038" spans="7:7" x14ac:dyDescent="0.25">
      <c r="G2038" s="13"/>
    </row>
    <row r="2039" spans="7:7" x14ac:dyDescent="0.25">
      <c r="G2039" s="13"/>
    </row>
    <row r="2040" spans="7:7" x14ac:dyDescent="0.25">
      <c r="G2040" s="13"/>
    </row>
    <row r="2041" spans="7:7" x14ac:dyDescent="0.25">
      <c r="G2041" s="13"/>
    </row>
    <row r="2042" spans="7:7" x14ac:dyDescent="0.25">
      <c r="G2042" s="13"/>
    </row>
    <row r="2043" spans="7:7" x14ac:dyDescent="0.25">
      <c r="G2043" s="13"/>
    </row>
    <row r="2044" spans="7:7" x14ac:dyDescent="0.25">
      <c r="G2044" s="13"/>
    </row>
    <row r="2045" spans="7:7" x14ac:dyDescent="0.25">
      <c r="G2045" s="13"/>
    </row>
    <row r="2046" spans="7:7" x14ac:dyDescent="0.25">
      <c r="G2046" s="13"/>
    </row>
    <row r="2047" spans="7:7" x14ac:dyDescent="0.25">
      <c r="G2047" s="13"/>
    </row>
    <row r="2048" spans="7:7" x14ac:dyDescent="0.25">
      <c r="G2048" s="13"/>
    </row>
    <row r="2049" spans="7:7" x14ac:dyDescent="0.25">
      <c r="G2049" s="13"/>
    </row>
    <row r="2050" spans="7:7" x14ac:dyDescent="0.25">
      <c r="G2050" s="13"/>
    </row>
    <row r="2051" spans="7:7" x14ac:dyDescent="0.25">
      <c r="G2051" s="13"/>
    </row>
    <row r="2052" spans="7:7" x14ac:dyDescent="0.25">
      <c r="G2052" s="13"/>
    </row>
    <row r="2053" spans="7:7" x14ac:dyDescent="0.25">
      <c r="G2053" s="13"/>
    </row>
    <row r="2054" spans="7:7" x14ac:dyDescent="0.25">
      <c r="G2054" s="13"/>
    </row>
    <row r="2055" spans="7:7" x14ac:dyDescent="0.25">
      <c r="G2055" s="13"/>
    </row>
    <row r="2056" spans="7:7" x14ac:dyDescent="0.25">
      <c r="G2056" s="13"/>
    </row>
    <row r="2057" spans="7:7" x14ac:dyDescent="0.25">
      <c r="G2057" s="13"/>
    </row>
    <row r="2058" spans="7:7" x14ac:dyDescent="0.25">
      <c r="G2058" s="13"/>
    </row>
    <row r="2059" spans="7:7" x14ac:dyDescent="0.25">
      <c r="G2059" s="13"/>
    </row>
    <row r="2060" spans="7:7" x14ac:dyDescent="0.25">
      <c r="G2060" s="13"/>
    </row>
    <row r="2061" spans="7:7" x14ac:dyDescent="0.25">
      <c r="G2061" s="13"/>
    </row>
    <row r="2062" spans="7:7" x14ac:dyDescent="0.25">
      <c r="G2062" s="13"/>
    </row>
    <row r="2063" spans="7:7" x14ac:dyDescent="0.25">
      <c r="G2063" s="13"/>
    </row>
    <row r="2064" spans="7:7" x14ac:dyDescent="0.25">
      <c r="G2064" s="13"/>
    </row>
    <row r="2065" spans="7:7" x14ac:dyDescent="0.25">
      <c r="G2065" s="13"/>
    </row>
    <row r="2066" spans="7:7" x14ac:dyDescent="0.25">
      <c r="G2066" s="13"/>
    </row>
    <row r="2067" spans="7:7" x14ac:dyDescent="0.25">
      <c r="G2067" s="13"/>
    </row>
    <row r="2068" spans="7:7" x14ac:dyDescent="0.25">
      <c r="G2068" s="13"/>
    </row>
    <row r="2069" spans="7:7" x14ac:dyDescent="0.25">
      <c r="G2069" s="13"/>
    </row>
    <row r="2070" spans="7:7" x14ac:dyDescent="0.25">
      <c r="G2070" s="13"/>
    </row>
    <row r="2071" spans="7:7" x14ac:dyDescent="0.25">
      <c r="G2071" s="13"/>
    </row>
    <row r="2072" spans="7:7" x14ac:dyDescent="0.25">
      <c r="G2072" s="13"/>
    </row>
    <row r="2073" spans="7:7" x14ac:dyDescent="0.25">
      <c r="G2073" s="13"/>
    </row>
    <row r="2074" spans="7:7" x14ac:dyDescent="0.25">
      <c r="G2074" s="13"/>
    </row>
    <row r="2075" spans="7:7" x14ac:dyDescent="0.25">
      <c r="G2075" s="13"/>
    </row>
    <row r="2076" spans="7:7" x14ac:dyDescent="0.25">
      <c r="G2076" s="13"/>
    </row>
    <row r="2077" spans="7:7" x14ac:dyDescent="0.25">
      <c r="G2077" s="13"/>
    </row>
    <row r="2078" spans="7:7" x14ac:dyDescent="0.25">
      <c r="G2078" s="13"/>
    </row>
    <row r="2079" spans="7:7" x14ac:dyDescent="0.25">
      <c r="G2079" s="13"/>
    </row>
    <row r="2080" spans="7:7" x14ac:dyDescent="0.25">
      <c r="G2080" s="13"/>
    </row>
    <row r="2081" spans="7:7" x14ac:dyDescent="0.25">
      <c r="G2081" s="13"/>
    </row>
    <row r="2082" spans="7:7" x14ac:dyDescent="0.25">
      <c r="G2082" s="13"/>
    </row>
    <row r="2083" spans="7:7" x14ac:dyDescent="0.25">
      <c r="G2083" s="13"/>
    </row>
    <row r="2084" spans="7:7" x14ac:dyDescent="0.25">
      <c r="G2084" s="13"/>
    </row>
    <row r="2085" spans="7:7" x14ac:dyDescent="0.25">
      <c r="G2085" s="13"/>
    </row>
    <row r="2086" spans="7:7" x14ac:dyDescent="0.25">
      <c r="G2086" s="13"/>
    </row>
    <row r="2087" spans="7:7" x14ac:dyDescent="0.25">
      <c r="G2087" s="13"/>
    </row>
    <row r="2088" spans="7:7" x14ac:dyDescent="0.25">
      <c r="G2088" s="13"/>
    </row>
    <row r="2089" spans="7:7" x14ac:dyDescent="0.25">
      <c r="G2089" s="13"/>
    </row>
    <row r="2090" spans="7:7" x14ac:dyDescent="0.25">
      <c r="G2090" s="13"/>
    </row>
    <row r="2091" spans="7:7" x14ac:dyDescent="0.25">
      <c r="G2091" s="13"/>
    </row>
    <row r="2092" spans="7:7" x14ac:dyDescent="0.25">
      <c r="G2092" s="13"/>
    </row>
    <row r="2093" spans="7:7" x14ac:dyDescent="0.25">
      <c r="G2093" s="13"/>
    </row>
    <row r="2094" spans="7:7" x14ac:dyDescent="0.25">
      <c r="G2094" s="13"/>
    </row>
    <row r="2095" spans="7:7" x14ac:dyDescent="0.25">
      <c r="G2095" s="13"/>
    </row>
    <row r="2096" spans="7:7" x14ac:dyDescent="0.25">
      <c r="G2096" s="13"/>
    </row>
    <row r="2097" spans="7:7" x14ac:dyDescent="0.25">
      <c r="G2097" s="13"/>
    </row>
    <row r="2098" spans="7:7" x14ac:dyDescent="0.25">
      <c r="G2098" s="13"/>
    </row>
    <row r="2099" spans="7:7" x14ac:dyDescent="0.25">
      <c r="G2099" s="13"/>
    </row>
    <row r="2100" spans="7:7" x14ac:dyDescent="0.25">
      <c r="G2100" s="13"/>
    </row>
    <row r="2101" spans="7:7" x14ac:dyDescent="0.25">
      <c r="G2101" s="13"/>
    </row>
    <row r="2102" spans="7:7" x14ac:dyDescent="0.25">
      <c r="G2102" s="13"/>
    </row>
    <row r="2103" spans="7:7" x14ac:dyDescent="0.25">
      <c r="G2103" s="13"/>
    </row>
    <row r="2104" spans="7:7" x14ac:dyDescent="0.25">
      <c r="G2104" s="13"/>
    </row>
    <row r="2105" spans="7:7" x14ac:dyDescent="0.25">
      <c r="G2105" s="13"/>
    </row>
    <row r="2106" spans="7:7" x14ac:dyDescent="0.25">
      <c r="G2106" s="13"/>
    </row>
    <row r="2107" spans="7:7" x14ac:dyDescent="0.25">
      <c r="G2107" s="13"/>
    </row>
    <row r="2108" spans="7:7" x14ac:dyDescent="0.25">
      <c r="G2108" s="13"/>
    </row>
    <row r="2109" spans="7:7" x14ac:dyDescent="0.25">
      <c r="G2109" s="13"/>
    </row>
    <row r="2110" spans="7:7" x14ac:dyDescent="0.25">
      <c r="G2110" s="13"/>
    </row>
    <row r="2111" spans="7:7" x14ac:dyDescent="0.25">
      <c r="G2111" s="13"/>
    </row>
    <row r="2112" spans="7:7" x14ac:dyDescent="0.25">
      <c r="G2112" s="13"/>
    </row>
    <row r="2113" spans="7:7" x14ac:dyDescent="0.25">
      <c r="G2113" s="13"/>
    </row>
    <row r="2114" spans="7:7" x14ac:dyDescent="0.25">
      <c r="G2114" s="13"/>
    </row>
    <row r="2115" spans="7:7" x14ac:dyDescent="0.25">
      <c r="G2115" s="13"/>
    </row>
    <row r="2116" spans="7:7" x14ac:dyDescent="0.25">
      <c r="G2116" s="13"/>
    </row>
    <row r="2117" spans="7:7" x14ac:dyDescent="0.25">
      <c r="G2117" s="13"/>
    </row>
  </sheetData>
  <phoneticPr fontId="3" type="noConversion"/>
  <conditionalFormatting sqref="H1:K1048576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Q1:Q1048576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R1">
    <cfRule type="colorScale" priority="1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T1817:T1048576 R2:R1816">
    <cfRule type="colorScale" priority="2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U1817:U1048576 AE2:AE1816">
    <cfRule type="colorScale" priority="23">
      <colorScale>
        <cfvo type="min"/>
        <cfvo type="max"/>
        <color rgb="FFFFEF9C"/>
        <color rgb="FF63BE7B"/>
      </colorScale>
    </cfRule>
  </conditionalFormatting>
  <conditionalFormatting sqref="V1:V1048576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W1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X1">
    <cfRule type="colorScale" priority="6">
      <colorScale>
        <cfvo type="min"/>
        <cfvo type="max"/>
        <color rgb="FFFFEF9C"/>
        <color rgb="FF63BE7B"/>
      </colorScale>
    </cfRule>
  </conditionalFormatting>
  <conditionalFormatting sqref="Z1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1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E1">
    <cfRule type="colorScale" priority="9">
      <colorScale>
        <cfvo type="min"/>
        <cfvo type="max"/>
        <color rgb="FFFFEF9C"/>
        <color rgb="FF63BE7B"/>
      </colorScale>
    </cfRule>
  </conditionalFormatting>
  <conditionalFormatting sqref="AF1817:AF1048576 Z2:Z1816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F1:AK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H1817:AH1048576 W2:W1816">
    <cfRule type="colorScale" priority="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K1817:AK1048576 AD2:AD1816"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N1817:AR1048576 X1817:X1048576 AF2:AK1816"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T1817:AT1048576 X2:X1816">
    <cfRule type="colorScale" priority="20">
      <colorScale>
        <cfvo type="min"/>
        <cfvo type="max"/>
        <color rgb="FFFFEF9C"/>
        <color rgb="FF63BE7B"/>
      </colorScale>
    </cfRule>
  </conditionalFormatting>
  <pageMargins left="0.75" right="0.75" top="1" bottom="1" header="0.5" footer="0.5"/>
  <pageSetup paperSize="9" orientation="portrait" horizontalDpi="180" verticalDpi="18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E6760-618D-430F-A689-2482CCCD9773}">
  <sheetPr codeName="工作表22"/>
  <dimension ref="A1:E153"/>
  <sheetViews>
    <sheetView workbookViewId="0"/>
  </sheetViews>
  <sheetFormatPr defaultRowHeight="15.75" x14ac:dyDescent="0.25"/>
  <sheetData>
    <row r="1" spans="1:5" x14ac:dyDescent="0.25">
      <c r="A1" t="s">
        <v>1</v>
      </c>
      <c r="B1" t="s">
        <v>31</v>
      </c>
      <c r="C1" t="s">
        <v>1410</v>
      </c>
      <c r="D1" t="s">
        <v>593</v>
      </c>
      <c r="E1" t="s">
        <v>1414</v>
      </c>
    </row>
    <row r="2" spans="1:5" x14ac:dyDescent="0.25">
      <c r="A2" t="s">
        <v>1</v>
      </c>
      <c r="B2" t="s">
        <v>72</v>
      </c>
      <c r="C2" t="s">
        <v>1410</v>
      </c>
      <c r="D2" t="s">
        <v>593</v>
      </c>
      <c r="E2" t="s">
        <v>1414</v>
      </c>
    </row>
    <row r="3" spans="1:5" x14ac:dyDescent="0.25">
      <c r="A3" t="s">
        <v>81</v>
      </c>
      <c r="B3" t="s">
        <v>89</v>
      </c>
      <c r="C3" t="s">
        <v>1410</v>
      </c>
      <c r="D3" t="s">
        <v>593</v>
      </c>
      <c r="E3" t="s">
        <v>1414</v>
      </c>
    </row>
    <row r="4" spans="1:5" x14ac:dyDescent="0.25">
      <c r="A4" t="s">
        <v>81</v>
      </c>
      <c r="B4" t="s">
        <v>102</v>
      </c>
      <c r="C4" t="s">
        <v>1410</v>
      </c>
      <c r="D4" t="s">
        <v>593</v>
      </c>
      <c r="E4" t="s">
        <v>1414</v>
      </c>
    </row>
    <row r="5" spans="1:5" x14ac:dyDescent="0.25">
      <c r="A5" t="s">
        <v>81</v>
      </c>
      <c r="B5" t="s">
        <v>108</v>
      </c>
      <c r="C5" t="s">
        <v>1410</v>
      </c>
      <c r="D5" t="s">
        <v>593</v>
      </c>
      <c r="E5" t="s">
        <v>1414</v>
      </c>
    </row>
    <row r="6" spans="1:5" x14ac:dyDescent="0.25">
      <c r="A6" t="s">
        <v>115</v>
      </c>
      <c r="B6" t="s">
        <v>120</v>
      </c>
      <c r="C6" t="s">
        <v>1410</v>
      </c>
      <c r="D6" t="s">
        <v>593</v>
      </c>
      <c r="E6" t="s">
        <v>1414</v>
      </c>
    </row>
    <row r="7" spans="1:5" x14ac:dyDescent="0.25">
      <c r="A7" t="s">
        <v>115</v>
      </c>
      <c r="B7" t="s">
        <v>120</v>
      </c>
      <c r="C7" t="s">
        <v>1410</v>
      </c>
      <c r="D7" t="s">
        <v>593</v>
      </c>
      <c r="E7" t="s">
        <v>1414</v>
      </c>
    </row>
    <row r="8" spans="1:5" x14ac:dyDescent="0.25">
      <c r="A8" t="s">
        <v>115</v>
      </c>
      <c r="B8" t="s">
        <v>122</v>
      </c>
      <c r="C8" t="s">
        <v>1410</v>
      </c>
      <c r="D8" t="s">
        <v>593</v>
      </c>
      <c r="E8" t="s">
        <v>1414</v>
      </c>
    </row>
    <row r="9" spans="1:5" x14ac:dyDescent="0.25">
      <c r="A9" t="s">
        <v>115</v>
      </c>
      <c r="B9" t="s">
        <v>122</v>
      </c>
      <c r="C9" t="s">
        <v>1410</v>
      </c>
      <c r="D9" t="s">
        <v>593</v>
      </c>
      <c r="E9" t="s">
        <v>1414</v>
      </c>
    </row>
    <row r="10" spans="1:5" x14ac:dyDescent="0.25">
      <c r="A10" t="s">
        <v>115</v>
      </c>
      <c r="B10" t="s">
        <v>122</v>
      </c>
      <c r="C10" t="s">
        <v>1410</v>
      </c>
      <c r="D10" t="s">
        <v>593</v>
      </c>
      <c r="E10" t="s">
        <v>1414</v>
      </c>
    </row>
    <row r="11" spans="1:5" x14ac:dyDescent="0.25">
      <c r="A11" t="s">
        <v>115</v>
      </c>
      <c r="B11" t="s">
        <v>124</v>
      </c>
      <c r="C11" t="s">
        <v>1410</v>
      </c>
      <c r="D11" t="s">
        <v>593</v>
      </c>
      <c r="E11" t="s">
        <v>1414</v>
      </c>
    </row>
    <row r="12" spans="1:5" x14ac:dyDescent="0.25">
      <c r="A12" t="s">
        <v>115</v>
      </c>
      <c r="B12" t="s">
        <v>124</v>
      </c>
      <c r="C12" t="s">
        <v>1410</v>
      </c>
      <c r="D12" t="s">
        <v>593</v>
      </c>
      <c r="E12" t="s">
        <v>1414</v>
      </c>
    </row>
    <row r="13" spans="1:5" x14ac:dyDescent="0.25">
      <c r="A13" t="s">
        <v>167</v>
      </c>
      <c r="B13" t="s">
        <v>185</v>
      </c>
      <c r="C13" t="s">
        <v>1410</v>
      </c>
      <c r="D13" t="s">
        <v>593</v>
      </c>
      <c r="E13" t="s">
        <v>1414</v>
      </c>
    </row>
    <row r="14" spans="1:5" x14ac:dyDescent="0.25">
      <c r="A14" t="s">
        <v>167</v>
      </c>
      <c r="B14" t="s">
        <v>190</v>
      </c>
      <c r="C14" t="s">
        <v>1410</v>
      </c>
      <c r="D14" t="s">
        <v>593</v>
      </c>
      <c r="E14" t="s">
        <v>1414</v>
      </c>
    </row>
    <row r="15" spans="1:5" x14ac:dyDescent="0.25">
      <c r="A15" t="s">
        <v>167</v>
      </c>
      <c r="B15" t="s">
        <v>190</v>
      </c>
      <c r="C15" t="s">
        <v>1410</v>
      </c>
      <c r="D15" t="s">
        <v>593</v>
      </c>
      <c r="E15" t="s">
        <v>1414</v>
      </c>
    </row>
    <row r="16" spans="1:5" x14ac:dyDescent="0.25">
      <c r="A16" t="s">
        <v>203</v>
      </c>
      <c r="B16" t="s">
        <v>204</v>
      </c>
      <c r="C16" t="s">
        <v>1410</v>
      </c>
      <c r="D16" t="s">
        <v>593</v>
      </c>
      <c r="E16" t="s">
        <v>1414</v>
      </c>
    </row>
    <row r="17" spans="1:5" x14ac:dyDescent="0.25">
      <c r="A17" t="s">
        <v>203</v>
      </c>
      <c r="B17" t="s">
        <v>210</v>
      </c>
      <c r="C17" t="s">
        <v>1410</v>
      </c>
      <c r="D17" t="s">
        <v>593</v>
      </c>
      <c r="E17" t="s">
        <v>1414</v>
      </c>
    </row>
    <row r="18" spans="1:5" x14ac:dyDescent="0.25">
      <c r="A18" t="s">
        <v>203</v>
      </c>
      <c r="B18" t="s">
        <v>218</v>
      </c>
      <c r="C18" t="s">
        <v>1410</v>
      </c>
      <c r="D18" t="s">
        <v>593</v>
      </c>
      <c r="E18" t="s">
        <v>1414</v>
      </c>
    </row>
    <row r="19" spans="1:5" x14ac:dyDescent="0.25">
      <c r="A19" t="s">
        <v>203</v>
      </c>
      <c r="B19" t="s">
        <v>230</v>
      </c>
      <c r="C19" t="s">
        <v>1410</v>
      </c>
      <c r="D19" t="s">
        <v>593</v>
      </c>
      <c r="E19" t="s">
        <v>1414</v>
      </c>
    </row>
    <row r="20" spans="1:5" x14ac:dyDescent="0.25">
      <c r="A20" t="s">
        <v>238</v>
      </c>
      <c r="B20" t="s">
        <v>245</v>
      </c>
      <c r="C20" t="s">
        <v>1410</v>
      </c>
      <c r="D20" t="s">
        <v>593</v>
      </c>
      <c r="E20" t="s">
        <v>1414</v>
      </c>
    </row>
    <row r="21" spans="1:5" x14ac:dyDescent="0.25">
      <c r="A21" t="s">
        <v>238</v>
      </c>
      <c r="B21" t="s">
        <v>254</v>
      </c>
      <c r="C21" t="s">
        <v>1410</v>
      </c>
      <c r="D21" t="s">
        <v>593</v>
      </c>
      <c r="E21" t="s">
        <v>1414</v>
      </c>
    </row>
    <row r="22" spans="1:5" x14ac:dyDescent="0.25">
      <c r="A22" t="s">
        <v>238</v>
      </c>
      <c r="B22" t="s">
        <v>256</v>
      </c>
      <c r="C22" t="s">
        <v>1410</v>
      </c>
      <c r="D22" t="s">
        <v>593</v>
      </c>
      <c r="E22" t="s">
        <v>1414</v>
      </c>
    </row>
    <row r="23" spans="1:5" x14ac:dyDescent="0.25">
      <c r="A23" t="s">
        <v>238</v>
      </c>
      <c r="B23" t="s">
        <v>256</v>
      </c>
      <c r="C23" t="s">
        <v>1410</v>
      </c>
      <c r="D23" t="s">
        <v>593</v>
      </c>
      <c r="E23" t="s">
        <v>1414</v>
      </c>
    </row>
    <row r="24" spans="1:5" x14ac:dyDescent="0.25">
      <c r="A24" t="s">
        <v>258</v>
      </c>
      <c r="B24" t="s">
        <v>265</v>
      </c>
      <c r="C24" t="s">
        <v>1410</v>
      </c>
      <c r="D24" t="s">
        <v>593</v>
      </c>
      <c r="E24" t="s">
        <v>1414</v>
      </c>
    </row>
    <row r="25" spans="1:5" x14ac:dyDescent="0.25">
      <c r="A25" t="s">
        <v>258</v>
      </c>
      <c r="B25" t="s">
        <v>267</v>
      </c>
      <c r="C25" t="s">
        <v>1410</v>
      </c>
      <c r="D25" t="s">
        <v>593</v>
      </c>
      <c r="E25" t="s">
        <v>1414</v>
      </c>
    </row>
    <row r="26" spans="1:5" x14ac:dyDescent="0.25">
      <c r="A26" t="s">
        <v>290</v>
      </c>
      <c r="B26" t="s">
        <v>299</v>
      </c>
      <c r="C26" t="s">
        <v>1410</v>
      </c>
      <c r="D26" t="s">
        <v>593</v>
      </c>
      <c r="E26" t="s">
        <v>1414</v>
      </c>
    </row>
    <row r="27" spans="1:5" x14ac:dyDescent="0.25">
      <c r="A27" t="s">
        <v>290</v>
      </c>
      <c r="B27" t="s">
        <v>299</v>
      </c>
      <c r="C27" t="s">
        <v>1410</v>
      </c>
      <c r="D27" t="s">
        <v>593</v>
      </c>
      <c r="E27" t="s">
        <v>1414</v>
      </c>
    </row>
    <row r="28" spans="1:5" x14ac:dyDescent="0.25">
      <c r="A28" t="s">
        <v>290</v>
      </c>
      <c r="B28" t="s">
        <v>299</v>
      </c>
      <c r="C28" t="s">
        <v>1410</v>
      </c>
      <c r="D28" t="s">
        <v>593</v>
      </c>
      <c r="E28" t="s">
        <v>1414</v>
      </c>
    </row>
    <row r="29" spans="1:5" x14ac:dyDescent="0.25">
      <c r="A29" t="s">
        <v>290</v>
      </c>
      <c r="B29" t="s">
        <v>303</v>
      </c>
      <c r="C29" t="s">
        <v>1410</v>
      </c>
      <c r="D29" t="s">
        <v>593</v>
      </c>
      <c r="E29" t="s">
        <v>1414</v>
      </c>
    </row>
    <row r="30" spans="1:5" x14ac:dyDescent="0.25">
      <c r="A30" t="s">
        <v>290</v>
      </c>
      <c r="B30" t="s">
        <v>303</v>
      </c>
      <c r="C30" t="s">
        <v>1410</v>
      </c>
      <c r="D30" t="s">
        <v>593</v>
      </c>
      <c r="E30" t="s">
        <v>1414</v>
      </c>
    </row>
    <row r="31" spans="1:5" x14ac:dyDescent="0.25">
      <c r="A31" t="s">
        <v>319</v>
      </c>
      <c r="B31" t="s">
        <v>326</v>
      </c>
      <c r="C31" t="s">
        <v>1410</v>
      </c>
      <c r="D31" t="s">
        <v>593</v>
      </c>
      <c r="E31" t="s">
        <v>1414</v>
      </c>
    </row>
    <row r="32" spans="1:5" x14ac:dyDescent="0.25">
      <c r="A32" t="s">
        <v>319</v>
      </c>
      <c r="B32" t="s">
        <v>326</v>
      </c>
      <c r="E32" t="s">
        <v>1414</v>
      </c>
    </row>
    <row r="33" spans="1:5" x14ac:dyDescent="0.25">
      <c r="A33" t="s">
        <v>319</v>
      </c>
      <c r="B33" t="s">
        <v>326</v>
      </c>
      <c r="E33" t="s">
        <v>29</v>
      </c>
    </row>
    <row r="34" spans="1:5" x14ac:dyDescent="0.25">
      <c r="A34" t="s">
        <v>319</v>
      </c>
      <c r="B34" t="s">
        <v>326</v>
      </c>
      <c r="E34" t="s">
        <v>29</v>
      </c>
    </row>
    <row r="35" spans="1:5" x14ac:dyDescent="0.25">
      <c r="A35" t="s">
        <v>319</v>
      </c>
      <c r="B35" t="s">
        <v>326</v>
      </c>
      <c r="E35" t="s">
        <v>29</v>
      </c>
    </row>
    <row r="36" spans="1:5" x14ac:dyDescent="0.25">
      <c r="A36" t="s">
        <v>319</v>
      </c>
      <c r="B36" t="s">
        <v>326</v>
      </c>
      <c r="C36" t="s">
        <v>1410</v>
      </c>
      <c r="E36" t="s">
        <v>29</v>
      </c>
    </row>
    <row r="37" spans="1:5" x14ac:dyDescent="0.25">
      <c r="A37" t="s">
        <v>319</v>
      </c>
      <c r="B37" t="s">
        <v>326</v>
      </c>
      <c r="E37" t="s">
        <v>29</v>
      </c>
    </row>
    <row r="38" spans="1:5" x14ac:dyDescent="0.25">
      <c r="A38" t="s">
        <v>319</v>
      </c>
      <c r="B38" t="s">
        <v>326</v>
      </c>
      <c r="E38" t="s">
        <v>29</v>
      </c>
    </row>
    <row r="39" spans="1:5" x14ac:dyDescent="0.25">
      <c r="A39" t="s">
        <v>319</v>
      </c>
      <c r="B39" t="s">
        <v>326</v>
      </c>
      <c r="E39" t="s">
        <v>29</v>
      </c>
    </row>
    <row r="40" spans="1:5" x14ac:dyDescent="0.25">
      <c r="A40" t="s">
        <v>319</v>
      </c>
      <c r="B40" t="s">
        <v>326</v>
      </c>
      <c r="E40" t="s">
        <v>29</v>
      </c>
    </row>
    <row r="41" spans="1:5" x14ac:dyDescent="0.25">
      <c r="A41" t="s">
        <v>319</v>
      </c>
      <c r="B41" t="s">
        <v>326</v>
      </c>
      <c r="E41" t="s">
        <v>29</v>
      </c>
    </row>
    <row r="42" spans="1:5" x14ac:dyDescent="0.25">
      <c r="A42" t="s">
        <v>319</v>
      </c>
      <c r="B42" t="s">
        <v>326</v>
      </c>
      <c r="E42" t="s">
        <v>29</v>
      </c>
    </row>
    <row r="43" spans="1:5" x14ac:dyDescent="0.25">
      <c r="A43" t="s">
        <v>319</v>
      </c>
      <c r="B43" t="s">
        <v>326</v>
      </c>
      <c r="E43" t="s">
        <v>29</v>
      </c>
    </row>
    <row r="44" spans="1:5" x14ac:dyDescent="0.25">
      <c r="A44" t="s">
        <v>319</v>
      </c>
      <c r="B44" t="s">
        <v>326</v>
      </c>
      <c r="E44" t="s">
        <v>29</v>
      </c>
    </row>
    <row r="45" spans="1:5" x14ac:dyDescent="0.25">
      <c r="A45" t="s">
        <v>319</v>
      </c>
      <c r="B45" t="s">
        <v>326</v>
      </c>
      <c r="C45" t="s">
        <v>1410</v>
      </c>
      <c r="E45" t="s">
        <v>29</v>
      </c>
    </row>
    <row r="46" spans="1:5" x14ac:dyDescent="0.25">
      <c r="A46" t="s">
        <v>319</v>
      </c>
      <c r="B46" t="s">
        <v>326</v>
      </c>
      <c r="E46" t="s">
        <v>29</v>
      </c>
    </row>
    <row r="47" spans="1:5" x14ac:dyDescent="0.25">
      <c r="A47" t="s">
        <v>319</v>
      </c>
      <c r="B47" t="s">
        <v>326</v>
      </c>
      <c r="E47" t="s">
        <v>29</v>
      </c>
    </row>
    <row r="48" spans="1:5" x14ac:dyDescent="0.25">
      <c r="A48" t="s">
        <v>319</v>
      </c>
      <c r="B48" t="s">
        <v>326</v>
      </c>
      <c r="C48" t="s">
        <v>1410</v>
      </c>
      <c r="E48" t="s">
        <v>29</v>
      </c>
    </row>
    <row r="49" spans="1:5" x14ac:dyDescent="0.25">
      <c r="A49" t="s">
        <v>319</v>
      </c>
      <c r="B49" t="s">
        <v>326</v>
      </c>
      <c r="E49" t="s">
        <v>29</v>
      </c>
    </row>
    <row r="50" spans="1:5" x14ac:dyDescent="0.25">
      <c r="A50" t="s">
        <v>319</v>
      </c>
      <c r="B50" t="s">
        <v>326</v>
      </c>
      <c r="E50" t="s">
        <v>1414</v>
      </c>
    </row>
    <row r="51" spans="1:5" x14ac:dyDescent="0.25">
      <c r="A51" t="s">
        <v>319</v>
      </c>
      <c r="B51" t="s">
        <v>326</v>
      </c>
      <c r="E51" t="s">
        <v>1414</v>
      </c>
    </row>
    <row r="52" spans="1:5" x14ac:dyDescent="0.25">
      <c r="A52" t="s">
        <v>319</v>
      </c>
      <c r="B52" t="s">
        <v>326</v>
      </c>
      <c r="E52" t="s">
        <v>1414</v>
      </c>
    </row>
    <row r="53" spans="1:5" x14ac:dyDescent="0.25">
      <c r="A53" t="s">
        <v>319</v>
      </c>
      <c r="B53" t="s">
        <v>326</v>
      </c>
      <c r="E53" t="s">
        <v>1414</v>
      </c>
    </row>
    <row r="54" spans="1:5" x14ac:dyDescent="0.25">
      <c r="A54" t="s">
        <v>319</v>
      </c>
      <c r="B54" t="s">
        <v>326</v>
      </c>
      <c r="E54" t="s">
        <v>29</v>
      </c>
    </row>
    <row r="55" spans="1:5" x14ac:dyDescent="0.25">
      <c r="A55" t="s">
        <v>319</v>
      </c>
      <c r="B55" t="s">
        <v>326</v>
      </c>
      <c r="E55" t="s">
        <v>29</v>
      </c>
    </row>
    <row r="56" spans="1:5" x14ac:dyDescent="0.25">
      <c r="A56" t="s">
        <v>319</v>
      </c>
      <c r="B56" t="s">
        <v>326</v>
      </c>
      <c r="E56" t="s">
        <v>29</v>
      </c>
    </row>
    <row r="57" spans="1:5" x14ac:dyDescent="0.25">
      <c r="A57" t="s">
        <v>319</v>
      </c>
      <c r="B57" t="s">
        <v>327</v>
      </c>
      <c r="E57" t="s">
        <v>1399</v>
      </c>
    </row>
    <row r="58" spans="1:5" x14ac:dyDescent="0.25">
      <c r="A58" t="s">
        <v>319</v>
      </c>
      <c r="B58" t="s">
        <v>327</v>
      </c>
      <c r="E58" t="s">
        <v>1399</v>
      </c>
    </row>
    <row r="59" spans="1:5" x14ac:dyDescent="0.25">
      <c r="A59" t="s">
        <v>319</v>
      </c>
      <c r="B59" t="s">
        <v>327</v>
      </c>
      <c r="E59" t="s">
        <v>1414</v>
      </c>
    </row>
    <row r="60" spans="1:5" x14ac:dyDescent="0.25">
      <c r="A60" t="s">
        <v>319</v>
      </c>
      <c r="B60" t="s">
        <v>327</v>
      </c>
      <c r="E60" t="s">
        <v>1399</v>
      </c>
    </row>
    <row r="61" spans="1:5" x14ac:dyDescent="0.25">
      <c r="A61" t="s">
        <v>319</v>
      </c>
      <c r="B61" t="s">
        <v>327</v>
      </c>
      <c r="C61" t="s">
        <v>1410</v>
      </c>
      <c r="E61" t="s">
        <v>1399</v>
      </c>
    </row>
    <row r="62" spans="1:5" x14ac:dyDescent="0.25">
      <c r="A62" t="s">
        <v>319</v>
      </c>
      <c r="B62" t="s">
        <v>327</v>
      </c>
      <c r="C62" t="s">
        <v>1410</v>
      </c>
      <c r="E62" t="s">
        <v>1413</v>
      </c>
    </row>
    <row r="63" spans="1:5" x14ac:dyDescent="0.25">
      <c r="A63" t="s">
        <v>319</v>
      </c>
      <c r="B63" t="s">
        <v>327</v>
      </c>
      <c r="C63" t="s">
        <v>1410</v>
      </c>
      <c r="E63" t="s">
        <v>1413</v>
      </c>
    </row>
    <row r="64" spans="1:5" x14ac:dyDescent="0.25">
      <c r="A64" t="s">
        <v>319</v>
      </c>
      <c r="B64" t="s">
        <v>327</v>
      </c>
      <c r="E64" t="s">
        <v>1414</v>
      </c>
    </row>
    <row r="65" spans="1:5" x14ac:dyDescent="0.25">
      <c r="A65" t="s">
        <v>319</v>
      </c>
      <c r="B65" t="s">
        <v>327</v>
      </c>
      <c r="E65" t="s">
        <v>1399</v>
      </c>
    </row>
    <row r="66" spans="1:5" x14ac:dyDescent="0.25">
      <c r="A66" t="s">
        <v>319</v>
      </c>
      <c r="B66" t="s">
        <v>327</v>
      </c>
      <c r="C66" t="s">
        <v>1410</v>
      </c>
      <c r="E66" t="s">
        <v>1399</v>
      </c>
    </row>
    <row r="67" spans="1:5" x14ac:dyDescent="0.25">
      <c r="A67" t="s">
        <v>319</v>
      </c>
      <c r="B67" t="s">
        <v>327</v>
      </c>
      <c r="C67" t="s">
        <v>1410</v>
      </c>
      <c r="E67" t="s">
        <v>1399</v>
      </c>
    </row>
    <row r="68" spans="1:5" x14ac:dyDescent="0.25">
      <c r="A68" t="s">
        <v>319</v>
      </c>
      <c r="B68" t="s">
        <v>327</v>
      </c>
      <c r="E68" t="s">
        <v>1399</v>
      </c>
    </row>
    <row r="69" spans="1:5" x14ac:dyDescent="0.25">
      <c r="A69" t="s">
        <v>319</v>
      </c>
      <c r="B69" t="s">
        <v>327</v>
      </c>
      <c r="E69" t="s">
        <v>1414</v>
      </c>
    </row>
    <row r="70" spans="1:5" x14ac:dyDescent="0.25">
      <c r="A70" t="s">
        <v>319</v>
      </c>
      <c r="B70" t="s">
        <v>327</v>
      </c>
      <c r="E70" t="s">
        <v>1414</v>
      </c>
    </row>
    <row r="71" spans="1:5" x14ac:dyDescent="0.25">
      <c r="A71" t="s">
        <v>319</v>
      </c>
      <c r="B71" t="s">
        <v>327</v>
      </c>
      <c r="E71" t="s">
        <v>1399</v>
      </c>
    </row>
    <row r="72" spans="1:5" x14ac:dyDescent="0.25">
      <c r="A72" t="s">
        <v>319</v>
      </c>
      <c r="B72" t="s">
        <v>327</v>
      </c>
      <c r="E72" t="s">
        <v>1399</v>
      </c>
    </row>
    <row r="73" spans="1:5" x14ac:dyDescent="0.25">
      <c r="A73" t="s">
        <v>319</v>
      </c>
      <c r="B73" t="s">
        <v>327</v>
      </c>
      <c r="E73" t="s">
        <v>1399</v>
      </c>
    </row>
    <row r="74" spans="1:5" x14ac:dyDescent="0.25">
      <c r="A74" t="s">
        <v>319</v>
      </c>
      <c r="B74" t="s">
        <v>327</v>
      </c>
      <c r="E74" t="s">
        <v>1414</v>
      </c>
    </row>
    <row r="75" spans="1:5" x14ac:dyDescent="0.25">
      <c r="A75" t="s">
        <v>319</v>
      </c>
      <c r="B75" t="s">
        <v>327</v>
      </c>
      <c r="E75" t="s">
        <v>1399</v>
      </c>
    </row>
    <row r="76" spans="1:5" x14ac:dyDescent="0.25">
      <c r="A76" t="s">
        <v>319</v>
      </c>
      <c r="B76" t="s">
        <v>327</v>
      </c>
      <c r="E76" t="s">
        <v>1414</v>
      </c>
    </row>
    <row r="77" spans="1:5" x14ac:dyDescent="0.25">
      <c r="A77" t="s">
        <v>319</v>
      </c>
      <c r="B77" t="s">
        <v>329</v>
      </c>
      <c r="C77" t="s">
        <v>1410</v>
      </c>
      <c r="E77" t="s">
        <v>1414</v>
      </c>
    </row>
    <row r="78" spans="1:5" x14ac:dyDescent="0.25">
      <c r="A78" t="s">
        <v>319</v>
      </c>
      <c r="B78" t="s">
        <v>329</v>
      </c>
      <c r="E78" t="s">
        <v>1414</v>
      </c>
    </row>
    <row r="79" spans="1:5" x14ac:dyDescent="0.25">
      <c r="A79" t="s">
        <v>319</v>
      </c>
      <c r="B79" t="s">
        <v>329</v>
      </c>
      <c r="C79" t="s">
        <v>1410</v>
      </c>
      <c r="E79" t="s">
        <v>29</v>
      </c>
    </row>
    <row r="80" spans="1:5" x14ac:dyDescent="0.25">
      <c r="A80" t="s">
        <v>319</v>
      </c>
      <c r="B80" t="s">
        <v>329</v>
      </c>
      <c r="E80" t="s">
        <v>1414</v>
      </c>
    </row>
    <row r="81" spans="1:5" x14ac:dyDescent="0.25">
      <c r="A81" t="s">
        <v>319</v>
      </c>
      <c r="B81" t="s">
        <v>329</v>
      </c>
      <c r="E81" t="s">
        <v>1414</v>
      </c>
    </row>
    <row r="82" spans="1:5" x14ac:dyDescent="0.25">
      <c r="A82" t="s">
        <v>319</v>
      </c>
      <c r="B82" t="s">
        <v>329</v>
      </c>
      <c r="E82" t="s">
        <v>1414</v>
      </c>
    </row>
    <row r="83" spans="1:5" x14ac:dyDescent="0.25">
      <c r="A83" t="s">
        <v>319</v>
      </c>
      <c r="B83" t="s">
        <v>331</v>
      </c>
      <c r="E83" t="s">
        <v>1414</v>
      </c>
    </row>
    <row r="84" spans="1:5" x14ac:dyDescent="0.25">
      <c r="A84" t="s">
        <v>319</v>
      </c>
      <c r="B84" t="s">
        <v>331</v>
      </c>
      <c r="E84" t="s">
        <v>1414</v>
      </c>
    </row>
    <row r="85" spans="1:5" x14ac:dyDescent="0.25">
      <c r="A85" t="s">
        <v>319</v>
      </c>
      <c r="B85" t="s">
        <v>331</v>
      </c>
      <c r="E85" t="s">
        <v>1414</v>
      </c>
    </row>
    <row r="86" spans="1:5" x14ac:dyDescent="0.25">
      <c r="A86" t="s">
        <v>319</v>
      </c>
      <c r="B86" t="s">
        <v>331</v>
      </c>
      <c r="E86" t="s">
        <v>1414</v>
      </c>
    </row>
    <row r="87" spans="1:5" x14ac:dyDescent="0.25">
      <c r="A87" t="s">
        <v>319</v>
      </c>
      <c r="B87" t="s">
        <v>331</v>
      </c>
      <c r="E87" t="s">
        <v>1414</v>
      </c>
    </row>
    <row r="88" spans="1:5" x14ac:dyDescent="0.25">
      <c r="A88" t="s">
        <v>319</v>
      </c>
      <c r="B88" t="s">
        <v>331</v>
      </c>
      <c r="E88" t="s">
        <v>1414</v>
      </c>
    </row>
    <row r="89" spans="1:5" x14ac:dyDescent="0.25">
      <c r="A89" t="s">
        <v>319</v>
      </c>
      <c r="B89" t="s">
        <v>331</v>
      </c>
      <c r="E89" t="s">
        <v>29</v>
      </c>
    </row>
    <row r="90" spans="1:5" x14ac:dyDescent="0.25">
      <c r="A90" t="s">
        <v>319</v>
      </c>
      <c r="B90" t="s">
        <v>331</v>
      </c>
      <c r="C90" t="s">
        <v>1410</v>
      </c>
      <c r="E90" t="s">
        <v>1414</v>
      </c>
    </row>
    <row r="91" spans="1:5" x14ac:dyDescent="0.25">
      <c r="A91" t="s">
        <v>319</v>
      </c>
      <c r="B91" t="s">
        <v>331</v>
      </c>
      <c r="E91" t="s">
        <v>1414</v>
      </c>
    </row>
    <row r="92" spans="1:5" x14ac:dyDescent="0.25">
      <c r="A92" t="s">
        <v>319</v>
      </c>
      <c r="B92" t="s">
        <v>331</v>
      </c>
      <c r="E92" t="s">
        <v>1414</v>
      </c>
    </row>
    <row r="93" spans="1:5" x14ac:dyDescent="0.25">
      <c r="A93" t="s">
        <v>319</v>
      </c>
      <c r="B93" t="s">
        <v>331</v>
      </c>
      <c r="E93" t="s">
        <v>1414</v>
      </c>
    </row>
    <row r="94" spans="1:5" x14ac:dyDescent="0.25">
      <c r="A94" t="s">
        <v>319</v>
      </c>
      <c r="B94" t="s">
        <v>331</v>
      </c>
      <c r="E94" t="s">
        <v>1414</v>
      </c>
    </row>
    <row r="95" spans="1:5" x14ac:dyDescent="0.25">
      <c r="A95" t="s">
        <v>319</v>
      </c>
      <c r="B95" t="s">
        <v>331</v>
      </c>
      <c r="E95" t="s">
        <v>1414</v>
      </c>
    </row>
    <row r="96" spans="1:5" x14ac:dyDescent="0.25">
      <c r="A96" t="s">
        <v>319</v>
      </c>
      <c r="B96" t="s">
        <v>331</v>
      </c>
      <c r="E96" t="s">
        <v>1414</v>
      </c>
    </row>
    <row r="97" spans="1:5" x14ac:dyDescent="0.25">
      <c r="A97" t="s">
        <v>319</v>
      </c>
      <c r="B97" t="s">
        <v>331</v>
      </c>
      <c r="E97" t="s">
        <v>1414</v>
      </c>
    </row>
    <row r="98" spans="1:5" x14ac:dyDescent="0.25">
      <c r="A98" t="s">
        <v>319</v>
      </c>
      <c r="B98" t="s">
        <v>333</v>
      </c>
      <c r="C98" t="s">
        <v>1410</v>
      </c>
      <c r="E98" t="s">
        <v>1414</v>
      </c>
    </row>
    <row r="99" spans="1:5" x14ac:dyDescent="0.25">
      <c r="A99" t="s">
        <v>319</v>
      </c>
      <c r="B99" t="s">
        <v>333</v>
      </c>
      <c r="E99" t="s">
        <v>1414</v>
      </c>
    </row>
    <row r="100" spans="1:5" x14ac:dyDescent="0.25">
      <c r="A100" t="s">
        <v>319</v>
      </c>
      <c r="B100" t="s">
        <v>333</v>
      </c>
      <c r="E100" t="s">
        <v>1414</v>
      </c>
    </row>
    <row r="101" spans="1:5" x14ac:dyDescent="0.25">
      <c r="A101" t="s">
        <v>319</v>
      </c>
      <c r="B101" t="s">
        <v>333</v>
      </c>
      <c r="E101" t="s">
        <v>1399</v>
      </c>
    </row>
    <row r="102" spans="1:5" x14ac:dyDescent="0.25">
      <c r="A102" t="s">
        <v>319</v>
      </c>
      <c r="B102" t="s">
        <v>333</v>
      </c>
      <c r="E102" t="s">
        <v>1414</v>
      </c>
    </row>
    <row r="103" spans="1:5" x14ac:dyDescent="0.25">
      <c r="A103" t="s">
        <v>319</v>
      </c>
      <c r="B103" t="s">
        <v>333</v>
      </c>
      <c r="E103" t="s">
        <v>1414</v>
      </c>
    </row>
    <row r="104" spans="1:5" x14ac:dyDescent="0.25">
      <c r="A104" t="s">
        <v>319</v>
      </c>
      <c r="B104" t="s">
        <v>333</v>
      </c>
      <c r="E104" t="s">
        <v>1414</v>
      </c>
    </row>
    <row r="105" spans="1:5" x14ac:dyDescent="0.25">
      <c r="A105" t="s">
        <v>319</v>
      </c>
      <c r="B105" t="s">
        <v>333</v>
      </c>
      <c r="E105" t="s">
        <v>1414</v>
      </c>
    </row>
    <row r="106" spans="1:5" x14ac:dyDescent="0.25">
      <c r="A106" t="s">
        <v>319</v>
      </c>
      <c r="B106" t="s">
        <v>335</v>
      </c>
      <c r="E106" t="s">
        <v>1414</v>
      </c>
    </row>
    <row r="107" spans="1:5" x14ac:dyDescent="0.25">
      <c r="A107" t="s">
        <v>319</v>
      </c>
      <c r="B107" t="s">
        <v>335</v>
      </c>
      <c r="E107" t="s">
        <v>1414</v>
      </c>
    </row>
    <row r="108" spans="1:5" x14ac:dyDescent="0.25">
      <c r="A108" t="s">
        <v>319</v>
      </c>
      <c r="B108" t="s">
        <v>337</v>
      </c>
      <c r="E108" t="s">
        <v>1414</v>
      </c>
    </row>
    <row r="109" spans="1:5" x14ac:dyDescent="0.25">
      <c r="A109" t="s">
        <v>319</v>
      </c>
      <c r="B109" t="s">
        <v>337</v>
      </c>
      <c r="E109" t="s">
        <v>1399</v>
      </c>
    </row>
    <row r="110" spans="1:5" x14ac:dyDescent="0.25">
      <c r="A110" t="s">
        <v>319</v>
      </c>
      <c r="B110" t="s">
        <v>337</v>
      </c>
      <c r="E110" t="s">
        <v>1399</v>
      </c>
    </row>
    <row r="111" spans="1:5" x14ac:dyDescent="0.25">
      <c r="A111" t="s">
        <v>319</v>
      </c>
      <c r="B111" t="s">
        <v>337</v>
      </c>
      <c r="E111" t="s">
        <v>1399</v>
      </c>
    </row>
    <row r="112" spans="1:5" x14ac:dyDescent="0.25">
      <c r="A112" t="s">
        <v>319</v>
      </c>
      <c r="B112" t="s">
        <v>337</v>
      </c>
      <c r="E112" t="s">
        <v>1399</v>
      </c>
    </row>
    <row r="113" spans="1:5" x14ac:dyDescent="0.25">
      <c r="A113" t="s">
        <v>319</v>
      </c>
      <c r="B113" t="s">
        <v>337</v>
      </c>
      <c r="E113" t="s">
        <v>1399</v>
      </c>
    </row>
    <row r="114" spans="1:5" x14ac:dyDescent="0.25">
      <c r="A114" t="s">
        <v>319</v>
      </c>
      <c r="B114" t="s">
        <v>337</v>
      </c>
      <c r="E114" t="s">
        <v>1399</v>
      </c>
    </row>
    <row r="115" spans="1:5" x14ac:dyDescent="0.25">
      <c r="A115" t="s">
        <v>319</v>
      </c>
      <c r="B115" t="s">
        <v>337</v>
      </c>
      <c r="E115" t="s">
        <v>1399</v>
      </c>
    </row>
    <row r="116" spans="1:5" x14ac:dyDescent="0.25">
      <c r="A116" t="s">
        <v>319</v>
      </c>
      <c r="B116" t="s">
        <v>337</v>
      </c>
      <c r="E116" t="s">
        <v>1399</v>
      </c>
    </row>
    <row r="117" spans="1:5" x14ac:dyDescent="0.25">
      <c r="A117" t="s">
        <v>319</v>
      </c>
      <c r="B117" t="s">
        <v>337</v>
      </c>
      <c r="E117" t="s">
        <v>1399</v>
      </c>
    </row>
    <row r="118" spans="1:5" x14ac:dyDescent="0.25">
      <c r="A118" t="s">
        <v>319</v>
      </c>
      <c r="B118" t="s">
        <v>337</v>
      </c>
      <c r="E118" t="s">
        <v>1414</v>
      </c>
    </row>
    <row r="119" spans="1:5" x14ac:dyDescent="0.25">
      <c r="A119" t="s">
        <v>319</v>
      </c>
      <c r="B119" t="s">
        <v>337</v>
      </c>
      <c r="E119" t="s">
        <v>1399</v>
      </c>
    </row>
    <row r="120" spans="1:5" x14ac:dyDescent="0.25">
      <c r="A120" t="s">
        <v>319</v>
      </c>
      <c r="B120" t="s">
        <v>337</v>
      </c>
      <c r="E120" t="s">
        <v>1414</v>
      </c>
    </row>
    <row r="121" spans="1:5" x14ac:dyDescent="0.25">
      <c r="A121" t="s">
        <v>319</v>
      </c>
      <c r="B121" t="s">
        <v>337</v>
      </c>
      <c r="E121" t="s">
        <v>1399</v>
      </c>
    </row>
    <row r="122" spans="1:5" x14ac:dyDescent="0.25">
      <c r="A122" t="s">
        <v>319</v>
      </c>
      <c r="B122" t="s">
        <v>337</v>
      </c>
      <c r="E122" t="s">
        <v>1399</v>
      </c>
    </row>
    <row r="123" spans="1:5" x14ac:dyDescent="0.25">
      <c r="A123" t="s">
        <v>319</v>
      </c>
      <c r="B123" t="s">
        <v>337</v>
      </c>
      <c r="E123" t="s">
        <v>1414</v>
      </c>
    </row>
    <row r="124" spans="1:5" x14ac:dyDescent="0.25">
      <c r="A124" t="s">
        <v>319</v>
      </c>
      <c r="B124" t="s">
        <v>337</v>
      </c>
      <c r="E124" t="s">
        <v>1399</v>
      </c>
    </row>
    <row r="125" spans="1:5" x14ac:dyDescent="0.25">
      <c r="A125" t="s">
        <v>319</v>
      </c>
      <c r="B125" t="s">
        <v>337</v>
      </c>
      <c r="E125" t="s">
        <v>1399</v>
      </c>
    </row>
    <row r="126" spans="1:5" x14ac:dyDescent="0.25">
      <c r="A126" t="s">
        <v>319</v>
      </c>
      <c r="B126" t="s">
        <v>337</v>
      </c>
      <c r="E126" t="s">
        <v>1399</v>
      </c>
    </row>
    <row r="127" spans="1:5" x14ac:dyDescent="0.25">
      <c r="A127" t="s">
        <v>319</v>
      </c>
      <c r="B127" t="s">
        <v>337</v>
      </c>
      <c r="E127" t="s">
        <v>1414</v>
      </c>
    </row>
    <row r="128" spans="1:5" x14ac:dyDescent="0.25">
      <c r="A128" t="s">
        <v>319</v>
      </c>
      <c r="B128" t="s">
        <v>337</v>
      </c>
      <c r="E128" t="s">
        <v>1399</v>
      </c>
    </row>
    <row r="129" spans="1:5" x14ac:dyDescent="0.25">
      <c r="A129" t="s">
        <v>319</v>
      </c>
      <c r="B129" t="s">
        <v>337</v>
      </c>
      <c r="E129" t="s">
        <v>29</v>
      </c>
    </row>
    <row r="130" spans="1:5" x14ac:dyDescent="0.25">
      <c r="A130" t="s">
        <v>319</v>
      </c>
      <c r="B130" t="s">
        <v>337</v>
      </c>
      <c r="E130" t="s">
        <v>1413</v>
      </c>
    </row>
    <row r="131" spans="1:5" x14ac:dyDescent="0.25">
      <c r="A131" t="s">
        <v>319</v>
      </c>
      <c r="B131" t="s">
        <v>337</v>
      </c>
      <c r="E131" t="s">
        <v>1414</v>
      </c>
    </row>
    <row r="132" spans="1:5" x14ac:dyDescent="0.25">
      <c r="A132" t="s">
        <v>319</v>
      </c>
      <c r="B132" t="s">
        <v>337</v>
      </c>
      <c r="E132" t="s">
        <v>1399</v>
      </c>
    </row>
    <row r="133" spans="1:5" x14ac:dyDescent="0.25">
      <c r="A133" t="s">
        <v>319</v>
      </c>
      <c r="B133" t="s">
        <v>337</v>
      </c>
      <c r="E133" t="s">
        <v>1399</v>
      </c>
    </row>
    <row r="134" spans="1:5" x14ac:dyDescent="0.25">
      <c r="A134" t="s">
        <v>319</v>
      </c>
      <c r="B134" t="s">
        <v>339</v>
      </c>
      <c r="E134" t="s">
        <v>1414</v>
      </c>
    </row>
    <row r="135" spans="1:5" x14ac:dyDescent="0.25">
      <c r="A135" t="s">
        <v>319</v>
      </c>
      <c r="B135" t="s">
        <v>339</v>
      </c>
      <c r="E135" t="s">
        <v>1414</v>
      </c>
    </row>
    <row r="136" spans="1:5" x14ac:dyDescent="0.25">
      <c r="A136" t="s">
        <v>319</v>
      </c>
      <c r="B136" t="s">
        <v>339</v>
      </c>
      <c r="E136" t="s">
        <v>1399</v>
      </c>
    </row>
    <row r="137" spans="1:5" x14ac:dyDescent="0.25">
      <c r="A137" t="s">
        <v>319</v>
      </c>
      <c r="B137" t="s">
        <v>339</v>
      </c>
      <c r="C137" t="s">
        <v>1410</v>
      </c>
      <c r="E137" t="s">
        <v>1399</v>
      </c>
    </row>
    <row r="138" spans="1:5" x14ac:dyDescent="0.25">
      <c r="A138" t="s">
        <v>319</v>
      </c>
      <c r="B138" t="s">
        <v>339</v>
      </c>
      <c r="E138" t="s">
        <v>1414</v>
      </c>
    </row>
    <row r="139" spans="1:5" x14ac:dyDescent="0.25">
      <c r="A139" t="s">
        <v>319</v>
      </c>
      <c r="B139" t="s">
        <v>339</v>
      </c>
      <c r="E139" t="s">
        <v>1414</v>
      </c>
    </row>
    <row r="140" spans="1:5" x14ac:dyDescent="0.25">
      <c r="A140" t="s">
        <v>319</v>
      </c>
      <c r="B140" t="s">
        <v>339</v>
      </c>
      <c r="E140" t="s">
        <v>1414</v>
      </c>
    </row>
    <row r="141" spans="1:5" x14ac:dyDescent="0.25">
      <c r="A141" t="s">
        <v>319</v>
      </c>
      <c r="B141" t="s">
        <v>339</v>
      </c>
      <c r="E141" t="s">
        <v>1399</v>
      </c>
    </row>
    <row r="142" spans="1:5" x14ac:dyDescent="0.25">
      <c r="A142" t="s">
        <v>319</v>
      </c>
      <c r="B142" t="s">
        <v>339</v>
      </c>
      <c r="E142" t="s">
        <v>1414</v>
      </c>
    </row>
    <row r="143" spans="1:5" x14ac:dyDescent="0.25">
      <c r="A143" t="s">
        <v>319</v>
      </c>
      <c r="B143" t="s">
        <v>339</v>
      </c>
      <c r="E143" t="s">
        <v>1414</v>
      </c>
    </row>
    <row r="144" spans="1:5" x14ac:dyDescent="0.25">
      <c r="A144" t="s">
        <v>319</v>
      </c>
      <c r="B144" t="s">
        <v>339</v>
      </c>
      <c r="E144" t="s">
        <v>1414</v>
      </c>
    </row>
    <row r="145" spans="1:5" x14ac:dyDescent="0.25">
      <c r="A145" t="s">
        <v>319</v>
      </c>
      <c r="B145" t="s">
        <v>339</v>
      </c>
      <c r="E145" t="s">
        <v>1414</v>
      </c>
    </row>
    <row r="146" spans="1:5" x14ac:dyDescent="0.25">
      <c r="A146" t="s">
        <v>319</v>
      </c>
      <c r="B146" t="s">
        <v>339</v>
      </c>
      <c r="E146" t="s">
        <v>1399</v>
      </c>
    </row>
    <row r="147" spans="1:5" x14ac:dyDescent="0.25">
      <c r="A147" t="s">
        <v>319</v>
      </c>
      <c r="B147" t="s">
        <v>339</v>
      </c>
      <c r="E147" t="s">
        <v>1414</v>
      </c>
    </row>
    <row r="148" spans="1:5" x14ac:dyDescent="0.25">
      <c r="A148" t="s">
        <v>319</v>
      </c>
      <c r="B148" t="s">
        <v>339</v>
      </c>
      <c r="E148" t="s">
        <v>1414</v>
      </c>
    </row>
    <row r="149" spans="1:5" x14ac:dyDescent="0.25">
      <c r="A149" t="s">
        <v>319</v>
      </c>
      <c r="B149" t="s">
        <v>341</v>
      </c>
      <c r="C149" t="s">
        <v>1410</v>
      </c>
      <c r="E149" t="s">
        <v>1399</v>
      </c>
    </row>
    <row r="150" spans="1:5" x14ac:dyDescent="0.25">
      <c r="A150" t="s">
        <v>319</v>
      </c>
      <c r="B150" t="s">
        <v>341</v>
      </c>
      <c r="E150" t="s">
        <v>1399</v>
      </c>
    </row>
    <row r="151" spans="1:5" x14ac:dyDescent="0.25">
      <c r="A151" t="s">
        <v>319</v>
      </c>
      <c r="B151" t="s">
        <v>341</v>
      </c>
      <c r="E151" t="s">
        <v>1414</v>
      </c>
    </row>
    <row r="152" spans="1:5" x14ac:dyDescent="0.25">
      <c r="A152" t="s">
        <v>319</v>
      </c>
      <c r="B152" t="s">
        <v>343</v>
      </c>
      <c r="E152" t="s">
        <v>1414</v>
      </c>
    </row>
    <row r="153" spans="1:5" x14ac:dyDescent="0.25">
      <c r="A153" t="s">
        <v>319</v>
      </c>
      <c r="B153" t="s">
        <v>343</v>
      </c>
      <c r="E153" t="s">
        <v>1414</v>
      </c>
    </row>
  </sheetData>
  <phoneticPr fontId="3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EB7C6-0E89-4D4E-93F0-7A3E1CD9BCB5}">
  <sheetPr codeName="工作表2"/>
  <dimension ref="A1:B14"/>
  <sheetViews>
    <sheetView workbookViewId="0">
      <selection activeCell="O17" sqref="O17"/>
    </sheetView>
  </sheetViews>
  <sheetFormatPr defaultRowHeight="15.75" x14ac:dyDescent="0.25"/>
  <sheetData>
    <row r="1" spans="1:2" x14ac:dyDescent="0.25">
      <c r="A1" s="2">
        <v>1</v>
      </c>
      <c r="B1">
        <v>0</v>
      </c>
    </row>
    <row r="2" spans="1:2" x14ac:dyDescent="0.25">
      <c r="A2" s="2">
        <v>2</v>
      </c>
      <c r="B2">
        <v>0.2</v>
      </c>
    </row>
    <row r="3" spans="1:2" x14ac:dyDescent="0.25">
      <c r="A3" s="2">
        <v>3</v>
      </c>
      <c r="B3">
        <v>0.1</v>
      </c>
    </row>
    <row r="4" spans="1:2" x14ac:dyDescent="0.25">
      <c r="A4" s="2">
        <v>4</v>
      </c>
      <c r="B4">
        <v>0.4</v>
      </c>
    </row>
    <row r="5" spans="1:2" x14ac:dyDescent="0.25">
      <c r="A5" s="2">
        <v>5</v>
      </c>
      <c r="B5">
        <v>0.3</v>
      </c>
    </row>
    <row r="6" spans="1:2" x14ac:dyDescent="0.25">
      <c r="A6" s="2">
        <v>6</v>
      </c>
      <c r="B6">
        <v>0.3</v>
      </c>
    </row>
    <row r="7" spans="1:2" x14ac:dyDescent="0.25">
      <c r="A7" s="2">
        <v>7</v>
      </c>
      <c r="B7">
        <v>0.4</v>
      </c>
    </row>
    <row r="8" spans="1:2" x14ac:dyDescent="0.25">
      <c r="A8" s="2">
        <v>8</v>
      </c>
      <c r="B8">
        <v>0.1</v>
      </c>
    </row>
    <row r="9" spans="1:2" x14ac:dyDescent="0.25">
      <c r="A9" s="2">
        <v>9</v>
      </c>
      <c r="B9">
        <v>0.11</v>
      </c>
    </row>
    <row r="10" spans="1:2" x14ac:dyDescent="0.25">
      <c r="A10" s="2">
        <v>10</v>
      </c>
      <c r="B10">
        <v>0.11</v>
      </c>
    </row>
    <row r="11" spans="1:2" x14ac:dyDescent="0.25">
      <c r="A11" s="2">
        <v>11</v>
      </c>
      <c r="B11">
        <v>0.33</v>
      </c>
    </row>
    <row r="12" spans="1:2" x14ac:dyDescent="0.25">
      <c r="A12" s="2">
        <v>12</v>
      </c>
      <c r="B12">
        <v>0.28999999999999998</v>
      </c>
    </row>
    <row r="13" spans="1:2" x14ac:dyDescent="0.25">
      <c r="A13" s="2">
        <v>13</v>
      </c>
      <c r="B13">
        <v>0.5</v>
      </c>
    </row>
    <row r="14" spans="1:2" x14ac:dyDescent="0.25">
      <c r="A14" s="2">
        <v>14</v>
      </c>
      <c r="B14">
        <v>0.33</v>
      </c>
    </row>
  </sheetData>
  <phoneticPr fontId="3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DCCE8-ADEA-49EA-838D-61D73A85744C}">
  <sheetPr codeName="工作表3"/>
  <dimension ref="A1:B14"/>
  <sheetViews>
    <sheetView workbookViewId="0">
      <selection activeCell="F6" sqref="F6"/>
    </sheetView>
  </sheetViews>
  <sheetFormatPr defaultRowHeight="15.75" x14ac:dyDescent="0.25"/>
  <sheetData>
    <row r="1" spans="1:2" x14ac:dyDescent="0.25">
      <c r="A1" s="2">
        <v>1</v>
      </c>
      <c r="B1">
        <v>0.28999999999999998</v>
      </c>
    </row>
    <row r="2" spans="1:2" x14ac:dyDescent="0.25">
      <c r="A2" s="2">
        <v>2</v>
      </c>
      <c r="B2">
        <v>0.17</v>
      </c>
    </row>
    <row r="3" spans="1:2" x14ac:dyDescent="0.25">
      <c r="A3" s="2">
        <v>3</v>
      </c>
      <c r="B3">
        <v>0.28000000000000003</v>
      </c>
    </row>
    <row r="4" spans="1:2" x14ac:dyDescent="0.25">
      <c r="A4" s="2">
        <v>4</v>
      </c>
      <c r="B4">
        <v>0.28000000000000003</v>
      </c>
    </row>
    <row r="5" spans="1:2" x14ac:dyDescent="0.25">
      <c r="A5" s="2">
        <v>5</v>
      </c>
      <c r="B5">
        <v>0.26</v>
      </c>
    </row>
    <row r="6" spans="1:2" x14ac:dyDescent="0.25">
      <c r="A6" s="2">
        <v>6</v>
      </c>
      <c r="B6">
        <v>0.26</v>
      </c>
    </row>
    <row r="7" spans="1:2" x14ac:dyDescent="0.25">
      <c r="A7" s="2">
        <v>7</v>
      </c>
      <c r="B7">
        <v>0.26</v>
      </c>
    </row>
    <row r="8" spans="1:2" x14ac:dyDescent="0.25">
      <c r="A8" s="2">
        <v>8</v>
      </c>
      <c r="B8">
        <v>0.31</v>
      </c>
    </row>
    <row r="9" spans="1:2" x14ac:dyDescent="0.25">
      <c r="A9" s="2">
        <v>9</v>
      </c>
      <c r="B9">
        <v>0.27</v>
      </c>
    </row>
    <row r="10" spans="1:2" x14ac:dyDescent="0.25">
      <c r="A10" s="2">
        <v>10</v>
      </c>
      <c r="B10">
        <v>0.12</v>
      </c>
    </row>
    <row r="11" spans="1:2" x14ac:dyDescent="0.25">
      <c r="A11" s="2">
        <v>11</v>
      </c>
      <c r="B11">
        <v>0.13</v>
      </c>
    </row>
    <row r="12" spans="1:2" x14ac:dyDescent="0.25">
      <c r="A12" s="2">
        <v>12</v>
      </c>
      <c r="B12">
        <v>0.18</v>
      </c>
    </row>
    <row r="13" spans="1:2" x14ac:dyDescent="0.25">
      <c r="A13" s="2">
        <v>13</v>
      </c>
      <c r="B13">
        <v>0.09</v>
      </c>
    </row>
    <row r="14" spans="1:2" x14ac:dyDescent="0.25">
      <c r="A14" s="2">
        <v>14</v>
      </c>
      <c r="B14">
        <v>0.21</v>
      </c>
    </row>
  </sheetData>
  <phoneticPr fontId="3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6A8A4-4376-4021-B510-11CD5B3F1CC5}">
  <sheetPr codeName="工作表4"/>
  <dimension ref="A1:B14"/>
  <sheetViews>
    <sheetView workbookViewId="0">
      <selection activeCell="N17" sqref="N17"/>
    </sheetView>
  </sheetViews>
  <sheetFormatPr defaultRowHeight="15.75" x14ac:dyDescent="0.25"/>
  <sheetData>
    <row r="1" spans="1:2" x14ac:dyDescent="0.25">
      <c r="A1" s="2">
        <v>1</v>
      </c>
      <c r="B1">
        <v>0.25</v>
      </c>
    </row>
    <row r="2" spans="1:2" x14ac:dyDescent="0.25">
      <c r="A2" s="2">
        <v>2</v>
      </c>
      <c r="B2">
        <v>0.28000000000000003</v>
      </c>
    </row>
    <row r="3" spans="1:2" x14ac:dyDescent="0.25">
      <c r="A3" s="2">
        <v>3</v>
      </c>
      <c r="B3">
        <v>0.17</v>
      </c>
    </row>
    <row r="4" spans="1:2" x14ac:dyDescent="0.25">
      <c r="A4" s="2">
        <v>4</v>
      </c>
      <c r="B4">
        <v>0.13</v>
      </c>
    </row>
    <row r="5" spans="1:2" x14ac:dyDescent="0.25">
      <c r="A5" s="2">
        <v>5</v>
      </c>
      <c r="B5">
        <v>0.25</v>
      </c>
    </row>
    <row r="6" spans="1:2" x14ac:dyDescent="0.25">
      <c r="A6" s="2">
        <v>6</v>
      </c>
      <c r="B6">
        <v>0.26</v>
      </c>
    </row>
    <row r="7" spans="1:2" x14ac:dyDescent="0.25">
      <c r="A7" s="2">
        <v>7</v>
      </c>
      <c r="B7">
        <v>0.33</v>
      </c>
    </row>
    <row r="8" spans="1:2" x14ac:dyDescent="0.25">
      <c r="A8" s="2">
        <v>8</v>
      </c>
      <c r="B8">
        <v>0.38</v>
      </c>
    </row>
    <row r="9" spans="1:2" x14ac:dyDescent="0.25">
      <c r="A9" s="2">
        <v>9</v>
      </c>
      <c r="B9">
        <v>0.23</v>
      </c>
    </row>
    <row r="10" spans="1:2" x14ac:dyDescent="0.25">
      <c r="A10" s="2">
        <v>10</v>
      </c>
      <c r="B10">
        <v>0.2</v>
      </c>
    </row>
    <row r="11" spans="1:2" x14ac:dyDescent="0.25">
      <c r="A11" s="2">
        <v>11</v>
      </c>
      <c r="B11">
        <v>0.23</v>
      </c>
    </row>
    <row r="12" spans="1:2" x14ac:dyDescent="0.25">
      <c r="A12" s="2">
        <v>12</v>
      </c>
      <c r="B12">
        <v>0.15</v>
      </c>
    </row>
    <row r="13" spans="1:2" x14ac:dyDescent="0.25">
      <c r="A13" s="2">
        <v>13</v>
      </c>
      <c r="B13">
        <v>0.09</v>
      </c>
    </row>
    <row r="14" spans="1:2" x14ac:dyDescent="0.25">
      <c r="A14" s="2">
        <v>14</v>
      </c>
      <c r="B14">
        <v>0.2</v>
      </c>
    </row>
  </sheetData>
  <phoneticPr fontId="3" type="noConversion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04820-3AC1-40D8-822C-F200ACD0BBE6}">
  <sheetPr codeName="工作表5"/>
  <dimension ref="A1:B14"/>
  <sheetViews>
    <sheetView workbookViewId="0">
      <selection activeCell="L17" sqref="L17"/>
    </sheetView>
  </sheetViews>
  <sheetFormatPr defaultRowHeight="15.75" x14ac:dyDescent="0.25"/>
  <sheetData>
    <row r="1" spans="1:2" x14ac:dyDescent="0.25">
      <c r="A1" s="2">
        <v>1</v>
      </c>
      <c r="B1">
        <v>0.19</v>
      </c>
    </row>
    <row r="2" spans="1:2" x14ac:dyDescent="0.25">
      <c r="A2" s="2">
        <v>2</v>
      </c>
      <c r="B2">
        <v>0.13</v>
      </c>
    </row>
    <row r="3" spans="1:2" x14ac:dyDescent="0.25">
      <c r="A3" s="2">
        <v>3</v>
      </c>
      <c r="B3">
        <v>0.28000000000000003</v>
      </c>
    </row>
    <row r="4" spans="1:2" x14ac:dyDescent="0.25">
      <c r="A4" s="2">
        <v>4</v>
      </c>
      <c r="B4">
        <v>0.31</v>
      </c>
    </row>
    <row r="5" spans="1:2" x14ac:dyDescent="0.25">
      <c r="A5" s="2">
        <v>5</v>
      </c>
      <c r="B5">
        <v>0.31</v>
      </c>
    </row>
    <row r="6" spans="1:2" x14ac:dyDescent="0.25">
      <c r="A6" s="2">
        <v>6</v>
      </c>
      <c r="B6">
        <v>0.25</v>
      </c>
    </row>
    <row r="7" spans="1:2" x14ac:dyDescent="0.25">
      <c r="A7" s="2">
        <v>7</v>
      </c>
      <c r="B7">
        <v>0.22</v>
      </c>
    </row>
    <row r="8" spans="1:2" x14ac:dyDescent="0.25">
      <c r="A8" s="2">
        <v>8</v>
      </c>
      <c r="B8">
        <v>0.23</v>
      </c>
    </row>
    <row r="9" spans="1:2" x14ac:dyDescent="0.25">
      <c r="A9" s="2">
        <v>9</v>
      </c>
      <c r="B9">
        <v>0.23</v>
      </c>
    </row>
    <row r="10" spans="1:2" x14ac:dyDescent="0.25">
      <c r="A10" s="2">
        <v>10</v>
      </c>
      <c r="B10">
        <v>0.28999999999999998</v>
      </c>
    </row>
    <row r="11" spans="1:2" x14ac:dyDescent="0.25">
      <c r="A11" s="2">
        <v>11</v>
      </c>
      <c r="B11">
        <v>0.23</v>
      </c>
    </row>
    <row r="12" spans="1:2" x14ac:dyDescent="0.25">
      <c r="A12" s="2">
        <v>12</v>
      </c>
      <c r="B12">
        <v>0.21</v>
      </c>
    </row>
    <row r="13" spans="1:2" x14ac:dyDescent="0.25">
      <c r="A13" s="2">
        <v>13</v>
      </c>
      <c r="B13">
        <v>0.14000000000000001</v>
      </c>
    </row>
    <row r="14" spans="1:2" x14ac:dyDescent="0.25">
      <c r="A14" s="2">
        <v>14</v>
      </c>
      <c r="B14">
        <v>0.12</v>
      </c>
    </row>
  </sheetData>
  <phoneticPr fontId="3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F78D-3BAF-46BB-B1A9-8A7B7A44497D}">
  <sheetPr codeName="工作表6"/>
  <dimension ref="A1:B31"/>
  <sheetViews>
    <sheetView workbookViewId="0">
      <selection activeCell="E23" sqref="E23"/>
    </sheetView>
  </sheetViews>
  <sheetFormatPr defaultRowHeight="16.5" x14ac:dyDescent="0.25"/>
  <cols>
    <col min="1" max="16384" width="9.140625" style="4"/>
  </cols>
  <sheetData>
    <row r="1" spans="1:2" x14ac:dyDescent="0.25">
      <c r="A1" s="3">
        <v>135</v>
      </c>
      <c r="B1" s="3">
        <v>-0.1</v>
      </c>
    </row>
    <row r="2" spans="1:2" x14ac:dyDescent="0.25">
      <c r="A2" s="3">
        <v>134</v>
      </c>
      <c r="B2" s="3">
        <v>-0.09</v>
      </c>
    </row>
    <row r="3" spans="1:2" x14ac:dyDescent="0.25">
      <c r="A3" s="3">
        <v>133</v>
      </c>
      <c r="B3" s="3">
        <v>-0.08</v>
      </c>
    </row>
    <row r="4" spans="1:2" x14ac:dyDescent="0.25">
      <c r="A4" s="3">
        <v>132</v>
      </c>
      <c r="B4" s="3">
        <v>-7.0000000000000007E-2</v>
      </c>
    </row>
    <row r="5" spans="1:2" x14ac:dyDescent="0.25">
      <c r="A5" s="3">
        <v>131</v>
      </c>
      <c r="B5" s="3">
        <v>-0.06</v>
      </c>
    </row>
    <row r="6" spans="1:2" x14ac:dyDescent="0.25">
      <c r="A6" s="3">
        <v>130</v>
      </c>
      <c r="B6" s="3">
        <v>-0.05</v>
      </c>
    </row>
    <row r="7" spans="1:2" x14ac:dyDescent="0.25">
      <c r="A7" s="3">
        <v>129</v>
      </c>
      <c r="B7" s="3">
        <v>-3.9999999999999897E-2</v>
      </c>
    </row>
    <row r="8" spans="1:2" x14ac:dyDescent="0.25">
      <c r="A8" s="3">
        <v>128</v>
      </c>
      <c r="B8" s="3">
        <v>-2.9999999999999898E-2</v>
      </c>
    </row>
    <row r="9" spans="1:2" x14ac:dyDescent="0.25">
      <c r="A9" s="3">
        <v>127</v>
      </c>
      <c r="B9" s="3">
        <v>-1.99999999999999E-2</v>
      </c>
    </row>
    <row r="10" spans="1:2" x14ac:dyDescent="0.25">
      <c r="A10" s="3">
        <v>126</v>
      </c>
      <c r="B10" s="3">
        <v>-9.99999999999991E-3</v>
      </c>
    </row>
    <row r="11" spans="1:2" x14ac:dyDescent="0.25">
      <c r="A11" s="3">
        <v>125</v>
      </c>
      <c r="B11" s="3">
        <v>0</v>
      </c>
    </row>
    <row r="12" spans="1:2" x14ac:dyDescent="0.25">
      <c r="A12" s="3">
        <v>124</v>
      </c>
      <c r="B12" s="3">
        <v>0.01</v>
      </c>
    </row>
    <row r="13" spans="1:2" x14ac:dyDescent="0.25">
      <c r="A13" s="3">
        <v>123</v>
      </c>
      <c r="B13" s="3">
        <v>0.02</v>
      </c>
    </row>
    <row r="14" spans="1:2" x14ac:dyDescent="0.25">
      <c r="A14" s="3">
        <v>122</v>
      </c>
      <c r="B14" s="3">
        <v>0.03</v>
      </c>
    </row>
    <row r="15" spans="1:2" x14ac:dyDescent="0.25">
      <c r="A15" s="3">
        <v>121</v>
      </c>
      <c r="B15" s="3">
        <v>0.04</v>
      </c>
    </row>
    <row r="16" spans="1:2" x14ac:dyDescent="0.25">
      <c r="A16" s="3">
        <v>120</v>
      </c>
      <c r="B16" s="3">
        <v>0.05</v>
      </c>
    </row>
    <row r="17" spans="1:2" x14ac:dyDescent="0.25">
      <c r="A17" s="3">
        <v>119</v>
      </c>
      <c r="B17" s="3">
        <v>0.06</v>
      </c>
    </row>
    <row r="18" spans="1:2" x14ac:dyDescent="0.25">
      <c r="A18" s="3">
        <v>118</v>
      </c>
      <c r="B18" s="3">
        <v>7.0000000000000007E-2</v>
      </c>
    </row>
    <row r="19" spans="1:2" x14ac:dyDescent="0.25">
      <c r="A19" s="3">
        <v>117</v>
      </c>
      <c r="B19" s="3">
        <v>0.08</v>
      </c>
    </row>
    <row r="20" spans="1:2" x14ac:dyDescent="0.25">
      <c r="A20" s="3">
        <v>116</v>
      </c>
      <c r="B20" s="3">
        <v>0.09</v>
      </c>
    </row>
    <row r="21" spans="1:2" x14ac:dyDescent="0.25">
      <c r="A21" s="3">
        <v>115</v>
      </c>
      <c r="B21" s="3">
        <v>0.1</v>
      </c>
    </row>
    <row r="22" spans="1:2" x14ac:dyDescent="0.25">
      <c r="A22" s="3">
        <v>114</v>
      </c>
      <c r="B22" s="3">
        <v>0.11</v>
      </c>
    </row>
    <row r="23" spans="1:2" x14ac:dyDescent="0.25">
      <c r="A23" s="3">
        <v>113</v>
      </c>
      <c r="B23" s="3">
        <v>0.12</v>
      </c>
    </row>
    <row r="24" spans="1:2" x14ac:dyDescent="0.25">
      <c r="A24" s="3">
        <v>112</v>
      </c>
      <c r="B24" s="3">
        <v>0.13</v>
      </c>
    </row>
    <row r="25" spans="1:2" x14ac:dyDescent="0.25">
      <c r="A25" s="3">
        <v>111</v>
      </c>
      <c r="B25" s="3">
        <v>0.14000000000000001</v>
      </c>
    </row>
    <row r="26" spans="1:2" x14ac:dyDescent="0.25">
      <c r="A26" s="3">
        <v>110</v>
      </c>
      <c r="B26" s="3">
        <v>0.15</v>
      </c>
    </row>
    <row r="27" spans="1:2" x14ac:dyDescent="0.25">
      <c r="A27" s="3">
        <v>109</v>
      </c>
      <c r="B27" s="3">
        <v>0.16</v>
      </c>
    </row>
    <row r="28" spans="1:2" x14ac:dyDescent="0.25">
      <c r="A28" s="3">
        <v>108</v>
      </c>
      <c r="B28" s="3">
        <v>0.17</v>
      </c>
    </row>
    <row r="29" spans="1:2" x14ac:dyDescent="0.25">
      <c r="A29" s="3">
        <v>107</v>
      </c>
      <c r="B29" s="3">
        <v>0.18</v>
      </c>
    </row>
    <row r="30" spans="1:2" x14ac:dyDescent="0.25">
      <c r="A30" s="3">
        <v>106</v>
      </c>
      <c r="B30" s="3">
        <v>0.19</v>
      </c>
    </row>
    <row r="31" spans="1:2" x14ac:dyDescent="0.25">
      <c r="A31" s="3">
        <v>105</v>
      </c>
      <c r="B31" s="3">
        <v>0.2</v>
      </c>
    </row>
  </sheetData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DF418-981F-4872-89D1-9BFEBCA050FB}">
  <sheetPr codeName="工作表7"/>
  <dimension ref="A1:C34"/>
  <sheetViews>
    <sheetView workbookViewId="0">
      <selection activeCell="E15" sqref="E15"/>
    </sheetView>
  </sheetViews>
  <sheetFormatPr defaultRowHeight="15.75" x14ac:dyDescent="0.25"/>
  <cols>
    <col min="1" max="1" width="13" customWidth="1"/>
    <col min="2" max="2" width="9.140625" style="5"/>
  </cols>
  <sheetData>
    <row r="1" spans="1:3" x14ac:dyDescent="0.25">
      <c r="A1" t="s">
        <v>32</v>
      </c>
      <c r="B1" s="5">
        <v>0.47799999999999998</v>
      </c>
      <c r="C1" s="6"/>
    </row>
    <row r="2" spans="1:3" x14ac:dyDescent="0.25">
      <c r="A2" t="s">
        <v>154</v>
      </c>
      <c r="B2" s="5">
        <v>0.27</v>
      </c>
      <c r="C2" s="6"/>
    </row>
    <row r="3" spans="1:3" x14ac:dyDescent="0.25">
      <c r="A3" t="s">
        <v>46</v>
      </c>
      <c r="B3" s="5">
        <v>0.32950000000000002</v>
      </c>
      <c r="C3" s="6"/>
    </row>
    <row r="4" spans="1:3" x14ac:dyDescent="0.25">
      <c r="A4" t="s">
        <v>345</v>
      </c>
      <c r="B4" s="5">
        <v>0.24779999999999999</v>
      </c>
      <c r="C4" s="6"/>
    </row>
    <row r="5" spans="1:3" x14ac:dyDescent="0.25">
      <c r="A5" t="s">
        <v>346</v>
      </c>
      <c r="B5" s="5">
        <v>0.24779999999999999</v>
      </c>
      <c r="C5" s="6"/>
    </row>
    <row r="6" spans="1:3" x14ac:dyDescent="0.25">
      <c r="A6" t="s">
        <v>37</v>
      </c>
      <c r="B6" s="5">
        <v>0.2286</v>
      </c>
      <c r="C6" s="6"/>
    </row>
    <row r="7" spans="1:3" x14ac:dyDescent="0.25">
      <c r="A7" t="s">
        <v>111</v>
      </c>
      <c r="B7" s="5">
        <v>0.2286</v>
      </c>
      <c r="C7" s="6"/>
    </row>
    <row r="8" spans="1:3" x14ac:dyDescent="0.25">
      <c r="A8" t="s">
        <v>64</v>
      </c>
      <c r="B8" s="5">
        <v>0.26</v>
      </c>
      <c r="C8" s="6"/>
    </row>
    <row r="9" spans="1:3" x14ac:dyDescent="0.25">
      <c r="A9" t="s">
        <v>22</v>
      </c>
      <c r="B9" s="5">
        <v>0.2487</v>
      </c>
      <c r="C9" s="6"/>
    </row>
    <row r="10" spans="1:3" x14ac:dyDescent="0.25">
      <c r="A10" t="s">
        <v>60</v>
      </c>
      <c r="B10" s="5">
        <v>0.22750000000000001</v>
      </c>
      <c r="C10" s="6"/>
    </row>
    <row r="11" spans="1:3" x14ac:dyDescent="0.25">
      <c r="A11" t="s">
        <v>56</v>
      </c>
      <c r="B11" s="5">
        <v>0.24390000000000001</v>
      </c>
      <c r="C11" s="6"/>
    </row>
    <row r="12" spans="1:3" x14ac:dyDescent="0.25">
      <c r="A12" t="s">
        <v>125</v>
      </c>
      <c r="B12" s="5">
        <v>0.20799999999999999</v>
      </c>
      <c r="C12" s="6"/>
    </row>
    <row r="13" spans="1:3" x14ac:dyDescent="0.25">
      <c r="A13" t="s">
        <v>191</v>
      </c>
      <c r="B13" s="5">
        <v>0.2049</v>
      </c>
      <c r="C13" s="6"/>
    </row>
    <row r="14" spans="1:3" x14ac:dyDescent="0.25">
      <c r="A14" t="s">
        <v>69</v>
      </c>
      <c r="B14" s="5">
        <v>0.19520000000000001</v>
      </c>
      <c r="C14" s="6"/>
    </row>
    <row r="15" spans="1:3" x14ac:dyDescent="0.25">
      <c r="A15" t="s">
        <v>15</v>
      </c>
      <c r="B15" s="5">
        <v>0.1472</v>
      </c>
      <c r="C15" s="6"/>
    </row>
    <row r="16" spans="1:3" x14ac:dyDescent="0.25">
      <c r="A16" t="s">
        <v>347</v>
      </c>
      <c r="B16" s="5">
        <v>0.1472</v>
      </c>
      <c r="C16" s="6"/>
    </row>
    <row r="17" spans="1:3" x14ac:dyDescent="0.25">
      <c r="A17" t="s">
        <v>348</v>
      </c>
      <c r="B17" s="5">
        <v>0.30299999999999999</v>
      </c>
      <c r="C17" s="6"/>
    </row>
    <row r="18" spans="1:3" x14ac:dyDescent="0.25">
      <c r="A18" t="s">
        <v>42</v>
      </c>
      <c r="B18" s="5">
        <v>0.21049999999999999</v>
      </c>
      <c r="C18" s="6"/>
    </row>
    <row r="19" spans="1:3" x14ac:dyDescent="0.25">
      <c r="A19" t="s">
        <v>349</v>
      </c>
      <c r="B19" s="5">
        <v>0.21049999999999999</v>
      </c>
      <c r="C19" s="6"/>
    </row>
    <row r="20" spans="1:3" x14ac:dyDescent="0.25">
      <c r="A20" t="s">
        <v>52</v>
      </c>
      <c r="B20" s="5">
        <v>0.21840000000000001</v>
      </c>
      <c r="C20" s="6"/>
    </row>
    <row r="21" spans="1:3" x14ac:dyDescent="0.25">
      <c r="A21" t="s">
        <v>77</v>
      </c>
      <c r="B21" s="5">
        <v>0.1411</v>
      </c>
      <c r="C21" s="6"/>
    </row>
    <row r="22" spans="1:3" x14ac:dyDescent="0.25">
      <c r="A22" t="s">
        <v>350</v>
      </c>
      <c r="B22" s="5">
        <v>0.18440000000000001</v>
      </c>
      <c r="C22" s="6"/>
    </row>
    <row r="23" spans="1:3" x14ac:dyDescent="0.25">
      <c r="A23" t="s">
        <v>128</v>
      </c>
      <c r="B23" s="5">
        <v>0.1789</v>
      </c>
      <c r="C23" s="6"/>
    </row>
    <row r="24" spans="1:3" x14ac:dyDescent="0.25">
      <c r="A24" t="s">
        <v>27</v>
      </c>
      <c r="B24" s="5">
        <v>0.1928</v>
      </c>
      <c r="C24" s="6"/>
    </row>
    <row r="25" spans="1:3" x14ac:dyDescent="0.25">
      <c r="A25" t="s">
        <v>351</v>
      </c>
      <c r="B25" s="5">
        <v>0.1928</v>
      </c>
      <c r="C25" s="6"/>
    </row>
    <row r="26" spans="1:3" x14ac:dyDescent="0.25">
      <c r="A26" t="s">
        <v>352</v>
      </c>
      <c r="B26" s="5">
        <v>0.3165</v>
      </c>
      <c r="C26" s="6"/>
    </row>
    <row r="27" spans="1:3" x14ac:dyDescent="0.25">
      <c r="A27" t="s">
        <v>353</v>
      </c>
      <c r="B27" s="5">
        <v>9.4899999999999998E-2</v>
      </c>
      <c r="C27" s="6"/>
    </row>
    <row r="28" spans="1:3" x14ac:dyDescent="0.25">
      <c r="A28" t="s">
        <v>354</v>
      </c>
      <c r="B28" s="5">
        <v>9.4899999999999998E-2</v>
      </c>
      <c r="C28" s="6"/>
    </row>
    <row r="29" spans="1:3" x14ac:dyDescent="0.25">
      <c r="A29" t="s">
        <v>355</v>
      </c>
      <c r="B29" s="5">
        <v>0.17280000000000001</v>
      </c>
      <c r="C29" s="6"/>
    </row>
    <row r="30" spans="1:3" x14ac:dyDescent="0.25">
      <c r="A30" t="s">
        <v>356</v>
      </c>
      <c r="B30" s="5">
        <v>0.39129999999999998</v>
      </c>
      <c r="C30" s="6"/>
    </row>
    <row r="31" spans="1:3" x14ac:dyDescent="0.25">
      <c r="A31" t="s">
        <v>357</v>
      </c>
      <c r="B31" s="5">
        <v>0.29820000000000002</v>
      </c>
      <c r="C31" s="6"/>
    </row>
    <row r="32" spans="1:3" x14ac:dyDescent="0.25">
      <c r="A32" t="s">
        <v>358</v>
      </c>
      <c r="B32" s="5">
        <v>0.21829999999999999</v>
      </c>
      <c r="C32" s="6"/>
    </row>
    <row r="33" spans="1:3" x14ac:dyDescent="0.25">
      <c r="A33" t="s">
        <v>73</v>
      </c>
      <c r="B33" s="5">
        <v>0.28000000000000003</v>
      </c>
      <c r="C33" s="6"/>
    </row>
    <row r="34" spans="1:3" x14ac:dyDescent="0.25">
      <c r="A34" t="s">
        <v>352</v>
      </c>
      <c r="B34" s="5">
        <v>0.28000000000000003</v>
      </c>
    </row>
  </sheetData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C6DAB-AFCB-45AB-8D7F-B59B2E501194}">
  <sheetPr codeName="工作表8"/>
  <dimension ref="A1:B22"/>
  <sheetViews>
    <sheetView workbookViewId="0">
      <selection activeCell="E17" sqref="E17"/>
    </sheetView>
  </sheetViews>
  <sheetFormatPr defaultRowHeight="15.75" x14ac:dyDescent="0.25"/>
  <cols>
    <col min="2" max="2" width="9.140625" style="6"/>
  </cols>
  <sheetData>
    <row r="1" spans="1:2" x14ac:dyDescent="0.25">
      <c r="A1" t="s">
        <v>43</v>
      </c>
      <c r="B1">
        <v>0.27289999999999998</v>
      </c>
    </row>
    <row r="2" spans="1:2" x14ac:dyDescent="0.25">
      <c r="A2" t="s">
        <v>138</v>
      </c>
      <c r="B2">
        <v>0.30509999999999998</v>
      </c>
    </row>
    <row r="3" spans="1:2" x14ac:dyDescent="0.25">
      <c r="A3" t="s">
        <v>47</v>
      </c>
      <c r="B3">
        <v>0.27310000000000001</v>
      </c>
    </row>
    <row r="4" spans="1:2" x14ac:dyDescent="0.25">
      <c r="A4" t="s">
        <v>23</v>
      </c>
      <c r="B4">
        <v>0.318</v>
      </c>
    </row>
    <row r="5" spans="1:2" x14ac:dyDescent="0.25">
      <c r="A5" t="s">
        <v>112</v>
      </c>
      <c r="B5">
        <v>0.22109999999999999</v>
      </c>
    </row>
    <row r="6" spans="1:2" x14ac:dyDescent="0.25">
      <c r="A6" t="s">
        <v>165</v>
      </c>
      <c r="B6">
        <v>0.29830000000000001</v>
      </c>
    </row>
    <row r="7" spans="1:2" x14ac:dyDescent="0.25">
      <c r="A7" t="s">
        <v>16</v>
      </c>
      <c r="B7">
        <v>0.21229999999999999</v>
      </c>
    </row>
    <row r="8" spans="1:2" x14ac:dyDescent="0.25">
      <c r="A8" t="s">
        <v>38</v>
      </c>
      <c r="B8">
        <v>0.25850000000000001</v>
      </c>
    </row>
    <row r="9" spans="1:2" x14ac:dyDescent="0.25">
      <c r="A9" t="s">
        <v>90</v>
      </c>
      <c r="B9">
        <v>0.2535</v>
      </c>
    </row>
    <row r="10" spans="1:2" x14ac:dyDescent="0.25">
      <c r="A10" t="s">
        <v>28</v>
      </c>
      <c r="B10">
        <v>0.22900000000000001</v>
      </c>
    </row>
    <row r="11" spans="1:2" x14ac:dyDescent="0.25">
      <c r="A11" t="s">
        <v>85</v>
      </c>
      <c r="B11">
        <v>0.29720000000000002</v>
      </c>
    </row>
    <row r="12" spans="1:2" x14ac:dyDescent="0.25">
      <c r="A12" t="s">
        <v>135</v>
      </c>
      <c r="B12">
        <v>0.20369999999999999</v>
      </c>
    </row>
    <row r="13" spans="1:2" x14ac:dyDescent="0.25">
      <c r="A13" t="s">
        <v>274</v>
      </c>
      <c r="B13">
        <v>0.2606</v>
      </c>
    </row>
    <row r="14" spans="1:2" x14ac:dyDescent="0.25">
      <c r="A14" t="s">
        <v>33</v>
      </c>
      <c r="B14">
        <v>0.2155</v>
      </c>
    </row>
    <row r="15" spans="1:2" x14ac:dyDescent="0.25">
      <c r="A15" t="s">
        <v>74</v>
      </c>
      <c r="B15">
        <v>0.18590000000000001</v>
      </c>
    </row>
    <row r="16" spans="1:2" x14ac:dyDescent="0.25">
      <c r="A16" t="s">
        <v>53</v>
      </c>
      <c r="B16">
        <v>0.2281</v>
      </c>
    </row>
    <row r="17" spans="1:2" x14ac:dyDescent="0.25">
      <c r="A17" t="s">
        <v>61</v>
      </c>
      <c r="B17">
        <v>0.21970000000000001</v>
      </c>
    </row>
    <row r="18" spans="1:2" x14ac:dyDescent="0.25">
      <c r="A18" t="s">
        <v>65</v>
      </c>
      <c r="B18">
        <v>0.2525</v>
      </c>
    </row>
    <row r="19" spans="1:2" x14ac:dyDescent="0.25">
      <c r="A19" t="s">
        <v>70</v>
      </c>
      <c r="B19">
        <v>0.18179999999999999</v>
      </c>
    </row>
    <row r="20" spans="1:2" x14ac:dyDescent="0.25">
      <c r="A20" t="s">
        <v>78</v>
      </c>
      <c r="B20">
        <v>0.14910000000000001</v>
      </c>
    </row>
    <row r="21" spans="1:2" x14ac:dyDescent="0.25">
      <c r="A21" t="s">
        <v>132</v>
      </c>
      <c r="B21">
        <v>0.20849999999999999</v>
      </c>
    </row>
    <row r="22" spans="1:2" x14ac:dyDescent="0.25">
      <c r="A22" t="s">
        <v>57</v>
      </c>
      <c r="B22">
        <v>0.16420000000000001</v>
      </c>
    </row>
  </sheetData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6187B-8F07-42B0-805C-BB096161BD4B}">
  <sheetPr codeName="工作表9"/>
  <dimension ref="A1:B8"/>
  <sheetViews>
    <sheetView workbookViewId="0">
      <selection activeCell="G14" sqref="G14"/>
    </sheetView>
  </sheetViews>
  <sheetFormatPr defaultRowHeight="15.75" x14ac:dyDescent="0.25"/>
  <sheetData>
    <row r="1" spans="1:2" x14ac:dyDescent="0.25">
      <c r="A1">
        <v>3</v>
      </c>
      <c r="B1">
        <v>0.12</v>
      </c>
    </row>
    <row r="2" spans="1:2" x14ac:dyDescent="0.25">
      <c r="A2">
        <v>4</v>
      </c>
      <c r="B2">
        <v>0.2</v>
      </c>
    </row>
    <row r="3" spans="1:2" x14ac:dyDescent="0.25">
      <c r="A3">
        <v>5</v>
      </c>
      <c r="B3">
        <v>0</v>
      </c>
    </row>
    <row r="4" spans="1:2" x14ac:dyDescent="0.25">
      <c r="A4">
        <v>6</v>
      </c>
      <c r="B4">
        <v>0</v>
      </c>
    </row>
    <row r="5" spans="1:2" x14ac:dyDescent="0.25">
      <c r="A5">
        <v>7</v>
      </c>
      <c r="B5">
        <v>0</v>
      </c>
    </row>
    <row r="6" spans="1:2" x14ac:dyDescent="0.25">
      <c r="A6">
        <v>8</v>
      </c>
      <c r="B6">
        <v>0</v>
      </c>
    </row>
    <row r="7" spans="1:2" x14ac:dyDescent="0.25">
      <c r="A7">
        <v>9</v>
      </c>
      <c r="B7">
        <v>0</v>
      </c>
    </row>
    <row r="8" spans="1:2" x14ac:dyDescent="0.25">
      <c r="A8">
        <v>10</v>
      </c>
      <c r="B8">
        <v>0</v>
      </c>
    </row>
  </sheetData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A3FBD-B76E-4550-AE01-C8E607EE8192}">
  <sheetPr codeName="工作表10"/>
  <dimension ref="A1:B14"/>
  <sheetViews>
    <sheetView workbookViewId="0">
      <selection activeCell="D20" sqref="D20"/>
    </sheetView>
  </sheetViews>
  <sheetFormatPr defaultRowHeight="15.75" x14ac:dyDescent="0.25"/>
  <sheetData>
    <row r="1" spans="1:2" x14ac:dyDescent="0.25">
      <c r="A1">
        <v>1</v>
      </c>
      <c r="B1" t="s">
        <v>359</v>
      </c>
    </row>
    <row r="2" spans="1:2" x14ac:dyDescent="0.25">
      <c r="A2">
        <v>2</v>
      </c>
      <c r="B2" t="s">
        <v>359</v>
      </c>
    </row>
    <row r="3" spans="1:2" x14ac:dyDescent="0.25">
      <c r="A3">
        <v>3</v>
      </c>
      <c r="B3" t="s">
        <v>359</v>
      </c>
    </row>
    <row r="4" spans="1:2" x14ac:dyDescent="0.25">
      <c r="A4">
        <v>4</v>
      </c>
      <c r="B4" t="s">
        <v>360</v>
      </c>
    </row>
    <row r="5" spans="1:2" x14ac:dyDescent="0.25">
      <c r="A5">
        <v>5</v>
      </c>
      <c r="B5" t="s">
        <v>360</v>
      </c>
    </row>
    <row r="6" spans="1:2" x14ac:dyDescent="0.25">
      <c r="A6">
        <v>6</v>
      </c>
      <c r="B6" t="s">
        <v>360</v>
      </c>
    </row>
    <row r="7" spans="1:2" x14ac:dyDescent="0.25">
      <c r="A7">
        <v>7</v>
      </c>
      <c r="B7" t="s">
        <v>360</v>
      </c>
    </row>
    <row r="8" spans="1:2" x14ac:dyDescent="0.25">
      <c r="A8">
        <v>8</v>
      </c>
      <c r="B8" t="s">
        <v>361</v>
      </c>
    </row>
    <row r="9" spans="1:2" x14ac:dyDescent="0.25">
      <c r="A9">
        <v>9</v>
      </c>
      <c r="B9" t="s">
        <v>361</v>
      </c>
    </row>
    <row r="10" spans="1:2" x14ac:dyDescent="0.25">
      <c r="A10">
        <v>10</v>
      </c>
      <c r="B10" t="s">
        <v>361</v>
      </c>
    </row>
    <row r="11" spans="1:2" x14ac:dyDescent="0.25">
      <c r="A11">
        <v>11</v>
      </c>
      <c r="B11" t="s">
        <v>362</v>
      </c>
    </row>
    <row r="12" spans="1:2" x14ac:dyDescent="0.25">
      <c r="A12">
        <v>12</v>
      </c>
      <c r="B12" t="s">
        <v>362</v>
      </c>
    </row>
    <row r="13" spans="1:2" x14ac:dyDescent="0.25">
      <c r="A13">
        <v>13</v>
      </c>
      <c r="B13" t="s">
        <v>362</v>
      </c>
    </row>
    <row r="14" spans="1:2" x14ac:dyDescent="0.25">
      <c r="A14">
        <v>14</v>
      </c>
      <c r="B14" t="s">
        <v>362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49ADB-5D8F-4B89-81CE-7B6058422BD4}">
  <sheetPr codeName="工作表27"/>
  <dimension ref="A1:BA131"/>
  <sheetViews>
    <sheetView workbookViewId="0">
      <pane xSplit="3" ySplit="1" topLeftCell="D101" activePane="bottomRight" state="frozen"/>
      <selection pane="topRight" activeCell="D1" sqref="D1"/>
      <selection pane="bottomLeft" activeCell="A2" sqref="A2"/>
      <selection pane="bottomRight" activeCell="K115" sqref="K115"/>
    </sheetView>
  </sheetViews>
  <sheetFormatPr defaultRowHeight="15.75" x14ac:dyDescent="0.25"/>
  <cols>
    <col min="1" max="1" width="6.28515625" style="10" bestFit="1" customWidth="1"/>
    <col min="2" max="2" width="8.5703125" style="138" bestFit="1" customWidth="1"/>
    <col min="3" max="3" width="11" style="10" bestFit="1" customWidth="1"/>
    <col min="4" max="4" width="8.5703125" bestFit="1" customWidth="1"/>
    <col min="5" max="5" width="6.28515625" customWidth="1"/>
    <col min="6" max="6" width="6.28515625" style="10" bestFit="1" customWidth="1"/>
    <col min="8" max="8" width="10.85546875" customWidth="1"/>
    <col min="9" max="9" width="5.42578125" style="156" bestFit="1" customWidth="1"/>
    <col min="10" max="10" width="6.28515625" style="10" bestFit="1" customWidth="1"/>
    <col min="11" max="11" width="6" style="10" bestFit="1" customWidth="1"/>
    <col min="12" max="13" width="6" style="10" customWidth="1"/>
    <col min="14" max="14" width="5.28515625" style="10" bestFit="1" customWidth="1"/>
    <col min="15" max="15" width="5.28515625" style="10" customWidth="1"/>
    <col min="16" max="16" width="11.42578125" style="10" customWidth="1"/>
    <col min="17" max="17" width="6.28515625" style="10" bestFit="1" customWidth="1"/>
    <col min="18" max="18" width="8.5703125" style="10" bestFit="1" customWidth="1"/>
    <col min="19" max="19" width="6.28515625" style="10" bestFit="1" customWidth="1"/>
    <col min="21" max="21" width="6.28515625" style="10" bestFit="1" customWidth="1"/>
    <col min="24" max="27" width="0" hidden="1" customWidth="1"/>
    <col min="28" max="28" width="5.28515625" style="10" hidden="1" customWidth="1"/>
    <col min="29" max="29" width="8.7109375" hidden="1" customWidth="1"/>
    <col min="30" max="30" width="10.85546875" hidden="1" customWidth="1"/>
    <col min="31" max="31" width="8.5703125" hidden="1" customWidth="1"/>
    <col min="32" max="32" width="4.7109375" hidden="1" customWidth="1"/>
    <col min="33" max="33" width="5.42578125" hidden="1" customWidth="1"/>
    <col min="34" max="34" width="6.28515625" hidden="1" customWidth="1"/>
    <col min="35" max="35" width="5.42578125" hidden="1" customWidth="1"/>
    <col min="36" max="36" width="6.140625" hidden="1" customWidth="1"/>
    <col min="37" max="37" width="11" customWidth="1"/>
    <col min="39" max="39" width="0" hidden="1" customWidth="1"/>
    <col min="40" max="40" width="14.5703125" style="10" bestFit="1" customWidth="1"/>
    <col min="41" max="41" width="9.7109375" customWidth="1"/>
    <col min="42" max="42" width="11" style="10" hidden="1" customWidth="1"/>
    <col min="43" max="43" width="0" hidden="1" customWidth="1"/>
    <col min="44" max="44" width="8.5703125" bestFit="1" customWidth="1"/>
    <col min="45" max="45" width="10.140625" bestFit="1" customWidth="1"/>
    <col min="46" max="46" width="8.5703125" bestFit="1" customWidth="1"/>
    <col min="47" max="47" width="6.28515625" bestFit="1" customWidth="1"/>
    <col min="48" max="48" width="10.85546875" bestFit="1" customWidth="1"/>
    <col min="49" max="51" width="8.5703125" bestFit="1" customWidth="1"/>
    <col min="52" max="52" width="10.42578125" bestFit="1" customWidth="1"/>
    <col min="53" max="54" width="6.28515625" bestFit="1" customWidth="1"/>
    <col min="55" max="55" width="8.5703125" bestFit="1" customWidth="1"/>
    <col min="56" max="56" width="11" bestFit="1" customWidth="1"/>
    <col min="57" max="57" width="11" customWidth="1"/>
    <col min="58" max="58" width="41.5703125" bestFit="1" customWidth="1"/>
    <col min="59" max="59" width="5.5703125" bestFit="1" customWidth="1"/>
    <col min="60" max="60" width="15.140625" bestFit="1" customWidth="1"/>
    <col min="61" max="61" width="6.28515625" bestFit="1" customWidth="1"/>
    <col min="62" max="62" width="7.5703125" bestFit="1" customWidth="1"/>
    <col min="63" max="63" width="8.42578125" bestFit="1" customWidth="1"/>
    <col min="64" max="64" width="13.28515625" bestFit="1" customWidth="1"/>
  </cols>
  <sheetData>
    <row r="1" spans="1:53" s="8" customFormat="1" x14ac:dyDescent="0.25">
      <c r="A1" s="9" t="s">
        <v>1278</v>
      </c>
      <c r="B1" s="9" t="s">
        <v>1279</v>
      </c>
      <c r="C1" s="9" t="s">
        <v>3</v>
      </c>
      <c r="D1" s="8" t="s">
        <v>4</v>
      </c>
      <c r="E1" s="8" t="s">
        <v>7</v>
      </c>
      <c r="F1" s="9" t="s">
        <v>1345</v>
      </c>
      <c r="G1" s="9" t="s">
        <v>5</v>
      </c>
      <c r="H1" s="108" t="s">
        <v>6</v>
      </c>
      <c r="I1" s="160" t="s">
        <v>1400</v>
      </c>
      <c r="J1" s="9" t="s">
        <v>1403</v>
      </c>
      <c r="K1" s="9" t="s">
        <v>1423</v>
      </c>
      <c r="L1" s="9" t="s">
        <v>1424</v>
      </c>
      <c r="M1" s="9" t="s">
        <v>1404</v>
      </c>
      <c r="N1" s="9" t="s">
        <v>594</v>
      </c>
      <c r="O1" s="9" t="s">
        <v>1425</v>
      </c>
      <c r="P1" s="9" t="s">
        <v>1401</v>
      </c>
      <c r="Q1" s="9" t="s">
        <v>1402</v>
      </c>
      <c r="R1" s="9" t="s">
        <v>1343</v>
      </c>
      <c r="S1" s="9" t="s">
        <v>1344</v>
      </c>
      <c r="T1" s="9" t="s">
        <v>1385</v>
      </c>
      <c r="U1" s="9" t="s">
        <v>1388</v>
      </c>
      <c r="V1" s="8" t="s">
        <v>1304</v>
      </c>
      <c r="W1" s="8" t="s">
        <v>1346</v>
      </c>
      <c r="X1" s="8" t="s">
        <v>1280</v>
      </c>
      <c r="Y1" s="8" t="s">
        <v>1306</v>
      </c>
      <c r="Z1" s="8" t="s">
        <v>1307</v>
      </c>
      <c r="AA1" s="8" t="s">
        <v>1308</v>
      </c>
      <c r="AB1" s="8" t="s">
        <v>1309</v>
      </c>
      <c r="AC1" s="8" t="s">
        <v>1310</v>
      </c>
      <c r="AD1" s="8" t="s">
        <v>1316</v>
      </c>
      <c r="AE1" s="8" t="s">
        <v>1311</v>
      </c>
      <c r="AF1" s="8" t="s">
        <v>1312</v>
      </c>
      <c r="AG1" s="8" t="s">
        <v>1313</v>
      </c>
      <c r="AH1" s="8" t="s">
        <v>1314</v>
      </c>
      <c r="AI1" s="8" t="s">
        <v>8</v>
      </c>
      <c r="AJ1" s="8" t="s">
        <v>1285</v>
      </c>
      <c r="AK1" s="8" t="s">
        <v>1286</v>
      </c>
      <c r="AL1" s="8" t="s">
        <v>1281</v>
      </c>
      <c r="AM1" s="8" t="s">
        <v>1317</v>
      </c>
      <c r="AN1" s="8" t="s">
        <v>10</v>
      </c>
      <c r="AO1" s="8" t="s">
        <v>1315</v>
      </c>
      <c r="AP1" s="8" t="s">
        <v>1283</v>
      </c>
      <c r="AQ1" s="8" t="s">
        <v>1282</v>
      </c>
      <c r="AR1" s="8" t="s">
        <v>1284</v>
      </c>
      <c r="AS1" s="8" t="s">
        <v>11</v>
      </c>
      <c r="AT1" s="8" t="s">
        <v>1467</v>
      </c>
      <c r="AU1" s="8" t="s">
        <v>12</v>
      </c>
      <c r="AV1" s="8" t="s">
        <v>1417</v>
      </c>
      <c r="AW1" s="8" t="s">
        <v>1507</v>
      </c>
      <c r="AX1" s="8" t="s">
        <v>1420</v>
      </c>
      <c r="AY1" s="8" t="s">
        <v>1422</v>
      </c>
      <c r="AZ1" s="8" t="s">
        <v>1508</v>
      </c>
      <c r="BA1" s="8" t="s">
        <v>13</v>
      </c>
    </row>
    <row r="2" spans="1:53" x14ac:dyDescent="0.25">
      <c r="A2" s="145" t="s">
        <v>1</v>
      </c>
      <c r="B2" s="145" t="str">
        <f>VLOOKUP(表格1_57[[#This Row],[場]],Raceinfo!$A$1:$C$11,3,FALSE)</f>
        <v>第五班</v>
      </c>
      <c r="C2" s="145" t="str">
        <f>VLOOKUP(表格1_57[[#This Row],[場]],Raceinfo!$A$1:$C$11,2,FALSE)</f>
        <v>1200米</v>
      </c>
      <c r="D2" s="90" t="s">
        <v>1834</v>
      </c>
      <c r="F2" s="108" t="str">
        <f>_xlfn.XLOOKUP(C:C,'coordinate'!I:I,'coordinate'!J:J,"",)</f>
        <v/>
      </c>
      <c r="G2" s="10"/>
      <c r="H2" s="108"/>
      <c r="I2" s="128" t="s">
        <v>2029</v>
      </c>
      <c r="P2" s="10" t="s">
        <v>1405</v>
      </c>
      <c r="Q2" s="10" t="s">
        <v>1405</v>
      </c>
      <c r="S2" s="10" t="s">
        <v>1405</v>
      </c>
      <c r="T2" s="10" t="s">
        <v>1405</v>
      </c>
      <c r="U2" s="10" t="s">
        <v>1405</v>
      </c>
      <c r="W2" t="str">
        <f>IFERROR(VLOOKUP(C2,'M1'!$B:$D,3,0),"")</f>
        <v/>
      </c>
      <c r="AB2"/>
      <c r="AN2"/>
      <c r="AP2"/>
      <c r="AT2" t="s">
        <v>1405</v>
      </c>
      <c r="AV2" t="s">
        <v>1405</v>
      </c>
      <c r="AW2" t="s">
        <v>1405</v>
      </c>
      <c r="AX2" t="s">
        <v>1405</v>
      </c>
      <c r="AY2" t="s">
        <v>1405</v>
      </c>
      <c r="AZ2" t="s">
        <v>1405</v>
      </c>
    </row>
    <row r="3" spans="1:53" x14ac:dyDescent="0.25">
      <c r="A3" s="11" t="s">
        <v>1</v>
      </c>
      <c r="B3" s="138">
        <v>12</v>
      </c>
      <c r="C3" s="108" t="s">
        <v>68</v>
      </c>
      <c r="D3">
        <v>123</v>
      </c>
      <c r="E3">
        <v>4</v>
      </c>
      <c r="F3" s="11" t="str">
        <f>_xlfn.XLOOKUP(C:C,'coordinate'!I:I,'coordinate'!J:J,"",)</f>
        <v>PH</v>
      </c>
      <c r="G3" s="10" t="s">
        <v>69</v>
      </c>
      <c r="H3" s="108" t="s">
        <v>70</v>
      </c>
      <c r="I3" s="128"/>
      <c r="P3" s="10" t="s">
        <v>1420</v>
      </c>
      <c r="Q3" s="10" t="s">
        <v>1405</v>
      </c>
      <c r="T3" s="10" t="s">
        <v>1405</v>
      </c>
      <c r="U3" s="10" t="s">
        <v>1405</v>
      </c>
      <c r="V3">
        <f t="shared" ref="V3:V16" si="0">AD3+AE3+(AF3*0.3)+(AG3*0.3)+(AH3*0.4)+AO3</f>
        <v>0.33080000000000004</v>
      </c>
      <c r="W3" t="str">
        <f>IFERROR(VLOOKUP(C3,'M1'!$B:$D,3,0),"")</f>
        <v>放頭</v>
      </c>
      <c r="X3">
        <v>12</v>
      </c>
      <c r="Y3">
        <v>7</v>
      </c>
      <c r="Z3">
        <v>13</v>
      </c>
      <c r="AA3">
        <v>12</v>
      </c>
      <c r="AB3">
        <v>11</v>
      </c>
      <c r="AC3">
        <v>10</v>
      </c>
      <c r="AD3">
        <f t="shared" ref="AD3:AD10" si="1">ROUND( ((1-(X3/14))*0.1*IF(X3&lt;&gt;0,1,0)) + ((1-(Y3/14))*0.1*IF(Y3&lt;&gt;0,1,0)) + ((1-(Z3/14))*0.1*IF(Z3&lt;&gt;0,1,0)) + ((1-(AA3/14))*0.1*IF(AA3&lt;&gt;0,1,0)), 4 )</f>
        <v>8.5699999999999998E-2</v>
      </c>
      <c r="AE3">
        <f>VLOOKUP(表格1_57[[#This Row],[負磅]],W!$A$1:$B$32,2,FALSE)</f>
        <v>0.02</v>
      </c>
      <c r="AF3">
        <f>VLOOKUP(表格1_57[[#This Row],[騎師]],J!$A$1:$B$45,2,FALSE)</f>
        <v>0.19520000000000001</v>
      </c>
      <c r="AG3">
        <f>VLOOKUP(表格1_57[[#This Row],[練馬師]],T!$A$1:$B$23,2,FALSE)</f>
        <v>0.18179999999999999</v>
      </c>
      <c r="AH3">
        <f>VLOOKUP(表格1_57[[#This Row],[檔位]],'1200M'!$A$1:$B$14,2,0)</f>
        <v>0.28000000000000003</v>
      </c>
      <c r="AI3">
        <v>29</v>
      </c>
      <c r="AJ3">
        <v>1</v>
      </c>
      <c r="AK3">
        <v>10.42</v>
      </c>
      <c r="AN3">
        <v>6</v>
      </c>
      <c r="AP3">
        <v>-6</v>
      </c>
      <c r="AQ3" t="s">
        <v>17</v>
      </c>
      <c r="AR3">
        <v>64</v>
      </c>
      <c r="AS3" t="s">
        <v>29</v>
      </c>
      <c r="AT3" t="s">
        <v>1472</v>
      </c>
      <c r="AU3" t="s">
        <v>71</v>
      </c>
      <c r="AV3" t="s">
        <v>1405</v>
      </c>
      <c r="AX3" t="s">
        <v>1419</v>
      </c>
      <c r="BA3" t="s">
        <v>20</v>
      </c>
    </row>
    <row r="4" spans="1:53" x14ac:dyDescent="0.25">
      <c r="A4" s="11" t="s">
        <v>1</v>
      </c>
      <c r="B4" s="138">
        <v>6</v>
      </c>
      <c r="C4" s="108" t="s">
        <v>41</v>
      </c>
      <c r="D4">
        <v>129</v>
      </c>
      <c r="E4">
        <v>12</v>
      </c>
      <c r="F4" s="11" t="str">
        <f>_xlfn.XLOOKUP(C:C,'coordinate'!I:I,'coordinate'!J:J,"",)</f>
        <v>MH</v>
      </c>
      <c r="G4" s="10" t="s">
        <v>42</v>
      </c>
      <c r="H4" s="108" t="s">
        <v>43</v>
      </c>
      <c r="I4" s="128"/>
      <c r="Q4" s="10">
        <v>4</v>
      </c>
      <c r="T4" s="10" t="s">
        <v>1384</v>
      </c>
      <c r="U4" s="10" t="s">
        <v>1405</v>
      </c>
      <c r="V4">
        <f t="shared" si="0"/>
        <v>0.47702000000000011</v>
      </c>
      <c r="W4" t="str">
        <f>IFERROR(VLOOKUP(C4,'M1'!$B:$D,3,0),"")</f>
        <v>放頭</v>
      </c>
      <c r="X4">
        <v>3</v>
      </c>
      <c r="Y4">
        <v>1</v>
      </c>
      <c r="Z4">
        <v>3</v>
      </c>
      <c r="AA4">
        <v>7</v>
      </c>
      <c r="AB4">
        <v>4</v>
      </c>
      <c r="AC4">
        <v>3</v>
      </c>
      <c r="AD4">
        <f t="shared" si="1"/>
        <v>0.3</v>
      </c>
      <c r="AE4">
        <f>VLOOKUP(表格1_57[[#This Row],[負磅]],W!$A$1:$B$32,2,FALSE)</f>
        <v>-3.9999999999999897E-2</v>
      </c>
      <c r="AF4">
        <f>VLOOKUP(表格1_57[[#This Row],[騎師]],J!$A$1:$B$45,2,FALSE)</f>
        <v>0.21049999999999999</v>
      </c>
      <c r="AG4">
        <f>VLOOKUP(表格1_57[[#This Row],[練馬師]],T!$A$1:$B$23,2,FALSE)</f>
        <v>0.27289999999999998</v>
      </c>
      <c r="AH4">
        <f>VLOOKUP(表格1_57[[#This Row],[檔位]],'1200M'!$A$1:$B$14,2,0)</f>
        <v>0.18</v>
      </c>
      <c r="AI4">
        <v>38</v>
      </c>
      <c r="AJ4">
        <v>1</v>
      </c>
      <c r="AK4">
        <v>8.94</v>
      </c>
      <c r="AN4">
        <v>6</v>
      </c>
      <c r="AP4">
        <v>1</v>
      </c>
      <c r="AQ4" t="s">
        <v>17</v>
      </c>
      <c r="AR4">
        <v>64</v>
      </c>
      <c r="AT4" t="s">
        <v>1405</v>
      </c>
      <c r="AU4" t="s">
        <v>44</v>
      </c>
      <c r="AV4" t="s">
        <v>1405</v>
      </c>
      <c r="BA4" t="s">
        <v>20</v>
      </c>
    </row>
    <row r="5" spans="1:53" x14ac:dyDescent="0.25">
      <c r="A5" s="11" t="s">
        <v>1</v>
      </c>
      <c r="B5" s="138">
        <v>7</v>
      </c>
      <c r="C5" s="129" t="s">
        <v>45</v>
      </c>
      <c r="D5">
        <v>131</v>
      </c>
      <c r="E5">
        <v>2</v>
      </c>
      <c r="F5" s="148" t="str">
        <f>_xlfn.XLOOKUP(C:C,'coordinate'!I:I,'coordinate'!J:J,"",)</f>
        <v>P1</v>
      </c>
      <c r="G5" s="10" t="s">
        <v>46</v>
      </c>
      <c r="H5" s="108" t="s">
        <v>47</v>
      </c>
      <c r="I5" s="128" t="s">
        <v>1513</v>
      </c>
      <c r="P5" s="10" t="s">
        <v>1273</v>
      </c>
      <c r="Q5" s="10" t="s">
        <v>1405</v>
      </c>
      <c r="S5" s="9" t="s">
        <v>1270</v>
      </c>
      <c r="T5" s="10" t="s">
        <v>1405</v>
      </c>
      <c r="U5" s="10" t="s">
        <v>1405</v>
      </c>
      <c r="V5">
        <f t="shared" si="0"/>
        <v>0.38168000000000002</v>
      </c>
      <c r="W5" t="str">
        <f>IFERROR(VLOOKUP(C5,'M1'!$B:$D,3,0),"")</f>
        <v>放頭</v>
      </c>
      <c r="X5">
        <v>13</v>
      </c>
      <c r="Y5">
        <v>6</v>
      </c>
      <c r="Z5">
        <v>4</v>
      </c>
      <c r="AA5">
        <v>6</v>
      </c>
      <c r="AB5">
        <v>7</v>
      </c>
      <c r="AC5">
        <v>4</v>
      </c>
      <c r="AD5">
        <f t="shared" si="1"/>
        <v>0.19289999999999999</v>
      </c>
      <c r="AE5">
        <f>VLOOKUP(表格1_57[[#This Row],[負磅]],W!$A$1:$B$32,2,FALSE)</f>
        <v>-0.06</v>
      </c>
      <c r="AF5">
        <f>VLOOKUP(表格1_57[[#This Row],[騎師]],J!$A$1:$B$45,2,FALSE)</f>
        <v>0.32950000000000002</v>
      </c>
      <c r="AG5">
        <f>VLOOKUP(表格1_57[[#This Row],[練馬師]],T!$A$1:$B$23,2,FALSE)</f>
        <v>0.27310000000000001</v>
      </c>
      <c r="AH5">
        <f>VLOOKUP(表格1_57[[#This Row],[檔位]],'1200M'!$A$1:$B$14,2,0)</f>
        <v>0.17</v>
      </c>
      <c r="AI5">
        <v>37</v>
      </c>
      <c r="AJ5">
        <v>1</v>
      </c>
      <c r="AK5">
        <v>9.76</v>
      </c>
      <c r="AN5">
        <v>5</v>
      </c>
      <c r="AP5">
        <v>-5</v>
      </c>
      <c r="AQ5" t="s">
        <v>17</v>
      </c>
      <c r="AR5">
        <v>56</v>
      </c>
      <c r="AS5" t="s">
        <v>48</v>
      </c>
      <c r="AT5" t="s">
        <v>1471</v>
      </c>
      <c r="AU5" t="s">
        <v>49</v>
      </c>
      <c r="AV5" t="s">
        <v>1405</v>
      </c>
      <c r="AY5" t="s">
        <v>1421</v>
      </c>
      <c r="AZ5" t="s">
        <v>1505</v>
      </c>
      <c r="BA5" t="s">
        <v>50</v>
      </c>
    </row>
    <row r="6" spans="1:53" x14ac:dyDescent="0.25">
      <c r="A6" s="11" t="s">
        <v>1</v>
      </c>
      <c r="B6" s="138">
        <v>1</v>
      </c>
      <c r="C6" s="108" t="s">
        <v>14</v>
      </c>
      <c r="D6">
        <v>132</v>
      </c>
      <c r="E6">
        <v>9</v>
      </c>
      <c r="F6" s="148" t="str">
        <f>_xlfn.XLOOKUP(C:C,'coordinate'!I:I,'coordinate'!J:J,"",)</f>
        <v>M1</v>
      </c>
      <c r="G6" s="109" t="s">
        <v>15</v>
      </c>
      <c r="H6" s="110" t="s">
        <v>16</v>
      </c>
      <c r="I6" s="128" t="s">
        <v>1513</v>
      </c>
      <c r="Q6" s="10" t="s">
        <v>1405</v>
      </c>
      <c r="T6" s="10" t="s">
        <v>1405</v>
      </c>
      <c r="U6" s="10" t="s">
        <v>1405</v>
      </c>
      <c r="V6">
        <f t="shared" si="0"/>
        <v>0.21015</v>
      </c>
      <c r="W6" t="str">
        <f>IFERROR(VLOOKUP(C6,'M1'!$B:$D,3,0),"")</f>
        <v>放頭</v>
      </c>
      <c r="X6">
        <v>13</v>
      </c>
      <c r="Y6">
        <v>12</v>
      </c>
      <c r="Z6">
        <v>10</v>
      </c>
      <c r="AA6">
        <v>12</v>
      </c>
      <c r="AB6">
        <v>14</v>
      </c>
      <c r="AD6">
        <f t="shared" si="1"/>
        <v>6.4299999999999996E-2</v>
      </c>
      <c r="AE6">
        <f>VLOOKUP(表格1_57[[#This Row],[負磅]],W!$A$1:$B$32,2,FALSE)</f>
        <v>-7.0000000000000007E-2</v>
      </c>
      <c r="AF6">
        <f>VLOOKUP(表格1_57[[#This Row],[騎師]],J!$A$1:$B$45,2,FALSE)</f>
        <v>0.1472</v>
      </c>
      <c r="AG6">
        <f>VLOOKUP(表格1_57[[#This Row],[練馬師]],T!$A$1:$B$23,2,FALSE)</f>
        <v>0.21229999999999999</v>
      </c>
      <c r="AH6">
        <f>VLOOKUP(表格1_57[[#This Row],[檔位]],'1200M'!$A$1:$B$14,2,0)</f>
        <v>0.27</v>
      </c>
      <c r="AI6">
        <v>40</v>
      </c>
      <c r="AJ6">
        <v>1</v>
      </c>
      <c r="AK6">
        <v>9.75</v>
      </c>
      <c r="AN6">
        <v>4</v>
      </c>
      <c r="AP6">
        <v>-6</v>
      </c>
      <c r="AQ6" t="s">
        <v>17</v>
      </c>
      <c r="AR6">
        <v>56</v>
      </c>
      <c r="AS6" t="s">
        <v>18</v>
      </c>
      <c r="AT6" t="s">
        <v>1475</v>
      </c>
      <c r="AU6" t="s">
        <v>19</v>
      </c>
      <c r="AV6" t="s">
        <v>1405</v>
      </c>
      <c r="AY6" t="s">
        <v>1421</v>
      </c>
      <c r="AZ6" t="s">
        <v>1505</v>
      </c>
      <c r="BA6" t="s">
        <v>20</v>
      </c>
    </row>
    <row r="7" spans="1:53" x14ac:dyDescent="0.25">
      <c r="A7" s="11" t="s">
        <v>1</v>
      </c>
      <c r="B7" s="138">
        <v>10</v>
      </c>
      <c r="C7" s="108" t="s">
        <v>59</v>
      </c>
      <c r="D7">
        <v>127</v>
      </c>
      <c r="E7">
        <v>13</v>
      </c>
      <c r="F7" s="148" t="str">
        <f>_xlfn.XLOOKUP(C:C,'coordinate'!I:I,'coordinate'!J:J,"",)</f>
        <v>O1</v>
      </c>
      <c r="G7" s="10" t="s">
        <v>60</v>
      </c>
      <c r="H7" s="108" t="s">
        <v>61</v>
      </c>
      <c r="I7" s="128"/>
      <c r="P7" s="10" t="s">
        <v>1405</v>
      </c>
      <c r="Q7" s="10" t="s">
        <v>1405</v>
      </c>
      <c r="T7" s="10" t="s">
        <v>1405</v>
      </c>
      <c r="U7" s="10" t="s">
        <v>1387</v>
      </c>
      <c r="V7">
        <f t="shared" si="0"/>
        <v>0.32156000000000007</v>
      </c>
      <c r="W7" t="str">
        <f>IFERROR(VLOOKUP(C7,'M1'!$B:$D,3,0),"")</f>
        <v>中前</v>
      </c>
      <c r="X7">
        <v>9</v>
      </c>
      <c r="Y7">
        <v>4</v>
      </c>
      <c r="Z7">
        <v>12</v>
      </c>
      <c r="AA7">
        <v>7</v>
      </c>
      <c r="AB7">
        <v>9</v>
      </c>
      <c r="AC7">
        <v>10</v>
      </c>
      <c r="AD7">
        <f t="shared" si="1"/>
        <v>0.1714</v>
      </c>
      <c r="AE7">
        <f>VLOOKUP(表格1_57[[#This Row],[負磅]],W!$A$1:$B$32,2,FALSE)</f>
        <v>-1.99999999999999E-2</v>
      </c>
      <c r="AF7">
        <f>VLOOKUP(表格1_57[[#This Row],[騎師]],J!$A$1:$B$45,2,FALSE)</f>
        <v>0.22750000000000001</v>
      </c>
      <c r="AG7">
        <f>VLOOKUP(表格1_57[[#This Row],[練馬師]],T!$A$1:$B$23,2,FALSE)</f>
        <v>0.21970000000000001</v>
      </c>
      <c r="AH7">
        <f>VLOOKUP(表格1_57[[#This Row],[檔位]],'1200M'!$A$1:$B$14,2,0)</f>
        <v>0.09</v>
      </c>
      <c r="AI7">
        <v>33</v>
      </c>
      <c r="AJ7">
        <v>1</v>
      </c>
      <c r="AK7">
        <v>9.52</v>
      </c>
      <c r="AN7">
        <v>5</v>
      </c>
      <c r="AP7">
        <v>-4</v>
      </c>
      <c r="AQ7" t="s">
        <v>17</v>
      </c>
      <c r="AR7">
        <v>71</v>
      </c>
      <c r="AT7" t="s">
        <v>1405</v>
      </c>
      <c r="AU7" t="s">
        <v>62</v>
      </c>
      <c r="AV7" t="s">
        <v>1405</v>
      </c>
      <c r="AY7" t="s">
        <v>1421</v>
      </c>
      <c r="BA7" t="s">
        <v>20</v>
      </c>
    </row>
    <row r="8" spans="1:53" x14ac:dyDescent="0.25">
      <c r="A8" s="11" t="s">
        <v>1</v>
      </c>
      <c r="B8" s="138">
        <v>11</v>
      </c>
      <c r="C8" s="11" t="s">
        <v>63</v>
      </c>
      <c r="D8">
        <v>125</v>
      </c>
      <c r="E8">
        <v>3</v>
      </c>
      <c r="F8" s="108" t="str">
        <f>_xlfn.XLOOKUP(C:C,'coordinate'!I:I,'coordinate'!J:J,"",)</f>
        <v>P2</v>
      </c>
      <c r="G8" s="10" t="s">
        <v>64</v>
      </c>
      <c r="H8" s="108" t="s">
        <v>65</v>
      </c>
      <c r="I8" s="128"/>
      <c r="P8" s="10" t="s">
        <v>1420</v>
      </c>
      <c r="Q8" s="10">
        <v>3</v>
      </c>
      <c r="T8" s="10" t="s">
        <v>1384</v>
      </c>
      <c r="U8" s="10" t="s">
        <v>1405</v>
      </c>
      <c r="V8">
        <f t="shared" si="0"/>
        <v>0.51575000000000004</v>
      </c>
      <c r="W8" t="str">
        <f>IFERROR(VLOOKUP(C8,'M1'!$B:$D,3,0),"")</f>
        <v>留後</v>
      </c>
      <c r="X8">
        <v>11</v>
      </c>
      <c r="Y8">
        <v>6</v>
      </c>
      <c r="Z8">
        <v>2</v>
      </c>
      <c r="AA8">
        <v>2</v>
      </c>
      <c r="AB8">
        <v>4</v>
      </c>
      <c r="AC8">
        <v>5</v>
      </c>
      <c r="AD8">
        <f t="shared" si="1"/>
        <v>0.25</v>
      </c>
      <c r="AE8">
        <f>VLOOKUP(表格1_57[[#This Row],[負磅]],W!$A$1:$B$32,2,FALSE)</f>
        <v>0</v>
      </c>
      <c r="AF8">
        <f>VLOOKUP(表格1_57[[#This Row],[騎師]],J!$A$1:$B$45,2,FALSE)</f>
        <v>0.26</v>
      </c>
      <c r="AG8">
        <f>VLOOKUP(表格1_57[[#This Row],[練馬師]],T!$A$1:$B$23,2,FALSE)</f>
        <v>0.2525</v>
      </c>
      <c r="AH8">
        <f>VLOOKUP(表格1_57[[#This Row],[檔位]],'1200M'!$A$1:$B$14,2,0)</f>
        <v>0.28000000000000003</v>
      </c>
      <c r="AI8">
        <v>31</v>
      </c>
      <c r="AJ8">
        <v>1</v>
      </c>
      <c r="AK8">
        <v>9.3800000000000008</v>
      </c>
      <c r="AN8">
        <v>6</v>
      </c>
      <c r="AP8">
        <v>-5</v>
      </c>
      <c r="AQ8" t="s">
        <v>17</v>
      </c>
      <c r="AR8">
        <v>77</v>
      </c>
      <c r="AS8" t="s">
        <v>66</v>
      </c>
      <c r="AT8" t="s">
        <v>1468</v>
      </c>
      <c r="AU8" t="s">
        <v>67</v>
      </c>
      <c r="AV8" t="s">
        <v>1405</v>
      </c>
      <c r="AX8" t="s">
        <v>1419</v>
      </c>
      <c r="AY8" t="s">
        <v>1421</v>
      </c>
      <c r="BA8" t="s">
        <v>20</v>
      </c>
    </row>
    <row r="9" spans="1:53" x14ac:dyDescent="0.25">
      <c r="A9" s="11" t="s">
        <v>1</v>
      </c>
      <c r="B9" s="138">
        <v>5</v>
      </c>
      <c r="C9" s="108" t="s">
        <v>36</v>
      </c>
      <c r="D9">
        <v>132</v>
      </c>
      <c r="E9">
        <v>8</v>
      </c>
      <c r="F9" s="108" t="str">
        <f>_xlfn.XLOOKUP(C:C,'coordinate'!I:I,'coordinate'!J:J,"",)</f>
        <v>M2</v>
      </c>
      <c r="G9" s="10" t="s">
        <v>37</v>
      </c>
      <c r="H9" s="108" t="s">
        <v>38</v>
      </c>
      <c r="I9" s="128" t="s">
        <v>1513</v>
      </c>
      <c r="P9" s="10" t="s">
        <v>1405</v>
      </c>
      <c r="Q9" s="10" t="s">
        <v>1405</v>
      </c>
      <c r="T9" s="10" t="s">
        <v>1384</v>
      </c>
      <c r="U9" s="10" t="s">
        <v>1405</v>
      </c>
      <c r="V9">
        <f t="shared" si="0"/>
        <v>0.39302999999999999</v>
      </c>
      <c r="W9" t="str">
        <f>IFERROR(VLOOKUP(C9,'M1'!$B:$D,3,0),"")</f>
        <v>中前</v>
      </c>
      <c r="X9">
        <v>5</v>
      </c>
      <c r="Y9">
        <v>5</v>
      </c>
      <c r="Z9">
        <v>5</v>
      </c>
      <c r="AA9">
        <v>14</v>
      </c>
      <c r="AB9">
        <v>7</v>
      </c>
      <c r="AC9">
        <v>10</v>
      </c>
      <c r="AD9">
        <f t="shared" si="1"/>
        <v>0.19289999999999999</v>
      </c>
      <c r="AE9">
        <f>VLOOKUP(表格1_57[[#This Row],[負磅]],W!$A$1:$B$32,2,FALSE)</f>
        <v>-7.0000000000000007E-2</v>
      </c>
      <c r="AF9">
        <f>VLOOKUP(表格1_57[[#This Row],[騎師]],J!$A$1:$B$45,2,FALSE)</f>
        <v>0.2286</v>
      </c>
      <c r="AG9">
        <f>VLOOKUP(表格1_57[[#This Row],[練馬師]],T!$A$1:$B$23,2,FALSE)</f>
        <v>0.25850000000000001</v>
      </c>
      <c r="AH9">
        <f>VLOOKUP(表格1_57[[#This Row],[檔位]],'1200M'!$A$1:$B$14,2,0)</f>
        <v>0.31</v>
      </c>
      <c r="AI9">
        <v>38</v>
      </c>
      <c r="AJ9">
        <v>1</v>
      </c>
      <c r="AK9">
        <v>9.0299999999999994</v>
      </c>
      <c r="AN9">
        <v>4</v>
      </c>
      <c r="AP9">
        <v>-2</v>
      </c>
      <c r="AQ9" t="s">
        <v>17</v>
      </c>
      <c r="AR9">
        <v>56</v>
      </c>
      <c r="AS9" t="s">
        <v>39</v>
      </c>
      <c r="AT9" t="s">
        <v>1469</v>
      </c>
      <c r="AU9" t="s">
        <v>40</v>
      </c>
      <c r="AV9" t="s">
        <v>1405</v>
      </c>
      <c r="AY9" t="s">
        <v>1421</v>
      </c>
      <c r="AZ9" t="s">
        <v>1505</v>
      </c>
      <c r="BA9" t="s">
        <v>20</v>
      </c>
    </row>
    <row r="10" spans="1:53" x14ac:dyDescent="0.25">
      <c r="A10" s="11" t="s">
        <v>1</v>
      </c>
      <c r="B10" s="138">
        <v>8</v>
      </c>
      <c r="C10" s="108" t="s">
        <v>51</v>
      </c>
      <c r="D10">
        <v>129</v>
      </c>
      <c r="E10">
        <v>10</v>
      </c>
      <c r="F10" s="108" t="str">
        <f>_xlfn.XLOOKUP(C:C,'coordinate'!I:I,'coordinate'!J:J,"",)</f>
        <v>O2</v>
      </c>
      <c r="G10" s="10" t="s">
        <v>52</v>
      </c>
      <c r="H10" s="108" t="s">
        <v>53</v>
      </c>
      <c r="I10" s="128"/>
      <c r="Q10" s="10" t="s">
        <v>1405</v>
      </c>
      <c r="T10" s="10" t="s">
        <v>1405</v>
      </c>
      <c r="U10" s="10" t="s">
        <v>1405</v>
      </c>
      <c r="V10">
        <f t="shared" si="0"/>
        <v>0.24195000000000011</v>
      </c>
      <c r="W10" t="str">
        <f>IFERROR(VLOOKUP(C10,'M1'!$B:$D,3,0),"")</f>
        <v>中前</v>
      </c>
      <c r="X10">
        <v>10</v>
      </c>
      <c r="Y10">
        <v>6</v>
      </c>
      <c r="Z10">
        <v>14</v>
      </c>
      <c r="AA10">
        <v>12</v>
      </c>
      <c r="AB10">
        <v>12</v>
      </c>
      <c r="AC10">
        <v>8</v>
      </c>
      <c r="AD10">
        <f t="shared" si="1"/>
        <v>0.1</v>
      </c>
      <c r="AE10">
        <f>VLOOKUP(表格1_57[[#This Row],[負磅]],W!$A$1:$B$32,2,FALSE)</f>
        <v>-3.9999999999999897E-2</v>
      </c>
      <c r="AF10">
        <f>VLOOKUP(表格1_57[[#This Row],[騎師]],J!$A$1:$B$45,2,FALSE)</f>
        <v>0.21840000000000001</v>
      </c>
      <c r="AG10">
        <f>VLOOKUP(表格1_57[[#This Row],[練馬師]],T!$A$1:$B$23,2,FALSE)</f>
        <v>0.2281</v>
      </c>
      <c r="AH10">
        <f>VLOOKUP(表格1_57[[#This Row],[檔位]],'1200M'!$A$1:$B$14,2,0)</f>
        <v>0.12</v>
      </c>
      <c r="AI10">
        <v>35</v>
      </c>
      <c r="AJ10">
        <v>1</v>
      </c>
      <c r="AK10">
        <v>9.19</v>
      </c>
      <c r="AN10">
        <v>6</v>
      </c>
      <c r="AP10">
        <v>-3</v>
      </c>
      <c r="AQ10" t="s">
        <v>17</v>
      </c>
      <c r="AR10">
        <v>64</v>
      </c>
      <c r="AS10" t="s">
        <v>34</v>
      </c>
      <c r="AT10" t="s">
        <v>1470</v>
      </c>
      <c r="AU10" t="s">
        <v>54</v>
      </c>
      <c r="AV10" t="s">
        <v>1405</v>
      </c>
      <c r="BA10" t="s">
        <v>20</v>
      </c>
    </row>
    <row r="11" spans="1:53" x14ac:dyDescent="0.25">
      <c r="A11" s="11" t="s">
        <v>1</v>
      </c>
      <c r="B11" s="138">
        <v>14</v>
      </c>
      <c r="C11" s="108" t="s">
        <v>76</v>
      </c>
      <c r="D11">
        <v>120</v>
      </c>
      <c r="E11">
        <v>11</v>
      </c>
      <c r="F11" s="149" t="str">
        <f>_xlfn.XLOOKUP(C:C,'coordinate'!I:I,'coordinate'!J:J,"",)</f>
        <v>P3</v>
      </c>
      <c r="G11" s="10" t="s">
        <v>77</v>
      </c>
      <c r="H11" s="108" t="s">
        <v>78</v>
      </c>
      <c r="I11" s="128"/>
      <c r="P11" s="10" t="s">
        <v>1420</v>
      </c>
      <c r="Q11" s="10" t="s">
        <v>1405</v>
      </c>
      <c r="T11" s="10" t="s">
        <v>1405</v>
      </c>
      <c r="U11" s="10" t="s">
        <v>1405</v>
      </c>
      <c r="V11">
        <f t="shared" si="0"/>
        <v>0.31406000000000001</v>
      </c>
      <c r="W11" t="str">
        <f>IFERROR(VLOOKUP(C11,'M1'!$B:$D,3,0),"")</f>
        <v>留後</v>
      </c>
      <c r="X11">
        <v>11</v>
      </c>
      <c r="Y11" t="s">
        <v>174</v>
      </c>
      <c r="Z11">
        <v>8</v>
      </c>
      <c r="AA11">
        <v>9</v>
      </c>
      <c r="AB11">
        <v>10</v>
      </c>
      <c r="AC11">
        <v>5</v>
      </c>
      <c r="AD11">
        <v>0.125</v>
      </c>
      <c r="AE11">
        <f>VLOOKUP(表格1_57[[#This Row],[負磅]],W!$A$1:$B$32,2,FALSE)</f>
        <v>0.05</v>
      </c>
      <c r="AF11">
        <f>VLOOKUP(表格1_57[[#This Row],[騎師]],J!$A$1:$B$45,2,FALSE)</f>
        <v>0.1411</v>
      </c>
      <c r="AG11">
        <f>VLOOKUP(表格1_57[[#This Row],[練馬師]],T!$A$1:$B$23,2,FALSE)</f>
        <v>0.14910000000000001</v>
      </c>
      <c r="AH11">
        <f>VLOOKUP(表格1_57[[#This Row],[檔位]],'1200M'!$A$1:$B$14,2,0)</f>
        <v>0.13</v>
      </c>
      <c r="AI11">
        <v>26</v>
      </c>
      <c r="AJ11">
        <v>1</v>
      </c>
      <c r="AK11">
        <v>9.32</v>
      </c>
      <c r="AN11">
        <v>4</v>
      </c>
      <c r="AP11">
        <v>-6</v>
      </c>
      <c r="AQ11" t="s">
        <v>17</v>
      </c>
      <c r="AR11">
        <v>64</v>
      </c>
      <c r="AS11" t="s">
        <v>79</v>
      </c>
      <c r="AT11" t="s">
        <v>1473</v>
      </c>
      <c r="AU11" t="s">
        <v>80</v>
      </c>
      <c r="AV11" t="s">
        <v>1405</v>
      </c>
      <c r="AX11" t="s">
        <v>1419</v>
      </c>
      <c r="AY11" t="s">
        <v>1421</v>
      </c>
      <c r="BA11" t="s">
        <v>20</v>
      </c>
    </row>
    <row r="12" spans="1:53" x14ac:dyDescent="0.25">
      <c r="A12" s="11" t="s">
        <v>1</v>
      </c>
      <c r="B12" s="138">
        <v>3</v>
      </c>
      <c r="C12" s="108" t="s">
        <v>26</v>
      </c>
      <c r="D12">
        <v>127</v>
      </c>
      <c r="E12">
        <v>14</v>
      </c>
      <c r="F12" s="149" t="str">
        <f>_xlfn.XLOOKUP(C:C,'coordinate'!I:I,'coordinate'!J:J,"",)</f>
        <v>M3</v>
      </c>
      <c r="G12" s="113" t="s">
        <v>27</v>
      </c>
      <c r="H12" s="114" t="s">
        <v>28</v>
      </c>
      <c r="I12" s="128" t="s">
        <v>1513</v>
      </c>
      <c r="P12" s="10" t="s">
        <v>1420</v>
      </c>
      <c r="Q12" s="10" t="s">
        <v>1405</v>
      </c>
      <c r="S12" s="10" t="s">
        <v>1267</v>
      </c>
      <c r="T12" s="10" t="s">
        <v>1405</v>
      </c>
      <c r="U12" s="10" t="s">
        <v>1405</v>
      </c>
      <c r="V12">
        <f t="shared" si="0"/>
        <v>0.34054000000000012</v>
      </c>
      <c r="W12" t="str">
        <f>IFERROR(VLOOKUP(C12,'M1'!$B:$D,3,0),"")</f>
        <v>中前</v>
      </c>
      <c r="X12">
        <v>7</v>
      </c>
      <c r="Y12">
        <v>5</v>
      </c>
      <c r="Z12">
        <v>10</v>
      </c>
      <c r="AA12">
        <v>13</v>
      </c>
      <c r="AB12">
        <v>14</v>
      </c>
      <c r="AC12">
        <v>11</v>
      </c>
      <c r="AD12">
        <f>ROUND( ((1-(X12/14))*0.1*IF(X12&lt;&gt;0,1,0)) + ((1-(Y12/14))*0.1*IF(Y12&lt;&gt;0,1,0)) + ((1-(Z12/14))*0.1*IF(Z12&lt;&gt;0,1,0)) + ((1-(AA12/14))*0.1*IF(AA12&lt;&gt;0,1,0)), 4 )</f>
        <v>0.15</v>
      </c>
      <c r="AE12">
        <f>VLOOKUP(表格1_57[[#This Row],[負磅]],W!$A$1:$B$32,2,FALSE)</f>
        <v>-1.99999999999999E-2</v>
      </c>
      <c r="AF12">
        <f>VLOOKUP(表格1_57[[#This Row],[騎師]],J!$A$1:$B$45,2,FALSE)</f>
        <v>0.1928</v>
      </c>
      <c r="AG12">
        <f>VLOOKUP(表格1_57[[#This Row],[練馬師]],T!$A$1:$B$23,2,FALSE)</f>
        <v>0.22900000000000001</v>
      </c>
      <c r="AH12">
        <f>VLOOKUP(表格1_57[[#This Row],[檔位]],'1200M'!$A$1:$B$14,2,0)</f>
        <v>0.21</v>
      </c>
      <c r="AI12">
        <v>40</v>
      </c>
      <c r="AJ12">
        <v>1</v>
      </c>
      <c r="AK12">
        <v>9.83</v>
      </c>
      <c r="AN12">
        <v>4</v>
      </c>
      <c r="AP12">
        <v>-4</v>
      </c>
      <c r="AQ12" t="s">
        <v>17</v>
      </c>
      <c r="AR12">
        <v>67</v>
      </c>
      <c r="AS12" t="s">
        <v>29</v>
      </c>
      <c r="AT12" t="s">
        <v>1472</v>
      </c>
      <c r="AU12" t="s">
        <v>30</v>
      </c>
      <c r="AV12" t="s">
        <v>1405</v>
      </c>
      <c r="AX12" t="s">
        <v>1419</v>
      </c>
      <c r="AY12" t="s">
        <v>1421</v>
      </c>
      <c r="AZ12" t="s">
        <v>1505</v>
      </c>
      <c r="BA12" t="s">
        <v>20</v>
      </c>
    </row>
    <row r="13" spans="1:53" x14ac:dyDescent="0.25">
      <c r="A13" s="11" t="s">
        <v>1</v>
      </c>
      <c r="B13" s="138">
        <v>13</v>
      </c>
      <c r="C13" s="108" t="s">
        <v>72</v>
      </c>
      <c r="D13">
        <v>112</v>
      </c>
      <c r="E13">
        <v>5</v>
      </c>
      <c r="F13" s="147" t="str">
        <f>_xlfn.XLOOKUP(C:C,'coordinate'!I:I,'coordinate'!J:J,"",)</f>
        <v>P4</v>
      </c>
      <c r="G13" s="10" t="s">
        <v>73</v>
      </c>
      <c r="H13" s="108" t="s">
        <v>74</v>
      </c>
      <c r="I13" s="128"/>
      <c r="P13" s="10" t="s">
        <v>1420</v>
      </c>
      <c r="Q13" s="10">
        <v>1</v>
      </c>
      <c r="T13" s="10" t="s">
        <v>1405</v>
      </c>
      <c r="U13" s="10" t="s">
        <v>1405</v>
      </c>
      <c r="V13">
        <f t="shared" si="0"/>
        <v>0.48087000000000002</v>
      </c>
      <c r="W13" t="str">
        <f>IFERROR(VLOOKUP(C13,'M1'!$B:$D,3,0),"")</f>
        <v>留後</v>
      </c>
      <c r="X13">
        <v>12</v>
      </c>
      <c r="Y13">
        <v>14</v>
      </c>
      <c r="Z13">
        <v>10</v>
      </c>
      <c r="AA13">
        <v>5</v>
      </c>
      <c r="AB13">
        <v>5</v>
      </c>
      <c r="AC13">
        <v>11</v>
      </c>
      <c r="AD13">
        <f>ROUND( ((1-(X13/14))*0.1*IF(X13&lt;&gt;0,1,0)) + ((1-(Y13/14))*0.1*IF(Y13&lt;&gt;0,1,0)) + ((1-(Z13/14))*0.1*IF(Z13&lt;&gt;0,1,0)) + ((1-(AA13/14))*0.1*IF(AA13&lt;&gt;0,1,0)), 4 )</f>
        <v>0.1071</v>
      </c>
      <c r="AE13">
        <f>VLOOKUP(表格1_57[[#This Row],[負磅]],W!$A$1:$B$32,2,FALSE)</f>
        <v>0.13</v>
      </c>
      <c r="AF13">
        <f>VLOOKUP(表格1_57[[#This Row],[騎師]],J!$A$1:$B$45,2,FALSE)</f>
        <v>0.28000000000000003</v>
      </c>
      <c r="AG13">
        <f>VLOOKUP(表格1_57[[#This Row],[練馬師]],T!$A$1:$B$23,2,FALSE)</f>
        <v>0.18590000000000001</v>
      </c>
      <c r="AH13">
        <f>VLOOKUP(表格1_57[[#This Row],[檔位]],'1200M'!$A$1:$B$14,2,0)</f>
        <v>0.26</v>
      </c>
      <c r="AI13">
        <v>28</v>
      </c>
      <c r="AJ13">
        <v>1</v>
      </c>
      <c r="AK13">
        <v>8.81</v>
      </c>
      <c r="AN13">
        <v>7</v>
      </c>
      <c r="AP13">
        <v>-8</v>
      </c>
      <c r="AQ13" t="s">
        <v>17</v>
      </c>
      <c r="AR13">
        <v>71</v>
      </c>
      <c r="AS13" t="s">
        <v>39</v>
      </c>
      <c r="AT13" t="s">
        <v>1469</v>
      </c>
      <c r="AU13" t="s">
        <v>75</v>
      </c>
      <c r="AV13" t="s">
        <v>1405</v>
      </c>
      <c r="AX13" t="s">
        <v>1419</v>
      </c>
      <c r="AY13" t="s">
        <v>1421</v>
      </c>
      <c r="BA13" t="s">
        <v>20</v>
      </c>
    </row>
    <row r="14" spans="1:53" x14ac:dyDescent="0.25">
      <c r="A14" s="11" t="s">
        <v>1</v>
      </c>
      <c r="B14" s="138">
        <v>4</v>
      </c>
      <c r="C14" s="108" t="s">
        <v>31</v>
      </c>
      <c r="D14">
        <v>134</v>
      </c>
      <c r="E14">
        <v>7</v>
      </c>
      <c r="F14" s="147" t="str">
        <f>_xlfn.XLOOKUP(C:C,'coordinate'!I:I,'coordinate'!J:J,"",)</f>
        <v>M4</v>
      </c>
      <c r="G14" s="10" t="s">
        <v>32</v>
      </c>
      <c r="H14" s="108" t="s">
        <v>33</v>
      </c>
      <c r="I14" s="128" t="s">
        <v>593</v>
      </c>
      <c r="Q14" s="10">
        <v>2</v>
      </c>
      <c r="T14" s="10" t="s">
        <v>1405</v>
      </c>
      <c r="U14" s="10" t="s">
        <v>1405</v>
      </c>
      <c r="V14">
        <f t="shared" si="0"/>
        <v>0.47204999999999997</v>
      </c>
      <c r="W14" t="str">
        <f>IFERROR(VLOOKUP(C14,'M1'!$B:$D,3,0),"")</f>
        <v>留後</v>
      </c>
      <c r="X14">
        <v>2</v>
      </c>
      <c r="Y14">
        <v>7</v>
      </c>
      <c r="Z14">
        <v>3</v>
      </c>
      <c r="AA14">
        <v>9</v>
      </c>
      <c r="AB14">
        <v>8</v>
      </c>
      <c r="AC14">
        <v>9</v>
      </c>
      <c r="AD14">
        <f>ROUND( ((1-(X14/14))*0.1*IF(X14&lt;&gt;0,1,0)) + ((1-(Y14/14))*0.1*IF(Y14&lt;&gt;0,1,0)) + ((1-(Z14/14))*0.1*IF(Z14&lt;&gt;0,1,0)) + ((1-(AA14/14))*0.1*IF(AA14&lt;&gt;0,1,0)), 4 )</f>
        <v>0.25</v>
      </c>
      <c r="AE14">
        <f>VLOOKUP(表格1_57[[#This Row],[負磅]],W!$A$1:$B$32,2,FALSE)</f>
        <v>-0.09</v>
      </c>
      <c r="AF14">
        <f>VLOOKUP(表格1_57[[#This Row],[騎師]],J!$A$1:$B$45,2,FALSE)</f>
        <v>0.47799999999999998</v>
      </c>
      <c r="AG14">
        <f>VLOOKUP(表格1_57[[#This Row],[練馬師]],T!$A$1:$B$23,2,FALSE)</f>
        <v>0.2155</v>
      </c>
      <c r="AH14">
        <f>VLOOKUP(表格1_57[[#This Row],[檔位]],'1200M'!$A$1:$B$14,2,0)</f>
        <v>0.26</v>
      </c>
      <c r="AI14">
        <v>40</v>
      </c>
      <c r="AJ14">
        <v>1</v>
      </c>
      <c r="AK14">
        <v>8.77</v>
      </c>
      <c r="AN14">
        <v>6</v>
      </c>
      <c r="AP14">
        <v>0</v>
      </c>
      <c r="AQ14" t="s">
        <v>17</v>
      </c>
      <c r="AR14">
        <v>71</v>
      </c>
      <c r="AS14" t="s">
        <v>34</v>
      </c>
      <c r="AT14" t="s">
        <v>1470</v>
      </c>
      <c r="AU14" t="s">
        <v>35</v>
      </c>
      <c r="AV14" t="s">
        <v>1405</v>
      </c>
      <c r="BA14" t="s">
        <v>20</v>
      </c>
    </row>
    <row r="15" spans="1:53" x14ac:dyDescent="0.25">
      <c r="A15" s="11" t="s">
        <v>1</v>
      </c>
      <c r="B15" s="138">
        <v>2</v>
      </c>
      <c r="C15" s="108" t="s">
        <v>21</v>
      </c>
      <c r="D15">
        <v>134</v>
      </c>
      <c r="E15">
        <v>1</v>
      </c>
      <c r="F15" s="9" t="str">
        <f>_xlfn.XLOOKUP(C:C,'coordinate'!I:I,'coordinate'!J:J,"",)</f>
        <v>PL</v>
      </c>
      <c r="G15" s="111" t="s">
        <v>22</v>
      </c>
      <c r="H15" s="112" t="s">
        <v>23</v>
      </c>
      <c r="I15" s="128" t="s">
        <v>1513</v>
      </c>
      <c r="Q15" s="10">
        <v>5</v>
      </c>
      <c r="T15" s="10" t="s">
        <v>1405</v>
      </c>
      <c r="U15" s="10" t="s">
        <v>1405</v>
      </c>
      <c r="V15">
        <f t="shared" si="0"/>
        <v>0.30310999999999999</v>
      </c>
      <c r="W15" t="str">
        <f>IFERROR(VLOOKUP(C15,'M1'!$B:$D,3,0),"")</f>
        <v>中前</v>
      </c>
      <c r="X15">
        <v>7</v>
      </c>
      <c r="Y15">
        <v>11</v>
      </c>
      <c r="Z15">
        <v>9</v>
      </c>
      <c r="AA15">
        <v>14</v>
      </c>
      <c r="AB15">
        <v>8</v>
      </c>
      <c r="AC15">
        <v>7</v>
      </c>
      <c r="AD15">
        <f>ROUND( ((1-(X15/14))*0.1*IF(X15&lt;&gt;0,1,0)) + ((1-(Y15/14))*0.1*IF(Y15&lt;&gt;0,1,0)) + ((1-(Z15/14))*0.1*IF(Z15&lt;&gt;0,1,0)) + ((1-(AA15/14))*0.1*IF(AA15&lt;&gt;0,1,0)), 4 )</f>
        <v>0.1071</v>
      </c>
      <c r="AE15">
        <f>VLOOKUP(表格1_57[[#This Row],[負磅]],W!$A$1:$B$32,2,FALSE)</f>
        <v>-0.09</v>
      </c>
      <c r="AF15">
        <f>VLOOKUP(表格1_57[[#This Row],[騎師]],J!$A$1:$B$45,2,FALSE)</f>
        <v>0.2487</v>
      </c>
      <c r="AG15">
        <f>VLOOKUP(表格1_57[[#This Row],[練馬師]],T!$A$1:$B$23,2,FALSE)</f>
        <v>0.318</v>
      </c>
      <c r="AH15">
        <f>VLOOKUP(表格1_57[[#This Row],[檔位]],'1200M'!$A$1:$B$14,2,0)</f>
        <v>0.28999999999999998</v>
      </c>
      <c r="AI15">
        <v>40</v>
      </c>
      <c r="AJ15">
        <v>1</v>
      </c>
      <c r="AK15">
        <v>9.18</v>
      </c>
      <c r="AN15">
        <v>4</v>
      </c>
      <c r="AP15">
        <v>-4</v>
      </c>
      <c r="AQ15" t="s">
        <v>17</v>
      </c>
      <c r="AR15">
        <v>71</v>
      </c>
      <c r="AS15" t="s">
        <v>24</v>
      </c>
      <c r="AT15" t="s">
        <v>1474</v>
      </c>
      <c r="AU15" t="s">
        <v>25</v>
      </c>
      <c r="AV15" t="s">
        <v>1405</v>
      </c>
      <c r="AY15" t="s">
        <v>1421</v>
      </c>
      <c r="AZ15" t="s">
        <v>1505</v>
      </c>
      <c r="BA15" t="s">
        <v>20</v>
      </c>
    </row>
    <row r="16" spans="1:53" x14ac:dyDescent="0.25">
      <c r="A16" s="11" t="s">
        <v>1</v>
      </c>
      <c r="B16" s="138">
        <v>9</v>
      </c>
      <c r="C16" s="108" t="s">
        <v>55</v>
      </c>
      <c r="D16">
        <v>127</v>
      </c>
      <c r="E16">
        <v>6</v>
      </c>
      <c r="F16" s="9" t="str">
        <f>_xlfn.XLOOKUP(C:C,'coordinate'!I:I,'coordinate'!J:J,"",)</f>
        <v>ML</v>
      </c>
      <c r="G16" s="10" t="s">
        <v>56</v>
      </c>
      <c r="H16" s="108" t="s">
        <v>57</v>
      </c>
      <c r="I16" s="128"/>
      <c r="P16" s="10" t="s">
        <v>1420</v>
      </c>
      <c r="Q16" s="10" t="s">
        <v>1405</v>
      </c>
      <c r="S16" s="10" t="s">
        <v>1267</v>
      </c>
      <c r="T16" s="10" t="s">
        <v>1405</v>
      </c>
      <c r="U16" s="10" t="s">
        <v>1405</v>
      </c>
      <c r="V16">
        <f t="shared" si="0"/>
        <v>0.27783000000000013</v>
      </c>
      <c r="W16" t="str">
        <f>IFERROR(VLOOKUP(C16,'M1'!$B:$D,3,0),"")</f>
        <v>留後</v>
      </c>
      <c r="X16">
        <v>10</v>
      </c>
      <c r="Y16">
        <v>10</v>
      </c>
      <c r="Z16">
        <v>12</v>
      </c>
      <c r="AA16">
        <v>14</v>
      </c>
      <c r="AB16">
        <v>12</v>
      </c>
      <c r="AC16">
        <v>13</v>
      </c>
      <c r="AD16">
        <f>ROUND( ((1-(X16/14))*0.1*IF(X16&lt;&gt;0,1,0)) + ((1-(Y16/14))*0.1*IF(Y16&lt;&gt;0,1,0)) + ((1-(Z16/14))*0.1*IF(Z16&lt;&gt;0,1,0)) + ((1-(AA16/14))*0.1*IF(AA16&lt;&gt;0,1,0)), 4 )</f>
        <v>7.1400000000000005E-2</v>
      </c>
      <c r="AE16">
        <f>VLOOKUP(表格1_57[[#This Row],[負磅]],W!$A$1:$B$32,2,FALSE)</f>
        <v>-1.99999999999999E-2</v>
      </c>
      <c r="AF16">
        <f>VLOOKUP(表格1_57[[#This Row],[騎師]],J!$A$1:$B$45,2,FALSE)</f>
        <v>0.24390000000000001</v>
      </c>
      <c r="AG16">
        <f>VLOOKUP(表格1_57[[#This Row],[練馬師]],T!$A$1:$B$23,2,FALSE)</f>
        <v>0.16420000000000001</v>
      </c>
      <c r="AH16">
        <f>VLOOKUP(表格1_57[[#This Row],[檔位]],'1200M'!$A$1:$B$14,2,0)</f>
        <v>0.26</v>
      </c>
      <c r="AI16">
        <v>33</v>
      </c>
      <c r="AJ16">
        <v>1</v>
      </c>
      <c r="AK16">
        <v>9.8699999999999992</v>
      </c>
      <c r="AN16">
        <v>4</v>
      </c>
      <c r="AP16">
        <v>-7</v>
      </c>
      <c r="AQ16" t="s">
        <v>17</v>
      </c>
      <c r="AR16">
        <v>53</v>
      </c>
      <c r="AS16" t="s">
        <v>34</v>
      </c>
      <c r="AT16" t="s">
        <v>1470</v>
      </c>
      <c r="AU16" t="s">
        <v>58</v>
      </c>
      <c r="AV16" t="s">
        <v>1405</v>
      </c>
      <c r="AX16" t="s">
        <v>1419</v>
      </c>
      <c r="AY16" t="s">
        <v>1421</v>
      </c>
      <c r="BA16" t="s">
        <v>20</v>
      </c>
    </row>
    <row r="17" spans="1:53" x14ac:dyDescent="0.25">
      <c r="A17" s="145" t="s">
        <v>81</v>
      </c>
      <c r="B17" s="145" t="str">
        <f>VLOOKUP(表格1_57[[#This Row],[場]],Raceinfo!$A$1:$C$11,3,FALSE)</f>
        <v>第四班</v>
      </c>
      <c r="C17" s="145" t="str">
        <f>VLOOKUP(表格1_57[[#This Row],[場]],Raceinfo!$A$1:$C$11,2,FALSE)</f>
        <v>1000米</v>
      </c>
      <c r="D17" s="145" t="s">
        <v>1835</v>
      </c>
      <c r="F17" s="108" t="str">
        <f>_xlfn.XLOOKUP(C:C,'coordinate'!I:I,'coordinate'!J:J,"",)</f>
        <v/>
      </c>
      <c r="G17" s="10"/>
      <c r="H17" s="108"/>
      <c r="I17" s="128" t="s">
        <v>2030</v>
      </c>
      <c r="P17" s="10" t="s">
        <v>1405</v>
      </c>
      <c r="Q17" s="10" t="s">
        <v>1405</v>
      </c>
      <c r="S17" s="10" t="s">
        <v>1405</v>
      </c>
      <c r="T17" s="10" t="s">
        <v>1405</v>
      </c>
      <c r="U17" s="10" t="s">
        <v>1405</v>
      </c>
      <c r="W17" t="str">
        <f>IFERROR(VLOOKUP(C17,'M1'!$B:$D,3,0),"")</f>
        <v/>
      </c>
      <c r="AB17"/>
      <c r="AN17"/>
      <c r="AP17"/>
      <c r="AT17" t="s">
        <v>1405</v>
      </c>
      <c r="AV17" t="s">
        <v>1405</v>
      </c>
      <c r="AW17" t="s">
        <v>1405</v>
      </c>
      <c r="AX17" t="s">
        <v>1405</v>
      </c>
      <c r="AY17" t="s">
        <v>1405</v>
      </c>
      <c r="AZ17" t="s">
        <v>1405</v>
      </c>
      <c r="BA17" t="s">
        <v>13</v>
      </c>
    </row>
    <row r="18" spans="1:53" x14ac:dyDescent="0.25">
      <c r="A18" s="118" t="s">
        <v>81</v>
      </c>
      <c r="B18" s="139">
        <v>1</v>
      </c>
      <c r="C18" s="108" t="s">
        <v>82</v>
      </c>
      <c r="D18">
        <v>135</v>
      </c>
      <c r="E18">
        <v>2</v>
      </c>
      <c r="F18" s="11" t="str">
        <f>_xlfn.XLOOKUP(C:C,'coordinate'!I:I,'coordinate'!J:J,"",)</f>
        <v>PH</v>
      </c>
      <c r="G18" s="10" t="s">
        <v>32</v>
      </c>
      <c r="H18" s="108" t="s">
        <v>47</v>
      </c>
      <c r="I18" s="128" t="s">
        <v>1515</v>
      </c>
      <c r="Q18" s="10" t="s">
        <v>1405</v>
      </c>
      <c r="T18" s="10" t="s">
        <v>1384</v>
      </c>
      <c r="U18" s="10" t="s">
        <v>1387</v>
      </c>
      <c r="V18">
        <f t="shared" ref="V18:V28" si="2">AD18+AE18+(AF18*0.3)+(AG18*0.3)+(AH18*0.4)+AO18</f>
        <v>0.41243000000000002</v>
      </c>
      <c r="W18" t="str">
        <f>IFERROR(VLOOKUP(C18,'M1'!$B:$D,3,0),"")</f>
        <v>放頭</v>
      </c>
      <c r="X18">
        <v>4</v>
      </c>
      <c r="Y18">
        <v>4</v>
      </c>
      <c r="Z18">
        <v>11</v>
      </c>
      <c r="AA18">
        <v>8</v>
      </c>
      <c r="AB18">
        <v>1</v>
      </c>
      <c r="AD18">
        <f t="shared" ref="AD18:AD28" si="3">ROUND( ((1-(X18/14))*0.1*IF(X18&lt;&gt;0,1,0)) + ((1-(Y18/14))*0.1*IF(Y18&lt;&gt;0,1,0)) + ((1-(Z18/14))*0.1*IF(Z18&lt;&gt;0,1,0)) + ((1-(AA18/14))*0.1*IF(AA18&lt;&gt;0,1,0)), 4 )</f>
        <v>0.20710000000000001</v>
      </c>
      <c r="AE18">
        <f>VLOOKUP(表格1_57[[#This Row],[負磅]],W!$A$1:$B$32,2,FALSE)</f>
        <v>-0.1</v>
      </c>
      <c r="AF18">
        <f>VLOOKUP(表格1_57[[#This Row],[騎師]],J!$A$1:$B$45,2,FALSE)</f>
        <v>0.47799999999999998</v>
      </c>
      <c r="AG18">
        <f>VLOOKUP(表格1_57[[#This Row],[練馬師]],T!$A$1:$B$23,2,FALSE)</f>
        <v>0.27310000000000001</v>
      </c>
      <c r="AH18">
        <f>VLOOKUP(表格1_57[[#This Row],[檔位]],'1000M'!$A$1:$B$14,2,0)</f>
        <v>0.2</v>
      </c>
      <c r="AI18">
        <v>58</v>
      </c>
      <c r="AJ18">
        <v>0</v>
      </c>
      <c r="AK18">
        <v>55.81</v>
      </c>
      <c r="AN18">
        <v>5</v>
      </c>
      <c r="AP18">
        <v>-3</v>
      </c>
      <c r="AQ18" t="s">
        <v>17</v>
      </c>
      <c r="AR18">
        <v>91</v>
      </c>
      <c r="AS18" t="s">
        <v>18</v>
      </c>
      <c r="AT18" t="s">
        <v>1475</v>
      </c>
      <c r="AU18" t="s">
        <v>83</v>
      </c>
      <c r="AV18" t="s">
        <v>1405</v>
      </c>
      <c r="AZ18" t="s">
        <v>1505</v>
      </c>
      <c r="BA18" t="s">
        <v>20</v>
      </c>
    </row>
    <row r="19" spans="1:53" x14ac:dyDescent="0.25">
      <c r="A19" s="118" t="s">
        <v>81</v>
      </c>
      <c r="B19" s="138">
        <v>6</v>
      </c>
      <c r="C19" s="108" t="s">
        <v>97</v>
      </c>
      <c r="D19">
        <v>130</v>
      </c>
      <c r="E19">
        <v>9</v>
      </c>
      <c r="F19" s="148" t="str">
        <f>_xlfn.XLOOKUP(C:C,'coordinate'!I:I,'coordinate'!J:J,"",)</f>
        <v>P1</v>
      </c>
      <c r="G19" s="10" t="s">
        <v>56</v>
      </c>
      <c r="H19" s="108" t="s">
        <v>33</v>
      </c>
      <c r="I19" s="128"/>
      <c r="Q19" s="10" t="s">
        <v>1405</v>
      </c>
      <c r="T19" s="10" t="s">
        <v>1405</v>
      </c>
      <c r="U19" s="10" t="s">
        <v>1405</v>
      </c>
      <c r="V19">
        <f t="shared" si="2"/>
        <v>0.28891999999999995</v>
      </c>
      <c r="W19" t="str">
        <f>IFERROR(VLOOKUP(C19,'M1'!$B:$D,3,0),"")</f>
        <v>中前</v>
      </c>
      <c r="X19">
        <v>10</v>
      </c>
      <c r="Y19">
        <v>8</v>
      </c>
      <c r="Z19">
        <v>4</v>
      </c>
      <c r="AA19">
        <v>12</v>
      </c>
      <c r="AB19">
        <v>8</v>
      </c>
      <c r="AC19">
        <v>1</v>
      </c>
      <c r="AD19">
        <f t="shared" si="3"/>
        <v>0.15709999999999999</v>
      </c>
      <c r="AE19">
        <f>VLOOKUP(表格1_57[[#This Row],[負磅]],W!$A$1:$B$32,2,FALSE)</f>
        <v>-0.05</v>
      </c>
      <c r="AF19">
        <f>VLOOKUP(表格1_57[[#This Row],[騎師]],J!$A$1:$B$45,2,FALSE)</f>
        <v>0.24390000000000001</v>
      </c>
      <c r="AG19">
        <f>VLOOKUP(表格1_57[[#This Row],[練馬師]],T!$A$1:$B$23,2,FALSE)</f>
        <v>0.2155</v>
      </c>
      <c r="AH19">
        <f>VLOOKUP(表格1_57[[#This Row],[檔位]],'1000M'!$A$1:$B$14,2,0)</f>
        <v>0.11</v>
      </c>
      <c r="AI19">
        <v>53</v>
      </c>
      <c r="AJ19">
        <v>0</v>
      </c>
      <c r="AK19">
        <v>57.13</v>
      </c>
      <c r="AN19">
        <v>5</v>
      </c>
      <c r="AP19">
        <v>-3</v>
      </c>
      <c r="AQ19">
        <v>1</v>
      </c>
      <c r="AR19">
        <v>64</v>
      </c>
      <c r="AS19" t="s">
        <v>98</v>
      </c>
      <c r="AT19" t="s">
        <v>1479</v>
      </c>
      <c r="AU19" t="s">
        <v>99</v>
      </c>
      <c r="AV19" t="s">
        <v>1405</v>
      </c>
      <c r="BA19" t="s">
        <v>20</v>
      </c>
    </row>
    <row r="20" spans="1:53" x14ac:dyDescent="0.25">
      <c r="A20" s="118" t="s">
        <v>81</v>
      </c>
      <c r="B20" s="138">
        <v>3</v>
      </c>
      <c r="C20" s="108" t="s">
        <v>87</v>
      </c>
      <c r="D20">
        <v>134</v>
      </c>
      <c r="E20">
        <v>8</v>
      </c>
      <c r="F20" s="148" t="str">
        <f>_xlfn.XLOOKUP(C:C,'coordinate'!I:I,'coordinate'!J:J,"",)</f>
        <v>M1</v>
      </c>
      <c r="G20" s="10" t="s">
        <v>37</v>
      </c>
      <c r="H20" s="108" t="s">
        <v>38</v>
      </c>
      <c r="I20" s="128"/>
      <c r="P20" s="10" t="s">
        <v>1405</v>
      </c>
      <c r="Q20" s="10">
        <v>5</v>
      </c>
      <c r="S20" s="10" t="s">
        <v>1267</v>
      </c>
      <c r="T20" s="10" t="s">
        <v>1405</v>
      </c>
      <c r="U20" s="10" t="s">
        <v>1405</v>
      </c>
      <c r="V20">
        <f t="shared" si="2"/>
        <v>0.26043000000000005</v>
      </c>
      <c r="W20" t="str">
        <f>IFERROR(VLOOKUP(C20,'M1'!$B:$D,3,0),"")</f>
        <v>放頭</v>
      </c>
      <c r="X20">
        <v>8</v>
      </c>
      <c r="Y20">
        <v>10</v>
      </c>
      <c r="Z20">
        <v>1</v>
      </c>
      <c r="AA20">
        <v>14</v>
      </c>
      <c r="AB20">
        <v>5</v>
      </c>
      <c r="AD20">
        <f t="shared" si="3"/>
        <v>0.1643</v>
      </c>
      <c r="AE20">
        <f>VLOOKUP(表格1_57[[#This Row],[負磅]],W!$A$1:$B$32,2,FALSE)</f>
        <v>-0.09</v>
      </c>
      <c r="AF20">
        <f>VLOOKUP(表格1_57[[#This Row],[騎師]],J!$A$1:$B$45,2,FALSE)</f>
        <v>0.2286</v>
      </c>
      <c r="AG20">
        <f>VLOOKUP(表格1_57[[#This Row],[練馬師]],T!$A$1:$B$23,2,FALSE)</f>
        <v>0.25850000000000001</v>
      </c>
      <c r="AH20">
        <f>VLOOKUP(表格1_57[[#This Row],[檔位]],'1000M'!$A$1:$B$14,2,0)</f>
        <v>0.1</v>
      </c>
      <c r="AI20">
        <v>57</v>
      </c>
      <c r="AJ20">
        <v>0</v>
      </c>
      <c r="AK20">
        <v>56.71</v>
      </c>
      <c r="AN20">
        <v>4</v>
      </c>
      <c r="AP20">
        <v>0</v>
      </c>
      <c r="AQ20">
        <v>1</v>
      </c>
      <c r="AR20">
        <v>64</v>
      </c>
      <c r="AS20" t="s">
        <v>34</v>
      </c>
      <c r="AT20" t="s">
        <v>1470</v>
      </c>
      <c r="AU20" t="s">
        <v>88</v>
      </c>
      <c r="AV20" t="s">
        <v>1405</v>
      </c>
      <c r="BA20" t="s">
        <v>20</v>
      </c>
    </row>
    <row r="21" spans="1:53" x14ac:dyDescent="0.25">
      <c r="A21" s="118" t="s">
        <v>81</v>
      </c>
      <c r="B21" s="138">
        <v>7</v>
      </c>
      <c r="C21" s="11" t="s">
        <v>100</v>
      </c>
      <c r="D21">
        <v>126</v>
      </c>
      <c r="E21">
        <v>6</v>
      </c>
      <c r="F21" s="148" t="str">
        <f>_xlfn.XLOOKUP(C:C,'coordinate'!I:I,'coordinate'!J:J,"",)</f>
        <v>O1</v>
      </c>
      <c r="G21" s="10" t="s">
        <v>42</v>
      </c>
      <c r="H21" s="108" t="s">
        <v>43</v>
      </c>
      <c r="I21" s="128"/>
      <c r="Q21" s="10" t="s">
        <v>1405</v>
      </c>
      <c r="T21" s="10" t="s">
        <v>1405</v>
      </c>
      <c r="U21" s="10" t="s">
        <v>1405</v>
      </c>
      <c r="V21">
        <f t="shared" si="2"/>
        <v>0.46212000000000009</v>
      </c>
      <c r="W21" t="str">
        <f>IFERROR(VLOOKUP(C21,'M1'!$B:$D,3,0),"")</f>
        <v>放頭</v>
      </c>
      <c r="X21">
        <v>12</v>
      </c>
      <c r="Y21">
        <v>1</v>
      </c>
      <c r="Z21">
        <v>12</v>
      </c>
      <c r="AA21">
        <v>2</v>
      </c>
      <c r="AB21">
        <v>11</v>
      </c>
      <c r="AC21">
        <v>7</v>
      </c>
      <c r="AD21">
        <f t="shared" si="3"/>
        <v>0.20710000000000001</v>
      </c>
      <c r="AE21">
        <f>VLOOKUP(表格1_57[[#This Row],[負磅]],W!$A$1:$B$32,2,FALSE)</f>
        <v>-9.99999999999991E-3</v>
      </c>
      <c r="AF21">
        <f>VLOOKUP(表格1_57[[#This Row],[騎師]],J!$A$1:$B$45,2,FALSE)</f>
        <v>0.21049999999999999</v>
      </c>
      <c r="AG21">
        <f>VLOOKUP(表格1_57[[#This Row],[練馬師]],T!$A$1:$B$23,2,FALSE)</f>
        <v>0.27289999999999998</v>
      </c>
      <c r="AH21">
        <f>VLOOKUP(表格1_57[[#This Row],[檔位]],'1000M'!$A$1:$B$14,2,0)</f>
        <v>0.3</v>
      </c>
      <c r="AI21">
        <v>52</v>
      </c>
      <c r="AJ21">
        <v>0</v>
      </c>
      <c r="AK21">
        <v>57.51</v>
      </c>
      <c r="AN21">
        <v>6</v>
      </c>
      <c r="AP21">
        <v>0</v>
      </c>
      <c r="AQ21">
        <v>1</v>
      </c>
      <c r="AR21">
        <v>56</v>
      </c>
      <c r="AS21" t="s">
        <v>18</v>
      </c>
      <c r="AT21" t="s">
        <v>1475</v>
      </c>
      <c r="AU21" t="s">
        <v>101</v>
      </c>
      <c r="AV21" t="s">
        <v>1405</v>
      </c>
      <c r="BA21" t="s">
        <v>20</v>
      </c>
    </row>
    <row r="22" spans="1:53" x14ac:dyDescent="0.25">
      <c r="A22" s="118" t="s">
        <v>81</v>
      </c>
      <c r="B22" s="138">
        <v>9</v>
      </c>
      <c r="C22" s="108" t="s">
        <v>105</v>
      </c>
      <c r="D22">
        <v>125</v>
      </c>
      <c r="E22">
        <v>11</v>
      </c>
      <c r="F22" s="108" t="str">
        <f>_xlfn.XLOOKUP(C:C,'coordinate'!I:I,'coordinate'!J:J,"",)</f>
        <v>P2</v>
      </c>
      <c r="G22" s="10" t="s">
        <v>52</v>
      </c>
      <c r="H22" s="108" t="s">
        <v>53</v>
      </c>
      <c r="I22" s="128"/>
      <c r="Q22" s="10" t="s">
        <v>1405</v>
      </c>
      <c r="T22" s="10" t="s">
        <v>1384</v>
      </c>
      <c r="U22" s="10" t="s">
        <v>1405</v>
      </c>
      <c r="V22">
        <f t="shared" si="2"/>
        <v>0.48024999999999995</v>
      </c>
      <c r="W22" t="str">
        <f>IFERROR(VLOOKUP(C22,'M1'!$B:$D,3,0),"")</f>
        <v>放頭</v>
      </c>
      <c r="X22">
        <v>5</v>
      </c>
      <c r="Y22">
        <v>6</v>
      </c>
      <c r="Z22">
        <v>11</v>
      </c>
      <c r="AA22">
        <v>4</v>
      </c>
      <c r="AB22">
        <v>1</v>
      </c>
      <c r="AC22">
        <v>8</v>
      </c>
      <c r="AD22">
        <f t="shared" si="3"/>
        <v>0.21429999999999999</v>
      </c>
      <c r="AE22">
        <f>VLOOKUP(表格1_57[[#This Row],[負磅]],W!$A$1:$B$32,2,FALSE)</f>
        <v>0</v>
      </c>
      <c r="AF22">
        <f>VLOOKUP(表格1_57[[#This Row],[騎師]],J!$A$1:$B$45,2,FALSE)</f>
        <v>0.21840000000000001</v>
      </c>
      <c r="AG22">
        <f>VLOOKUP(表格1_57[[#This Row],[練馬師]],T!$A$1:$B$23,2,FALSE)</f>
        <v>0.2281</v>
      </c>
      <c r="AH22">
        <f>VLOOKUP(表格1_57[[#This Row],[檔位]],'1000M'!$A$1:$B$14,2,0)</f>
        <v>0.33</v>
      </c>
      <c r="AI22">
        <v>48</v>
      </c>
      <c r="AJ22">
        <v>0</v>
      </c>
      <c r="AK22">
        <v>56.78</v>
      </c>
      <c r="AN22">
        <v>6</v>
      </c>
      <c r="AP22">
        <v>-2</v>
      </c>
      <c r="AQ22">
        <v>1</v>
      </c>
      <c r="AR22">
        <v>60</v>
      </c>
      <c r="AS22" t="s">
        <v>106</v>
      </c>
      <c r="AT22" t="s">
        <v>1477</v>
      </c>
      <c r="AU22" t="s">
        <v>107</v>
      </c>
      <c r="AV22" t="s">
        <v>1405</v>
      </c>
      <c r="BA22" t="s">
        <v>96</v>
      </c>
    </row>
    <row r="23" spans="1:53" x14ac:dyDescent="0.25">
      <c r="A23" s="118" t="s">
        <v>81</v>
      </c>
      <c r="B23" s="138">
        <v>10</v>
      </c>
      <c r="C23" s="108" t="s">
        <v>108</v>
      </c>
      <c r="D23">
        <v>117</v>
      </c>
      <c r="E23">
        <v>7</v>
      </c>
      <c r="F23" s="108" t="str">
        <f>_xlfn.XLOOKUP(C:C,'coordinate'!I:I,'coordinate'!J:J,"",)</f>
        <v>M2</v>
      </c>
      <c r="G23" s="109" t="s">
        <v>15</v>
      </c>
      <c r="H23" s="110" t="s">
        <v>16</v>
      </c>
      <c r="I23" s="128"/>
      <c r="Q23" s="10">
        <v>4</v>
      </c>
      <c r="T23" s="10" t="s">
        <v>1405</v>
      </c>
      <c r="U23" s="10" t="s">
        <v>1405</v>
      </c>
      <c r="V23">
        <f t="shared" si="2"/>
        <v>0.49785000000000001</v>
      </c>
      <c r="W23" t="str">
        <f>IFERROR(VLOOKUP(C23,'M1'!$B:$D,3,0),"")</f>
        <v>中前</v>
      </c>
      <c r="X23">
        <v>7</v>
      </c>
      <c r="Y23">
        <v>11</v>
      </c>
      <c r="Z23">
        <v>11</v>
      </c>
      <c r="AA23">
        <v>6</v>
      </c>
      <c r="AB23">
        <v>2</v>
      </c>
      <c r="AC23">
        <v>12</v>
      </c>
      <c r="AD23">
        <f t="shared" si="3"/>
        <v>0.15</v>
      </c>
      <c r="AE23">
        <f>VLOOKUP(表格1_57[[#This Row],[負磅]],W!$A$1:$B$32,2,FALSE)</f>
        <v>0.08</v>
      </c>
      <c r="AF23">
        <f>VLOOKUP(表格1_57[[#This Row],[騎師]],J!$A$1:$B$45,2,FALSE)</f>
        <v>0.1472</v>
      </c>
      <c r="AG23">
        <f>VLOOKUP(表格1_57[[#This Row],[練馬師]],T!$A$1:$B$23,2,FALSE)</f>
        <v>0.21229999999999999</v>
      </c>
      <c r="AH23">
        <f>VLOOKUP(表格1_57[[#This Row],[檔位]],'1000M'!$A$1:$B$14,2,0)</f>
        <v>0.4</v>
      </c>
      <c r="AI23">
        <v>42</v>
      </c>
      <c r="AJ23">
        <v>0</v>
      </c>
      <c r="AK23">
        <v>56.69</v>
      </c>
      <c r="AN23">
        <v>4</v>
      </c>
      <c r="AP23">
        <v>-4</v>
      </c>
      <c r="AQ23">
        <v>1</v>
      </c>
      <c r="AR23">
        <v>77</v>
      </c>
      <c r="AS23" t="s">
        <v>34</v>
      </c>
      <c r="AT23" t="s">
        <v>1470</v>
      </c>
      <c r="AU23" t="s">
        <v>109</v>
      </c>
      <c r="AV23" t="s">
        <v>1405</v>
      </c>
      <c r="AY23" t="s">
        <v>1421</v>
      </c>
      <c r="BA23" t="s">
        <v>20</v>
      </c>
    </row>
    <row r="24" spans="1:53" x14ac:dyDescent="0.25">
      <c r="A24" s="118" t="s">
        <v>81</v>
      </c>
      <c r="B24" s="138">
        <v>8</v>
      </c>
      <c r="C24" s="108" t="s">
        <v>102</v>
      </c>
      <c r="D24">
        <v>120</v>
      </c>
      <c r="E24">
        <v>1</v>
      </c>
      <c r="F24" s="108" t="str">
        <f>_xlfn.XLOOKUP(C:C,'coordinate'!I:I,'coordinate'!J:J,"",)</f>
        <v>O2</v>
      </c>
      <c r="G24" s="113" t="s">
        <v>27</v>
      </c>
      <c r="H24" s="114" t="s">
        <v>28</v>
      </c>
      <c r="I24" s="128" t="s">
        <v>593</v>
      </c>
      <c r="Q24" s="10">
        <v>2</v>
      </c>
      <c r="S24" s="9" t="s">
        <v>1270</v>
      </c>
      <c r="T24" s="10" t="s">
        <v>1405</v>
      </c>
      <c r="U24" s="10" t="s">
        <v>1405</v>
      </c>
      <c r="V24">
        <f t="shared" si="2"/>
        <v>0.30513999999999997</v>
      </c>
      <c r="W24" t="str">
        <f>IFERROR(VLOOKUP(C24,'M1'!$B:$D,3,0),"")</f>
        <v>中前</v>
      </c>
      <c r="X24">
        <v>3</v>
      </c>
      <c r="Y24">
        <v>7</v>
      </c>
      <c r="Z24">
        <v>14</v>
      </c>
      <c r="AB24"/>
      <c r="AD24">
        <f t="shared" si="3"/>
        <v>0.12859999999999999</v>
      </c>
      <c r="AE24">
        <f>VLOOKUP(表格1_57[[#This Row],[負磅]],W!$A$1:$B$32,2,FALSE)</f>
        <v>0.05</v>
      </c>
      <c r="AF24">
        <f>VLOOKUP(表格1_57[[#This Row],[騎師]],J!$A$1:$B$45,2,FALSE)</f>
        <v>0.1928</v>
      </c>
      <c r="AG24">
        <f>VLOOKUP(表格1_57[[#This Row],[練馬師]],T!$A$1:$B$23,2,FALSE)</f>
        <v>0.22900000000000001</v>
      </c>
      <c r="AH24">
        <f>VLOOKUP(表格1_57[[#This Row],[檔位]],'1000M'!$A$1:$B$14,2,0)</f>
        <v>0</v>
      </c>
      <c r="AI24">
        <v>50</v>
      </c>
      <c r="AJ24">
        <v>0</v>
      </c>
      <c r="AK24">
        <v>56.49</v>
      </c>
      <c r="AN24">
        <v>4</v>
      </c>
      <c r="AP24">
        <v>0</v>
      </c>
      <c r="AQ24">
        <v>1</v>
      </c>
      <c r="AR24">
        <v>77</v>
      </c>
      <c r="AS24" t="s">
        <v>103</v>
      </c>
      <c r="AT24" t="s">
        <v>1478</v>
      </c>
      <c r="AU24" t="s">
        <v>104</v>
      </c>
      <c r="AV24" t="s">
        <v>1405</v>
      </c>
      <c r="AY24" t="s">
        <v>1421</v>
      </c>
      <c r="BA24" t="s">
        <v>20</v>
      </c>
    </row>
    <row r="25" spans="1:53" x14ac:dyDescent="0.25">
      <c r="A25" s="118" t="s">
        <v>81</v>
      </c>
      <c r="B25" s="138">
        <v>4</v>
      </c>
      <c r="C25" s="130" t="s">
        <v>89</v>
      </c>
      <c r="D25">
        <v>134</v>
      </c>
      <c r="E25">
        <v>10</v>
      </c>
      <c r="F25" s="149" t="str">
        <f>_xlfn.XLOOKUP(C:C,'coordinate'!I:I,'coordinate'!J:J,"",)</f>
        <v>P3</v>
      </c>
      <c r="G25" s="10" t="s">
        <v>69</v>
      </c>
      <c r="H25" s="108" t="s">
        <v>90</v>
      </c>
      <c r="I25" s="128"/>
      <c r="P25" s="10" t="s">
        <v>1405</v>
      </c>
      <c r="Q25" s="10">
        <v>3</v>
      </c>
      <c r="T25" s="10" t="s">
        <v>1405</v>
      </c>
      <c r="U25" s="10" t="s">
        <v>1405</v>
      </c>
      <c r="V25">
        <f t="shared" si="2"/>
        <v>0.25290999999999997</v>
      </c>
      <c r="W25" t="str">
        <f>IFERROR(VLOOKUP(C25,'M1'!$B:$D,3,0),"")</f>
        <v>中後</v>
      </c>
      <c r="X25">
        <v>11</v>
      </c>
      <c r="Y25">
        <v>9</v>
      </c>
      <c r="Z25">
        <v>10</v>
      </c>
      <c r="AA25">
        <v>3</v>
      </c>
      <c r="AB25">
        <v>2</v>
      </c>
      <c r="AC25">
        <v>1</v>
      </c>
      <c r="AD25">
        <f t="shared" si="3"/>
        <v>0.1643</v>
      </c>
      <c r="AE25">
        <f>VLOOKUP(表格1_57[[#This Row],[負磅]],W!$A$1:$B$32,2,FALSE)</f>
        <v>-0.09</v>
      </c>
      <c r="AF25">
        <f>VLOOKUP(表格1_57[[#This Row],[騎師]],J!$A$1:$B$45,2,FALSE)</f>
        <v>0.19520000000000001</v>
      </c>
      <c r="AG25">
        <f>VLOOKUP(表格1_57[[#This Row],[練馬師]],T!$A$1:$B$23,2,FALSE)</f>
        <v>0.2535</v>
      </c>
      <c r="AH25">
        <f>VLOOKUP(表格1_57[[#This Row],[檔位]],'1000M'!$A$1:$B$14,2,0)</f>
        <v>0.11</v>
      </c>
      <c r="AI25">
        <v>57</v>
      </c>
      <c r="AJ25">
        <v>0</v>
      </c>
      <c r="AK25">
        <v>56.08</v>
      </c>
      <c r="AN25">
        <v>4</v>
      </c>
      <c r="AP25">
        <v>-2</v>
      </c>
      <c r="AQ25">
        <v>1</v>
      </c>
      <c r="AR25">
        <v>64</v>
      </c>
      <c r="AS25" t="s">
        <v>91</v>
      </c>
      <c r="AT25" t="s">
        <v>1481</v>
      </c>
      <c r="AU25" t="s">
        <v>92</v>
      </c>
      <c r="AV25" t="s">
        <v>1405</v>
      </c>
      <c r="BA25" t="s">
        <v>20</v>
      </c>
    </row>
    <row r="26" spans="1:53" x14ac:dyDescent="0.25">
      <c r="A26" s="118" t="s">
        <v>81</v>
      </c>
      <c r="B26" s="138">
        <v>2</v>
      </c>
      <c r="C26" s="108" t="s">
        <v>84</v>
      </c>
      <c r="D26">
        <v>125</v>
      </c>
      <c r="E26">
        <v>5</v>
      </c>
      <c r="F26" s="149" t="str">
        <f>_xlfn.XLOOKUP(C:C,'coordinate'!I:I,'coordinate'!J:J,"",)</f>
        <v>M3</v>
      </c>
      <c r="G26" s="10" t="s">
        <v>73</v>
      </c>
      <c r="H26" s="108" t="s">
        <v>85</v>
      </c>
      <c r="I26" s="128" t="s">
        <v>593</v>
      </c>
      <c r="P26" s="10" t="s">
        <v>1405</v>
      </c>
      <c r="Q26" s="10">
        <v>1</v>
      </c>
      <c r="T26" s="10" t="s">
        <v>1384</v>
      </c>
      <c r="U26" s="10" t="s">
        <v>1405</v>
      </c>
      <c r="V26">
        <f t="shared" si="2"/>
        <v>0.53605999999999998</v>
      </c>
      <c r="W26" t="str">
        <f>IFERROR(VLOOKUP(C26,'M1'!$B:$D,3,0),"")</f>
        <v>中前</v>
      </c>
      <c r="X26">
        <v>1</v>
      </c>
      <c r="Y26">
        <v>4</v>
      </c>
      <c r="Z26">
        <v>3</v>
      </c>
      <c r="AB26"/>
      <c r="AD26">
        <f t="shared" si="3"/>
        <v>0.2429</v>
      </c>
      <c r="AE26">
        <f>VLOOKUP(表格1_57[[#This Row],[負磅]],W!$A$1:$B$32,2,FALSE)</f>
        <v>0</v>
      </c>
      <c r="AF26">
        <f>VLOOKUP(表格1_57[[#This Row],[騎師]],J!$A$1:$B$45,2,FALSE)</f>
        <v>0.28000000000000003</v>
      </c>
      <c r="AG26">
        <f>VLOOKUP(表格1_57[[#This Row],[練馬師]],T!$A$1:$B$23,2,FALSE)</f>
        <v>0.29720000000000002</v>
      </c>
      <c r="AH26">
        <f>VLOOKUP(表格1_57[[#This Row],[檔位]],'1000M'!$A$1:$B$14,2,0)</f>
        <v>0.3</v>
      </c>
      <c r="AI26">
        <v>58</v>
      </c>
      <c r="AJ26">
        <v>0</v>
      </c>
      <c r="AK26">
        <v>55.79</v>
      </c>
      <c r="AN26">
        <v>4</v>
      </c>
      <c r="AP26">
        <v>6</v>
      </c>
      <c r="AQ26" t="s">
        <v>17</v>
      </c>
      <c r="AR26">
        <v>77</v>
      </c>
      <c r="AS26" t="s">
        <v>18</v>
      </c>
      <c r="AT26" t="s">
        <v>1475</v>
      </c>
      <c r="AU26" t="s">
        <v>86</v>
      </c>
      <c r="AV26" t="s">
        <v>1405</v>
      </c>
      <c r="BA26" t="s">
        <v>20</v>
      </c>
    </row>
    <row r="27" spans="1:53" x14ac:dyDescent="0.25">
      <c r="A27" s="143" t="s">
        <v>81</v>
      </c>
      <c r="B27" s="138">
        <v>5</v>
      </c>
      <c r="C27" s="108" t="s">
        <v>93</v>
      </c>
      <c r="D27">
        <v>130</v>
      </c>
      <c r="E27">
        <v>3</v>
      </c>
      <c r="F27" s="149" t="str">
        <f>_xlfn.XLOOKUP(C:C,'coordinate'!I:I,'coordinate'!J:J,"",)</f>
        <v>O3</v>
      </c>
      <c r="G27" s="10" t="s">
        <v>77</v>
      </c>
      <c r="H27" s="108" t="s">
        <v>65</v>
      </c>
      <c r="I27" s="128"/>
      <c r="P27" s="10" t="s">
        <v>1420</v>
      </c>
      <c r="Q27" s="10" t="s">
        <v>1405</v>
      </c>
      <c r="T27" s="10" t="s">
        <v>1405</v>
      </c>
      <c r="U27" s="10" t="s">
        <v>1405</v>
      </c>
      <c r="V27">
        <f t="shared" si="2"/>
        <v>0.27237999999999996</v>
      </c>
      <c r="W27" t="str">
        <f>IFERROR(VLOOKUP(C27,'M1'!$B:$D,3,0),"")</f>
        <v>中前</v>
      </c>
      <c r="X27">
        <v>7</v>
      </c>
      <c r="Y27">
        <v>8</v>
      </c>
      <c r="Z27">
        <v>10</v>
      </c>
      <c r="AA27">
        <v>8</v>
      </c>
      <c r="AB27">
        <v>8</v>
      </c>
      <c r="AC27">
        <v>5</v>
      </c>
      <c r="AD27">
        <f t="shared" si="3"/>
        <v>0.1643</v>
      </c>
      <c r="AE27">
        <f>VLOOKUP(表格1_57[[#This Row],[負磅]],W!$A$1:$B$32,2,FALSE)</f>
        <v>-0.05</v>
      </c>
      <c r="AF27">
        <f>VLOOKUP(表格1_57[[#This Row],[騎師]],J!$A$1:$B$45,2,FALSE)</f>
        <v>0.1411</v>
      </c>
      <c r="AG27">
        <f>VLOOKUP(表格1_57[[#This Row],[練馬師]],T!$A$1:$B$23,2,FALSE)</f>
        <v>0.2525</v>
      </c>
      <c r="AH27">
        <f>VLOOKUP(表格1_57[[#This Row],[檔位]],'1000M'!$A$1:$B$14,2,0)</f>
        <v>0.1</v>
      </c>
      <c r="AI27">
        <v>53</v>
      </c>
      <c r="AN27">
        <v>5</v>
      </c>
      <c r="AP27">
        <v>-4</v>
      </c>
      <c r="AQ27">
        <v>1</v>
      </c>
      <c r="AR27">
        <v>60</v>
      </c>
      <c r="AS27" t="s">
        <v>94</v>
      </c>
      <c r="AT27" t="s">
        <v>1480</v>
      </c>
      <c r="AU27" t="s">
        <v>95</v>
      </c>
      <c r="AV27" t="s">
        <v>587</v>
      </c>
      <c r="AX27" t="s">
        <v>1419</v>
      </c>
      <c r="AY27" t="s">
        <v>1421</v>
      </c>
      <c r="BA27" t="s">
        <v>96</v>
      </c>
    </row>
    <row r="28" spans="1:53" x14ac:dyDescent="0.25">
      <c r="A28" s="118" t="s">
        <v>81</v>
      </c>
      <c r="B28" s="138">
        <v>11</v>
      </c>
      <c r="C28" s="108" t="s">
        <v>110</v>
      </c>
      <c r="D28">
        <v>119</v>
      </c>
      <c r="E28">
        <v>4</v>
      </c>
      <c r="F28" s="147" t="str">
        <f>_xlfn.XLOOKUP(C:C,'coordinate'!I:I,'coordinate'!J:J,"",)</f>
        <v>P4</v>
      </c>
      <c r="G28" s="113" t="s">
        <v>111</v>
      </c>
      <c r="H28" s="114" t="s">
        <v>112</v>
      </c>
      <c r="I28" s="128"/>
      <c r="P28" s="10" t="s">
        <v>1524</v>
      </c>
      <c r="Q28" s="10" t="s">
        <v>1405</v>
      </c>
      <c r="T28" s="10" t="s">
        <v>1405</v>
      </c>
      <c r="U28" s="10" t="s">
        <v>1405</v>
      </c>
      <c r="V28">
        <f t="shared" si="2"/>
        <v>0.55491000000000001</v>
      </c>
      <c r="W28" t="str">
        <f>IFERROR(VLOOKUP(C28,'M1'!$B:$D,3,0),"")</f>
        <v>留後</v>
      </c>
      <c r="X28">
        <v>9</v>
      </c>
      <c r="Y28">
        <v>9</v>
      </c>
      <c r="Z28">
        <v>3</v>
      </c>
      <c r="AA28">
        <v>7</v>
      </c>
      <c r="AB28">
        <v>3</v>
      </c>
      <c r="AC28">
        <v>10</v>
      </c>
      <c r="AD28">
        <f t="shared" si="3"/>
        <v>0.2</v>
      </c>
      <c r="AE28">
        <f>VLOOKUP(表格1_57[[#This Row],[負磅]],W!$A$1:$B$32,2,FALSE)</f>
        <v>0.06</v>
      </c>
      <c r="AF28">
        <f>VLOOKUP(表格1_57[[#This Row],[騎師]],J!$A$1:$B$45,2,FALSE)</f>
        <v>0.2286</v>
      </c>
      <c r="AG28">
        <f>VLOOKUP(表格1_57[[#This Row],[練馬師]],T!$A$1:$B$23,2,FALSE)</f>
        <v>0.22109999999999999</v>
      </c>
      <c r="AH28">
        <f>VLOOKUP(表格1_57[[#This Row],[檔位]],'1000M'!$A$1:$B$14,2,0)</f>
        <v>0.4</v>
      </c>
      <c r="AI28">
        <v>42</v>
      </c>
      <c r="AN28">
        <v>5</v>
      </c>
      <c r="AP28">
        <v>-4</v>
      </c>
      <c r="AQ28">
        <v>1</v>
      </c>
      <c r="AR28">
        <v>64</v>
      </c>
      <c r="AS28" t="s">
        <v>113</v>
      </c>
      <c r="AT28" t="s">
        <v>1476</v>
      </c>
      <c r="AU28" t="s">
        <v>114</v>
      </c>
      <c r="AV28" t="s">
        <v>1405</v>
      </c>
      <c r="AW28" t="s">
        <v>1416</v>
      </c>
      <c r="AY28" t="s">
        <v>1421</v>
      </c>
      <c r="BA28" t="s">
        <v>96</v>
      </c>
    </row>
    <row r="29" spans="1:53" x14ac:dyDescent="0.25">
      <c r="A29" s="145" t="s">
        <v>115</v>
      </c>
      <c r="B29" s="145" t="str">
        <f>VLOOKUP(表格1_57[[#This Row],[場]],Raceinfo!$A$1:$C$11,3,FALSE)</f>
        <v>三級賽</v>
      </c>
      <c r="C29" s="145" t="str">
        <f>VLOOKUP(表格1_57[[#This Row],[場]],Raceinfo!$A$1:$C$11,2,FALSE)</f>
        <v>1200米</v>
      </c>
      <c r="D29" s="145" t="s">
        <v>1835</v>
      </c>
      <c r="F29" s="108" t="str">
        <f>_xlfn.XLOOKUP(C:C,'coordinate'!I:I,'coordinate'!J:J,"",)</f>
        <v/>
      </c>
      <c r="G29" s="10"/>
      <c r="H29" s="108"/>
      <c r="I29" s="128" t="s">
        <v>2029</v>
      </c>
      <c r="P29" s="10" t="s">
        <v>1405</v>
      </c>
      <c r="Q29" s="10" t="s">
        <v>1405</v>
      </c>
      <c r="S29" s="10" t="s">
        <v>1405</v>
      </c>
      <c r="T29" s="10" t="s">
        <v>1405</v>
      </c>
      <c r="U29" s="10" t="s">
        <v>1405</v>
      </c>
      <c r="W29" t="str">
        <f>IFERROR(VLOOKUP(C29,'M1'!$B:$D,3,0),"")</f>
        <v/>
      </c>
      <c r="AB29"/>
      <c r="AN29"/>
      <c r="AP29"/>
      <c r="AT29" t="s">
        <v>1405</v>
      </c>
      <c r="AV29" t="s">
        <v>1405</v>
      </c>
      <c r="AW29" t="s">
        <v>1405</v>
      </c>
      <c r="AX29" t="s">
        <v>1405</v>
      </c>
      <c r="AY29" t="s">
        <v>1405</v>
      </c>
      <c r="AZ29" t="s">
        <v>1405</v>
      </c>
      <c r="BA29" t="s">
        <v>13</v>
      </c>
    </row>
    <row r="30" spans="1:53" x14ac:dyDescent="0.25">
      <c r="A30" s="11" t="s">
        <v>115</v>
      </c>
      <c r="B30" s="136">
        <v>1</v>
      </c>
      <c r="C30" s="11" t="s">
        <v>116</v>
      </c>
      <c r="D30">
        <v>135</v>
      </c>
      <c r="E30">
        <v>1</v>
      </c>
      <c r="F30" s="11" t="str">
        <f>_xlfn.XLOOKUP(C:C,'coordinate'!I:I,'coordinate'!J:J,"",)</f>
        <v>PH</v>
      </c>
      <c r="G30" s="10" t="s">
        <v>32</v>
      </c>
      <c r="H30" s="11" t="s">
        <v>112</v>
      </c>
      <c r="I30" s="128" t="s">
        <v>593</v>
      </c>
      <c r="P30" s="10" t="s">
        <v>1405</v>
      </c>
      <c r="Q30" s="10">
        <v>1</v>
      </c>
      <c r="S30" s="9" t="s">
        <v>1271</v>
      </c>
      <c r="T30" s="10" t="s">
        <v>1384</v>
      </c>
      <c r="U30" s="10" t="s">
        <v>1405</v>
      </c>
      <c r="V30">
        <f t="shared" ref="V30:V35" si="4">AD30+AE30+(AF30*0.3)+(AG30*0.3)+(AH30*0.4)+AO30</f>
        <v>0.59712999999999994</v>
      </c>
      <c r="W30" t="str">
        <f>IFERROR(VLOOKUP(C30,'M1'!$B:$D,3,0),"")</f>
        <v>放頭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f t="shared" ref="AD30:AD35" si="5">ROUND( ((1-(X30/14))*0.1*IF(X30&lt;&gt;0,1,0)) + ((1-(Y30/14))*0.1*IF(Y30&lt;&gt;0,1,0)) + ((1-(Z30/14))*0.1*IF(Z30&lt;&gt;0,1,0)) + ((1-(AA30/14))*0.1*IF(AA30&lt;&gt;0,1,0)), 4 )</f>
        <v>0.37140000000000001</v>
      </c>
      <c r="AE30">
        <f>VLOOKUP(表格1_57[[#This Row],[負磅]],W!$A$1:$B$32,2,FALSE)</f>
        <v>-0.1</v>
      </c>
      <c r="AF30">
        <f>VLOOKUP(表格1_57[[#This Row],[騎師]],J!$A$1:$B$45,2,FALSE)</f>
        <v>0.47799999999999998</v>
      </c>
      <c r="AG30">
        <f>VLOOKUP(表格1_57[[#This Row],[練馬師]],T!$A$1:$B$23,2,FALSE)</f>
        <v>0.22109999999999999</v>
      </c>
      <c r="AH30">
        <f>VLOOKUP(表格1_57[[#This Row],[檔位]],'1200M'!$A$1:$B$14,2,0)</f>
        <v>0.28999999999999998</v>
      </c>
      <c r="AI30">
        <v>142</v>
      </c>
      <c r="AJ30">
        <v>1</v>
      </c>
      <c r="AK30">
        <v>7.1</v>
      </c>
      <c r="AN30">
        <v>6</v>
      </c>
      <c r="AP30">
        <v>2</v>
      </c>
      <c r="AR30">
        <v>133</v>
      </c>
      <c r="AT30" t="s">
        <v>1405</v>
      </c>
      <c r="AU30" t="s">
        <v>117</v>
      </c>
      <c r="AV30" t="s">
        <v>1405</v>
      </c>
      <c r="BA30" t="s">
        <v>20</v>
      </c>
    </row>
    <row r="31" spans="1:53" x14ac:dyDescent="0.25">
      <c r="A31" s="11" t="s">
        <v>115</v>
      </c>
      <c r="B31" s="138">
        <v>2</v>
      </c>
      <c r="C31" s="108" t="s">
        <v>118</v>
      </c>
      <c r="D31">
        <v>115</v>
      </c>
      <c r="E31">
        <v>5</v>
      </c>
      <c r="F31" s="11" t="str">
        <f>_xlfn.XLOOKUP(C:C,'coordinate'!I:I,'coordinate'!J:J,"",)</f>
        <v>OH</v>
      </c>
      <c r="G31" s="10" t="s">
        <v>77</v>
      </c>
      <c r="H31" s="108" t="s">
        <v>23</v>
      </c>
      <c r="I31" s="128"/>
      <c r="P31" s="10" t="s">
        <v>1420</v>
      </c>
      <c r="Q31" s="10" t="s">
        <v>1405</v>
      </c>
      <c r="S31" s="10" t="s">
        <v>1267</v>
      </c>
      <c r="T31" s="10" t="s">
        <v>1405</v>
      </c>
      <c r="U31" s="10" t="s">
        <v>1405</v>
      </c>
      <c r="V31">
        <f t="shared" si="4"/>
        <v>0.55603000000000002</v>
      </c>
      <c r="W31" t="str">
        <f>IFERROR(VLOOKUP(C31,'M1'!$B:$D,3,0),"")</f>
        <v>放頭</v>
      </c>
      <c r="X31">
        <v>8</v>
      </c>
      <c r="Y31">
        <v>3</v>
      </c>
      <c r="Z31">
        <v>9</v>
      </c>
      <c r="AA31">
        <v>6</v>
      </c>
      <c r="AB31">
        <v>14</v>
      </c>
      <c r="AC31">
        <v>6</v>
      </c>
      <c r="AD31">
        <f t="shared" si="5"/>
        <v>0.21429999999999999</v>
      </c>
      <c r="AE31">
        <f>VLOOKUP(表格1_57[[#This Row],[負磅]],W!$A$1:$B$32,2,FALSE)</f>
        <v>0.1</v>
      </c>
      <c r="AF31">
        <f>VLOOKUP(表格1_57[[#This Row],[騎師]],J!$A$1:$B$45,2,FALSE)</f>
        <v>0.1411</v>
      </c>
      <c r="AG31">
        <f>VLOOKUP(表格1_57[[#This Row],[練馬師]],T!$A$1:$B$23,2,FALSE)</f>
        <v>0.318</v>
      </c>
      <c r="AH31">
        <f>VLOOKUP(表格1_57[[#This Row],[檔位]],'1200M'!$A$1:$B$14,2,0)</f>
        <v>0.26</v>
      </c>
      <c r="AI31">
        <v>109</v>
      </c>
      <c r="AJ31">
        <v>1</v>
      </c>
      <c r="AK31">
        <v>8.27</v>
      </c>
      <c r="AN31">
        <v>7</v>
      </c>
      <c r="AP31">
        <v>-3</v>
      </c>
      <c r="AR31">
        <v>77</v>
      </c>
      <c r="AS31" t="s">
        <v>24</v>
      </c>
      <c r="AT31" t="s">
        <v>1474</v>
      </c>
      <c r="AU31" t="s">
        <v>119</v>
      </c>
      <c r="AV31" t="s">
        <v>1405</v>
      </c>
      <c r="AX31" t="s">
        <v>1419</v>
      </c>
      <c r="BA31" t="s">
        <v>20</v>
      </c>
    </row>
    <row r="32" spans="1:53" x14ac:dyDescent="0.25">
      <c r="A32" s="119" t="s">
        <v>115</v>
      </c>
      <c r="B32" s="138">
        <v>5</v>
      </c>
      <c r="C32" s="108" t="s">
        <v>124</v>
      </c>
      <c r="D32">
        <v>115</v>
      </c>
      <c r="E32">
        <v>2</v>
      </c>
      <c r="F32" s="148" t="str">
        <f>_xlfn.XLOOKUP(C:C,'coordinate'!I:I,'coordinate'!J:J,"",)</f>
        <v>P1</v>
      </c>
      <c r="G32" s="10" t="s">
        <v>125</v>
      </c>
      <c r="H32" s="108" t="s">
        <v>90</v>
      </c>
      <c r="I32" s="128" t="s">
        <v>1509</v>
      </c>
      <c r="P32" s="10" t="s">
        <v>1420</v>
      </c>
      <c r="Q32" s="10">
        <v>3</v>
      </c>
      <c r="T32" s="10" t="s">
        <v>1384</v>
      </c>
      <c r="U32" s="10" t="s">
        <v>1405</v>
      </c>
      <c r="V32">
        <f t="shared" si="4"/>
        <v>0.57784999999999997</v>
      </c>
      <c r="W32" t="str">
        <f>IFERROR(VLOOKUP(C32,'M1'!$B:$D,3,0),"")</f>
        <v>中前</v>
      </c>
      <c r="X32">
        <v>2</v>
      </c>
      <c r="Y32">
        <v>3</v>
      </c>
      <c r="Z32">
        <v>8</v>
      </c>
      <c r="AA32">
        <v>5</v>
      </c>
      <c r="AB32">
        <v>4</v>
      </c>
      <c r="AC32">
        <v>11</v>
      </c>
      <c r="AD32">
        <f t="shared" si="5"/>
        <v>0.27139999999999997</v>
      </c>
      <c r="AE32">
        <f>VLOOKUP(表格1_57[[#This Row],[負磅]],W!$A$1:$B$32,2,FALSE)</f>
        <v>0.1</v>
      </c>
      <c r="AF32">
        <f>VLOOKUP(表格1_57[[#This Row],[騎師]],J!$A$1:$B$45,2,FALSE)</f>
        <v>0.20799999999999999</v>
      </c>
      <c r="AG32">
        <f>VLOOKUP(表格1_57[[#This Row],[練馬師]],T!$A$1:$B$23,2,FALSE)</f>
        <v>0.2535</v>
      </c>
      <c r="AH32">
        <f>VLOOKUP(表格1_57[[#This Row],[檔位]],'1200M'!$A$1:$B$14,2,0)</f>
        <v>0.17</v>
      </c>
      <c r="AI32">
        <v>102</v>
      </c>
      <c r="AJ32">
        <v>1</v>
      </c>
      <c r="AK32">
        <v>7.94</v>
      </c>
      <c r="AN32">
        <v>9</v>
      </c>
      <c r="AP32">
        <v>0</v>
      </c>
      <c r="AR32">
        <v>53</v>
      </c>
      <c r="AT32" t="s">
        <v>1405</v>
      </c>
      <c r="AU32" t="s">
        <v>126</v>
      </c>
      <c r="AV32" t="s">
        <v>1405</v>
      </c>
      <c r="AX32" t="s">
        <v>1419</v>
      </c>
      <c r="AZ32" t="s">
        <v>1506</v>
      </c>
      <c r="BA32" t="s">
        <v>20</v>
      </c>
    </row>
    <row r="33" spans="1:53" x14ac:dyDescent="0.25">
      <c r="A33" s="11" t="s">
        <v>115</v>
      </c>
      <c r="B33" s="138">
        <v>6</v>
      </c>
      <c r="C33" s="11" t="s">
        <v>127</v>
      </c>
      <c r="D33">
        <v>115</v>
      </c>
      <c r="E33">
        <v>3</v>
      </c>
      <c r="F33" s="148" t="str">
        <f>_xlfn.XLOOKUP(C:C,'coordinate'!I:I,'coordinate'!J:J,"",)</f>
        <v>O1</v>
      </c>
      <c r="G33" s="116" t="s">
        <v>128</v>
      </c>
      <c r="H33" s="117" t="s">
        <v>38</v>
      </c>
      <c r="I33" s="128" t="s">
        <v>1509</v>
      </c>
      <c r="Q33" s="10">
        <v>5</v>
      </c>
      <c r="T33" s="10" t="s">
        <v>1384</v>
      </c>
      <c r="U33" s="10" t="s">
        <v>1405</v>
      </c>
      <c r="V33">
        <f t="shared" si="4"/>
        <v>0.60751999999999995</v>
      </c>
      <c r="W33" t="str">
        <f>IFERROR(VLOOKUP(C33,'M1'!$B:$D,3,0),"")</f>
        <v>中前</v>
      </c>
      <c r="X33">
        <v>10</v>
      </c>
      <c r="Y33">
        <v>2</v>
      </c>
      <c r="Z33">
        <v>2</v>
      </c>
      <c r="AA33">
        <v>5</v>
      </c>
      <c r="AB33">
        <v>8</v>
      </c>
      <c r="AC33">
        <v>9</v>
      </c>
      <c r="AD33">
        <f t="shared" si="5"/>
        <v>0.26429999999999998</v>
      </c>
      <c r="AE33">
        <f>VLOOKUP(表格1_57[[#This Row],[負磅]],W!$A$1:$B$32,2,FALSE)</f>
        <v>0.1</v>
      </c>
      <c r="AF33">
        <f>VLOOKUP(表格1_57[[#This Row],[騎師]],J!$A$1:$B$45,2,FALSE)</f>
        <v>0.1789</v>
      </c>
      <c r="AG33">
        <f>VLOOKUP(表格1_57[[#This Row],[練馬師]],T!$A$1:$B$23,2,FALSE)</f>
        <v>0.25850000000000001</v>
      </c>
      <c r="AH33">
        <f>VLOOKUP(表格1_57[[#This Row],[檔位]],'1200M'!$A$1:$B$14,2,0)</f>
        <v>0.28000000000000003</v>
      </c>
      <c r="AI33">
        <v>86</v>
      </c>
      <c r="AJ33">
        <v>1</v>
      </c>
      <c r="AK33">
        <v>8.39</v>
      </c>
      <c r="AN33">
        <v>6</v>
      </c>
      <c r="AP33">
        <v>-2</v>
      </c>
      <c r="AR33">
        <v>53</v>
      </c>
      <c r="AS33" t="s">
        <v>18</v>
      </c>
      <c r="AT33" t="s">
        <v>1475</v>
      </c>
      <c r="AU33" t="s">
        <v>129</v>
      </c>
      <c r="AV33" t="s">
        <v>1405</v>
      </c>
      <c r="AZ33" t="s">
        <v>1506</v>
      </c>
      <c r="BA33" t="s">
        <v>96</v>
      </c>
    </row>
    <row r="34" spans="1:53" x14ac:dyDescent="0.25">
      <c r="A34" s="11" t="s">
        <v>115</v>
      </c>
      <c r="B34" s="139">
        <v>3</v>
      </c>
      <c r="C34" s="131" t="s">
        <v>120</v>
      </c>
      <c r="D34">
        <v>115</v>
      </c>
      <c r="E34">
        <v>4</v>
      </c>
      <c r="F34" s="108" t="str">
        <f>_xlfn.XLOOKUP(C:C,'coordinate'!I:I,'coordinate'!J:J,"",)</f>
        <v>P2</v>
      </c>
      <c r="G34" s="10" t="s">
        <v>37</v>
      </c>
      <c r="H34" s="108" t="s">
        <v>28</v>
      </c>
      <c r="I34" s="128" t="s">
        <v>593</v>
      </c>
      <c r="Q34" s="10">
        <v>2</v>
      </c>
      <c r="T34" s="10" t="s">
        <v>1384</v>
      </c>
      <c r="U34" s="10" t="s">
        <v>1405</v>
      </c>
      <c r="V34">
        <f t="shared" si="4"/>
        <v>0.6992799999999999</v>
      </c>
      <c r="W34" t="str">
        <f>IFERROR(VLOOKUP(C34,'M1'!$B:$D,3,0),"")</f>
        <v>中前</v>
      </c>
      <c r="X34">
        <v>1</v>
      </c>
      <c r="Y34">
        <v>1</v>
      </c>
      <c r="Z34">
        <v>2</v>
      </c>
      <c r="AA34">
        <v>3</v>
      </c>
      <c r="AB34">
        <v>4</v>
      </c>
      <c r="AC34">
        <v>1</v>
      </c>
      <c r="AD34">
        <f t="shared" si="5"/>
        <v>0.35</v>
      </c>
      <c r="AE34">
        <f>VLOOKUP(表格1_57[[#This Row],[負磅]],W!$A$1:$B$32,2,FALSE)</f>
        <v>0.1</v>
      </c>
      <c r="AF34">
        <f>VLOOKUP(表格1_57[[#This Row],[騎師]],J!$A$1:$B$45,2,FALSE)</f>
        <v>0.2286</v>
      </c>
      <c r="AG34">
        <f>VLOOKUP(表格1_57[[#This Row],[練馬師]],T!$A$1:$B$23,2,FALSE)</f>
        <v>0.22900000000000001</v>
      </c>
      <c r="AH34">
        <f>VLOOKUP(表格1_57[[#This Row],[檔位]],'1200M'!$A$1:$B$14,2,0)</f>
        <v>0.28000000000000003</v>
      </c>
      <c r="AI34">
        <v>107</v>
      </c>
      <c r="AJ34">
        <v>1</v>
      </c>
      <c r="AK34">
        <v>7.81</v>
      </c>
      <c r="AN34">
        <v>5</v>
      </c>
      <c r="AP34">
        <v>6</v>
      </c>
      <c r="AR34">
        <v>98</v>
      </c>
      <c r="AS34" t="s">
        <v>18</v>
      </c>
      <c r="AT34" t="s">
        <v>1475</v>
      </c>
      <c r="AU34" t="s">
        <v>121</v>
      </c>
      <c r="AV34" t="s">
        <v>1405</v>
      </c>
      <c r="BA34" t="s">
        <v>20</v>
      </c>
    </row>
    <row r="35" spans="1:53" x14ac:dyDescent="0.25">
      <c r="A35" s="119" t="s">
        <v>115</v>
      </c>
      <c r="B35" s="11">
        <v>4</v>
      </c>
      <c r="C35" s="108" t="s">
        <v>122</v>
      </c>
      <c r="D35">
        <v>115</v>
      </c>
      <c r="E35">
        <v>6</v>
      </c>
      <c r="F35" s="108" t="str">
        <f>_xlfn.XLOOKUP(C:C,'coordinate'!I:I,'coordinate'!J:J,"",)</f>
        <v>O2</v>
      </c>
      <c r="G35" s="113" t="s">
        <v>111</v>
      </c>
      <c r="H35" s="115" t="s">
        <v>112</v>
      </c>
      <c r="I35" s="128" t="s">
        <v>593</v>
      </c>
      <c r="Q35" s="10">
        <v>4</v>
      </c>
      <c r="S35" s="10" t="s">
        <v>1267</v>
      </c>
      <c r="T35" s="10" t="s">
        <v>1405</v>
      </c>
      <c r="U35" s="10" t="s">
        <v>1405</v>
      </c>
      <c r="V35">
        <f t="shared" si="4"/>
        <v>0.57460999999999995</v>
      </c>
      <c r="W35" t="str">
        <f>IFERROR(VLOOKUP(C35,'M1'!$B:$D,3,0),"")</f>
        <v>中前</v>
      </c>
      <c r="X35">
        <v>7</v>
      </c>
      <c r="Y35">
        <v>3</v>
      </c>
      <c r="Z35">
        <v>7</v>
      </c>
      <c r="AA35">
        <v>6</v>
      </c>
      <c r="AB35">
        <v>4</v>
      </c>
      <c r="AC35">
        <v>6</v>
      </c>
      <c r="AD35">
        <f t="shared" si="5"/>
        <v>0.23569999999999999</v>
      </c>
      <c r="AE35">
        <f>VLOOKUP(表格1_57[[#This Row],[負磅]],W!$A$1:$B$32,2,FALSE)</f>
        <v>0.1</v>
      </c>
      <c r="AF35">
        <f>VLOOKUP(表格1_57[[#This Row],[騎師]],J!$A$1:$B$45,2,FALSE)</f>
        <v>0.2286</v>
      </c>
      <c r="AG35">
        <f>VLOOKUP(表格1_57[[#This Row],[練馬師]],T!$A$1:$B$23,2,FALSE)</f>
        <v>0.22109999999999999</v>
      </c>
      <c r="AH35">
        <f>VLOOKUP(表格1_57[[#This Row],[檔位]],'1200M'!$A$1:$B$14,2,0)</f>
        <v>0.26</v>
      </c>
      <c r="AI35">
        <v>103</v>
      </c>
      <c r="AJ35">
        <v>1</v>
      </c>
      <c r="AK35">
        <v>7.39</v>
      </c>
      <c r="AN35">
        <v>8</v>
      </c>
      <c r="AP35">
        <v>-2</v>
      </c>
      <c r="AR35">
        <v>77</v>
      </c>
      <c r="AS35" t="s">
        <v>39</v>
      </c>
      <c r="AT35" t="s">
        <v>1469</v>
      </c>
      <c r="AU35" t="s">
        <v>123</v>
      </c>
      <c r="AV35" t="s">
        <v>1405</v>
      </c>
      <c r="BA35" t="s">
        <v>96</v>
      </c>
    </row>
    <row r="36" spans="1:53" x14ac:dyDescent="0.25">
      <c r="A36" s="145" t="s">
        <v>130</v>
      </c>
      <c r="B36" s="145" t="str">
        <f>VLOOKUP(表格1_57[[#This Row],[場]],Raceinfo!$A$1:$C$11,3,FALSE)</f>
        <v>第五班</v>
      </c>
      <c r="C36" s="145" t="str">
        <f>VLOOKUP(表格1_57[[#This Row],[場]],Raceinfo!$A$1:$C$11,2,FALSE)</f>
        <v>1600米</v>
      </c>
      <c r="D36" s="145" t="s">
        <v>1835</v>
      </c>
      <c r="F36" s="108" t="str">
        <f>_xlfn.XLOOKUP(C:C,'coordinate'!I:I,'coordinate'!J:J,"",)</f>
        <v/>
      </c>
      <c r="G36" s="10"/>
      <c r="H36" s="108"/>
      <c r="I36" s="128" t="s">
        <v>2030</v>
      </c>
      <c r="P36" s="10" t="s">
        <v>1405</v>
      </c>
      <c r="Q36" s="10" t="s">
        <v>1405</v>
      </c>
      <c r="S36" s="10" t="s">
        <v>1405</v>
      </c>
      <c r="T36" s="10" t="s">
        <v>1405</v>
      </c>
      <c r="U36" s="10" t="s">
        <v>1405</v>
      </c>
      <c r="W36" t="str">
        <f>IFERROR(VLOOKUP(C36,'M1'!$B:$D,3,0),"")</f>
        <v/>
      </c>
      <c r="AB36"/>
      <c r="AN36"/>
      <c r="AP36"/>
      <c r="AT36" t="s">
        <v>1405</v>
      </c>
      <c r="AV36" t="s">
        <v>1405</v>
      </c>
      <c r="AW36" t="s">
        <v>1405</v>
      </c>
      <c r="AX36" t="s">
        <v>1405</v>
      </c>
      <c r="AY36" t="s">
        <v>1405</v>
      </c>
      <c r="AZ36" t="s">
        <v>1405</v>
      </c>
      <c r="BA36" t="s">
        <v>13</v>
      </c>
    </row>
    <row r="37" spans="1:53" x14ac:dyDescent="0.25">
      <c r="A37" s="12" t="s">
        <v>130</v>
      </c>
      <c r="B37" s="138">
        <v>4</v>
      </c>
      <c r="C37" s="108" t="s">
        <v>140</v>
      </c>
      <c r="D37">
        <v>129</v>
      </c>
      <c r="E37">
        <v>9</v>
      </c>
      <c r="F37" s="11" t="str">
        <f>_xlfn.XLOOKUP(C:C,'coordinate'!I:I,'coordinate'!J:J,"",)</f>
        <v>PH</v>
      </c>
      <c r="G37" s="10" t="s">
        <v>15</v>
      </c>
      <c r="H37" s="108" t="s">
        <v>74</v>
      </c>
      <c r="I37" s="128" t="s">
        <v>1513</v>
      </c>
      <c r="P37" s="10" t="s">
        <v>1405</v>
      </c>
      <c r="Q37" s="10" t="s">
        <v>1405</v>
      </c>
      <c r="T37" s="10" t="s">
        <v>1405</v>
      </c>
      <c r="U37" s="10" t="s">
        <v>1405</v>
      </c>
      <c r="V37">
        <f t="shared" ref="V37:V50" si="6">AD37+AE37+(AF37*0.3)+(AG37*0.3)+(AH37*0.4)+AO37</f>
        <v>0.31623000000000012</v>
      </c>
      <c r="W37" t="str">
        <f>IFERROR(VLOOKUP(C37,'M1'!$B:$D,3,0),"")</f>
        <v>放頭</v>
      </c>
      <c r="X37">
        <v>6</v>
      </c>
      <c r="Y37">
        <v>4</v>
      </c>
      <c r="Z37">
        <v>10</v>
      </c>
      <c r="AA37">
        <v>13</v>
      </c>
      <c r="AB37">
        <v>11</v>
      </c>
      <c r="AC37">
        <v>11</v>
      </c>
      <c r="AD37">
        <f t="shared" ref="AD37:AD50" si="7">ROUND( ((1-(X37/14))*0.1*IF(X37&lt;&gt;0,1,0)) + ((1-(Y37/14))*0.1*IF(Y37&lt;&gt;0,1,0)) + ((1-(Z37/14))*0.1*IF(Z37&lt;&gt;0,1,0)) + ((1-(AA37/14))*0.1*IF(AA37&lt;&gt;0,1,0)), 4 )</f>
        <v>0.1643</v>
      </c>
      <c r="AE37">
        <f>VLOOKUP(表格1_57[[#This Row],[負磅]],W!$A$1:$B$32,2,FALSE)</f>
        <v>-3.9999999999999897E-2</v>
      </c>
      <c r="AF37">
        <f>VLOOKUP(表格1_57[[#This Row],[騎師]],J!$A$1:$B$45,2,FALSE)</f>
        <v>0.1472</v>
      </c>
      <c r="AG37">
        <f>VLOOKUP(表格1_57[[#This Row],[練馬師]],T!$A$1:$B$23,2,FALSE)</f>
        <v>0.18590000000000001</v>
      </c>
      <c r="AH37">
        <f>VLOOKUP(表格1_57[[#This Row],[檔位]],'1600M'!$A$1:$B$14,2,0)</f>
        <v>0.23</v>
      </c>
      <c r="AI37">
        <v>36</v>
      </c>
      <c r="AJ37">
        <v>1</v>
      </c>
      <c r="AK37">
        <v>36.340000000000003</v>
      </c>
      <c r="AN37">
        <v>5</v>
      </c>
      <c r="AP37">
        <v>-4</v>
      </c>
      <c r="AQ37">
        <v>1</v>
      </c>
      <c r="AR37">
        <v>64</v>
      </c>
      <c r="AS37" t="s">
        <v>103</v>
      </c>
      <c r="AT37" t="s">
        <v>1478</v>
      </c>
      <c r="AU37" t="s">
        <v>141</v>
      </c>
      <c r="AV37" t="s">
        <v>1405</v>
      </c>
      <c r="AY37" t="s">
        <v>1421</v>
      </c>
      <c r="AZ37" t="s">
        <v>1505</v>
      </c>
      <c r="BA37" t="s">
        <v>20</v>
      </c>
    </row>
    <row r="38" spans="1:53" x14ac:dyDescent="0.25">
      <c r="A38" s="12" t="s">
        <v>130</v>
      </c>
      <c r="B38" s="138">
        <v>1</v>
      </c>
      <c r="C38" s="108" t="s">
        <v>131</v>
      </c>
      <c r="D38">
        <v>135</v>
      </c>
      <c r="E38">
        <v>12</v>
      </c>
      <c r="F38" s="11" t="str">
        <f>_xlfn.XLOOKUP(C:C,'coordinate'!I:I,'coordinate'!J:J,"",)</f>
        <v>MH</v>
      </c>
      <c r="G38" s="10" t="s">
        <v>32</v>
      </c>
      <c r="H38" s="108" t="s">
        <v>132</v>
      </c>
      <c r="I38" s="128" t="s">
        <v>1515</v>
      </c>
      <c r="Q38" s="10">
        <v>5</v>
      </c>
      <c r="T38" s="10" t="s">
        <v>1384</v>
      </c>
      <c r="U38" s="10" t="s">
        <v>1405</v>
      </c>
      <c r="V38">
        <f t="shared" si="6"/>
        <v>0.45424999999999999</v>
      </c>
      <c r="W38" t="str">
        <f>IFERROR(VLOOKUP(C38,'M1'!$B:$D,3,0),"")</f>
        <v>放頭</v>
      </c>
      <c r="X38">
        <v>3</v>
      </c>
      <c r="Y38">
        <v>4</v>
      </c>
      <c r="Z38">
        <v>3</v>
      </c>
      <c r="AA38">
        <v>9</v>
      </c>
      <c r="AB38">
        <v>5</v>
      </c>
      <c r="AC38">
        <v>2</v>
      </c>
      <c r="AD38">
        <f t="shared" si="7"/>
        <v>0.26429999999999998</v>
      </c>
      <c r="AE38">
        <f>VLOOKUP(表格1_57[[#This Row],[負磅]],W!$A$1:$B$32,2,FALSE)</f>
        <v>-0.1</v>
      </c>
      <c r="AF38">
        <f>VLOOKUP(表格1_57[[#This Row],[騎師]],J!$A$1:$B$45,2,FALSE)</f>
        <v>0.47799999999999998</v>
      </c>
      <c r="AG38">
        <f>VLOOKUP(表格1_57[[#This Row],[練馬師]],T!$A$1:$B$23,2,FALSE)</f>
        <v>0.20849999999999999</v>
      </c>
      <c r="AH38">
        <f>VLOOKUP(表格1_57[[#This Row],[檔位]],'1600M'!$A$1:$B$14,2,0)</f>
        <v>0.21</v>
      </c>
      <c r="AI38">
        <v>40</v>
      </c>
      <c r="AJ38">
        <v>1</v>
      </c>
      <c r="AK38">
        <v>34.64</v>
      </c>
      <c r="AN38">
        <v>7</v>
      </c>
      <c r="AP38">
        <v>-3</v>
      </c>
      <c r="AQ38" t="s">
        <v>17</v>
      </c>
      <c r="AR38">
        <v>67</v>
      </c>
      <c r="AS38" t="s">
        <v>18</v>
      </c>
      <c r="AT38" t="s">
        <v>1475</v>
      </c>
      <c r="AU38" t="s">
        <v>133</v>
      </c>
      <c r="AV38" t="s">
        <v>1405</v>
      </c>
      <c r="AY38" t="s">
        <v>1421</v>
      </c>
      <c r="AZ38" t="s">
        <v>1505</v>
      </c>
      <c r="BA38" t="s">
        <v>96</v>
      </c>
    </row>
    <row r="39" spans="1:53" x14ac:dyDescent="0.25">
      <c r="A39" s="12" t="s">
        <v>130</v>
      </c>
      <c r="B39" s="139">
        <v>12</v>
      </c>
      <c r="C39" s="108" t="s">
        <v>159</v>
      </c>
      <c r="D39">
        <v>121</v>
      </c>
      <c r="E39">
        <v>3</v>
      </c>
      <c r="F39" s="148" t="str">
        <f>_xlfn.XLOOKUP(C:C,'coordinate'!I:I,'coordinate'!J:J,"",)</f>
        <v>P1</v>
      </c>
      <c r="G39" s="10" t="s">
        <v>37</v>
      </c>
      <c r="H39" s="108" t="s">
        <v>33</v>
      </c>
      <c r="I39" s="128"/>
      <c r="Q39" s="10" t="s">
        <v>1405</v>
      </c>
      <c r="T39" s="10" t="s">
        <v>1384</v>
      </c>
      <c r="U39" s="10" t="s">
        <v>1405</v>
      </c>
      <c r="V39">
        <f t="shared" si="6"/>
        <v>0.54952999999999996</v>
      </c>
      <c r="W39" t="str">
        <f>IFERROR(VLOOKUP(C39,'M1'!$B:$D,3,0),"")</f>
        <v>放頭</v>
      </c>
      <c r="X39">
        <v>3</v>
      </c>
      <c r="Y39">
        <v>5</v>
      </c>
      <c r="Z39">
        <v>1</v>
      </c>
      <c r="AA39">
        <v>10</v>
      </c>
      <c r="AB39">
        <v>4</v>
      </c>
      <c r="AC39">
        <v>6</v>
      </c>
      <c r="AD39">
        <f t="shared" si="7"/>
        <v>0.26429999999999998</v>
      </c>
      <c r="AE39">
        <f>VLOOKUP(表格1_57[[#This Row],[負磅]],W!$A$1:$B$32,2,FALSE)</f>
        <v>0.04</v>
      </c>
      <c r="AF39">
        <f>VLOOKUP(表格1_57[[#This Row],[騎師]],J!$A$1:$B$45,2,FALSE)</f>
        <v>0.2286</v>
      </c>
      <c r="AG39">
        <f>VLOOKUP(表格1_57[[#This Row],[練馬師]],T!$A$1:$B$23,2,FALSE)</f>
        <v>0.2155</v>
      </c>
      <c r="AH39">
        <f>VLOOKUP(表格1_57[[#This Row],[檔位]],'1600M'!$A$1:$B$14,2,0)</f>
        <v>0.28000000000000003</v>
      </c>
      <c r="AI39">
        <v>26</v>
      </c>
      <c r="AJ39">
        <v>1</v>
      </c>
      <c r="AK39">
        <v>35.08</v>
      </c>
      <c r="AN39">
        <v>7</v>
      </c>
      <c r="AP39">
        <v>0</v>
      </c>
      <c r="AQ39" t="s">
        <v>17</v>
      </c>
      <c r="AR39">
        <v>123</v>
      </c>
      <c r="AS39" t="s">
        <v>160</v>
      </c>
      <c r="AT39" t="s">
        <v>1482</v>
      </c>
      <c r="AU39" t="s">
        <v>161</v>
      </c>
      <c r="AV39" t="s">
        <v>1405</v>
      </c>
      <c r="BA39" t="s">
        <v>20</v>
      </c>
    </row>
    <row r="40" spans="1:53" x14ac:dyDescent="0.25">
      <c r="A40" s="12" t="s">
        <v>130</v>
      </c>
      <c r="B40" s="138">
        <v>8</v>
      </c>
      <c r="C40" s="11" t="s">
        <v>149</v>
      </c>
      <c r="D40">
        <v>128</v>
      </c>
      <c r="E40">
        <v>11</v>
      </c>
      <c r="F40" s="148" t="str">
        <f>_xlfn.XLOOKUP(C:C,'coordinate'!I:I,'coordinate'!J:J,"",)</f>
        <v>M1</v>
      </c>
      <c r="G40" s="10" t="s">
        <v>46</v>
      </c>
      <c r="H40" s="108" t="s">
        <v>28</v>
      </c>
      <c r="I40" s="128"/>
      <c r="P40" s="10" t="s">
        <v>1405</v>
      </c>
      <c r="Q40" s="10" t="s">
        <v>1405</v>
      </c>
      <c r="T40" s="10" t="s">
        <v>1384</v>
      </c>
      <c r="U40" s="10" t="s">
        <v>1405</v>
      </c>
      <c r="V40">
        <f t="shared" si="6"/>
        <v>0.48665000000000014</v>
      </c>
      <c r="W40" t="str">
        <f>IFERROR(VLOOKUP(C40,'M1'!$B:$D,3,0),"")</f>
        <v>放頭</v>
      </c>
      <c r="X40">
        <v>5</v>
      </c>
      <c r="Y40">
        <v>2</v>
      </c>
      <c r="Z40">
        <v>2</v>
      </c>
      <c r="AA40">
        <v>11</v>
      </c>
      <c r="AB40">
        <v>13</v>
      </c>
      <c r="AC40">
        <v>8</v>
      </c>
      <c r="AD40">
        <f t="shared" si="7"/>
        <v>0.2571</v>
      </c>
      <c r="AE40">
        <f>VLOOKUP(表格1_57[[#This Row],[負磅]],W!$A$1:$B$32,2,FALSE)</f>
        <v>-2.9999999999999898E-2</v>
      </c>
      <c r="AF40">
        <f>VLOOKUP(表格1_57[[#This Row],[騎師]],J!$A$1:$B$45,2,FALSE)</f>
        <v>0.32950000000000002</v>
      </c>
      <c r="AG40">
        <f>VLOOKUP(表格1_57[[#This Row],[練馬師]],T!$A$1:$B$23,2,FALSE)</f>
        <v>0.22900000000000001</v>
      </c>
      <c r="AH40">
        <f>VLOOKUP(表格1_57[[#This Row],[檔位]],'1600M'!$A$1:$B$14,2,0)</f>
        <v>0.23</v>
      </c>
      <c r="AI40">
        <v>33</v>
      </c>
      <c r="AJ40">
        <v>1</v>
      </c>
      <c r="AK40">
        <v>35.229999999999997</v>
      </c>
      <c r="AN40">
        <v>5</v>
      </c>
      <c r="AP40">
        <v>-1</v>
      </c>
      <c r="AQ40" t="s">
        <v>17</v>
      </c>
      <c r="AR40">
        <v>56</v>
      </c>
      <c r="AS40" t="s">
        <v>29</v>
      </c>
      <c r="AT40" t="s">
        <v>1472</v>
      </c>
      <c r="AU40" t="s">
        <v>150</v>
      </c>
      <c r="AV40" t="s">
        <v>1405</v>
      </c>
      <c r="AY40" t="s">
        <v>1421</v>
      </c>
      <c r="BA40" t="s">
        <v>20</v>
      </c>
    </row>
    <row r="41" spans="1:53" x14ac:dyDescent="0.25">
      <c r="A41" s="12" t="s">
        <v>130</v>
      </c>
      <c r="B41" s="138">
        <v>13</v>
      </c>
      <c r="C41" s="108" t="s">
        <v>162</v>
      </c>
      <c r="D41">
        <v>121</v>
      </c>
      <c r="E41">
        <v>10</v>
      </c>
      <c r="F41" s="108" t="str">
        <f>_xlfn.XLOOKUP(C:C,'coordinate'!I:I,'coordinate'!J:J,"",)</f>
        <v>P2</v>
      </c>
      <c r="G41" s="116" t="s">
        <v>128</v>
      </c>
      <c r="H41" s="117" t="s">
        <v>38</v>
      </c>
      <c r="I41" s="128"/>
      <c r="P41" s="10" t="s">
        <v>1405</v>
      </c>
      <c r="Q41" s="10" t="s">
        <v>1405</v>
      </c>
      <c r="T41" s="10" t="s">
        <v>1405</v>
      </c>
      <c r="U41" s="10" t="s">
        <v>1405</v>
      </c>
      <c r="V41">
        <f t="shared" si="6"/>
        <v>0.43012</v>
      </c>
      <c r="W41" t="str">
        <f>IFERROR(VLOOKUP(C41,'M1'!$B:$D,3,0),"")</f>
        <v>放頭</v>
      </c>
      <c r="X41">
        <v>6</v>
      </c>
      <c r="Y41">
        <v>11</v>
      </c>
      <c r="Z41">
        <v>7</v>
      </c>
      <c r="AA41">
        <v>12</v>
      </c>
      <c r="AB41">
        <v>6</v>
      </c>
      <c r="AC41">
        <v>13</v>
      </c>
      <c r="AD41">
        <f t="shared" si="7"/>
        <v>0.1429</v>
      </c>
      <c r="AE41">
        <f>VLOOKUP(表格1_57[[#This Row],[負磅]],W!$A$1:$B$32,2,FALSE)</f>
        <v>0.04</v>
      </c>
      <c r="AF41">
        <f>VLOOKUP(表格1_57[[#This Row],[騎師]],J!$A$1:$B$45,2,FALSE)</f>
        <v>0.1789</v>
      </c>
      <c r="AG41">
        <f>VLOOKUP(表格1_57[[#This Row],[練馬師]],T!$A$1:$B$23,2,FALSE)</f>
        <v>0.25850000000000001</v>
      </c>
      <c r="AH41">
        <f>VLOOKUP(表格1_57[[#This Row],[檔位]],'1600M'!$A$1:$B$14,2,0)</f>
        <v>0.28999999999999998</v>
      </c>
      <c r="AI41">
        <v>26</v>
      </c>
      <c r="AN41">
        <v>5</v>
      </c>
      <c r="AP41">
        <v>-5</v>
      </c>
      <c r="AQ41" t="s">
        <v>17</v>
      </c>
      <c r="AR41">
        <v>56</v>
      </c>
      <c r="AS41" t="s">
        <v>34</v>
      </c>
      <c r="AT41" t="s">
        <v>1470</v>
      </c>
      <c r="AU41" t="s">
        <v>163</v>
      </c>
      <c r="AV41" t="s">
        <v>1405</v>
      </c>
      <c r="AW41" t="s">
        <v>1416</v>
      </c>
      <c r="AY41" t="s">
        <v>1421</v>
      </c>
      <c r="BA41" t="s">
        <v>20</v>
      </c>
    </row>
    <row r="42" spans="1:53" x14ac:dyDescent="0.25">
      <c r="A42" s="12" t="s">
        <v>130</v>
      </c>
      <c r="B42" s="138">
        <v>11</v>
      </c>
      <c r="C42" s="108" t="s">
        <v>156</v>
      </c>
      <c r="D42">
        <v>123</v>
      </c>
      <c r="E42">
        <v>13</v>
      </c>
      <c r="F42" s="108" t="str">
        <f>_xlfn.XLOOKUP(C:C,'coordinate'!I:I,'coordinate'!J:J,"",)</f>
        <v>M2</v>
      </c>
      <c r="G42" s="10" t="s">
        <v>77</v>
      </c>
      <c r="H42" s="108" t="s">
        <v>57</v>
      </c>
      <c r="I42" s="128"/>
      <c r="Q42" s="10">
        <v>2</v>
      </c>
      <c r="T42" s="10" t="s">
        <v>1405</v>
      </c>
      <c r="U42" s="10" t="s">
        <v>1405</v>
      </c>
      <c r="V42">
        <f t="shared" si="6"/>
        <v>0.35328999999999999</v>
      </c>
      <c r="W42" t="str">
        <f>IFERROR(VLOOKUP(C42,'M1'!$B:$D,3,0),"")</f>
        <v>中前</v>
      </c>
      <c r="X42">
        <v>5</v>
      </c>
      <c r="Y42">
        <v>14</v>
      </c>
      <c r="Z42">
        <v>5</v>
      </c>
      <c r="AA42">
        <v>6</v>
      </c>
      <c r="AB42">
        <v>14</v>
      </c>
      <c r="AC42">
        <v>10</v>
      </c>
      <c r="AD42">
        <f t="shared" si="7"/>
        <v>0.1857</v>
      </c>
      <c r="AE42">
        <f>VLOOKUP(表格1_57[[#This Row],[負磅]],W!$A$1:$B$32,2,FALSE)</f>
        <v>0.02</v>
      </c>
      <c r="AF42">
        <f>VLOOKUP(表格1_57[[#This Row],[騎師]],J!$A$1:$B$45,2,FALSE)</f>
        <v>0.1411</v>
      </c>
      <c r="AG42">
        <f>VLOOKUP(表格1_57[[#This Row],[練馬師]],T!$A$1:$B$23,2,FALSE)</f>
        <v>0.16420000000000001</v>
      </c>
      <c r="AH42">
        <f>VLOOKUP(表格1_57[[#This Row],[檔位]],'1600M'!$A$1:$B$14,2,0)</f>
        <v>0.14000000000000001</v>
      </c>
      <c r="AI42">
        <v>28</v>
      </c>
      <c r="AJ42">
        <v>1</v>
      </c>
      <c r="AK42">
        <v>34.950000000000003</v>
      </c>
      <c r="AN42">
        <v>4</v>
      </c>
      <c r="AP42">
        <v>-4</v>
      </c>
      <c r="AQ42" t="s">
        <v>17</v>
      </c>
      <c r="AR42">
        <v>67</v>
      </c>
      <c r="AS42" t="s">
        <v>157</v>
      </c>
      <c r="AT42" t="s">
        <v>1484</v>
      </c>
      <c r="AU42" t="s">
        <v>158</v>
      </c>
      <c r="AV42" t="s">
        <v>1405</v>
      </c>
      <c r="AY42" t="s">
        <v>1421</v>
      </c>
      <c r="BA42" t="s">
        <v>20</v>
      </c>
    </row>
    <row r="43" spans="1:53" x14ac:dyDescent="0.25">
      <c r="A43" s="12" t="s">
        <v>130</v>
      </c>
      <c r="B43" s="139">
        <v>3</v>
      </c>
      <c r="C43" s="131" t="s">
        <v>137</v>
      </c>
      <c r="D43">
        <v>133</v>
      </c>
      <c r="E43">
        <v>14</v>
      </c>
      <c r="F43" s="108" t="str">
        <f>_xlfn.XLOOKUP(C:C,'coordinate'!I:I,'coordinate'!J:J,"",)</f>
        <v>O2</v>
      </c>
      <c r="G43" s="10" t="s">
        <v>56</v>
      </c>
      <c r="H43" s="108" t="s">
        <v>138</v>
      </c>
      <c r="I43" s="128"/>
      <c r="P43" s="10" t="s">
        <v>1405</v>
      </c>
      <c r="Q43" s="10">
        <v>3</v>
      </c>
      <c r="T43" s="10" t="s">
        <v>1384</v>
      </c>
      <c r="U43" s="10" t="s">
        <v>1387</v>
      </c>
      <c r="V43">
        <f t="shared" si="6"/>
        <v>0.46839999999999998</v>
      </c>
      <c r="W43" t="str">
        <f>IFERROR(VLOOKUP(C43,'M1'!$B:$D,3,0),"")</f>
        <v>中前</v>
      </c>
      <c r="X43">
        <v>3</v>
      </c>
      <c r="Y43">
        <v>3</v>
      </c>
      <c r="Z43">
        <v>2</v>
      </c>
      <c r="AA43">
        <v>1</v>
      </c>
      <c r="AB43">
        <v>10</v>
      </c>
      <c r="AC43">
        <v>12</v>
      </c>
      <c r="AD43">
        <f t="shared" si="7"/>
        <v>0.3357</v>
      </c>
      <c r="AE43">
        <f>VLOOKUP(表格1_57[[#This Row],[負磅]],W!$A$1:$B$32,2,FALSE)</f>
        <v>-0.08</v>
      </c>
      <c r="AF43">
        <f>VLOOKUP(表格1_57[[#This Row],[騎師]],J!$A$1:$B$45,2,FALSE)</f>
        <v>0.24390000000000001</v>
      </c>
      <c r="AG43">
        <f>VLOOKUP(表格1_57[[#This Row],[練馬師]],T!$A$1:$B$23,2,FALSE)</f>
        <v>0.30509999999999998</v>
      </c>
      <c r="AH43">
        <f>VLOOKUP(表格1_57[[#This Row],[檔位]],'1600M'!$A$1:$B$14,2,0)</f>
        <v>0.12</v>
      </c>
      <c r="AI43">
        <v>38</v>
      </c>
      <c r="AJ43">
        <v>1</v>
      </c>
      <c r="AK43">
        <v>33.799999999999997</v>
      </c>
      <c r="AN43">
        <v>6</v>
      </c>
      <c r="AP43">
        <v>0</v>
      </c>
      <c r="AQ43" t="s">
        <v>17</v>
      </c>
      <c r="AR43">
        <v>105</v>
      </c>
      <c r="AS43" t="s">
        <v>66</v>
      </c>
      <c r="AT43" t="s">
        <v>1468</v>
      </c>
      <c r="AU43" t="s">
        <v>139</v>
      </c>
      <c r="AV43" t="s">
        <v>1405</v>
      </c>
      <c r="BA43" t="s">
        <v>20</v>
      </c>
    </row>
    <row r="44" spans="1:53" x14ac:dyDescent="0.25">
      <c r="A44" s="120" t="s">
        <v>130</v>
      </c>
      <c r="B44" s="138">
        <v>9</v>
      </c>
      <c r="C44" s="108" t="s">
        <v>151</v>
      </c>
      <c r="D44">
        <v>128</v>
      </c>
      <c r="E44">
        <v>5</v>
      </c>
      <c r="F44" s="149" t="str">
        <f>_xlfn.XLOOKUP(C:C,'coordinate'!I:I,'coordinate'!J:J,"",)</f>
        <v>P3</v>
      </c>
      <c r="G44" s="10" t="s">
        <v>69</v>
      </c>
      <c r="H44" s="108" t="s">
        <v>70</v>
      </c>
      <c r="I44" s="128"/>
      <c r="P44" s="10" t="s">
        <v>1420</v>
      </c>
      <c r="Q44" s="10" t="s">
        <v>1405</v>
      </c>
      <c r="S44" s="10" t="s">
        <v>1267</v>
      </c>
      <c r="T44" s="10" t="s">
        <v>1405</v>
      </c>
      <c r="U44" s="10" t="s">
        <v>1405</v>
      </c>
      <c r="V44">
        <f t="shared" si="6"/>
        <v>0.45710000000000012</v>
      </c>
      <c r="W44" t="str">
        <f>IFERROR(VLOOKUP(C44,'M1'!$B:$D,3,0),"")</f>
        <v>中後</v>
      </c>
      <c r="X44">
        <v>7</v>
      </c>
      <c r="Y44">
        <v>4</v>
      </c>
      <c r="Z44">
        <v>2</v>
      </c>
      <c r="AA44">
        <v>8</v>
      </c>
      <c r="AB44">
        <v>10</v>
      </c>
      <c r="AC44">
        <v>6</v>
      </c>
      <c r="AD44">
        <f t="shared" si="7"/>
        <v>0.25</v>
      </c>
      <c r="AE44">
        <f>VLOOKUP(表格1_57[[#This Row],[負磅]],W!$A$1:$B$32,2,FALSE)</f>
        <v>-2.9999999999999898E-2</v>
      </c>
      <c r="AF44">
        <f>VLOOKUP(表格1_57[[#This Row],[騎師]],J!$A$1:$B$45,2,FALSE)</f>
        <v>0.19520000000000001</v>
      </c>
      <c r="AG44">
        <f>VLOOKUP(表格1_57[[#This Row],[練馬師]],T!$A$1:$B$23,2,FALSE)</f>
        <v>0.18179999999999999</v>
      </c>
      <c r="AH44">
        <f>VLOOKUP(表格1_57[[#This Row],[檔位]],'1600M'!$A$1:$B$14,2,0)</f>
        <v>0.31</v>
      </c>
      <c r="AI44">
        <v>33</v>
      </c>
      <c r="AJ44">
        <v>1</v>
      </c>
      <c r="AK44">
        <v>34.69</v>
      </c>
      <c r="AN44">
        <v>9</v>
      </c>
      <c r="AP44">
        <v>-5</v>
      </c>
      <c r="AQ44" t="s">
        <v>17</v>
      </c>
      <c r="AR44">
        <v>53</v>
      </c>
      <c r="AS44" t="s">
        <v>39</v>
      </c>
      <c r="AT44" t="s">
        <v>1469</v>
      </c>
      <c r="AU44" t="s">
        <v>152</v>
      </c>
      <c r="AV44" t="s">
        <v>1405</v>
      </c>
      <c r="AX44" t="s">
        <v>1419</v>
      </c>
      <c r="AY44" t="s">
        <v>1421</v>
      </c>
      <c r="BA44" t="s">
        <v>96</v>
      </c>
    </row>
    <row r="45" spans="1:53" x14ac:dyDescent="0.25">
      <c r="A45" s="12" t="s">
        <v>130</v>
      </c>
      <c r="B45" s="138">
        <v>7</v>
      </c>
      <c r="C45" s="108" t="s">
        <v>146</v>
      </c>
      <c r="D45">
        <v>128</v>
      </c>
      <c r="E45">
        <v>7</v>
      </c>
      <c r="F45" s="149" t="str">
        <f>_xlfn.XLOOKUP(C:C,'coordinate'!I:I,'coordinate'!J:J,"",)</f>
        <v>M3</v>
      </c>
      <c r="G45" s="10" t="s">
        <v>64</v>
      </c>
      <c r="H45" s="108" t="s">
        <v>65</v>
      </c>
      <c r="I45" s="128"/>
      <c r="Q45" s="10" t="s">
        <v>1405</v>
      </c>
      <c r="T45" s="10" t="s">
        <v>1405</v>
      </c>
      <c r="U45" s="10" t="s">
        <v>1405</v>
      </c>
      <c r="V45">
        <f t="shared" si="6"/>
        <v>0.45465000000000011</v>
      </c>
      <c r="W45" t="str">
        <f>IFERROR(VLOOKUP(C45,'M1'!$B:$D,3,0),"")</f>
        <v>中前</v>
      </c>
      <c r="X45">
        <v>1</v>
      </c>
      <c r="Y45">
        <v>6</v>
      </c>
      <c r="Z45">
        <v>9</v>
      </c>
      <c r="AA45">
        <v>6</v>
      </c>
      <c r="AB45">
        <v>3</v>
      </c>
      <c r="AC45">
        <v>6</v>
      </c>
      <c r="AD45">
        <f t="shared" si="7"/>
        <v>0.2429</v>
      </c>
      <c r="AE45">
        <f>VLOOKUP(表格1_57[[#This Row],[負磅]],W!$A$1:$B$32,2,FALSE)</f>
        <v>-2.9999999999999898E-2</v>
      </c>
      <c r="AF45">
        <f>VLOOKUP(表格1_57[[#This Row],[騎師]],J!$A$1:$B$45,2,FALSE)</f>
        <v>0.26</v>
      </c>
      <c r="AG45">
        <f>VLOOKUP(表格1_57[[#This Row],[練馬師]],T!$A$1:$B$23,2,FALSE)</f>
        <v>0.2525</v>
      </c>
      <c r="AH45">
        <f>VLOOKUP(表格1_57[[#This Row],[檔位]],'1600M'!$A$1:$B$14,2,0)</f>
        <v>0.22</v>
      </c>
      <c r="AI45">
        <v>33</v>
      </c>
      <c r="AN45">
        <v>7</v>
      </c>
      <c r="AP45">
        <v>7</v>
      </c>
      <c r="AQ45" t="s">
        <v>17</v>
      </c>
      <c r="AR45">
        <v>74</v>
      </c>
      <c r="AS45" t="s">
        <v>147</v>
      </c>
      <c r="AT45" t="s">
        <v>1483</v>
      </c>
      <c r="AU45" t="s">
        <v>148</v>
      </c>
      <c r="AV45" t="s">
        <v>1405</v>
      </c>
      <c r="AW45" t="s">
        <v>1416</v>
      </c>
      <c r="BA45" t="s">
        <v>96</v>
      </c>
    </row>
    <row r="46" spans="1:53" x14ac:dyDescent="0.25">
      <c r="A46" s="12" t="s">
        <v>130</v>
      </c>
      <c r="B46" s="138">
        <v>2</v>
      </c>
      <c r="C46" s="108" t="s">
        <v>134</v>
      </c>
      <c r="D46">
        <v>134</v>
      </c>
      <c r="E46">
        <v>2</v>
      </c>
      <c r="F46" s="147" t="str">
        <f>_xlfn.XLOOKUP(C:C,'coordinate'!I:I,'coordinate'!J:J,"",)</f>
        <v>P4</v>
      </c>
      <c r="G46" s="10" t="s">
        <v>60</v>
      </c>
      <c r="H46" s="108" t="s">
        <v>135</v>
      </c>
      <c r="I46" s="128"/>
      <c r="Q46" s="10" t="s">
        <v>1405</v>
      </c>
      <c r="T46" s="10" t="s">
        <v>1384</v>
      </c>
      <c r="U46" s="10" t="s">
        <v>1405</v>
      </c>
      <c r="V46">
        <f t="shared" si="6"/>
        <v>0.32705999999999996</v>
      </c>
      <c r="W46" t="str">
        <f>IFERROR(VLOOKUP(C46,'M1'!$B:$D,3,0),"")</f>
        <v>留後</v>
      </c>
      <c r="X46">
        <v>3</v>
      </c>
      <c r="Y46">
        <v>8</v>
      </c>
      <c r="Z46">
        <v>2</v>
      </c>
      <c r="AA46">
        <v>10</v>
      </c>
      <c r="AB46">
        <v>4</v>
      </c>
      <c r="AC46">
        <v>4</v>
      </c>
      <c r="AD46">
        <f t="shared" si="7"/>
        <v>0.23569999999999999</v>
      </c>
      <c r="AE46">
        <f>VLOOKUP(表格1_57[[#This Row],[負磅]],W!$A$1:$B$32,2,FALSE)</f>
        <v>-0.09</v>
      </c>
      <c r="AF46">
        <f>VLOOKUP(表格1_57[[#This Row],[騎師]],J!$A$1:$B$45,2,FALSE)</f>
        <v>0.22750000000000001</v>
      </c>
      <c r="AG46">
        <f>VLOOKUP(表格1_57[[#This Row],[練馬師]],T!$A$1:$B$23,2,FALSE)</f>
        <v>0.20369999999999999</v>
      </c>
      <c r="AH46">
        <f>VLOOKUP(表格1_57[[#This Row],[檔位]],'1600M'!$A$1:$B$14,2,0)</f>
        <v>0.13</v>
      </c>
      <c r="AI46">
        <v>39</v>
      </c>
      <c r="AJ46">
        <v>1</v>
      </c>
      <c r="AK46">
        <v>35.229999999999997</v>
      </c>
      <c r="AN46">
        <v>5</v>
      </c>
      <c r="AP46">
        <v>0</v>
      </c>
      <c r="AQ46" t="s">
        <v>17</v>
      </c>
      <c r="AR46">
        <v>56</v>
      </c>
      <c r="AS46" t="s">
        <v>39</v>
      </c>
      <c r="AT46" t="s">
        <v>1469</v>
      </c>
      <c r="AU46" t="s">
        <v>136</v>
      </c>
      <c r="AV46" t="s">
        <v>1405</v>
      </c>
      <c r="BA46" t="s">
        <v>20</v>
      </c>
    </row>
    <row r="47" spans="1:53" x14ac:dyDescent="0.25">
      <c r="A47" s="12" t="s">
        <v>130</v>
      </c>
      <c r="B47" s="138">
        <v>10</v>
      </c>
      <c r="C47" s="108" t="s">
        <v>153</v>
      </c>
      <c r="D47">
        <v>124</v>
      </c>
      <c r="E47">
        <v>6</v>
      </c>
      <c r="F47" s="147" t="str">
        <f>_xlfn.XLOOKUP(C:C,'coordinate'!I:I,'coordinate'!J:J,"",)</f>
        <v>M4</v>
      </c>
      <c r="G47" s="10" t="s">
        <v>154</v>
      </c>
      <c r="H47" s="108" t="s">
        <v>47</v>
      </c>
      <c r="I47" s="128" t="s">
        <v>2028</v>
      </c>
      <c r="Q47" s="10">
        <v>1</v>
      </c>
      <c r="S47" s="10" t="s">
        <v>1267</v>
      </c>
      <c r="T47" s="10" t="s">
        <v>1405</v>
      </c>
      <c r="U47" s="10" t="s">
        <v>1405</v>
      </c>
      <c r="V47">
        <f t="shared" si="6"/>
        <v>0.48003000000000007</v>
      </c>
      <c r="W47" t="str">
        <f>IFERROR(VLOOKUP(C47,'M1'!$B:$D,3,0),"")</f>
        <v>中後</v>
      </c>
      <c r="X47">
        <v>3</v>
      </c>
      <c r="Y47">
        <v>8</v>
      </c>
      <c r="Z47">
        <v>4</v>
      </c>
      <c r="AA47">
        <v>12</v>
      </c>
      <c r="AB47">
        <v>13</v>
      </c>
      <c r="AC47">
        <v>2</v>
      </c>
      <c r="AD47">
        <f t="shared" si="7"/>
        <v>0.20710000000000001</v>
      </c>
      <c r="AE47">
        <f>VLOOKUP(表格1_57[[#This Row],[負磅]],W!$A$1:$B$32,2,FALSE)</f>
        <v>0.01</v>
      </c>
      <c r="AF47">
        <f>VLOOKUP(表格1_57[[#This Row],[騎師]],J!$A$1:$B$45,2,FALSE)</f>
        <v>0.27</v>
      </c>
      <c r="AG47">
        <f>VLOOKUP(表格1_57[[#This Row],[練馬師]],T!$A$1:$B$23,2,FALSE)</f>
        <v>0.27310000000000001</v>
      </c>
      <c r="AH47">
        <f>VLOOKUP(表格1_57[[#This Row],[檔位]],'1600M'!$A$1:$B$14,2,0)</f>
        <v>0.25</v>
      </c>
      <c r="AI47">
        <v>29</v>
      </c>
      <c r="AJ47">
        <v>1</v>
      </c>
      <c r="AK47">
        <v>34.1</v>
      </c>
      <c r="AN47">
        <v>5</v>
      </c>
      <c r="AP47">
        <v>-2</v>
      </c>
      <c r="AQ47">
        <v>1</v>
      </c>
      <c r="AR47">
        <v>67</v>
      </c>
      <c r="AS47" t="s">
        <v>18</v>
      </c>
      <c r="AT47" t="s">
        <v>1475</v>
      </c>
      <c r="AU47" t="s">
        <v>155</v>
      </c>
      <c r="AV47" t="s">
        <v>1405</v>
      </c>
      <c r="AY47" t="s">
        <v>1421</v>
      </c>
      <c r="BA47" t="s">
        <v>20</v>
      </c>
    </row>
    <row r="48" spans="1:53" x14ac:dyDescent="0.25">
      <c r="A48" s="12" t="s">
        <v>130</v>
      </c>
      <c r="B48" s="138">
        <v>5</v>
      </c>
      <c r="C48" s="108" t="s">
        <v>142</v>
      </c>
      <c r="D48">
        <v>130</v>
      </c>
      <c r="E48">
        <v>1</v>
      </c>
      <c r="F48" s="9" t="str">
        <f>_xlfn.XLOOKUP(C:C,'coordinate'!I:I,'coordinate'!J:J,"",)</f>
        <v>PL</v>
      </c>
      <c r="G48" s="10" t="s">
        <v>52</v>
      </c>
      <c r="H48" s="108" t="s">
        <v>16</v>
      </c>
      <c r="I48" s="128" t="s">
        <v>1513</v>
      </c>
      <c r="Q48" s="10">
        <v>4</v>
      </c>
      <c r="T48" s="10" t="s">
        <v>1405</v>
      </c>
      <c r="U48" s="10" t="s">
        <v>1387</v>
      </c>
      <c r="V48">
        <f t="shared" si="6"/>
        <v>0.30520999999999998</v>
      </c>
      <c r="W48" t="str">
        <f>IFERROR(VLOOKUP(C48,'M1'!$B:$D,3,0),"")</f>
        <v>留後</v>
      </c>
      <c r="X48">
        <v>9</v>
      </c>
      <c r="Y48">
        <v>11</v>
      </c>
      <c r="Z48">
        <v>8</v>
      </c>
      <c r="AA48">
        <v>7</v>
      </c>
      <c r="AB48">
        <v>10</v>
      </c>
      <c r="AC48">
        <v>14</v>
      </c>
      <c r="AD48">
        <f t="shared" si="7"/>
        <v>0.15</v>
      </c>
      <c r="AE48">
        <f>VLOOKUP(表格1_57[[#This Row],[負磅]],W!$A$1:$B$32,2,FALSE)</f>
        <v>-0.05</v>
      </c>
      <c r="AF48">
        <f>VLOOKUP(表格1_57[[#This Row],[騎師]],J!$A$1:$B$45,2,FALSE)</f>
        <v>0.21840000000000001</v>
      </c>
      <c r="AG48">
        <f>VLOOKUP(表格1_57[[#This Row],[練馬師]],T!$A$1:$B$23,2,FALSE)</f>
        <v>0.21229999999999999</v>
      </c>
      <c r="AH48">
        <f>VLOOKUP(表格1_57[[#This Row],[檔位]],'1600M'!$A$1:$B$14,2,0)</f>
        <v>0.19</v>
      </c>
      <c r="AI48">
        <v>35</v>
      </c>
      <c r="AJ48">
        <v>1</v>
      </c>
      <c r="AK48">
        <v>35.14</v>
      </c>
      <c r="AN48">
        <v>7</v>
      </c>
      <c r="AP48">
        <v>-5</v>
      </c>
      <c r="AQ48" t="s">
        <v>17</v>
      </c>
      <c r="AR48">
        <v>56</v>
      </c>
      <c r="AS48" t="s">
        <v>39</v>
      </c>
      <c r="AT48" t="s">
        <v>1469</v>
      </c>
      <c r="AU48" t="s">
        <v>143</v>
      </c>
      <c r="AV48" t="s">
        <v>1405</v>
      </c>
      <c r="AZ48" t="s">
        <v>1505</v>
      </c>
      <c r="BA48" t="s">
        <v>20</v>
      </c>
    </row>
    <row r="49" spans="1:53" x14ac:dyDescent="0.25">
      <c r="A49" s="12" t="s">
        <v>130</v>
      </c>
      <c r="B49" s="138">
        <v>14</v>
      </c>
      <c r="C49" s="108" t="s">
        <v>164</v>
      </c>
      <c r="D49">
        <v>120</v>
      </c>
      <c r="E49">
        <v>4</v>
      </c>
      <c r="F49" s="9" t="str">
        <f>_xlfn.XLOOKUP(C:C,'coordinate'!I:I,'coordinate'!J:J,"",)</f>
        <v>ML</v>
      </c>
      <c r="G49" s="10" t="s">
        <v>125</v>
      </c>
      <c r="H49" s="108" t="s">
        <v>165</v>
      </c>
      <c r="I49" s="128"/>
      <c r="P49" s="10" t="s">
        <v>1405</v>
      </c>
      <c r="Q49" s="10" t="s">
        <v>1405</v>
      </c>
      <c r="T49" s="10" t="s">
        <v>1384</v>
      </c>
      <c r="U49" s="10" t="s">
        <v>1405</v>
      </c>
      <c r="V49">
        <f t="shared" si="6"/>
        <v>0.59728999999999999</v>
      </c>
      <c r="W49" t="str">
        <f>IFERROR(VLOOKUP(C49,'M1'!$B:$D,3,0),"")</f>
        <v>中後</v>
      </c>
      <c r="X49">
        <v>4</v>
      </c>
      <c r="Y49">
        <v>4</v>
      </c>
      <c r="Z49">
        <v>2</v>
      </c>
      <c r="AA49">
        <v>8</v>
      </c>
      <c r="AB49">
        <v>4</v>
      </c>
      <c r="AC49">
        <v>7</v>
      </c>
      <c r="AD49">
        <f t="shared" si="7"/>
        <v>0.27139999999999997</v>
      </c>
      <c r="AE49">
        <f>VLOOKUP(表格1_57[[#This Row],[負磅]],W!$A$1:$B$32,2,FALSE)</f>
        <v>0.05</v>
      </c>
      <c r="AF49">
        <f>VLOOKUP(表格1_57[[#This Row],[騎師]],J!$A$1:$B$45,2,FALSE)</f>
        <v>0.20799999999999999</v>
      </c>
      <c r="AG49">
        <f>VLOOKUP(表格1_57[[#This Row],[練馬師]],T!$A$1:$B$23,2,FALSE)</f>
        <v>0.29830000000000001</v>
      </c>
      <c r="AH49">
        <f>VLOOKUP(表格1_57[[#This Row],[檔位]],'1600M'!$A$1:$B$14,2,0)</f>
        <v>0.31</v>
      </c>
      <c r="AI49">
        <v>25</v>
      </c>
      <c r="AJ49">
        <v>1</v>
      </c>
      <c r="AK49">
        <v>35.31</v>
      </c>
      <c r="AN49">
        <v>7</v>
      </c>
      <c r="AP49">
        <v>-4</v>
      </c>
      <c r="AQ49">
        <v>1</v>
      </c>
      <c r="AR49">
        <v>74</v>
      </c>
      <c r="AS49" t="s">
        <v>29</v>
      </c>
      <c r="AT49" t="s">
        <v>1472</v>
      </c>
      <c r="AU49" t="s">
        <v>166</v>
      </c>
      <c r="AV49" t="s">
        <v>1405</v>
      </c>
      <c r="BA49" t="s">
        <v>96</v>
      </c>
    </row>
    <row r="50" spans="1:53" x14ac:dyDescent="0.25">
      <c r="A50" s="12" t="s">
        <v>130</v>
      </c>
      <c r="B50" s="139">
        <v>6</v>
      </c>
      <c r="C50" s="108" t="s">
        <v>144</v>
      </c>
      <c r="D50">
        <v>129</v>
      </c>
      <c r="E50">
        <v>8</v>
      </c>
      <c r="F50" s="9" t="str">
        <f>_xlfn.XLOOKUP(C:C,'coordinate'!I:I,'coordinate'!J:J,"",)</f>
        <v>OL</v>
      </c>
      <c r="G50" s="10" t="s">
        <v>22</v>
      </c>
      <c r="H50" s="108" t="s">
        <v>78</v>
      </c>
      <c r="I50" s="128"/>
      <c r="P50" s="10" t="s">
        <v>1420</v>
      </c>
      <c r="Q50" s="10" t="s">
        <v>1405</v>
      </c>
      <c r="T50" s="10" t="s">
        <v>1405</v>
      </c>
      <c r="U50" s="10" t="s">
        <v>1405</v>
      </c>
      <c r="V50">
        <f t="shared" si="6"/>
        <v>0.37134000000000011</v>
      </c>
      <c r="W50" t="str">
        <f>IFERROR(VLOOKUP(C50,'M1'!$B:$D,3,0),"")</f>
        <v>中後</v>
      </c>
      <c r="X50">
        <v>11</v>
      </c>
      <c r="Y50">
        <v>8</v>
      </c>
      <c r="Z50">
        <v>2</v>
      </c>
      <c r="AA50">
        <v>7</v>
      </c>
      <c r="AB50">
        <v>8</v>
      </c>
      <c r="AC50">
        <v>13</v>
      </c>
      <c r="AD50">
        <f t="shared" si="7"/>
        <v>0.2</v>
      </c>
      <c r="AE50">
        <f>VLOOKUP(表格1_57[[#This Row],[負磅]],W!$A$1:$B$32,2,FALSE)</f>
        <v>-3.9999999999999897E-2</v>
      </c>
      <c r="AF50">
        <f>VLOOKUP(表格1_57[[#This Row],[騎師]],J!$A$1:$B$45,2,FALSE)</f>
        <v>0.2487</v>
      </c>
      <c r="AG50">
        <f>VLOOKUP(表格1_57[[#This Row],[練馬師]],T!$A$1:$B$23,2,FALSE)</f>
        <v>0.14910000000000001</v>
      </c>
      <c r="AH50">
        <f>VLOOKUP(表格1_57[[#This Row],[檔位]],'1600M'!$A$1:$B$14,2,0)</f>
        <v>0.23</v>
      </c>
      <c r="AI50">
        <v>34</v>
      </c>
      <c r="AJ50">
        <v>1</v>
      </c>
      <c r="AK50">
        <v>35.25</v>
      </c>
      <c r="AN50">
        <v>5</v>
      </c>
      <c r="AP50">
        <v>-4</v>
      </c>
      <c r="AQ50">
        <v>1</v>
      </c>
      <c r="AR50">
        <v>88</v>
      </c>
      <c r="AS50" t="s">
        <v>29</v>
      </c>
      <c r="AT50" t="s">
        <v>1472</v>
      </c>
      <c r="AU50" t="s">
        <v>145</v>
      </c>
      <c r="AV50" t="s">
        <v>1405</v>
      </c>
      <c r="AX50" t="s">
        <v>1419</v>
      </c>
      <c r="AY50" t="s">
        <v>1421</v>
      </c>
      <c r="BA50" t="s">
        <v>20</v>
      </c>
    </row>
    <row r="51" spans="1:53" x14ac:dyDescent="0.25">
      <c r="A51" s="145" t="s">
        <v>167</v>
      </c>
      <c r="B51" s="145" t="str">
        <f>VLOOKUP(表格1_57[[#This Row],[場]],Raceinfo!$A$1:$C$11,3,FALSE)</f>
        <v>第四班</v>
      </c>
      <c r="C51" s="145" t="str">
        <f>VLOOKUP(表格1_57[[#This Row],[場]],Raceinfo!$A$1:$C$11,2,FALSE)</f>
        <v>1200米</v>
      </c>
      <c r="D51" s="145" t="s">
        <v>1835</v>
      </c>
      <c r="F51" s="108" t="str">
        <f>_xlfn.XLOOKUP(C:C,'coordinate'!I:I,'coordinate'!J:J,"",)</f>
        <v/>
      </c>
      <c r="G51" s="10"/>
      <c r="H51" s="108"/>
      <c r="I51" s="128" t="s">
        <v>2029</v>
      </c>
      <c r="P51" s="10" t="s">
        <v>1405</v>
      </c>
      <c r="Q51" s="10" t="s">
        <v>1405</v>
      </c>
      <c r="S51" s="10" t="s">
        <v>1405</v>
      </c>
      <c r="T51" s="10" t="s">
        <v>1405</v>
      </c>
      <c r="U51" s="10" t="s">
        <v>1405</v>
      </c>
      <c r="W51" t="str">
        <f>IFERROR(VLOOKUP(C51,'M1'!$B:$D,3,0),"")</f>
        <v/>
      </c>
      <c r="AB51"/>
      <c r="AN51"/>
      <c r="AP51"/>
      <c r="AT51" t="s">
        <v>1405</v>
      </c>
      <c r="AV51" t="s">
        <v>1405</v>
      </c>
      <c r="AW51" t="s">
        <v>1405</v>
      </c>
      <c r="AX51" t="s">
        <v>1405</v>
      </c>
      <c r="AY51" t="s">
        <v>1405</v>
      </c>
      <c r="AZ51" t="s">
        <v>1405</v>
      </c>
      <c r="BA51" t="s">
        <v>13</v>
      </c>
    </row>
    <row r="52" spans="1:53" x14ac:dyDescent="0.25">
      <c r="A52" s="11" t="s">
        <v>167</v>
      </c>
      <c r="B52" s="138">
        <v>1</v>
      </c>
      <c r="C52" s="108" t="s">
        <v>168</v>
      </c>
      <c r="D52">
        <v>135</v>
      </c>
      <c r="E52">
        <v>1</v>
      </c>
      <c r="F52" s="11" t="str">
        <f>_xlfn.XLOOKUP(C:C,'coordinate'!I:I,'coordinate'!J:J,"",)</f>
        <v>PH</v>
      </c>
      <c r="G52" s="10" t="s">
        <v>37</v>
      </c>
      <c r="H52" s="108" t="s">
        <v>65</v>
      </c>
      <c r="I52" s="128" t="s">
        <v>593</v>
      </c>
      <c r="Q52" s="10">
        <v>3</v>
      </c>
      <c r="T52" s="10" t="s">
        <v>1384</v>
      </c>
      <c r="U52" s="10" t="s">
        <v>1405</v>
      </c>
      <c r="V52">
        <f t="shared" ref="V52:V65" si="8">AD52+AE52+(AF52*0.3)+(AG52*0.3)+(AH52*0.4)+AO52</f>
        <v>0.43172999999999995</v>
      </c>
      <c r="W52" t="str">
        <f>IFERROR(VLOOKUP(C52,'M1'!$B:$D,3,0),"")</f>
        <v>放頭</v>
      </c>
      <c r="X52">
        <v>3</v>
      </c>
      <c r="Y52">
        <v>3</v>
      </c>
      <c r="Z52">
        <v>3</v>
      </c>
      <c r="AA52">
        <v>9</v>
      </c>
      <c r="AB52">
        <v>2</v>
      </c>
      <c r="AC52">
        <v>4</v>
      </c>
      <c r="AD52">
        <f t="shared" ref="AD52:AD63" si="9">ROUND( ((1-(X52/14))*0.1*IF(X52&lt;&gt;0,1,0)) + ((1-(Y52/14))*0.1*IF(Y52&lt;&gt;0,1,0)) + ((1-(Z52/14))*0.1*IF(Z52&lt;&gt;0,1,0)) + ((1-(AA52/14))*0.1*IF(AA52&lt;&gt;0,1,0)), 4 )</f>
        <v>0.27139999999999997</v>
      </c>
      <c r="AE52">
        <f>VLOOKUP(表格1_57[[#This Row],[負磅]],W!$A$1:$B$32,2,FALSE)</f>
        <v>-0.1</v>
      </c>
      <c r="AF52">
        <f>VLOOKUP(表格1_57[[#This Row],[騎師]],J!$A$1:$B$45,2,FALSE)</f>
        <v>0.2286</v>
      </c>
      <c r="AG52">
        <f>VLOOKUP(表格1_57[[#This Row],[練馬師]],T!$A$1:$B$23,2,FALSE)</f>
        <v>0.2525</v>
      </c>
      <c r="AH52">
        <f>VLOOKUP(表格1_57[[#This Row],[檔位]],'1200M'!$A$1:$B$14,2,0)</f>
        <v>0.28999999999999998</v>
      </c>
      <c r="AI52">
        <v>59</v>
      </c>
      <c r="AJ52">
        <v>1</v>
      </c>
      <c r="AK52">
        <v>8.9700000000000006</v>
      </c>
      <c r="AN52">
        <v>6</v>
      </c>
      <c r="AP52">
        <v>0</v>
      </c>
      <c r="AQ52">
        <v>1</v>
      </c>
      <c r="AR52">
        <v>64</v>
      </c>
      <c r="AS52" t="s">
        <v>169</v>
      </c>
      <c r="AT52" t="s">
        <v>1488</v>
      </c>
      <c r="AU52" t="s">
        <v>170</v>
      </c>
      <c r="AV52" t="s">
        <v>1405</v>
      </c>
      <c r="BA52" t="s">
        <v>20</v>
      </c>
    </row>
    <row r="53" spans="1:53" x14ac:dyDescent="0.25">
      <c r="A53" s="11" t="s">
        <v>167</v>
      </c>
      <c r="B53" s="138">
        <v>6</v>
      </c>
      <c r="C53" s="108" t="s">
        <v>180</v>
      </c>
      <c r="D53">
        <v>127</v>
      </c>
      <c r="E53">
        <v>6</v>
      </c>
      <c r="F53" s="11" t="str">
        <f>_xlfn.XLOOKUP(C:C,'coordinate'!I:I,'coordinate'!J:J,"",)</f>
        <v>MH</v>
      </c>
      <c r="G53" s="10" t="s">
        <v>69</v>
      </c>
      <c r="H53" s="108" t="s">
        <v>74</v>
      </c>
      <c r="I53" s="128"/>
      <c r="P53" s="10" t="s">
        <v>1420</v>
      </c>
      <c r="Q53" s="10" t="s">
        <v>1405</v>
      </c>
      <c r="S53" s="10" t="s">
        <v>1267</v>
      </c>
      <c r="T53" s="10" t="s">
        <v>1405</v>
      </c>
      <c r="U53" s="10" t="s">
        <v>1405</v>
      </c>
      <c r="V53">
        <f t="shared" si="8"/>
        <v>0.2126300000000001</v>
      </c>
      <c r="W53" t="str">
        <f>IFERROR(VLOOKUP(C53,'M1'!$B:$D,3,0),"")</f>
        <v>放頭</v>
      </c>
      <c r="X53">
        <v>12</v>
      </c>
      <c r="AB53"/>
      <c r="AD53">
        <f t="shared" si="9"/>
        <v>1.43E-2</v>
      </c>
      <c r="AE53">
        <f>VLOOKUP(表格1_57[[#This Row],[負磅]],W!$A$1:$B$32,2,FALSE)</f>
        <v>-1.99999999999999E-2</v>
      </c>
      <c r="AF53">
        <f>VLOOKUP(表格1_57[[#This Row],[騎師]],J!$A$1:$B$45,2,FALSE)</f>
        <v>0.19520000000000001</v>
      </c>
      <c r="AG53">
        <f>VLOOKUP(表格1_57[[#This Row],[練馬師]],T!$A$1:$B$23,2,FALSE)</f>
        <v>0.18590000000000001</v>
      </c>
      <c r="AH53">
        <f>VLOOKUP(表格1_57[[#This Row],[檔位]],'1200M'!$A$1:$B$14,2,0)</f>
        <v>0.26</v>
      </c>
      <c r="AI53">
        <v>51</v>
      </c>
      <c r="AN53">
        <v>4</v>
      </c>
      <c r="AP53">
        <v>-1</v>
      </c>
      <c r="AQ53">
        <v>2</v>
      </c>
      <c r="AR53">
        <v>67</v>
      </c>
      <c r="AS53" t="s">
        <v>181</v>
      </c>
      <c r="AT53" t="s">
        <v>1489</v>
      </c>
      <c r="AU53" t="s">
        <v>182</v>
      </c>
      <c r="AV53" t="s">
        <v>1405</v>
      </c>
      <c r="AW53" t="s">
        <v>1416</v>
      </c>
      <c r="AX53" t="s">
        <v>1419</v>
      </c>
      <c r="AY53" t="s">
        <v>1421</v>
      </c>
      <c r="BA53" t="s">
        <v>20</v>
      </c>
    </row>
    <row r="54" spans="1:53" x14ac:dyDescent="0.25">
      <c r="A54" s="11" t="s">
        <v>167</v>
      </c>
      <c r="B54" s="138">
        <v>4</v>
      </c>
      <c r="C54" s="108" t="s">
        <v>176</v>
      </c>
      <c r="D54">
        <v>128</v>
      </c>
      <c r="E54">
        <v>4</v>
      </c>
      <c r="F54" s="148" t="str">
        <f>_xlfn.XLOOKUP(C:C,'coordinate'!I:I,'coordinate'!J:J,"",)</f>
        <v>P1</v>
      </c>
      <c r="G54" s="10" t="s">
        <v>46</v>
      </c>
      <c r="H54" s="108" t="s">
        <v>165</v>
      </c>
      <c r="I54" s="128"/>
      <c r="P54" s="10" t="s">
        <v>1405</v>
      </c>
      <c r="Q54" s="10" t="s">
        <v>1405</v>
      </c>
      <c r="S54" s="9" t="s">
        <v>1270</v>
      </c>
      <c r="T54" s="10" t="s">
        <v>1405</v>
      </c>
      <c r="U54" s="10" t="s">
        <v>1405</v>
      </c>
      <c r="V54">
        <f t="shared" si="8"/>
        <v>0.34894000000000014</v>
      </c>
      <c r="W54" t="str">
        <f>IFERROR(VLOOKUP(C54,'M1'!$B:$D,3,0),"")</f>
        <v>放頭</v>
      </c>
      <c r="X54">
        <v>3</v>
      </c>
      <c r="AB54"/>
      <c r="AD54">
        <f t="shared" si="9"/>
        <v>7.8600000000000003E-2</v>
      </c>
      <c r="AE54">
        <f>VLOOKUP(表格1_57[[#This Row],[負磅]],W!$A$1:$B$32,2,FALSE)</f>
        <v>-2.9999999999999898E-2</v>
      </c>
      <c r="AF54">
        <f>VLOOKUP(表格1_57[[#This Row],[騎師]],J!$A$1:$B$45,2,FALSE)</f>
        <v>0.32950000000000002</v>
      </c>
      <c r="AG54">
        <f>VLOOKUP(表格1_57[[#This Row],[練馬師]],T!$A$1:$B$23,2,FALSE)</f>
        <v>0.29830000000000001</v>
      </c>
      <c r="AH54">
        <f>VLOOKUP(表格1_57[[#This Row],[檔位]],'1200M'!$A$1:$B$14,2,0)</f>
        <v>0.28000000000000003</v>
      </c>
      <c r="AI54">
        <v>52</v>
      </c>
      <c r="AJ54">
        <v>1</v>
      </c>
      <c r="AK54">
        <v>9.91</v>
      </c>
      <c r="AN54">
        <v>4</v>
      </c>
      <c r="AP54">
        <v>0</v>
      </c>
      <c r="AQ54" t="s">
        <v>17</v>
      </c>
      <c r="AR54">
        <v>67</v>
      </c>
      <c r="AT54" t="s">
        <v>1405</v>
      </c>
      <c r="AU54" t="s">
        <v>177</v>
      </c>
      <c r="AV54" t="s">
        <v>1405</v>
      </c>
      <c r="AY54" t="s">
        <v>1421</v>
      </c>
      <c r="BA54" t="s">
        <v>20</v>
      </c>
    </row>
    <row r="55" spans="1:53" x14ac:dyDescent="0.25">
      <c r="A55" s="11" t="s">
        <v>167</v>
      </c>
      <c r="B55" s="138">
        <v>10</v>
      </c>
      <c r="C55" s="131" t="s">
        <v>190</v>
      </c>
      <c r="D55">
        <v>121</v>
      </c>
      <c r="E55">
        <v>12</v>
      </c>
      <c r="F55" s="148" t="str">
        <f>_xlfn.XLOOKUP(C:C,'coordinate'!I:I,'coordinate'!J:J,"",)</f>
        <v>M1</v>
      </c>
      <c r="G55" s="10" t="s">
        <v>191</v>
      </c>
      <c r="H55" s="108" t="s">
        <v>61</v>
      </c>
      <c r="I55" s="128" t="s">
        <v>593</v>
      </c>
      <c r="Q55" s="10">
        <v>4</v>
      </c>
      <c r="T55" s="10" t="s">
        <v>1384</v>
      </c>
      <c r="U55" s="10" t="s">
        <v>1405</v>
      </c>
      <c r="V55">
        <f t="shared" si="8"/>
        <v>0.5107799999999999</v>
      </c>
      <c r="W55" t="str">
        <f>IFERROR(VLOOKUP(C55,'M1'!$B:$D,3,0),"")</f>
        <v>中前</v>
      </c>
      <c r="X55">
        <v>2</v>
      </c>
      <c r="Y55">
        <v>12</v>
      </c>
      <c r="Z55">
        <v>2</v>
      </c>
      <c r="AA55">
        <v>2</v>
      </c>
      <c r="AB55">
        <v>4</v>
      </c>
      <c r="AC55">
        <v>3</v>
      </c>
      <c r="AD55">
        <f t="shared" si="9"/>
        <v>0.27139999999999997</v>
      </c>
      <c r="AE55">
        <f>VLOOKUP(表格1_57[[#This Row],[負磅]],W!$A$1:$B$32,2,FALSE)</f>
        <v>0.04</v>
      </c>
      <c r="AF55">
        <f>VLOOKUP(表格1_57[[#This Row],[騎師]],J!$A$1:$B$45,2,FALSE)</f>
        <v>0.2049</v>
      </c>
      <c r="AG55">
        <f>VLOOKUP(表格1_57[[#This Row],[練馬師]],T!$A$1:$B$23,2,FALSE)</f>
        <v>0.21970000000000001</v>
      </c>
      <c r="AH55">
        <f>VLOOKUP(表格1_57[[#This Row],[檔位]],'1200M'!$A$1:$B$14,2,0)</f>
        <v>0.18</v>
      </c>
      <c r="AI55">
        <v>45</v>
      </c>
      <c r="AJ55">
        <v>1</v>
      </c>
      <c r="AK55">
        <v>9.2200000000000006</v>
      </c>
      <c r="AN55">
        <v>6</v>
      </c>
      <c r="AP55">
        <v>1</v>
      </c>
      <c r="AQ55" t="s">
        <v>17</v>
      </c>
      <c r="AR55">
        <v>64</v>
      </c>
      <c r="AS55" t="s">
        <v>66</v>
      </c>
      <c r="AT55" t="s">
        <v>1468</v>
      </c>
      <c r="AU55" t="s">
        <v>192</v>
      </c>
      <c r="AV55" t="s">
        <v>1405</v>
      </c>
      <c r="BA55" t="s">
        <v>96</v>
      </c>
    </row>
    <row r="56" spans="1:53" x14ac:dyDescent="0.25">
      <c r="A56" s="11" t="s">
        <v>167</v>
      </c>
      <c r="B56" s="139">
        <v>5</v>
      </c>
      <c r="C56" s="108" t="s">
        <v>178</v>
      </c>
      <c r="D56">
        <v>118</v>
      </c>
      <c r="E56">
        <v>13</v>
      </c>
      <c r="F56" s="148" t="str">
        <f>_xlfn.XLOOKUP(C:C,'coordinate'!I:I,'coordinate'!J:J,"",)</f>
        <v>O1</v>
      </c>
      <c r="G56" s="10" t="s">
        <v>73</v>
      </c>
      <c r="H56" s="108" t="s">
        <v>85</v>
      </c>
      <c r="I56" s="128"/>
      <c r="P56" s="10" t="s">
        <v>1405</v>
      </c>
      <c r="Q56" s="10" t="s">
        <v>1405</v>
      </c>
      <c r="S56" s="10" t="s">
        <v>1267</v>
      </c>
      <c r="T56" s="10" t="s">
        <v>1405</v>
      </c>
      <c r="U56" s="10" t="s">
        <v>1405</v>
      </c>
      <c r="V56">
        <f t="shared" si="8"/>
        <v>0.47206000000000004</v>
      </c>
      <c r="W56" t="str">
        <f>IFERROR(VLOOKUP(C56,'M1'!$B:$D,3,0),"")</f>
        <v>中前</v>
      </c>
      <c r="X56">
        <v>2</v>
      </c>
      <c r="Y56">
        <v>4</v>
      </c>
      <c r="Z56">
        <v>9</v>
      </c>
      <c r="AB56"/>
      <c r="AD56">
        <f t="shared" si="9"/>
        <v>0.19289999999999999</v>
      </c>
      <c r="AE56">
        <f>VLOOKUP(表格1_57[[#This Row],[負磅]],W!$A$1:$B$32,2,FALSE)</f>
        <v>7.0000000000000007E-2</v>
      </c>
      <c r="AF56">
        <f>VLOOKUP(表格1_57[[#This Row],[騎師]],J!$A$1:$B$45,2,FALSE)</f>
        <v>0.28000000000000003</v>
      </c>
      <c r="AG56">
        <f>VLOOKUP(表格1_57[[#This Row],[練馬師]],T!$A$1:$B$23,2,FALSE)</f>
        <v>0.29720000000000002</v>
      </c>
      <c r="AH56">
        <f>VLOOKUP(表格1_57[[#This Row],[檔位]],'1200M'!$A$1:$B$14,2,0)</f>
        <v>0.09</v>
      </c>
      <c r="AI56">
        <v>52</v>
      </c>
      <c r="AJ56">
        <v>1</v>
      </c>
      <c r="AK56">
        <v>10</v>
      </c>
      <c r="AN56">
        <v>4</v>
      </c>
      <c r="AP56">
        <v>1</v>
      </c>
      <c r="AQ56" t="s">
        <v>17</v>
      </c>
      <c r="AR56">
        <v>91</v>
      </c>
      <c r="AS56" t="s">
        <v>18</v>
      </c>
      <c r="AT56" t="s">
        <v>1475</v>
      </c>
      <c r="AU56" t="s">
        <v>179</v>
      </c>
      <c r="AV56" t="s">
        <v>1405</v>
      </c>
      <c r="AY56" t="s">
        <v>1421</v>
      </c>
      <c r="BA56" t="s">
        <v>20</v>
      </c>
    </row>
    <row r="57" spans="1:53" x14ac:dyDescent="0.25">
      <c r="A57" s="11" t="s">
        <v>167</v>
      </c>
      <c r="B57" s="138">
        <v>8</v>
      </c>
      <c r="C57" s="108" t="s">
        <v>185</v>
      </c>
      <c r="D57">
        <v>124</v>
      </c>
      <c r="E57">
        <v>2</v>
      </c>
      <c r="F57" s="108" t="str">
        <f>_xlfn.XLOOKUP(C:C,'coordinate'!I:I,'coordinate'!J:J,"",)</f>
        <v>P2</v>
      </c>
      <c r="G57" s="111" t="s">
        <v>22</v>
      </c>
      <c r="H57" s="112" t="s">
        <v>23</v>
      </c>
      <c r="I57" s="128" t="s">
        <v>593</v>
      </c>
      <c r="P57" s="10" t="s">
        <v>1420</v>
      </c>
      <c r="Q57" s="10">
        <v>1</v>
      </c>
      <c r="T57" s="10" t="s">
        <v>1405</v>
      </c>
      <c r="U57" s="10" t="s">
        <v>1405</v>
      </c>
      <c r="V57">
        <f t="shared" si="8"/>
        <v>0.46231</v>
      </c>
      <c r="W57" t="str">
        <f>IFERROR(VLOOKUP(C57,'M1'!$B:$D,3,0),"")</f>
        <v>放頭</v>
      </c>
      <c r="X57">
        <v>5</v>
      </c>
      <c r="Y57">
        <v>2</v>
      </c>
      <c r="Z57">
        <v>10</v>
      </c>
      <c r="AA57">
        <v>9</v>
      </c>
      <c r="AB57">
        <v>8</v>
      </c>
      <c r="AD57">
        <f t="shared" si="9"/>
        <v>0.21429999999999999</v>
      </c>
      <c r="AE57">
        <f>VLOOKUP(表格1_57[[#This Row],[負磅]],W!$A$1:$B$32,2,FALSE)</f>
        <v>0.01</v>
      </c>
      <c r="AF57">
        <f>VLOOKUP(表格1_57[[#This Row],[騎師]],J!$A$1:$B$45,2,FALSE)</f>
        <v>0.2487</v>
      </c>
      <c r="AG57">
        <f>VLOOKUP(表格1_57[[#This Row],[練馬師]],T!$A$1:$B$23,2,FALSE)</f>
        <v>0.318</v>
      </c>
      <c r="AH57">
        <f>VLOOKUP(表格1_57[[#This Row],[檔位]],'1200M'!$A$1:$B$14,2,0)</f>
        <v>0.17</v>
      </c>
      <c r="AI57">
        <v>48</v>
      </c>
      <c r="AJ57">
        <v>1</v>
      </c>
      <c r="AK57">
        <v>9.1300000000000008</v>
      </c>
      <c r="AN57">
        <v>4</v>
      </c>
      <c r="AP57">
        <v>-1</v>
      </c>
      <c r="AQ57">
        <v>2</v>
      </c>
      <c r="AR57">
        <v>64</v>
      </c>
      <c r="AS57" t="s">
        <v>186</v>
      </c>
      <c r="AT57" t="s">
        <v>1487</v>
      </c>
      <c r="AU57" t="s">
        <v>187</v>
      </c>
      <c r="AV57" t="s">
        <v>1405</v>
      </c>
      <c r="AX57" t="s">
        <v>1419</v>
      </c>
      <c r="AY57" t="s">
        <v>1421</v>
      </c>
      <c r="BA57" t="s">
        <v>20</v>
      </c>
    </row>
    <row r="58" spans="1:53" x14ac:dyDescent="0.25">
      <c r="A58" s="143" t="s">
        <v>167</v>
      </c>
      <c r="B58" s="138">
        <v>2</v>
      </c>
      <c r="C58" s="108" t="s">
        <v>171</v>
      </c>
      <c r="D58">
        <v>132</v>
      </c>
      <c r="E58">
        <v>5</v>
      </c>
      <c r="F58" s="108" t="str">
        <f>_xlfn.XLOOKUP(C:C,'coordinate'!I:I,'coordinate'!J:J,"",)</f>
        <v>M2</v>
      </c>
      <c r="G58" s="113" t="s">
        <v>111</v>
      </c>
      <c r="H58" s="114" t="s">
        <v>112</v>
      </c>
      <c r="I58" s="128" t="s">
        <v>1513</v>
      </c>
      <c r="Q58" s="10" t="s">
        <v>1405</v>
      </c>
      <c r="T58" s="10" t="s">
        <v>1405</v>
      </c>
      <c r="U58" s="10" t="s">
        <v>1405</v>
      </c>
      <c r="V58">
        <f t="shared" si="8"/>
        <v>0.25461</v>
      </c>
      <c r="W58" t="str">
        <f>IFERROR(VLOOKUP(C58,'M1'!$B:$D,3,0),"")</f>
        <v>放頭</v>
      </c>
      <c r="X58">
        <v>11</v>
      </c>
      <c r="Y58">
        <v>11</v>
      </c>
      <c r="Z58">
        <v>10</v>
      </c>
      <c r="AA58">
        <v>12</v>
      </c>
      <c r="AB58">
        <v>12</v>
      </c>
      <c r="AC58">
        <v>11</v>
      </c>
      <c r="AD58">
        <f t="shared" si="9"/>
        <v>8.5699999999999998E-2</v>
      </c>
      <c r="AE58">
        <f>VLOOKUP(表格1_57[[#This Row],[負磅]],W!$A$1:$B$32,2,FALSE)</f>
        <v>-7.0000000000000007E-2</v>
      </c>
      <c r="AF58">
        <f>VLOOKUP(表格1_57[[#This Row],[騎師]],J!$A$1:$B$45,2,FALSE)</f>
        <v>0.2286</v>
      </c>
      <c r="AG58">
        <f>VLOOKUP(表格1_57[[#This Row],[練馬師]],T!$A$1:$B$23,2,FALSE)</f>
        <v>0.22109999999999999</v>
      </c>
      <c r="AH58">
        <f>VLOOKUP(表格1_57[[#This Row],[檔位]],'1200M'!$A$1:$B$14,2,0)</f>
        <v>0.26</v>
      </c>
      <c r="AI58">
        <v>56</v>
      </c>
      <c r="AJ58">
        <v>1</v>
      </c>
      <c r="AK58">
        <v>11.14</v>
      </c>
      <c r="AN58">
        <v>3</v>
      </c>
      <c r="AP58">
        <v>-5</v>
      </c>
      <c r="AQ58">
        <v>2</v>
      </c>
      <c r="AR58">
        <v>67</v>
      </c>
      <c r="AS58" t="s">
        <v>66</v>
      </c>
      <c r="AT58" t="s">
        <v>1468</v>
      </c>
      <c r="AU58" t="s">
        <v>172</v>
      </c>
      <c r="AV58" t="s">
        <v>587</v>
      </c>
      <c r="AY58" t="s">
        <v>1421</v>
      </c>
      <c r="AZ58" t="s">
        <v>1505</v>
      </c>
      <c r="BA58" t="s">
        <v>96</v>
      </c>
    </row>
    <row r="59" spans="1:53" x14ac:dyDescent="0.25">
      <c r="A59" s="11" t="s">
        <v>167</v>
      </c>
      <c r="B59" s="139">
        <v>9</v>
      </c>
      <c r="C59" s="130" t="s">
        <v>188</v>
      </c>
      <c r="D59">
        <v>120</v>
      </c>
      <c r="E59">
        <v>14</v>
      </c>
      <c r="F59" s="108" t="str">
        <f>_xlfn.XLOOKUP(C:C,'coordinate'!I:I,'coordinate'!J:J,"",)</f>
        <v>O2</v>
      </c>
      <c r="G59" s="10" t="s">
        <v>15</v>
      </c>
      <c r="H59" s="108" t="s">
        <v>47</v>
      </c>
      <c r="I59" s="128"/>
      <c r="P59" s="10" t="s">
        <v>1405</v>
      </c>
      <c r="Q59" s="10" t="s">
        <v>1405</v>
      </c>
      <c r="S59" s="9" t="s">
        <v>1270</v>
      </c>
      <c r="T59" s="10" t="s">
        <v>1405</v>
      </c>
      <c r="U59" s="10" t="s">
        <v>1405</v>
      </c>
      <c r="V59">
        <f t="shared" si="8"/>
        <v>0.47438999999999998</v>
      </c>
      <c r="W59" t="str">
        <f>IFERROR(VLOOKUP(C59,'M1'!$B:$D,3,0),"")</f>
        <v>中前</v>
      </c>
      <c r="X59">
        <v>12</v>
      </c>
      <c r="Y59">
        <v>6</v>
      </c>
      <c r="Z59">
        <v>7</v>
      </c>
      <c r="AA59">
        <v>1</v>
      </c>
      <c r="AB59">
        <v>14</v>
      </c>
      <c r="AC59">
        <v>1</v>
      </c>
      <c r="AD59">
        <f t="shared" si="9"/>
        <v>0.21429999999999999</v>
      </c>
      <c r="AE59">
        <f>VLOOKUP(表格1_57[[#This Row],[負磅]],W!$A$1:$B$32,2,FALSE)</f>
        <v>0.05</v>
      </c>
      <c r="AF59">
        <f>VLOOKUP(表格1_57[[#This Row],[騎師]],J!$A$1:$B$45,2,FALSE)</f>
        <v>0.1472</v>
      </c>
      <c r="AG59">
        <f>VLOOKUP(表格1_57[[#This Row],[練馬師]],T!$A$1:$B$23,2,FALSE)</f>
        <v>0.27310000000000001</v>
      </c>
      <c r="AH59">
        <f>VLOOKUP(表格1_57[[#This Row],[檔位]],'1200M'!$A$1:$B$14,2,0)</f>
        <v>0.21</v>
      </c>
      <c r="AI59">
        <v>46</v>
      </c>
      <c r="AJ59">
        <v>1</v>
      </c>
      <c r="AK59">
        <v>9</v>
      </c>
      <c r="AN59">
        <v>5</v>
      </c>
      <c r="AP59">
        <v>-1</v>
      </c>
      <c r="AQ59">
        <v>2</v>
      </c>
      <c r="AR59">
        <v>109</v>
      </c>
      <c r="AS59" t="s">
        <v>39</v>
      </c>
      <c r="AT59" t="s">
        <v>1469</v>
      </c>
      <c r="AU59" t="s">
        <v>189</v>
      </c>
      <c r="AV59" t="s">
        <v>1405</v>
      </c>
      <c r="BA59" t="s">
        <v>20</v>
      </c>
    </row>
    <row r="60" spans="1:53" x14ac:dyDescent="0.25">
      <c r="A60" s="11" t="s">
        <v>167</v>
      </c>
      <c r="B60" s="138">
        <v>14</v>
      </c>
      <c r="C60" s="108" t="s">
        <v>200</v>
      </c>
      <c r="D60">
        <v>109</v>
      </c>
      <c r="E60">
        <v>3</v>
      </c>
      <c r="F60" s="149" t="str">
        <f>_xlfn.XLOOKUP(C:C,'coordinate'!I:I,'coordinate'!J:J,"",)</f>
        <v>P3</v>
      </c>
      <c r="G60" s="113" t="s">
        <v>27</v>
      </c>
      <c r="H60" s="114" t="s">
        <v>28</v>
      </c>
      <c r="I60" s="128"/>
      <c r="Q60" s="10" t="s">
        <v>1405</v>
      </c>
      <c r="S60" s="10" t="s">
        <v>1267</v>
      </c>
      <c r="T60" s="10" t="s">
        <v>1405</v>
      </c>
      <c r="U60" s="10" t="s">
        <v>1405</v>
      </c>
      <c r="V60">
        <f t="shared" si="8"/>
        <v>0.61283999999999994</v>
      </c>
      <c r="W60" t="str">
        <f>IFERROR(VLOOKUP(C60,'M1'!$B:$D,3,0),"")</f>
        <v>中前</v>
      </c>
      <c r="X60">
        <v>9</v>
      </c>
      <c r="Y60">
        <v>6</v>
      </c>
      <c r="Z60">
        <v>5</v>
      </c>
      <c r="AA60">
        <v>6</v>
      </c>
      <c r="AB60">
        <v>6</v>
      </c>
      <c r="AC60">
        <v>5</v>
      </c>
      <c r="AD60">
        <f t="shared" si="9"/>
        <v>0.21429999999999999</v>
      </c>
      <c r="AE60">
        <f>VLOOKUP(表格1_57[[#This Row],[負磅]],W!$A$1:$B$32,2,FALSE)</f>
        <v>0.16</v>
      </c>
      <c r="AF60">
        <f>VLOOKUP(表格1_57[[#This Row],[騎師]],J!$A$1:$B$45,2,FALSE)</f>
        <v>0.1928</v>
      </c>
      <c r="AG60">
        <f>VLOOKUP(表格1_57[[#This Row],[練馬師]],T!$A$1:$B$23,2,FALSE)</f>
        <v>0.22900000000000001</v>
      </c>
      <c r="AH60">
        <f>VLOOKUP(表格1_57[[#This Row],[檔位]],'1200M'!$A$1:$B$14,2,0)</f>
        <v>0.28000000000000003</v>
      </c>
      <c r="AI60">
        <v>40</v>
      </c>
      <c r="AJ60">
        <v>1</v>
      </c>
      <c r="AK60">
        <v>9.68</v>
      </c>
      <c r="AN60">
        <v>7</v>
      </c>
      <c r="AP60">
        <v>-3</v>
      </c>
      <c r="AQ60">
        <v>2</v>
      </c>
      <c r="AR60">
        <v>53</v>
      </c>
      <c r="AS60" t="s">
        <v>201</v>
      </c>
      <c r="AT60" t="s">
        <v>1485</v>
      </c>
      <c r="AU60" t="s">
        <v>202</v>
      </c>
      <c r="AV60" t="s">
        <v>1405</v>
      </c>
      <c r="BA60" t="s">
        <v>96</v>
      </c>
    </row>
    <row r="61" spans="1:53" x14ac:dyDescent="0.25">
      <c r="A61" s="11" t="s">
        <v>167</v>
      </c>
      <c r="B61" s="12">
        <v>7</v>
      </c>
      <c r="C61" s="108" t="s">
        <v>183</v>
      </c>
      <c r="D61">
        <v>126</v>
      </c>
      <c r="E61">
        <v>7</v>
      </c>
      <c r="F61" s="149" t="str">
        <f>_xlfn.XLOOKUP(C:C,'coordinate'!I:I,'coordinate'!J:J,"",)</f>
        <v>M3</v>
      </c>
      <c r="G61" s="10" t="s">
        <v>60</v>
      </c>
      <c r="H61" s="11" t="s">
        <v>135</v>
      </c>
      <c r="I61" s="128"/>
      <c r="P61" s="10" t="s">
        <v>1420</v>
      </c>
      <c r="Q61" s="10">
        <v>5</v>
      </c>
      <c r="S61" s="10" t="s">
        <v>1267</v>
      </c>
      <c r="T61" s="10" t="s">
        <v>1384</v>
      </c>
      <c r="U61" s="10" t="s">
        <v>1387</v>
      </c>
      <c r="V61">
        <f t="shared" si="8"/>
        <v>0.47336000000000011</v>
      </c>
      <c r="W61" t="str">
        <f>IFERROR(VLOOKUP(C61,'M1'!$B:$D,3,0),"")</f>
        <v>中後</v>
      </c>
      <c r="X61">
        <v>9</v>
      </c>
      <c r="Y61">
        <v>6</v>
      </c>
      <c r="Z61">
        <v>3</v>
      </c>
      <c r="AA61">
        <v>3</v>
      </c>
      <c r="AB61">
        <v>4</v>
      </c>
      <c r="AC61">
        <v>7</v>
      </c>
      <c r="AD61">
        <f t="shared" si="9"/>
        <v>0.25</v>
      </c>
      <c r="AE61">
        <f>VLOOKUP(表格1_57[[#This Row],[負磅]],W!$A$1:$B$32,2,FALSE)</f>
        <v>-9.99999999999991E-3</v>
      </c>
      <c r="AF61">
        <f>VLOOKUP(表格1_57[[#This Row],[騎師]],J!$A$1:$B$45,2,FALSE)</f>
        <v>0.22750000000000001</v>
      </c>
      <c r="AG61">
        <f>VLOOKUP(表格1_57[[#This Row],[練馬師]],T!$A$1:$B$23,2,FALSE)</f>
        <v>0.20369999999999999</v>
      </c>
      <c r="AH61">
        <f>VLOOKUP(表格1_57[[#This Row],[檔位]],'1200M'!$A$1:$B$14,2,0)</f>
        <v>0.26</v>
      </c>
      <c r="AI61">
        <v>50</v>
      </c>
      <c r="AJ61">
        <v>1</v>
      </c>
      <c r="AK61">
        <v>9.08</v>
      </c>
      <c r="AN61">
        <v>4</v>
      </c>
      <c r="AP61">
        <v>-4</v>
      </c>
      <c r="AQ61" t="s">
        <v>17</v>
      </c>
      <c r="AR61">
        <v>53</v>
      </c>
      <c r="AS61" t="s">
        <v>24</v>
      </c>
      <c r="AT61" t="s">
        <v>1474</v>
      </c>
      <c r="AU61" t="s">
        <v>184</v>
      </c>
      <c r="AV61" t="s">
        <v>1405</v>
      </c>
      <c r="AX61" t="s">
        <v>1419</v>
      </c>
      <c r="BA61" t="s">
        <v>20</v>
      </c>
    </row>
    <row r="62" spans="1:53" x14ac:dyDescent="0.25">
      <c r="A62" s="11" t="s">
        <v>167</v>
      </c>
      <c r="B62" s="138">
        <v>12</v>
      </c>
      <c r="C62" s="129" t="s">
        <v>195</v>
      </c>
      <c r="D62">
        <v>118</v>
      </c>
      <c r="E62">
        <v>8</v>
      </c>
      <c r="F62" s="147" t="str">
        <f>_xlfn.XLOOKUP(C:C,'coordinate'!I:I,'coordinate'!J:J,"",)</f>
        <v>P4</v>
      </c>
      <c r="G62" s="10" t="s">
        <v>32</v>
      </c>
      <c r="H62" s="108" t="s">
        <v>16</v>
      </c>
      <c r="I62" s="128"/>
      <c r="P62" s="10" t="s">
        <v>1518</v>
      </c>
      <c r="Q62" s="10">
        <v>2</v>
      </c>
      <c r="T62" s="10" t="s">
        <v>1405</v>
      </c>
      <c r="U62" s="10" t="s">
        <v>1405</v>
      </c>
      <c r="V62">
        <f t="shared" si="8"/>
        <v>0.51539000000000001</v>
      </c>
      <c r="W62" t="str">
        <f>IFERROR(VLOOKUP(C62,'M1'!$B:$D,3,0),"")</f>
        <v>留後</v>
      </c>
      <c r="X62">
        <v>8</v>
      </c>
      <c r="Y62">
        <v>13</v>
      </c>
      <c r="Z62">
        <v>9</v>
      </c>
      <c r="AA62">
        <v>10</v>
      </c>
      <c r="AB62">
        <v>2</v>
      </c>
      <c r="AC62">
        <v>7</v>
      </c>
      <c r="AD62">
        <f t="shared" si="9"/>
        <v>0.1143</v>
      </c>
      <c r="AE62">
        <f>VLOOKUP(表格1_57[[#This Row],[負磅]],W!$A$1:$B$32,2,FALSE)</f>
        <v>7.0000000000000007E-2</v>
      </c>
      <c r="AF62">
        <f>VLOOKUP(表格1_57[[#This Row],[騎師]],J!$A$1:$B$45,2,FALSE)</f>
        <v>0.47799999999999998</v>
      </c>
      <c r="AG62">
        <f>VLOOKUP(表格1_57[[#This Row],[練馬師]],T!$A$1:$B$23,2,FALSE)</f>
        <v>0.21229999999999999</v>
      </c>
      <c r="AH62">
        <f>VLOOKUP(表格1_57[[#This Row],[檔位]],'1200M'!$A$1:$B$14,2,0)</f>
        <v>0.31</v>
      </c>
      <c r="AI62">
        <v>42</v>
      </c>
      <c r="AJ62">
        <v>1</v>
      </c>
      <c r="AK62">
        <v>9.2200000000000006</v>
      </c>
      <c r="AN62">
        <v>7</v>
      </c>
      <c r="AP62">
        <v>-6</v>
      </c>
      <c r="AQ62">
        <v>1</v>
      </c>
      <c r="AR62">
        <v>56</v>
      </c>
      <c r="AS62" t="s">
        <v>103</v>
      </c>
      <c r="AT62" t="s">
        <v>1478</v>
      </c>
      <c r="AU62" t="s">
        <v>196</v>
      </c>
      <c r="AV62" t="s">
        <v>1405</v>
      </c>
      <c r="AX62" t="s">
        <v>1419</v>
      </c>
      <c r="AY62" t="s">
        <v>1421</v>
      </c>
      <c r="BA62" t="s">
        <v>96</v>
      </c>
    </row>
    <row r="63" spans="1:53" x14ac:dyDescent="0.25">
      <c r="A63" s="119" t="s">
        <v>167</v>
      </c>
      <c r="B63" s="12">
        <v>11</v>
      </c>
      <c r="C63" s="11" t="s">
        <v>193</v>
      </c>
      <c r="D63">
        <v>120</v>
      </c>
      <c r="E63">
        <v>9</v>
      </c>
      <c r="F63" s="147" t="str">
        <f>_xlfn.XLOOKUP(C:C,'coordinate'!I:I,'coordinate'!J:J,"",)</f>
        <v>M4</v>
      </c>
      <c r="G63" s="10" t="s">
        <v>154</v>
      </c>
      <c r="H63" s="11" t="s">
        <v>135</v>
      </c>
      <c r="I63" s="128"/>
      <c r="P63" s="10" t="s">
        <v>1420</v>
      </c>
      <c r="Q63" s="10" t="s">
        <v>1405</v>
      </c>
      <c r="T63" s="10" t="s">
        <v>1384</v>
      </c>
      <c r="U63" s="10" t="s">
        <v>1405</v>
      </c>
      <c r="V63">
        <f t="shared" si="8"/>
        <v>0.64300999999999997</v>
      </c>
      <c r="W63" t="str">
        <f>IFERROR(VLOOKUP(C63,'M1'!$B:$D,3,0),"")</f>
        <v>中前</v>
      </c>
      <c r="X63">
        <v>2</v>
      </c>
      <c r="Y63">
        <v>4</v>
      </c>
      <c r="Z63">
        <v>1</v>
      </c>
      <c r="AA63">
        <v>1</v>
      </c>
      <c r="AB63">
        <v>7</v>
      </c>
      <c r="AC63">
        <v>6</v>
      </c>
      <c r="AD63">
        <f t="shared" si="9"/>
        <v>0.34289999999999998</v>
      </c>
      <c r="AE63">
        <f>VLOOKUP(表格1_57[[#This Row],[負磅]],W!$A$1:$B$32,2,FALSE)</f>
        <v>0.05</v>
      </c>
      <c r="AF63">
        <f>VLOOKUP(表格1_57[[#This Row],[騎師]],J!$A$1:$B$45,2,FALSE)</f>
        <v>0.27</v>
      </c>
      <c r="AG63">
        <f>VLOOKUP(表格1_57[[#This Row],[練馬師]],T!$A$1:$B$23,2,FALSE)</f>
        <v>0.20369999999999999</v>
      </c>
      <c r="AH63">
        <f>VLOOKUP(表格1_57[[#This Row],[檔位]],'1200M'!$A$1:$B$14,2,0)</f>
        <v>0.27</v>
      </c>
      <c r="AI63">
        <v>44</v>
      </c>
      <c r="AJ63">
        <v>1</v>
      </c>
      <c r="AK63">
        <v>9.73</v>
      </c>
      <c r="AN63">
        <v>8</v>
      </c>
      <c r="AP63">
        <v>0</v>
      </c>
      <c r="AQ63">
        <v>3</v>
      </c>
      <c r="AR63">
        <v>60</v>
      </c>
      <c r="AS63" t="s">
        <v>39</v>
      </c>
      <c r="AT63" t="s">
        <v>1469</v>
      </c>
      <c r="AU63" t="s">
        <v>194</v>
      </c>
      <c r="AV63" t="s">
        <v>1405</v>
      </c>
      <c r="AX63" t="s">
        <v>1419</v>
      </c>
      <c r="BA63" t="s">
        <v>96</v>
      </c>
    </row>
    <row r="64" spans="1:53" x14ac:dyDescent="0.25">
      <c r="A64" s="11" t="s">
        <v>167</v>
      </c>
      <c r="B64" s="138">
        <v>3</v>
      </c>
      <c r="C64" s="108" t="s">
        <v>173</v>
      </c>
      <c r="D64">
        <v>128</v>
      </c>
      <c r="E64">
        <v>10</v>
      </c>
      <c r="F64" s="9" t="str">
        <f>_xlfn.XLOOKUP(C:C,'coordinate'!I:I,'coordinate'!J:J,"",)</f>
        <v>PL</v>
      </c>
      <c r="G64" s="10" t="s">
        <v>125</v>
      </c>
      <c r="H64" s="108" t="s">
        <v>78</v>
      </c>
      <c r="I64" s="128"/>
      <c r="P64" s="10" t="s">
        <v>1405</v>
      </c>
      <c r="Q64" s="10" t="s">
        <v>1405</v>
      </c>
      <c r="S64" s="9" t="s">
        <v>1270</v>
      </c>
      <c r="T64" s="10" t="s">
        <v>1405</v>
      </c>
      <c r="U64" s="10" t="s">
        <v>1405</v>
      </c>
      <c r="V64">
        <f t="shared" si="8"/>
        <v>0.25013000000000007</v>
      </c>
      <c r="W64" t="str">
        <f>IFERROR(VLOOKUP(C64,'M1'!$B:$D,3,0),"")</f>
        <v/>
      </c>
      <c r="X64" t="s">
        <v>174</v>
      </c>
      <c r="AB64"/>
      <c r="AD64">
        <v>0.125</v>
      </c>
      <c r="AE64">
        <f>VLOOKUP(表格1_57[[#This Row],[負磅]],W!$A$1:$B$32,2,FALSE)</f>
        <v>-2.9999999999999898E-2</v>
      </c>
      <c r="AF64">
        <f>VLOOKUP(表格1_57[[#This Row],[騎師]],J!$A$1:$B$45,2,FALSE)</f>
        <v>0.20799999999999999</v>
      </c>
      <c r="AG64">
        <f>VLOOKUP(表格1_57[[#This Row],[練馬師]],T!$A$1:$B$23,2,FALSE)</f>
        <v>0.14910000000000001</v>
      </c>
      <c r="AH64">
        <f>VLOOKUP(表格1_57[[#This Row],[檔位]],'1200M'!$A$1:$B$14,2,0)</f>
        <v>0.12</v>
      </c>
      <c r="AI64">
        <v>52</v>
      </c>
      <c r="AN64">
        <v>4</v>
      </c>
      <c r="AP64" t="s">
        <v>174</v>
      </c>
      <c r="AQ64">
        <v>1</v>
      </c>
      <c r="AR64" t="s">
        <v>174</v>
      </c>
      <c r="AT64" t="s">
        <v>1405</v>
      </c>
      <c r="AU64" t="s">
        <v>175</v>
      </c>
      <c r="AV64" t="s">
        <v>1405</v>
      </c>
      <c r="AW64" t="s">
        <v>1405</v>
      </c>
      <c r="AX64" t="s">
        <v>1405</v>
      </c>
      <c r="AY64" t="s">
        <v>1405</v>
      </c>
      <c r="AZ64" t="s">
        <v>1405</v>
      </c>
      <c r="BA64" t="s">
        <v>20</v>
      </c>
    </row>
    <row r="65" spans="1:53" x14ac:dyDescent="0.25">
      <c r="A65" s="11" t="s">
        <v>167</v>
      </c>
      <c r="B65" s="138">
        <v>13</v>
      </c>
      <c r="C65" s="108" t="s">
        <v>197</v>
      </c>
      <c r="D65">
        <v>117</v>
      </c>
      <c r="E65">
        <v>11</v>
      </c>
      <c r="F65" s="108" t="str">
        <f>_xlfn.XLOOKUP(C:C,'coordinate'!I:I,'coordinate'!J:J,"",)</f>
        <v/>
      </c>
      <c r="G65" s="10" t="s">
        <v>64</v>
      </c>
      <c r="H65" s="108" t="s">
        <v>53</v>
      </c>
      <c r="I65" s="128" t="s">
        <v>1405</v>
      </c>
      <c r="P65" s="10" t="s">
        <v>1420</v>
      </c>
      <c r="Q65" s="10" t="s">
        <v>1405</v>
      </c>
      <c r="T65" s="10" t="s">
        <v>1405</v>
      </c>
      <c r="U65" s="10" t="s">
        <v>1405</v>
      </c>
      <c r="V65">
        <f t="shared" si="8"/>
        <v>0.52843000000000007</v>
      </c>
      <c r="W65" t="str">
        <f>IFERROR(VLOOKUP(C65,'M1'!$B:$D,3,0),"")</f>
        <v>留後</v>
      </c>
      <c r="X65">
        <v>3</v>
      </c>
      <c r="Y65">
        <v>6</v>
      </c>
      <c r="Z65">
        <v>9</v>
      </c>
      <c r="AA65">
        <v>3</v>
      </c>
      <c r="AB65">
        <v>10</v>
      </c>
      <c r="AC65">
        <v>6</v>
      </c>
      <c r="AD65">
        <f>ROUND( ((1-(X65/14))*0.1*IF(X65&lt;&gt;0,1,0)) + ((1-(Y65/14))*0.1*IF(Y65&lt;&gt;0,1,0)) + ((1-(Z65/14))*0.1*IF(Z65&lt;&gt;0,1,0)) + ((1-(AA65/14))*0.1*IF(AA65&lt;&gt;0,1,0)), 4 )</f>
        <v>0.25</v>
      </c>
      <c r="AE65">
        <f>VLOOKUP(表格1_57[[#This Row],[負磅]],W!$A$1:$B$32,2,FALSE)</f>
        <v>0.08</v>
      </c>
      <c r="AF65">
        <f>VLOOKUP(表格1_57[[#This Row],[騎師]],J!$A$1:$B$45,2,FALSE)</f>
        <v>0.26</v>
      </c>
      <c r="AG65">
        <f>VLOOKUP(表格1_57[[#This Row],[練馬師]],T!$A$1:$B$23,2,FALSE)</f>
        <v>0.2281</v>
      </c>
      <c r="AH65">
        <f>VLOOKUP(表格1_57[[#This Row],[檔位]],'1200M'!$A$1:$B$14,2,0)</f>
        <v>0.13</v>
      </c>
      <c r="AI65">
        <v>41</v>
      </c>
      <c r="AJ65">
        <v>1</v>
      </c>
      <c r="AK65">
        <v>9.82</v>
      </c>
      <c r="AN65">
        <v>5</v>
      </c>
      <c r="AP65">
        <v>-3</v>
      </c>
      <c r="AQ65">
        <v>1</v>
      </c>
      <c r="AR65">
        <v>74</v>
      </c>
      <c r="AS65" t="s">
        <v>198</v>
      </c>
      <c r="AT65" t="s">
        <v>1486</v>
      </c>
      <c r="AU65" t="s">
        <v>199</v>
      </c>
      <c r="AV65" t="s">
        <v>1405</v>
      </c>
      <c r="AX65" t="s">
        <v>1419</v>
      </c>
      <c r="AY65" t="s">
        <v>1421</v>
      </c>
      <c r="BA65" t="s">
        <v>20</v>
      </c>
    </row>
    <row r="66" spans="1:53" x14ac:dyDescent="0.25">
      <c r="A66" s="145" t="s">
        <v>203</v>
      </c>
      <c r="B66" s="145" t="str">
        <f>VLOOKUP(表格1_57[[#This Row],[場]],Raceinfo!$A$1:$C$11,3,FALSE)</f>
        <v>第四班</v>
      </c>
      <c r="C66" s="145" t="str">
        <f>VLOOKUP(表格1_57[[#This Row],[場]],Raceinfo!$A$1:$C$11,2,FALSE)</f>
        <v>1200米</v>
      </c>
      <c r="D66" s="145" t="s">
        <v>1835</v>
      </c>
      <c r="F66" s="108" t="str">
        <f>_xlfn.XLOOKUP(C:C,'coordinate'!I:I,'coordinate'!J:J,"",)</f>
        <v/>
      </c>
      <c r="G66" s="10"/>
      <c r="H66" s="108"/>
      <c r="I66" s="128" t="s">
        <v>2029</v>
      </c>
      <c r="P66" s="10" t="s">
        <v>1405</v>
      </c>
      <c r="Q66" s="10" t="s">
        <v>1405</v>
      </c>
      <c r="S66" s="10" t="s">
        <v>1405</v>
      </c>
      <c r="T66" s="10" t="s">
        <v>1405</v>
      </c>
      <c r="U66" s="10" t="s">
        <v>1405</v>
      </c>
      <c r="W66" t="str">
        <f>IFERROR(VLOOKUP(C66,'M1'!$B:$D,3,0),"")</f>
        <v/>
      </c>
      <c r="AB66"/>
      <c r="AN66"/>
      <c r="AP66"/>
      <c r="AT66" t="s">
        <v>1405</v>
      </c>
      <c r="AV66" t="s">
        <v>1405</v>
      </c>
      <c r="AW66" t="s">
        <v>1405</v>
      </c>
      <c r="AX66" t="s">
        <v>1405</v>
      </c>
      <c r="AY66" t="s">
        <v>1405</v>
      </c>
      <c r="AZ66" t="s">
        <v>1405</v>
      </c>
      <c r="BA66" t="s">
        <v>13</v>
      </c>
    </row>
    <row r="67" spans="1:53" x14ac:dyDescent="0.25">
      <c r="A67" s="118" t="s">
        <v>203</v>
      </c>
      <c r="B67" s="138">
        <v>4</v>
      </c>
      <c r="C67" s="129" t="s">
        <v>212</v>
      </c>
      <c r="D67">
        <v>129</v>
      </c>
      <c r="E67">
        <v>7</v>
      </c>
      <c r="F67" s="11" t="str">
        <f>_xlfn.XLOOKUP(C:C,'coordinate'!I:I,'coordinate'!J:J,"",)</f>
        <v>PH</v>
      </c>
      <c r="G67" s="10" t="s">
        <v>37</v>
      </c>
      <c r="H67" s="108" t="s">
        <v>112</v>
      </c>
      <c r="I67" s="128"/>
      <c r="P67" s="10" t="s">
        <v>1276</v>
      </c>
      <c r="Q67" s="10">
        <v>5</v>
      </c>
      <c r="T67" s="10" t="s">
        <v>1405</v>
      </c>
      <c r="U67" s="10" t="s">
        <v>1405</v>
      </c>
      <c r="V67">
        <f t="shared" ref="V67:V80" si="10">AD67+AE67+(AF67*0.3)+(AG67*0.3)+(AH67*0.4)+AO67</f>
        <v>0.4775100000000001</v>
      </c>
      <c r="W67" t="str">
        <f>IFERROR(VLOOKUP(C67,'M1'!$B:$D,3,0),"")</f>
        <v>放頭</v>
      </c>
      <c r="X67">
        <v>6</v>
      </c>
      <c r="Y67">
        <v>1</v>
      </c>
      <c r="Z67">
        <v>4</v>
      </c>
      <c r="AA67">
        <v>6</v>
      </c>
      <c r="AB67">
        <v>6</v>
      </c>
      <c r="AC67">
        <v>4</v>
      </c>
      <c r="AD67">
        <f t="shared" ref="AD67:AD77" si="11">ROUND( ((1-(X67/14))*0.1*IF(X67&lt;&gt;0,1,0)) + ((1-(Y67/14))*0.1*IF(Y67&lt;&gt;0,1,0)) + ((1-(Z67/14))*0.1*IF(Z67&lt;&gt;0,1,0)) + ((1-(AA67/14))*0.1*IF(AA67&lt;&gt;0,1,0)), 4 )</f>
        <v>0.27860000000000001</v>
      </c>
      <c r="AE67">
        <f>VLOOKUP(表格1_57[[#This Row],[負磅]],W!$A$1:$B$32,2,FALSE)</f>
        <v>-3.9999999999999897E-2</v>
      </c>
      <c r="AF67">
        <f>VLOOKUP(表格1_57[[#This Row],[騎師]],J!$A$1:$B$45,2,FALSE)</f>
        <v>0.2286</v>
      </c>
      <c r="AG67">
        <f>VLOOKUP(表格1_57[[#This Row],[練馬師]],T!$A$1:$B$23,2,FALSE)</f>
        <v>0.22109999999999999</v>
      </c>
      <c r="AH67">
        <f>VLOOKUP(表格1_57[[#This Row],[檔位]],'1200M'!$A$1:$B$14,2,0)</f>
        <v>0.26</v>
      </c>
      <c r="AI67">
        <v>54</v>
      </c>
      <c r="AJ67">
        <v>1</v>
      </c>
      <c r="AK67">
        <v>8.85</v>
      </c>
      <c r="AN67">
        <v>5</v>
      </c>
      <c r="AP67">
        <v>0</v>
      </c>
      <c r="AQ67" t="s">
        <v>17</v>
      </c>
      <c r="AR67">
        <v>56</v>
      </c>
      <c r="AS67" t="s">
        <v>39</v>
      </c>
      <c r="AT67" t="s">
        <v>1469</v>
      </c>
      <c r="AU67" t="s">
        <v>213</v>
      </c>
      <c r="AV67" t="s">
        <v>1405</v>
      </c>
      <c r="BA67" t="s">
        <v>20</v>
      </c>
    </row>
    <row r="68" spans="1:53" x14ac:dyDescent="0.25">
      <c r="A68" s="118" t="s">
        <v>203</v>
      </c>
      <c r="B68" s="138">
        <v>7</v>
      </c>
      <c r="C68" s="131" t="s">
        <v>218</v>
      </c>
      <c r="D68">
        <v>124</v>
      </c>
      <c r="E68">
        <v>10</v>
      </c>
      <c r="F68" s="11" t="str">
        <f>_xlfn.XLOOKUP(C:C,'coordinate'!I:I,'coordinate'!J:J,"",)</f>
        <v>MH</v>
      </c>
      <c r="G68" s="10" t="s">
        <v>42</v>
      </c>
      <c r="H68" s="108" t="s">
        <v>47</v>
      </c>
      <c r="I68" s="128" t="s">
        <v>593</v>
      </c>
      <c r="P68" s="10" t="s">
        <v>1420</v>
      </c>
      <c r="Q68" s="10">
        <v>3</v>
      </c>
      <c r="S68" s="9" t="s">
        <v>1270</v>
      </c>
      <c r="T68" s="10" t="s">
        <v>1384</v>
      </c>
      <c r="U68" s="10" t="s">
        <v>1405</v>
      </c>
      <c r="V68">
        <f t="shared" si="10"/>
        <v>0.45307999999999998</v>
      </c>
      <c r="W68" t="str">
        <f>IFERROR(VLOOKUP(C68,'M1'!$B:$D,3,0),"")</f>
        <v>放頭</v>
      </c>
      <c r="X68">
        <v>3</v>
      </c>
      <c r="Y68">
        <v>2</v>
      </c>
      <c r="Z68">
        <v>8</v>
      </c>
      <c r="AA68">
        <v>8</v>
      </c>
      <c r="AB68">
        <v>2</v>
      </c>
      <c r="AD68">
        <f t="shared" si="11"/>
        <v>0.25</v>
      </c>
      <c r="AE68">
        <f>VLOOKUP(表格1_57[[#This Row],[負磅]],W!$A$1:$B$32,2,FALSE)</f>
        <v>0.01</v>
      </c>
      <c r="AF68">
        <f>VLOOKUP(表格1_57[[#This Row],[騎師]],J!$A$1:$B$45,2,FALSE)</f>
        <v>0.21049999999999999</v>
      </c>
      <c r="AG68">
        <f>VLOOKUP(表格1_57[[#This Row],[練馬師]],T!$A$1:$B$23,2,FALSE)</f>
        <v>0.27310000000000001</v>
      </c>
      <c r="AH68">
        <f>VLOOKUP(表格1_57[[#This Row],[檔位]],'1200M'!$A$1:$B$14,2,0)</f>
        <v>0.12</v>
      </c>
      <c r="AI68">
        <v>52</v>
      </c>
      <c r="AJ68">
        <v>1</v>
      </c>
      <c r="AK68">
        <v>9</v>
      </c>
      <c r="AN68">
        <v>4</v>
      </c>
      <c r="AP68">
        <v>0</v>
      </c>
      <c r="AQ68">
        <v>1</v>
      </c>
      <c r="AR68">
        <v>64</v>
      </c>
      <c r="AS68" t="s">
        <v>39</v>
      </c>
      <c r="AT68" t="s">
        <v>1469</v>
      </c>
      <c r="AU68" t="s">
        <v>219</v>
      </c>
      <c r="AV68" t="s">
        <v>1405</v>
      </c>
      <c r="AX68" t="s">
        <v>1419</v>
      </c>
      <c r="AY68" t="s">
        <v>1421</v>
      </c>
      <c r="BA68" t="s">
        <v>20</v>
      </c>
    </row>
    <row r="69" spans="1:53" x14ac:dyDescent="0.25">
      <c r="A69" s="118" t="s">
        <v>203</v>
      </c>
      <c r="B69" s="138">
        <v>2</v>
      </c>
      <c r="C69" s="108" t="s">
        <v>207</v>
      </c>
      <c r="D69">
        <v>131</v>
      </c>
      <c r="E69">
        <v>4</v>
      </c>
      <c r="F69" s="148" t="str">
        <f>_xlfn.XLOOKUP(C:C,'coordinate'!I:I,'coordinate'!J:J,"",)</f>
        <v>P1</v>
      </c>
      <c r="G69" s="10" t="s">
        <v>46</v>
      </c>
      <c r="H69" s="108" t="s">
        <v>23</v>
      </c>
      <c r="I69" s="128"/>
      <c r="P69" s="10" t="s">
        <v>1405</v>
      </c>
      <c r="Q69" s="10" t="s">
        <v>1405</v>
      </c>
      <c r="S69" s="9" t="s">
        <v>1271</v>
      </c>
      <c r="T69" s="10" t="s">
        <v>1384</v>
      </c>
      <c r="U69" s="10" t="s">
        <v>1405</v>
      </c>
      <c r="V69">
        <f t="shared" si="10"/>
        <v>0.51054999999999995</v>
      </c>
      <c r="W69" t="str">
        <f>IFERROR(VLOOKUP(C69,'M1'!$B:$D,3,0),"")</f>
        <v>放頭</v>
      </c>
      <c r="X69">
        <v>3</v>
      </c>
      <c r="Y69">
        <v>2</v>
      </c>
      <c r="Z69">
        <v>4</v>
      </c>
      <c r="AA69">
        <v>10</v>
      </c>
      <c r="AB69">
        <v>4</v>
      </c>
      <c r="AC69">
        <v>5</v>
      </c>
      <c r="AD69">
        <f t="shared" si="11"/>
        <v>0.26429999999999998</v>
      </c>
      <c r="AE69">
        <f>VLOOKUP(表格1_57[[#This Row],[負磅]],W!$A$1:$B$32,2,FALSE)</f>
        <v>-0.06</v>
      </c>
      <c r="AF69">
        <f>VLOOKUP(表格1_57[[#This Row],[騎師]],J!$A$1:$B$45,2,FALSE)</f>
        <v>0.32950000000000002</v>
      </c>
      <c r="AG69">
        <f>VLOOKUP(表格1_57[[#This Row],[練馬師]],T!$A$1:$B$23,2,FALSE)</f>
        <v>0.318</v>
      </c>
      <c r="AH69">
        <f>VLOOKUP(表格1_57[[#This Row],[檔位]],'1200M'!$A$1:$B$14,2,0)</f>
        <v>0.28000000000000003</v>
      </c>
      <c r="AI69">
        <v>56</v>
      </c>
      <c r="AJ69">
        <v>1</v>
      </c>
      <c r="AK69">
        <v>8.75</v>
      </c>
      <c r="AN69">
        <v>6</v>
      </c>
      <c r="AP69">
        <v>-2</v>
      </c>
      <c r="AQ69" t="s">
        <v>17</v>
      </c>
      <c r="AR69">
        <v>56</v>
      </c>
      <c r="AS69" t="s">
        <v>208</v>
      </c>
      <c r="AT69" t="s">
        <v>1492</v>
      </c>
      <c r="AU69" t="s">
        <v>209</v>
      </c>
      <c r="AV69" t="s">
        <v>1405</v>
      </c>
      <c r="BA69" t="s">
        <v>20</v>
      </c>
    </row>
    <row r="70" spans="1:53" x14ac:dyDescent="0.25">
      <c r="A70" s="118" t="s">
        <v>203</v>
      </c>
      <c r="B70" s="138">
        <v>8</v>
      </c>
      <c r="C70" s="108" t="s">
        <v>220</v>
      </c>
      <c r="D70">
        <v>120</v>
      </c>
      <c r="E70">
        <v>8</v>
      </c>
      <c r="F70" s="148" t="str">
        <f>_xlfn.XLOOKUP(C:C,'coordinate'!I:I,'coordinate'!J:J,"",)</f>
        <v>M1</v>
      </c>
      <c r="G70" s="109" t="s">
        <v>15</v>
      </c>
      <c r="H70" s="110" t="s">
        <v>16</v>
      </c>
      <c r="I70" s="128"/>
      <c r="Q70" s="10" t="s">
        <v>1405</v>
      </c>
      <c r="T70" s="10" t="s">
        <v>1405</v>
      </c>
      <c r="U70" s="10" t="s">
        <v>1405</v>
      </c>
      <c r="V70">
        <f t="shared" si="10"/>
        <v>0.41044999999999998</v>
      </c>
      <c r="W70" t="str">
        <f>IFERROR(VLOOKUP(C70,'M1'!$B:$D,3,0),"")</f>
        <v>中前</v>
      </c>
      <c r="X70">
        <v>4</v>
      </c>
      <c r="Y70">
        <v>12</v>
      </c>
      <c r="Z70">
        <v>10</v>
      </c>
      <c r="AA70">
        <v>12</v>
      </c>
      <c r="AB70">
        <v>8</v>
      </c>
      <c r="AC70">
        <v>7</v>
      </c>
      <c r="AD70">
        <f t="shared" si="11"/>
        <v>0.12859999999999999</v>
      </c>
      <c r="AE70">
        <f>VLOOKUP(表格1_57[[#This Row],[負磅]],W!$A$1:$B$32,2,FALSE)</f>
        <v>0.05</v>
      </c>
      <c r="AF70">
        <f>VLOOKUP(表格1_57[[#This Row],[騎師]],J!$A$1:$B$45,2,FALSE)</f>
        <v>0.1472</v>
      </c>
      <c r="AG70">
        <f>VLOOKUP(表格1_57[[#This Row],[練馬師]],T!$A$1:$B$23,2,FALSE)</f>
        <v>0.21229999999999999</v>
      </c>
      <c r="AH70">
        <f>VLOOKUP(表格1_57[[#This Row],[檔位]],'1200M'!$A$1:$B$14,2,0)</f>
        <v>0.31</v>
      </c>
      <c r="AI70">
        <v>47</v>
      </c>
      <c r="AN70">
        <v>6</v>
      </c>
      <c r="AP70">
        <v>-3</v>
      </c>
      <c r="AQ70">
        <v>2</v>
      </c>
      <c r="AR70">
        <v>67</v>
      </c>
      <c r="AS70" t="s">
        <v>39</v>
      </c>
      <c r="AT70" t="s">
        <v>1469</v>
      </c>
      <c r="AU70" t="s">
        <v>221</v>
      </c>
      <c r="AV70" t="s">
        <v>1405</v>
      </c>
      <c r="BA70" t="s">
        <v>96</v>
      </c>
    </row>
    <row r="71" spans="1:53" x14ac:dyDescent="0.25">
      <c r="A71" s="118" t="s">
        <v>203</v>
      </c>
      <c r="B71" s="138">
        <v>1</v>
      </c>
      <c r="C71" s="132" t="s">
        <v>204</v>
      </c>
      <c r="D71">
        <v>135</v>
      </c>
      <c r="E71">
        <v>13</v>
      </c>
      <c r="F71" s="148" t="str">
        <f>_xlfn.XLOOKUP(C:C,'coordinate'!I:I,'coordinate'!J:J,"",)</f>
        <v>O1</v>
      </c>
      <c r="G71" s="10" t="s">
        <v>154</v>
      </c>
      <c r="H71" s="108" t="s">
        <v>165</v>
      </c>
      <c r="I71" s="128" t="s">
        <v>1515</v>
      </c>
      <c r="P71" s="10" t="s">
        <v>1275</v>
      </c>
      <c r="Q71" s="10">
        <v>4</v>
      </c>
      <c r="S71" s="9" t="s">
        <v>1270</v>
      </c>
      <c r="T71" s="10" t="s">
        <v>1384</v>
      </c>
      <c r="U71" s="10" t="s">
        <v>1405</v>
      </c>
      <c r="V71">
        <f t="shared" si="10"/>
        <v>0.38508999999999999</v>
      </c>
      <c r="W71" t="str">
        <f>IFERROR(VLOOKUP(C71,'M1'!$B:$D,3,0),"")</f>
        <v>中前</v>
      </c>
      <c r="X71">
        <v>3</v>
      </c>
      <c r="Y71">
        <v>5</v>
      </c>
      <c r="Z71">
        <v>7</v>
      </c>
      <c r="AA71">
        <v>2</v>
      </c>
      <c r="AB71">
        <v>7</v>
      </c>
      <c r="AC71">
        <v>2</v>
      </c>
      <c r="AD71">
        <f t="shared" si="11"/>
        <v>0.27860000000000001</v>
      </c>
      <c r="AE71">
        <f>VLOOKUP(表格1_57[[#This Row],[負磅]],W!$A$1:$B$32,2,FALSE)</f>
        <v>-0.1</v>
      </c>
      <c r="AF71">
        <f>VLOOKUP(表格1_57[[#This Row],[騎師]],J!$A$1:$B$45,2,FALSE)</f>
        <v>0.27</v>
      </c>
      <c r="AG71">
        <f>VLOOKUP(表格1_57[[#This Row],[練馬師]],T!$A$1:$B$23,2,FALSE)</f>
        <v>0.29830000000000001</v>
      </c>
      <c r="AH71">
        <f>VLOOKUP(表格1_57[[#This Row],[檔位]],'1200M'!$A$1:$B$14,2,0)</f>
        <v>0.09</v>
      </c>
      <c r="AI71">
        <v>60</v>
      </c>
      <c r="AJ71">
        <v>1</v>
      </c>
      <c r="AK71">
        <v>8.67</v>
      </c>
      <c r="AN71">
        <v>5</v>
      </c>
      <c r="AP71">
        <v>-1</v>
      </c>
      <c r="AQ71" t="s">
        <v>205</v>
      </c>
      <c r="AR71">
        <v>64</v>
      </c>
      <c r="AT71" t="s">
        <v>1405</v>
      </c>
      <c r="AU71" t="s">
        <v>206</v>
      </c>
      <c r="AV71" t="s">
        <v>1405</v>
      </c>
      <c r="AZ71" t="s">
        <v>1505</v>
      </c>
      <c r="BA71" t="s">
        <v>20</v>
      </c>
    </row>
    <row r="72" spans="1:53" x14ac:dyDescent="0.25">
      <c r="A72" s="118" t="s">
        <v>203</v>
      </c>
      <c r="B72" s="138">
        <v>14</v>
      </c>
      <c r="C72" s="129" t="s">
        <v>235</v>
      </c>
      <c r="D72">
        <v>116</v>
      </c>
      <c r="E72">
        <v>3</v>
      </c>
      <c r="F72" s="108" t="str">
        <f>_xlfn.XLOOKUP(C:C,'coordinate'!I:I,'coordinate'!J:J,"",)</f>
        <v>P2</v>
      </c>
      <c r="G72" s="10" t="s">
        <v>111</v>
      </c>
      <c r="H72" s="108" t="s">
        <v>74</v>
      </c>
      <c r="I72" s="128"/>
      <c r="P72" s="10" t="s">
        <v>1520</v>
      </c>
      <c r="Q72" s="10" t="s">
        <v>1405</v>
      </c>
      <c r="T72" s="10" t="s">
        <v>1405</v>
      </c>
      <c r="U72" s="10" t="s">
        <v>1405</v>
      </c>
      <c r="V72">
        <f t="shared" si="10"/>
        <v>0.45494999999999997</v>
      </c>
      <c r="W72" t="str">
        <f>IFERROR(VLOOKUP(C72,'M1'!$B:$D,3,0),"")</f>
        <v>中前</v>
      </c>
      <c r="X72">
        <v>9</v>
      </c>
      <c r="Y72">
        <v>10</v>
      </c>
      <c r="Z72">
        <v>7</v>
      </c>
      <c r="AA72">
        <v>12</v>
      </c>
      <c r="AB72">
        <v>3</v>
      </c>
      <c r="AC72">
        <v>11</v>
      </c>
      <c r="AD72">
        <f t="shared" si="11"/>
        <v>0.12859999999999999</v>
      </c>
      <c r="AE72">
        <f>VLOOKUP(表格1_57[[#This Row],[負磅]],W!$A$1:$B$32,2,FALSE)</f>
        <v>0.09</v>
      </c>
      <c r="AF72">
        <f>VLOOKUP(表格1_57[[#This Row],[騎師]],J!$A$1:$B$45,2,FALSE)</f>
        <v>0.2286</v>
      </c>
      <c r="AG72">
        <f>VLOOKUP(表格1_57[[#This Row],[練馬師]],T!$A$1:$B$23,2,FALSE)</f>
        <v>0.18590000000000001</v>
      </c>
      <c r="AH72">
        <f>VLOOKUP(表格1_57[[#This Row],[檔位]],'1200M'!$A$1:$B$14,2,0)</f>
        <v>0.28000000000000003</v>
      </c>
      <c r="AI72">
        <v>41</v>
      </c>
      <c r="AJ72">
        <v>1</v>
      </c>
      <c r="AK72">
        <v>9.11</v>
      </c>
      <c r="AN72">
        <v>5</v>
      </c>
      <c r="AP72">
        <v>-3</v>
      </c>
      <c r="AQ72">
        <v>1</v>
      </c>
      <c r="AR72">
        <v>71</v>
      </c>
      <c r="AS72" t="s">
        <v>236</v>
      </c>
      <c r="AT72" t="s">
        <v>1493</v>
      </c>
      <c r="AU72" t="s">
        <v>237</v>
      </c>
      <c r="AV72" t="s">
        <v>1405</v>
      </c>
      <c r="AX72" t="s">
        <v>1419</v>
      </c>
      <c r="BA72" t="s">
        <v>20</v>
      </c>
    </row>
    <row r="73" spans="1:53" x14ac:dyDescent="0.25">
      <c r="A73" s="118" t="s">
        <v>203</v>
      </c>
      <c r="B73" s="139">
        <v>9</v>
      </c>
      <c r="C73" s="108" t="s">
        <v>222</v>
      </c>
      <c r="D73">
        <v>121</v>
      </c>
      <c r="E73">
        <v>6</v>
      </c>
      <c r="F73" s="108" t="str">
        <f>_xlfn.XLOOKUP(C:C,'coordinate'!I:I,'coordinate'!J:J,"",)</f>
        <v>M2</v>
      </c>
      <c r="G73" s="10" t="s">
        <v>77</v>
      </c>
      <c r="H73" s="108" t="s">
        <v>70</v>
      </c>
      <c r="I73" s="128"/>
      <c r="P73" s="10" t="s">
        <v>1420</v>
      </c>
      <c r="Q73" s="10" t="s">
        <v>1405</v>
      </c>
      <c r="S73" s="10" t="s">
        <v>1267</v>
      </c>
      <c r="T73" s="10" t="s">
        <v>1405</v>
      </c>
      <c r="U73" s="10" t="s">
        <v>1405</v>
      </c>
      <c r="V73">
        <f t="shared" si="10"/>
        <v>0.34797</v>
      </c>
      <c r="W73" t="str">
        <f>IFERROR(VLOOKUP(C73,'M1'!$B:$D,3,0),"")</f>
        <v>中後</v>
      </c>
      <c r="X73">
        <v>9</v>
      </c>
      <c r="Y73">
        <v>12</v>
      </c>
      <c r="Z73">
        <v>6</v>
      </c>
      <c r="AB73"/>
      <c r="AD73">
        <f t="shared" si="11"/>
        <v>0.1071</v>
      </c>
      <c r="AE73">
        <f>VLOOKUP(表格1_57[[#This Row],[負磅]],W!$A$1:$B$32,2,FALSE)</f>
        <v>0.04</v>
      </c>
      <c r="AF73">
        <f>VLOOKUP(表格1_57[[#This Row],[騎師]],J!$A$1:$B$45,2,FALSE)</f>
        <v>0.1411</v>
      </c>
      <c r="AG73">
        <f>VLOOKUP(表格1_57[[#This Row],[練馬師]],T!$A$1:$B$23,2,FALSE)</f>
        <v>0.18179999999999999</v>
      </c>
      <c r="AH73">
        <f>VLOOKUP(表格1_57[[#This Row],[檔位]],'1200M'!$A$1:$B$14,2,0)</f>
        <v>0.26</v>
      </c>
      <c r="AI73">
        <v>46</v>
      </c>
      <c r="AJ73">
        <v>1</v>
      </c>
      <c r="AK73">
        <v>10.51</v>
      </c>
      <c r="AN73">
        <v>4</v>
      </c>
      <c r="AP73">
        <v>-4</v>
      </c>
      <c r="AQ73">
        <v>1</v>
      </c>
      <c r="AR73">
        <v>112</v>
      </c>
      <c r="AS73" t="s">
        <v>223</v>
      </c>
      <c r="AT73" t="s">
        <v>1490</v>
      </c>
      <c r="AU73" t="s">
        <v>224</v>
      </c>
      <c r="AV73" t="s">
        <v>1405</v>
      </c>
      <c r="AX73" t="s">
        <v>1419</v>
      </c>
      <c r="AY73" t="s">
        <v>1421</v>
      </c>
      <c r="BA73" t="s">
        <v>20</v>
      </c>
    </row>
    <row r="74" spans="1:53" x14ac:dyDescent="0.25">
      <c r="A74" s="118" t="s">
        <v>203</v>
      </c>
      <c r="B74" s="138">
        <v>13</v>
      </c>
      <c r="C74" s="108" t="s">
        <v>233</v>
      </c>
      <c r="D74">
        <v>117</v>
      </c>
      <c r="E74">
        <v>14</v>
      </c>
      <c r="F74" s="108" t="str">
        <f>_xlfn.XLOOKUP(C:C,'coordinate'!I:I,'coordinate'!J:J,"",)</f>
        <v>O2</v>
      </c>
      <c r="G74" s="10" t="s">
        <v>64</v>
      </c>
      <c r="H74" s="108" t="s">
        <v>135</v>
      </c>
      <c r="I74" s="128"/>
      <c r="P74" s="10" t="s">
        <v>1420</v>
      </c>
      <c r="Q74" s="10" t="s">
        <v>1405</v>
      </c>
      <c r="S74" s="10" t="s">
        <v>1267</v>
      </c>
      <c r="T74" s="10" t="s">
        <v>1384</v>
      </c>
      <c r="U74" s="10" t="s">
        <v>1405</v>
      </c>
      <c r="V74">
        <f t="shared" si="10"/>
        <v>0.55310999999999999</v>
      </c>
      <c r="W74" t="str">
        <f>IFERROR(VLOOKUP(C74,'M1'!$B:$D,3,0),"")</f>
        <v>中前</v>
      </c>
      <c r="X74">
        <v>11</v>
      </c>
      <c r="Y74">
        <v>1</v>
      </c>
      <c r="Z74">
        <v>4</v>
      </c>
      <c r="AA74">
        <v>5</v>
      </c>
      <c r="AB74">
        <v>4</v>
      </c>
      <c r="AC74">
        <v>6</v>
      </c>
      <c r="AD74">
        <f t="shared" si="11"/>
        <v>0.25</v>
      </c>
      <c r="AE74">
        <f>VLOOKUP(表格1_57[[#This Row],[負磅]],W!$A$1:$B$32,2,FALSE)</f>
        <v>0.08</v>
      </c>
      <c r="AF74">
        <f>VLOOKUP(表格1_57[[#This Row],[騎師]],J!$A$1:$B$45,2,FALSE)</f>
        <v>0.26</v>
      </c>
      <c r="AG74">
        <f>VLOOKUP(表格1_57[[#This Row],[練馬師]],T!$A$1:$B$23,2,FALSE)</f>
        <v>0.20369999999999999</v>
      </c>
      <c r="AH74">
        <f>VLOOKUP(表格1_57[[#This Row],[檔位]],'1200M'!$A$1:$B$14,2,0)</f>
        <v>0.21</v>
      </c>
      <c r="AI74">
        <v>42</v>
      </c>
      <c r="AJ74">
        <v>1</v>
      </c>
      <c r="AK74">
        <v>9.2200000000000006</v>
      </c>
      <c r="AN74">
        <v>5</v>
      </c>
      <c r="AP74">
        <v>0</v>
      </c>
      <c r="AQ74">
        <v>2</v>
      </c>
      <c r="AR74">
        <v>60</v>
      </c>
      <c r="AS74" t="s">
        <v>223</v>
      </c>
      <c r="AT74" t="s">
        <v>1490</v>
      </c>
      <c r="AU74" t="s">
        <v>234</v>
      </c>
      <c r="AV74" t="s">
        <v>1405</v>
      </c>
      <c r="AX74" t="s">
        <v>1419</v>
      </c>
      <c r="BA74" t="s">
        <v>20</v>
      </c>
    </row>
    <row r="75" spans="1:53" x14ac:dyDescent="0.25">
      <c r="A75" s="118" t="s">
        <v>203</v>
      </c>
      <c r="B75" s="138">
        <v>3</v>
      </c>
      <c r="C75" s="108" t="s">
        <v>210</v>
      </c>
      <c r="D75">
        <v>131</v>
      </c>
      <c r="E75">
        <v>2</v>
      </c>
      <c r="F75" s="149" t="str">
        <f>_xlfn.XLOOKUP(C:C,'coordinate'!I:I,'coordinate'!J:J,"",)</f>
        <v>P3</v>
      </c>
      <c r="G75" s="10" t="s">
        <v>32</v>
      </c>
      <c r="H75" s="108" t="s">
        <v>53</v>
      </c>
      <c r="I75" s="128"/>
      <c r="P75" s="10" t="s">
        <v>1405</v>
      </c>
      <c r="Q75" s="10">
        <v>2</v>
      </c>
      <c r="S75" s="9" t="s">
        <v>1270</v>
      </c>
      <c r="T75" s="10" t="s">
        <v>1384</v>
      </c>
      <c r="U75" s="10" t="s">
        <v>1405</v>
      </c>
      <c r="V75">
        <f t="shared" si="10"/>
        <v>0.51272999999999991</v>
      </c>
      <c r="W75" t="str">
        <f>IFERROR(VLOOKUP(C75,'M1'!$B:$D,3,0),"")</f>
        <v>中後</v>
      </c>
      <c r="X75">
        <v>4</v>
      </c>
      <c r="Y75">
        <v>5</v>
      </c>
      <c r="Z75">
        <v>2</v>
      </c>
      <c r="AA75">
        <v>4</v>
      </c>
      <c r="AB75">
        <v>6</v>
      </c>
      <c r="AC75">
        <v>12</v>
      </c>
      <c r="AD75">
        <f t="shared" si="11"/>
        <v>0.29289999999999999</v>
      </c>
      <c r="AE75">
        <f>VLOOKUP(表格1_57[[#This Row],[負磅]],W!$A$1:$B$32,2,FALSE)</f>
        <v>-0.06</v>
      </c>
      <c r="AF75">
        <f>VLOOKUP(表格1_57[[#This Row],[騎師]],J!$A$1:$B$45,2,FALSE)</f>
        <v>0.47799999999999998</v>
      </c>
      <c r="AG75">
        <f>VLOOKUP(表格1_57[[#This Row],[練馬師]],T!$A$1:$B$23,2,FALSE)</f>
        <v>0.2281</v>
      </c>
      <c r="AH75">
        <f>VLOOKUP(表格1_57[[#This Row],[檔位]],'1200M'!$A$1:$B$14,2,0)</f>
        <v>0.17</v>
      </c>
      <c r="AI75">
        <v>56</v>
      </c>
      <c r="AJ75">
        <v>1</v>
      </c>
      <c r="AK75">
        <v>8.8699999999999992</v>
      </c>
      <c r="AN75">
        <v>5</v>
      </c>
      <c r="AP75">
        <v>-3</v>
      </c>
      <c r="AQ75">
        <v>2</v>
      </c>
      <c r="AR75">
        <v>60</v>
      </c>
      <c r="AS75" t="s">
        <v>18</v>
      </c>
      <c r="AT75" t="s">
        <v>1475</v>
      </c>
      <c r="AU75" t="s">
        <v>211</v>
      </c>
      <c r="AV75" t="s">
        <v>1405</v>
      </c>
      <c r="AY75" t="s">
        <v>1421</v>
      </c>
      <c r="BA75" t="s">
        <v>96</v>
      </c>
    </row>
    <row r="76" spans="1:53" x14ac:dyDescent="0.25">
      <c r="A76" s="118" t="s">
        <v>203</v>
      </c>
      <c r="B76" s="138">
        <v>10</v>
      </c>
      <c r="C76" s="108" t="s">
        <v>225</v>
      </c>
      <c r="D76">
        <v>119</v>
      </c>
      <c r="E76">
        <v>12</v>
      </c>
      <c r="F76" s="149" t="str">
        <f>_xlfn.XLOOKUP(C:C,'coordinate'!I:I,'coordinate'!J:J,"",)</f>
        <v>M3</v>
      </c>
      <c r="G76" s="10" t="s">
        <v>191</v>
      </c>
      <c r="H76" s="108" t="s">
        <v>138</v>
      </c>
      <c r="I76" s="128"/>
      <c r="P76" s="10" t="s">
        <v>1420</v>
      </c>
      <c r="Q76" s="10" t="s">
        <v>1405</v>
      </c>
      <c r="T76" s="10" t="s">
        <v>1405</v>
      </c>
      <c r="U76" s="10" t="s">
        <v>1405</v>
      </c>
      <c r="V76">
        <f t="shared" si="10"/>
        <v>0.435</v>
      </c>
      <c r="W76" t="str">
        <f>IFERROR(VLOOKUP(C76,'M1'!$B:$D,3,0),"")</f>
        <v>留後</v>
      </c>
      <c r="X76">
        <v>9</v>
      </c>
      <c r="Y76">
        <v>13</v>
      </c>
      <c r="Z76">
        <v>5</v>
      </c>
      <c r="AA76">
        <v>8</v>
      </c>
      <c r="AB76"/>
      <c r="AD76">
        <f t="shared" si="11"/>
        <v>0.15</v>
      </c>
      <c r="AE76">
        <f>VLOOKUP(表格1_57[[#This Row],[負磅]],W!$A$1:$B$32,2,FALSE)</f>
        <v>0.06</v>
      </c>
      <c r="AF76">
        <f>VLOOKUP(表格1_57[[#This Row],[騎師]],J!$A$1:$B$45,2,FALSE)</f>
        <v>0.2049</v>
      </c>
      <c r="AG76">
        <f>VLOOKUP(表格1_57[[#This Row],[練馬師]],T!$A$1:$B$23,2,FALSE)</f>
        <v>0.30509999999999998</v>
      </c>
      <c r="AH76">
        <f>VLOOKUP(表格1_57[[#This Row],[檔位]],'1200M'!$A$1:$B$14,2,0)</f>
        <v>0.18</v>
      </c>
      <c r="AI76">
        <v>44</v>
      </c>
      <c r="AJ76">
        <v>1</v>
      </c>
      <c r="AK76">
        <v>10.38</v>
      </c>
      <c r="AN76">
        <v>4</v>
      </c>
      <c r="AP76">
        <v>-4</v>
      </c>
      <c r="AQ76">
        <v>1</v>
      </c>
      <c r="AR76">
        <v>64</v>
      </c>
      <c r="AS76" t="s">
        <v>226</v>
      </c>
      <c r="AT76" t="s">
        <v>1405</v>
      </c>
      <c r="AU76" t="s">
        <v>227</v>
      </c>
      <c r="AV76" t="s">
        <v>1405</v>
      </c>
      <c r="AX76" t="s">
        <v>1419</v>
      </c>
      <c r="AY76" t="s">
        <v>1421</v>
      </c>
      <c r="BA76" t="s">
        <v>20</v>
      </c>
    </row>
    <row r="77" spans="1:53" x14ac:dyDescent="0.25">
      <c r="A77" s="118" t="s">
        <v>203</v>
      </c>
      <c r="B77" s="139">
        <v>11</v>
      </c>
      <c r="C77" s="108" t="s">
        <v>228</v>
      </c>
      <c r="D77">
        <v>112</v>
      </c>
      <c r="E77">
        <v>5</v>
      </c>
      <c r="F77" s="147" t="str">
        <f>_xlfn.XLOOKUP(C:C,'coordinate'!I:I,'coordinate'!J:J,"",)</f>
        <v>P4</v>
      </c>
      <c r="G77" s="113" t="s">
        <v>27</v>
      </c>
      <c r="H77" s="114" t="s">
        <v>28</v>
      </c>
      <c r="I77" s="128"/>
      <c r="P77" s="10" t="s">
        <v>1405</v>
      </c>
      <c r="Q77" s="10" t="s">
        <v>1405</v>
      </c>
      <c r="T77" s="10" t="s">
        <v>1405</v>
      </c>
      <c r="U77" s="10" t="s">
        <v>1405</v>
      </c>
      <c r="V77">
        <f t="shared" si="10"/>
        <v>0.43193999999999999</v>
      </c>
      <c r="W77" t="str">
        <f>IFERROR(VLOOKUP(C77,'M1'!$B:$D,3,0),"")</f>
        <v>留後</v>
      </c>
      <c r="X77">
        <v>11</v>
      </c>
      <c r="Y77">
        <v>12</v>
      </c>
      <c r="Z77">
        <v>13</v>
      </c>
      <c r="AA77">
        <v>10</v>
      </c>
      <c r="AB77"/>
      <c r="AD77">
        <f t="shared" si="11"/>
        <v>7.1400000000000005E-2</v>
      </c>
      <c r="AE77">
        <f>VLOOKUP(表格1_57[[#This Row],[負磅]],W!$A$1:$B$32,2,FALSE)</f>
        <v>0.13</v>
      </c>
      <c r="AF77">
        <f>VLOOKUP(表格1_57[[#This Row],[騎師]],J!$A$1:$B$45,2,FALSE)</f>
        <v>0.1928</v>
      </c>
      <c r="AG77">
        <f>VLOOKUP(表格1_57[[#This Row],[練馬師]],T!$A$1:$B$23,2,FALSE)</f>
        <v>0.22900000000000001</v>
      </c>
      <c r="AH77">
        <f>VLOOKUP(表格1_57[[#This Row],[檔位]],'1200M'!$A$1:$B$14,2,0)</f>
        <v>0.26</v>
      </c>
      <c r="AI77">
        <v>44</v>
      </c>
      <c r="AJ77">
        <v>1</v>
      </c>
      <c r="AK77">
        <v>9.99</v>
      </c>
      <c r="AN77">
        <v>4</v>
      </c>
      <c r="AP77">
        <v>-4</v>
      </c>
      <c r="AQ77">
        <v>1</v>
      </c>
      <c r="AR77">
        <v>91</v>
      </c>
      <c r="AS77" t="s">
        <v>29</v>
      </c>
      <c r="AT77" t="s">
        <v>1472</v>
      </c>
      <c r="AU77" t="s">
        <v>229</v>
      </c>
      <c r="AV77" t="s">
        <v>1405</v>
      </c>
      <c r="AY77" t="s">
        <v>1421</v>
      </c>
      <c r="BA77" t="s">
        <v>20</v>
      </c>
    </row>
    <row r="78" spans="1:53" x14ac:dyDescent="0.25">
      <c r="A78" s="118" t="s">
        <v>203</v>
      </c>
      <c r="B78" s="138">
        <v>6</v>
      </c>
      <c r="C78" s="108" t="s">
        <v>216</v>
      </c>
      <c r="D78">
        <v>127</v>
      </c>
      <c r="E78">
        <v>11</v>
      </c>
      <c r="F78" s="147" t="str">
        <f>_xlfn.XLOOKUP(C:C,'coordinate'!I:I,'coordinate'!J:J,"",)</f>
        <v>M4</v>
      </c>
      <c r="G78" s="10" t="s">
        <v>125</v>
      </c>
      <c r="H78" s="108" t="s">
        <v>78</v>
      </c>
      <c r="I78" s="128"/>
      <c r="P78" s="10" t="s">
        <v>1405</v>
      </c>
      <c r="Q78" s="10" t="s">
        <v>1405</v>
      </c>
      <c r="S78" s="9" t="s">
        <v>1270</v>
      </c>
      <c r="T78" s="10" t="s">
        <v>1405</v>
      </c>
      <c r="U78" s="10" t="s">
        <v>1405</v>
      </c>
      <c r="V78">
        <f t="shared" si="10"/>
        <v>0.26413000000000009</v>
      </c>
      <c r="W78" t="str">
        <f>IFERROR(VLOOKUP(C78,'M1'!$B:$D,3,0),"")</f>
        <v/>
      </c>
      <c r="X78" t="s">
        <v>174</v>
      </c>
      <c r="AB78"/>
      <c r="AD78">
        <v>0.125</v>
      </c>
      <c r="AE78">
        <f>VLOOKUP(表格1_57[[#This Row],[負磅]],W!$A$1:$B$32,2,FALSE)</f>
        <v>-1.99999999999999E-2</v>
      </c>
      <c r="AF78">
        <f>VLOOKUP(表格1_57[[#This Row],[騎師]],J!$A$1:$B$45,2,FALSE)</f>
        <v>0.20799999999999999</v>
      </c>
      <c r="AG78">
        <f>VLOOKUP(表格1_57[[#This Row],[練馬師]],T!$A$1:$B$23,2,FALSE)</f>
        <v>0.14910000000000001</v>
      </c>
      <c r="AH78">
        <f>VLOOKUP(表格1_57[[#This Row],[檔位]],'1200M'!$A$1:$B$14,2,0)</f>
        <v>0.13</v>
      </c>
      <c r="AI78">
        <v>52</v>
      </c>
      <c r="AN78">
        <v>4</v>
      </c>
      <c r="AP78" t="s">
        <v>174</v>
      </c>
      <c r="AQ78">
        <v>2</v>
      </c>
      <c r="AR78" t="s">
        <v>174</v>
      </c>
      <c r="AT78" t="s">
        <v>1405</v>
      </c>
      <c r="AU78" t="s">
        <v>217</v>
      </c>
      <c r="AV78" t="s">
        <v>1405</v>
      </c>
      <c r="AW78" t="s">
        <v>1405</v>
      </c>
      <c r="AX78" t="s">
        <v>1405</v>
      </c>
      <c r="AY78" t="s">
        <v>1405</v>
      </c>
      <c r="AZ78" t="s">
        <v>1405</v>
      </c>
      <c r="BA78" t="s">
        <v>20</v>
      </c>
    </row>
    <row r="79" spans="1:53" x14ac:dyDescent="0.25">
      <c r="A79" s="144" t="s">
        <v>203</v>
      </c>
      <c r="B79" s="138">
        <v>5</v>
      </c>
      <c r="C79" s="108" t="s">
        <v>214</v>
      </c>
      <c r="D79">
        <v>129</v>
      </c>
      <c r="E79">
        <v>1</v>
      </c>
      <c r="F79" s="9" t="str">
        <f>_xlfn.XLOOKUP(C:C,'coordinate'!I:I,'coordinate'!J:J,"",)</f>
        <v>PL</v>
      </c>
      <c r="G79" s="10" t="s">
        <v>56</v>
      </c>
      <c r="H79" s="108" t="s">
        <v>57</v>
      </c>
      <c r="I79" s="128"/>
      <c r="Q79" s="10" t="s">
        <v>1405</v>
      </c>
      <c r="T79" s="10" t="s">
        <v>1405</v>
      </c>
      <c r="U79" s="10" t="s">
        <v>1405</v>
      </c>
      <c r="V79">
        <f t="shared" si="10"/>
        <v>0.3698300000000001</v>
      </c>
      <c r="W79" t="str">
        <f>IFERROR(VLOOKUP(C79,'M1'!$B:$D,3,0),"")</f>
        <v>留後</v>
      </c>
      <c r="X79">
        <v>8</v>
      </c>
      <c r="Y79">
        <v>8</v>
      </c>
      <c r="Z79">
        <v>5</v>
      </c>
      <c r="AA79">
        <v>11</v>
      </c>
      <c r="AB79">
        <v>12</v>
      </c>
      <c r="AC79">
        <v>9</v>
      </c>
      <c r="AD79">
        <f>ROUND( ((1-(X79/14))*0.1*IF(X79&lt;&gt;0,1,0)) + ((1-(Y79/14))*0.1*IF(Y79&lt;&gt;0,1,0)) + ((1-(Z79/14))*0.1*IF(Z79&lt;&gt;0,1,0)) + ((1-(AA79/14))*0.1*IF(AA79&lt;&gt;0,1,0)), 4 )</f>
        <v>0.1714</v>
      </c>
      <c r="AE79">
        <f>VLOOKUP(表格1_57[[#This Row],[負磅]],W!$A$1:$B$32,2,FALSE)</f>
        <v>-3.9999999999999897E-2</v>
      </c>
      <c r="AF79">
        <f>VLOOKUP(表格1_57[[#This Row],[騎師]],J!$A$1:$B$45,2,FALSE)</f>
        <v>0.24390000000000001</v>
      </c>
      <c r="AG79">
        <f>VLOOKUP(表格1_57[[#This Row],[練馬師]],T!$A$1:$B$23,2,FALSE)</f>
        <v>0.16420000000000001</v>
      </c>
      <c r="AH79">
        <f>VLOOKUP(表格1_57[[#This Row],[檔位]],'1200M'!$A$1:$B$14,2,0)</f>
        <v>0.28999999999999998</v>
      </c>
      <c r="AI79">
        <v>54</v>
      </c>
      <c r="AJ79">
        <v>1</v>
      </c>
      <c r="AK79">
        <v>8.99</v>
      </c>
      <c r="AN79">
        <v>9</v>
      </c>
      <c r="AP79">
        <v>-4</v>
      </c>
      <c r="AQ79">
        <v>1</v>
      </c>
      <c r="AR79">
        <v>64</v>
      </c>
      <c r="AS79" t="s">
        <v>39</v>
      </c>
      <c r="AT79" t="s">
        <v>1469</v>
      </c>
      <c r="AU79" t="s">
        <v>215</v>
      </c>
      <c r="AV79" t="s">
        <v>587</v>
      </c>
      <c r="BA79" t="s">
        <v>96</v>
      </c>
    </row>
    <row r="80" spans="1:53" x14ac:dyDescent="0.25">
      <c r="A80" s="118" t="s">
        <v>203</v>
      </c>
      <c r="B80" s="138">
        <v>12</v>
      </c>
      <c r="C80" s="129" t="s">
        <v>230</v>
      </c>
      <c r="D80">
        <v>118</v>
      </c>
      <c r="E80">
        <v>9</v>
      </c>
      <c r="F80" s="9" t="str">
        <f>_xlfn.XLOOKUP(C:C,'coordinate'!I:I,'coordinate'!J:J,"",)</f>
        <v>ML</v>
      </c>
      <c r="G80" s="10" t="s">
        <v>69</v>
      </c>
      <c r="H80" s="108" t="s">
        <v>90</v>
      </c>
      <c r="I80" s="128" t="s">
        <v>593</v>
      </c>
      <c r="P80" s="10" t="s">
        <v>1273</v>
      </c>
      <c r="Q80" s="10">
        <v>1</v>
      </c>
      <c r="T80" s="10" t="s">
        <v>1384</v>
      </c>
      <c r="U80" s="10" t="s">
        <v>1405</v>
      </c>
      <c r="V80">
        <f t="shared" si="10"/>
        <v>0.51971000000000001</v>
      </c>
      <c r="W80" t="str">
        <f>IFERROR(VLOOKUP(C80,'M1'!$B:$D,3,0),"")</f>
        <v>留後</v>
      </c>
      <c r="X80">
        <v>4</v>
      </c>
      <c r="Y80">
        <v>5</v>
      </c>
      <c r="Z80">
        <v>9</v>
      </c>
      <c r="AA80">
        <v>9</v>
      </c>
      <c r="AB80">
        <v>3</v>
      </c>
      <c r="AC80">
        <v>11</v>
      </c>
      <c r="AD80">
        <f>ROUND( ((1-(X80/14))*0.1*IF(X80&lt;&gt;0,1,0)) + ((1-(Y80/14))*0.1*IF(Y80&lt;&gt;0,1,0)) + ((1-(Z80/14))*0.1*IF(Z80&lt;&gt;0,1,0)) + ((1-(AA80/14))*0.1*IF(AA80&lt;&gt;0,1,0)), 4 )</f>
        <v>0.20710000000000001</v>
      </c>
      <c r="AE80">
        <f>VLOOKUP(表格1_57[[#This Row],[負磅]],W!$A$1:$B$32,2,FALSE)</f>
        <v>7.0000000000000007E-2</v>
      </c>
      <c r="AF80">
        <f>VLOOKUP(表格1_57[[#This Row],[騎師]],J!$A$1:$B$45,2,FALSE)</f>
        <v>0.19520000000000001</v>
      </c>
      <c r="AG80">
        <f>VLOOKUP(表格1_57[[#This Row],[練馬師]],T!$A$1:$B$23,2,FALSE)</f>
        <v>0.2535</v>
      </c>
      <c r="AH80">
        <f>VLOOKUP(表格1_57[[#This Row],[檔位]],'1200M'!$A$1:$B$14,2,0)</f>
        <v>0.27</v>
      </c>
      <c r="AI80">
        <v>43</v>
      </c>
      <c r="AJ80">
        <v>1</v>
      </c>
      <c r="AK80">
        <v>8.9700000000000006</v>
      </c>
      <c r="AN80">
        <v>5</v>
      </c>
      <c r="AP80">
        <v>-3</v>
      </c>
      <c r="AQ80" t="s">
        <v>17</v>
      </c>
      <c r="AR80">
        <v>56</v>
      </c>
      <c r="AS80" t="s">
        <v>231</v>
      </c>
      <c r="AT80" t="s">
        <v>1491</v>
      </c>
      <c r="AU80" t="s">
        <v>232</v>
      </c>
      <c r="AV80" t="s">
        <v>1405</v>
      </c>
      <c r="AY80" t="s">
        <v>1421</v>
      </c>
      <c r="BA80" t="s">
        <v>20</v>
      </c>
    </row>
    <row r="81" spans="1:53" x14ac:dyDescent="0.25">
      <c r="A81" s="145" t="s">
        <v>238</v>
      </c>
      <c r="B81" s="145" t="str">
        <f>VLOOKUP(表格1_57[[#This Row],[場]],Raceinfo!$A$1:$C$11,3,FALSE)</f>
        <v>第二班</v>
      </c>
      <c r="C81" s="145" t="str">
        <f>VLOOKUP(表格1_57[[#This Row],[場]],Raceinfo!$A$1:$C$11,2,FALSE)</f>
        <v>1400米</v>
      </c>
      <c r="D81" s="145" t="s">
        <v>1835</v>
      </c>
      <c r="F81" s="108" t="str">
        <f>_xlfn.XLOOKUP(C:C,'coordinate'!I:I,'coordinate'!J:J,"",)</f>
        <v/>
      </c>
      <c r="G81" s="10"/>
      <c r="H81" s="108"/>
      <c r="I81" s="128" t="s">
        <v>2030</v>
      </c>
      <c r="P81" s="10" t="s">
        <v>1405</v>
      </c>
      <c r="Q81" s="10" t="s">
        <v>1405</v>
      </c>
      <c r="S81" s="10" t="s">
        <v>1405</v>
      </c>
      <c r="T81" s="10" t="s">
        <v>1405</v>
      </c>
      <c r="U81" s="10" t="s">
        <v>1405</v>
      </c>
      <c r="W81" t="str">
        <f>IFERROR(VLOOKUP(C81,'M1'!$B:$D,3,0),"")</f>
        <v/>
      </c>
      <c r="AB81"/>
      <c r="AN81"/>
      <c r="AP81"/>
      <c r="AT81" t="s">
        <v>1405</v>
      </c>
      <c r="AV81" t="s">
        <v>1405</v>
      </c>
      <c r="AW81" t="s">
        <v>1405</v>
      </c>
      <c r="AX81" t="s">
        <v>1405</v>
      </c>
      <c r="AY81" t="s">
        <v>1405</v>
      </c>
      <c r="AZ81" t="s">
        <v>1405</v>
      </c>
      <c r="BA81" t="s">
        <v>13</v>
      </c>
    </row>
    <row r="82" spans="1:53" x14ac:dyDescent="0.25">
      <c r="A82" s="11" t="s">
        <v>238</v>
      </c>
      <c r="B82" s="139">
        <v>8</v>
      </c>
      <c r="C82" s="108" t="s">
        <v>254</v>
      </c>
      <c r="D82">
        <v>114</v>
      </c>
      <c r="E82">
        <v>2</v>
      </c>
      <c r="F82" s="11" t="str">
        <f>_xlfn.XLOOKUP(C:C,'coordinate'!I:I,'coordinate'!J:J,"",)</f>
        <v>PH</v>
      </c>
      <c r="G82" s="10" t="s">
        <v>15</v>
      </c>
      <c r="H82" s="108" t="s">
        <v>74</v>
      </c>
      <c r="I82" s="128"/>
      <c r="Q82" s="10">
        <v>1</v>
      </c>
      <c r="T82" s="10" t="s">
        <v>1384</v>
      </c>
      <c r="U82" s="10" t="s">
        <v>1405</v>
      </c>
      <c r="V82">
        <f t="shared" ref="V82:V90" si="12">AD82+AE82+(AF82*0.3)+(AG82*0.3)+(AH82*0.4)+AO82</f>
        <v>0.52903</v>
      </c>
      <c r="W82" t="str">
        <f>IFERROR(VLOOKUP(C82,'M1'!$B:$D,3,0),"")</f>
        <v>放頭</v>
      </c>
      <c r="X82">
        <v>5</v>
      </c>
      <c r="Y82">
        <v>5</v>
      </c>
      <c r="Z82">
        <v>13</v>
      </c>
      <c r="AA82">
        <v>4</v>
      </c>
      <c r="AB82">
        <v>2</v>
      </c>
      <c r="AC82">
        <v>10</v>
      </c>
      <c r="AD82">
        <f t="shared" ref="AD82:AD90" si="13">ROUND( ((1-(X82/14))*0.1*IF(X82&lt;&gt;0,1,0)) + ((1-(Y82/14))*0.1*IF(Y82&lt;&gt;0,1,0)) + ((1-(Z82/14))*0.1*IF(Z82&lt;&gt;0,1,0)) + ((1-(AA82/14))*0.1*IF(AA82&lt;&gt;0,1,0)), 4 )</f>
        <v>0.20710000000000001</v>
      </c>
      <c r="AE82">
        <f>VLOOKUP(表格1_57[[#This Row],[負磅]],W!$A$1:$B$32,2,FALSE)</f>
        <v>0.11</v>
      </c>
      <c r="AF82">
        <f>VLOOKUP(表格1_57[[#This Row],[騎師]],J!$A$1:$B$45,2,FALSE)</f>
        <v>0.1472</v>
      </c>
      <c r="AG82">
        <f>VLOOKUP(表格1_57[[#This Row],[練馬師]],T!$A$1:$B$23,2,FALSE)</f>
        <v>0.18590000000000001</v>
      </c>
      <c r="AH82">
        <f>VLOOKUP(表格1_57[[#This Row],[檔位]],'1400M'!$A$1:$B$14,2,0)</f>
        <v>0.28000000000000003</v>
      </c>
      <c r="AI82">
        <v>83</v>
      </c>
      <c r="AJ82">
        <v>1</v>
      </c>
      <c r="AK82">
        <v>20.53</v>
      </c>
      <c r="AN82">
        <v>7</v>
      </c>
      <c r="AP82">
        <v>-4</v>
      </c>
      <c r="AQ82">
        <v>1</v>
      </c>
      <c r="AR82">
        <v>133</v>
      </c>
      <c r="AT82" t="s">
        <v>1405</v>
      </c>
      <c r="AU82" t="s">
        <v>255</v>
      </c>
      <c r="AV82" t="s">
        <v>1405</v>
      </c>
      <c r="BA82" t="s">
        <v>96</v>
      </c>
    </row>
    <row r="83" spans="1:53" x14ac:dyDescent="0.25">
      <c r="A83" s="11" t="s">
        <v>238</v>
      </c>
      <c r="B83" s="138">
        <v>3</v>
      </c>
      <c r="C83" s="11" t="s">
        <v>243</v>
      </c>
      <c r="D83">
        <v>133</v>
      </c>
      <c r="E83">
        <v>4</v>
      </c>
      <c r="F83" s="11" t="str">
        <f>_xlfn.XLOOKUP(C:C,'coordinate'!I:I,'coordinate'!J:J,"",)</f>
        <v>OH</v>
      </c>
      <c r="G83" s="10" t="s">
        <v>32</v>
      </c>
      <c r="H83" s="108" t="s">
        <v>16</v>
      </c>
      <c r="I83" s="128" t="s">
        <v>593</v>
      </c>
      <c r="Q83" s="10">
        <v>4</v>
      </c>
      <c r="S83" s="9" t="s">
        <v>1270</v>
      </c>
      <c r="T83" s="10" t="s">
        <v>1384</v>
      </c>
      <c r="U83" s="10" t="s">
        <v>1405</v>
      </c>
      <c r="V83">
        <f t="shared" si="12"/>
        <v>0.48618999999999996</v>
      </c>
      <c r="W83" t="str">
        <f>IFERROR(VLOOKUP(C83,'M1'!$B:$D,3,0),"")</f>
        <v>放頭</v>
      </c>
      <c r="X83">
        <v>5</v>
      </c>
      <c r="Y83">
        <v>5</v>
      </c>
      <c r="Z83">
        <v>1</v>
      </c>
      <c r="AA83">
        <v>2</v>
      </c>
      <c r="AB83">
        <v>1</v>
      </c>
      <c r="AC83">
        <v>1</v>
      </c>
      <c r="AD83">
        <f t="shared" si="13"/>
        <v>0.30709999999999998</v>
      </c>
      <c r="AE83">
        <f>VLOOKUP(表格1_57[[#This Row],[負磅]],W!$A$1:$B$32,2,FALSE)</f>
        <v>-0.08</v>
      </c>
      <c r="AF83">
        <f>VLOOKUP(表格1_57[[#This Row],[騎師]],J!$A$1:$B$45,2,FALSE)</f>
        <v>0.47799999999999998</v>
      </c>
      <c r="AG83">
        <f>VLOOKUP(表格1_57[[#This Row],[練馬師]],T!$A$1:$B$23,2,FALSE)</f>
        <v>0.21229999999999999</v>
      </c>
      <c r="AH83">
        <f>VLOOKUP(表格1_57[[#This Row],[檔位]],'1400M'!$A$1:$B$14,2,0)</f>
        <v>0.13</v>
      </c>
      <c r="AI83">
        <v>100</v>
      </c>
      <c r="AJ83">
        <v>1</v>
      </c>
      <c r="AK83">
        <v>20.12</v>
      </c>
      <c r="AN83">
        <v>4</v>
      </c>
      <c r="AP83">
        <v>0</v>
      </c>
      <c r="AQ83">
        <v>1</v>
      </c>
      <c r="AR83">
        <v>77</v>
      </c>
      <c r="AS83" t="s">
        <v>18</v>
      </c>
      <c r="AT83" t="s">
        <v>1475</v>
      </c>
      <c r="AU83" t="s">
        <v>244</v>
      </c>
      <c r="AV83" t="s">
        <v>1405</v>
      </c>
      <c r="BA83" t="s">
        <v>96</v>
      </c>
    </row>
    <row r="84" spans="1:53" x14ac:dyDescent="0.25">
      <c r="A84" s="11" t="s">
        <v>238</v>
      </c>
      <c r="B84" s="138">
        <v>6</v>
      </c>
      <c r="C84" s="11" t="s">
        <v>249</v>
      </c>
      <c r="D84">
        <v>119</v>
      </c>
      <c r="E84">
        <v>8</v>
      </c>
      <c r="F84" s="148" t="str">
        <f>_xlfn.XLOOKUP(C:C,'coordinate'!I:I,'coordinate'!J:J,"",)</f>
        <v>P1</v>
      </c>
      <c r="G84" s="10" t="s">
        <v>128</v>
      </c>
      <c r="H84" s="108" t="s">
        <v>33</v>
      </c>
      <c r="I84" s="128"/>
      <c r="P84" s="10" t="s">
        <v>1405</v>
      </c>
      <c r="Q84" s="10" t="s">
        <v>1405</v>
      </c>
      <c r="T84" s="10" t="s">
        <v>1405</v>
      </c>
      <c r="U84" s="10" t="s">
        <v>1387</v>
      </c>
      <c r="V84">
        <f t="shared" si="12"/>
        <v>0.53032000000000001</v>
      </c>
      <c r="W84" t="str">
        <f>IFERROR(VLOOKUP(C84,'M1'!$B:$D,3,0),"")</f>
        <v>放頭</v>
      </c>
      <c r="X84">
        <v>11</v>
      </c>
      <c r="Y84">
        <v>7</v>
      </c>
      <c r="Z84">
        <v>8</v>
      </c>
      <c r="AA84">
        <v>2</v>
      </c>
      <c r="AB84">
        <v>7</v>
      </c>
      <c r="AC84">
        <v>1</v>
      </c>
      <c r="AD84">
        <f t="shared" si="13"/>
        <v>0.2</v>
      </c>
      <c r="AE84">
        <f>VLOOKUP(表格1_57[[#This Row],[負磅]],W!$A$1:$B$32,2,FALSE)</f>
        <v>0.06</v>
      </c>
      <c r="AF84">
        <f>VLOOKUP(表格1_57[[#This Row],[騎師]],J!$A$1:$B$45,2,FALSE)</f>
        <v>0.1789</v>
      </c>
      <c r="AG84">
        <f>VLOOKUP(表格1_57[[#This Row],[練馬師]],T!$A$1:$B$23,2,FALSE)</f>
        <v>0.2155</v>
      </c>
      <c r="AH84">
        <f>VLOOKUP(表格1_57[[#This Row],[檔位]],'1400M'!$A$1:$B$14,2,0)</f>
        <v>0.38</v>
      </c>
      <c r="AI84">
        <v>86</v>
      </c>
      <c r="AJ84">
        <v>1</v>
      </c>
      <c r="AK84">
        <v>21.46</v>
      </c>
      <c r="AN84">
        <v>7</v>
      </c>
      <c r="AP84">
        <v>-3</v>
      </c>
      <c r="AQ84">
        <v>1</v>
      </c>
      <c r="AR84">
        <v>53</v>
      </c>
      <c r="AS84" t="s">
        <v>18</v>
      </c>
      <c r="AT84" t="s">
        <v>1475</v>
      </c>
      <c r="AU84" t="s">
        <v>250</v>
      </c>
      <c r="AV84" t="s">
        <v>1405</v>
      </c>
      <c r="BA84" t="s">
        <v>96</v>
      </c>
    </row>
    <row r="85" spans="1:53" x14ac:dyDescent="0.25">
      <c r="A85" s="11" t="s">
        <v>238</v>
      </c>
      <c r="B85" s="138">
        <v>1</v>
      </c>
      <c r="C85" s="11" t="s">
        <v>239</v>
      </c>
      <c r="D85">
        <v>125</v>
      </c>
      <c r="E85">
        <v>9</v>
      </c>
      <c r="F85" s="148" t="str">
        <f>_xlfn.XLOOKUP(C:C,'coordinate'!I:I,'coordinate'!J:J,"",)</f>
        <v>O1</v>
      </c>
      <c r="G85" s="10" t="s">
        <v>73</v>
      </c>
      <c r="H85" s="108" t="s">
        <v>112</v>
      </c>
      <c r="I85" s="128" t="s">
        <v>1513</v>
      </c>
      <c r="Q85" s="10" t="s">
        <v>1405</v>
      </c>
      <c r="T85" s="10" t="s">
        <v>1384</v>
      </c>
      <c r="U85" s="10" t="s">
        <v>1405</v>
      </c>
      <c r="V85">
        <f t="shared" si="12"/>
        <v>0.54232999999999998</v>
      </c>
      <c r="W85" t="str">
        <f>IFERROR(VLOOKUP(C85,'M1'!$B:$D,3,0),"")</f>
        <v>放頭</v>
      </c>
      <c r="X85">
        <v>4</v>
      </c>
      <c r="Y85">
        <v>1</v>
      </c>
      <c r="Z85">
        <v>7</v>
      </c>
      <c r="AA85">
        <v>2</v>
      </c>
      <c r="AB85">
        <v>7</v>
      </c>
      <c r="AC85">
        <v>1</v>
      </c>
      <c r="AD85">
        <f t="shared" si="13"/>
        <v>0.3</v>
      </c>
      <c r="AE85">
        <f>VLOOKUP(表格1_57[[#This Row],[負磅]],W!$A$1:$B$32,2,FALSE)</f>
        <v>0</v>
      </c>
      <c r="AF85">
        <f>VLOOKUP(表格1_57[[#This Row],[騎師]],J!$A$1:$B$45,2,FALSE)</f>
        <v>0.28000000000000003</v>
      </c>
      <c r="AG85">
        <f>VLOOKUP(表格1_57[[#This Row],[練馬師]],T!$A$1:$B$23,2,FALSE)</f>
        <v>0.22109999999999999</v>
      </c>
      <c r="AH85">
        <f>VLOOKUP(表格1_57[[#This Row],[檔位]],'1400M'!$A$1:$B$14,2,0)</f>
        <v>0.23</v>
      </c>
      <c r="AI85">
        <v>102</v>
      </c>
      <c r="AJ85">
        <v>1</v>
      </c>
      <c r="AK85">
        <v>21.55</v>
      </c>
      <c r="AN85">
        <v>6</v>
      </c>
      <c r="AP85">
        <v>0</v>
      </c>
      <c r="AQ85">
        <v>1</v>
      </c>
      <c r="AR85">
        <v>56</v>
      </c>
      <c r="AS85" t="s">
        <v>18</v>
      </c>
      <c r="AT85" t="s">
        <v>1475</v>
      </c>
      <c r="AU85" t="s">
        <v>240</v>
      </c>
      <c r="AV85" t="s">
        <v>1405</v>
      </c>
      <c r="AZ85" t="s">
        <v>1505</v>
      </c>
      <c r="BA85" t="s">
        <v>96</v>
      </c>
    </row>
    <row r="86" spans="1:53" x14ac:dyDescent="0.25">
      <c r="A86" s="11" t="s">
        <v>238</v>
      </c>
      <c r="B86" s="138">
        <v>2</v>
      </c>
      <c r="C86" s="130" t="s">
        <v>241</v>
      </c>
      <c r="D86">
        <v>133</v>
      </c>
      <c r="E86">
        <v>1</v>
      </c>
      <c r="F86" s="108" t="str">
        <f>_xlfn.XLOOKUP(C:C,'coordinate'!I:I,'coordinate'!J:J,"",)</f>
        <v>P2</v>
      </c>
      <c r="G86" s="111" t="s">
        <v>22</v>
      </c>
      <c r="H86" s="112" t="s">
        <v>23</v>
      </c>
      <c r="I86" s="128"/>
      <c r="Q86" s="10">
        <v>5</v>
      </c>
      <c r="T86" s="10" t="s">
        <v>1384</v>
      </c>
      <c r="U86" s="10" t="s">
        <v>1405</v>
      </c>
      <c r="V86">
        <f t="shared" si="12"/>
        <v>0.48290999999999995</v>
      </c>
      <c r="W86" t="str">
        <f>IFERROR(VLOOKUP(C86,'M1'!$B:$D,3,0),"")</f>
        <v>中後</v>
      </c>
      <c r="X86">
        <v>5</v>
      </c>
      <c r="Y86">
        <v>5</v>
      </c>
      <c r="Z86">
        <v>3</v>
      </c>
      <c r="AA86">
        <v>2</v>
      </c>
      <c r="AB86">
        <v>1</v>
      </c>
      <c r="AC86">
        <v>8</v>
      </c>
      <c r="AD86">
        <f t="shared" si="13"/>
        <v>0.29289999999999999</v>
      </c>
      <c r="AE86">
        <f>VLOOKUP(表格1_57[[#This Row],[負磅]],W!$A$1:$B$32,2,FALSE)</f>
        <v>-0.08</v>
      </c>
      <c r="AF86">
        <f>VLOOKUP(表格1_57[[#This Row],[騎師]],J!$A$1:$B$45,2,FALSE)</f>
        <v>0.2487</v>
      </c>
      <c r="AG86">
        <f>VLOOKUP(表格1_57[[#This Row],[練馬師]],T!$A$1:$B$23,2,FALSE)</f>
        <v>0.318</v>
      </c>
      <c r="AH86">
        <f>VLOOKUP(表格1_57[[#This Row],[檔位]],'1400M'!$A$1:$B$14,2,0)</f>
        <v>0.25</v>
      </c>
      <c r="AI86">
        <v>100</v>
      </c>
      <c r="AJ86">
        <v>1</v>
      </c>
      <c r="AK86">
        <v>21.43</v>
      </c>
      <c r="AN86">
        <v>6</v>
      </c>
      <c r="AP86">
        <v>-1</v>
      </c>
      <c r="AQ86">
        <v>1</v>
      </c>
      <c r="AR86">
        <v>67</v>
      </c>
      <c r="AT86" t="s">
        <v>1405</v>
      </c>
      <c r="AU86" t="s">
        <v>242</v>
      </c>
      <c r="AV86" t="s">
        <v>1405</v>
      </c>
      <c r="BA86" t="s">
        <v>96</v>
      </c>
    </row>
    <row r="87" spans="1:53" x14ac:dyDescent="0.25">
      <c r="A87" s="11" t="s">
        <v>238</v>
      </c>
      <c r="B87" s="138">
        <v>7</v>
      </c>
      <c r="C87" s="130" t="s">
        <v>251</v>
      </c>
      <c r="D87">
        <v>117</v>
      </c>
      <c r="E87">
        <v>7</v>
      </c>
      <c r="F87" s="108" t="str">
        <f>_xlfn.XLOOKUP(C:C,'coordinate'!I:I,'coordinate'!J:J,"",)</f>
        <v>O2</v>
      </c>
      <c r="G87" s="10" t="s">
        <v>125</v>
      </c>
      <c r="H87" s="108" t="s">
        <v>85</v>
      </c>
      <c r="I87" s="128" t="s">
        <v>1509</v>
      </c>
      <c r="Q87" s="10" t="s">
        <v>1405</v>
      </c>
      <c r="T87" s="10" t="s">
        <v>1384</v>
      </c>
      <c r="U87" s="10" t="s">
        <v>1405</v>
      </c>
      <c r="V87">
        <f t="shared" si="12"/>
        <v>0.61356000000000011</v>
      </c>
      <c r="W87" t="str">
        <f>IFERROR(VLOOKUP(C87,'M1'!$B:$D,3,0),"")</f>
        <v>放頭</v>
      </c>
      <c r="X87">
        <v>13</v>
      </c>
      <c r="Y87">
        <v>5</v>
      </c>
      <c r="Z87">
        <v>2</v>
      </c>
      <c r="AA87">
        <v>1</v>
      </c>
      <c r="AB87">
        <v>2</v>
      </c>
      <c r="AC87">
        <v>5</v>
      </c>
      <c r="AD87">
        <f t="shared" si="13"/>
        <v>0.25</v>
      </c>
      <c r="AE87">
        <f>VLOOKUP(表格1_57[[#This Row],[負磅]],W!$A$1:$B$32,2,FALSE)</f>
        <v>0.08</v>
      </c>
      <c r="AF87">
        <f>VLOOKUP(表格1_57[[#This Row],[騎師]],J!$A$1:$B$45,2,FALSE)</f>
        <v>0.20799999999999999</v>
      </c>
      <c r="AG87">
        <f>VLOOKUP(表格1_57[[#This Row],[練馬師]],T!$A$1:$B$23,2,FALSE)</f>
        <v>0.29720000000000002</v>
      </c>
      <c r="AH87">
        <f>VLOOKUP(表格1_57[[#This Row],[檔位]],'1400M'!$A$1:$B$14,2,0)</f>
        <v>0.33</v>
      </c>
      <c r="AI87">
        <v>84</v>
      </c>
      <c r="AJ87">
        <v>1</v>
      </c>
      <c r="AK87">
        <v>21.08</v>
      </c>
      <c r="AN87">
        <v>6</v>
      </c>
      <c r="AP87">
        <v>-1</v>
      </c>
      <c r="AQ87">
        <v>1</v>
      </c>
      <c r="AR87">
        <v>71</v>
      </c>
      <c r="AS87" t="s">
        <v>252</v>
      </c>
      <c r="AT87" t="s">
        <v>1494</v>
      </c>
      <c r="AU87" t="s">
        <v>253</v>
      </c>
      <c r="AV87" t="s">
        <v>1405</v>
      </c>
      <c r="AZ87" t="s">
        <v>1506</v>
      </c>
      <c r="BA87" t="s">
        <v>96</v>
      </c>
    </row>
    <row r="88" spans="1:53" x14ac:dyDescent="0.25">
      <c r="A88" s="11" t="s">
        <v>238</v>
      </c>
      <c r="B88" s="125">
        <v>5</v>
      </c>
      <c r="C88" s="131" t="s">
        <v>247</v>
      </c>
      <c r="D88">
        <v>123</v>
      </c>
      <c r="E88">
        <v>3</v>
      </c>
      <c r="F88" s="149" t="str">
        <f>_xlfn.XLOOKUP(C:C,'coordinate'!I:I,'coordinate'!J:J,"",)</f>
        <v>P3</v>
      </c>
      <c r="G88" s="10" t="s">
        <v>64</v>
      </c>
      <c r="H88" s="11" t="s">
        <v>138</v>
      </c>
      <c r="I88" s="128" t="s">
        <v>1515</v>
      </c>
      <c r="P88" s="10" t="s">
        <v>1405</v>
      </c>
      <c r="Q88" s="10" t="s">
        <v>1405</v>
      </c>
      <c r="T88" s="10" t="s">
        <v>1384</v>
      </c>
      <c r="U88" s="10" t="s">
        <v>1405</v>
      </c>
      <c r="V88">
        <f t="shared" si="12"/>
        <v>0.56462999999999997</v>
      </c>
      <c r="W88" t="str">
        <f>IFERROR(VLOOKUP(C88,'M1'!$B:$D,3,0),"")</f>
        <v>中前</v>
      </c>
      <c r="X88">
        <v>2</v>
      </c>
      <c r="Y88">
        <v>4</v>
      </c>
      <c r="Z88">
        <v>6</v>
      </c>
      <c r="AA88">
        <v>1</v>
      </c>
      <c r="AB88">
        <v>3</v>
      </c>
      <c r="AC88">
        <v>2</v>
      </c>
      <c r="AD88">
        <f t="shared" si="13"/>
        <v>0.30709999999999998</v>
      </c>
      <c r="AE88">
        <f>VLOOKUP(表格1_57[[#This Row],[負磅]],W!$A$1:$B$32,2,FALSE)</f>
        <v>0.02</v>
      </c>
      <c r="AF88">
        <f>VLOOKUP(表格1_57[[#This Row],[騎師]],J!$A$1:$B$45,2,FALSE)</f>
        <v>0.26</v>
      </c>
      <c r="AG88">
        <f>VLOOKUP(表格1_57[[#This Row],[練馬師]],T!$A$1:$B$23,2,FALSE)</f>
        <v>0.30509999999999998</v>
      </c>
      <c r="AH88">
        <f>VLOOKUP(表格1_57[[#This Row],[檔位]],'1400M'!$A$1:$B$14,2,0)</f>
        <v>0.17</v>
      </c>
      <c r="AI88">
        <v>90</v>
      </c>
      <c r="AJ88">
        <v>1</v>
      </c>
      <c r="AK88">
        <v>21.1</v>
      </c>
      <c r="AN88">
        <v>6</v>
      </c>
      <c r="AP88">
        <v>4</v>
      </c>
      <c r="AQ88">
        <v>2</v>
      </c>
      <c r="AR88">
        <v>56</v>
      </c>
      <c r="AS88" t="s">
        <v>18</v>
      </c>
      <c r="AT88" t="s">
        <v>1475</v>
      </c>
      <c r="AU88" t="s">
        <v>248</v>
      </c>
      <c r="AV88" t="s">
        <v>1405</v>
      </c>
      <c r="AZ88" t="s">
        <v>1505</v>
      </c>
      <c r="BA88" t="s">
        <v>20</v>
      </c>
    </row>
    <row r="89" spans="1:53" x14ac:dyDescent="0.25">
      <c r="A89" s="11" t="s">
        <v>238</v>
      </c>
      <c r="B89" s="137">
        <v>9</v>
      </c>
      <c r="C89" s="108" t="s">
        <v>256</v>
      </c>
      <c r="D89">
        <v>116</v>
      </c>
      <c r="E89">
        <v>5</v>
      </c>
      <c r="F89" s="149" t="str">
        <f>_xlfn.XLOOKUP(C:C,'coordinate'!I:I,'coordinate'!J:J,"",)</f>
        <v>O3</v>
      </c>
      <c r="G89" s="10" t="s">
        <v>154</v>
      </c>
      <c r="H89" s="11" t="s">
        <v>138</v>
      </c>
      <c r="I89" s="128"/>
      <c r="P89" s="10" t="s">
        <v>1420</v>
      </c>
      <c r="Q89" s="10">
        <v>3</v>
      </c>
      <c r="T89" s="10" t="s">
        <v>1405</v>
      </c>
      <c r="U89" s="10" t="s">
        <v>1405</v>
      </c>
      <c r="V89">
        <f t="shared" si="12"/>
        <v>0.53393000000000002</v>
      </c>
      <c r="W89" t="str">
        <f>IFERROR(VLOOKUP(C89,'M1'!$B:$D,3,0),"")</f>
        <v>中後</v>
      </c>
      <c r="X89">
        <v>9</v>
      </c>
      <c r="Y89">
        <v>5</v>
      </c>
      <c r="Z89">
        <v>9</v>
      </c>
      <c r="AA89">
        <v>9</v>
      </c>
      <c r="AB89">
        <v>6</v>
      </c>
      <c r="AC89">
        <v>9</v>
      </c>
      <c r="AD89">
        <f t="shared" si="13"/>
        <v>0.1714</v>
      </c>
      <c r="AE89">
        <f>VLOOKUP(表格1_57[[#This Row],[負磅]],W!$A$1:$B$32,2,FALSE)</f>
        <v>0.09</v>
      </c>
      <c r="AF89">
        <f>VLOOKUP(表格1_57[[#This Row],[騎師]],J!$A$1:$B$45,2,FALSE)</f>
        <v>0.27</v>
      </c>
      <c r="AG89">
        <f>VLOOKUP(表格1_57[[#This Row],[練馬師]],T!$A$1:$B$23,2,FALSE)</f>
        <v>0.30509999999999998</v>
      </c>
      <c r="AH89">
        <f>VLOOKUP(表格1_57[[#This Row],[檔位]],'1400M'!$A$1:$B$14,2,0)</f>
        <v>0.25</v>
      </c>
      <c r="AI89">
        <v>83</v>
      </c>
      <c r="AJ89">
        <v>1</v>
      </c>
      <c r="AK89">
        <v>20.91</v>
      </c>
      <c r="AN89">
        <v>5</v>
      </c>
      <c r="AP89">
        <v>-2</v>
      </c>
      <c r="AQ89">
        <v>1</v>
      </c>
      <c r="AR89">
        <v>85</v>
      </c>
      <c r="AT89" t="s">
        <v>1405</v>
      </c>
      <c r="AU89" t="s">
        <v>257</v>
      </c>
      <c r="AV89" t="s">
        <v>1405</v>
      </c>
      <c r="AX89" t="s">
        <v>1419</v>
      </c>
      <c r="BA89" t="s">
        <v>96</v>
      </c>
    </row>
    <row r="90" spans="1:53" x14ac:dyDescent="0.25">
      <c r="A90" s="11" t="s">
        <v>238</v>
      </c>
      <c r="B90" s="138">
        <v>4</v>
      </c>
      <c r="C90" s="131" t="s">
        <v>245</v>
      </c>
      <c r="D90">
        <v>128</v>
      </c>
      <c r="E90">
        <v>6</v>
      </c>
      <c r="F90" s="147" t="str">
        <f>_xlfn.XLOOKUP(C:C,'coordinate'!I:I,'coordinate'!J:J,"",)</f>
        <v>P4</v>
      </c>
      <c r="G90" s="10" t="s">
        <v>37</v>
      </c>
      <c r="H90" s="108" t="s">
        <v>61</v>
      </c>
      <c r="I90" s="128" t="s">
        <v>593</v>
      </c>
      <c r="Q90" s="10">
        <v>2</v>
      </c>
      <c r="S90" s="10" t="s">
        <v>1267</v>
      </c>
      <c r="T90" s="10" t="s">
        <v>1384</v>
      </c>
      <c r="U90" s="10" t="s">
        <v>1405</v>
      </c>
      <c r="V90">
        <f t="shared" si="12"/>
        <v>0.53709000000000007</v>
      </c>
      <c r="W90" t="str">
        <f>IFERROR(VLOOKUP(C90,'M1'!$B:$D,3,0),"")</f>
        <v>中後</v>
      </c>
      <c r="X90">
        <v>4</v>
      </c>
      <c r="Y90">
        <v>1</v>
      </c>
      <c r="Z90">
        <v>2</v>
      </c>
      <c r="AA90">
        <v>3</v>
      </c>
      <c r="AB90">
        <v>2</v>
      </c>
      <c r="AC90">
        <v>4</v>
      </c>
      <c r="AD90">
        <f t="shared" si="13"/>
        <v>0.3286</v>
      </c>
      <c r="AE90">
        <f>VLOOKUP(表格1_57[[#This Row],[負磅]],W!$A$1:$B$32,2,FALSE)</f>
        <v>-2.9999999999999898E-2</v>
      </c>
      <c r="AF90">
        <f>VLOOKUP(表格1_57[[#This Row],[騎師]],J!$A$1:$B$45,2,FALSE)</f>
        <v>0.2286</v>
      </c>
      <c r="AG90">
        <f>VLOOKUP(表格1_57[[#This Row],[練馬師]],T!$A$1:$B$23,2,FALSE)</f>
        <v>0.21970000000000001</v>
      </c>
      <c r="AH90">
        <f>VLOOKUP(表格1_57[[#This Row],[檔位]],'1400M'!$A$1:$B$14,2,0)</f>
        <v>0.26</v>
      </c>
      <c r="AI90">
        <v>95</v>
      </c>
      <c r="AJ90">
        <v>1</v>
      </c>
      <c r="AK90">
        <v>20.2</v>
      </c>
      <c r="AN90">
        <v>6</v>
      </c>
      <c r="AP90">
        <v>1</v>
      </c>
      <c r="AQ90">
        <v>1</v>
      </c>
      <c r="AR90">
        <v>77</v>
      </c>
      <c r="AS90" t="s">
        <v>29</v>
      </c>
      <c r="AT90" t="s">
        <v>1472</v>
      </c>
      <c r="AU90" t="s">
        <v>246</v>
      </c>
      <c r="AV90" t="s">
        <v>1405</v>
      </c>
      <c r="BA90" t="s">
        <v>96</v>
      </c>
    </row>
    <row r="91" spans="1:53" x14ac:dyDescent="0.25">
      <c r="A91" s="145" t="s">
        <v>258</v>
      </c>
      <c r="B91" s="145" t="str">
        <f>VLOOKUP(表格1_57[[#This Row],[場]],Raceinfo!$A$1:$C$11,3,FALSE)</f>
        <v>第四班</v>
      </c>
      <c r="C91" s="145" t="str">
        <f>VLOOKUP(表格1_57[[#This Row],[場]],Raceinfo!$A$1:$C$11,2,FALSE)</f>
        <v>1400米</v>
      </c>
      <c r="D91" s="90" t="s">
        <v>1834</v>
      </c>
      <c r="F91" s="108" t="str">
        <f>_xlfn.XLOOKUP(C:C,'coordinate'!I:I,'coordinate'!J:J,"",)</f>
        <v/>
      </c>
      <c r="G91" s="10"/>
      <c r="H91" s="108"/>
      <c r="I91" s="128" t="s">
        <v>2030</v>
      </c>
      <c r="P91" s="10" t="s">
        <v>1405</v>
      </c>
      <c r="Q91" s="10" t="s">
        <v>1405</v>
      </c>
      <c r="S91" s="10" t="s">
        <v>1405</v>
      </c>
      <c r="T91" s="10" t="s">
        <v>1405</v>
      </c>
      <c r="U91" s="10" t="s">
        <v>1405</v>
      </c>
      <c r="W91" t="str">
        <f>IFERROR(VLOOKUP(C91,'M1'!$B:$D,3,0),"")</f>
        <v/>
      </c>
      <c r="AB91"/>
      <c r="AN91"/>
      <c r="AP91"/>
      <c r="AT91" t="s">
        <v>1405</v>
      </c>
      <c r="AV91" t="s">
        <v>1405</v>
      </c>
      <c r="AW91" t="s">
        <v>1405</v>
      </c>
      <c r="AX91" t="s">
        <v>1405</v>
      </c>
      <c r="AY91" t="s">
        <v>1405</v>
      </c>
      <c r="AZ91" t="s">
        <v>1405</v>
      </c>
      <c r="BA91" t="s">
        <v>13</v>
      </c>
    </row>
    <row r="92" spans="1:53" x14ac:dyDescent="0.25">
      <c r="A92" s="12" t="s">
        <v>258</v>
      </c>
      <c r="B92" s="138">
        <v>3</v>
      </c>
      <c r="C92" s="108" t="s">
        <v>263</v>
      </c>
      <c r="D92">
        <v>134</v>
      </c>
      <c r="E92">
        <v>6</v>
      </c>
      <c r="F92" s="11" t="str">
        <f>_xlfn.XLOOKUP(C:C,'coordinate'!I:I,'coordinate'!J:J,"",)</f>
        <v>PH</v>
      </c>
      <c r="G92" s="10" t="s">
        <v>37</v>
      </c>
      <c r="H92" s="108" t="s">
        <v>78</v>
      </c>
      <c r="I92" s="128" t="s">
        <v>1513</v>
      </c>
      <c r="P92" s="10" t="s">
        <v>1420</v>
      </c>
      <c r="Q92" s="10" t="s">
        <v>1405</v>
      </c>
      <c r="T92" s="10" t="s">
        <v>1405</v>
      </c>
      <c r="U92" s="10" t="s">
        <v>1405</v>
      </c>
      <c r="V92">
        <f t="shared" ref="V92:V105" si="14">AD92+AE92+(AF92*0.3)+(AG92*0.3)+(AH92*0.4)+AO92</f>
        <v>0.24871000000000001</v>
      </c>
      <c r="W92" t="str">
        <f>IFERROR(VLOOKUP(C92,'M1'!$B:$D,3,0),"")</f>
        <v>放頭</v>
      </c>
      <c r="X92">
        <v>10</v>
      </c>
      <c r="Y92">
        <v>9</v>
      </c>
      <c r="Z92">
        <v>10</v>
      </c>
      <c r="AA92">
        <v>10</v>
      </c>
      <c r="AB92">
        <v>14</v>
      </c>
      <c r="AC92">
        <v>14</v>
      </c>
      <c r="AD92">
        <f t="shared" ref="AD92:AD105" si="15">ROUND( ((1-(X92/14))*0.1*IF(X92&lt;&gt;0,1,0)) + ((1-(Y92/14))*0.1*IF(Y92&lt;&gt;0,1,0)) + ((1-(Z92/14))*0.1*IF(Z92&lt;&gt;0,1,0)) + ((1-(AA92/14))*0.1*IF(AA92&lt;&gt;0,1,0)), 4 )</f>
        <v>0.12139999999999999</v>
      </c>
      <c r="AE92">
        <f>VLOOKUP(表格1_57[[#This Row],[負磅]],W!$A$1:$B$32,2,FALSE)</f>
        <v>-0.09</v>
      </c>
      <c r="AF92">
        <f>VLOOKUP(表格1_57[[#This Row],[騎師]],J!$A$1:$B$45,2,FALSE)</f>
        <v>0.2286</v>
      </c>
      <c r="AG92">
        <f>VLOOKUP(表格1_57[[#This Row],[練馬師]],T!$A$1:$B$23,2,FALSE)</f>
        <v>0.14910000000000001</v>
      </c>
      <c r="AH92">
        <f>VLOOKUP(表格1_57[[#This Row],[檔位]],'1400M'!$A$1:$B$14,2,0)</f>
        <v>0.26</v>
      </c>
      <c r="AI92">
        <v>59</v>
      </c>
      <c r="AJ92">
        <v>1</v>
      </c>
      <c r="AK92">
        <v>21.2</v>
      </c>
      <c r="AN92">
        <v>6</v>
      </c>
      <c r="AP92">
        <v>-3</v>
      </c>
      <c r="AQ92">
        <v>1</v>
      </c>
      <c r="AR92">
        <v>67</v>
      </c>
      <c r="AS92" t="s">
        <v>66</v>
      </c>
      <c r="AT92" t="s">
        <v>1468</v>
      </c>
      <c r="AU92" t="s">
        <v>264</v>
      </c>
      <c r="AV92" t="s">
        <v>1405</v>
      </c>
      <c r="AX92" t="s">
        <v>1419</v>
      </c>
      <c r="AZ92" t="s">
        <v>1505</v>
      </c>
      <c r="BA92" t="s">
        <v>20</v>
      </c>
    </row>
    <row r="93" spans="1:53" x14ac:dyDescent="0.25">
      <c r="A93" s="12" t="s">
        <v>258</v>
      </c>
      <c r="B93" s="138">
        <v>2</v>
      </c>
      <c r="C93" s="11" t="s">
        <v>261</v>
      </c>
      <c r="D93">
        <v>135</v>
      </c>
      <c r="E93">
        <v>13</v>
      </c>
      <c r="F93" s="11" t="str">
        <f>_xlfn.XLOOKUP(C:C,'coordinate'!I:I,'coordinate'!J:J,"",)</f>
        <v>MH</v>
      </c>
      <c r="G93" s="10" t="s">
        <v>154</v>
      </c>
      <c r="H93" s="108" t="s">
        <v>165</v>
      </c>
      <c r="I93" s="128" t="s">
        <v>593</v>
      </c>
      <c r="P93" s="10" t="s">
        <v>1405</v>
      </c>
      <c r="Q93" s="10" t="s">
        <v>1405</v>
      </c>
      <c r="T93" s="10" t="s">
        <v>1384</v>
      </c>
      <c r="U93" s="10" t="s">
        <v>1405</v>
      </c>
      <c r="V93">
        <f t="shared" si="14"/>
        <v>0.42788999999999999</v>
      </c>
      <c r="W93" t="str">
        <f>IFERROR(VLOOKUP(C93,'M1'!$B:$D,3,0),"")</f>
        <v>放頭</v>
      </c>
      <c r="X93">
        <v>1</v>
      </c>
      <c r="Y93">
        <v>2</v>
      </c>
      <c r="Z93">
        <v>3</v>
      </c>
      <c r="AA93">
        <v>5</v>
      </c>
      <c r="AB93">
        <v>7</v>
      </c>
      <c r="AC93">
        <v>7</v>
      </c>
      <c r="AD93">
        <f t="shared" si="15"/>
        <v>0.32140000000000002</v>
      </c>
      <c r="AE93">
        <f>VLOOKUP(表格1_57[[#This Row],[負磅]],W!$A$1:$B$32,2,FALSE)</f>
        <v>-0.1</v>
      </c>
      <c r="AF93">
        <f>VLOOKUP(表格1_57[[#This Row],[騎師]],J!$A$1:$B$45,2,FALSE)</f>
        <v>0.27</v>
      </c>
      <c r="AG93">
        <f>VLOOKUP(表格1_57[[#This Row],[練馬師]],T!$A$1:$B$23,2,FALSE)</f>
        <v>0.29830000000000001</v>
      </c>
      <c r="AH93">
        <f>VLOOKUP(表格1_57[[#This Row],[檔位]],'1400M'!$A$1:$B$14,2,0)</f>
        <v>0.09</v>
      </c>
      <c r="AI93">
        <v>60</v>
      </c>
      <c r="AJ93">
        <v>1</v>
      </c>
      <c r="AK93">
        <v>21.66</v>
      </c>
      <c r="AN93">
        <v>5</v>
      </c>
      <c r="AP93">
        <v>6</v>
      </c>
      <c r="AQ93">
        <v>1</v>
      </c>
      <c r="AR93">
        <v>71</v>
      </c>
      <c r="AT93" t="s">
        <v>1405</v>
      </c>
      <c r="AU93" t="s">
        <v>262</v>
      </c>
      <c r="AV93" t="s">
        <v>1405</v>
      </c>
      <c r="BA93" t="s">
        <v>20</v>
      </c>
    </row>
    <row r="94" spans="1:53" x14ac:dyDescent="0.25">
      <c r="A94" s="12" t="s">
        <v>258</v>
      </c>
      <c r="B94" s="139">
        <v>13</v>
      </c>
      <c r="C94" s="129" t="s">
        <v>286</v>
      </c>
      <c r="D94">
        <v>116</v>
      </c>
      <c r="E94">
        <v>4</v>
      </c>
      <c r="F94" s="148" t="str">
        <f>_xlfn.XLOOKUP(C:C,'coordinate'!I:I,'coordinate'!J:J,"",)</f>
        <v>P1</v>
      </c>
      <c r="G94" s="10" t="s">
        <v>64</v>
      </c>
      <c r="H94" s="108" t="s">
        <v>43</v>
      </c>
      <c r="I94" s="128"/>
      <c r="P94" s="10" t="s">
        <v>1277</v>
      </c>
      <c r="Q94" s="10" t="s">
        <v>1405</v>
      </c>
      <c r="T94" s="10" t="s">
        <v>1405</v>
      </c>
      <c r="U94" s="10" t="s">
        <v>1405</v>
      </c>
      <c r="V94">
        <f t="shared" si="14"/>
        <v>0.51617000000000002</v>
      </c>
      <c r="W94" t="str">
        <f>IFERROR(VLOOKUP(C94,'M1'!$B:$D,3,0),"")</f>
        <v>放頭</v>
      </c>
      <c r="X94">
        <v>11</v>
      </c>
      <c r="Y94">
        <v>7</v>
      </c>
      <c r="Z94">
        <v>1</v>
      </c>
      <c r="AA94">
        <v>7</v>
      </c>
      <c r="AB94">
        <v>10</v>
      </c>
      <c r="AC94">
        <v>3</v>
      </c>
      <c r="AD94">
        <f t="shared" si="15"/>
        <v>0.21429999999999999</v>
      </c>
      <c r="AE94">
        <f>VLOOKUP(表格1_57[[#This Row],[負磅]],W!$A$1:$B$32,2,FALSE)</f>
        <v>0.09</v>
      </c>
      <c r="AF94">
        <f>VLOOKUP(表格1_57[[#This Row],[騎師]],J!$A$1:$B$45,2,FALSE)</f>
        <v>0.26</v>
      </c>
      <c r="AG94">
        <f>VLOOKUP(表格1_57[[#This Row],[練馬師]],T!$A$1:$B$23,2,FALSE)</f>
        <v>0.27289999999999998</v>
      </c>
      <c r="AH94">
        <f>VLOOKUP(表格1_57[[#This Row],[檔位]],'1400M'!$A$1:$B$14,2,0)</f>
        <v>0.13</v>
      </c>
      <c r="AI94">
        <v>41</v>
      </c>
      <c r="AJ94">
        <v>1</v>
      </c>
      <c r="AK94">
        <v>21.84</v>
      </c>
      <c r="AN94">
        <v>5</v>
      </c>
      <c r="AP94">
        <v>0</v>
      </c>
      <c r="AQ94" t="s">
        <v>17</v>
      </c>
      <c r="AR94">
        <v>153</v>
      </c>
      <c r="AT94" t="s">
        <v>1405</v>
      </c>
      <c r="AU94" t="s">
        <v>287</v>
      </c>
      <c r="AV94" t="s">
        <v>1405</v>
      </c>
      <c r="BA94" t="s">
        <v>20</v>
      </c>
    </row>
    <row r="95" spans="1:53" x14ac:dyDescent="0.25">
      <c r="A95" s="12" t="s">
        <v>258</v>
      </c>
      <c r="B95" s="138">
        <v>11</v>
      </c>
      <c r="C95" s="108" t="s">
        <v>281</v>
      </c>
      <c r="D95">
        <v>120</v>
      </c>
      <c r="E95">
        <v>9</v>
      </c>
      <c r="F95" s="148" t="str">
        <f>_xlfn.XLOOKUP(C:C,'coordinate'!I:I,'coordinate'!J:J,"",)</f>
        <v>M1</v>
      </c>
      <c r="G95" s="10" t="s">
        <v>191</v>
      </c>
      <c r="H95" s="108" t="s">
        <v>47</v>
      </c>
      <c r="I95" s="128"/>
      <c r="Q95" s="10" t="s">
        <v>1405</v>
      </c>
      <c r="T95" s="10" t="s">
        <v>1405</v>
      </c>
      <c r="U95" s="10" t="s">
        <v>1405</v>
      </c>
      <c r="V95">
        <f t="shared" si="14"/>
        <v>0.42109999999999997</v>
      </c>
      <c r="W95" t="str">
        <f>IFERROR(VLOOKUP(C95,'M1'!$B:$D,3,0),"")</f>
        <v>放頭</v>
      </c>
      <c r="X95">
        <v>11</v>
      </c>
      <c r="Y95">
        <v>4</v>
      </c>
      <c r="Z95">
        <v>11</v>
      </c>
      <c r="AA95">
        <v>11</v>
      </c>
      <c r="AB95"/>
      <c r="AD95">
        <f t="shared" si="15"/>
        <v>0.13569999999999999</v>
      </c>
      <c r="AE95">
        <f>VLOOKUP(表格1_57[[#This Row],[負磅]],W!$A$1:$B$32,2,FALSE)</f>
        <v>0.05</v>
      </c>
      <c r="AF95">
        <f>VLOOKUP(表格1_57[[#This Row],[騎師]],J!$A$1:$B$45,2,FALSE)</f>
        <v>0.2049</v>
      </c>
      <c r="AG95">
        <f>VLOOKUP(表格1_57[[#This Row],[練馬師]],T!$A$1:$B$23,2,FALSE)</f>
        <v>0.27310000000000001</v>
      </c>
      <c r="AH95">
        <f>VLOOKUP(表格1_57[[#This Row],[檔位]],'1400M'!$A$1:$B$14,2,0)</f>
        <v>0.23</v>
      </c>
      <c r="AI95">
        <v>45</v>
      </c>
      <c r="AJ95">
        <v>1</v>
      </c>
      <c r="AK95">
        <v>22.5</v>
      </c>
      <c r="AN95">
        <v>4</v>
      </c>
      <c r="AP95">
        <v>-4</v>
      </c>
      <c r="AQ95">
        <v>1</v>
      </c>
      <c r="AR95">
        <v>56</v>
      </c>
      <c r="AS95" t="s">
        <v>18</v>
      </c>
      <c r="AT95" t="s">
        <v>1475</v>
      </c>
      <c r="AU95" t="s">
        <v>282</v>
      </c>
      <c r="AV95" t="s">
        <v>1405</v>
      </c>
      <c r="AY95" t="s">
        <v>1421</v>
      </c>
      <c r="BA95" t="s">
        <v>20</v>
      </c>
    </row>
    <row r="96" spans="1:53" x14ac:dyDescent="0.25">
      <c r="A96" s="12" t="s">
        <v>258</v>
      </c>
      <c r="B96" s="139">
        <v>14</v>
      </c>
      <c r="C96" s="108" t="s">
        <v>288</v>
      </c>
      <c r="D96">
        <v>115</v>
      </c>
      <c r="E96">
        <v>3</v>
      </c>
      <c r="F96" s="108" t="str">
        <f>_xlfn.XLOOKUP(C:C,'coordinate'!I:I,'coordinate'!J:J,"",)</f>
        <v>P2</v>
      </c>
      <c r="G96" s="116" t="s">
        <v>128</v>
      </c>
      <c r="H96" s="117" t="s">
        <v>38</v>
      </c>
      <c r="I96" s="128"/>
      <c r="Q96" s="10" t="s">
        <v>1405</v>
      </c>
      <c r="T96" s="10" t="s">
        <v>1384</v>
      </c>
      <c r="U96" s="10" t="s">
        <v>1405</v>
      </c>
      <c r="V96">
        <f t="shared" si="14"/>
        <v>0.51351999999999998</v>
      </c>
      <c r="W96" t="str">
        <f>IFERROR(VLOOKUP(C96,'M1'!$B:$D,3,0),"")</f>
        <v>放頭</v>
      </c>
      <c r="X96">
        <v>4</v>
      </c>
      <c r="Y96">
        <v>3</v>
      </c>
      <c r="Z96">
        <v>10</v>
      </c>
      <c r="AA96">
        <v>9</v>
      </c>
      <c r="AB96">
        <v>5</v>
      </c>
      <c r="AC96">
        <v>2</v>
      </c>
      <c r="AD96">
        <f t="shared" si="15"/>
        <v>0.21429999999999999</v>
      </c>
      <c r="AE96">
        <f>VLOOKUP(表格1_57[[#This Row],[負磅]],W!$A$1:$B$32,2,FALSE)</f>
        <v>0.1</v>
      </c>
      <c r="AF96">
        <f>VLOOKUP(表格1_57[[#This Row],[騎師]],J!$A$1:$B$45,2,FALSE)</f>
        <v>0.1789</v>
      </c>
      <c r="AG96">
        <f>VLOOKUP(表格1_57[[#This Row],[練馬師]],T!$A$1:$B$23,2,FALSE)</f>
        <v>0.25850000000000001</v>
      </c>
      <c r="AH96">
        <f>VLOOKUP(表格1_57[[#This Row],[檔位]],'1400M'!$A$1:$B$14,2,0)</f>
        <v>0.17</v>
      </c>
      <c r="AI96">
        <v>40</v>
      </c>
      <c r="AJ96">
        <v>1</v>
      </c>
      <c r="AK96">
        <v>21.29</v>
      </c>
      <c r="AN96">
        <v>5</v>
      </c>
      <c r="AP96">
        <v>-6</v>
      </c>
      <c r="AQ96">
        <v>1</v>
      </c>
      <c r="AR96">
        <v>207</v>
      </c>
      <c r="AS96" t="s">
        <v>39</v>
      </c>
      <c r="AT96" t="s">
        <v>1469</v>
      </c>
      <c r="AU96" t="s">
        <v>289</v>
      </c>
      <c r="AV96" t="s">
        <v>1405</v>
      </c>
      <c r="AY96" t="s">
        <v>1421</v>
      </c>
      <c r="BA96" t="s">
        <v>20</v>
      </c>
    </row>
    <row r="97" spans="1:53" x14ac:dyDescent="0.25">
      <c r="A97" s="12" t="s">
        <v>258</v>
      </c>
      <c r="B97" s="138">
        <v>5</v>
      </c>
      <c r="C97" s="11" t="s">
        <v>267</v>
      </c>
      <c r="D97">
        <v>131</v>
      </c>
      <c r="E97">
        <v>12</v>
      </c>
      <c r="F97" s="108" t="str">
        <f>_xlfn.XLOOKUP(C:C,'coordinate'!I:I,'coordinate'!J:J,"",)</f>
        <v>M2</v>
      </c>
      <c r="G97" s="10" t="s">
        <v>60</v>
      </c>
      <c r="H97" s="108" t="s">
        <v>23</v>
      </c>
      <c r="I97" s="128"/>
      <c r="P97" s="10" t="s">
        <v>1420</v>
      </c>
      <c r="Q97" s="10" t="s">
        <v>1405</v>
      </c>
      <c r="T97" s="10" t="s">
        <v>1405</v>
      </c>
      <c r="U97" s="10" t="s">
        <v>1405</v>
      </c>
      <c r="V97">
        <f t="shared" si="14"/>
        <v>0.35654999999999998</v>
      </c>
      <c r="W97" t="str">
        <f>IFERROR(VLOOKUP(C97,'M1'!$B:$D,3,0),"")</f>
        <v>放頭</v>
      </c>
      <c r="X97">
        <v>6</v>
      </c>
      <c r="Y97">
        <v>14</v>
      </c>
      <c r="Z97">
        <v>6</v>
      </c>
      <c r="AA97">
        <v>3</v>
      </c>
      <c r="AB97">
        <v>2</v>
      </c>
      <c r="AC97">
        <v>1</v>
      </c>
      <c r="AD97">
        <f t="shared" si="15"/>
        <v>0.19289999999999999</v>
      </c>
      <c r="AE97">
        <f>VLOOKUP(表格1_57[[#This Row],[負磅]],W!$A$1:$B$32,2,FALSE)</f>
        <v>-0.06</v>
      </c>
      <c r="AF97">
        <f>VLOOKUP(表格1_57[[#This Row],[騎師]],J!$A$1:$B$45,2,FALSE)</f>
        <v>0.22750000000000001</v>
      </c>
      <c r="AG97">
        <f>VLOOKUP(表格1_57[[#This Row],[練馬師]],T!$A$1:$B$23,2,FALSE)</f>
        <v>0.318</v>
      </c>
      <c r="AH97">
        <f>VLOOKUP(表格1_57[[#This Row],[檔位]],'1400M'!$A$1:$B$14,2,0)</f>
        <v>0.15</v>
      </c>
      <c r="AI97">
        <v>56</v>
      </c>
      <c r="AJ97">
        <v>1</v>
      </c>
      <c r="AK97">
        <v>21.1</v>
      </c>
      <c r="AN97">
        <v>6</v>
      </c>
      <c r="AP97">
        <v>-3</v>
      </c>
      <c r="AQ97">
        <v>1</v>
      </c>
      <c r="AR97">
        <v>67</v>
      </c>
      <c r="AS97" t="s">
        <v>39</v>
      </c>
      <c r="AT97" t="s">
        <v>1469</v>
      </c>
      <c r="AU97" t="s">
        <v>268</v>
      </c>
      <c r="AV97" t="s">
        <v>1405</v>
      </c>
      <c r="AX97" t="s">
        <v>1419</v>
      </c>
      <c r="BA97" t="s">
        <v>20</v>
      </c>
    </row>
    <row r="98" spans="1:53" x14ac:dyDescent="0.25">
      <c r="A98" s="12" t="s">
        <v>258</v>
      </c>
      <c r="B98" s="138">
        <v>1</v>
      </c>
      <c r="C98" s="108" t="s">
        <v>259</v>
      </c>
      <c r="D98">
        <v>135</v>
      </c>
      <c r="E98">
        <v>5</v>
      </c>
      <c r="F98" s="149" t="str">
        <f>_xlfn.XLOOKUP(C:C,'coordinate'!I:I,'coordinate'!J:J,"",)</f>
        <v>P3</v>
      </c>
      <c r="G98" s="10" t="s">
        <v>46</v>
      </c>
      <c r="H98" s="108" t="s">
        <v>138</v>
      </c>
      <c r="I98" s="128" t="s">
        <v>593</v>
      </c>
      <c r="P98" s="10" t="s">
        <v>1420</v>
      </c>
      <c r="Q98" s="10">
        <v>2</v>
      </c>
      <c r="S98" s="9" t="s">
        <v>1270</v>
      </c>
      <c r="T98" s="10" t="s">
        <v>1405</v>
      </c>
      <c r="U98" s="10" t="s">
        <v>1405</v>
      </c>
      <c r="V98">
        <f t="shared" si="14"/>
        <v>0.36177999999999999</v>
      </c>
      <c r="W98" t="str">
        <f>IFERROR(VLOOKUP(C98,'M1'!$B:$D,3,0),"")</f>
        <v>中前</v>
      </c>
      <c r="X98">
        <v>3</v>
      </c>
      <c r="Y98">
        <v>1</v>
      </c>
      <c r="AB98"/>
      <c r="AD98">
        <f t="shared" si="15"/>
        <v>0.1714</v>
      </c>
      <c r="AE98">
        <f>VLOOKUP(表格1_57[[#This Row],[負磅]],W!$A$1:$B$32,2,FALSE)</f>
        <v>-0.1</v>
      </c>
      <c r="AF98">
        <f>VLOOKUP(表格1_57[[#This Row],[騎師]],J!$A$1:$B$45,2,FALSE)</f>
        <v>0.32950000000000002</v>
      </c>
      <c r="AG98">
        <f>VLOOKUP(表格1_57[[#This Row],[練馬師]],T!$A$1:$B$23,2,FALSE)</f>
        <v>0.30509999999999998</v>
      </c>
      <c r="AH98">
        <f>VLOOKUP(表格1_57[[#This Row],[檔位]],'1400M'!$A$1:$B$14,2,0)</f>
        <v>0.25</v>
      </c>
      <c r="AI98">
        <v>60</v>
      </c>
      <c r="AJ98">
        <v>1</v>
      </c>
      <c r="AK98">
        <v>20.81</v>
      </c>
      <c r="AN98">
        <v>4</v>
      </c>
      <c r="AP98">
        <v>0</v>
      </c>
      <c r="AQ98" t="s">
        <v>17</v>
      </c>
      <c r="AR98">
        <v>71</v>
      </c>
      <c r="AS98" t="s">
        <v>29</v>
      </c>
      <c r="AT98" t="s">
        <v>1472</v>
      </c>
      <c r="AU98" t="s">
        <v>260</v>
      </c>
      <c r="AV98" t="s">
        <v>1405</v>
      </c>
      <c r="AX98" t="s">
        <v>1419</v>
      </c>
      <c r="BA98" t="s">
        <v>20</v>
      </c>
    </row>
    <row r="99" spans="1:53" x14ac:dyDescent="0.25">
      <c r="A99" s="12" t="s">
        <v>258</v>
      </c>
      <c r="B99" s="134">
        <v>9</v>
      </c>
      <c r="C99" s="108" t="s">
        <v>277</v>
      </c>
      <c r="D99">
        <v>114</v>
      </c>
      <c r="E99">
        <v>7</v>
      </c>
      <c r="F99" s="149" t="str">
        <f>_xlfn.XLOOKUP(C:C,'coordinate'!I:I,'coordinate'!J:J,"",)</f>
        <v>M3</v>
      </c>
      <c r="G99" s="113" t="s">
        <v>27</v>
      </c>
      <c r="H99" s="115" t="s">
        <v>28</v>
      </c>
      <c r="I99" s="128"/>
      <c r="P99" s="10" t="s">
        <v>1405</v>
      </c>
      <c r="Q99" s="10">
        <v>3</v>
      </c>
      <c r="T99" s="10" t="s">
        <v>1405</v>
      </c>
      <c r="U99" s="10" t="s">
        <v>1405</v>
      </c>
      <c r="V99">
        <f t="shared" si="14"/>
        <v>0.56854000000000005</v>
      </c>
      <c r="W99" t="str">
        <f>IFERROR(VLOOKUP(C99,'M1'!$B:$D,3,0),"")</f>
        <v>中前</v>
      </c>
      <c r="X99">
        <v>2</v>
      </c>
      <c r="Y99">
        <v>9</v>
      </c>
      <c r="Z99">
        <v>9</v>
      </c>
      <c r="AA99">
        <v>8</v>
      </c>
      <c r="AB99">
        <v>14</v>
      </c>
      <c r="AC99">
        <v>10</v>
      </c>
      <c r="AD99">
        <f t="shared" si="15"/>
        <v>0.2</v>
      </c>
      <c r="AE99">
        <f>VLOOKUP(表格1_57[[#This Row],[負磅]],W!$A$1:$B$32,2,FALSE)</f>
        <v>0.11</v>
      </c>
      <c r="AF99">
        <f>VLOOKUP(表格1_57[[#This Row],[騎師]],J!$A$1:$B$45,2,FALSE)</f>
        <v>0.1928</v>
      </c>
      <c r="AG99">
        <f>VLOOKUP(表格1_57[[#This Row],[練馬師]],T!$A$1:$B$23,2,FALSE)</f>
        <v>0.22900000000000001</v>
      </c>
      <c r="AH99">
        <f>VLOOKUP(表格1_57[[#This Row],[檔位]],'1400M'!$A$1:$B$14,2,0)</f>
        <v>0.33</v>
      </c>
      <c r="AI99">
        <v>46</v>
      </c>
      <c r="AJ99">
        <v>1</v>
      </c>
      <c r="AK99">
        <v>21.54</v>
      </c>
      <c r="AN99">
        <v>4</v>
      </c>
      <c r="AP99">
        <v>2</v>
      </c>
      <c r="AQ99">
        <v>2</v>
      </c>
      <c r="AR99">
        <v>56</v>
      </c>
      <c r="AS99" t="s">
        <v>169</v>
      </c>
      <c r="AT99" t="s">
        <v>1488</v>
      </c>
      <c r="AU99" t="s">
        <v>278</v>
      </c>
      <c r="AV99" t="s">
        <v>1405</v>
      </c>
      <c r="AY99" t="s">
        <v>1421</v>
      </c>
      <c r="BA99" t="s">
        <v>20</v>
      </c>
    </row>
    <row r="100" spans="1:53" x14ac:dyDescent="0.25">
      <c r="A100" s="12" t="s">
        <v>258</v>
      </c>
      <c r="B100" s="138">
        <v>7</v>
      </c>
      <c r="C100" s="108" t="s">
        <v>271</v>
      </c>
      <c r="D100">
        <v>126</v>
      </c>
      <c r="E100">
        <v>8</v>
      </c>
      <c r="F100" s="149" t="str">
        <f>_xlfn.XLOOKUP(C:C,'coordinate'!I:I,'coordinate'!J:J,"",)</f>
        <v>O3</v>
      </c>
      <c r="G100" s="10" t="s">
        <v>69</v>
      </c>
      <c r="H100" s="108" t="s">
        <v>74</v>
      </c>
      <c r="I100" s="128"/>
      <c r="P100" s="10" t="s">
        <v>1405</v>
      </c>
      <c r="Q100" s="10" t="s">
        <v>1405</v>
      </c>
      <c r="T100" s="10" t="s">
        <v>1405</v>
      </c>
      <c r="U100" s="10" t="s">
        <v>1405</v>
      </c>
      <c r="V100">
        <f t="shared" si="14"/>
        <v>0.32063000000000008</v>
      </c>
      <c r="W100" t="str">
        <f>IFERROR(VLOOKUP(C100,'M1'!$B:$D,3,0),"")</f>
        <v>留後</v>
      </c>
      <c r="X100">
        <v>5</v>
      </c>
      <c r="AB100"/>
      <c r="AD100">
        <f t="shared" si="15"/>
        <v>6.4299999999999996E-2</v>
      </c>
      <c r="AE100">
        <f>VLOOKUP(表格1_57[[#This Row],[負磅]],W!$A$1:$B$32,2,FALSE)</f>
        <v>-9.99999999999991E-3</v>
      </c>
      <c r="AF100">
        <f>VLOOKUP(表格1_57[[#This Row],[騎師]],J!$A$1:$B$45,2,FALSE)</f>
        <v>0.19520000000000001</v>
      </c>
      <c r="AG100">
        <f>VLOOKUP(表格1_57[[#This Row],[練馬師]],T!$A$1:$B$23,2,FALSE)</f>
        <v>0.18590000000000001</v>
      </c>
      <c r="AH100">
        <f>VLOOKUP(表格1_57[[#This Row],[檔位]],'1400M'!$A$1:$B$14,2,0)</f>
        <v>0.38</v>
      </c>
      <c r="AI100">
        <v>51</v>
      </c>
      <c r="AN100">
        <v>4</v>
      </c>
      <c r="AP100">
        <v>-1</v>
      </c>
      <c r="AQ100" t="s">
        <v>17</v>
      </c>
      <c r="AR100">
        <v>64</v>
      </c>
      <c r="AS100" t="s">
        <v>66</v>
      </c>
      <c r="AT100" t="s">
        <v>1468</v>
      </c>
      <c r="AU100" t="s">
        <v>272</v>
      </c>
      <c r="AV100" t="s">
        <v>1405</v>
      </c>
      <c r="AW100" t="s">
        <v>1416</v>
      </c>
      <c r="AY100" t="s">
        <v>1421</v>
      </c>
      <c r="BA100" t="s">
        <v>20</v>
      </c>
    </row>
    <row r="101" spans="1:53" x14ac:dyDescent="0.25">
      <c r="A101" s="12" t="s">
        <v>258</v>
      </c>
      <c r="B101" s="138">
        <v>10</v>
      </c>
      <c r="C101" s="108" t="s">
        <v>279</v>
      </c>
      <c r="D101">
        <v>121</v>
      </c>
      <c r="E101">
        <v>1</v>
      </c>
      <c r="F101" s="147" t="str">
        <f>_xlfn.XLOOKUP(C:C,'coordinate'!I:I,'coordinate'!J:J,"",)</f>
        <v>P4</v>
      </c>
      <c r="G101" s="10" t="s">
        <v>77</v>
      </c>
      <c r="H101" s="108" t="s">
        <v>53</v>
      </c>
      <c r="I101" s="128"/>
      <c r="Q101" s="10">
        <v>4</v>
      </c>
      <c r="T101" s="10" t="s">
        <v>1405</v>
      </c>
      <c r="U101" s="10" t="s">
        <v>1405</v>
      </c>
      <c r="V101">
        <f t="shared" si="14"/>
        <v>0.46505999999999992</v>
      </c>
      <c r="W101" t="str">
        <f>IFERROR(VLOOKUP(C101,'M1'!$B:$D,3,0),"")</f>
        <v>中後</v>
      </c>
      <c r="X101">
        <v>5</v>
      </c>
      <c r="Y101">
        <v>7</v>
      </c>
      <c r="Z101">
        <v>7</v>
      </c>
      <c r="AA101">
        <v>7</v>
      </c>
      <c r="AB101">
        <v>9</v>
      </c>
      <c r="AC101">
        <v>12</v>
      </c>
      <c r="AD101">
        <f t="shared" si="15"/>
        <v>0.21429999999999999</v>
      </c>
      <c r="AE101">
        <f>VLOOKUP(表格1_57[[#This Row],[負磅]],W!$A$1:$B$32,2,FALSE)</f>
        <v>0.04</v>
      </c>
      <c r="AF101">
        <f>VLOOKUP(表格1_57[[#This Row],[騎師]],J!$A$1:$B$45,2,FALSE)</f>
        <v>0.1411</v>
      </c>
      <c r="AG101">
        <f>VLOOKUP(表格1_57[[#This Row],[練馬師]],T!$A$1:$B$23,2,FALSE)</f>
        <v>0.2281</v>
      </c>
      <c r="AH101">
        <f>VLOOKUP(表格1_57[[#This Row],[檔位]],'1400M'!$A$1:$B$14,2,0)</f>
        <v>0.25</v>
      </c>
      <c r="AI101">
        <v>46</v>
      </c>
      <c r="AJ101">
        <v>1</v>
      </c>
      <c r="AK101">
        <v>21.92</v>
      </c>
      <c r="AN101">
        <v>6</v>
      </c>
      <c r="AP101">
        <v>-1</v>
      </c>
      <c r="AQ101" t="s">
        <v>17</v>
      </c>
      <c r="AR101">
        <v>56</v>
      </c>
      <c r="AS101" t="s">
        <v>201</v>
      </c>
      <c r="AT101" t="s">
        <v>1485</v>
      </c>
      <c r="AU101" t="s">
        <v>280</v>
      </c>
      <c r="AV101" t="s">
        <v>1405</v>
      </c>
      <c r="BA101" t="s">
        <v>20</v>
      </c>
    </row>
    <row r="102" spans="1:53" x14ac:dyDescent="0.25">
      <c r="A102" s="12" t="s">
        <v>258</v>
      </c>
      <c r="B102" s="134">
        <v>6</v>
      </c>
      <c r="C102" s="108" t="s">
        <v>269</v>
      </c>
      <c r="D102">
        <v>130</v>
      </c>
      <c r="E102">
        <v>10</v>
      </c>
      <c r="F102" s="147" t="str">
        <f>_xlfn.XLOOKUP(C:C,'coordinate'!I:I,'coordinate'!J:J,"",)</f>
        <v>M4</v>
      </c>
      <c r="G102" s="10" t="s">
        <v>22</v>
      </c>
      <c r="H102" s="11" t="s">
        <v>28</v>
      </c>
      <c r="I102" s="128" t="s">
        <v>593</v>
      </c>
      <c r="P102" s="10" t="s">
        <v>1405</v>
      </c>
      <c r="Q102" s="10" t="s">
        <v>1405</v>
      </c>
      <c r="S102" s="10" t="s">
        <v>1267</v>
      </c>
      <c r="T102" s="10" t="s">
        <v>1405</v>
      </c>
      <c r="U102" s="10" t="s">
        <v>1405</v>
      </c>
      <c r="V102">
        <f t="shared" si="14"/>
        <v>0.42331000000000002</v>
      </c>
      <c r="W102" t="str">
        <f>IFERROR(VLOOKUP(C102,'M1'!$B:$D,3,0),"")</f>
        <v>留後</v>
      </c>
      <c r="X102">
        <v>1</v>
      </c>
      <c r="Y102">
        <v>3</v>
      </c>
      <c r="Z102">
        <v>10</v>
      </c>
      <c r="AA102">
        <v>7</v>
      </c>
      <c r="AB102"/>
      <c r="AD102">
        <f t="shared" si="15"/>
        <v>0.25</v>
      </c>
      <c r="AE102">
        <f>VLOOKUP(表格1_57[[#This Row],[負磅]],W!$A$1:$B$32,2,FALSE)</f>
        <v>-0.05</v>
      </c>
      <c r="AF102">
        <f>VLOOKUP(表格1_57[[#This Row],[騎師]],J!$A$1:$B$45,2,FALSE)</f>
        <v>0.2487</v>
      </c>
      <c r="AG102">
        <f>VLOOKUP(表格1_57[[#This Row],[練馬師]],T!$A$1:$B$23,2,FALSE)</f>
        <v>0.22900000000000001</v>
      </c>
      <c r="AH102">
        <f>VLOOKUP(表格1_57[[#This Row],[檔位]],'1400M'!$A$1:$B$14,2,0)</f>
        <v>0.2</v>
      </c>
      <c r="AI102">
        <v>55</v>
      </c>
      <c r="AJ102">
        <v>1</v>
      </c>
      <c r="AK102">
        <v>21.8</v>
      </c>
      <c r="AN102">
        <v>4</v>
      </c>
      <c r="AP102">
        <v>5</v>
      </c>
      <c r="AQ102">
        <v>1</v>
      </c>
      <c r="AR102">
        <v>56</v>
      </c>
      <c r="AS102" t="s">
        <v>66</v>
      </c>
      <c r="AT102" t="s">
        <v>1468</v>
      </c>
      <c r="AU102" t="s">
        <v>270</v>
      </c>
      <c r="AV102" t="s">
        <v>1405</v>
      </c>
      <c r="BA102" t="s">
        <v>20</v>
      </c>
    </row>
    <row r="103" spans="1:53" x14ac:dyDescent="0.25">
      <c r="A103" s="12" t="s">
        <v>258</v>
      </c>
      <c r="B103" s="138">
        <v>8</v>
      </c>
      <c r="C103" s="108" t="s">
        <v>273</v>
      </c>
      <c r="D103">
        <v>124</v>
      </c>
      <c r="E103">
        <v>11</v>
      </c>
      <c r="F103" s="147" t="str">
        <f>_xlfn.XLOOKUP(C:C,'coordinate'!I:I,'coordinate'!J:J,"",)</f>
        <v>O4</v>
      </c>
      <c r="G103" s="10" t="s">
        <v>56</v>
      </c>
      <c r="H103" s="108" t="s">
        <v>274</v>
      </c>
      <c r="I103" s="128"/>
      <c r="Q103" s="10" t="s">
        <v>1405</v>
      </c>
      <c r="T103" s="10" t="s">
        <v>1384</v>
      </c>
      <c r="U103" s="10" t="s">
        <v>1405</v>
      </c>
      <c r="V103">
        <f t="shared" si="14"/>
        <v>0.54625000000000001</v>
      </c>
      <c r="W103" t="str">
        <f>IFERROR(VLOOKUP(C103,'M1'!$B:$D,3,0),"")</f>
        <v>留後</v>
      </c>
      <c r="X103">
        <v>3</v>
      </c>
      <c r="Y103">
        <v>5</v>
      </c>
      <c r="Z103">
        <v>5</v>
      </c>
      <c r="AA103">
        <v>2</v>
      </c>
      <c r="AB103">
        <v>3</v>
      </c>
      <c r="AC103">
        <v>8</v>
      </c>
      <c r="AD103">
        <f t="shared" si="15"/>
        <v>0.29289999999999999</v>
      </c>
      <c r="AE103">
        <f>VLOOKUP(表格1_57[[#This Row],[負磅]],W!$A$1:$B$32,2,FALSE)</f>
        <v>0.01</v>
      </c>
      <c r="AF103">
        <f>VLOOKUP(表格1_57[[#This Row],[騎師]],J!$A$1:$B$45,2,FALSE)</f>
        <v>0.24390000000000001</v>
      </c>
      <c r="AG103">
        <f>VLOOKUP(表格1_57[[#This Row],[練馬師]],T!$A$1:$B$23,2,FALSE)</f>
        <v>0.2606</v>
      </c>
      <c r="AH103">
        <f>VLOOKUP(表格1_57[[#This Row],[檔位]],'1400M'!$A$1:$B$14,2,0)</f>
        <v>0.23</v>
      </c>
      <c r="AI103">
        <v>49</v>
      </c>
      <c r="AJ103">
        <v>1</v>
      </c>
      <c r="AK103">
        <v>21.6</v>
      </c>
      <c r="AN103">
        <v>5</v>
      </c>
      <c r="AP103">
        <v>-2</v>
      </c>
      <c r="AQ103" t="s">
        <v>17</v>
      </c>
      <c r="AR103">
        <v>56</v>
      </c>
      <c r="AS103" t="s">
        <v>275</v>
      </c>
      <c r="AT103" t="s">
        <v>1495</v>
      </c>
      <c r="AU103" t="s">
        <v>276</v>
      </c>
      <c r="AV103" t="s">
        <v>1405</v>
      </c>
      <c r="AY103" t="s">
        <v>1421</v>
      </c>
      <c r="BA103" t="s">
        <v>96</v>
      </c>
    </row>
    <row r="104" spans="1:53" x14ac:dyDescent="0.25">
      <c r="A104" s="143" t="s">
        <v>258</v>
      </c>
      <c r="B104" s="138">
        <v>4</v>
      </c>
      <c r="C104" s="108" t="s">
        <v>265</v>
      </c>
      <c r="D104">
        <v>132</v>
      </c>
      <c r="E104">
        <v>2</v>
      </c>
      <c r="F104" s="9" t="str">
        <f>_xlfn.XLOOKUP(C:C,'coordinate'!I:I,'coordinate'!J:J,"",)</f>
        <v>PL</v>
      </c>
      <c r="G104" s="10" t="s">
        <v>32</v>
      </c>
      <c r="H104" s="108" t="s">
        <v>112</v>
      </c>
      <c r="I104" s="128"/>
      <c r="P104" s="10" t="s">
        <v>1420</v>
      </c>
      <c r="Q104" s="10">
        <v>1</v>
      </c>
      <c r="T104" s="10" t="s">
        <v>1405</v>
      </c>
      <c r="U104" s="10" t="s">
        <v>1405</v>
      </c>
      <c r="V104">
        <f t="shared" si="14"/>
        <v>0.45172999999999996</v>
      </c>
      <c r="W104" t="str">
        <f>IFERROR(VLOOKUP(C104,'M1'!$B:$D,3,0),"")</f>
        <v>留後</v>
      </c>
      <c r="X104">
        <v>7</v>
      </c>
      <c r="Y104">
        <v>11</v>
      </c>
      <c r="Z104">
        <v>3</v>
      </c>
      <c r="AA104">
        <v>7</v>
      </c>
      <c r="AB104">
        <v>6</v>
      </c>
      <c r="AC104">
        <v>9</v>
      </c>
      <c r="AD104">
        <f t="shared" si="15"/>
        <v>0.2</v>
      </c>
      <c r="AE104">
        <f>VLOOKUP(表格1_57[[#This Row],[負磅]],W!$A$1:$B$32,2,FALSE)</f>
        <v>-7.0000000000000007E-2</v>
      </c>
      <c r="AF104">
        <f>VLOOKUP(表格1_57[[#This Row],[騎師]],J!$A$1:$B$45,2,FALSE)</f>
        <v>0.47799999999999998</v>
      </c>
      <c r="AG104">
        <f>VLOOKUP(表格1_57[[#This Row],[練馬師]],T!$A$1:$B$23,2,FALSE)</f>
        <v>0.22109999999999999</v>
      </c>
      <c r="AH104">
        <f>VLOOKUP(表格1_57[[#This Row],[檔位]],'1400M'!$A$1:$B$14,2,0)</f>
        <v>0.28000000000000003</v>
      </c>
      <c r="AI104">
        <v>57</v>
      </c>
      <c r="AJ104">
        <v>1</v>
      </c>
      <c r="AK104">
        <v>21.25</v>
      </c>
      <c r="AN104">
        <v>6</v>
      </c>
      <c r="AP104">
        <v>-2</v>
      </c>
      <c r="AQ104" t="s">
        <v>17</v>
      </c>
      <c r="AR104">
        <v>67</v>
      </c>
      <c r="AS104" t="s">
        <v>39</v>
      </c>
      <c r="AT104" t="s">
        <v>1469</v>
      </c>
      <c r="AU104" t="s">
        <v>266</v>
      </c>
      <c r="AV104" t="s">
        <v>587</v>
      </c>
      <c r="AX104" t="s">
        <v>1419</v>
      </c>
      <c r="BA104" t="s">
        <v>96</v>
      </c>
    </row>
    <row r="105" spans="1:53" x14ac:dyDescent="0.25">
      <c r="A105" s="12" t="s">
        <v>258</v>
      </c>
      <c r="B105" s="138">
        <v>12</v>
      </c>
      <c r="C105" s="108" t="s">
        <v>283</v>
      </c>
      <c r="D105">
        <v>115</v>
      </c>
      <c r="E105">
        <v>14</v>
      </c>
      <c r="F105" s="9" t="str">
        <f>_xlfn.XLOOKUP(C:C,'coordinate'!I:I,'coordinate'!J:J,"",)</f>
        <v>ML</v>
      </c>
      <c r="G105" s="109" t="s">
        <v>15</v>
      </c>
      <c r="H105" s="110" t="s">
        <v>16</v>
      </c>
      <c r="I105" s="128"/>
      <c r="Q105" s="10">
        <v>5</v>
      </c>
      <c r="T105" s="10" t="s">
        <v>1405</v>
      </c>
      <c r="U105" s="10" t="s">
        <v>1405</v>
      </c>
      <c r="V105">
        <f t="shared" si="14"/>
        <v>0.45215</v>
      </c>
      <c r="W105" t="str">
        <f>IFERROR(VLOOKUP(C105,'M1'!$B:$D,3,0),"")</f>
        <v>中後</v>
      </c>
      <c r="X105">
        <v>6</v>
      </c>
      <c r="Y105">
        <v>10</v>
      </c>
      <c r="Z105">
        <v>13</v>
      </c>
      <c r="AA105">
        <v>4</v>
      </c>
      <c r="AB105">
        <v>10</v>
      </c>
      <c r="AC105">
        <v>11</v>
      </c>
      <c r="AD105">
        <f t="shared" si="15"/>
        <v>0.1643</v>
      </c>
      <c r="AE105">
        <f>VLOOKUP(表格1_57[[#This Row],[負磅]],W!$A$1:$B$32,2,FALSE)</f>
        <v>0.1</v>
      </c>
      <c r="AF105">
        <f>VLOOKUP(表格1_57[[#This Row],[騎師]],J!$A$1:$B$45,2,FALSE)</f>
        <v>0.1472</v>
      </c>
      <c r="AG105">
        <f>VLOOKUP(表格1_57[[#This Row],[練馬師]],T!$A$1:$B$23,2,FALSE)</f>
        <v>0.21229999999999999</v>
      </c>
      <c r="AH105">
        <f>VLOOKUP(表格1_57[[#This Row],[檔位]],'1400M'!$A$1:$B$14,2,0)</f>
        <v>0.2</v>
      </c>
      <c r="AI105">
        <v>42</v>
      </c>
      <c r="AJ105">
        <v>1</v>
      </c>
      <c r="AK105">
        <v>21.83</v>
      </c>
      <c r="AN105">
        <v>5</v>
      </c>
      <c r="AP105">
        <v>-4</v>
      </c>
      <c r="AQ105">
        <v>1</v>
      </c>
      <c r="AR105">
        <v>53</v>
      </c>
      <c r="AS105" t="s">
        <v>284</v>
      </c>
      <c r="AT105" t="s">
        <v>1496</v>
      </c>
      <c r="AU105" t="s">
        <v>285</v>
      </c>
      <c r="AV105" t="s">
        <v>1405</v>
      </c>
      <c r="BA105" t="s">
        <v>96</v>
      </c>
    </row>
    <row r="106" spans="1:53" x14ac:dyDescent="0.25">
      <c r="A106" s="145" t="s">
        <v>290</v>
      </c>
      <c r="B106" s="145" t="str">
        <f>VLOOKUP(表格1_57[[#This Row],[場]],Raceinfo!$A$1:$C$11,3,FALSE)</f>
        <v>第三班</v>
      </c>
      <c r="C106" s="145" t="str">
        <f>VLOOKUP(表格1_57[[#This Row],[場]],Raceinfo!$A$1:$C$11,2,FALSE)</f>
        <v>1400米</v>
      </c>
      <c r="D106" s="145" t="s">
        <v>1835</v>
      </c>
      <c r="F106" s="108" t="str">
        <f>_xlfn.XLOOKUP(C:C,'coordinate'!I:I,'coordinate'!J:J,"",)</f>
        <v/>
      </c>
      <c r="G106" s="10"/>
      <c r="H106" s="108"/>
      <c r="I106" s="128" t="s">
        <v>2030</v>
      </c>
      <c r="P106" s="10" t="s">
        <v>1405</v>
      </c>
      <c r="Q106" s="10" t="s">
        <v>1405</v>
      </c>
      <c r="S106" s="10" t="s">
        <v>1405</v>
      </c>
      <c r="T106" s="10" t="s">
        <v>1405</v>
      </c>
      <c r="U106" s="10" t="s">
        <v>1405</v>
      </c>
      <c r="W106" t="str">
        <f>IFERROR(VLOOKUP(C106,'M1'!$B:$D,3,0),"")</f>
        <v/>
      </c>
      <c r="AB106"/>
      <c r="AN106"/>
      <c r="AP106"/>
      <c r="AT106" t="s">
        <v>1405</v>
      </c>
      <c r="AV106" t="s">
        <v>1405</v>
      </c>
      <c r="AW106" t="s">
        <v>1405</v>
      </c>
      <c r="AX106" t="s">
        <v>1405</v>
      </c>
      <c r="AY106" t="s">
        <v>1405</v>
      </c>
      <c r="AZ106" t="s">
        <v>1405</v>
      </c>
      <c r="BA106" t="s">
        <v>13</v>
      </c>
    </row>
    <row r="107" spans="1:53" x14ac:dyDescent="0.25">
      <c r="A107" s="11" t="s">
        <v>290</v>
      </c>
      <c r="B107" s="138">
        <v>4</v>
      </c>
      <c r="C107" s="11" t="s">
        <v>299</v>
      </c>
      <c r="D107">
        <v>131</v>
      </c>
      <c r="E107">
        <v>2</v>
      </c>
      <c r="F107" s="11" t="str">
        <f>_xlfn.XLOOKUP(C:C,'coordinate'!I:I,'coordinate'!J:J,"",)</f>
        <v>PH</v>
      </c>
      <c r="G107" s="10" t="s">
        <v>154</v>
      </c>
      <c r="H107" s="108" t="s">
        <v>74</v>
      </c>
      <c r="I107" s="128" t="s">
        <v>593</v>
      </c>
      <c r="Q107" s="10">
        <v>1</v>
      </c>
      <c r="S107" s="10" t="s">
        <v>1267</v>
      </c>
      <c r="T107" s="10" t="s">
        <v>1384</v>
      </c>
      <c r="U107" s="10" t="s">
        <v>1405</v>
      </c>
      <c r="V107">
        <f t="shared" ref="V107:V131" si="16">AD107+AE107+(AF107*0.3)+(AG107*0.3)+(AH107*0.4)+AO107</f>
        <v>0.53166999999999998</v>
      </c>
      <c r="W107" t="str">
        <f>IFERROR(VLOOKUP(C107,'M1'!$B:$D,3,0),"")</f>
        <v>放頭</v>
      </c>
      <c r="X107">
        <v>2</v>
      </c>
      <c r="Y107">
        <v>1</v>
      </c>
      <c r="Z107">
        <v>4</v>
      </c>
      <c r="AA107">
        <v>1</v>
      </c>
      <c r="AB107">
        <v>1</v>
      </c>
      <c r="AC107">
        <v>2</v>
      </c>
      <c r="AD107">
        <f t="shared" ref="AD107:AD115" si="17">ROUND( ((1-(X107/14))*0.1*IF(X107&lt;&gt;0,1,0)) + ((1-(Y107/14))*0.1*IF(Y107&lt;&gt;0,1,0)) + ((1-(Z107/14))*0.1*IF(Z107&lt;&gt;0,1,0)) + ((1-(AA107/14))*0.1*IF(AA107&lt;&gt;0,1,0)), 4 )</f>
        <v>0.34289999999999998</v>
      </c>
      <c r="AE107">
        <f>VLOOKUP(表格1_57[[#This Row],[負磅]],W!$A$1:$B$32,2,FALSE)</f>
        <v>-0.06</v>
      </c>
      <c r="AF107">
        <f>VLOOKUP(表格1_57[[#This Row],[騎師]],J!$A$1:$B$45,2,FALSE)</f>
        <v>0.27</v>
      </c>
      <c r="AG107">
        <f>VLOOKUP(表格1_57[[#This Row],[練馬師]],T!$A$1:$B$23,2,FALSE)</f>
        <v>0.18590000000000001</v>
      </c>
      <c r="AH107">
        <f>VLOOKUP(表格1_57[[#This Row],[檔位]],'1400M'!$A$1:$B$14,2,0)</f>
        <v>0.28000000000000003</v>
      </c>
      <c r="AI107">
        <v>75</v>
      </c>
      <c r="AJ107">
        <v>1</v>
      </c>
      <c r="AK107">
        <v>20.85</v>
      </c>
      <c r="AN107">
        <v>6</v>
      </c>
      <c r="AP107">
        <v>2</v>
      </c>
      <c r="AQ107">
        <v>1</v>
      </c>
      <c r="AR107">
        <v>71</v>
      </c>
      <c r="AS107" t="s">
        <v>103</v>
      </c>
      <c r="AT107" t="s">
        <v>1478</v>
      </c>
      <c r="AU107" t="s">
        <v>300</v>
      </c>
      <c r="AV107" t="s">
        <v>1405</v>
      </c>
      <c r="BA107" t="s">
        <v>20</v>
      </c>
    </row>
    <row r="108" spans="1:53" x14ac:dyDescent="0.25">
      <c r="A108" s="11" t="s">
        <v>290</v>
      </c>
      <c r="B108" s="139">
        <v>5</v>
      </c>
      <c r="C108" s="131" t="s">
        <v>301</v>
      </c>
      <c r="D108">
        <v>131</v>
      </c>
      <c r="E108">
        <v>1</v>
      </c>
      <c r="F108" s="148" t="str">
        <f>_xlfn.XLOOKUP(C:C,'coordinate'!I:I,'coordinate'!J:J,"",)</f>
        <v>P1</v>
      </c>
      <c r="G108" s="111" t="s">
        <v>22</v>
      </c>
      <c r="H108" s="112" t="s">
        <v>23</v>
      </c>
      <c r="I108" s="128" t="s">
        <v>593</v>
      </c>
      <c r="P108" s="10" t="s">
        <v>1405</v>
      </c>
      <c r="Q108" s="10" t="s">
        <v>1405</v>
      </c>
      <c r="S108" s="10" t="s">
        <v>1267</v>
      </c>
      <c r="T108" s="10" t="s">
        <v>1384</v>
      </c>
      <c r="U108" s="10" t="s">
        <v>1405</v>
      </c>
      <c r="V108">
        <f t="shared" si="16"/>
        <v>0.54571000000000003</v>
      </c>
      <c r="W108" t="str">
        <f>IFERROR(VLOOKUP(C108,'M1'!$B:$D,3,0),"")</f>
        <v>中前</v>
      </c>
      <c r="X108">
        <v>1</v>
      </c>
      <c r="Y108">
        <v>4</v>
      </c>
      <c r="Z108">
        <v>1</v>
      </c>
      <c r="AA108">
        <v>3</v>
      </c>
      <c r="AB108">
        <v>3</v>
      </c>
      <c r="AC108">
        <v>1</v>
      </c>
      <c r="AD108">
        <f t="shared" si="17"/>
        <v>0.3357</v>
      </c>
      <c r="AE108">
        <f>VLOOKUP(表格1_57[[#This Row],[負磅]],W!$A$1:$B$32,2,FALSE)</f>
        <v>-0.06</v>
      </c>
      <c r="AF108">
        <f>VLOOKUP(表格1_57[[#This Row],[騎師]],J!$A$1:$B$45,2,FALSE)</f>
        <v>0.2487</v>
      </c>
      <c r="AG108">
        <f>VLOOKUP(表格1_57[[#This Row],[練馬師]],T!$A$1:$B$23,2,FALSE)</f>
        <v>0.318</v>
      </c>
      <c r="AH108">
        <f>VLOOKUP(表格1_57[[#This Row],[檔位]],'1400M'!$A$1:$B$14,2,0)</f>
        <v>0.25</v>
      </c>
      <c r="AI108">
        <v>75</v>
      </c>
      <c r="AJ108">
        <v>1</v>
      </c>
      <c r="AK108">
        <v>22.04</v>
      </c>
      <c r="AN108">
        <v>4</v>
      </c>
      <c r="AP108">
        <v>7</v>
      </c>
      <c r="AQ108">
        <v>1</v>
      </c>
      <c r="AR108">
        <v>85</v>
      </c>
      <c r="AS108" t="s">
        <v>18</v>
      </c>
      <c r="AT108" t="s">
        <v>1475</v>
      </c>
      <c r="AU108" t="s">
        <v>302</v>
      </c>
      <c r="AV108" t="s">
        <v>1405</v>
      </c>
      <c r="BA108" t="s">
        <v>20</v>
      </c>
    </row>
    <row r="109" spans="1:53" x14ac:dyDescent="0.25">
      <c r="A109" s="11" t="s">
        <v>290</v>
      </c>
      <c r="B109" s="138">
        <v>2</v>
      </c>
      <c r="C109" s="108" t="s">
        <v>293</v>
      </c>
      <c r="D109">
        <v>133</v>
      </c>
      <c r="E109">
        <v>7</v>
      </c>
      <c r="F109" s="148" t="str">
        <f>_xlfn.XLOOKUP(C:C,'coordinate'!I:I,'coordinate'!J:J,"",)</f>
        <v>O1</v>
      </c>
      <c r="G109" s="10" t="s">
        <v>125</v>
      </c>
      <c r="H109" s="108" t="s">
        <v>90</v>
      </c>
      <c r="I109" s="128"/>
      <c r="P109" s="10" t="s">
        <v>1405</v>
      </c>
      <c r="Q109" s="10">
        <v>5</v>
      </c>
      <c r="T109" s="10" t="s">
        <v>1384</v>
      </c>
      <c r="U109" s="10" t="s">
        <v>1405</v>
      </c>
      <c r="V109">
        <f t="shared" si="16"/>
        <v>0.43335000000000001</v>
      </c>
      <c r="W109" t="str">
        <f>IFERROR(VLOOKUP(C109,'M1'!$B:$D,3,0),"")</f>
        <v>放頭</v>
      </c>
      <c r="X109">
        <v>7</v>
      </c>
      <c r="Y109">
        <v>3</v>
      </c>
      <c r="Z109">
        <v>1</v>
      </c>
      <c r="AA109">
        <v>11</v>
      </c>
      <c r="AB109">
        <v>3</v>
      </c>
      <c r="AC109">
        <v>3</v>
      </c>
      <c r="AD109">
        <f t="shared" si="17"/>
        <v>0.2429</v>
      </c>
      <c r="AE109">
        <f>VLOOKUP(表格1_57[[#This Row],[負磅]],W!$A$1:$B$32,2,FALSE)</f>
        <v>-0.08</v>
      </c>
      <c r="AF109">
        <f>VLOOKUP(表格1_57[[#This Row],[騎師]],J!$A$1:$B$45,2,FALSE)</f>
        <v>0.20799999999999999</v>
      </c>
      <c r="AG109">
        <f>VLOOKUP(表格1_57[[#This Row],[練馬師]],T!$A$1:$B$23,2,FALSE)</f>
        <v>0.2535</v>
      </c>
      <c r="AH109">
        <f>VLOOKUP(表格1_57[[#This Row],[檔位]],'1400M'!$A$1:$B$14,2,0)</f>
        <v>0.33</v>
      </c>
      <c r="AI109">
        <v>77</v>
      </c>
      <c r="AJ109">
        <v>1</v>
      </c>
      <c r="AK109">
        <v>21.36</v>
      </c>
      <c r="AN109">
        <v>5</v>
      </c>
      <c r="AP109">
        <v>0</v>
      </c>
      <c r="AQ109" t="s">
        <v>17</v>
      </c>
      <c r="AR109">
        <v>56</v>
      </c>
      <c r="AS109" t="s">
        <v>294</v>
      </c>
      <c r="AT109" t="s">
        <v>1499</v>
      </c>
      <c r="AU109" t="s">
        <v>295</v>
      </c>
      <c r="AV109" t="s">
        <v>1405</v>
      </c>
      <c r="BA109" t="s">
        <v>96</v>
      </c>
    </row>
    <row r="110" spans="1:53" x14ac:dyDescent="0.25">
      <c r="A110" s="11" t="s">
        <v>290</v>
      </c>
      <c r="B110" s="138">
        <v>8</v>
      </c>
      <c r="C110" s="108" t="s">
        <v>307</v>
      </c>
      <c r="D110">
        <v>123</v>
      </c>
      <c r="E110">
        <v>4</v>
      </c>
      <c r="F110" s="108" t="str">
        <f>_xlfn.XLOOKUP(C:C,'coordinate'!I:I,'coordinate'!J:J,"",)</f>
        <v>P2</v>
      </c>
      <c r="G110" s="10" t="s">
        <v>111</v>
      </c>
      <c r="H110" s="108" t="s">
        <v>38</v>
      </c>
      <c r="I110" s="128"/>
      <c r="Q110" s="10">
        <v>4</v>
      </c>
      <c r="T110" s="10" t="s">
        <v>1405</v>
      </c>
      <c r="U110" s="10" t="s">
        <v>1405</v>
      </c>
      <c r="V110">
        <f t="shared" si="16"/>
        <v>0.45383000000000001</v>
      </c>
      <c r="W110" t="str">
        <f>IFERROR(VLOOKUP(C110,'M1'!$B:$D,3,0),"")</f>
        <v>中後</v>
      </c>
      <c r="X110">
        <v>6</v>
      </c>
      <c r="Y110">
        <v>5</v>
      </c>
      <c r="Z110">
        <v>6</v>
      </c>
      <c r="AA110">
        <v>6</v>
      </c>
      <c r="AB110">
        <v>10</v>
      </c>
      <c r="AC110">
        <v>7</v>
      </c>
      <c r="AD110">
        <f t="shared" si="17"/>
        <v>0.23569999999999999</v>
      </c>
      <c r="AE110">
        <f>VLOOKUP(表格1_57[[#This Row],[負磅]],W!$A$1:$B$32,2,FALSE)</f>
        <v>0.02</v>
      </c>
      <c r="AF110">
        <f>VLOOKUP(表格1_57[[#This Row],[騎師]],J!$A$1:$B$45,2,FALSE)</f>
        <v>0.2286</v>
      </c>
      <c r="AG110">
        <f>VLOOKUP(表格1_57[[#This Row],[練馬師]],T!$A$1:$B$23,2,FALSE)</f>
        <v>0.25850000000000001</v>
      </c>
      <c r="AH110">
        <f>VLOOKUP(表格1_57[[#This Row],[檔位]],'1400M'!$A$1:$B$14,2,0)</f>
        <v>0.13</v>
      </c>
      <c r="AI110">
        <v>67</v>
      </c>
      <c r="AJ110">
        <v>1</v>
      </c>
      <c r="AK110">
        <v>21.1</v>
      </c>
      <c r="AN110">
        <v>6</v>
      </c>
      <c r="AP110">
        <v>-4</v>
      </c>
      <c r="AQ110">
        <v>1</v>
      </c>
      <c r="AR110">
        <v>56</v>
      </c>
      <c r="AS110" t="s">
        <v>308</v>
      </c>
      <c r="AT110" t="s">
        <v>1497</v>
      </c>
      <c r="AU110" t="s">
        <v>309</v>
      </c>
      <c r="AV110" t="s">
        <v>1405</v>
      </c>
      <c r="BA110" t="s">
        <v>96</v>
      </c>
    </row>
    <row r="111" spans="1:53" x14ac:dyDescent="0.25">
      <c r="A111" s="11" t="s">
        <v>290</v>
      </c>
      <c r="B111" s="138">
        <v>1</v>
      </c>
      <c r="C111" s="131" t="s">
        <v>291</v>
      </c>
      <c r="D111">
        <v>135</v>
      </c>
      <c r="E111">
        <v>6</v>
      </c>
      <c r="F111" s="108" t="str">
        <f>_xlfn.XLOOKUP(C:C,'coordinate'!I:I,'coordinate'!J:J,"",)</f>
        <v>O2</v>
      </c>
      <c r="G111" s="10" t="s">
        <v>46</v>
      </c>
      <c r="H111" s="108" t="s">
        <v>138</v>
      </c>
      <c r="I111" s="128"/>
      <c r="Q111" s="10">
        <v>3</v>
      </c>
      <c r="T111" s="10" t="s">
        <v>1384</v>
      </c>
      <c r="U111" s="10" t="s">
        <v>1405</v>
      </c>
      <c r="V111">
        <f t="shared" si="16"/>
        <v>0.48728000000000005</v>
      </c>
      <c r="W111" t="str">
        <f>IFERROR(VLOOKUP(C111,'M1'!$B:$D,3,0),"")</f>
        <v>中前</v>
      </c>
      <c r="X111">
        <v>2</v>
      </c>
      <c r="Y111">
        <v>1</v>
      </c>
      <c r="Z111">
        <v>7</v>
      </c>
      <c r="AA111">
        <v>5</v>
      </c>
      <c r="AB111">
        <v>4</v>
      </c>
      <c r="AC111">
        <v>13</v>
      </c>
      <c r="AD111">
        <f t="shared" si="17"/>
        <v>0.29289999999999999</v>
      </c>
      <c r="AE111">
        <f>VLOOKUP(表格1_57[[#This Row],[負磅]],W!$A$1:$B$32,2,FALSE)</f>
        <v>-0.1</v>
      </c>
      <c r="AF111">
        <f>VLOOKUP(表格1_57[[#This Row],[騎師]],J!$A$1:$B$45,2,FALSE)</f>
        <v>0.32950000000000002</v>
      </c>
      <c r="AG111">
        <f>VLOOKUP(表格1_57[[#This Row],[練馬師]],T!$A$1:$B$23,2,FALSE)</f>
        <v>0.30509999999999998</v>
      </c>
      <c r="AH111">
        <f>VLOOKUP(表格1_57[[#This Row],[檔位]],'1400M'!$A$1:$B$14,2,0)</f>
        <v>0.26</v>
      </c>
      <c r="AI111">
        <v>79</v>
      </c>
      <c r="AJ111">
        <v>1</v>
      </c>
      <c r="AK111">
        <v>21.15</v>
      </c>
      <c r="AN111">
        <v>5</v>
      </c>
      <c r="AP111">
        <v>0</v>
      </c>
      <c r="AQ111">
        <v>1</v>
      </c>
      <c r="AR111">
        <v>56</v>
      </c>
      <c r="AS111" t="s">
        <v>24</v>
      </c>
      <c r="AT111" t="s">
        <v>1474</v>
      </c>
      <c r="AU111" t="s">
        <v>292</v>
      </c>
      <c r="AV111" t="s">
        <v>1405</v>
      </c>
      <c r="BA111" t="s">
        <v>20</v>
      </c>
    </row>
    <row r="112" spans="1:53" x14ac:dyDescent="0.25">
      <c r="A112" s="11" t="s">
        <v>290</v>
      </c>
      <c r="B112" s="138">
        <v>6</v>
      </c>
      <c r="C112" s="130" t="s">
        <v>303</v>
      </c>
      <c r="D112">
        <v>129</v>
      </c>
      <c r="E112">
        <v>10</v>
      </c>
      <c r="F112" s="149" t="str">
        <f>_xlfn.XLOOKUP(C:C,'coordinate'!I:I,'coordinate'!J:J,"",)</f>
        <v>P3</v>
      </c>
      <c r="G112" s="10" t="s">
        <v>32</v>
      </c>
      <c r="H112" s="108" t="s">
        <v>47</v>
      </c>
      <c r="I112" s="128" t="s">
        <v>593</v>
      </c>
      <c r="Q112" s="10">
        <v>2</v>
      </c>
      <c r="S112" s="9" t="s">
        <v>1270</v>
      </c>
      <c r="T112" s="10" t="s">
        <v>1384</v>
      </c>
      <c r="U112" s="10" t="s">
        <v>1405</v>
      </c>
      <c r="V112">
        <f t="shared" si="16"/>
        <v>0.60823000000000005</v>
      </c>
      <c r="W112" t="str">
        <f>IFERROR(VLOOKUP(C112,'M1'!$B:$D,3,0),"")</f>
        <v>中後</v>
      </c>
      <c r="X112">
        <v>3</v>
      </c>
      <c r="Y112">
        <v>3</v>
      </c>
      <c r="Z112">
        <v>1</v>
      </c>
      <c r="AA112">
        <v>1</v>
      </c>
      <c r="AB112">
        <v>2</v>
      </c>
      <c r="AD112">
        <f t="shared" si="17"/>
        <v>0.34289999999999998</v>
      </c>
      <c r="AE112">
        <f>VLOOKUP(表格1_57[[#This Row],[負磅]],W!$A$1:$B$32,2,FALSE)</f>
        <v>-3.9999999999999897E-2</v>
      </c>
      <c r="AF112">
        <f>VLOOKUP(表格1_57[[#This Row],[騎師]],J!$A$1:$B$45,2,FALSE)</f>
        <v>0.47799999999999998</v>
      </c>
      <c r="AG112">
        <f>VLOOKUP(表格1_57[[#This Row],[練馬師]],T!$A$1:$B$23,2,FALSE)</f>
        <v>0.27310000000000001</v>
      </c>
      <c r="AH112">
        <f>VLOOKUP(表格1_57[[#This Row],[檔位]],'1400M'!$A$1:$B$14,2,0)</f>
        <v>0.2</v>
      </c>
      <c r="AI112">
        <v>73</v>
      </c>
      <c r="AJ112">
        <v>1</v>
      </c>
      <c r="AK112">
        <v>21.01</v>
      </c>
      <c r="AN112">
        <v>5</v>
      </c>
      <c r="AP112">
        <v>2</v>
      </c>
      <c r="AQ112">
        <v>1</v>
      </c>
      <c r="AR112">
        <v>71</v>
      </c>
      <c r="AS112" t="s">
        <v>34</v>
      </c>
      <c r="AT112" t="s">
        <v>1470</v>
      </c>
      <c r="AU112" t="s">
        <v>304</v>
      </c>
      <c r="AV112" t="s">
        <v>1405</v>
      </c>
      <c r="BA112" t="s">
        <v>50</v>
      </c>
    </row>
    <row r="113" spans="1:53" x14ac:dyDescent="0.25">
      <c r="A113" s="11" t="s">
        <v>290</v>
      </c>
      <c r="B113" s="138">
        <v>3</v>
      </c>
      <c r="C113" s="108" t="s">
        <v>296</v>
      </c>
      <c r="D113">
        <v>132</v>
      </c>
      <c r="E113">
        <v>11</v>
      </c>
      <c r="F113" s="150" t="str">
        <f>_xlfn.XLOOKUP(C:C,'coordinate'!I:I,'coordinate'!J:J,"",)</f>
        <v>O3</v>
      </c>
      <c r="G113" s="10" t="s">
        <v>52</v>
      </c>
      <c r="H113" s="108" t="s">
        <v>112</v>
      </c>
      <c r="I113" s="140" t="s">
        <v>1513</v>
      </c>
      <c r="P113" s="141" t="s">
        <v>1524</v>
      </c>
      <c r="Q113" s="141" t="s">
        <v>1405</v>
      </c>
      <c r="R113" s="141"/>
      <c r="S113" s="141"/>
      <c r="T113" s="141" t="s">
        <v>1405</v>
      </c>
      <c r="U113" s="141" t="s">
        <v>1405</v>
      </c>
      <c r="V113">
        <f t="shared" si="16"/>
        <v>0.33955000000000002</v>
      </c>
      <c r="W113" t="str">
        <f>IFERROR(VLOOKUP(C113,'M1'!$B:$D,3,0),"")</f>
        <v>放頭</v>
      </c>
      <c r="X113">
        <v>4</v>
      </c>
      <c r="Y113">
        <v>7</v>
      </c>
      <c r="Z113">
        <v>10</v>
      </c>
      <c r="AA113">
        <v>9</v>
      </c>
      <c r="AB113">
        <v>7</v>
      </c>
      <c r="AD113">
        <f t="shared" si="17"/>
        <v>0.1857</v>
      </c>
      <c r="AE113">
        <f>VLOOKUP(表格1_57[[#This Row],[負磅]],W!$A$1:$B$32,2,FALSE)</f>
        <v>-7.0000000000000007E-2</v>
      </c>
      <c r="AF113">
        <f>VLOOKUP(表格1_57[[#This Row],[騎師]],J!$A$1:$B$45,2,FALSE)</f>
        <v>0.21840000000000001</v>
      </c>
      <c r="AG113">
        <f>VLOOKUP(表格1_57[[#This Row],[練馬師]],T!$A$1:$B$23,2,FALSE)</f>
        <v>0.22109999999999999</v>
      </c>
      <c r="AH113">
        <f>VLOOKUP(表格1_57[[#This Row],[檔位]],'1400M'!$A$1:$B$14,2,0)</f>
        <v>0.23</v>
      </c>
      <c r="AI113">
        <v>76</v>
      </c>
      <c r="AN113">
        <v>5</v>
      </c>
      <c r="AP113">
        <v>-3</v>
      </c>
      <c r="AQ113">
        <v>1</v>
      </c>
      <c r="AR113">
        <v>60</v>
      </c>
      <c r="AS113" t="s">
        <v>297</v>
      </c>
      <c r="AT113" t="s">
        <v>1502</v>
      </c>
      <c r="AU113" t="s">
        <v>298</v>
      </c>
      <c r="AV113" t="s">
        <v>1405</v>
      </c>
      <c r="AW113" t="s">
        <v>1416</v>
      </c>
      <c r="AY113" t="s">
        <v>1421</v>
      </c>
      <c r="AZ113" t="s">
        <v>1505</v>
      </c>
      <c r="BA113" t="s">
        <v>96</v>
      </c>
    </row>
    <row r="114" spans="1:53" x14ac:dyDescent="0.25">
      <c r="A114" s="11" t="s">
        <v>290</v>
      </c>
      <c r="B114" s="139">
        <v>7</v>
      </c>
      <c r="C114" s="108" t="s">
        <v>305</v>
      </c>
      <c r="D114">
        <v>126</v>
      </c>
      <c r="E114">
        <v>8</v>
      </c>
      <c r="F114" s="147" t="str">
        <f>_xlfn.XLOOKUP(C:C,'coordinate'!I:I,'coordinate'!J:J,"",)</f>
        <v>P4</v>
      </c>
      <c r="G114" s="109" t="s">
        <v>15</v>
      </c>
      <c r="H114" s="110" t="s">
        <v>16</v>
      </c>
      <c r="I114" s="128"/>
      <c r="Q114" s="10" t="s">
        <v>1405</v>
      </c>
      <c r="T114" s="10" t="s">
        <v>1405</v>
      </c>
      <c r="U114" s="10" t="s">
        <v>1405</v>
      </c>
      <c r="V114">
        <f t="shared" si="16"/>
        <v>0.2498500000000001</v>
      </c>
      <c r="W114" t="str">
        <f>IFERROR(VLOOKUP(C114,'M1'!$B:$D,3,0),"")</f>
        <v>留後</v>
      </c>
      <c r="X114">
        <v>14</v>
      </c>
      <c r="Y114">
        <v>14</v>
      </c>
      <c r="Z114">
        <v>14</v>
      </c>
      <c r="AA114">
        <v>14</v>
      </c>
      <c r="AB114">
        <v>9</v>
      </c>
      <c r="AC114">
        <v>13</v>
      </c>
      <c r="AD114">
        <f t="shared" si="17"/>
        <v>0</v>
      </c>
      <c r="AE114">
        <f>VLOOKUP(表格1_57[[#This Row],[負磅]],W!$A$1:$B$32,2,FALSE)</f>
        <v>-9.99999999999991E-3</v>
      </c>
      <c r="AF114">
        <f>VLOOKUP(表格1_57[[#This Row],[騎師]],J!$A$1:$B$45,2,FALSE)</f>
        <v>0.1472</v>
      </c>
      <c r="AG114">
        <f>VLOOKUP(表格1_57[[#This Row],[練馬師]],T!$A$1:$B$23,2,FALSE)</f>
        <v>0.21229999999999999</v>
      </c>
      <c r="AH114">
        <f>VLOOKUP(表格1_57[[#This Row],[檔位]],'1400M'!$A$1:$B$14,2,0)</f>
        <v>0.38</v>
      </c>
      <c r="AI114">
        <v>72</v>
      </c>
      <c r="AJ114">
        <v>1</v>
      </c>
      <c r="AK114">
        <v>21.11</v>
      </c>
      <c r="AN114">
        <v>6</v>
      </c>
      <c r="AP114">
        <v>-3</v>
      </c>
      <c r="AQ114">
        <v>1</v>
      </c>
      <c r="AR114">
        <v>85</v>
      </c>
      <c r="AS114" t="s">
        <v>39</v>
      </c>
      <c r="AT114" t="s">
        <v>1469</v>
      </c>
      <c r="AU114" t="s">
        <v>306</v>
      </c>
      <c r="AV114" t="s">
        <v>1405</v>
      </c>
      <c r="BA114" t="s">
        <v>96</v>
      </c>
    </row>
    <row r="115" spans="1:53" x14ac:dyDescent="0.25">
      <c r="A115" s="11" t="s">
        <v>290</v>
      </c>
      <c r="B115" s="139">
        <v>11</v>
      </c>
      <c r="C115" s="108" t="s">
        <v>316</v>
      </c>
      <c r="D115">
        <v>110</v>
      </c>
      <c r="E115">
        <v>9</v>
      </c>
      <c r="F115" s="147" t="str">
        <f>_xlfn.XLOOKUP(C:C,'coordinate'!I:I,'coordinate'!J:J,"",)</f>
        <v>O4</v>
      </c>
      <c r="G115" s="10" t="s">
        <v>27</v>
      </c>
      <c r="H115" s="108" t="s">
        <v>33</v>
      </c>
      <c r="I115" s="128"/>
      <c r="P115" s="10" t="s">
        <v>1420</v>
      </c>
      <c r="Q115" s="10" t="s">
        <v>1405</v>
      </c>
      <c r="T115" s="10" t="s">
        <v>1405</v>
      </c>
      <c r="U115" s="10" t="s">
        <v>1405</v>
      </c>
      <c r="V115">
        <f t="shared" si="16"/>
        <v>0.44308999999999998</v>
      </c>
      <c r="W115" t="str">
        <f>IFERROR(VLOOKUP(C115,'M1'!$B:$D,3,0),"")</f>
        <v>留後</v>
      </c>
      <c r="X115">
        <v>12</v>
      </c>
      <c r="Y115">
        <v>13</v>
      </c>
      <c r="Z115">
        <v>9</v>
      </c>
      <c r="AA115">
        <v>11</v>
      </c>
      <c r="AB115">
        <v>14</v>
      </c>
      <c r="AC115">
        <v>10</v>
      </c>
      <c r="AD115">
        <f t="shared" si="17"/>
        <v>7.8600000000000003E-2</v>
      </c>
      <c r="AE115">
        <f>VLOOKUP(表格1_57[[#This Row],[負磅]],W!$A$1:$B$32,2,FALSE)</f>
        <v>0.15</v>
      </c>
      <c r="AF115">
        <f>VLOOKUP(表格1_57[[#This Row],[騎師]],J!$A$1:$B$45,2,FALSE)</f>
        <v>0.1928</v>
      </c>
      <c r="AG115">
        <f>VLOOKUP(表格1_57[[#This Row],[練馬師]],T!$A$1:$B$23,2,FALSE)</f>
        <v>0.2155</v>
      </c>
      <c r="AH115">
        <f>VLOOKUP(表格1_57[[#This Row],[檔位]],'1400M'!$A$1:$B$14,2,0)</f>
        <v>0.23</v>
      </c>
      <c r="AI115">
        <v>61</v>
      </c>
      <c r="AJ115">
        <v>1</v>
      </c>
      <c r="AK115">
        <v>23.56</v>
      </c>
      <c r="AN115">
        <v>6</v>
      </c>
      <c r="AP115">
        <v>-3</v>
      </c>
      <c r="AQ115">
        <v>1</v>
      </c>
      <c r="AR115">
        <v>137</v>
      </c>
      <c r="AS115" t="s">
        <v>317</v>
      </c>
      <c r="AT115" t="s">
        <v>1498</v>
      </c>
      <c r="AU115" t="s">
        <v>318</v>
      </c>
      <c r="AV115" t="s">
        <v>1405</v>
      </c>
      <c r="AX115" t="s">
        <v>1419</v>
      </c>
      <c r="BA115" t="s">
        <v>96</v>
      </c>
    </row>
    <row r="116" spans="1:53" x14ac:dyDescent="0.25">
      <c r="A116" s="11" t="s">
        <v>290</v>
      </c>
      <c r="B116" s="138">
        <v>10</v>
      </c>
      <c r="C116" s="108" t="s">
        <v>313</v>
      </c>
      <c r="D116">
        <v>120</v>
      </c>
      <c r="E116">
        <v>3</v>
      </c>
      <c r="F116" s="142" t="str">
        <f>_xlfn.XLOOKUP(C:C,'coordinate'!I:I,'coordinate'!J:J,"",)</f>
        <v>PL</v>
      </c>
      <c r="G116" s="10" t="s">
        <v>128</v>
      </c>
      <c r="H116" s="108" t="s">
        <v>65</v>
      </c>
      <c r="I116" s="140"/>
      <c r="P116" s="141"/>
      <c r="Q116" s="141" t="s">
        <v>1405</v>
      </c>
      <c r="R116" s="141"/>
      <c r="S116" s="142" t="s">
        <v>1270</v>
      </c>
      <c r="T116" s="141" t="s">
        <v>1405</v>
      </c>
      <c r="U116" s="141" t="s">
        <v>1405</v>
      </c>
      <c r="V116">
        <f t="shared" si="16"/>
        <v>0.37241999999999997</v>
      </c>
      <c r="W116" t="str">
        <f>IFERROR(VLOOKUP(C116,'M1'!$B:$D,3,0),"")</f>
        <v/>
      </c>
      <c r="X116" t="s">
        <v>174</v>
      </c>
      <c r="AB116"/>
      <c r="AD116">
        <v>0.125</v>
      </c>
      <c r="AE116">
        <f>VLOOKUP(表格1_57[[#This Row],[負磅]],W!$A$1:$B$32,2,FALSE)</f>
        <v>0.05</v>
      </c>
      <c r="AF116">
        <f>VLOOKUP(表格1_57[[#This Row],[騎師]],J!$A$1:$B$45,2,FALSE)</f>
        <v>0.1789</v>
      </c>
      <c r="AG116">
        <f>VLOOKUP(表格1_57[[#This Row],[練馬師]],T!$A$1:$B$23,2,FALSE)</f>
        <v>0.2525</v>
      </c>
      <c r="AH116">
        <f>VLOOKUP(表格1_57[[#This Row],[檔位]],'1400M'!$A$1:$B$14,2,0)</f>
        <v>0.17</v>
      </c>
      <c r="AI116">
        <v>64</v>
      </c>
      <c r="AN116">
        <v>3</v>
      </c>
      <c r="AP116" t="s">
        <v>174</v>
      </c>
      <c r="AQ116">
        <v>1</v>
      </c>
      <c r="AR116" t="s">
        <v>174</v>
      </c>
      <c r="AS116" t="s">
        <v>314</v>
      </c>
      <c r="AT116" t="s">
        <v>1500</v>
      </c>
      <c r="AU116" t="s">
        <v>315</v>
      </c>
      <c r="AV116" t="s">
        <v>1405</v>
      </c>
      <c r="AW116" t="s">
        <v>1405</v>
      </c>
      <c r="AX116" t="s">
        <v>1405</v>
      </c>
      <c r="AY116" t="s">
        <v>1405</v>
      </c>
      <c r="AZ116" t="s">
        <v>1405</v>
      </c>
      <c r="BA116" t="s">
        <v>96</v>
      </c>
    </row>
    <row r="117" spans="1:53" x14ac:dyDescent="0.25">
      <c r="A117" s="11" t="s">
        <v>290</v>
      </c>
      <c r="B117" s="138">
        <v>9</v>
      </c>
      <c r="C117" s="129" t="s">
        <v>310</v>
      </c>
      <c r="D117">
        <v>123</v>
      </c>
      <c r="E117">
        <v>5</v>
      </c>
      <c r="F117" s="9" t="str">
        <f>_xlfn.XLOOKUP(C:C,'coordinate'!I:I,'coordinate'!J:J,"",)</f>
        <v>OL</v>
      </c>
      <c r="G117" s="10" t="s">
        <v>77</v>
      </c>
      <c r="H117" s="108" t="s">
        <v>28</v>
      </c>
      <c r="I117" s="128"/>
      <c r="P117" s="10" t="s">
        <v>1276</v>
      </c>
      <c r="Q117" s="10" t="s">
        <v>1405</v>
      </c>
      <c r="T117" s="10" t="s">
        <v>1405</v>
      </c>
      <c r="U117" s="10" t="s">
        <v>1405</v>
      </c>
      <c r="V117">
        <f t="shared" si="16"/>
        <v>0.35963000000000001</v>
      </c>
      <c r="W117" t="str">
        <f>IFERROR(VLOOKUP(C117,'M1'!$B:$D,3,0),"")</f>
        <v>留後</v>
      </c>
      <c r="X117">
        <v>8</v>
      </c>
      <c r="Y117">
        <v>9</v>
      </c>
      <c r="Z117">
        <v>12</v>
      </c>
      <c r="AA117">
        <v>9</v>
      </c>
      <c r="AB117">
        <v>8</v>
      </c>
      <c r="AC117">
        <v>5</v>
      </c>
      <c r="AD117">
        <f t="shared" ref="AD117:AD131" si="18">ROUND( ((1-(X117/14))*0.1*IF(X117&lt;&gt;0,1,0)) + ((1-(Y117/14))*0.1*IF(Y117&lt;&gt;0,1,0)) + ((1-(Z117/14))*0.1*IF(Z117&lt;&gt;0,1,0)) + ((1-(AA117/14))*0.1*IF(AA117&lt;&gt;0,1,0)), 4 )</f>
        <v>0.12859999999999999</v>
      </c>
      <c r="AE117">
        <f>VLOOKUP(表格1_57[[#This Row],[負磅]],W!$A$1:$B$32,2,FALSE)</f>
        <v>0.02</v>
      </c>
      <c r="AF117">
        <f>VLOOKUP(表格1_57[[#This Row],[騎師]],J!$A$1:$B$45,2,FALSE)</f>
        <v>0.1411</v>
      </c>
      <c r="AG117">
        <f>VLOOKUP(表格1_57[[#This Row],[練馬師]],T!$A$1:$B$23,2,FALSE)</f>
        <v>0.22900000000000001</v>
      </c>
      <c r="AH117">
        <f>VLOOKUP(表格1_57[[#This Row],[檔位]],'1400M'!$A$1:$B$14,2,0)</f>
        <v>0.25</v>
      </c>
      <c r="AI117">
        <v>67</v>
      </c>
      <c r="AJ117">
        <v>1</v>
      </c>
      <c r="AK117">
        <v>21.4</v>
      </c>
      <c r="AN117">
        <v>6</v>
      </c>
      <c r="AP117">
        <v>-4</v>
      </c>
      <c r="AQ117">
        <v>1</v>
      </c>
      <c r="AR117">
        <v>67</v>
      </c>
      <c r="AS117" t="s">
        <v>311</v>
      </c>
      <c r="AT117" t="s">
        <v>1501</v>
      </c>
      <c r="AU117" t="s">
        <v>312</v>
      </c>
      <c r="AV117" t="s">
        <v>1405</v>
      </c>
      <c r="BA117" t="s">
        <v>20</v>
      </c>
    </row>
    <row r="118" spans="1:53" x14ac:dyDescent="0.25">
      <c r="A118" s="145" t="s">
        <v>319</v>
      </c>
      <c r="B118" s="145" t="str">
        <f>VLOOKUP(表格1_5[[#This Row],[場]],Raceinfo!$A$1:$C$11,3,FALSE)</f>
        <v>第三班</v>
      </c>
      <c r="C118" s="145" t="str">
        <f>VLOOKUP(表格1_5[[#This Row],[場]],Raceinfo!$A$1:$C$11,2,FALSE)</f>
        <v>1200米</v>
      </c>
      <c r="D118" s="145" t="s">
        <v>1835</v>
      </c>
      <c r="F118" s="108" t="str">
        <f>_xlfn.XLOOKUP(C:C,'coordinate'!I:I,'coordinate'!J:J,"",)</f>
        <v/>
      </c>
      <c r="G118" s="108"/>
      <c r="H118" s="108"/>
      <c r="I118" s="128" t="s">
        <v>2029</v>
      </c>
      <c r="J118" s="151"/>
      <c r="K118" s="151"/>
      <c r="L118" s="151"/>
      <c r="M118" s="151"/>
      <c r="N118" s="151"/>
      <c r="O118" s="151"/>
      <c r="T118" s="10"/>
      <c r="V118" t="e">
        <f t="shared" si="16"/>
        <v>#N/A</v>
      </c>
      <c r="W118" t="str">
        <f>IFERROR(VLOOKUP(C118,'M1'!$B:$D,3,0),"")</f>
        <v/>
      </c>
      <c r="AB118"/>
      <c r="AD118">
        <f t="shared" si="18"/>
        <v>0</v>
      </c>
      <c r="AE118" t="e">
        <f>VLOOKUP(表格1_57[[#This Row],[負磅]],W!$A$1:$B$32,2,FALSE)</f>
        <v>#N/A</v>
      </c>
      <c r="AF118" t="e">
        <f>VLOOKUP(表格1_57[[#This Row],[騎師]],J!$A$1:$B$45,2,FALSE)</f>
        <v>#N/A</v>
      </c>
      <c r="AG118" t="e">
        <f>VLOOKUP(表格1_57[[#This Row],[練馬師]],T!$A$1:$B$23,2,FALSE)</f>
        <v>#N/A</v>
      </c>
      <c r="AH118" t="e">
        <f>VLOOKUP(表格1_57[[#This Row],[檔位]],'1200M'!$A$1:$B$14,2,0)</f>
        <v>#N/A</v>
      </c>
      <c r="AN118"/>
      <c r="AP118"/>
    </row>
    <row r="119" spans="1:53" x14ac:dyDescent="0.25">
      <c r="A119" s="118" t="s">
        <v>319</v>
      </c>
      <c r="B119" s="138">
        <v>6</v>
      </c>
      <c r="C119" s="132" t="s">
        <v>329</v>
      </c>
      <c r="D119">
        <v>129</v>
      </c>
      <c r="E119">
        <v>5</v>
      </c>
      <c r="F119" s="11" t="str">
        <f>_xlfn.XLOOKUP(C:C,'coordinate'!I:I,'coordinate'!J:J,"",)</f>
        <v>PH</v>
      </c>
      <c r="G119" s="111" t="s">
        <v>22</v>
      </c>
      <c r="H119" s="112" t="s">
        <v>23</v>
      </c>
      <c r="I119" s="128" t="s">
        <v>593</v>
      </c>
      <c r="P119" s="10" t="s">
        <v>1522</v>
      </c>
      <c r="Q119" s="10">
        <v>3</v>
      </c>
      <c r="S119" s="9" t="s">
        <v>1271</v>
      </c>
      <c r="T119" s="10" t="s">
        <v>1384</v>
      </c>
      <c r="U119" s="10" t="s">
        <v>1405</v>
      </c>
      <c r="V119">
        <f t="shared" si="16"/>
        <v>0.54831000000000008</v>
      </c>
      <c r="W119" t="str">
        <f>IFERROR(VLOOKUP(C119,'M1'!$B:$D,3,0),"")</f>
        <v>放頭</v>
      </c>
      <c r="X119">
        <v>7</v>
      </c>
      <c r="Y119">
        <v>3</v>
      </c>
      <c r="Z119">
        <v>1</v>
      </c>
      <c r="AA119">
        <v>1</v>
      </c>
      <c r="AB119">
        <v>3</v>
      </c>
      <c r="AC119">
        <v>1</v>
      </c>
      <c r="AD119">
        <f t="shared" si="18"/>
        <v>0.31430000000000002</v>
      </c>
      <c r="AE119">
        <f>VLOOKUP(表格1_57[[#This Row],[負磅]],W!$A$1:$B$32,2,FALSE)</f>
        <v>-3.9999999999999897E-2</v>
      </c>
      <c r="AF119">
        <f>VLOOKUP(表格1_57[[#This Row],[騎師]],J!$A$1:$B$45,2,FALSE)</f>
        <v>0.2487</v>
      </c>
      <c r="AG119">
        <f>VLOOKUP(表格1_57[[#This Row],[練馬師]],T!$A$1:$B$23,2,FALSE)</f>
        <v>0.318</v>
      </c>
      <c r="AH119">
        <f>VLOOKUP(表格1_57[[#This Row],[檔位]],'1200M'!$A$1:$B$14,2,0)</f>
        <v>0.26</v>
      </c>
      <c r="AI119">
        <v>74</v>
      </c>
      <c r="AJ119">
        <v>1</v>
      </c>
      <c r="AK119">
        <v>8.5</v>
      </c>
      <c r="AN119">
        <v>4</v>
      </c>
      <c r="AP119">
        <v>0</v>
      </c>
      <c r="AQ119">
        <v>1</v>
      </c>
      <c r="AR119">
        <v>56</v>
      </c>
      <c r="AS119" t="s">
        <v>24</v>
      </c>
      <c r="AT119" t="s">
        <v>1474</v>
      </c>
      <c r="AU119" t="s">
        <v>330</v>
      </c>
      <c r="AV119" t="s">
        <v>1405</v>
      </c>
      <c r="AX119" t="s">
        <v>1419</v>
      </c>
      <c r="BA119" t="s">
        <v>20</v>
      </c>
    </row>
    <row r="120" spans="1:53" x14ac:dyDescent="0.25">
      <c r="A120" s="118" t="s">
        <v>319</v>
      </c>
      <c r="B120" s="138">
        <v>2</v>
      </c>
      <c r="C120" s="131" t="s">
        <v>322</v>
      </c>
      <c r="D120">
        <v>132</v>
      </c>
      <c r="E120">
        <v>12</v>
      </c>
      <c r="F120" s="11" t="str">
        <f>_xlfn.XLOOKUP(C:C,'coordinate'!I:I,'coordinate'!J:J,"",)</f>
        <v>MH</v>
      </c>
      <c r="G120" s="10" t="s">
        <v>69</v>
      </c>
      <c r="H120" s="108" t="s">
        <v>38</v>
      </c>
      <c r="I120" s="128" t="s">
        <v>593</v>
      </c>
      <c r="P120" s="10" t="s">
        <v>1405</v>
      </c>
      <c r="Q120" s="10" t="s">
        <v>1405</v>
      </c>
      <c r="T120" s="10" t="s">
        <v>1384</v>
      </c>
      <c r="U120" s="10" t="s">
        <v>1405</v>
      </c>
      <c r="V120">
        <f t="shared" si="16"/>
        <v>0.42381000000000002</v>
      </c>
      <c r="W120" t="str">
        <f>IFERROR(VLOOKUP(C120,'M1'!$B:$D,3,0),"")</f>
        <v>放頭</v>
      </c>
      <c r="X120">
        <v>1</v>
      </c>
      <c r="Y120">
        <v>8</v>
      </c>
      <c r="Z120">
        <v>3</v>
      </c>
      <c r="AA120">
        <v>4</v>
      </c>
      <c r="AB120">
        <v>12</v>
      </c>
      <c r="AC120">
        <v>1</v>
      </c>
      <c r="AD120">
        <f t="shared" si="18"/>
        <v>0.28570000000000001</v>
      </c>
      <c r="AE120">
        <f>VLOOKUP(表格1_57[[#This Row],[負磅]],W!$A$1:$B$32,2,FALSE)</f>
        <v>-7.0000000000000007E-2</v>
      </c>
      <c r="AF120">
        <f>VLOOKUP(表格1_57[[#This Row],[騎師]],J!$A$1:$B$45,2,FALSE)</f>
        <v>0.19520000000000001</v>
      </c>
      <c r="AG120">
        <f>VLOOKUP(表格1_57[[#This Row],[練馬師]],T!$A$1:$B$23,2,FALSE)</f>
        <v>0.25850000000000001</v>
      </c>
      <c r="AH120">
        <f>VLOOKUP(表格1_57[[#This Row],[檔位]],'1200M'!$A$1:$B$14,2,0)</f>
        <v>0.18</v>
      </c>
      <c r="AI120">
        <v>77</v>
      </c>
      <c r="AJ120">
        <v>1</v>
      </c>
      <c r="AK120">
        <v>8.52</v>
      </c>
      <c r="AN120">
        <v>6</v>
      </c>
      <c r="AP120">
        <v>6</v>
      </c>
      <c r="AQ120">
        <v>1</v>
      </c>
      <c r="AR120">
        <v>74</v>
      </c>
      <c r="AS120" t="s">
        <v>34</v>
      </c>
      <c r="AT120" t="s">
        <v>1470</v>
      </c>
      <c r="AU120" t="s">
        <v>323</v>
      </c>
      <c r="AV120" t="s">
        <v>1405</v>
      </c>
      <c r="BA120" t="s">
        <v>20</v>
      </c>
    </row>
    <row r="121" spans="1:53" x14ac:dyDescent="0.25">
      <c r="A121" s="118" t="s">
        <v>319</v>
      </c>
      <c r="B121" s="139">
        <v>7</v>
      </c>
      <c r="C121" s="108" t="s">
        <v>331</v>
      </c>
      <c r="D121">
        <v>126</v>
      </c>
      <c r="E121">
        <v>1</v>
      </c>
      <c r="F121" s="148" t="str">
        <f>_xlfn.XLOOKUP(C:C,'coordinate'!I:I,'coordinate'!J:J,"",)</f>
        <v>P1</v>
      </c>
      <c r="G121" s="10" t="s">
        <v>64</v>
      </c>
      <c r="H121" s="108" t="s">
        <v>70</v>
      </c>
      <c r="I121" s="128"/>
      <c r="P121" s="10" t="s">
        <v>1420</v>
      </c>
      <c r="Q121" s="10" t="s">
        <v>1405</v>
      </c>
      <c r="S121" s="10" t="s">
        <v>1267</v>
      </c>
      <c r="T121" s="10" t="s">
        <v>1405</v>
      </c>
      <c r="U121" s="10" t="s">
        <v>1405</v>
      </c>
      <c r="V121">
        <f t="shared" si="16"/>
        <v>0.40284000000000009</v>
      </c>
      <c r="W121" t="str">
        <f>IFERROR(VLOOKUP(C121,'M1'!$B:$D,3,0),"")</f>
        <v>放頭</v>
      </c>
      <c r="X121">
        <v>8</v>
      </c>
      <c r="Y121">
        <v>7</v>
      </c>
      <c r="Z121">
        <v>9</v>
      </c>
      <c r="AA121">
        <v>9</v>
      </c>
      <c r="AB121">
        <v>2</v>
      </c>
      <c r="AC121">
        <v>8</v>
      </c>
      <c r="AD121">
        <f t="shared" si="18"/>
        <v>0.1643</v>
      </c>
      <c r="AE121">
        <f>VLOOKUP(表格1_57[[#This Row],[負磅]],W!$A$1:$B$32,2,FALSE)</f>
        <v>-9.99999999999991E-3</v>
      </c>
      <c r="AF121">
        <f>VLOOKUP(表格1_57[[#This Row],[騎師]],J!$A$1:$B$45,2,FALSE)</f>
        <v>0.26</v>
      </c>
      <c r="AG121">
        <f>VLOOKUP(表格1_57[[#This Row],[練馬師]],T!$A$1:$B$23,2,FALSE)</f>
        <v>0.18179999999999999</v>
      </c>
      <c r="AH121">
        <f>VLOOKUP(表格1_57[[#This Row],[檔位]],'1200M'!$A$1:$B$14,2,0)</f>
        <v>0.28999999999999998</v>
      </c>
      <c r="AI121">
        <v>71</v>
      </c>
      <c r="AJ121">
        <v>1</v>
      </c>
      <c r="AK121">
        <v>8.66</v>
      </c>
      <c r="AN121">
        <v>6</v>
      </c>
      <c r="AP121">
        <v>-4</v>
      </c>
      <c r="AQ121">
        <v>1</v>
      </c>
      <c r="AR121">
        <v>153</v>
      </c>
      <c r="AS121" t="s">
        <v>18</v>
      </c>
      <c r="AT121" t="s">
        <v>1475</v>
      </c>
      <c r="AU121" t="s">
        <v>332</v>
      </c>
      <c r="AV121" t="s">
        <v>1405</v>
      </c>
      <c r="AX121" t="s">
        <v>1419</v>
      </c>
      <c r="BA121" t="s">
        <v>20</v>
      </c>
    </row>
    <row r="122" spans="1:53" x14ac:dyDescent="0.25">
      <c r="A122" s="118" t="s">
        <v>319</v>
      </c>
      <c r="B122" s="139">
        <v>12</v>
      </c>
      <c r="C122" s="11" t="s">
        <v>341</v>
      </c>
      <c r="D122">
        <v>118</v>
      </c>
      <c r="E122">
        <v>7</v>
      </c>
      <c r="F122" s="148" t="str">
        <f>_xlfn.XLOOKUP(C:C,'coordinate'!I:I,'coordinate'!J:J,"",)</f>
        <v>M1</v>
      </c>
      <c r="G122" s="10" t="s">
        <v>32</v>
      </c>
      <c r="H122" s="108" t="s">
        <v>78</v>
      </c>
      <c r="I122" s="128" t="s">
        <v>1511</v>
      </c>
      <c r="Q122" s="10">
        <v>2</v>
      </c>
      <c r="S122" s="9" t="s">
        <v>1271</v>
      </c>
      <c r="T122" s="10" t="s">
        <v>1384</v>
      </c>
      <c r="U122" s="10" t="s">
        <v>1405</v>
      </c>
      <c r="V122">
        <f t="shared" si="16"/>
        <v>0.62643000000000004</v>
      </c>
      <c r="W122" t="str">
        <f>IFERROR(VLOOKUP(C122,'M1'!$B:$D,3,0),"")</f>
        <v>中前</v>
      </c>
      <c r="X122">
        <v>1</v>
      </c>
      <c r="Y122">
        <v>2</v>
      </c>
      <c r="Z122">
        <v>2</v>
      </c>
      <c r="AB122"/>
      <c r="AD122">
        <f t="shared" si="18"/>
        <v>0.26429999999999998</v>
      </c>
      <c r="AE122">
        <f>VLOOKUP(表格1_57[[#This Row],[負磅]],W!$A$1:$B$32,2,FALSE)</f>
        <v>7.0000000000000007E-2</v>
      </c>
      <c r="AF122">
        <f>VLOOKUP(表格1_57[[#This Row],[騎師]],J!$A$1:$B$45,2,FALSE)</f>
        <v>0.47799999999999998</v>
      </c>
      <c r="AG122">
        <f>VLOOKUP(表格1_57[[#This Row],[練馬師]],T!$A$1:$B$23,2,FALSE)</f>
        <v>0.14910000000000001</v>
      </c>
      <c r="AH122">
        <f>VLOOKUP(表格1_57[[#This Row],[檔位]],'1200M'!$A$1:$B$14,2,0)</f>
        <v>0.26</v>
      </c>
      <c r="AI122">
        <v>63</v>
      </c>
      <c r="AJ122">
        <v>1</v>
      </c>
      <c r="AK122">
        <v>8.9</v>
      </c>
      <c r="AN122">
        <v>4</v>
      </c>
      <c r="AP122">
        <v>8</v>
      </c>
      <c r="AQ122" t="s">
        <v>17</v>
      </c>
      <c r="AR122">
        <v>91</v>
      </c>
      <c r="AS122" t="s">
        <v>18</v>
      </c>
      <c r="AT122" t="s">
        <v>1475</v>
      </c>
      <c r="AU122" t="s">
        <v>342</v>
      </c>
      <c r="AV122" t="s">
        <v>1405</v>
      </c>
      <c r="AZ122" t="s">
        <v>1506</v>
      </c>
      <c r="BA122" t="s">
        <v>20</v>
      </c>
    </row>
    <row r="123" spans="1:53" x14ac:dyDescent="0.25">
      <c r="A123" s="118" t="s">
        <v>319</v>
      </c>
      <c r="B123" s="135">
        <v>9</v>
      </c>
      <c r="C123" s="108" t="s">
        <v>335</v>
      </c>
      <c r="D123">
        <v>119</v>
      </c>
      <c r="E123">
        <v>3</v>
      </c>
      <c r="F123" s="146" t="str">
        <f>_xlfn.XLOOKUP(C:C,'coordinate'!I:I,'coordinate'!J:J,"",)</f>
        <v>P2</v>
      </c>
      <c r="G123" s="10" t="s">
        <v>42</v>
      </c>
      <c r="H123" s="11" t="s">
        <v>47</v>
      </c>
      <c r="I123" s="140"/>
      <c r="P123" s="141" t="s">
        <v>1420</v>
      </c>
      <c r="Q123" s="141" t="s">
        <v>1405</v>
      </c>
      <c r="R123" s="141"/>
      <c r="S123" s="142" t="s">
        <v>1270</v>
      </c>
      <c r="T123" s="141" t="s">
        <v>1405</v>
      </c>
      <c r="U123" s="141" t="s">
        <v>1405</v>
      </c>
      <c r="V123">
        <f t="shared" si="16"/>
        <v>0.34567999999999999</v>
      </c>
      <c r="W123" t="str">
        <f>IFERROR(VLOOKUP(C123,'M1'!$B:$D,3,0),"")</f>
        <v>留後</v>
      </c>
      <c r="X123">
        <v>11</v>
      </c>
      <c r="Y123">
        <v>13</v>
      </c>
      <c r="AB123"/>
      <c r="AD123">
        <f t="shared" si="18"/>
        <v>2.86E-2</v>
      </c>
      <c r="AE123">
        <f>VLOOKUP(表格1_57[[#This Row],[負磅]],W!$A$1:$B$32,2,FALSE)</f>
        <v>0.06</v>
      </c>
      <c r="AF123">
        <f>VLOOKUP(表格1_57[[#This Row],[騎師]],J!$A$1:$B$45,2,FALSE)</f>
        <v>0.21049999999999999</v>
      </c>
      <c r="AG123">
        <f>VLOOKUP(表格1_57[[#This Row],[練馬師]],T!$A$1:$B$23,2,FALSE)</f>
        <v>0.27310000000000001</v>
      </c>
      <c r="AH123">
        <f>VLOOKUP(表格1_57[[#This Row],[檔位]],'1200M'!$A$1:$B$14,2,0)</f>
        <v>0.28000000000000003</v>
      </c>
      <c r="AI123">
        <v>67</v>
      </c>
      <c r="AJ123">
        <v>1</v>
      </c>
      <c r="AK123">
        <v>10.119999999999999</v>
      </c>
      <c r="AN123">
        <v>3</v>
      </c>
      <c r="AP123">
        <v>-3</v>
      </c>
      <c r="AQ123">
        <v>1</v>
      </c>
      <c r="AR123">
        <v>67</v>
      </c>
      <c r="AS123" t="s">
        <v>18</v>
      </c>
      <c r="AT123" t="s">
        <v>1475</v>
      </c>
      <c r="AU123" t="s">
        <v>336</v>
      </c>
      <c r="AV123" t="s">
        <v>1405</v>
      </c>
      <c r="AX123" t="s">
        <v>1419</v>
      </c>
      <c r="AY123" t="s">
        <v>1421</v>
      </c>
      <c r="BA123" t="s">
        <v>96</v>
      </c>
    </row>
    <row r="124" spans="1:53" x14ac:dyDescent="0.25">
      <c r="A124" s="118" t="s">
        <v>319</v>
      </c>
      <c r="B124" s="138">
        <v>1</v>
      </c>
      <c r="C124" s="108" t="s">
        <v>320</v>
      </c>
      <c r="D124">
        <v>135</v>
      </c>
      <c r="E124">
        <v>8</v>
      </c>
      <c r="F124" s="146" t="str">
        <f>_xlfn.XLOOKUP(C:C,'coordinate'!I:I,'coordinate'!J:J,"",)</f>
        <v>M2</v>
      </c>
      <c r="G124" s="10" t="s">
        <v>37</v>
      </c>
      <c r="H124" s="108" t="s">
        <v>65</v>
      </c>
      <c r="I124" s="140" t="s">
        <v>1515</v>
      </c>
      <c r="P124" s="141"/>
      <c r="Q124" s="141" t="s">
        <v>1405</v>
      </c>
      <c r="R124" s="141"/>
      <c r="S124" s="141" t="s">
        <v>1267</v>
      </c>
      <c r="T124" s="141" t="s">
        <v>1384</v>
      </c>
      <c r="U124" s="141" t="s">
        <v>1387</v>
      </c>
      <c r="V124">
        <f t="shared" si="16"/>
        <v>0.41122999999999998</v>
      </c>
      <c r="W124" t="str">
        <f>IFERROR(VLOOKUP(C124,'M1'!$B:$D,3,0),"")</f>
        <v>中前</v>
      </c>
      <c r="X124">
        <v>4</v>
      </c>
      <c r="Y124">
        <v>3</v>
      </c>
      <c r="Z124">
        <v>3</v>
      </c>
      <c r="AA124">
        <v>12</v>
      </c>
      <c r="AB124">
        <v>10</v>
      </c>
      <c r="AC124">
        <v>4</v>
      </c>
      <c r="AD124">
        <f t="shared" si="18"/>
        <v>0.2429</v>
      </c>
      <c r="AE124">
        <f>VLOOKUP(表格1_57[[#This Row],[負磅]],W!$A$1:$B$32,2,FALSE)</f>
        <v>-0.1</v>
      </c>
      <c r="AF124">
        <f>VLOOKUP(表格1_57[[#This Row],[騎師]],J!$A$1:$B$45,2,FALSE)</f>
        <v>0.2286</v>
      </c>
      <c r="AG124">
        <f>VLOOKUP(表格1_57[[#This Row],[練馬師]],T!$A$1:$B$23,2,FALSE)</f>
        <v>0.2525</v>
      </c>
      <c r="AH124">
        <f>VLOOKUP(表格1_57[[#This Row],[檔位]],'1200M'!$A$1:$B$14,2,0)</f>
        <v>0.31</v>
      </c>
      <c r="AI124">
        <v>80</v>
      </c>
      <c r="AJ124">
        <v>1</v>
      </c>
      <c r="AK124">
        <v>8.81</v>
      </c>
      <c r="AN124">
        <v>5</v>
      </c>
      <c r="AP124">
        <v>-2</v>
      </c>
      <c r="AQ124">
        <v>1</v>
      </c>
      <c r="AR124">
        <v>67</v>
      </c>
      <c r="AT124" t="s">
        <v>1405</v>
      </c>
      <c r="AU124" t="s">
        <v>321</v>
      </c>
      <c r="AV124" t="s">
        <v>1405</v>
      </c>
      <c r="AY124" t="s">
        <v>1421</v>
      </c>
      <c r="AZ124" t="s">
        <v>1505</v>
      </c>
      <c r="BA124" t="s">
        <v>96</v>
      </c>
    </row>
    <row r="125" spans="1:53" x14ac:dyDescent="0.25">
      <c r="A125" s="118" t="s">
        <v>319</v>
      </c>
      <c r="B125" s="138">
        <v>4</v>
      </c>
      <c r="C125" s="108" t="s">
        <v>326</v>
      </c>
      <c r="D125">
        <v>130</v>
      </c>
      <c r="E125">
        <v>2</v>
      </c>
      <c r="F125" s="149" t="str">
        <f>_xlfn.XLOOKUP(C:C,'coordinate'!I:I,'coordinate'!J:J,"",)</f>
        <v>P3</v>
      </c>
      <c r="G125" s="10" t="s">
        <v>46</v>
      </c>
      <c r="H125" s="108" t="s">
        <v>16</v>
      </c>
      <c r="I125" s="128"/>
      <c r="Q125" s="10">
        <v>4</v>
      </c>
      <c r="S125" s="9" t="s">
        <v>1270</v>
      </c>
      <c r="T125" s="10" t="s">
        <v>1405</v>
      </c>
      <c r="U125" s="10" t="s">
        <v>1405</v>
      </c>
      <c r="V125">
        <f t="shared" si="16"/>
        <v>0.39484000000000002</v>
      </c>
      <c r="W125" t="str">
        <f>IFERROR(VLOOKUP(C125,'M1'!$B:$D,3,0),"")</f>
        <v>中前</v>
      </c>
      <c r="X125">
        <v>10</v>
      </c>
      <c r="Y125">
        <v>4</v>
      </c>
      <c r="Z125">
        <v>3</v>
      </c>
      <c r="AA125">
        <v>9</v>
      </c>
      <c r="AB125">
        <v>10</v>
      </c>
      <c r="AC125">
        <v>4</v>
      </c>
      <c r="AD125">
        <f t="shared" si="18"/>
        <v>0.21429999999999999</v>
      </c>
      <c r="AE125">
        <f>VLOOKUP(表格1_57[[#This Row],[負磅]],W!$A$1:$B$32,2,FALSE)</f>
        <v>-0.05</v>
      </c>
      <c r="AF125">
        <f>VLOOKUP(表格1_57[[#This Row],[騎師]],J!$A$1:$B$45,2,FALSE)</f>
        <v>0.32950000000000002</v>
      </c>
      <c r="AG125">
        <f>VLOOKUP(表格1_57[[#This Row],[練馬師]],T!$A$1:$B$23,2,FALSE)</f>
        <v>0.21229999999999999</v>
      </c>
      <c r="AH125">
        <f>VLOOKUP(表格1_57[[#This Row],[檔位]],'1200M'!$A$1:$B$14,2,0)</f>
        <v>0.17</v>
      </c>
      <c r="AI125">
        <v>75</v>
      </c>
      <c r="AJ125">
        <v>1</v>
      </c>
      <c r="AK125">
        <v>8.3699999999999992</v>
      </c>
      <c r="AN125">
        <v>6</v>
      </c>
      <c r="AP125">
        <v>-4</v>
      </c>
      <c r="AQ125">
        <v>1</v>
      </c>
      <c r="AR125">
        <v>71</v>
      </c>
      <c r="AS125" t="s">
        <v>18</v>
      </c>
      <c r="AT125" t="s">
        <v>1475</v>
      </c>
      <c r="AU125" t="s">
        <v>196</v>
      </c>
      <c r="AV125" t="s">
        <v>1405</v>
      </c>
      <c r="BA125" t="s">
        <v>96</v>
      </c>
    </row>
    <row r="126" spans="1:53" x14ac:dyDescent="0.25">
      <c r="A126" s="118" t="s">
        <v>319</v>
      </c>
      <c r="B126" s="138">
        <v>5</v>
      </c>
      <c r="C126" s="11" t="s">
        <v>327</v>
      </c>
      <c r="D126">
        <v>123</v>
      </c>
      <c r="E126">
        <v>11</v>
      </c>
      <c r="F126" s="149" t="str">
        <f>_xlfn.XLOOKUP(C:C,'coordinate'!I:I,'coordinate'!J:J,"",)</f>
        <v>M3</v>
      </c>
      <c r="G126" s="10" t="s">
        <v>27</v>
      </c>
      <c r="H126" s="108" t="s">
        <v>53</v>
      </c>
      <c r="I126" s="128"/>
      <c r="P126" s="10" t="s">
        <v>1420</v>
      </c>
      <c r="Q126" s="10" t="s">
        <v>1405</v>
      </c>
      <c r="S126" s="9" t="s">
        <v>1270</v>
      </c>
      <c r="T126" s="10" t="s">
        <v>1384</v>
      </c>
      <c r="U126" s="10" t="s">
        <v>1405</v>
      </c>
      <c r="V126">
        <f t="shared" si="16"/>
        <v>0.41966999999999999</v>
      </c>
      <c r="W126" t="str">
        <f>IFERROR(VLOOKUP(C126,'M1'!$B:$D,3,0),"")</f>
        <v>中後</v>
      </c>
      <c r="X126">
        <v>9</v>
      </c>
      <c r="Y126">
        <v>5</v>
      </c>
      <c r="Z126">
        <v>10</v>
      </c>
      <c r="AA126">
        <v>1</v>
      </c>
      <c r="AB126">
        <v>4</v>
      </c>
      <c r="AC126">
        <v>1</v>
      </c>
      <c r="AD126">
        <f t="shared" si="18"/>
        <v>0.22140000000000001</v>
      </c>
      <c r="AE126">
        <f>VLOOKUP(表格1_57[[#This Row],[負磅]],W!$A$1:$B$32,2,FALSE)</f>
        <v>0.02</v>
      </c>
      <c r="AF126">
        <f>VLOOKUP(表格1_57[[#This Row],[騎師]],J!$A$1:$B$45,2,FALSE)</f>
        <v>0.1928</v>
      </c>
      <c r="AG126">
        <f>VLOOKUP(表格1_57[[#This Row],[練馬師]],T!$A$1:$B$23,2,FALSE)</f>
        <v>0.2281</v>
      </c>
      <c r="AH126">
        <f>VLOOKUP(表格1_57[[#This Row],[檔位]],'1200M'!$A$1:$B$14,2,0)</f>
        <v>0.13</v>
      </c>
      <c r="AI126">
        <v>75</v>
      </c>
      <c r="AJ126">
        <v>1</v>
      </c>
      <c r="AK126">
        <v>8.36</v>
      </c>
      <c r="AN126">
        <v>6</v>
      </c>
      <c r="AP126">
        <v>-1</v>
      </c>
      <c r="AQ126">
        <v>1</v>
      </c>
      <c r="AR126">
        <v>60</v>
      </c>
      <c r="AS126" t="s">
        <v>39</v>
      </c>
      <c r="AT126" t="s">
        <v>1469</v>
      </c>
      <c r="AU126" t="s">
        <v>328</v>
      </c>
      <c r="AV126" t="s">
        <v>1405</v>
      </c>
      <c r="AX126" t="s">
        <v>1419</v>
      </c>
      <c r="BA126" t="s">
        <v>20</v>
      </c>
    </row>
    <row r="127" spans="1:53" x14ac:dyDescent="0.25">
      <c r="A127" s="118" t="s">
        <v>319</v>
      </c>
      <c r="B127" s="138">
        <v>8</v>
      </c>
      <c r="C127" s="133" t="s">
        <v>333</v>
      </c>
      <c r="D127">
        <v>125</v>
      </c>
      <c r="E127">
        <v>6</v>
      </c>
      <c r="F127" s="147" t="str">
        <f>_xlfn.XLOOKUP(C:C,'coordinate'!I:I,'coordinate'!J:J,"",)</f>
        <v>P4</v>
      </c>
      <c r="G127" s="10" t="s">
        <v>154</v>
      </c>
      <c r="H127" s="108" t="s">
        <v>28</v>
      </c>
      <c r="I127" s="128"/>
      <c r="P127" s="10" t="s">
        <v>1275</v>
      </c>
      <c r="Q127" s="10">
        <v>5</v>
      </c>
      <c r="S127" s="10" t="s">
        <v>1267</v>
      </c>
      <c r="T127" s="10" t="s">
        <v>1384</v>
      </c>
      <c r="U127" s="10" t="s">
        <v>1405</v>
      </c>
      <c r="V127">
        <f t="shared" si="16"/>
        <v>0.5323</v>
      </c>
      <c r="W127" t="str">
        <f>IFERROR(VLOOKUP(C127,'M1'!$B:$D,3,0),"")</f>
        <v>留後</v>
      </c>
      <c r="X127">
        <v>2</v>
      </c>
      <c r="Y127">
        <v>7</v>
      </c>
      <c r="Z127">
        <v>5</v>
      </c>
      <c r="AA127">
        <v>3</v>
      </c>
      <c r="AB127">
        <v>2</v>
      </c>
      <c r="AC127">
        <v>1</v>
      </c>
      <c r="AD127">
        <f t="shared" si="18"/>
        <v>0.27860000000000001</v>
      </c>
      <c r="AE127">
        <f>VLOOKUP(表格1_57[[#This Row],[負磅]],W!$A$1:$B$32,2,FALSE)</f>
        <v>0</v>
      </c>
      <c r="AF127">
        <f>VLOOKUP(表格1_57[[#This Row],[騎師]],J!$A$1:$B$45,2,FALSE)</f>
        <v>0.27</v>
      </c>
      <c r="AG127">
        <f>VLOOKUP(表格1_57[[#This Row],[練馬師]],T!$A$1:$B$23,2,FALSE)</f>
        <v>0.22900000000000001</v>
      </c>
      <c r="AH127">
        <f>VLOOKUP(表格1_57[[#This Row],[檔位]],'1200M'!$A$1:$B$14,2,0)</f>
        <v>0.26</v>
      </c>
      <c r="AI127">
        <v>70</v>
      </c>
      <c r="AJ127">
        <v>1</v>
      </c>
      <c r="AK127">
        <v>8.92</v>
      </c>
      <c r="AN127">
        <v>5</v>
      </c>
      <c r="AP127">
        <v>0</v>
      </c>
      <c r="AQ127">
        <v>1</v>
      </c>
      <c r="AR127">
        <v>67</v>
      </c>
      <c r="AT127" t="s">
        <v>1405</v>
      </c>
      <c r="AU127" t="s">
        <v>334</v>
      </c>
      <c r="AV127" t="s">
        <v>1405</v>
      </c>
      <c r="BA127" t="s">
        <v>20</v>
      </c>
    </row>
    <row r="128" spans="1:53" x14ac:dyDescent="0.25">
      <c r="A128" s="118" t="s">
        <v>319</v>
      </c>
      <c r="B128" s="138">
        <v>11</v>
      </c>
      <c r="C128" s="131" t="s">
        <v>339</v>
      </c>
      <c r="D128">
        <v>119</v>
      </c>
      <c r="E128">
        <v>9</v>
      </c>
      <c r="F128" s="147" t="str">
        <f>_xlfn.XLOOKUP(C:C,'coordinate'!I:I,'coordinate'!J:J,"",)</f>
        <v>M4</v>
      </c>
      <c r="G128" s="10" t="s">
        <v>191</v>
      </c>
      <c r="H128" s="108" t="s">
        <v>138</v>
      </c>
      <c r="I128" s="128"/>
      <c r="Q128" s="10">
        <v>1</v>
      </c>
      <c r="T128" s="10" t="s">
        <v>1405</v>
      </c>
      <c r="U128" s="10" t="s">
        <v>1405</v>
      </c>
      <c r="V128">
        <f t="shared" si="16"/>
        <v>0.51390000000000002</v>
      </c>
      <c r="W128" t="str">
        <f>IFERROR(VLOOKUP(C128,'M1'!$B:$D,3,0),"")</f>
        <v>中後</v>
      </c>
      <c r="X128">
        <v>8</v>
      </c>
      <c r="Y128">
        <v>9</v>
      </c>
      <c r="Z128">
        <v>10</v>
      </c>
      <c r="AA128">
        <v>2</v>
      </c>
      <c r="AB128">
        <v>1</v>
      </c>
      <c r="AC128">
        <v>9</v>
      </c>
      <c r="AD128">
        <f t="shared" si="18"/>
        <v>0.19289999999999999</v>
      </c>
      <c r="AE128">
        <f>VLOOKUP(表格1_57[[#This Row],[負磅]],W!$A$1:$B$32,2,FALSE)</f>
        <v>0.06</v>
      </c>
      <c r="AF128">
        <f>VLOOKUP(表格1_57[[#This Row],[騎師]],J!$A$1:$B$45,2,FALSE)</f>
        <v>0.2049</v>
      </c>
      <c r="AG128">
        <f>VLOOKUP(表格1_57[[#This Row],[練馬師]],T!$A$1:$B$23,2,FALSE)</f>
        <v>0.30509999999999998</v>
      </c>
      <c r="AH128">
        <f>VLOOKUP(表格1_57[[#This Row],[檔位]],'1200M'!$A$1:$B$14,2,0)</f>
        <v>0.27</v>
      </c>
      <c r="AI128">
        <v>64</v>
      </c>
      <c r="AJ128">
        <v>1</v>
      </c>
      <c r="AK128">
        <v>8.68</v>
      </c>
      <c r="AN128">
        <v>5</v>
      </c>
      <c r="AP128">
        <v>-1</v>
      </c>
      <c r="AQ128">
        <v>1</v>
      </c>
      <c r="AR128">
        <v>71</v>
      </c>
      <c r="AT128" t="s">
        <v>1405</v>
      </c>
      <c r="AU128" t="s">
        <v>340</v>
      </c>
      <c r="AV128" t="s">
        <v>1405</v>
      </c>
      <c r="BA128" t="s">
        <v>96</v>
      </c>
    </row>
    <row r="129" spans="1:53" x14ac:dyDescent="0.25">
      <c r="A129" s="118" t="s">
        <v>319</v>
      </c>
      <c r="B129" s="139">
        <v>3</v>
      </c>
      <c r="C129" s="108" t="s">
        <v>324</v>
      </c>
      <c r="D129">
        <v>130</v>
      </c>
      <c r="E129">
        <v>10</v>
      </c>
      <c r="F129" s="147" t="str">
        <f>_xlfn.XLOOKUP(C:C,'coordinate'!I:I,'coordinate'!J:J,"",)</f>
        <v>O4</v>
      </c>
      <c r="G129" s="10" t="s">
        <v>52</v>
      </c>
      <c r="H129" s="108" t="s">
        <v>112</v>
      </c>
      <c r="I129" s="128"/>
      <c r="P129" s="10" t="s">
        <v>1405</v>
      </c>
      <c r="Q129" s="10" t="s">
        <v>1405</v>
      </c>
      <c r="T129" s="10" t="s">
        <v>1405</v>
      </c>
      <c r="U129" s="10" t="s">
        <v>1405</v>
      </c>
      <c r="V129">
        <f t="shared" si="16"/>
        <v>0.25844999999999996</v>
      </c>
      <c r="W129" t="str">
        <f>IFERROR(VLOOKUP(C129,'M1'!$B:$D,3,0),"")</f>
        <v>中後</v>
      </c>
      <c r="X129">
        <v>13</v>
      </c>
      <c r="Y129">
        <v>8</v>
      </c>
      <c r="Z129">
        <v>10</v>
      </c>
      <c r="AA129">
        <v>7</v>
      </c>
      <c r="AB129">
        <v>6</v>
      </c>
      <c r="AC129">
        <v>11</v>
      </c>
      <c r="AD129">
        <f t="shared" si="18"/>
        <v>0.12859999999999999</v>
      </c>
      <c r="AE129">
        <f>VLOOKUP(表格1_57[[#This Row],[負磅]],W!$A$1:$B$32,2,FALSE)</f>
        <v>-0.05</v>
      </c>
      <c r="AF129">
        <f>VLOOKUP(表格1_57[[#This Row],[騎師]],J!$A$1:$B$45,2,FALSE)</f>
        <v>0.21840000000000001</v>
      </c>
      <c r="AG129">
        <f>VLOOKUP(表格1_57[[#This Row],[練馬師]],T!$A$1:$B$23,2,FALSE)</f>
        <v>0.22109999999999999</v>
      </c>
      <c r="AH129">
        <f>VLOOKUP(表格1_57[[#This Row],[檔位]],'1200M'!$A$1:$B$14,2,0)</f>
        <v>0.12</v>
      </c>
      <c r="AI129">
        <v>75</v>
      </c>
      <c r="AJ129">
        <v>1</v>
      </c>
      <c r="AK129">
        <v>8.64</v>
      </c>
      <c r="AN129">
        <v>5</v>
      </c>
      <c r="AP129">
        <v>-2</v>
      </c>
      <c r="AQ129">
        <v>1</v>
      </c>
      <c r="AR129">
        <v>85</v>
      </c>
      <c r="AS129" t="s">
        <v>29</v>
      </c>
      <c r="AT129" t="s">
        <v>1472</v>
      </c>
      <c r="AU129" t="s">
        <v>325</v>
      </c>
      <c r="AV129" t="s">
        <v>1405</v>
      </c>
      <c r="BA129" t="s">
        <v>20</v>
      </c>
    </row>
    <row r="130" spans="1:53" x14ac:dyDescent="0.25">
      <c r="A130" s="118" t="s">
        <v>319</v>
      </c>
      <c r="B130" s="135">
        <v>13</v>
      </c>
      <c r="C130" s="108" t="s">
        <v>343</v>
      </c>
      <c r="D130">
        <v>115</v>
      </c>
      <c r="E130">
        <v>4</v>
      </c>
      <c r="F130" s="142" t="str">
        <f>_xlfn.XLOOKUP(C:C,'coordinate'!I:I,'coordinate'!J:J,"",)</f>
        <v>PL</v>
      </c>
      <c r="G130" s="10" t="s">
        <v>15</v>
      </c>
      <c r="H130" s="11" t="s">
        <v>47</v>
      </c>
      <c r="I130" s="140"/>
      <c r="P130" s="141" t="s">
        <v>1420</v>
      </c>
      <c r="Q130" s="141" t="s">
        <v>1405</v>
      </c>
      <c r="R130" s="141"/>
      <c r="S130" s="141"/>
      <c r="T130" s="141" t="s">
        <v>1405</v>
      </c>
      <c r="U130" s="141" t="s">
        <v>1405</v>
      </c>
      <c r="V130">
        <f t="shared" si="16"/>
        <v>0.40949000000000002</v>
      </c>
      <c r="W130" t="str">
        <f>IFERROR(VLOOKUP(C130,'M1'!$B:$D,3,0),"")</f>
        <v>留後</v>
      </c>
      <c r="X130">
        <v>10</v>
      </c>
      <c r="Y130">
        <v>8</v>
      </c>
      <c r="AB130"/>
      <c r="AD130">
        <f t="shared" si="18"/>
        <v>7.1400000000000005E-2</v>
      </c>
      <c r="AE130">
        <f>VLOOKUP(表格1_57[[#This Row],[負磅]],W!$A$1:$B$32,2,FALSE)</f>
        <v>0.1</v>
      </c>
      <c r="AF130">
        <f>VLOOKUP(表格1_57[[#This Row],[騎師]],J!$A$1:$B$45,2,FALSE)</f>
        <v>0.1472</v>
      </c>
      <c r="AG130">
        <f>VLOOKUP(表格1_57[[#This Row],[練馬師]],T!$A$1:$B$23,2,FALSE)</f>
        <v>0.27310000000000001</v>
      </c>
      <c r="AH130">
        <f>VLOOKUP(表格1_57[[#This Row],[檔位]],'1200M'!$A$1:$B$14,2,0)</f>
        <v>0.28000000000000003</v>
      </c>
      <c r="AI130">
        <v>62</v>
      </c>
      <c r="AN130">
        <v>3</v>
      </c>
      <c r="AP130">
        <v>-3</v>
      </c>
      <c r="AQ130">
        <v>2</v>
      </c>
      <c r="AR130">
        <v>64</v>
      </c>
      <c r="AS130" t="s">
        <v>18</v>
      </c>
      <c r="AT130" t="s">
        <v>1475</v>
      </c>
      <c r="AU130" t="s">
        <v>344</v>
      </c>
      <c r="AV130" t="s">
        <v>1405</v>
      </c>
      <c r="AX130" t="s">
        <v>1419</v>
      </c>
      <c r="AY130" t="s">
        <v>1421</v>
      </c>
      <c r="BA130" t="s">
        <v>96</v>
      </c>
    </row>
    <row r="131" spans="1:53" x14ac:dyDescent="0.25">
      <c r="A131" s="118" t="s">
        <v>319</v>
      </c>
      <c r="B131" s="138">
        <v>10</v>
      </c>
      <c r="C131" s="131" t="s">
        <v>337</v>
      </c>
      <c r="D131">
        <v>122</v>
      </c>
      <c r="E131">
        <v>13</v>
      </c>
      <c r="F131" s="9" t="str">
        <f>_xlfn.XLOOKUP(C:C,'coordinate'!I:I,'coordinate'!J:J,"",)</f>
        <v>ML</v>
      </c>
      <c r="G131" s="10" t="s">
        <v>111</v>
      </c>
      <c r="H131" s="108" t="s">
        <v>43</v>
      </c>
      <c r="I131" s="128" t="s">
        <v>593</v>
      </c>
      <c r="P131" s="10" t="s">
        <v>1420</v>
      </c>
      <c r="Q131" s="10" t="s">
        <v>1405</v>
      </c>
      <c r="T131" s="10" t="s">
        <v>1384</v>
      </c>
      <c r="U131" s="10" t="s">
        <v>1405</v>
      </c>
      <c r="V131">
        <f t="shared" si="16"/>
        <v>0.54505000000000003</v>
      </c>
      <c r="W131" t="str">
        <f>IFERROR(VLOOKUP(C131,'M1'!$B:$D,3,0),"")</f>
        <v>中後</v>
      </c>
      <c r="X131">
        <v>3</v>
      </c>
      <c r="Y131">
        <v>1</v>
      </c>
      <c r="Z131">
        <v>1</v>
      </c>
      <c r="AA131">
        <v>5</v>
      </c>
      <c r="AB131">
        <v>3</v>
      </c>
      <c r="AC131">
        <v>2</v>
      </c>
      <c r="AD131">
        <f t="shared" si="18"/>
        <v>0.3286</v>
      </c>
      <c r="AE131">
        <f>VLOOKUP(表格1_57[[#This Row],[負磅]],W!$A$1:$B$32,2,FALSE)</f>
        <v>0.03</v>
      </c>
      <c r="AF131">
        <f>VLOOKUP(表格1_57[[#This Row],[騎師]],J!$A$1:$B$45,2,FALSE)</f>
        <v>0.2286</v>
      </c>
      <c r="AG131">
        <f>VLOOKUP(表格1_57[[#This Row],[練馬師]],T!$A$1:$B$23,2,FALSE)</f>
        <v>0.27289999999999998</v>
      </c>
      <c r="AH131">
        <f>VLOOKUP(表格1_57[[#This Row],[檔位]],'1200M'!$A$1:$B$14,2,0)</f>
        <v>0.09</v>
      </c>
      <c r="AI131">
        <v>67</v>
      </c>
      <c r="AJ131">
        <v>1</v>
      </c>
      <c r="AK131">
        <v>8.94</v>
      </c>
      <c r="AN131">
        <v>7</v>
      </c>
      <c r="AP131">
        <v>1</v>
      </c>
      <c r="AQ131">
        <v>1</v>
      </c>
      <c r="AR131">
        <v>74</v>
      </c>
      <c r="AT131" t="s">
        <v>1405</v>
      </c>
      <c r="AU131" t="s">
        <v>338</v>
      </c>
      <c r="AV131" t="s">
        <v>1405</v>
      </c>
      <c r="AX131" t="s">
        <v>1419</v>
      </c>
      <c r="BA131" t="s">
        <v>96</v>
      </c>
    </row>
  </sheetData>
  <phoneticPr fontId="3" type="noConversion"/>
  <conditionalFormatting sqref="D1:D1048576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W1:W131 AD132:AD1048576">
    <cfRule type="containsText" dxfId="15" priority="12" operator="containsText" text="放頭">
      <formula>NOT(ISERROR(SEARCH("放頭",W1)))</formula>
    </cfRule>
    <cfRule type="containsText" dxfId="14" priority="13" operator="containsText" text="中前">
      <formula>NOT(ISERROR(SEARCH("中前",W1)))</formula>
    </cfRule>
    <cfRule type="containsText" dxfId="13" priority="14" operator="containsText" text="中後">
      <formula>NOT(ISERROR(SEARCH("中後",W1)))</formula>
    </cfRule>
    <cfRule type="containsText" dxfId="12" priority="15" operator="containsText" text="留後">
      <formula>NOT(ISERROR(SEARCH("留後",W1)))</formula>
    </cfRule>
  </conditionalFormatting>
  <conditionalFormatting sqref="AC132:AC1048576 V1:V13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E132:AJ1048576 X1:AC13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2:AR1048576 E1:E131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T132:AT1048576 AI1:AI131">
    <cfRule type="colorScale" priority="7">
      <colorScale>
        <cfvo type="min"/>
        <cfvo type="max"/>
        <color rgb="FFFFEF9C"/>
        <color rgb="FF63BE7B"/>
      </colorScale>
    </cfRule>
  </conditionalFormatting>
  <conditionalFormatting sqref="AU1:AZ131">
    <cfRule type="expression" dxfId="11" priority="134" stopIfTrue="1">
      <formula>COUNTIF($BF:$BF,$AU1)&gt;1</formula>
    </cfRule>
  </conditionalFormatting>
  <conditionalFormatting sqref="AW132:AW1048576 AL1:AL131">
    <cfRule type="colorScale" priority="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X132:AX1048576 AM1:AM131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Y132:AY1048576 AN1:AN131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A132:BA1048576 AP1:AP131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BC132:BC1048576 AR1:AR13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paperSize="9" orientation="portrait" horizontalDpi="180" verticalDpi="180" r:id="rId1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888E0-566D-4F83-B9A9-27AC1EB9A0BC}">
  <sheetPr codeName="工作表16"/>
  <dimension ref="A1:D1816"/>
  <sheetViews>
    <sheetView workbookViewId="0">
      <selection activeCell="P15" sqref="P15"/>
    </sheetView>
  </sheetViews>
  <sheetFormatPr defaultRowHeight="15.75" x14ac:dyDescent="0.25"/>
  <cols>
    <col min="1" max="1" width="5" bestFit="1" customWidth="1"/>
    <col min="2" max="2" width="10.28515625" bestFit="1" customWidth="1"/>
    <col min="3" max="3" width="7.7109375" bestFit="1" customWidth="1"/>
    <col min="4" max="4" width="20.5703125" bestFit="1" customWidth="1"/>
  </cols>
  <sheetData>
    <row r="1" spans="1:4" x14ac:dyDescent="0.25">
      <c r="A1" t="s">
        <v>1318</v>
      </c>
      <c r="B1" t="s">
        <v>1320</v>
      </c>
      <c r="C1" t="s">
        <v>1321</v>
      </c>
      <c r="D1" t="s">
        <v>1342</v>
      </c>
    </row>
    <row r="2" spans="1:4" x14ac:dyDescent="0.25">
      <c r="A2" t="s">
        <v>1</v>
      </c>
      <c r="B2" t="s">
        <v>14</v>
      </c>
      <c r="C2" t="s">
        <v>359</v>
      </c>
      <c r="D2" t="s">
        <v>359</v>
      </c>
    </row>
    <row r="3" spans="1:4" x14ac:dyDescent="0.25">
      <c r="A3" t="s">
        <v>1</v>
      </c>
      <c r="B3" t="s">
        <v>14</v>
      </c>
      <c r="C3" t="s">
        <v>359</v>
      </c>
      <c r="D3" t="s">
        <v>359</v>
      </c>
    </row>
    <row r="4" spans="1:4" x14ac:dyDescent="0.25">
      <c r="A4" t="s">
        <v>1</v>
      </c>
      <c r="B4" t="s">
        <v>14</v>
      </c>
      <c r="C4" t="s">
        <v>361</v>
      </c>
      <c r="D4" t="s">
        <v>359</v>
      </c>
    </row>
    <row r="5" spans="1:4" x14ac:dyDescent="0.25">
      <c r="A5" t="s">
        <v>1</v>
      </c>
      <c r="B5" t="s">
        <v>14</v>
      </c>
      <c r="C5" t="s">
        <v>360</v>
      </c>
      <c r="D5" t="s">
        <v>359</v>
      </c>
    </row>
    <row r="6" spans="1:4" x14ac:dyDescent="0.25">
      <c r="A6" t="s">
        <v>1</v>
      </c>
      <c r="B6" t="s">
        <v>14</v>
      </c>
      <c r="C6" t="s">
        <v>361</v>
      </c>
      <c r="D6" t="s">
        <v>359</v>
      </c>
    </row>
    <row r="7" spans="1:4" x14ac:dyDescent="0.25">
      <c r="A7" t="s">
        <v>1</v>
      </c>
      <c r="B7" t="s">
        <v>21</v>
      </c>
      <c r="C7" t="s">
        <v>362</v>
      </c>
      <c r="D7" t="s">
        <v>360</v>
      </c>
    </row>
    <row r="8" spans="1:4" x14ac:dyDescent="0.25">
      <c r="A8" t="s">
        <v>1</v>
      </c>
      <c r="B8" t="s">
        <v>21</v>
      </c>
      <c r="C8" t="s">
        <v>362</v>
      </c>
      <c r="D8" t="s">
        <v>360</v>
      </c>
    </row>
    <row r="9" spans="1:4" x14ac:dyDescent="0.25">
      <c r="A9" t="s">
        <v>1</v>
      </c>
      <c r="B9" t="s">
        <v>21</v>
      </c>
      <c r="C9" t="s">
        <v>360</v>
      </c>
      <c r="D9" t="s">
        <v>360</v>
      </c>
    </row>
    <row r="10" spans="1:4" x14ac:dyDescent="0.25">
      <c r="A10" t="s">
        <v>1</v>
      </c>
      <c r="B10" t="s">
        <v>21</v>
      </c>
      <c r="C10" t="s">
        <v>360</v>
      </c>
      <c r="D10" t="s">
        <v>360</v>
      </c>
    </row>
    <row r="11" spans="1:4" x14ac:dyDescent="0.25">
      <c r="A11" t="s">
        <v>1</v>
      </c>
      <c r="B11" t="s">
        <v>21</v>
      </c>
      <c r="C11" t="s">
        <v>360</v>
      </c>
      <c r="D11" t="s">
        <v>360</v>
      </c>
    </row>
    <row r="12" spans="1:4" x14ac:dyDescent="0.25">
      <c r="A12" t="s">
        <v>1</v>
      </c>
      <c r="B12" t="s">
        <v>21</v>
      </c>
      <c r="C12" t="s">
        <v>360</v>
      </c>
      <c r="D12" t="s">
        <v>360</v>
      </c>
    </row>
    <row r="13" spans="1:4" x14ac:dyDescent="0.25">
      <c r="A13" t="s">
        <v>1</v>
      </c>
      <c r="B13" t="s">
        <v>26</v>
      </c>
      <c r="C13" t="s">
        <v>360</v>
      </c>
      <c r="D13" t="s">
        <v>360</v>
      </c>
    </row>
    <row r="14" spans="1:4" x14ac:dyDescent="0.25">
      <c r="A14" t="s">
        <v>1</v>
      </c>
      <c r="B14" t="s">
        <v>26</v>
      </c>
      <c r="C14" t="s">
        <v>361</v>
      </c>
      <c r="D14" t="s">
        <v>360</v>
      </c>
    </row>
    <row r="15" spans="1:4" x14ac:dyDescent="0.25">
      <c r="A15" t="s">
        <v>1</v>
      </c>
      <c r="B15" t="s">
        <v>26</v>
      </c>
      <c r="C15" t="s">
        <v>362</v>
      </c>
      <c r="D15" t="s">
        <v>360</v>
      </c>
    </row>
    <row r="16" spans="1:4" x14ac:dyDescent="0.25">
      <c r="A16" t="s">
        <v>1</v>
      </c>
      <c r="B16" t="s">
        <v>26</v>
      </c>
      <c r="C16" t="s">
        <v>361</v>
      </c>
      <c r="D16" t="s">
        <v>360</v>
      </c>
    </row>
    <row r="17" spans="1:4" x14ac:dyDescent="0.25">
      <c r="A17" t="s">
        <v>1</v>
      </c>
      <c r="B17" t="s">
        <v>26</v>
      </c>
      <c r="C17" t="s">
        <v>360</v>
      </c>
      <c r="D17" t="s">
        <v>360</v>
      </c>
    </row>
    <row r="18" spans="1:4" x14ac:dyDescent="0.25">
      <c r="A18" t="s">
        <v>1</v>
      </c>
      <c r="B18" t="s">
        <v>26</v>
      </c>
      <c r="C18" t="s">
        <v>362</v>
      </c>
      <c r="D18" t="s">
        <v>360</v>
      </c>
    </row>
    <row r="19" spans="1:4" x14ac:dyDescent="0.25">
      <c r="A19" t="s">
        <v>1</v>
      </c>
      <c r="B19" t="s">
        <v>31</v>
      </c>
      <c r="C19" t="s">
        <v>362</v>
      </c>
      <c r="D19" t="s">
        <v>362</v>
      </c>
    </row>
    <row r="20" spans="1:4" x14ac:dyDescent="0.25">
      <c r="A20" t="s">
        <v>1</v>
      </c>
      <c r="B20" t="s">
        <v>31</v>
      </c>
      <c r="C20" t="s">
        <v>361</v>
      </c>
      <c r="D20" t="s">
        <v>362</v>
      </c>
    </row>
    <row r="21" spans="1:4" x14ac:dyDescent="0.25">
      <c r="A21" t="s">
        <v>1</v>
      </c>
      <c r="B21" t="s">
        <v>31</v>
      </c>
      <c r="C21" t="s">
        <v>360</v>
      </c>
      <c r="D21" t="s">
        <v>362</v>
      </c>
    </row>
    <row r="22" spans="1:4" x14ac:dyDescent="0.25">
      <c r="A22" t="s">
        <v>1</v>
      </c>
      <c r="B22" t="s">
        <v>31</v>
      </c>
      <c r="C22" t="s">
        <v>362</v>
      </c>
      <c r="D22" t="s">
        <v>362</v>
      </c>
    </row>
    <row r="23" spans="1:4" x14ac:dyDescent="0.25">
      <c r="A23" t="s">
        <v>1</v>
      </c>
      <c r="B23" t="s">
        <v>31</v>
      </c>
      <c r="C23" t="s">
        <v>361</v>
      </c>
      <c r="D23" t="s">
        <v>362</v>
      </c>
    </row>
    <row r="24" spans="1:4" x14ac:dyDescent="0.25">
      <c r="A24" t="s">
        <v>1</v>
      </c>
      <c r="B24" t="s">
        <v>31</v>
      </c>
      <c r="C24" t="s">
        <v>362</v>
      </c>
      <c r="D24" t="s">
        <v>362</v>
      </c>
    </row>
    <row r="25" spans="1:4" x14ac:dyDescent="0.25">
      <c r="A25" t="s">
        <v>1</v>
      </c>
      <c r="B25" t="s">
        <v>31</v>
      </c>
      <c r="C25" t="s">
        <v>361</v>
      </c>
      <c r="D25" t="s">
        <v>362</v>
      </c>
    </row>
    <row r="26" spans="1:4" x14ac:dyDescent="0.25">
      <c r="A26" t="s">
        <v>1</v>
      </c>
      <c r="B26" t="s">
        <v>31</v>
      </c>
      <c r="C26" t="s">
        <v>362</v>
      </c>
      <c r="D26" t="s">
        <v>362</v>
      </c>
    </row>
    <row r="27" spans="1:4" x14ac:dyDescent="0.25">
      <c r="A27" t="s">
        <v>1</v>
      </c>
      <c r="B27" t="s">
        <v>31</v>
      </c>
      <c r="C27" t="s">
        <v>362</v>
      </c>
      <c r="D27" t="s">
        <v>362</v>
      </c>
    </row>
    <row r="28" spans="1:4" x14ac:dyDescent="0.25">
      <c r="A28" t="s">
        <v>1</v>
      </c>
      <c r="B28" t="s">
        <v>31</v>
      </c>
      <c r="C28" t="s">
        <v>362</v>
      </c>
      <c r="D28" t="s">
        <v>362</v>
      </c>
    </row>
    <row r="29" spans="1:4" x14ac:dyDescent="0.25">
      <c r="A29" t="s">
        <v>1</v>
      </c>
      <c r="B29" t="s">
        <v>31</v>
      </c>
      <c r="C29" t="s">
        <v>361</v>
      </c>
      <c r="D29" t="s">
        <v>362</v>
      </c>
    </row>
    <row r="30" spans="1:4" x14ac:dyDescent="0.25">
      <c r="A30" t="s">
        <v>1</v>
      </c>
      <c r="B30" t="s">
        <v>31</v>
      </c>
      <c r="C30" t="s">
        <v>362</v>
      </c>
      <c r="D30" t="s">
        <v>362</v>
      </c>
    </row>
    <row r="31" spans="1:4" x14ac:dyDescent="0.25">
      <c r="A31" t="s">
        <v>1</v>
      </c>
      <c r="B31" t="s">
        <v>31</v>
      </c>
      <c r="C31" t="s">
        <v>359</v>
      </c>
      <c r="D31" t="s">
        <v>362</v>
      </c>
    </row>
    <row r="32" spans="1:4" x14ac:dyDescent="0.25">
      <c r="A32" t="s">
        <v>1</v>
      </c>
      <c r="B32" t="s">
        <v>31</v>
      </c>
      <c r="C32" t="s">
        <v>361</v>
      </c>
      <c r="D32" t="s">
        <v>362</v>
      </c>
    </row>
    <row r="33" spans="1:4" x14ac:dyDescent="0.25">
      <c r="A33" t="s">
        <v>1</v>
      </c>
      <c r="B33" t="s">
        <v>31</v>
      </c>
      <c r="C33" t="s">
        <v>360</v>
      </c>
      <c r="D33" t="s">
        <v>362</v>
      </c>
    </row>
    <row r="34" spans="1:4" x14ac:dyDescent="0.25">
      <c r="A34" t="s">
        <v>1</v>
      </c>
      <c r="B34" t="s">
        <v>31</v>
      </c>
      <c r="C34" t="s">
        <v>362</v>
      </c>
      <c r="D34" t="s">
        <v>362</v>
      </c>
    </row>
    <row r="35" spans="1:4" x14ac:dyDescent="0.25">
      <c r="A35" t="s">
        <v>1</v>
      </c>
      <c r="B35" t="s">
        <v>31</v>
      </c>
      <c r="C35" t="s">
        <v>362</v>
      </c>
      <c r="D35" t="s">
        <v>362</v>
      </c>
    </row>
    <row r="36" spans="1:4" x14ac:dyDescent="0.25">
      <c r="A36" t="s">
        <v>1</v>
      </c>
      <c r="B36" t="s">
        <v>31</v>
      </c>
      <c r="C36" t="s">
        <v>362</v>
      </c>
      <c r="D36" t="s">
        <v>362</v>
      </c>
    </row>
    <row r="37" spans="1:4" x14ac:dyDescent="0.25">
      <c r="A37" t="s">
        <v>1</v>
      </c>
      <c r="B37" t="s">
        <v>36</v>
      </c>
      <c r="C37" t="s">
        <v>360</v>
      </c>
      <c r="D37" t="s">
        <v>360</v>
      </c>
    </row>
    <row r="38" spans="1:4" x14ac:dyDescent="0.25">
      <c r="A38" t="s">
        <v>1</v>
      </c>
      <c r="B38" t="s">
        <v>36</v>
      </c>
      <c r="C38" t="s">
        <v>360</v>
      </c>
      <c r="D38" t="s">
        <v>360</v>
      </c>
    </row>
    <row r="39" spans="1:4" x14ac:dyDescent="0.25">
      <c r="A39" t="s">
        <v>1</v>
      </c>
      <c r="B39" t="s">
        <v>36</v>
      </c>
      <c r="C39" t="s">
        <v>360</v>
      </c>
      <c r="D39" t="s">
        <v>360</v>
      </c>
    </row>
    <row r="40" spans="1:4" x14ac:dyDescent="0.25">
      <c r="A40" t="s">
        <v>1</v>
      </c>
      <c r="B40" t="s">
        <v>36</v>
      </c>
      <c r="C40" t="s">
        <v>361</v>
      </c>
      <c r="D40" t="s">
        <v>360</v>
      </c>
    </row>
    <row r="41" spans="1:4" x14ac:dyDescent="0.25">
      <c r="A41" t="s">
        <v>1</v>
      </c>
      <c r="B41" t="s">
        <v>36</v>
      </c>
      <c r="C41" t="s">
        <v>361</v>
      </c>
      <c r="D41" t="s">
        <v>360</v>
      </c>
    </row>
    <row r="42" spans="1:4" x14ac:dyDescent="0.25">
      <c r="A42" t="s">
        <v>1</v>
      </c>
      <c r="B42" t="s">
        <v>36</v>
      </c>
      <c r="C42" t="s">
        <v>361</v>
      </c>
      <c r="D42" t="s">
        <v>360</v>
      </c>
    </row>
    <row r="43" spans="1:4" x14ac:dyDescent="0.25">
      <c r="A43" t="s">
        <v>1</v>
      </c>
      <c r="B43" t="s">
        <v>36</v>
      </c>
      <c r="C43" t="s">
        <v>362</v>
      </c>
      <c r="D43" t="s">
        <v>360</v>
      </c>
    </row>
    <row r="44" spans="1:4" x14ac:dyDescent="0.25">
      <c r="A44" t="s">
        <v>1</v>
      </c>
      <c r="B44" t="s">
        <v>36</v>
      </c>
      <c r="C44" t="s">
        <v>361</v>
      </c>
      <c r="D44" t="s">
        <v>360</v>
      </c>
    </row>
    <row r="45" spans="1:4" x14ac:dyDescent="0.25">
      <c r="A45" t="s">
        <v>1</v>
      </c>
      <c r="B45" t="s">
        <v>36</v>
      </c>
      <c r="C45" t="s">
        <v>361</v>
      </c>
      <c r="D45" t="s">
        <v>360</v>
      </c>
    </row>
    <row r="46" spans="1:4" x14ac:dyDescent="0.25">
      <c r="A46" t="s">
        <v>1</v>
      </c>
      <c r="B46" t="s">
        <v>41</v>
      </c>
      <c r="C46" t="s">
        <v>359</v>
      </c>
      <c r="D46" t="s">
        <v>359</v>
      </c>
    </row>
    <row r="47" spans="1:4" x14ac:dyDescent="0.25">
      <c r="A47" t="s">
        <v>1</v>
      </c>
      <c r="B47" t="s">
        <v>41</v>
      </c>
      <c r="C47" t="s">
        <v>359</v>
      </c>
      <c r="D47" t="s">
        <v>359</v>
      </c>
    </row>
    <row r="48" spans="1:4" x14ac:dyDescent="0.25">
      <c r="A48" t="s">
        <v>1</v>
      </c>
      <c r="B48" t="s">
        <v>41</v>
      </c>
      <c r="C48" t="s">
        <v>359</v>
      </c>
      <c r="D48" t="s">
        <v>359</v>
      </c>
    </row>
    <row r="49" spans="1:4" x14ac:dyDescent="0.25">
      <c r="A49" t="s">
        <v>1</v>
      </c>
      <c r="B49" t="s">
        <v>41</v>
      </c>
      <c r="C49" t="s">
        <v>359</v>
      </c>
      <c r="D49" t="s">
        <v>359</v>
      </c>
    </row>
    <row r="50" spans="1:4" x14ac:dyDescent="0.25">
      <c r="A50" t="s">
        <v>1</v>
      </c>
      <c r="B50" t="s">
        <v>41</v>
      </c>
      <c r="C50" t="s">
        <v>360</v>
      </c>
      <c r="D50" t="s">
        <v>359</v>
      </c>
    </row>
    <row r="51" spans="1:4" x14ac:dyDescent="0.25">
      <c r="A51" t="s">
        <v>1</v>
      </c>
      <c r="B51" t="s">
        <v>41</v>
      </c>
      <c r="C51" t="s">
        <v>359</v>
      </c>
      <c r="D51" t="s">
        <v>359</v>
      </c>
    </row>
    <row r="52" spans="1:4" x14ac:dyDescent="0.25">
      <c r="A52" t="s">
        <v>1</v>
      </c>
      <c r="B52" t="s">
        <v>41</v>
      </c>
      <c r="C52" t="s">
        <v>362</v>
      </c>
      <c r="D52" t="s">
        <v>359</v>
      </c>
    </row>
    <row r="53" spans="1:4" x14ac:dyDescent="0.25">
      <c r="A53" t="s">
        <v>1</v>
      </c>
      <c r="B53" t="s">
        <v>41</v>
      </c>
      <c r="C53" t="s">
        <v>361</v>
      </c>
      <c r="D53" t="s">
        <v>359</v>
      </c>
    </row>
    <row r="54" spans="1:4" x14ac:dyDescent="0.25">
      <c r="A54" t="s">
        <v>1</v>
      </c>
      <c r="B54" t="s">
        <v>41</v>
      </c>
      <c r="C54" t="s">
        <v>361</v>
      </c>
      <c r="D54" t="s">
        <v>359</v>
      </c>
    </row>
    <row r="55" spans="1:4" x14ac:dyDescent="0.25">
      <c r="A55" t="s">
        <v>1</v>
      </c>
      <c r="B55" t="s">
        <v>41</v>
      </c>
      <c r="C55" t="s">
        <v>359</v>
      </c>
      <c r="D55" t="s">
        <v>359</v>
      </c>
    </row>
    <row r="56" spans="1:4" x14ac:dyDescent="0.25">
      <c r="A56" t="s">
        <v>1</v>
      </c>
      <c r="B56" t="s">
        <v>41</v>
      </c>
      <c r="C56" t="s">
        <v>359</v>
      </c>
      <c r="D56" t="s">
        <v>359</v>
      </c>
    </row>
    <row r="57" spans="1:4" x14ac:dyDescent="0.25">
      <c r="A57" t="s">
        <v>1</v>
      </c>
      <c r="B57" t="s">
        <v>41</v>
      </c>
      <c r="C57" t="s">
        <v>359</v>
      </c>
      <c r="D57" t="s">
        <v>359</v>
      </c>
    </row>
    <row r="58" spans="1:4" x14ac:dyDescent="0.25">
      <c r="A58" t="s">
        <v>1</v>
      </c>
      <c r="B58" t="s">
        <v>41</v>
      </c>
      <c r="C58" t="s">
        <v>360</v>
      </c>
      <c r="D58" t="s">
        <v>359</v>
      </c>
    </row>
    <row r="59" spans="1:4" x14ac:dyDescent="0.25">
      <c r="A59" t="s">
        <v>1</v>
      </c>
      <c r="B59" t="s">
        <v>41</v>
      </c>
      <c r="C59" t="s">
        <v>360</v>
      </c>
      <c r="D59" t="s">
        <v>359</v>
      </c>
    </row>
    <row r="60" spans="1:4" x14ac:dyDescent="0.25">
      <c r="A60" t="s">
        <v>1</v>
      </c>
      <c r="B60" t="s">
        <v>41</v>
      </c>
      <c r="C60" t="s">
        <v>359</v>
      </c>
      <c r="D60" t="s">
        <v>359</v>
      </c>
    </row>
    <row r="61" spans="1:4" x14ac:dyDescent="0.25">
      <c r="A61" t="s">
        <v>1</v>
      </c>
      <c r="B61" t="s">
        <v>41</v>
      </c>
      <c r="C61" t="s">
        <v>359</v>
      </c>
      <c r="D61" t="s">
        <v>359</v>
      </c>
    </row>
    <row r="62" spans="1:4" x14ac:dyDescent="0.25">
      <c r="A62" t="s">
        <v>1</v>
      </c>
      <c r="B62" t="s">
        <v>41</v>
      </c>
      <c r="C62" t="s">
        <v>359</v>
      </c>
      <c r="D62" t="s">
        <v>359</v>
      </c>
    </row>
    <row r="63" spans="1:4" x14ac:dyDescent="0.25">
      <c r="A63" t="s">
        <v>1</v>
      </c>
      <c r="B63" t="s">
        <v>41</v>
      </c>
      <c r="C63" t="s">
        <v>359</v>
      </c>
      <c r="D63" t="s">
        <v>359</v>
      </c>
    </row>
    <row r="64" spans="1:4" x14ac:dyDescent="0.25">
      <c r="A64" t="s">
        <v>1</v>
      </c>
      <c r="B64" t="s">
        <v>41</v>
      </c>
      <c r="C64" t="s">
        <v>359</v>
      </c>
      <c r="D64" t="s">
        <v>359</v>
      </c>
    </row>
    <row r="65" spans="1:4" x14ac:dyDescent="0.25">
      <c r="A65" t="s">
        <v>1</v>
      </c>
      <c r="B65" t="s">
        <v>41</v>
      </c>
      <c r="C65" t="s">
        <v>359</v>
      </c>
      <c r="D65" t="s">
        <v>359</v>
      </c>
    </row>
    <row r="66" spans="1:4" x14ac:dyDescent="0.25">
      <c r="A66" t="s">
        <v>1</v>
      </c>
      <c r="B66" t="s">
        <v>41</v>
      </c>
      <c r="C66" t="s">
        <v>361</v>
      </c>
      <c r="D66" t="s">
        <v>359</v>
      </c>
    </row>
    <row r="67" spans="1:4" x14ac:dyDescent="0.25">
      <c r="A67" t="s">
        <v>1</v>
      </c>
      <c r="B67" t="s">
        <v>41</v>
      </c>
      <c r="C67" t="s">
        <v>360</v>
      </c>
      <c r="D67" t="s">
        <v>359</v>
      </c>
    </row>
    <row r="68" spans="1:4" x14ac:dyDescent="0.25">
      <c r="A68" t="s">
        <v>1</v>
      </c>
      <c r="B68" t="s">
        <v>41</v>
      </c>
      <c r="C68" t="s">
        <v>360</v>
      </c>
      <c r="D68" t="s">
        <v>359</v>
      </c>
    </row>
    <row r="69" spans="1:4" x14ac:dyDescent="0.25">
      <c r="A69" t="s">
        <v>1</v>
      </c>
      <c r="B69" t="s">
        <v>41</v>
      </c>
      <c r="C69" t="s">
        <v>360</v>
      </c>
      <c r="D69" t="s">
        <v>359</v>
      </c>
    </row>
    <row r="70" spans="1:4" x14ac:dyDescent="0.25">
      <c r="A70" t="s">
        <v>1</v>
      </c>
      <c r="B70" t="s">
        <v>41</v>
      </c>
      <c r="C70" t="s">
        <v>359</v>
      </c>
      <c r="D70" t="s">
        <v>359</v>
      </c>
    </row>
    <row r="71" spans="1:4" x14ac:dyDescent="0.25">
      <c r="A71" t="s">
        <v>1</v>
      </c>
      <c r="B71" t="s">
        <v>41</v>
      </c>
      <c r="C71" t="s">
        <v>360</v>
      </c>
      <c r="D71" t="s">
        <v>359</v>
      </c>
    </row>
    <row r="72" spans="1:4" x14ac:dyDescent="0.25">
      <c r="A72" t="s">
        <v>1</v>
      </c>
      <c r="B72" t="s">
        <v>41</v>
      </c>
      <c r="C72" t="s">
        <v>359</v>
      </c>
      <c r="D72" t="s">
        <v>359</v>
      </c>
    </row>
    <row r="73" spans="1:4" x14ac:dyDescent="0.25">
      <c r="A73" t="s">
        <v>1</v>
      </c>
      <c r="B73" t="s">
        <v>45</v>
      </c>
      <c r="C73" t="s">
        <v>360</v>
      </c>
      <c r="D73" t="s">
        <v>359</v>
      </c>
    </row>
    <row r="74" spans="1:4" x14ac:dyDescent="0.25">
      <c r="A74" t="s">
        <v>1</v>
      </c>
      <c r="B74" t="s">
        <v>45</v>
      </c>
      <c r="C74" t="s">
        <v>359</v>
      </c>
      <c r="D74" t="s">
        <v>359</v>
      </c>
    </row>
    <row r="75" spans="1:4" x14ac:dyDescent="0.25">
      <c r="A75" t="s">
        <v>1</v>
      </c>
      <c r="B75" t="s">
        <v>45</v>
      </c>
      <c r="C75" t="s">
        <v>359</v>
      </c>
      <c r="D75" t="s">
        <v>359</v>
      </c>
    </row>
    <row r="76" spans="1:4" x14ac:dyDescent="0.25">
      <c r="A76" t="s">
        <v>1</v>
      </c>
      <c r="B76" t="s">
        <v>45</v>
      </c>
      <c r="C76" t="s">
        <v>362</v>
      </c>
      <c r="D76" t="s">
        <v>359</v>
      </c>
    </row>
    <row r="77" spans="1:4" x14ac:dyDescent="0.25">
      <c r="A77" t="s">
        <v>1</v>
      </c>
      <c r="B77" t="s">
        <v>45</v>
      </c>
      <c r="C77" t="s">
        <v>359</v>
      </c>
      <c r="D77" t="s">
        <v>359</v>
      </c>
    </row>
    <row r="78" spans="1:4" x14ac:dyDescent="0.25">
      <c r="A78" t="s">
        <v>1</v>
      </c>
      <c r="B78" t="s">
        <v>45</v>
      </c>
      <c r="C78" t="s">
        <v>359</v>
      </c>
      <c r="D78" t="s">
        <v>359</v>
      </c>
    </row>
    <row r="79" spans="1:4" x14ac:dyDescent="0.25">
      <c r="A79" t="s">
        <v>1</v>
      </c>
      <c r="B79" t="s">
        <v>45</v>
      </c>
      <c r="C79" t="s">
        <v>360</v>
      </c>
      <c r="D79" t="s">
        <v>359</v>
      </c>
    </row>
    <row r="80" spans="1:4" x14ac:dyDescent="0.25">
      <c r="A80" t="s">
        <v>1</v>
      </c>
      <c r="B80" t="s">
        <v>45</v>
      </c>
      <c r="C80" t="s">
        <v>360</v>
      </c>
      <c r="D80" t="s">
        <v>359</v>
      </c>
    </row>
    <row r="81" spans="1:4" x14ac:dyDescent="0.25">
      <c r="A81" t="s">
        <v>1</v>
      </c>
      <c r="B81" t="s">
        <v>45</v>
      </c>
      <c r="C81" t="s">
        <v>359</v>
      </c>
      <c r="D81" t="s">
        <v>359</v>
      </c>
    </row>
    <row r="82" spans="1:4" x14ac:dyDescent="0.25">
      <c r="A82" t="s">
        <v>1</v>
      </c>
      <c r="B82" t="s">
        <v>51</v>
      </c>
      <c r="C82" t="s">
        <v>360</v>
      </c>
      <c r="D82" t="s">
        <v>360</v>
      </c>
    </row>
    <row r="83" spans="1:4" x14ac:dyDescent="0.25">
      <c r="A83" t="s">
        <v>1</v>
      </c>
      <c r="B83" t="s">
        <v>51</v>
      </c>
      <c r="C83" t="s">
        <v>360</v>
      </c>
      <c r="D83" t="s">
        <v>360</v>
      </c>
    </row>
    <row r="84" spans="1:4" x14ac:dyDescent="0.25">
      <c r="A84" t="s">
        <v>1</v>
      </c>
      <c r="B84" t="s">
        <v>51</v>
      </c>
      <c r="C84" t="s">
        <v>362</v>
      </c>
      <c r="D84" t="s">
        <v>360</v>
      </c>
    </row>
    <row r="85" spans="1:4" x14ac:dyDescent="0.25">
      <c r="A85" t="s">
        <v>1</v>
      </c>
      <c r="B85" t="s">
        <v>51</v>
      </c>
      <c r="C85" t="s">
        <v>361</v>
      </c>
      <c r="D85" t="s">
        <v>360</v>
      </c>
    </row>
    <row r="86" spans="1:4" x14ac:dyDescent="0.25">
      <c r="A86" t="s">
        <v>1</v>
      </c>
      <c r="B86" t="s">
        <v>51</v>
      </c>
      <c r="C86" t="s">
        <v>362</v>
      </c>
      <c r="D86" t="s">
        <v>360</v>
      </c>
    </row>
    <row r="87" spans="1:4" x14ac:dyDescent="0.25">
      <c r="A87" t="s">
        <v>1</v>
      </c>
      <c r="B87" t="s">
        <v>51</v>
      </c>
      <c r="C87" t="s">
        <v>360</v>
      </c>
      <c r="D87" t="s">
        <v>360</v>
      </c>
    </row>
    <row r="88" spans="1:4" x14ac:dyDescent="0.25">
      <c r="A88" t="s">
        <v>1</v>
      </c>
      <c r="B88" t="s">
        <v>51</v>
      </c>
      <c r="C88" t="s">
        <v>362</v>
      </c>
      <c r="D88" t="s">
        <v>360</v>
      </c>
    </row>
    <row r="89" spans="1:4" x14ac:dyDescent="0.25">
      <c r="A89" t="s">
        <v>1</v>
      </c>
      <c r="B89" t="s">
        <v>51</v>
      </c>
      <c r="C89" t="s">
        <v>361</v>
      </c>
      <c r="D89" t="s">
        <v>360</v>
      </c>
    </row>
    <row r="90" spans="1:4" x14ac:dyDescent="0.25">
      <c r="A90" t="s">
        <v>1</v>
      </c>
      <c r="B90" t="s">
        <v>51</v>
      </c>
      <c r="C90" t="s">
        <v>360</v>
      </c>
      <c r="D90" t="s">
        <v>360</v>
      </c>
    </row>
    <row r="91" spans="1:4" x14ac:dyDescent="0.25">
      <c r="A91" t="s">
        <v>1</v>
      </c>
      <c r="B91" t="s">
        <v>51</v>
      </c>
      <c r="C91" t="s">
        <v>361</v>
      </c>
      <c r="D91" t="s">
        <v>360</v>
      </c>
    </row>
    <row r="92" spans="1:4" x14ac:dyDescent="0.25">
      <c r="A92" t="s">
        <v>1</v>
      </c>
      <c r="B92" t="s">
        <v>51</v>
      </c>
      <c r="C92" t="s">
        <v>361</v>
      </c>
      <c r="D92" t="s">
        <v>360</v>
      </c>
    </row>
    <row r="93" spans="1:4" x14ac:dyDescent="0.25">
      <c r="A93" t="s">
        <v>1</v>
      </c>
      <c r="B93" t="s">
        <v>51</v>
      </c>
      <c r="C93" t="s">
        <v>362</v>
      </c>
      <c r="D93" t="s">
        <v>360</v>
      </c>
    </row>
    <row r="94" spans="1:4" x14ac:dyDescent="0.25">
      <c r="A94" t="s">
        <v>1</v>
      </c>
      <c r="B94" t="s">
        <v>51</v>
      </c>
      <c r="C94" t="s">
        <v>361</v>
      </c>
      <c r="D94" t="s">
        <v>360</v>
      </c>
    </row>
    <row r="95" spans="1:4" x14ac:dyDescent="0.25">
      <c r="A95" t="s">
        <v>1</v>
      </c>
      <c r="B95" t="s">
        <v>51</v>
      </c>
      <c r="C95" t="s">
        <v>361</v>
      </c>
      <c r="D95" t="s">
        <v>360</v>
      </c>
    </row>
    <row r="96" spans="1:4" x14ac:dyDescent="0.25">
      <c r="A96" t="s">
        <v>1</v>
      </c>
      <c r="B96" t="s">
        <v>51</v>
      </c>
      <c r="C96" t="s">
        <v>360</v>
      </c>
      <c r="D96" t="s">
        <v>360</v>
      </c>
    </row>
    <row r="97" spans="1:4" x14ac:dyDescent="0.25">
      <c r="A97" t="s">
        <v>1</v>
      </c>
      <c r="B97" t="s">
        <v>51</v>
      </c>
      <c r="C97" t="s">
        <v>360</v>
      </c>
      <c r="D97" t="s">
        <v>360</v>
      </c>
    </row>
    <row r="98" spans="1:4" x14ac:dyDescent="0.25">
      <c r="A98" t="s">
        <v>1</v>
      </c>
      <c r="B98" t="s">
        <v>51</v>
      </c>
      <c r="C98" t="s">
        <v>360</v>
      </c>
      <c r="D98" t="s">
        <v>360</v>
      </c>
    </row>
    <row r="99" spans="1:4" x14ac:dyDescent="0.25">
      <c r="A99" t="s">
        <v>1</v>
      </c>
      <c r="B99" t="s">
        <v>55</v>
      </c>
      <c r="C99" t="s">
        <v>362</v>
      </c>
      <c r="D99" t="s">
        <v>362</v>
      </c>
    </row>
    <row r="100" spans="1:4" x14ac:dyDescent="0.25">
      <c r="A100" t="s">
        <v>1</v>
      </c>
      <c r="B100" t="s">
        <v>55</v>
      </c>
      <c r="C100" t="s">
        <v>362</v>
      </c>
      <c r="D100" t="s">
        <v>362</v>
      </c>
    </row>
    <row r="101" spans="1:4" x14ac:dyDescent="0.25">
      <c r="A101" t="s">
        <v>1</v>
      </c>
      <c r="B101" t="s">
        <v>55</v>
      </c>
      <c r="C101" t="s">
        <v>361</v>
      </c>
      <c r="D101" t="s">
        <v>362</v>
      </c>
    </row>
    <row r="102" spans="1:4" x14ac:dyDescent="0.25">
      <c r="A102" t="s">
        <v>1</v>
      </c>
      <c r="B102" t="s">
        <v>55</v>
      </c>
      <c r="C102" t="s">
        <v>362</v>
      </c>
      <c r="D102" t="s">
        <v>362</v>
      </c>
    </row>
    <row r="103" spans="1:4" x14ac:dyDescent="0.25">
      <c r="A103" t="s">
        <v>1</v>
      </c>
      <c r="B103" t="s">
        <v>55</v>
      </c>
      <c r="C103" t="s">
        <v>361</v>
      </c>
      <c r="D103" t="s">
        <v>362</v>
      </c>
    </row>
    <row r="104" spans="1:4" x14ac:dyDescent="0.25">
      <c r="A104" t="s">
        <v>1</v>
      </c>
      <c r="B104" t="s">
        <v>55</v>
      </c>
      <c r="C104" t="s">
        <v>361</v>
      </c>
      <c r="D104" t="s">
        <v>362</v>
      </c>
    </row>
    <row r="105" spans="1:4" x14ac:dyDescent="0.25">
      <c r="A105" t="s">
        <v>1</v>
      </c>
      <c r="B105" t="s">
        <v>59</v>
      </c>
      <c r="C105" t="s">
        <v>360</v>
      </c>
      <c r="D105" t="s">
        <v>360</v>
      </c>
    </row>
    <row r="106" spans="1:4" x14ac:dyDescent="0.25">
      <c r="A106" t="s">
        <v>1</v>
      </c>
      <c r="B106" t="s">
        <v>59</v>
      </c>
      <c r="C106" t="s">
        <v>360</v>
      </c>
      <c r="D106" t="s">
        <v>360</v>
      </c>
    </row>
    <row r="107" spans="1:4" x14ac:dyDescent="0.25">
      <c r="A107" t="s">
        <v>1</v>
      </c>
      <c r="B107" t="s">
        <v>59</v>
      </c>
      <c r="C107" t="s">
        <v>359</v>
      </c>
      <c r="D107" t="s">
        <v>360</v>
      </c>
    </row>
    <row r="108" spans="1:4" x14ac:dyDescent="0.25">
      <c r="A108" t="s">
        <v>1</v>
      </c>
      <c r="B108" t="s">
        <v>59</v>
      </c>
      <c r="C108" t="s">
        <v>360</v>
      </c>
      <c r="D108" t="s">
        <v>360</v>
      </c>
    </row>
    <row r="109" spans="1:4" x14ac:dyDescent="0.25">
      <c r="A109" t="s">
        <v>1</v>
      </c>
      <c r="B109" t="s">
        <v>59</v>
      </c>
      <c r="C109" t="s">
        <v>362</v>
      </c>
      <c r="D109" t="s">
        <v>360</v>
      </c>
    </row>
    <row r="110" spans="1:4" x14ac:dyDescent="0.25">
      <c r="A110" t="s">
        <v>1</v>
      </c>
      <c r="B110" t="s">
        <v>59</v>
      </c>
      <c r="C110" t="s">
        <v>361</v>
      </c>
      <c r="D110" t="s">
        <v>360</v>
      </c>
    </row>
    <row r="111" spans="1:4" x14ac:dyDescent="0.25">
      <c r="A111" t="s">
        <v>1</v>
      </c>
      <c r="B111" t="s">
        <v>59</v>
      </c>
      <c r="C111" t="s">
        <v>360</v>
      </c>
      <c r="D111" t="s">
        <v>360</v>
      </c>
    </row>
    <row r="112" spans="1:4" x14ac:dyDescent="0.25">
      <c r="A112" t="s">
        <v>1</v>
      </c>
      <c r="B112" t="s">
        <v>59</v>
      </c>
      <c r="C112" t="s">
        <v>360</v>
      </c>
      <c r="D112" t="s">
        <v>360</v>
      </c>
    </row>
    <row r="113" spans="1:4" x14ac:dyDescent="0.25">
      <c r="A113" t="s">
        <v>1</v>
      </c>
      <c r="B113" t="s">
        <v>59</v>
      </c>
      <c r="C113" t="s">
        <v>362</v>
      </c>
      <c r="D113" t="s">
        <v>360</v>
      </c>
    </row>
    <row r="114" spans="1:4" x14ac:dyDescent="0.25">
      <c r="A114" t="s">
        <v>1</v>
      </c>
      <c r="B114" t="s">
        <v>59</v>
      </c>
      <c r="C114" t="s">
        <v>362</v>
      </c>
      <c r="D114" t="s">
        <v>360</v>
      </c>
    </row>
    <row r="115" spans="1:4" x14ac:dyDescent="0.25">
      <c r="A115" t="s">
        <v>1</v>
      </c>
      <c r="B115" t="s">
        <v>63</v>
      </c>
      <c r="C115" t="s">
        <v>362</v>
      </c>
      <c r="D115" t="s">
        <v>362</v>
      </c>
    </row>
    <row r="116" spans="1:4" x14ac:dyDescent="0.25">
      <c r="A116" t="s">
        <v>1</v>
      </c>
      <c r="B116" t="s">
        <v>63</v>
      </c>
      <c r="C116" t="s">
        <v>360</v>
      </c>
      <c r="D116" t="s">
        <v>362</v>
      </c>
    </row>
    <row r="117" spans="1:4" x14ac:dyDescent="0.25">
      <c r="A117" t="s">
        <v>1</v>
      </c>
      <c r="B117" t="s">
        <v>63</v>
      </c>
      <c r="C117" t="s">
        <v>359</v>
      </c>
      <c r="D117" t="s">
        <v>362</v>
      </c>
    </row>
    <row r="118" spans="1:4" x14ac:dyDescent="0.25">
      <c r="A118" t="s">
        <v>1</v>
      </c>
      <c r="B118" t="s">
        <v>63</v>
      </c>
      <c r="C118" t="s">
        <v>360</v>
      </c>
      <c r="D118" t="s">
        <v>362</v>
      </c>
    </row>
    <row r="119" spans="1:4" x14ac:dyDescent="0.25">
      <c r="A119" t="s">
        <v>1</v>
      </c>
      <c r="B119" t="s">
        <v>63</v>
      </c>
      <c r="C119" t="s">
        <v>362</v>
      </c>
      <c r="D119" t="s">
        <v>362</v>
      </c>
    </row>
    <row r="120" spans="1:4" x14ac:dyDescent="0.25">
      <c r="A120" t="s">
        <v>1</v>
      </c>
      <c r="B120" t="s">
        <v>63</v>
      </c>
      <c r="C120" t="s">
        <v>360</v>
      </c>
      <c r="D120" t="s">
        <v>362</v>
      </c>
    </row>
    <row r="121" spans="1:4" x14ac:dyDescent="0.25">
      <c r="A121" t="s">
        <v>1</v>
      </c>
      <c r="B121" t="s">
        <v>63</v>
      </c>
      <c r="C121" t="s">
        <v>362</v>
      </c>
      <c r="D121" t="s">
        <v>362</v>
      </c>
    </row>
    <row r="122" spans="1:4" x14ac:dyDescent="0.25">
      <c r="A122" t="s">
        <v>1</v>
      </c>
      <c r="B122" t="s">
        <v>63</v>
      </c>
      <c r="C122" t="s">
        <v>361</v>
      </c>
      <c r="D122" t="s">
        <v>362</v>
      </c>
    </row>
    <row r="123" spans="1:4" x14ac:dyDescent="0.25">
      <c r="A123" t="s">
        <v>1</v>
      </c>
      <c r="B123" t="s">
        <v>63</v>
      </c>
      <c r="C123" t="s">
        <v>361</v>
      </c>
      <c r="D123" t="s">
        <v>362</v>
      </c>
    </row>
    <row r="124" spans="1:4" x14ac:dyDescent="0.25">
      <c r="A124" t="s">
        <v>1</v>
      </c>
      <c r="B124" t="s">
        <v>63</v>
      </c>
      <c r="C124" t="s">
        <v>362</v>
      </c>
      <c r="D124" t="s">
        <v>362</v>
      </c>
    </row>
    <row r="125" spans="1:4" x14ac:dyDescent="0.25">
      <c r="A125" t="s">
        <v>1</v>
      </c>
      <c r="B125" t="s">
        <v>63</v>
      </c>
      <c r="C125" t="s">
        <v>360</v>
      </c>
      <c r="D125" t="s">
        <v>362</v>
      </c>
    </row>
    <row r="126" spans="1:4" x14ac:dyDescent="0.25">
      <c r="A126" t="s">
        <v>1</v>
      </c>
      <c r="B126" t="s">
        <v>63</v>
      </c>
      <c r="C126" t="s">
        <v>362</v>
      </c>
      <c r="D126" t="s">
        <v>362</v>
      </c>
    </row>
    <row r="127" spans="1:4" x14ac:dyDescent="0.25">
      <c r="A127" t="s">
        <v>1</v>
      </c>
      <c r="B127" t="s">
        <v>63</v>
      </c>
      <c r="C127" t="s">
        <v>360</v>
      </c>
      <c r="D127" t="s">
        <v>362</v>
      </c>
    </row>
    <row r="128" spans="1:4" x14ac:dyDescent="0.25">
      <c r="A128" t="s">
        <v>1</v>
      </c>
      <c r="B128" t="s">
        <v>63</v>
      </c>
      <c r="C128" t="s">
        <v>362</v>
      </c>
      <c r="D128" t="s">
        <v>362</v>
      </c>
    </row>
    <row r="129" spans="1:4" x14ac:dyDescent="0.25">
      <c r="A129" t="s">
        <v>1</v>
      </c>
      <c r="B129" t="s">
        <v>63</v>
      </c>
      <c r="C129" t="s">
        <v>362</v>
      </c>
      <c r="D129" t="s">
        <v>362</v>
      </c>
    </row>
    <row r="130" spans="1:4" x14ac:dyDescent="0.25">
      <c r="A130" t="s">
        <v>1</v>
      </c>
      <c r="B130" t="s">
        <v>63</v>
      </c>
      <c r="C130" t="s">
        <v>361</v>
      </c>
      <c r="D130" t="s">
        <v>362</v>
      </c>
    </row>
    <row r="131" spans="1:4" x14ac:dyDescent="0.25">
      <c r="A131" t="s">
        <v>1</v>
      </c>
      <c r="B131" t="s">
        <v>68</v>
      </c>
      <c r="C131" t="s">
        <v>360</v>
      </c>
      <c r="D131" t="s">
        <v>359</v>
      </c>
    </row>
    <row r="132" spans="1:4" x14ac:dyDescent="0.25">
      <c r="A132" t="s">
        <v>1</v>
      </c>
      <c r="B132" t="s">
        <v>68</v>
      </c>
      <c r="C132" t="s">
        <v>359</v>
      </c>
      <c r="D132" t="s">
        <v>359</v>
      </c>
    </row>
    <row r="133" spans="1:4" x14ac:dyDescent="0.25">
      <c r="A133" t="s">
        <v>1</v>
      </c>
      <c r="B133" t="s">
        <v>68</v>
      </c>
      <c r="C133" t="s">
        <v>360</v>
      </c>
      <c r="D133" t="s">
        <v>359</v>
      </c>
    </row>
    <row r="134" spans="1:4" x14ac:dyDescent="0.25">
      <c r="A134" t="s">
        <v>1</v>
      </c>
      <c r="B134" t="s">
        <v>68</v>
      </c>
      <c r="C134" t="s">
        <v>359</v>
      </c>
      <c r="D134" t="s">
        <v>359</v>
      </c>
    </row>
    <row r="135" spans="1:4" x14ac:dyDescent="0.25">
      <c r="A135" t="s">
        <v>1</v>
      </c>
      <c r="B135" t="s">
        <v>68</v>
      </c>
      <c r="C135" t="s">
        <v>359</v>
      </c>
      <c r="D135" t="s">
        <v>359</v>
      </c>
    </row>
    <row r="136" spans="1:4" x14ac:dyDescent="0.25">
      <c r="A136" t="s">
        <v>1</v>
      </c>
      <c r="B136" t="s">
        <v>68</v>
      </c>
      <c r="C136" t="s">
        <v>359</v>
      </c>
      <c r="D136" t="s">
        <v>359</v>
      </c>
    </row>
    <row r="137" spans="1:4" x14ac:dyDescent="0.25">
      <c r="A137" t="s">
        <v>1</v>
      </c>
      <c r="B137" t="s">
        <v>68</v>
      </c>
      <c r="C137" t="s">
        <v>359</v>
      </c>
      <c r="D137" t="s">
        <v>359</v>
      </c>
    </row>
    <row r="138" spans="1:4" x14ac:dyDescent="0.25">
      <c r="A138" t="s">
        <v>1</v>
      </c>
      <c r="B138" t="s">
        <v>68</v>
      </c>
      <c r="C138" t="s">
        <v>360</v>
      </c>
      <c r="D138" t="s">
        <v>359</v>
      </c>
    </row>
    <row r="139" spans="1:4" x14ac:dyDescent="0.25">
      <c r="A139" t="s">
        <v>1</v>
      </c>
      <c r="B139" t="s">
        <v>68</v>
      </c>
      <c r="C139" t="s">
        <v>359</v>
      </c>
      <c r="D139" t="s">
        <v>359</v>
      </c>
    </row>
    <row r="140" spans="1:4" x14ac:dyDescent="0.25">
      <c r="A140" t="s">
        <v>1</v>
      </c>
      <c r="B140" t="s">
        <v>68</v>
      </c>
      <c r="C140" t="s">
        <v>359</v>
      </c>
      <c r="D140" t="s">
        <v>359</v>
      </c>
    </row>
    <row r="141" spans="1:4" x14ac:dyDescent="0.25">
      <c r="A141" t="s">
        <v>1</v>
      </c>
      <c r="B141" t="s">
        <v>68</v>
      </c>
      <c r="C141" t="s">
        <v>359</v>
      </c>
      <c r="D141" t="s">
        <v>359</v>
      </c>
    </row>
    <row r="142" spans="1:4" x14ac:dyDescent="0.25">
      <c r="A142" t="s">
        <v>1</v>
      </c>
      <c r="B142" t="s">
        <v>68</v>
      </c>
      <c r="C142" t="s">
        <v>360</v>
      </c>
      <c r="D142" t="s">
        <v>359</v>
      </c>
    </row>
    <row r="143" spans="1:4" x14ac:dyDescent="0.25">
      <c r="A143" t="s">
        <v>1</v>
      </c>
      <c r="B143" t="s">
        <v>68</v>
      </c>
      <c r="C143" t="s">
        <v>360</v>
      </c>
      <c r="D143" t="s">
        <v>359</v>
      </c>
    </row>
    <row r="144" spans="1:4" x14ac:dyDescent="0.25">
      <c r="A144" t="s">
        <v>1</v>
      </c>
      <c r="B144" t="s">
        <v>68</v>
      </c>
      <c r="C144" t="s">
        <v>361</v>
      </c>
      <c r="D144" t="s">
        <v>359</v>
      </c>
    </row>
    <row r="145" spans="1:4" x14ac:dyDescent="0.25">
      <c r="A145" t="s">
        <v>1</v>
      </c>
      <c r="B145" t="s">
        <v>68</v>
      </c>
      <c r="C145" t="s">
        <v>360</v>
      </c>
      <c r="D145" t="s">
        <v>359</v>
      </c>
    </row>
    <row r="146" spans="1:4" x14ac:dyDescent="0.25">
      <c r="A146" t="s">
        <v>1</v>
      </c>
      <c r="B146" t="s">
        <v>68</v>
      </c>
      <c r="C146" t="s">
        <v>361</v>
      </c>
      <c r="D146" t="s">
        <v>359</v>
      </c>
    </row>
    <row r="147" spans="1:4" x14ac:dyDescent="0.25">
      <c r="A147" t="s">
        <v>1</v>
      </c>
      <c r="B147" t="s">
        <v>68</v>
      </c>
      <c r="C147" t="s">
        <v>360</v>
      </c>
      <c r="D147" t="s">
        <v>359</v>
      </c>
    </row>
    <row r="148" spans="1:4" x14ac:dyDescent="0.25">
      <c r="A148" t="s">
        <v>1</v>
      </c>
      <c r="B148" t="s">
        <v>68</v>
      </c>
      <c r="C148" t="s">
        <v>360</v>
      </c>
      <c r="D148" t="s">
        <v>359</v>
      </c>
    </row>
    <row r="149" spans="1:4" x14ac:dyDescent="0.25">
      <c r="A149" t="s">
        <v>1</v>
      </c>
      <c r="B149" t="s">
        <v>68</v>
      </c>
      <c r="C149" t="s">
        <v>359</v>
      </c>
      <c r="D149" t="s">
        <v>359</v>
      </c>
    </row>
    <row r="150" spans="1:4" x14ac:dyDescent="0.25">
      <c r="A150" t="s">
        <v>1</v>
      </c>
      <c r="B150" t="s">
        <v>68</v>
      </c>
      <c r="C150" t="s">
        <v>360</v>
      </c>
      <c r="D150" t="s">
        <v>359</v>
      </c>
    </row>
    <row r="151" spans="1:4" x14ac:dyDescent="0.25">
      <c r="A151" t="s">
        <v>1</v>
      </c>
      <c r="B151" t="s">
        <v>68</v>
      </c>
      <c r="C151" t="s">
        <v>360</v>
      </c>
      <c r="D151" t="s">
        <v>359</v>
      </c>
    </row>
    <row r="152" spans="1:4" x14ac:dyDescent="0.25">
      <c r="A152" t="s">
        <v>1</v>
      </c>
      <c r="B152" t="s">
        <v>72</v>
      </c>
      <c r="C152" t="s">
        <v>362</v>
      </c>
      <c r="D152" t="s">
        <v>362</v>
      </c>
    </row>
    <row r="153" spans="1:4" x14ac:dyDescent="0.25">
      <c r="A153" t="s">
        <v>1</v>
      </c>
      <c r="B153" t="s">
        <v>72</v>
      </c>
      <c r="C153" t="s">
        <v>362</v>
      </c>
      <c r="D153" t="s">
        <v>362</v>
      </c>
    </row>
    <row r="154" spans="1:4" x14ac:dyDescent="0.25">
      <c r="A154" t="s">
        <v>1</v>
      </c>
      <c r="B154" t="s">
        <v>72</v>
      </c>
      <c r="C154" t="s">
        <v>360</v>
      </c>
      <c r="D154" t="s">
        <v>362</v>
      </c>
    </row>
    <row r="155" spans="1:4" x14ac:dyDescent="0.25">
      <c r="A155" t="s">
        <v>1</v>
      </c>
      <c r="B155" t="s">
        <v>72</v>
      </c>
      <c r="C155" t="s">
        <v>360</v>
      </c>
      <c r="D155" t="s">
        <v>362</v>
      </c>
    </row>
    <row r="156" spans="1:4" x14ac:dyDescent="0.25">
      <c r="A156" t="s">
        <v>1</v>
      </c>
      <c r="B156" t="s">
        <v>72</v>
      </c>
      <c r="C156" t="s">
        <v>361</v>
      </c>
      <c r="D156" t="s">
        <v>362</v>
      </c>
    </row>
    <row r="157" spans="1:4" x14ac:dyDescent="0.25">
      <c r="A157" t="s">
        <v>1</v>
      </c>
      <c r="B157" t="s">
        <v>72</v>
      </c>
      <c r="C157" t="s">
        <v>360</v>
      </c>
      <c r="D157" t="s">
        <v>362</v>
      </c>
    </row>
    <row r="158" spans="1:4" x14ac:dyDescent="0.25">
      <c r="A158" t="s">
        <v>1</v>
      </c>
      <c r="B158" t="s">
        <v>72</v>
      </c>
      <c r="C158" t="s">
        <v>362</v>
      </c>
      <c r="D158" t="s">
        <v>362</v>
      </c>
    </row>
    <row r="159" spans="1:4" x14ac:dyDescent="0.25">
      <c r="A159" t="s">
        <v>1</v>
      </c>
      <c r="B159" t="s">
        <v>72</v>
      </c>
      <c r="C159" t="s">
        <v>361</v>
      </c>
      <c r="D159" t="s">
        <v>362</v>
      </c>
    </row>
    <row r="160" spans="1:4" x14ac:dyDescent="0.25">
      <c r="A160" t="s">
        <v>1</v>
      </c>
      <c r="B160" t="s">
        <v>72</v>
      </c>
      <c r="C160" t="s">
        <v>360</v>
      </c>
      <c r="D160" t="s">
        <v>362</v>
      </c>
    </row>
    <row r="161" spans="1:4" x14ac:dyDescent="0.25">
      <c r="A161" t="s">
        <v>1</v>
      </c>
      <c r="B161" t="s">
        <v>72</v>
      </c>
      <c r="C161" t="s">
        <v>361</v>
      </c>
      <c r="D161" t="s">
        <v>362</v>
      </c>
    </row>
    <row r="162" spans="1:4" x14ac:dyDescent="0.25">
      <c r="A162" t="s">
        <v>1</v>
      </c>
      <c r="B162" t="s">
        <v>72</v>
      </c>
      <c r="C162" t="s">
        <v>359</v>
      </c>
      <c r="D162" t="s">
        <v>362</v>
      </c>
    </row>
    <row r="163" spans="1:4" x14ac:dyDescent="0.25">
      <c r="A163" t="s">
        <v>1</v>
      </c>
      <c r="B163" t="s">
        <v>72</v>
      </c>
      <c r="C163" t="s">
        <v>360</v>
      </c>
      <c r="D163" t="s">
        <v>362</v>
      </c>
    </row>
    <row r="164" spans="1:4" x14ac:dyDescent="0.25">
      <c r="A164" t="s">
        <v>1</v>
      </c>
      <c r="B164" t="s">
        <v>76</v>
      </c>
      <c r="C164" t="s">
        <v>361</v>
      </c>
      <c r="D164" t="s">
        <v>362</v>
      </c>
    </row>
    <row r="165" spans="1:4" x14ac:dyDescent="0.25">
      <c r="A165" t="s">
        <v>1</v>
      </c>
      <c r="B165" t="s">
        <v>76</v>
      </c>
      <c r="C165" t="s">
        <v>362</v>
      </c>
      <c r="D165" t="s">
        <v>362</v>
      </c>
    </row>
    <row r="166" spans="1:4" x14ac:dyDescent="0.25">
      <c r="A166" t="s">
        <v>1</v>
      </c>
      <c r="B166" t="s">
        <v>76</v>
      </c>
      <c r="C166" t="s">
        <v>360</v>
      </c>
      <c r="D166" t="s">
        <v>362</v>
      </c>
    </row>
    <row r="167" spans="1:4" x14ac:dyDescent="0.25">
      <c r="A167" t="s">
        <v>1</v>
      </c>
      <c r="B167" t="s">
        <v>76</v>
      </c>
      <c r="C167" t="s">
        <v>360</v>
      </c>
      <c r="D167" t="s">
        <v>362</v>
      </c>
    </row>
    <row r="168" spans="1:4" x14ac:dyDescent="0.25">
      <c r="A168" t="s">
        <v>1</v>
      </c>
      <c r="B168" t="s">
        <v>76</v>
      </c>
      <c r="C168" t="s">
        <v>362</v>
      </c>
      <c r="D168" t="s">
        <v>362</v>
      </c>
    </row>
    <row r="169" spans="1:4" x14ac:dyDescent="0.25">
      <c r="A169" t="s">
        <v>1</v>
      </c>
      <c r="B169" t="s">
        <v>76</v>
      </c>
      <c r="C169" t="s">
        <v>362</v>
      </c>
      <c r="D169" t="s">
        <v>362</v>
      </c>
    </row>
    <row r="170" spans="1:4" x14ac:dyDescent="0.25">
      <c r="A170" t="s">
        <v>1</v>
      </c>
      <c r="B170" t="s">
        <v>76</v>
      </c>
      <c r="C170" t="s">
        <v>361</v>
      </c>
      <c r="D170" t="s">
        <v>362</v>
      </c>
    </row>
    <row r="171" spans="1:4" x14ac:dyDescent="0.25">
      <c r="A171" t="s">
        <v>1</v>
      </c>
      <c r="B171" t="s">
        <v>76</v>
      </c>
      <c r="C171" t="s">
        <v>360</v>
      </c>
      <c r="D171" t="s">
        <v>362</v>
      </c>
    </row>
    <row r="172" spans="1:4" x14ac:dyDescent="0.25">
      <c r="A172" t="s">
        <v>1</v>
      </c>
      <c r="B172" t="s">
        <v>76</v>
      </c>
      <c r="C172" t="s">
        <v>360</v>
      </c>
      <c r="D172" t="s">
        <v>362</v>
      </c>
    </row>
    <row r="173" spans="1:4" x14ac:dyDescent="0.25">
      <c r="A173" t="s">
        <v>1</v>
      </c>
      <c r="B173" t="s">
        <v>76</v>
      </c>
      <c r="C173" t="s">
        <v>361</v>
      </c>
      <c r="D173" t="s">
        <v>362</v>
      </c>
    </row>
    <row r="174" spans="1:4" x14ac:dyDescent="0.25">
      <c r="A174" t="s">
        <v>1</v>
      </c>
      <c r="B174" t="s">
        <v>76</v>
      </c>
      <c r="C174" t="s">
        <v>362</v>
      </c>
      <c r="D174" t="s">
        <v>362</v>
      </c>
    </row>
    <row r="175" spans="1:4" x14ac:dyDescent="0.25">
      <c r="A175" t="s">
        <v>1</v>
      </c>
      <c r="B175" t="s">
        <v>76</v>
      </c>
      <c r="C175" t="s">
        <v>361</v>
      </c>
      <c r="D175" t="s">
        <v>362</v>
      </c>
    </row>
    <row r="176" spans="1:4" x14ac:dyDescent="0.25">
      <c r="A176" t="s">
        <v>1</v>
      </c>
      <c r="B176" t="s">
        <v>76</v>
      </c>
      <c r="C176" t="s">
        <v>361</v>
      </c>
      <c r="D176" t="s">
        <v>362</v>
      </c>
    </row>
    <row r="177" spans="1:4" x14ac:dyDescent="0.25">
      <c r="A177" t="s">
        <v>1</v>
      </c>
      <c r="B177" t="s">
        <v>76</v>
      </c>
      <c r="C177" t="s">
        <v>360</v>
      </c>
      <c r="D177" t="s">
        <v>362</v>
      </c>
    </row>
    <row r="178" spans="1:4" x14ac:dyDescent="0.25">
      <c r="A178" t="s">
        <v>1</v>
      </c>
      <c r="B178" t="s">
        <v>76</v>
      </c>
      <c r="C178" t="s">
        <v>360</v>
      </c>
      <c r="D178" t="s">
        <v>362</v>
      </c>
    </row>
    <row r="179" spans="1:4" x14ac:dyDescent="0.25">
      <c r="A179" t="s">
        <v>1</v>
      </c>
      <c r="B179" t="s">
        <v>1329</v>
      </c>
      <c r="C179" t="s">
        <v>360</v>
      </c>
      <c r="D179" t="s">
        <v>360</v>
      </c>
    </row>
    <row r="180" spans="1:4" x14ac:dyDescent="0.25">
      <c r="A180" t="s">
        <v>1</v>
      </c>
      <c r="B180" t="s">
        <v>1329</v>
      </c>
      <c r="C180" t="s">
        <v>361</v>
      </c>
      <c r="D180" t="s">
        <v>360</v>
      </c>
    </row>
    <row r="181" spans="1:4" x14ac:dyDescent="0.25">
      <c r="A181" t="s">
        <v>1</v>
      </c>
      <c r="B181" t="s">
        <v>1329</v>
      </c>
      <c r="C181" t="s">
        <v>359</v>
      </c>
      <c r="D181" t="s">
        <v>360</v>
      </c>
    </row>
    <row r="182" spans="1:4" x14ac:dyDescent="0.25">
      <c r="A182" t="s">
        <v>1</v>
      </c>
      <c r="B182" t="s">
        <v>1329</v>
      </c>
      <c r="C182" t="s">
        <v>361</v>
      </c>
      <c r="D182" t="s">
        <v>360</v>
      </c>
    </row>
    <row r="183" spans="1:4" x14ac:dyDescent="0.25">
      <c r="A183" t="s">
        <v>1</v>
      </c>
      <c r="B183" t="s">
        <v>1329</v>
      </c>
      <c r="C183" t="s">
        <v>360</v>
      </c>
      <c r="D183" t="s">
        <v>360</v>
      </c>
    </row>
    <row r="184" spans="1:4" x14ac:dyDescent="0.25">
      <c r="A184" t="s">
        <v>1</v>
      </c>
      <c r="B184" t="s">
        <v>1329</v>
      </c>
      <c r="C184" t="s">
        <v>362</v>
      </c>
      <c r="D184" t="s">
        <v>360</v>
      </c>
    </row>
    <row r="185" spans="1:4" x14ac:dyDescent="0.25">
      <c r="A185" t="s">
        <v>1</v>
      </c>
      <c r="B185" t="s">
        <v>1329</v>
      </c>
      <c r="C185" t="s">
        <v>360</v>
      </c>
      <c r="D185" t="s">
        <v>360</v>
      </c>
    </row>
    <row r="186" spans="1:4" x14ac:dyDescent="0.25">
      <c r="A186" t="s">
        <v>1</v>
      </c>
      <c r="B186" t="s">
        <v>1329</v>
      </c>
      <c r="C186" t="s">
        <v>360</v>
      </c>
      <c r="D186" t="s">
        <v>360</v>
      </c>
    </row>
    <row r="187" spans="1:4" x14ac:dyDescent="0.25">
      <c r="A187" t="s">
        <v>1</v>
      </c>
      <c r="B187" t="s">
        <v>1329</v>
      </c>
      <c r="C187" t="s">
        <v>362</v>
      </c>
      <c r="D187" t="s">
        <v>360</v>
      </c>
    </row>
    <row r="188" spans="1:4" x14ac:dyDescent="0.25">
      <c r="A188" t="s">
        <v>1</v>
      </c>
      <c r="B188" t="s">
        <v>1329</v>
      </c>
      <c r="C188" t="s">
        <v>360</v>
      </c>
      <c r="D188" t="s">
        <v>360</v>
      </c>
    </row>
    <row r="189" spans="1:4" x14ac:dyDescent="0.25">
      <c r="A189" t="s">
        <v>1</v>
      </c>
      <c r="B189" t="s">
        <v>1329</v>
      </c>
      <c r="C189" t="s">
        <v>360</v>
      </c>
      <c r="D189" t="s">
        <v>360</v>
      </c>
    </row>
    <row r="190" spans="1:4" x14ac:dyDescent="0.25">
      <c r="A190" t="s">
        <v>1</v>
      </c>
      <c r="B190" t="s">
        <v>1329</v>
      </c>
      <c r="C190" t="s">
        <v>361</v>
      </c>
      <c r="D190" t="s">
        <v>360</v>
      </c>
    </row>
    <row r="191" spans="1:4" x14ac:dyDescent="0.25">
      <c r="A191" t="s">
        <v>1</v>
      </c>
      <c r="B191" t="s">
        <v>1329</v>
      </c>
      <c r="C191" t="s">
        <v>360</v>
      </c>
      <c r="D191" t="s">
        <v>360</v>
      </c>
    </row>
    <row r="192" spans="1:4" x14ac:dyDescent="0.25">
      <c r="A192" t="s">
        <v>1</v>
      </c>
      <c r="B192" t="s">
        <v>1329</v>
      </c>
      <c r="C192" t="s">
        <v>360</v>
      </c>
      <c r="D192" t="s">
        <v>360</v>
      </c>
    </row>
    <row r="193" spans="1:4" x14ac:dyDescent="0.25">
      <c r="A193" t="s">
        <v>1</v>
      </c>
      <c r="B193" t="s">
        <v>1329</v>
      </c>
      <c r="C193" t="s">
        <v>362</v>
      </c>
      <c r="D193" t="s">
        <v>360</v>
      </c>
    </row>
    <row r="194" spans="1:4" x14ac:dyDescent="0.25">
      <c r="A194" t="s">
        <v>1</v>
      </c>
      <c r="B194" t="s">
        <v>1329</v>
      </c>
      <c r="C194" t="s">
        <v>360</v>
      </c>
      <c r="D194" t="s">
        <v>360</v>
      </c>
    </row>
    <row r="195" spans="1:4" x14ac:dyDescent="0.25">
      <c r="A195" t="s">
        <v>1</v>
      </c>
      <c r="B195" t="s">
        <v>1329</v>
      </c>
      <c r="C195" t="s">
        <v>360</v>
      </c>
      <c r="D195" t="s">
        <v>360</v>
      </c>
    </row>
    <row r="196" spans="1:4" x14ac:dyDescent="0.25">
      <c r="A196" t="s">
        <v>1</v>
      </c>
      <c r="B196" t="s">
        <v>1330</v>
      </c>
      <c r="C196" t="s">
        <v>360</v>
      </c>
      <c r="D196" t="s">
        <v>360</v>
      </c>
    </row>
    <row r="197" spans="1:4" x14ac:dyDescent="0.25">
      <c r="A197" t="s">
        <v>1</v>
      </c>
      <c r="B197" t="s">
        <v>1330</v>
      </c>
      <c r="C197" t="s">
        <v>360</v>
      </c>
      <c r="D197" t="s">
        <v>360</v>
      </c>
    </row>
    <row r="198" spans="1:4" x14ac:dyDescent="0.25">
      <c r="A198" t="s">
        <v>1</v>
      </c>
      <c r="B198" t="s">
        <v>1330</v>
      </c>
      <c r="C198" t="s">
        <v>361</v>
      </c>
      <c r="D198" t="s">
        <v>360</v>
      </c>
    </row>
    <row r="199" spans="1:4" x14ac:dyDescent="0.25">
      <c r="A199" t="s">
        <v>1</v>
      </c>
      <c r="B199" t="s">
        <v>1330</v>
      </c>
      <c r="C199" t="s">
        <v>361</v>
      </c>
      <c r="D199" t="s">
        <v>360</v>
      </c>
    </row>
    <row r="200" spans="1:4" x14ac:dyDescent="0.25">
      <c r="A200" t="s">
        <v>1</v>
      </c>
      <c r="B200" t="s">
        <v>1330</v>
      </c>
      <c r="C200" t="s">
        <v>362</v>
      </c>
      <c r="D200" t="s">
        <v>360</v>
      </c>
    </row>
    <row r="201" spans="1:4" x14ac:dyDescent="0.25">
      <c r="A201" t="s">
        <v>1</v>
      </c>
      <c r="B201" t="s">
        <v>1330</v>
      </c>
      <c r="C201" t="s">
        <v>359</v>
      </c>
      <c r="D201" t="s">
        <v>360</v>
      </c>
    </row>
    <row r="202" spans="1:4" x14ac:dyDescent="0.25">
      <c r="A202" t="s">
        <v>1</v>
      </c>
      <c r="B202" t="s">
        <v>1330</v>
      </c>
      <c r="C202" t="s">
        <v>361</v>
      </c>
      <c r="D202" t="s">
        <v>360</v>
      </c>
    </row>
    <row r="203" spans="1:4" x14ac:dyDescent="0.25">
      <c r="A203" t="s">
        <v>1</v>
      </c>
      <c r="B203" t="s">
        <v>1330</v>
      </c>
      <c r="C203" t="s">
        <v>361</v>
      </c>
      <c r="D203" t="s">
        <v>360</v>
      </c>
    </row>
    <row r="204" spans="1:4" x14ac:dyDescent="0.25">
      <c r="A204" t="s">
        <v>1</v>
      </c>
      <c r="B204" t="s">
        <v>1330</v>
      </c>
      <c r="C204" t="s">
        <v>361</v>
      </c>
      <c r="D204" t="s">
        <v>360</v>
      </c>
    </row>
    <row r="205" spans="1:4" x14ac:dyDescent="0.25">
      <c r="A205" t="s">
        <v>1</v>
      </c>
      <c r="B205" t="s">
        <v>1330</v>
      </c>
      <c r="C205" t="s">
        <v>361</v>
      </c>
      <c r="D205" t="s">
        <v>360</v>
      </c>
    </row>
    <row r="206" spans="1:4" x14ac:dyDescent="0.25">
      <c r="A206" t="s">
        <v>1</v>
      </c>
      <c r="B206" t="s">
        <v>1330</v>
      </c>
      <c r="C206" t="s">
        <v>362</v>
      </c>
      <c r="D206" t="s">
        <v>360</v>
      </c>
    </row>
    <row r="207" spans="1:4" x14ac:dyDescent="0.25">
      <c r="A207" t="s">
        <v>1</v>
      </c>
      <c r="B207" t="s">
        <v>1330</v>
      </c>
      <c r="C207" t="s">
        <v>360</v>
      </c>
      <c r="D207" t="s">
        <v>360</v>
      </c>
    </row>
    <row r="208" spans="1:4" x14ac:dyDescent="0.25">
      <c r="A208" t="s">
        <v>1</v>
      </c>
      <c r="B208" t="s">
        <v>1330</v>
      </c>
      <c r="C208" t="s">
        <v>360</v>
      </c>
      <c r="D208" t="s">
        <v>360</v>
      </c>
    </row>
    <row r="209" spans="1:4" x14ac:dyDescent="0.25">
      <c r="A209" t="s">
        <v>1</v>
      </c>
      <c r="B209" t="s">
        <v>1330</v>
      </c>
      <c r="C209" t="s">
        <v>360</v>
      </c>
      <c r="D209" t="s">
        <v>360</v>
      </c>
    </row>
    <row r="210" spans="1:4" x14ac:dyDescent="0.25">
      <c r="A210" t="s">
        <v>1</v>
      </c>
      <c r="B210" t="s">
        <v>1330</v>
      </c>
      <c r="C210" t="s">
        <v>360</v>
      </c>
      <c r="D210" t="s">
        <v>360</v>
      </c>
    </row>
    <row r="211" spans="1:4" x14ac:dyDescent="0.25">
      <c r="A211" t="s">
        <v>1</v>
      </c>
      <c r="B211" t="s">
        <v>1330</v>
      </c>
      <c r="C211" t="s">
        <v>362</v>
      </c>
      <c r="D211" t="s">
        <v>360</v>
      </c>
    </row>
    <row r="212" spans="1:4" x14ac:dyDescent="0.25">
      <c r="A212" t="s">
        <v>1</v>
      </c>
      <c r="B212" t="s">
        <v>1330</v>
      </c>
      <c r="C212" t="s">
        <v>360</v>
      </c>
      <c r="D212" t="s">
        <v>360</v>
      </c>
    </row>
    <row r="213" spans="1:4" x14ac:dyDescent="0.25">
      <c r="A213" t="s">
        <v>1</v>
      </c>
      <c r="B213" t="s">
        <v>1330</v>
      </c>
      <c r="C213" t="s">
        <v>360</v>
      </c>
      <c r="D213" t="s">
        <v>360</v>
      </c>
    </row>
    <row r="214" spans="1:4" x14ac:dyDescent="0.25">
      <c r="A214" t="s">
        <v>1</v>
      </c>
      <c r="B214" t="s">
        <v>1330</v>
      </c>
      <c r="C214" t="s">
        <v>362</v>
      </c>
      <c r="D214" t="s">
        <v>360</v>
      </c>
    </row>
    <row r="215" spans="1:4" x14ac:dyDescent="0.25">
      <c r="A215" t="s">
        <v>1</v>
      </c>
      <c r="B215" t="s">
        <v>1330</v>
      </c>
      <c r="C215" t="s">
        <v>362</v>
      </c>
      <c r="D215" t="s">
        <v>360</v>
      </c>
    </row>
    <row r="216" spans="1:4" x14ac:dyDescent="0.25">
      <c r="A216" t="s">
        <v>1</v>
      </c>
      <c r="B216" t="s">
        <v>1330</v>
      </c>
      <c r="C216" t="s">
        <v>361</v>
      </c>
      <c r="D216" t="s">
        <v>360</v>
      </c>
    </row>
    <row r="217" spans="1:4" x14ac:dyDescent="0.25">
      <c r="A217" t="s">
        <v>1</v>
      </c>
      <c r="B217" t="s">
        <v>1330</v>
      </c>
      <c r="C217" t="s">
        <v>362</v>
      </c>
      <c r="D217" t="s">
        <v>360</v>
      </c>
    </row>
    <row r="218" spans="1:4" x14ac:dyDescent="0.25">
      <c r="A218" t="s">
        <v>81</v>
      </c>
      <c r="B218" t="s">
        <v>82</v>
      </c>
      <c r="C218" t="s">
        <v>359</v>
      </c>
      <c r="D218" t="s">
        <v>359</v>
      </c>
    </row>
    <row r="219" spans="1:4" x14ac:dyDescent="0.25">
      <c r="A219" t="s">
        <v>81</v>
      </c>
      <c r="B219" t="s">
        <v>82</v>
      </c>
      <c r="C219" t="s">
        <v>360</v>
      </c>
      <c r="D219" t="s">
        <v>359</v>
      </c>
    </row>
    <row r="220" spans="1:4" x14ac:dyDescent="0.25">
      <c r="A220" t="s">
        <v>81</v>
      </c>
      <c r="B220" t="s">
        <v>82</v>
      </c>
      <c r="C220" t="s">
        <v>359</v>
      </c>
      <c r="D220" t="s">
        <v>359</v>
      </c>
    </row>
    <row r="221" spans="1:4" x14ac:dyDescent="0.25">
      <c r="A221" t="s">
        <v>81</v>
      </c>
      <c r="B221" t="s">
        <v>82</v>
      </c>
      <c r="C221" t="s">
        <v>359</v>
      </c>
      <c r="D221" t="s">
        <v>359</v>
      </c>
    </row>
    <row r="222" spans="1:4" x14ac:dyDescent="0.25">
      <c r="A222" t="s">
        <v>81</v>
      </c>
      <c r="B222" t="s">
        <v>82</v>
      </c>
      <c r="C222" t="s">
        <v>359</v>
      </c>
      <c r="D222" t="s">
        <v>359</v>
      </c>
    </row>
    <row r="223" spans="1:4" x14ac:dyDescent="0.25">
      <c r="A223" t="s">
        <v>81</v>
      </c>
      <c r="B223" t="s">
        <v>84</v>
      </c>
      <c r="C223" t="s">
        <v>360</v>
      </c>
      <c r="D223" t="s">
        <v>360</v>
      </c>
    </row>
    <row r="224" spans="1:4" x14ac:dyDescent="0.25">
      <c r="A224" t="s">
        <v>81</v>
      </c>
      <c r="B224" t="s">
        <v>84</v>
      </c>
      <c r="C224" t="s">
        <v>360</v>
      </c>
      <c r="D224" t="s">
        <v>360</v>
      </c>
    </row>
    <row r="225" spans="1:4" x14ac:dyDescent="0.25">
      <c r="A225" t="s">
        <v>81</v>
      </c>
      <c r="B225" t="s">
        <v>84</v>
      </c>
      <c r="C225" t="s">
        <v>360</v>
      </c>
      <c r="D225" t="s">
        <v>360</v>
      </c>
    </row>
    <row r="226" spans="1:4" x14ac:dyDescent="0.25">
      <c r="A226" t="s">
        <v>81</v>
      </c>
      <c r="B226" t="s">
        <v>87</v>
      </c>
      <c r="C226" t="s">
        <v>359</v>
      </c>
      <c r="D226" t="s">
        <v>359</v>
      </c>
    </row>
    <row r="227" spans="1:4" x14ac:dyDescent="0.25">
      <c r="A227" t="s">
        <v>81</v>
      </c>
      <c r="B227" t="s">
        <v>87</v>
      </c>
      <c r="C227" t="s">
        <v>359</v>
      </c>
      <c r="D227" t="s">
        <v>359</v>
      </c>
    </row>
    <row r="228" spans="1:4" x14ac:dyDescent="0.25">
      <c r="A228" t="s">
        <v>81</v>
      </c>
      <c r="B228" t="s">
        <v>87</v>
      </c>
      <c r="C228" t="s">
        <v>359</v>
      </c>
      <c r="D228" t="s">
        <v>359</v>
      </c>
    </row>
    <row r="229" spans="1:4" x14ac:dyDescent="0.25">
      <c r="A229" t="s">
        <v>81</v>
      </c>
      <c r="B229" t="s">
        <v>87</v>
      </c>
      <c r="C229" t="s">
        <v>360</v>
      </c>
      <c r="D229" t="s">
        <v>359</v>
      </c>
    </row>
    <row r="230" spans="1:4" x14ac:dyDescent="0.25">
      <c r="A230" t="s">
        <v>81</v>
      </c>
      <c r="B230" t="s">
        <v>87</v>
      </c>
      <c r="C230" t="s">
        <v>360</v>
      </c>
      <c r="D230" t="s">
        <v>359</v>
      </c>
    </row>
    <row r="231" spans="1:4" x14ac:dyDescent="0.25">
      <c r="A231" t="s">
        <v>81</v>
      </c>
      <c r="B231" t="s">
        <v>89</v>
      </c>
      <c r="C231" t="s">
        <v>360</v>
      </c>
      <c r="D231" t="s">
        <v>361</v>
      </c>
    </row>
    <row r="232" spans="1:4" x14ac:dyDescent="0.25">
      <c r="A232" t="s">
        <v>81</v>
      </c>
      <c r="B232" t="s">
        <v>89</v>
      </c>
      <c r="C232" t="s">
        <v>361</v>
      </c>
      <c r="D232" t="s">
        <v>361</v>
      </c>
    </row>
    <row r="233" spans="1:4" x14ac:dyDescent="0.25">
      <c r="A233" t="s">
        <v>81</v>
      </c>
      <c r="B233" t="s">
        <v>89</v>
      </c>
      <c r="C233" t="s">
        <v>361</v>
      </c>
      <c r="D233" t="s">
        <v>361</v>
      </c>
    </row>
    <row r="234" spans="1:4" x14ac:dyDescent="0.25">
      <c r="A234" t="s">
        <v>81</v>
      </c>
      <c r="B234" t="s">
        <v>89</v>
      </c>
      <c r="C234" t="s">
        <v>360</v>
      </c>
      <c r="D234" t="s">
        <v>361</v>
      </c>
    </row>
    <row r="235" spans="1:4" x14ac:dyDescent="0.25">
      <c r="A235" t="s">
        <v>81</v>
      </c>
      <c r="B235" t="s">
        <v>89</v>
      </c>
      <c r="C235" t="s">
        <v>361</v>
      </c>
      <c r="D235" t="s">
        <v>361</v>
      </c>
    </row>
    <row r="236" spans="1:4" x14ac:dyDescent="0.25">
      <c r="A236" t="s">
        <v>81</v>
      </c>
      <c r="B236" t="s">
        <v>89</v>
      </c>
      <c r="C236" t="s">
        <v>361</v>
      </c>
      <c r="D236" t="s">
        <v>361</v>
      </c>
    </row>
    <row r="237" spans="1:4" x14ac:dyDescent="0.25">
      <c r="A237" t="s">
        <v>81</v>
      </c>
      <c r="B237" t="s">
        <v>89</v>
      </c>
      <c r="C237" t="s">
        <v>360</v>
      </c>
      <c r="D237" t="s">
        <v>361</v>
      </c>
    </row>
    <row r="238" spans="1:4" x14ac:dyDescent="0.25">
      <c r="A238" t="s">
        <v>81</v>
      </c>
      <c r="B238" t="s">
        <v>89</v>
      </c>
      <c r="C238" t="s">
        <v>360</v>
      </c>
      <c r="D238" t="s">
        <v>361</v>
      </c>
    </row>
    <row r="239" spans="1:4" x14ac:dyDescent="0.25">
      <c r="A239" t="s">
        <v>81</v>
      </c>
      <c r="B239" t="s">
        <v>93</v>
      </c>
      <c r="C239" t="s">
        <v>360</v>
      </c>
      <c r="D239" t="s">
        <v>360</v>
      </c>
    </row>
    <row r="240" spans="1:4" x14ac:dyDescent="0.25">
      <c r="A240" t="s">
        <v>81</v>
      </c>
      <c r="B240" t="s">
        <v>93</v>
      </c>
      <c r="C240" t="s">
        <v>360</v>
      </c>
      <c r="D240" t="s">
        <v>360</v>
      </c>
    </row>
    <row r="241" spans="1:4" x14ac:dyDescent="0.25">
      <c r="A241" t="s">
        <v>81</v>
      </c>
      <c r="B241" t="s">
        <v>93</v>
      </c>
      <c r="C241" t="s">
        <v>360</v>
      </c>
      <c r="D241" t="s">
        <v>360</v>
      </c>
    </row>
    <row r="242" spans="1:4" x14ac:dyDescent="0.25">
      <c r="A242" t="s">
        <v>81</v>
      </c>
      <c r="B242" t="s">
        <v>93</v>
      </c>
      <c r="C242" t="s">
        <v>360</v>
      </c>
      <c r="D242" t="s">
        <v>360</v>
      </c>
    </row>
    <row r="243" spans="1:4" x14ac:dyDescent="0.25">
      <c r="A243" t="s">
        <v>81</v>
      </c>
      <c r="B243" t="s">
        <v>93</v>
      </c>
      <c r="C243" t="s">
        <v>361</v>
      </c>
      <c r="D243" t="s">
        <v>360</v>
      </c>
    </row>
    <row r="244" spans="1:4" x14ac:dyDescent="0.25">
      <c r="A244" t="s">
        <v>81</v>
      </c>
      <c r="B244" t="s">
        <v>93</v>
      </c>
      <c r="C244" t="s">
        <v>361</v>
      </c>
      <c r="D244" t="s">
        <v>360</v>
      </c>
    </row>
    <row r="245" spans="1:4" x14ac:dyDescent="0.25">
      <c r="A245" t="s">
        <v>81</v>
      </c>
      <c r="B245" t="s">
        <v>97</v>
      </c>
      <c r="C245" t="s">
        <v>360</v>
      </c>
      <c r="D245" t="s">
        <v>360</v>
      </c>
    </row>
    <row r="246" spans="1:4" x14ac:dyDescent="0.25">
      <c r="A246" t="s">
        <v>81</v>
      </c>
      <c r="B246" t="s">
        <v>97</v>
      </c>
      <c r="C246" t="s">
        <v>362</v>
      </c>
      <c r="D246" t="s">
        <v>360</v>
      </c>
    </row>
    <row r="247" spans="1:4" x14ac:dyDescent="0.25">
      <c r="A247" t="s">
        <v>81</v>
      </c>
      <c r="B247" t="s">
        <v>97</v>
      </c>
      <c r="C247" t="s">
        <v>360</v>
      </c>
      <c r="D247" t="s">
        <v>360</v>
      </c>
    </row>
    <row r="248" spans="1:4" x14ac:dyDescent="0.25">
      <c r="A248" t="s">
        <v>81</v>
      </c>
      <c r="B248" t="s">
        <v>97</v>
      </c>
      <c r="C248" t="s">
        <v>359</v>
      </c>
      <c r="D248" t="s">
        <v>360</v>
      </c>
    </row>
    <row r="249" spans="1:4" x14ac:dyDescent="0.25">
      <c r="A249" t="s">
        <v>81</v>
      </c>
      <c r="B249" t="s">
        <v>97</v>
      </c>
      <c r="C249" t="s">
        <v>360</v>
      </c>
      <c r="D249" t="s">
        <v>360</v>
      </c>
    </row>
    <row r="250" spans="1:4" x14ac:dyDescent="0.25">
      <c r="A250" t="s">
        <v>81</v>
      </c>
      <c r="B250" t="s">
        <v>97</v>
      </c>
      <c r="C250" t="s">
        <v>359</v>
      </c>
      <c r="D250" t="s">
        <v>360</v>
      </c>
    </row>
    <row r="251" spans="1:4" x14ac:dyDescent="0.25">
      <c r="A251" t="s">
        <v>81</v>
      </c>
      <c r="B251" t="s">
        <v>100</v>
      </c>
      <c r="C251" t="s">
        <v>359</v>
      </c>
      <c r="D251" t="s">
        <v>359</v>
      </c>
    </row>
    <row r="252" spans="1:4" x14ac:dyDescent="0.25">
      <c r="A252" t="s">
        <v>81</v>
      </c>
      <c r="B252" t="s">
        <v>100</v>
      </c>
      <c r="C252" t="s">
        <v>359</v>
      </c>
      <c r="D252" t="s">
        <v>359</v>
      </c>
    </row>
    <row r="253" spans="1:4" x14ac:dyDescent="0.25">
      <c r="A253" t="s">
        <v>81</v>
      </c>
      <c r="B253" t="s">
        <v>100</v>
      </c>
      <c r="C253" t="s">
        <v>359</v>
      </c>
      <c r="D253" t="s">
        <v>359</v>
      </c>
    </row>
    <row r="254" spans="1:4" x14ac:dyDescent="0.25">
      <c r="A254" t="s">
        <v>81</v>
      </c>
      <c r="B254" t="s">
        <v>100</v>
      </c>
      <c r="C254" t="s">
        <v>359</v>
      </c>
      <c r="D254" t="s">
        <v>359</v>
      </c>
    </row>
    <row r="255" spans="1:4" x14ac:dyDescent="0.25">
      <c r="A255" t="s">
        <v>81</v>
      </c>
      <c r="B255" t="s">
        <v>100</v>
      </c>
      <c r="C255" t="s">
        <v>360</v>
      </c>
      <c r="D255" t="s">
        <v>359</v>
      </c>
    </row>
    <row r="256" spans="1:4" x14ac:dyDescent="0.25">
      <c r="A256" t="s">
        <v>81</v>
      </c>
      <c r="B256" t="s">
        <v>100</v>
      </c>
      <c r="C256" t="s">
        <v>360</v>
      </c>
      <c r="D256" t="s">
        <v>359</v>
      </c>
    </row>
    <row r="257" spans="1:4" x14ac:dyDescent="0.25">
      <c r="A257" t="s">
        <v>81</v>
      </c>
      <c r="B257" t="s">
        <v>100</v>
      </c>
      <c r="C257" t="s">
        <v>361</v>
      </c>
      <c r="D257" t="s">
        <v>359</v>
      </c>
    </row>
    <row r="258" spans="1:4" x14ac:dyDescent="0.25">
      <c r="A258" t="s">
        <v>81</v>
      </c>
      <c r="B258" t="s">
        <v>100</v>
      </c>
      <c r="C258" t="s">
        <v>359</v>
      </c>
      <c r="D258" t="s">
        <v>359</v>
      </c>
    </row>
    <row r="259" spans="1:4" x14ac:dyDescent="0.25">
      <c r="A259" t="s">
        <v>81</v>
      </c>
      <c r="B259" t="s">
        <v>100</v>
      </c>
      <c r="C259" t="s">
        <v>359</v>
      </c>
      <c r="D259" t="s">
        <v>359</v>
      </c>
    </row>
    <row r="260" spans="1:4" x14ac:dyDescent="0.25">
      <c r="A260" t="s">
        <v>81</v>
      </c>
      <c r="B260" t="s">
        <v>100</v>
      </c>
      <c r="C260" t="s">
        <v>359</v>
      </c>
      <c r="D260" t="s">
        <v>359</v>
      </c>
    </row>
    <row r="261" spans="1:4" x14ac:dyDescent="0.25">
      <c r="A261" t="s">
        <v>81</v>
      </c>
      <c r="B261" t="s">
        <v>100</v>
      </c>
      <c r="C261" t="s">
        <v>359</v>
      </c>
      <c r="D261" t="s">
        <v>359</v>
      </c>
    </row>
    <row r="262" spans="1:4" x14ac:dyDescent="0.25">
      <c r="A262" t="s">
        <v>81</v>
      </c>
      <c r="B262" t="s">
        <v>100</v>
      </c>
      <c r="C262" t="s">
        <v>359</v>
      </c>
      <c r="D262" t="s">
        <v>359</v>
      </c>
    </row>
    <row r="263" spans="1:4" x14ac:dyDescent="0.25">
      <c r="A263" t="s">
        <v>81</v>
      </c>
      <c r="B263" t="s">
        <v>100</v>
      </c>
      <c r="C263" t="s">
        <v>359</v>
      </c>
      <c r="D263" t="s">
        <v>359</v>
      </c>
    </row>
    <row r="264" spans="1:4" x14ac:dyDescent="0.25">
      <c r="A264" t="s">
        <v>81</v>
      </c>
      <c r="B264" t="s">
        <v>100</v>
      </c>
      <c r="C264" t="s">
        <v>359</v>
      </c>
      <c r="D264" t="s">
        <v>359</v>
      </c>
    </row>
    <row r="265" spans="1:4" x14ac:dyDescent="0.25">
      <c r="A265" t="s">
        <v>81</v>
      </c>
      <c r="B265" t="s">
        <v>100</v>
      </c>
      <c r="C265" t="s">
        <v>359</v>
      </c>
      <c r="D265" t="s">
        <v>359</v>
      </c>
    </row>
    <row r="266" spans="1:4" x14ac:dyDescent="0.25">
      <c r="A266" t="s">
        <v>81</v>
      </c>
      <c r="B266" t="s">
        <v>100</v>
      </c>
      <c r="C266" t="s">
        <v>359</v>
      </c>
      <c r="D266" t="s">
        <v>359</v>
      </c>
    </row>
    <row r="267" spans="1:4" x14ac:dyDescent="0.25">
      <c r="A267" t="s">
        <v>81</v>
      </c>
      <c r="B267" t="s">
        <v>100</v>
      </c>
      <c r="C267" t="s">
        <v>360</v>
      </c>
      <c r="D267" t="s">
        <v>359</v>
      </c>
    </row>
    <row r="268" spans="1:4" x14ac:dyDescent="0.25">
      <c r="A268" t="s">
        <v>81</v>
      </c>
      <c r="B268" t="s">
        <v>100</v>
      </c>
      <c r="C268" t="s">
        <v>360</v>
      </c>
      <c r="D268" t="s">
        <v>359</v>
      </c>
    </row>
    <row r="269" spans="1:4" x14ac:dyDescent="0.25">
      <c r="A269" t="s">
        <v>81</v>
      </c>
      <c r="B269" t="s">
        <v>100</v>
      </c>
      <c r="C269" t="s">
        <v>359</v>
      </c>
      <c r="D269" t="s">
        <v>359</v>
      </c>
    </row>
    <row r="270" spans="1:4" x14ac:dyDescent="0.25">
      <c r="A270" t="s">
        <v>81</v>
      </c>
      <c r="B270" t="s">
        <v>100</v>
      </c>
      <c r="C270" t="s">
        <v>360</v>
      </c>
      <c r="D270" t="s">
        <v>359</v>
      </c>
    </row>
    <row r="271" spans="1:4" x14ac:dyDescent="0.25">
      <c r="A271" t="s">
        <v>81</v>
      </c>
      <c r="B271" t="s">
        <v>100</v>
      </c>
      <c r="C271" t="s">
        <v>360</v>
      </c>
      <c r="D271" t="s">
        <v>359</v>
      </c>
    </row>
    <row r="272" spans="1:4" x14ac:dyDescent="0.25">
      <c r="A272" t="s">
        <v>81</v>
      </c>
      <c r="B272" t="s">
        <v>100</v>
      </c>
      <c r="C272" t="s">
        <v>360</v>
      </c>
      <c r="D272" t="s">
        <v>359</v>
      </c>
    </row>
    <row r="273" spans="1:4" x14ac:dyDescent="0.25">
      <c r="A273" t="s">
        <v>81</v>
      </c>
      <c r="B273" t="s">
        <v>102</v>
      </c>
      <c r="C273" t="s">
        <v>360</v>
      </c>
      <c r="D273" t="s">
        <v>360</v>
      </c>
    </row>
    <row r="274" spans="1:4" x14ac:dyDescent="0.25">
      <c r="A274" t="s">
        <v>81</v>
      </c>
      <c r="B274" t="s">
        <v>102</v>
      </c>
      <c r="C274" t="s">
        <v>360</v>
      </c>
      <c r="D274" t="s">
        <v>360</v>
      </c>
    </row>
    <row r="275" spans="1:4" x14ac:dyDescent="0.25">
      <c r="A275" t="s">
        <v>81</v>
      </c>
      <c r="B275" t="s">
        <v>102</v>
      </c>
      <c r="C275" t="s">
        <v>359</v>
      </c>
      <c r="D275" t="s">
        <v>360</v>
      </c>
    </row>
    <row r="276" spans="1:4" x14ac:dyDescent="0.25">
      <c r="A276" t="s">
        <v>81</v>
      </c>
      <c r="B276" t="s">
        <v>105</v>
      </c>
      <c r="C276" t="s">
        <v>359</v>
      </c>
      <c r="D276" t="s">
        <v>359</v>
      </c>
    </row>
    <row r="277" spans="1:4" x14ac:dyDescent="0.25">
      <c r="A277" t="s">
        <v>81</v>
      </c>
      <c r="B277" t="s">
        <v>105</v>
      </c>
      <c r="C277" t="s">
        <v>361</v>
      </c>
      <c r="D277" t="s">
        <v>359</v>
      </c>
    </row>
    <row r="278" spans="1:4" x14ac:dyDescent="0.25">
      <c r="A278" t="s">
        <v>81</v>
      </c>
      <c r="B278" t="s">
        <v>105</v>
      </c>
      <c r="C278" t="s">
        <v>360</v>
      </c>
      <c r="D278" t="s">
        <v>359</v>
      </c>
    </row>
    <row r="279" spans="1:4" x14ac:dyDescent="0.25">
      <c r="A279" t="s">
        <v>81</v>
      </c>
      <c r="B279" t="s">
        <v>105</v>
      </c>
      <c r="C279" t="s">
        <v>359</v>
      </c>
      <c r="D279" t="s">
        <v>359</v>
      </c>
    </row>
    <row r="280" spans="1:4" x14ac:dyDescent="0.25">
      <c r="A280" t="s">
        <v>81</v>
      </c>
      <c r="B280" t="s">
        <v>105</v>
      </c>
      <c r="C280" t="s">
        <v>360</v>
      </c>
      <c r="D280" t="s">
        <v>359</v>
      </c>
    </row>
    <row r="281" spans="1:4" x14ac:dyDescent="0.25">
      <c r="A281" t="s">
        <v>81</v>
      </c>
      <c r="B281" t="s">
        <v>105</v>
      </c>
      <c r="C281" t="s">
        <v>361</v>
      </c>
      <c r="D281" t="s">
        <v>359</v>
      </c>
    </row>
    <row r="282" spans="1:4" x14ac:dyDescent="0.25">
      <c r="A282" t="s">
        <v>81</v>
      </c>
      <c r="B282" t="s">
        <v>105</v>
      </c>
      <c r="C282" t="s">
        <v>359</v>
      </c>
      <c r="D282" t="s">
        <v>359</v>
      </c>
    </row>
    <row r="283" spans="1:4" x14ac:dyDescent="0.25">
      <c r="A283" t="s">
        <v>81</v>
      </c>
      <c r="B283" t="s">
        <v>105</v>
      </c>
      <c r="C283" t="s">
        <v>362</v>
      </c>
      <c r="D283" t="s">
        <v>359</v>
      </c>
    </row>
    <row r="284" spans="1:4" x14ac:dyDescent="0.25">
      <c r="A284" t="s">
        <v>81</v>
      </c>
      <c r="B284" t="s">
        <v>105</v>
      </c>
      <c r="C284" t="s">
        <v>360</v>
      </c>
      <c r="D284" t="s">
        <v>359</v>
      </c>
    </row>
    <row r="285" spans="1:4" x14ac:dyDescent="0.25">
      <c r="A285" t="s">
        <v>81</v>
      </c>
      <c r="B285" t="s">
        <v>105</v>
      </c>
      <c r="C285" t="s">
        <v>360</v>
      </c>
      <c r="D285" t="s">
        <v>359</v>
      </c>
    </row>
    <row r="286" spans="1:4" x14ac:dyDescent="0.25">
      <c r="A286" t="s">
        <v>81</v>
      </c>
      <c r="B286" t="s">
        <v>105</v>
      </c>
      <c r="C286" t="s">
        <v>360</v>
      </c>
      <c r="D286" t="s">
        <v>359</v>
      </c>
    </row>
    <row r="287" spans="1:4" x14ac:dyDescent="0.25">
      <c r="A287" t="s">
        <v>81</v>
      </c>
      <c r="B287" t="s">
        <v>105</v>
      </c>
      <c r="C287" t="s">
        <v>360</v>
      </c>
      <c r="D287" t="s">
        <v>359</v>
      </c>
    </row>
    <row r="288" spans="1:4" x14ac:dyDescent="0.25">
      <c r="A288" t="s">
        <v>81</v>
      </c>
      <c r="B288" t="s">
        <v>105</v>
      </c>
      <c r="C288" t="s">
        <v>360</v>
      </c>
      <c r="D288" t="s">
        <v>359</v>
      </c>
    </row>
    <row r="289" spans="1:4" x14ac:dyDescent="0.25">
      <c r="A289" t="s">
        <v>81</v>
      </c>
      <c r="B289" t="s">
        <v>105</v>
      </c>
      <c r="C289" t="s">
        <v>361</v>
      </c>
      <c r="D289" t="s">
        <v>359</v>
      </c>
    </row>
    <row r="290" spans="1:4" x14ac:dyDescent="0.25">
      <c r="A290" t="s">
        <v>81</v>
      </c>
      <c r="B290" t="s">
        <v>105</v>
      </c>
      <c r="C290" t="s">
        <v>361</v>
      </c>
      <c r="D290" t="s">
        <v>359</v>
      </c>
    </row>
    <row r="291" spans="1:4" x14ac:dyDescent="0.25">
      <c r="A291" t="s">
        <v>81</v>
      </c>
      <c r="B291" t="s">
        <v>105</v>
      </c>
      <c r="C291" t="s">
        <v>361</v>
      </c>
      <c r="D291" t="s">
        <v>359</v>
      </c>
    </row>
    <row r="292" spans="1:4" x14ac:dyDescent="0.25">
      <c r="A292" t="s">
        <v>81</v>
      </c>
      <c r="B292" t="s">
        <v>105</v>
      </c>
      <c r="C292" t="s">
        <v>361</v>
      </c>
      <c r="D292" t="s">
        <v>359</v>
      </c>
    </row>
    <row r="293" spans="1:4" x14ac:dyDescent="0.25">
      <c r="A293" t="s">
        <v>81</v>
      </c>
      <c r="B293" t="s">
        <v>105</v>
      </c>
      <c r="C293" t="s">
        <v>361</v>
      </c>
      <c r="D293" t="s">
        <v>359</v>
      </c>
    </row>
    <row r="294" spans="1:4" x14ac:dyDescent="0.25">
      <c r="A294" t="s">
        <v>81</v>
      </c>
      <c r="B294" t="s">
        <v>105</v>
      </c>
      <c r="C294" t="s">
        <v>361</v>
      </c>
      <c r="D294" t="s">
        <v>359</v>
      </c>
    </row>
    <row r="295" spans="1:4" x14ac:dyDescent="0.25">
      <c r="A295" t="s">
        <v>81</v>
      </c>
      <c r="B295" t="s">
        <v>105</v>
      </c>
      <c r="C295" t="s">
        <v>361</v>
      </c>
      <c r="D295" t="s">
        <v>359</v>
      </c>
    </row>
    <row r="296" spans="1:4" x14ac:dyDescent="0.25">
      <c r="A296" t="s">
        <v>81</v>
      </c>
      <c r="B296" t="s">
        <v>105</v>
      </c>
      <c r="C296" t="s">
        <v>362</v>
      </c>
      <c r="D296" t="s">
        <v>359</v>
      </c>
    </row>
    <row r="297" spans="1:4" x14ac:dyDescent="0.25">
      <c r="A297" t="s">
        <v>81</v>
      </c>
      <c r="B297" t="s">
        <v>105</v>
      </c>
      <c r="C297" t="s">
        <v>360</v>
      </c>
      <c r="D297" t="s">
        <v>359</v>
      </c>
    </row>
    <row r="298" spans="1:4" x14ac:dyDescent="0.25">
      <c r="A298" t="s">
        <v>81</v>
      </c>
      <c r="B298" t="s">
        <v>105</v>
      </c>
      <c r="C298" t="s">
        <v>361</v>
      </c>
      <c r="D298" t="s">
        <v>359</v>
      </c>
    </row>
    <row r="299" spans="1:4" x14ac:dyDescent="0.25">
      <c r="A299" t="s">
        <v>81</v>
      </c>
      <c r="B299" t="s">
        <v>105</v>
      </c>
      <c r="C299" t="s">
        <v>362</v>
      </c>
      <c r="D299" t="s">
        <v>359</v>
      </c>
    </row>
    <row r="300" spans="1:4" x14ac:dyDescent="0.25">
      <c r="A300" t="s">
        <v>81</v>
      </c>
      <c r="B300" t="s">
        <v>105</v>
      </c>
      <c r="C300" t="s">
        <v>361</v>
      </c>
      <c r="D300" t="s">
        <v>359</v>
      </c>
    </row>
    <row r="301" spans="1:4" x14ac:dyDescent="0.25">
      <c r="A301" t="s">
        <v>81</v>
      </c>
      <c r="B301" t="s">
        <v>105</v>
      </c>
      <c r="C301" t="s">
        <v>361</v>
      </c>
      <c r="D301" t="s">
        <v>359</v>
      </c>
    </row>
    <row r="302" spans="1:4" x14ac:dyDescent="0.25">
      <c r="A302" t="s">
        <v>81</v>
      </c>
      <c r="B302" t="s">
        <v>108</v>
      </c>
      <c r="C302" t="s">
        <v>359</v>
      </c>
      <c r="D302" t="s">
        <v>360</v>
      </c>
    </row>
    <row r="303" spans="1:4" x14ac:dyDescent="0.25">
      <c r="A303" t="s">
        <v>81</v>
      </c>
      <c r="B303" t="s">
        <v>108</v>
      </c>
      <c r="C303" t="s">
        <v>362</v>
      </c>
      <c r="D303" t="s">
        <v>360</v>
      </c>
    </row>
    <row r="304" spans="1:4" x14ac:dyDescent="0.25">
      <c r="A304" t="s">
        <v>81</v>
      </c>
      <c r="B304" t="s">
        <v>108</v>
      </c>
      <c r="C304" t="s">
        <v>360</v>
      </c>
      <c r="D304" t="s">
        <v>360</v>
      </c>
    </row>
    <row r="305" spans="1:4" x14ac:dyDescent="0.25">
      <c r="A305" t="s">
        <v>81</v>
      </c>
      <c r="B305" t="s">
        <v>108</v>
      </c>
      <c r="C305" t="s">
        <v>360</v>
      </c>
      <c r="D305" t="s">
        <v>360</v>
      </c>
    </row>
    <row r="306" spans="1:4" x14ac:dyDescent="0.25">
      <c r="A306" t="s">
        <v>81</v>
      </c>
      <c r="B306" t="s">
        <v>108</v>
      </c>
      <c r="C306" t="s">
        <v>360</v>
      </c>
      <c r="D306" t="s">
        <v>360</v>
      </c>
    </row>
    <row r="307" spans="1:4" x14ac:dyDescent="0.25">
      <c r="A307" t="s">
        <v>81</v>
      </c>
      <c r="B307" t="s">
        <v>108</v>
      </c>
      <c r="C307" t="s">
        <v>359</v>
      </c>
      <c r="D307" t="s">
        <v>360</v>
      </c>
    </row>
    <row r="308" spans="1:4" x14ac:dyDescent="0.25">
      <c r="A308" t="s">
        <v>81</v>
      </c>
      <c r="B308" t="s">
        <v>108</v>
      </c>
      <c r="C308" t="s">
        <v>360</v>
      </c>
      <c r="D308" t="s">
        <v>360</v>
      </c>
    </row>
    <row r="309" spans="1:4" x14ac:dyDescent="0.25">
      <c r="A309" t="s">
        <v>81</v>
      </c>
      <c r="B309" t="s">
        <v>108</v>
      </c>
      <c r="C309" t="s">
        <v>360</v>
      </c>
      <c r="D309" t="s">
        <v>360</v>
      </c>
    </row>
    <row r="310" spans="1:4" x14ac:dyDescent="0.25">
      <c r="A310" t="s">
        <v>81</v>
      </c>
      <c r="B310" t="s">
        <v>110</v>
      </c>
      <c r="C310" t="s">
        <v>362</v>
      </c>
      <c r="D310" t="s">
        <v>362</v>
      </c>
    </row>
    <row r="311" spans="1:4" x14ac:dyDescent="0.25">
      <c r="A311" t="s">
        <v>81</v>
      </c>
      <c r="B311" t="s">
        <v>110</v>
      </c>
      <c r="C311" t="s">
        <v>362</v>
      </c>
      <c r="D311" t="s">
        <v>362</v>
      </c>
    </row>
    <row r="312" spans="1:4" x14ac:dyDescent="0.25">
      <c r="A312" t="s">
        <v>81</v>
      </c>
      <c r="B312" t="s">
        <v>110</v>
      </c>
      <c r="C312" t="s">
        <v>362</v>
      </c>
      <c r="D312" t="s">
        <v>362</v>
      </c>
    </row>
    <row r="313" spans="1:4" x14ac:dyDescent="0.25">
      <c r="A313" t="s">
        <v>81</v>
      </c>
      <c r="B313" t="s">
        <v>110</v>
      </c>
      <c r="C313" t="s">
        <v>359</v>
      </c>
      <c r="D313" t="s">
        <v>362</v>
      </c>
    </row>
    <row r="314" spans="1:4" x14ac:dyDescent="0.25">
      <c r="A314" t="s">
        <v>81</v>
      </c>
      <c r="B314" t="s">
        <v>110</v>
      </c>
      <c r="C314" t="s">
        <v>361</v>
      </c>
      <c r="D314" t="s">
        <v>362</v>
      </c>
    </row>
    <row r="315" spans="1:4" x14ac:dyDescent="0.25">
      <c r="A315" t="s">
        <v>81</v>
      </c>
      <c r="B315" t="s">
        <v>110</v>
      </c>
      <c r="C315" t="s">
        <v>360</v>
      </c>
      <c r="D315" t="s">
        <v>362</v>
      </c>
    </row>
    <row r="316" spans="1:4" x14ac:dyDescent="0.25">
      <c r="A316" t="s">
        <v>81</v>
      </c>
      <c r="B316" t="s">
        <v>110</v>
      </c>
      <c r="C316" t="s">
        <v>360</v>
      </c>
      <c r="D316" t="s">
        <v>362</v>
      </c>
    </row>
    <row r="317" spans="1:4" x14ac:dyDescent="0.25">
      <c r="A317" t="s">
        <v>81</v>
      </c>
      <c r="B317" t="s">
        <v>110</v>
      </c>
      <c r="C317" t="s">
        <v>362</v>
      </c>
      <c r="D317" t="s">
        <v>362</v>
      </c>
    </row>
    <row r="318" spans="1:4" x14ac:dyDescent="0.25">
      <c r="A318" t="s">
        <v>81</v>
      </c>
      <c r="B318" t="s">
        <v>110</v>
      </c>
      <c r="C318" t="s">
        <v>361</v>
      </c>
      <c r="D318" t="s">
        <v>362</v>
      </c>
    </row>
    <row r="319" spans="1:4" x14ac:dyDescent="0.25">
      <c r="A319" t="s">
        <v>81</v>
      </c>
      <c r="B319" t="s">
        <v>110</v>
      </c>
      <c r="C319" t="s">
        <v>362</v>
      </c>
      <c r="D319" t="s">
        <v>362</v>
      </c>
    </row>
    <row r="320" spans="1:4" x14ac:dyDescent="0.25">
      <c r="A320" t="s">
        <v>81</v>
      </c>
      <c r="B320" t="s">
        <v>110</v>
      </c>
      <c r="C320" t="s">
        <v>360</v>
      </c>
      <c r="D320" t="s">
        <v>362</v>
      </c>
    </row>
    <row r="321" spans="1:4" x14ac:dyDescent="0.25">
      <c r="A321" t="s">
        <v>81</v>
      </c>
      <c r="B321" t="s">
        <v>110</v>
      </c>
      <c r="C321" t="s">
        <v>360</v>
      </c>
      <c r="D321" t="s">
        <v>362</v>
      </c>
    </row>
    <row r="322" spans="1:4" x14ac:dyDescent="0.25">
      <c r="A322" t="s">
        <v>115</v>
      </c>
      <c r="B322" t="s">
        <v>116</v>
      </c>
      <c r="C322" t="s">
        <v>359</v>
      </c>
      <c r="D322" t="s">
        <v>359</v>
      </c>
    </row>
    <row r="323" spans="1:4" x14ac:dyDescent="0.25">
      <c r="A323" t="s">
        <v>115</v>
      </c>
      <c r="B323" t="s">
        <v>116</v>
      </c>
      <c r="C323" t="s">
        <v>359</v>
      </c>
      <c r="D323" t="s">
        <v>359</v>
      </c>
    </row>
    <row r="324" spans="1:4" x14ac:dyDescent="0.25">
      <c r="A324" t="s">
        <v>115</v>
      </c>
      <c r="B324" t="s">
        <v>116</v>
      </c>
      <c r="C324" t="s">
        <v>359</v>
      </c>
      <c r="D324" t="s">
        <v>359</v>
      </c>
    </row>
    <row r="325" spans="1:4" x14ac:dyDescent="0.25">
      <c r="A325" t="s">
        <v>115</v>
      </c>
      <c r="B325" t="s">
        <v>116</v>
      </c>
      <c r="C325" t="s">
        <v>359</v>
      </c>
      <c r="D325" t="s">
        <v>359</v>
      </c>
    </row>
    <row r="326" spans="1:4" x14ac:dyDescent="0.25">
      <c r="A326" t="s">
        <v>115</v>
      </c>
      <c r="B326" t="s">
        <v>116</v>
      </c>
      <c r="C326" t="s">
        <v>359</v>
      </c>
      <c r="D326" t="s">
        <v>359</v>
      </c>
    </row>
    <row r="327" spans="1:4" x14ac:dyDescent="0.25">
      <c r="A327" t="s">
        <v>115</v>
      </c>
      <c r="B327" t="s">
        <v>116</v>
      </c>
      <c r="C327" t="s">
        <v>359</v>
      </c>
      <c r="D327" t="s">
        <v>359</v>
      </c>
    </row>
    <row r="328" spans="1:4" x14ac:dyDescent="0.25">
      <c r="A328" t="s">
        <v>115</v>
      </c>
      <c r="B328" t="s">
        <v>116</v>
      </c>
      <c r="C328" t="s">
        <v>359</v>
      </c>
      <c r="D328" t="s">
        <v>359</v>
      </c>
    </row>
    <row r="329" spans="1:4" x14ac:dyDescent="0.25">
      <c r="A329" t="s">
        <v>115</v>
      </c>
      <c r="B329" t="s">
        <v>116</v>
      </c>
      <c r="C329" t="s">
        <v>360</v>
      </c>
      <c r="D329" t="s">
        <v>359</v>
      </c>
    </row>
    <row r="330" spans="1:4" x14ac:dyDescent="0.25">
      <c r="A330" t="s">
        <v>115</v>
      </c>
      <c r="B330" t="s">
        <v>116</v>
      </c>
      <c r="C330" t="s">
        <v>359</v>
      </c>
      <c r="D330" t="s">
        <v>359</v>
      </c>
    </row>
    <row r="331" spans="1:4" x14ac:dyDescent="0.25">
      <c r="A331" t="s">
        <v>115</v>
      </c>
      <c r="B331" t="s">
        <v>116</v>
      </c>
      <c r="C331" t="s">
        <v>359</v>
      </c>
      <c r="D331" t="s">
        <v>359</v>
      </c>
    </row>
    <row r="332" spans="1:4" x14ac:dyDescent="0.25">
      <c r="A332" t="s">
        <v>115</v>
      </c>
      <c r="B332" t="s">
        <v>116</v>
      </c>
      <c r="C332" t="s">
        <v>359</v>
      </c>
      <c r="D332" t="s">
        <v>359</v>
      </c>
    </row>
    <row r="333" spans="1:4" x14ac:dyDescent="0.25">
      <c r="A333" t="s">
        <v>115</v>
      </c>
      <c r="B333" t="s">
        <v>116</v>
      </c>
      <c r="C333" t="s">
        <v>359</v>
      </c>
      <c r="D333" t="s">
        <v>359</v>
      </c>
    </row>
    <row r="334" spans="1:4" x14ac:dyDescent="0.25">
      <c r="A334" t="s">
        <v>115</v>
      </c>
      <c r="B334" t="s">
        <v>116</v>
      </c>
      <c r="C334" t="s">
        <v>359</v>
      </c>
      <c r="D334" t="s">
        <v>359</v>
      </c>
    </row>
    <row r="335" spans="1:4" x14ac:dyDescent="0.25">
      <c r="A335" t="s">
        <v>115</v>
      </c>
      <c r="B335" t="s">
        <v>116</v>
      </c>
      <c r="C335" t="s">
        <v>359</v>
      </c>
      <c r="D335" t="s">
        <v>359</v>
      </c>
    </row>
    <row r="336" spans="1:4" x14ac:dyDescent="0.25">
      <c r="A336" t="s">
        <v>115</v>
      </c>
      <c r="B336" t="s">
        <v>116</v>
      </c>
      <c r="C336" t="s">
        <v>359</v>
      </c>
      <c r="D336" t="s">
        <v>359</v>
      </c>
    </row>
    <row r="337" spans="1:4" x14ac:dyDescent="0.25">
      <c r="A337" t="s">
        <v>115</v>
      </c>
      <c r="B337" t="s">
        <v>118</v>
      </c>
      <c r="C337" t="s">
        <v>359</v>
      </c>
      <c r="D337" t="s">
        <v>359</v>
      </c>
    </row>
    <row r="338" spans="1:4" x14ac:dyDescent="0.25">
      <c r="A338" t="s">
        <v>115</v>
      </c>
      <c r="B338" t="s">
        <v>118</v>
      </c>
      <c r="C338" t="s">
        <v>359</v>
      </c>
      <c r="D338" t="s">
        <v>359</v>
      </c>
    </row>
    <row r="339" spans="1:4" x14ac:dyDescent="0.25">
      <c r="A339" t="s">
        <v>115</v>
      </c>
      <c r="B339" t="s">
        <v>118</v>
      </c>
      <c r="C339" t="s">
        <v>359</v>
      </c>
      <c r="D339" t="s">
        <v>359</v>
      </c>
    </row>
    <row r="340" spans="1:4" x14ac:dyDescent="0.25">
      <c r="A340" t="s">
        <v>115</v>
      </c>
      <c r="B340" t="s">
        <v>118</v>
      </c>
      <c r="C340" t="s">
        <v>359</v>
      </c>
      <c r="D340" t="s">
        <v>359</v>
      </c>
    </row>
    <row r="341" spans="1:4" x14ac:dyDescent="0.25">
      <c r="A341" t="s">
        <v>115</v>
      </c>
      <c r="B341" t="s">
        <v>118</v>
      </c>
      <c r="C341" t="s">
        <v>360</v>
      </c>
      <c r="D341" t="s">
        <v>359</v>
      </c>
    </row>
    <row r="342" spans="1:4" x14ac:dyDescent="0.25">
      <c r="A342" t="s">
        <v>115</v>
      </c>
      <c r="B342" t="s">
        <v>118</v>
      </c>
      <c r="C342" t="s">
        <v>359</v>
      </c>
      <c r="D342" t="s">
        <v>359</v>
      </c>
    </row>
    <row r="343" spans="1:4" x14ac:dyDescent="0.25">
      <c r="A343" t="s">
        <v>115</v>
      </c>
      <c r="B343" t="s">
        <v>118</v>
      </c>
      <c r="C343" t="s">
        <v>359</v>
      </c>
      <c r="D343" t="s">
        <v>359</v>
      </c>
    </row>
    <row r="344" spans="1:4" x14ac:dyDescent="0.25">
      <c r="A344" t="s">
        <v>115</v>
      </c>
      <c r="B344" t="s">
        <v>118</v>
      </c>
      <c r="C344" t="s">
        <v>359</v>
      </c>
      <c r="D344" t="s">
        <v>359</v>
      </c>
    </row>
    <row r="345" spans="1:4" x14ac:dyDescent="0.25">
      <c r="A345" t="s">
        <v>115</v>
      </c>
      <c r="B345" t="s">
        <v>118</v>
      </c>
      <c r="C345" t="s">
        <v>360</v>
      </c>
      <c r="D345" t="s">
        <v>359</v>
      </c>
    </row>
    <row r="346" spans="1:4" x14ac:dyDescent="0.25">
      <c r="A346" t="s">
        <v>115</v>
      </c>
      <c r="B346" t="s">
        <v>118</v>
      </c>
      <c r="C346" t="s">
        <v>359</v>
      </c>
      <c r="D346" t="s">
        <v>359</v>
      </c>
    </row>
    <row r="347" spans="1:4" x14ac:dyDescent="0.25">
      <c r="A347" t="s">
        <v>115</v>
      </c>
      <c r="B347" t="s">
        <v>118</v>
      </c>
      <c r="C347" t="s">
        <v>360</v>
      </c>
      <c r="D347" t="s">
        <v>359</v>
      </c>
    </row>
    <row r="348" spans="1:4" x14ac:dyDescent="0.25">
      <c r="A348" t="s">
        <v>115</v>
      </c>
      <c r="B348" t="s">
        <v>118</v>
      </c>
      <c r="C348" t="s">
        <v>360</v>
      </c>
      <c r="D348" t="s">
        <v>359</v>
      </c>
    </row>
    <row r="349" spans="1:4" x14ac:dyDescent="0.25">
      <c r="A349" t="s">
        <v>115</v>
      </c>
      <c r="B349" t="s">
        <v>118</v>
      </c>
      <c r="C349" t="s">
        <v>359</v>
      </c>
      <c r="D349" t="s">
        <v>359</v>
      </c>
    </row>
    <row r="350" spans="1:4" x14ac:dyDescent="0.25">
      <c r="A350" t="s">
        <v>115</v>
      </c>
      <c r="B350" t="s">
        <v>118</v>
      </c>
      <c r="C350" t="s">
        <v>360</v>
      </c>
      <c r="D350" t="s">
        <v>359</v>
      </c>
    </row>
    <row r="351" spans="1:4" x14ac:dyDescent="0.25">
      <c r="A351" t="s">
        <v>115</v>
      </c>
      <c r="B351" t="s">
        <v>118</v>
      </c>
      <c r="C351" t="s">
        <v>359</v>
      </c>
      <c r="D351" t="s">
        <v>359</v>
      </c>
    </row>
    <row r="352" spans="1:4" x14ac:dyDescent="0.25">
      <c r="A352" t="s">
        <v>115</v>
      </c>
      <c r="B352" t="s">
        <v>118</v>
      </c>
      <c r="C352" t="s">
        <v>359</v>
      </c>
      <c r="D352" t="s">
        <v>359</v>
      </c>
    </row>
    <row r="353" spans="1:4" x14ac:dyDescent="0.25">
      <c r="A353" t="s">
        <v>115</v>
      </c>
      <c r="B353" t="s">
        <v>118</v>
      </c>
      <c r="C353" t="s">
        <v>359</v>
      </c>
      <c r="D353" t="s">
        <v>359</v>
      </c>
    </row>
    <row r="354" spans="1:4" x14ac:dyDescent="0.25">
      <c r="A354" t="s">
        <v>115</v>
      </c>
      <c r="B354" t="s">
        <v>118</v>
      </c>
      <c r="C354" t="s">
        <v>360</v>
      </c>
      <c r="D354" t="s">
        <v>359</v>
      </c>
    </row>
    <row r="355" spans="1:4" x14ac:dyDescent="0.25">
      <c r="A355" t="s">
        <v>115</v>
      </c>
      <c r="B355" t="s">
        <v>118</v>
      </c>
      <c r="C355" t="s">
        <v>359</v>
      </c>
      <c r="D355" t="s">
        <v>359</v>
      </c>
    </row>
    <row r="356" spans="1:4" x14ac:dyDescent="0.25">
      <c r="A356" t="s">
        <v>115</v>
      </c>
      <c r="B356" t="s">
        <v>118</v>
      </c>
      <c r="C356" t="s">
        <v>359</v>
      </c>
      <c r="D356" t="s">
        <v>359</v>
      </c>
    </row>
    <row r="357" spans="1:4" x14ac:dyDescent="0.25">
      <c r="A357" t="s">
        <v>115</v>
      </c>
      <c r="B357" t="s">
        <v>118</v>
      </c>
      <c r="C357" t="s">
        <v>359</v>
      </c>
      <c r="D357" t="s">
        <v>359</v>
      </c>
    </row>
    <row r="358" spans="1:4" x14ac:dyDescent="0.25">
      <c r="A358" t="s">
        <v>115</v>
      </c>
      <c r="B358" t="s">
        <v>118</v>
      </c>
      <c r="C358" t="s">
        <v>359</v>
      </c>
      <c r="D358" t="s">
        <v>359</v>
      </c>
    </row>
    <row r="359" spans="1:4" x14ac:dyDescent="0.25">
      <c r="A359" t="s">
        <v>115</v>
      </c>
      <c r="B359" t="s">
        <v>120</v>
      </c>
      <c r="C359" t="s">
        <v>360</v>
      </c>
      <c r="D359" t="s">
        <v>360</v>
      </c>
    </row>
    <row r="360" spans="1:4" x14ac:dyDescent="0.25">
      <c r="A360" t="s">
        <v>115</v>
      </c>
      <c r="B360" t="s">
        <v>120</v>
      </c>
      <c r="C360" t="s">
        <v>361</v>
      </c>
      <c r="D360" t="s">
        <v>360</v>
      </c>
    </row>
    <row r="361" spans="1:4" x14ac:dyDescent="0.25">
      <c r="A361" t="s">
        <v>115</v>
      </c>
      <c r="B361" t="s">
        <v>120</v>
      </c>
      <c r="C361" t="s">
        <v>360</v>
      </c>
      <c r="D361" t="s">
        <v>360</v>
      </c>
    </row>
    <row r="362" spans="1:4" x14ac:dyDescent="0.25">
      <c r="A362" t="s">
        <v>115</v>
      </c>
      <c r="B362" t="s">
        <v>120</v>
      </c>
      <c r="C362" t="s">
        <v>359</v>
      </c>
      <c r="D362" t="s">
        <v>360</v>
      </c>
    </row>
    <row r="363" spans="1:4" x14ac:dyDescent="0.25">
      <c r="A363" t="s">
        <v>115</v>
      </c>
      <c r="B363" t="s">
        <v>120</v>
      </c>
      <c r="C363" t="s">
        <v>361</v>
      </c>
      <c r="D363" t="s">
        <v>360</v>
      </c>
    </row>
    <row r="364" spans="1:4" x14ac:dyDescent="0.25">
      <c r="A364" t="s">
        <v>115</v>
      </c>
      <c r="B364" t="s">
        <v>120</v>
      </c>
      <c r="C364" t="s">
        <v>360</v>
      </c>
      <c r="D364" t="s">
        <v>360</v>
      </c>
    </row>
    <row r="365" spans="1:4" x14ac:dyDescent="0.25">
      <c r="A365" t="s">
        <v>115</v>
      </c>
      <c r="B365" t="s">
        <v>120</v>
      </c>
      <c r="C365" t="s">
        <v>360</v>
      </c>
      <c r="D365" t="s">
        <v>360</v>
      </c>
    </row>
    <row r="366" spans="1:4" x14ac:dyDescent="0.25">
      <c r="A366" t="s">
        <v>115</v>
      </c>
      <c r="B366" t="s">
        <v>120</v>
      </c>
      <c r="C366" t="s">
        <v>359</v>
      </c>
      <c r="D366" t="s">
        <v>360</v>
      </c>
    </row>
    <row r="367" spans="1:4" x14ac:dyDescent="0.25">
      <c r="A367" t="s">
        <v>115</v>
      </c>
      <c r="B367" t="s">
        <v>120</v>
      </c>
      <c r="C367" t="s">
        <v>360</v>
      </c>
      <c r="D367" t="s">
        <v>360</v>
      </c>
    </row>
    <row r="368" spans="1:4" x14ac:dyDescent="0.25">
      <c r="A368" t="s">
        <v>115</v>
      </c>
      <c r="B368" t="s">
        <v>120</v>
      </c>
      <c r="C368" t="s">
        <v>360</v>
      </c>
      <c r="D368" t="s">
        <v>360</v>
      </c>
    </row>
    <row r="369" spans="1:4" x14ac:dyDescent="0.25">
      <c r="A369" t="s">
        <v>115</v>
      </c>
      <c r="B369" t="s">
        <v>120</v>
      </c>
      <c r="C369" t="s">
        <v>360</v>
      </c>
      <c r="D369" t="s">
        <v>360</v>
      </c>
    </row>
    <row r="370" spans="1:4" x14ac:dyDescent="0.25">
      <c r="A370" t="s">
        <v>115</v>
      </c>
      <c r="B370" t="s">
        <v>120</v>
      </c>
      <c r="C370" t="s">
        <v>361</v>
      </c>
      <c r="D370" t="s">
        <v>360</v>
      </c>
    </row>
    <row r="371" spans="1:4" x14ac:dyDescent="0.25">
      <c r="A371" t="s">
        <v>115</v>
      </c>
      <c r="B371" t="s">
        <v>120</v>
      </c>
      <c r="C371" t="s">
        <v>361</v>
      </c>
      <c r="D371" t="s">
        <v>360</v>
      </c>
    </row>
    <row r="372" spans="1:4" x14ac:dyDescent="0.25">
      <c r="A372" t="s">
        <v>115</v>
      </c>
      <c r="B372" t="s">
        <v>120</v>
      </c>
      <c r="C372" t="s">
        <v>361</v>
      </c>
      <c r="D372" t="s">
        <v>360</v>
      </c>
    </row>
    <row r="373" spans="1:4" x14ac:dyDescent="0.25">
      <c r="A373" t="s">
        <v>115</v>
      </c>
      <c r="B373" t="s">
        <v>120</v>
      </c>
      <c r="C373" t="s">
        <v>361</v>
      </c>
      <c r="D373" t="s">
        <v>360</v>
      </c>
    </row>
    <row r="374" spans="1:4" x14ac:dyDescent="0.25">
      <c r="A374" t="s">
        <v>115</v>
      </c>
      <c r="B374" t="s">
        <v>120</v>
      </c>
      <c r="C374" t="s">
        <v>362</v>
      </c>
      <c r="D374" t="s">
        <v>360</v>
      </c>
    </row>
    <row r="375" spans="1:4" x14ac:dyDescent="0.25">
      <c r="A375" t="s">
        <v>115</v>
      </c>
      <c r="B375" t="s">
        <v>120</v>
      </c>
      <c r="C375" t="s">
        <v>361</v>
      </c>
      <c r="D375" t="s">
        <v>360</v>
      </c>
    </row>
    <row r="376" spans="1:4" x14ac:dyDescent="0.25">
      <c r="A376" t="s">
        <v>115</v>
      </c>
      <c r="B376" t="s">
        <v>122</v>
      </c>
      <c r="C376" t="s">
        <v>360</v>
      </c>
      <c r="D376" t="s">
        <v>360</v>
      </c>
    </row>
    <row r="377" spans="1:4" x14ac:dyDescent="0.25">
      <c r="A377" t="s">
        <v>115</v>
      </c>
      <c r="B377" t="s">
        <v>122</v>
      </c>
      <c r="C377" t="s">
        <v>360</v>
      </c>
      <c r="D377" t="s">
        <v>360</v>
      </c>
    </row>
    <row r="378" spans="1:4" x14ac:dyDescent="0.25">
      <c r="A378" t="s">
        <v>115</v>
      </c>
      <c r="B378" t="s">
        <v>122</v>
      </c>
      <c r="C378" t="s">
        <v>359</v>
      </c>
      <c r="D378" t="s">
        <v>360</v>
      </c>
    </row>
    <row r="379" spans="1:4" x14ac:dyDescent="0.25">
      <c r="A379" t="s">
        <v>115</v>
      </c>
      <c r="B379" t="s">
        <v>122</v>
      </c>
      <c r="C379" t="s">
        <v>360</v>
      </c>
      <c r="D379" t="s">
        <v>360</v>
      </c>
    </row>
    <row r="380" spans="1:4" x14ac:dyDescent="0.25">
      <c r="A380" t="s">
        <v>115</v>
      </c>
      <c r="B380" t="s">
        <v>122</v>
      </c>
      <c r="C380" t="s">
        <v>360</v>
      </c>
      <c r="D380" t="s">
        <v>360</v>
      </c>
    </row>
    <row r="381" spans="1:4" x14ac:dyDescent="0.25">
      <c r="A381" t="s">
        <v>115</v>
      </c>
      <c r="B381" t="s">
        <v>122</v>
      </c>
      <c r="C381" t="s">
        <v>359</v>
      </c>
      <c r="D381" t="s">
        <v>360</v>
      </c>
    </row>
    <row r="382" spans="1:4" x14ac:dyDescent="0.25">
      <c r="A382" t="s">
        <v>115</v>
      </c>
      <c r="B382" t="s">
        <v>122</v>
      </c>
      <c r="C382" t="s">
        <v>360</v>
      </c>
      <c r="D382" t="s">
        <v>360</v>
      </c>
    </row>
    <row r="383" spans="1:4" x14ac:dyDescent="0.25">
      <c r="A383" t="s">
        <v>115</v>
      </c>
      <c r="B383" t="s">
        <v>122</v>
      </c>
      <c r="C383" t="s">
        <v>360</v>
      </c>
      <c r="D383" t="s">
        <v>360</v>
      </c>
    </row>
    <row r="384" spans="1:4" x14ac:dyDescent="0.25">
      <c r="A384" t="s">
        <v>115</v>
      </c>
      <c r="B384" t="s">
        <v>122</v>
      </c>
      <c r="C384" t="s">
        <v>360</v>
      </c>
      <c r="D384" t="s">
        <v>360</v>
      </c>
    </row>
    <row r="385" spans="1:4" x14ac:dyDescent="0.25">
      <c r="A385" t="s">
        <v>115</v>
      </c>
      <c r="B385" t="s">
        <v>122</v>
      </c>
      <c r="C385" t="s">
        <v>360</v>
      </c>
      <c r="D385" t="s">
        <v>360</v>
      </c>
    </row>
    <row r="386" spans="1:4" x14ac:dyDescent="0.25">
      <c r="A386" t="s">
        <v>115</v>
      </c>
      <c r="B386" t="s">
        <v>122</v>
      </c>
      <c r="C386" t="s">
        <v>360</v>
      </c>
      <c r="D386" t="s">
        <v>360</v>
      </c>
    </row>
    <row r="387" spans="1:4" x14ac:dyDescent="0.25">
      <c r="A387" t="s">
        <v>115</v>
      </c>
      <c r="B387" t="s">
        <v>122</v>
      </c>
      <c r="C387" t="s">
        <v>360</v>
      </c>
      <c r="D387" t="s">
        <v>360</v>
      </c>
    </row>
    <row r="388" spans="1:4" x14ac:dyDescent="0.25">
      <c r="A388" t="s">
        <v>115</v>
      </c>
      <c r="B388" t="s">
        <v>122</v>
      </c>
      <c r="C388" t="s">
        <v>360</v>
      </c>
      <c r="D388" t="s">
        <v>360</v>
      </c>
    </row>
    <row r="389" spans="1:4" x14ac:dyDescent="0.25">
      <c r="A389" t="s">
        <v>115</v>
      </c>
      <c r="B389" t="s">
        <v>122</v>
      </c>
      <c r="C389" t="s">
        <v>359</v>
      </c>
      <c r="D389" t="s">
        <v>360</v>
      </c>
    </row>
    <row r="390" spans="1:4" x14ac:dyDescent="0.25">
      <c r="A390" t="s">
        <v>115</v>
      </c>
      <c r="B390" t="s">
        <v>122</v>
      </c>
      <c r="C390" t="s">
        <v>360</v>
      </c>
      <c r="D390" t="s">
        <v>360</v>
      </c>
    </row>
    <row r="391" spans="1:4" x14ac:dyDescent="0.25">
      <c r="A391" t="s">
        <v>115</v>
      </c>
      <c r="B391" t="s">
        <v>122</v>
      </c>
      <c r="C391" t="s">
        <v>360</v>
      </c>
      <c r="D391" t="s">
        <v>360</v>
      </c>
    </row>
    <row r="392" spans="1:4" x14ac:dyDescent="0.25">
      <c r="A392" t="s">
        <v>115</v>
      </c>
      <c r="B392" t="s">
        <v>122</v>
      </c>
      <c r="C392" t="s">
        <v>359</v>
      </c>
      <c r="D392" t="s">
        <v>360</v>
      </c>
    </row>
    <row r="393" spans="1:4" x14ac:dyDescent="0.25">
      <c r="A393" t="s">
        <v>115</v>
      </c>
      <c r="B393" t="s">
        <v>122</v>
      </c>
      <c r="C393" t="s">
        <v>360</v>
      </c>
      <c r="D393" t="s">
        <v>360</v>
      </c>
    </row>
    <row r="394" spans="1:4" x14ac:dyDescent="0.25">
      <c r="A394" t="s">
        <v>115</v>
      </c>
      <c r="B394" t="s">
        <v>122</v>
      </c>
      <c r="C394" t="s">
        <v>359</v>
      </c>
      <c r="D394" t="s">
        <v>360</v>
      </c>
    </row>
    <row r="395" spans="1:4" x14ac:dyDescent="0.25">
      <c r="A395" t="s">
        <v>115</v>
      </c>
      <c r="B395" t="s">
        <v>122</v>
      </c>
      <c r="C395" t="s">
        <v>361</v>
      </c>
      <c r="D395" t="s">
        <v>360</v>
      </c>
    </row>
    <row r="396" spans="1:4" x14ac:dyDescent="0.25">
      <c r="A396" t="s">
        <v>115</v>
      </c>
      <c r="B396" t="s">
        <v>122</v>
      </c>
      <c r="C396" t="s">
        <v>359</v>
      </c>
      <c r="D396" t="s">
        <v>360</v>
      </c>
    </row>
    <row r="397" spans="1:4" x14ac:dyDescent="0.25">
      <c r="A397" t="s">
        <v>115</v>
      </c>
      <c r="B397" t="s">
        <v>122</v>
      </c>
      <c r="C397" t="s">
        <v>360</v>
      </c>
      <c r="D397" t="s">
        <v>360</v>
      </c>
    </row>
    <row r="398" spans="1:4" x14ac:dyDescent="0.25">
      <c r="A398" t="s">
        <v>115</v>
      </c>
      <c r="B398" t="s">
        <v>122</v>
      </c>
      <c r="C398" t="s">
        <v>360</v>
      </c>
      <c r="D398" t="s">
        <v>360</v>
      </c>
    </row>
    <row r="399" spans="1:4" x14ac:dyDescent="0.25">
      <c r="A399" t="s">
        <v>115</v>
      </c>
      <c r="B399" t="s">
        <v>122</v>
      </c>
      <c r="C399" t="s">
        <v>360</v>
      </c>
      <c r="D399" t="s">
        <v>360</v>
      </c>
    </row>
    <row r="400" spans="1:4" x14ac:dyDescent="0.25">
      <c r="A400" t="s">
        <v>115</v>
      </c>
      <c r="B400" t="s">
        <v>124</v>
      </c>
      <c r="C400" t="s">
        <v>360</v>
      </c>
      <c r="D400" t="s">
        <v>360</v>
      </c>
    </row>
    <row r="401" spans="1:4" x14ac:dyDescent="0.25">
      <c r="A401" t="s">
        <v>115</v>
      </c>
      <c r="B401" t="s">
        <v>124</v>
      </c>
      <c r="C401" t="s">
        <v>359</v>
      </c>
      <c r="D401" t="s">
        <v>360</v>
      </c>
    </row>
    <row r="402" spans="1:4" x14ac:dyDescent="0.25">
      <c r="A402" t="s">
        <v>115</v>
      </c>
      <c r="B402" t="s">
        <v>124</v>
      </c>
      <c r="C402" t="s">
        <v>359</v>
      </c>
      <c r="D402" t="s">
        <v>360</v>
      </c>
    </row>
    <row r="403" spans="1:4" x14ac:dyDescent="0.25">
      <c r="A403" t="s">
        <v>115</v>
      </c>
      <c r="B403" t="s">
        <v>124</v>
      </c>
      <c r="C403" t="s">
        <v>360</v>
      </c>
      <c r="D403" t="s">
        <v>360</v>
      </c>
    </row>
    <row r="404" spans="1:4" x14ac:dyDescent="0.25">
      <c r="A404" t="s">
        <v>115</v>
      </c>
      <c r="B404" t="s">
        <v>124</v>
      </c>
      <c r="C404" t="s">
        <v>360</v>
      </c>
      <c r="D404" t="s">
        <v>360</v>
      </c>
    </row>
    <row r="405" spans="1:4" x14ac:dyDescent="0.25">
      <c r="A405" t="s">
        <v>115</v>
      </c>
      <c r="B405" t="s">
        <v>124</v>
      </c>
      <c r="C405" t="s">
        <v>360</v>
      </c>
      <c r="D405" t="s">
        <v>360</v>
      </c>
    </row>
    <row r="406" spans="1:4" x14ac:dyDescent="0.25">
      <c r="A406" t="s">
        <v>115</v>
      </c>
      <c r="B406" t="s">
        <v>124</v>
      </c>
      <c r="C406" t="s">
        <v>359</v>
      </c>
      <c r="D406" t="s">
        <v>360</v>
      </c>
    </row>
    <row r="407" spans="1:4" x14ac:dyDescent="0.25">
      <c r="A407" t="s">
        <v>115</v>
      </c>
      <c r="B407" t="s">
        <v>124</v>
      </c>
      <c r="C407" t="s">
        <v>362</v>
      </c>
      <c r="D407" t="s">
        <v>360</v>
      </c>
    </row>
    <row r="408" spans="1:4" x14ac:dyDescent="0.25">
      <c r="A408" t="s">
        <v>115</v>
      </c>
      <c r="B408" t="s">
        <v>124</v>
      </c>
      <c r="C408" t="s">
        <v>361</v>
      </c>
      <c r="D408" t="s">
        <v>360</v>
      </c>
    </row>
    <row r="409" spans="1:4" x14ac:dyDescent="0.25">
      <c r="A409" t="s">
        <v>115</v>
      </c>
      <c r="B409" t="s">
        <v>124</v>
      </c>
      <c r="C409" t="s">
        <v>360</v>
      </c>
      <c r="D409" t="s">
        <v>360</v>
      </c>
    </row>
    <row r="410" spans="1:4" x14ac:dyDescent="0.25">
      <c r="A410" t="s">
        <v>115</v>
      </c>
      <c r="B410" t="s">
        <v>124</v>
      </c>
      <c r="C410" t="s">
        <v>361</v>
      </c>
      <c r="D410" t="s">
        <v>360</v>
      </c>
    </row>
    <row r="411" spans="1:4" x14ac:dyDescent="0.25">
      <c r="A411" t="s">
        <v>115</v>
      </c>
      <c r="B411" t="s">
        <v>124</v>
      </c>
      <c r="C411" t="s">
        <v>360</v>
      </c>
      <c r="D411" t="s">
        <v>360</v>
      </c>
    </row>
    <row r="412" spans="1:4" x14ac:dyDescent="0.25">
      <c r="A412" t="s">
        <v>115</v>
      </c>
      <c r="B412" t="s">
        <v>124</v>
      </c>
      <c r="C412" t="s">
        <v>361</v>
      </c>
      <c r="D412" t="s">
        <v>360</v>
      </c>
    </row>
    <row r="413" spans="1:4" x14ac:dyDescent="0.25">
      <c r="A413" t="s">
        <v>115</v>
      </c>
      <c r="B413" t="s">
        <v>124</v>
      </c>
      <c r="C413" t="s">
        <v>359</v>
      </c>
      <c r="D413" t="s">
        <v>360</v>
      </c>
    </row>
    <row r="414" spans="1:4" x14ac:dyDescent="0.25">
      <c r="A414" t="s">
        <v>115</v>
      </c>
      <c r="B414" t="s">
        <v>124</v>
      </c>
      <c r="C414" t="s">
        <v>360</v>
      </c>
      <c r="D414" t="s">
        <v>360</v>
      </c>
    </row>
    <row r="415" spans="1:4" x14ac:dyDescent="0.25">
      <c r="A415" t="s">
        <v>115</v>
      </c>
      <c r="B415" t="s">
        <v>124</v>
      </c>
      <c r="C415" t="s">
        <v>360</v>
      </c>
      <c r="D415" t="s">
        <v>360</v>
      </c>
    </row>
    <row r="416" spans="1:4" x14ac:dyDescent="0.25">
      <c r="A416" t="s">
        <v>115</v>
      </c>
      <c r="B416" t="s">
        <v>124</v>
      </c>
      <c r="C416" t="s">
        <v>360</v>
      </c>
      <c r="D416" t="s">
        <v>360</v>
      </c>
    </row>
    <row r="417" spans="1:4" x14ac:dyDescent="0.25">
      <c r="A417" t="s">
        <v>115</v>
      </c>
      <c r="B417" t="s">
        <v>124</v>
      </c>
      <c r="C417" t="s">
        <v>361</v>
      </c>
      <c r="D417" t="s">
        <v>360</v>
      </c>
    </row>
    <row r="418" spans="1:4" x14ac:dyDescent="0.25">
      <c r="A418" t="s">
        <v>115</v>
      </c>
      <c r="B418" t="s">
        <v>124</v>
      </c>
      <c r="C418" t="s">
        <v>361</v>
      </c>
      <c r="D418" t="s">
        <v>360</v>
      </c>
    </row>
    <row r="419" spans="1:4" x14ac:dyDescent="0.25">
      <c r="A419" t="s">
        <v>115</v>
      </c>
      <c r="B419" t="s">
        <v>124</v>
      </c>
      <c r="C419" t="s">
        <v>361</v>
      </c>
      <c r="D419" t="s">
        <v>360</v>
      </c>
    </row>
    <row r="420" spans="1:4" x14ac:dyDescent="0.25">
      <c r="A420" t="s">
        <v>115</v>
      </c>
      <c r="B420" t="s">
        <v>124</v>
      </c>
      <c r="C420" t="s">
        <v>360</v>
      </c>
      <c r="D420" t="s">
        <v>360</v>
      </c>
    </row>
    <row r="421" spans="1:4" x14ac:dyDescent="0.25">
      <c r="A421" t="s">
        <v>115</v>
      </c>
      <c r="B421" t="s">
        <v>127</v>
      </c>
      <c r="C421" t="s">
        <v>360</v>
      </c>
      <c r="D421" t="s">
        <v>360</v>
      </c>
    </row>
    <row r="422" spans="1:4" x14ac:dyDescent="0.25">
      <c r="A422" t="s">
        <v>115</v>
      </c>
      <c r="B422" t="s">
        <v>127</v>
      </c>
      <c r="C422" t="s">
        <v>359</v>
      </c>
      <c r="D422" t="s">
        <v>360</v>
      </c>
    </row>
    <row r="423" spans="1:4" x14ac:dyDescent="0.25">
      <c r="A423" t="s">
        <v>115</v>
      </c>
      <c r="B423" t="s">
        <v>127</v>
      </c>
      <c r="C423" t="s">
        <v>360</v>
      </c>
      <c r="D423" t="s">
        <v>360</v>
      </c>
    </row>
    <row r="424" spans="1:4" x14ac:dyDescent="0.25">
      <c r="A424" t="s">
        <v>115</v>
      </c>
      <c r="B424" t="s">
        <v>127</v>
      </c>
      <c r="C424" t="s">
        <v>360</v>
      </c>
      <c r="D424" t="s">
        <v>360</v>
      </c>
    </row>
    <row r="425" spans="1:4" x14ac:dyDescent="0.25">
      <c r="A425" t="s">
        <v>115</v>
      </c>
      <c r="B425" t="s">
        <v>127</v>
      </c>
      <c r="C425" t="s">
        <v>361</v>
      </c>
      <c r="D425" t="s">
        <v>360</v>
      </c>
    </row>
    <row r="426" spans="1:4" x14ac:dyDescent="0.25">
      <c r="A426" t="s">
        <v>115</v>
      </c>
      <c r="B426" t="s">
        <v>127</v>
      </c>
      <c r="C426" t="s">
        <v>359</v>
      </c>
      <c r="D426" t="s">
        <v>360</v>
      </c>
    </row>
    <row r="427" spans="1:4" x14ac:dyDescent="0.25">
      <c r="A427" t="s">
        <v>115</v>
      </c>
      <c r="B427" t="s">
        <v>127</v>
      </c>
      <c r="C427" t="s">
        <v>360</v>
      </c>
      <c r="D427" t="s">
        <v>360</v>
      </c>
    </row>
    <row r="428" spans="1:4" x14ac:dyDescent="0.25">
      <c r="A428" t="s">
        <v>115</v>
      </c>
      <c r="B428" t="s">
        <v>127</v>
      </c>
      <c r="C428" t="s">
        <v>360</v>
      </c>
      <c r="D428" t="s">
        <v>360</v>
      </c>
    </row>
    <row r="429" spans="1:4" x14ac:dyDescent="0.25">
      <c r="A429" t="s">
        <v>115</v>
      </c>
      <c r="B429" t="s">
        <v>127</v>
      </c>
      <c r="C429" t="s">
        <v>360</v>
      </c>
      <c r="D429" t="s">
        <v>360</v>
      </c>
    </row>
    <row r="430" spans="1:4" x14ac:dyDescent="0.25">
      <c r="A430" t="s">
        <v>115</v>
      </c>
      <c r="B430" t="s">
        <v>127</v>
      </c>
      <c r="C430" t="s">
        <v>361</v>
      </c>
      <c r="D430" t="s">
        <v>360</v>
      </c>
    </row>
    <row r="431" spans="1:4" x14ac:dyDescent="0.25">
      <c r="A431" t="s">
        <v>115</v>
      </c>
      <c r="B431" t="s">
        <v>127</v>
      </c>
      <c r="C431" t="s">
        <v>360</v>
      </c>
      <c r="D431" t="s">
        <v>360</v>
      </c>
    </row>
    <row r="432" spans="1:4" x14ac:dyDescent="0.25">
      <c r="A432" t="s">
        <v>115</v>
      </c>
      <c r="B432" t="s">
        <v>127</v>
      </c>
      <c r="C432" t="s">
        <v>360</v>
      </c>
      <c r="D432" t="s">
        <v>360</v>
      </c>
    </row>
    <row r="433" spans="1:4" x14ac:dyDescent="0.25">
      <c r="A433" t="s">
        <v>115</v>
      </c>
      <c r="B433" t="s">
        <v>127</v>
      </c>
      <c r="C433" t="s">
        <v>360</v>
      </c>
      <c r="D433" t="s">
        <v>360</v>
      </c>
    </row>
    <row r="434" spans="1:4" x14ac:dyDescent="0.25">
      <c r="A434" t="s">
        <v>115</v>
      </c>
      <c r="B434" t="s">
        <v>127</v>
      </c>
      <c r="C434" t="s">
        <v>360</v>
      </c>
      <c r="D434" t="s">
        <v>360</v>
      </c>
    </row>
    <row r="435" spans="1:4" x14ac:dyDescent="0.25">
      <c r="A435" t="s">
        <v>115</v>
      </c>
      <c r="B435" t="s">
        <v>127</v>
      </c>
      <c r="C435" t="s">
        <v>362</v>
      </c>
      <c r="D435" t="s">
        <v>360</v>
      </c>
    </row>
    <row r="436" spans="1:4" x14ac:dyDescent="0.25">
      <c r="A436" t="s">
        <v>115</v>
      </c>
      <c r="B436" t="s">
        <v>127</v>
      </c>
      <c r="C436" t="s">
        <v>359</v>
      </c>
      <c r="D436" t="s">
        <v>360</v>
      </c>
    </row>
    <row r="437" spans="1:4" x14ac:dyDescent="0.25">
      <c r="A437" t="s">
        <v>115</v>
      </c>
      <c r="B437" t="s">
        <v>127</v>
      </c>
      <c r="C437" t="s">
        <v>359</v>
      </c>
      <c r="D437" t="s">
        <v>360</v>
      </c>
    </row>
    <row r="438" spans="1:4" x14ac:dyDescent="0.25">
      <c r="A438" t="s">
        <v>115</v>
      </c>
      <c r="B438" t="s">
        <v>127</v>
      </c>
      <c r="C438" t="s">
        <v>359</v>
      </c>
      <c r="D438" t="s">
        <v>360</v>
      </c>
    </row>
    <row r="439" spans="1:4" x14ac:dyDescent="0.25">
      <c r="A439" t="s">
        <v>115</v>
      </c>
      <c r="B439" t="s">
        <v>127</v>
      </c>
      <c r="C439" t="s">
        <v>359</v>
      </c>
      <c r="D439" t="s">
        <v>360</v>
      </c>
    </row>
    <row r="440" spans="1:4" x14ac:dyDescent="0.25">
      <c r="A440" t="s">
        <v>115</v>
      </c>
      <c r="B440" t="s">
        <v>127</v>
      </c>
      <c r="C440" t="s">
        <v>360</v>
      </c>
      <c r="D440" t="s">
        <v>360</v>
      </c>
    </row>
    <row r="441" spans="1:4" x14ac:dyDescent="0.25">
      <c r="A441" t="s">
        <v>115</v>
      </c>
      <c r="B441" t="s">
        <v>127</v>
      </c>
      <c r="C441" t="s">
        <v>360</v>
      </c>
      <c r="D441" t="s">
        <v>360</v>
      </c>
    </row>
    <row r="442" spans="1:4" x14ac:dyDescent="0.25">
      <c r="A442" t="s">
        <v>115</v>
      </c>
      <c r="B442" t="s">
        <v>127</v>
      </c>
      <c r="C442" t="s">
        <v>360</v>
      </c>
      <c r="D442" t="s">
        <v>360</v>
      </c>
    </row>
    <row r="443" spans="1:4" x14ac:dyDescent="0.25">
      <c r="A443" t="s">
        <v>115</v>
      </c>
      <c r="B443" t="s">
        <v>127</v>
      </c>
      <c r="C443" t="s">
        <v>359</v>
      </c>
      <c r="D443" t="s">
        <v>360</v>
      </c>
    </row>
    <row r="444" spans="1:4" x14ac:dyDescent="0.25">
      <c r="A444" t="s">
        <v>115</v>
      </c>
      <c r="B444" t="s">
        <v>127</v>
      </c>
      <c r="C444" t="s">
        <v>359</v>
      </c>
      <c r="D444" t="s">
        <v>360</v>
      </c>
    </row>
    <row r="445" spans="1:4" x14ac:dyDescent="0.25">
      <c r="A445" t="s">
        <v>115</v>
      </c>
      <c r="B445" t="s">
        <v>127</v>
      </c>
      <c r="C445" t="s">
        <v>359</v>
      </c>
      <c r="D445" t="s">
        <v>360</v>
      </c>
    </row>
    <row r="446" spans="1:4" x14ac:dyDescent="0.25">
      <c r="A446" t="s">
        <v>115</v>
      </c>
      <c r="B446" t="s">
        <v>127</v>
      </c>
      <c r="C446" t="s">
        <v>359</v>
      </c>
      <c r="D446" t="s">
        <v>360</v>
      </c>
    </row>
    <row r="447" spans="1:4" x14ac:dyDescent="0.25">
      <c r="A447" t="s">
        <v>115</v>
      </c>
      <c r="B447" t="s">
        <v>127</v>
      </c>
      <c r="C447" t="s">
        <v>359</v>
      </c>
      <c r="D447" t="s">
        <v>360</v>
      </c>
    </row>
    <row r="448" spans="1:4" x14ac:dyDescent="0.25">
      <c r="A448" t="s">
        <v>115</v>
      </c>
      <c r="B448" t="s">
        <v>127</v>
      </c>
      <c r="C448" t="s">
        <v>359</v>
      </c>
      <c r="D448" t="s">
        <v>360</v>
      </c>
    </row>
    <row r="449" spans="1:4" x14ac:dyDescent="0.25">
      <c r="A449" t="s">
        <v>130</v>
      </c>
      <c r="B449" t="s">
        <v>131</v>
      </c>
      <c r="C449" t="s">
        <v>359</v>
      </c>
      <c r="D449" t="s">
        <v>359</v>
      </c>
    </row>
    <row r="450" spans="1:4" x14ac:dyDescent="0.25">
      <c r="A450" t="s">
        <v>130</v>
      </c>
      <c r="B450" t="s">
        <v>131</v>
      </c>
      <c r="C450" t="s">
        <v>362</v>
      </c>
      <c r="D450" t="s">
        <v>359</v>
      </c>
    </row>
    <row r="451" spans="1:4" x14ac:dyDescent="0.25">
      <c r="A451" t="s">
        <v>130</v>
      </c>
      <c r="B451" t="s">
        <v>131</v>
      </c>
      <c r="C451" t="s">
        <v>359</v>
      </c>
      <c r="D451" t="s">
        <v>359</v>
      </c>
    </row>
    <row r="452" spans="1:4" x14ac:dyDescent="0.25">
      <c r="A452" t="s">
        <v>130</v>
      </c>
      <c r="B452" t="s">
        <v>131</v>
      </c>
      <c r="C452" t="s">
        <v>359</v>
      </c>
      <c r="D452" t="s">
        <v>359</v>
      </c>
    </row>
    <row r="453" spans="1:4" x14ac:dyDescent="0.25">
      <c r="A453" t="s">
        <v>130</v>
      </c>
      <c r="B453" t="s">
        <v>131</v>
      </c>
      <c r="C453" t="s">
        <v>361</v>
      </c>
      <c r="D453" t="s">
        <v>359</v>
      </c>
    </row>
    <row r="454" spans="1:4" x14ac:dyDescent="0.25">
      <c r="A454" t="s">
        <v>130</v>
      </c>
      <c r="B454" t="s">
        <v>131</v>
      </c>
      <c r="C454" t="s">
        <v>359</v>
      </c>
      <c r="D454" t="s">
        <v>359</v>
      </c>
    </row>
    <row r="455" spans="1:4" x14ac:dyDescent="0.25">
      <c r="A455" t="s">
        <v>130</v>
      </c>
      <c r="B455" t="s">
        <v>131</v>
      </c>
      <c r="C455" t="s">
        <v>359</v>
      </c>
      <c r="D455" t="s">
        <v>359</v>
      </c>
    </row>
    <row r="456" spans="1:4" x14ac:dyDescent="0.25">
      <c r="A456" t="s">
        <v>130</v>
      </c>
      <c r="B456" t="s">
        <v>131</v>
      </c>
      <c r="C456" t="s">
        <v>359</v>
      </c>
      <c r="D456" t="s">
        <v>359</v>
      </c>
    </row>
    <row r="457" spans="1:4" x14ac:dyDescent="0.25">
      <c r="A457" t="s">
        <v>130</v>
      </c>
      <c r="B457" t="s">
        <v>131</v>
      </c>
      <c r="C457" t="s">
        <v>359</v>
      </c>
      <c r="D457" t="s">
        <v>359</v>
      </c>
    </row>
    <row r="458" spans="1:4" x14ac:dyDescent="0.25">
      <c r="A458" t="s">
        <v>130</v>
      </c>
      <c r="B458" t="s">
        <v>131</v>
      </c>
      <c r="C458" t="s">
        <v>360</v>
      </c>
      <c r="D458" t="s">
        <v>359</v>
      </c>
    </row>
    <row r="459" spans="1:4" x14ac:dyDescent="0.25">
      <c r="A459" t="s">
        <v>130</v>
      </c>
      <c r="B459" t="s">
        <v>131</v>
      </c>
      <c r="C459" t="s">
        <v>360</v>
      </c>
      <c r="D459" t="s">
        <v>359</v>
      </c>
    </row>
    <row r="460" spans="1:4" x14ac:dyDescent="0.25">
      <c r="A460" t="s">
        <v>130</v>
      </c>
      <c r="B460" t="s">
        <v>131</v>
      </c>
      <c r="C460" t="s">
        <v>359</v>
      </c>
      <c r="D460" t="s">
        <v>359</v>
      </c>
    </row>
    <row r="461" spans="1:4" x14ac:dyDescent="0.25">
      <c r="A461" t="s">
        <v>130</v>
      </c>
      <c r="B461" t="s">
        <v>131</v>
      </c>
      <c r="C461" t="s">
        <v>361</v>
      </c>
      <c r="D461" t="s">
        <v>359</v>
      </c>
    </row>
    <row r="462" spans="1:4" x14ac:dyDescent="0.25">
      <c r="A462" t="s">
        <v>130</v>
      </c>
      <c r="B462" t="s">
        <v>131</v>
      </c>
      <c r="C462" t="s">
        <v>360</v>
      </c>
      <c r="D462" t="s">
        <v>359</v>
      </c>
    </row>
    <row r="463" spans="1:4" x14ac:dyDescent="0.25">
      <c r="A463" t="s">
        <v>130</v>
      </c>
      <c r="B463" t="s">
        <v>131</v>
      </c>
      <c r="C463" t="s">
        <v>359</v>
      </c>
      <c r="D463" t="s">
        <v>359</v>
      </c>
    </row>
    <row r="464" spans="1:4" x14ac:dyDescent="0.25">
      <c r="A464" t="s">
        <v>130</v>
      </c>
      <c r="B464" t="s">
        <v>134</v>
      </c>
      <c r="C464" t="s">
        <v>362</v>
      </c>
      <c r="D464" t="s">
        <v>362</v>
      </c>
    </row>
    <row r="465" spans="1:4" x14ac:dyDescent="0.25">
      <c r="A465" t="s">
        <v>130</v>
      </c>
      <c r="B465" t="s">
        <v>134</v>
      </c>
      <c r="C465" t="s">
        <v>362</v>
      </c>
      <c r="D465" t="s">
        <v>362</v>
      </c>
    </row>
    <row r="466" spans="1:4" x14ac:dyDescent="0.25">
      <c r="A466" t="s">
        <v>130</v>
      </c>
      <c r="B466" t="s">
        <v>134</v>
      </c>
      <c r="C466" t="s">
        <v>360</v>
      </c>
      <c r="D466" t="s">
        <v>362</v>
      </c>
    </row>
    <row r="467" spans="1:4" x14ac:dyDescent="0.25">
      <c r="A467" t="s">
        <v>130</v>
      </c>
      <c r="B467" t="s">
        <v>134</v>
      </c>
      <c r="C467" t="s">
        <v>360</v>
      </c>
      <c r="D467" t="s">
        <v>362</v>
      </c>
    </row>
    <row r="468" spans="1:4" x14ac:dyDescent="0.25">
      <c r="A468" t="s">
        <v>130</v>
      </c>
      <c r="B468" t="s">
        <v>134</v>
      </c>
      <c r="C468" t="s">
        <v>361</v>
      </c>
      <c r="D468" t="s">
        <v>362</v>
      </c>
    </row>
    <row r="469" spans="1:4" x14ac:dyDescent="0.25">
      <c r="A469" t="s">
        <v>130</v>
      </c>
      <c r="B469" t="s">
        <v>134</v>
      </c>
      <c r="C469" t="s">
        <v>362</v>
      </c>
      <c r="D469" t="s">
        <v>362</v>
      </c>
    </row>
    <row r="470" spans="1:4" x14ac:dyDescent="0.25">
      <c r="A470" t="s">
        <v>130</v>
      </c>
      <c r="B470" t="s">
        <v>134</v>
      </c>
      <c r="C470" t="s">
        <v>361</v>
      </c>
      <c r="D470" t="s">
        <v>362</v>
      </c>
    </row>
    <row r="471" spans="1:4" x14ac:dyDescent="0.25">
      <c r="A471" t="s">
        <v>130</v>
      </c>
      <c r="B471" t="s">
        <v>134</v>
      </c>
      <c r="C471" t="s">
        <v>360</v>
      </c>
      <c r="D471" t="s">
        <v>362</v>
      </c>
    </row>
    <row r="472" spans="1:4" x14ac:dyDescent="0.25">
      <c r="A472" t="s">
        <v>130</v>
      </c>
      <c r="B472" t="s">
        <v>134</v>
      </c>
      <c r="C472" t="s">
        <v>361</v>
      </c>
      <c r="D472" t="s">
        <v>362</v>
      </c>
    </row>
    <row r="473" spans="1:4" x14ac:dyDescent="0.25">
      <c r="A473" t="s">
        <v>130</v>
      </c>
      <c r="B473" t="s">
        <v>134</v>
      </c>
      <c r="C473" t="s">
        <v>362</v>
      </c>
      <c r="D473" t="s">
        <v>362</v>
      </c>
    </row>
    <row r="474" spans="1:4" x14ac:dyDescent="0.25">
      <c r="A474" t="s">
        <v>130</v>
      </c>
      <c r="B474" t="s">
        <v>134</v>
      </c>
      <c r="C474" t="s">
        <v>360</v>
      </c>
      <c r="D474" t="s">
        <v>362</v>
      </c>
    </row>
    <row r="475" spans="1:4" x14ac:dyDescent="0.25">
      <c r="A475" t="s">
        <v>130</v>
      </c>
      <c r="B475" t="s">
        <v>134</v>
      </c>
      <c r="C475" t="s">
        <v>362</v>
      </c>
      <c r="D475" t="s">
        <v>362</v>
      </c>
    </row>
    <row r="476" spans="1:4" x14ac:dyDescent="0.25">
      <c r="A476" t="s">
        <v>130</v>
      </c>
      <c r="B476" t="s">
        <v>134</v>
      </c>
      <c r="C476" t="s">
        <v>360</v>
      </c>
      <c r="D476" t="s">
        <v>362</v>
      </c>
    </row>
    <row r="477" spans="1:4" x14ac:dyDescent="0.25">
      <c r="A477" t="s">
        <v>130</v>
      </c>
      <c r="B477" t="s">
        <v>134</v>
      </c>
      <c r="C477" t="s">
        <v>360</v>
      </c>
      <c r="D477" t="s">
        <v>362</v>
      </c>
    </row>
    <row r="478" spans="1:4" x14ac:dyDescent="0.25">
      <c r="A478" t="s">
        <v>130</v>
      </c>
      <c r="B478" t="s">
        <v>134</v>
      </c>
      <c r="C478" t="s">
        <v>360</v>
      </c>
      <c r="D478" t="s">
        <v>362</v>
      </c>
    </row>
    <row r="479" spans="1:4" x14ac:dyDescent="0.25">
      <c r="A479" t="s">
        <v>130</v>
      </c>
      <c r="B479" t="s">
        <v>134</v>
      </c>
      <c r="C479" t="s">
        <v>359</v>
      </c>
      <c r="D479" t="s">
        <v>362</v>
      </c>
    </row>
    <row r="480" spans="1:4" x14ac:dyDescent="0.25">
      <c r="A480" t="s">
        <v>130</v>
      </c>
      <c r="B480" t="s">
        <v>134</v>
      </c>
      <c r="C480" t="s">
        <v>362</v>
      </c>
      <c r="D480" t="s">
        <v>362</v>
      </c>
    </row>
    <row r="481" spans="1:4" x14ac:dyDescent="0.25">
      <c r="A481" t="s">
        <v>130</v>
      </c>
      <c r="B481" t="s">
        <v>134</v>
      </c>
      <c r="C481" t="s">
        <v>362</v>
      </c>
      <c r="D481" t="s">
        <v>362</v>
      </c>
    </row>
    <row r="482" spans="1:4" x14ac:dyDescent="0.25">
      <c r="A482" t="s">
        <v>130</v>
      </c>
      <c r="B482" t="s">
        <v>134</v>
      </c>
      <c r="C482" t="s">
        <v>361</v>
      </c>
      <c r="D482" t="s">
        <v>362</v>
      </c>
    </row>
    <row r="483" spans="1:4" x14ac:dyDescent="0.25">
      <c r="A483" t="s">
        <v>130</v>
      </c>
      <c r="B483" t="s">
        <v>137</v>
      </c>
      <c r="C483" t="s">
        <v>360</v>
      </c>
      <c r="D483" t="s">
        <v>360</v>
      </c>
    </row>
    <row r="484" spans="1:4" x14ac:dyDescent="0.25">
      <c r="A484" t="s">
        <v>130</v>
      </c>
      <c r="B484" t="s">
        <v>137</v>
      </c>
      <c r="C484" t="s">
        <v>361</v>
      </c>
      <c r="D484" t="s">
        <v>360</v>
      </c>
    </row>
    <row r="485" spans="1:4" x14ac:dyDescent="0.25">
      <c r="A485" t="s">
        <v>130</v>
      </c>
      <c r="B485" t="s">
        <v>137</v>
      </c>
      <c r="C485" t="s">
        <v>360</v>
      </c>
      <c r="D485" t="s">
        <v>360</v>
      </c>
    </row>
    <row r="486" spans="1:4" x14ac:dyDescent="0.25">
      <c r="A486" t="s">
        <v>130</v>
      </c>
      <c r="B486" t="s">
        <v>137</v>
      </c>
      <c r="C486" t="s">
        <v>360</v>
      </c>
      <c r="D486" t="s">
        <v>360</v>
      </c>
    </row>
    <row r="487" spans="1:4" x14ac:dyDescent="0.25">
      <c r="A487" t="s">
        <v>130</v>
      </c>
      <c r="B487" t="s">
        <v>137</v>
      </c>
      <c r="C487" t="s">
        <v>362</v>
      </c>
      <c r="D487" t="s">
        <v>360</v>
      </c>
    </row>
    <row r="488" spans="1:4" x14ac:dyDescent="0.25">
      <c r="A488" t="s">
        <v>130</v>
      </c>
      <c r="B488" t="s">
        <v>137</v>
      </c>
      <c r="C488" t="s">
        <v>360</v>
      </c>
      <c r="D488" t="s">
        <v>360</v>
      </c>
    </row>
    <row r="489" spans="1:4" x14ac:dyDescent="0.25">
      <c r="A489" t="s">
        <v>130</v>
      </c>
      <c r="B489" t="s">
        <v>137</v>
      </c>
      <c r="C489" t="s">
        <v>361</v>
      </c>
      <c r="D489" t="s">
        <v>360</v>
      </c>
    </row>
    <row r="490" spans="1:4" x14ac:dyDescent="0.25">
      <c r="A490" t="s">
        <v>130</v>
      </c>
      <c r="B490" t="s">
        <v>137</v>
      </c>
      <c r="C490" t="s">
        <v>359</v>
      </c>
      <c r="D490" t="s">
        <v>360</v>
      </c>
    </row>
    <row r="491" spans="1:4" x14ac:dyDescent="0.25">
      <c r="A491" t="s">
        <v>130</v>
      </c>
      <c r="B491" t="s">
        <v>137</v>
      </c>
      <c r="C491" t="s">
        <v>361</v>
      </c>
      <c r="D491" t="s">
        <v>360</v>
      </c>
    </row>
    <row r="492" spans="1:4" x14ac:dyDescent="0.25">
      <c r="A492" t="s">
        <v>130</v>
      </c>
      <c r="B492" t="s">
        <v>137</v>
      </c>
      <c r="C492" t="s">
        <v>359</v>
      </c>
      <c r="D492" t="s">
        <v>360</v>
      </c>
    </row>
    <row r="493" spans="1:4" x14ac:dyDescent="0.25">
      <c r="A493" t="s">
        <v>130</v>
      </c>
      <c r="B493" t="s">
        <v>137</v>
      </c>
      <c r="C493" t="s">
        <v>360</v>
      </c>
      <c r="D493" t="s">
        <v>360</v>
      </c>
    </row>
    <row r="494" spans="1:4" x14ac:dyDescent="0.25">
      <c r="A494" t="s">
        <v>130</v>
      </c>
      <c r="B494" t="s">
        <v>137</v>
      </c>
      <c r="C494" t="s">
        <v>359</v>
      </c>
      <c r="D494" t="s">
        <v>360</v>
      </c>
    </row>
    <row r="495" spans="1:4" x14ac:dyDescent="0.25">
      <c r="A495" t="s">
        <v>130</v>
      </c>
      <c r="B495" t="s">
        <v>137</v>
      </c>
      <c r="C495" t="s">
        <v>362</v>
      </c>
      <c r="D495" t="s">
        <v>360</v>
      </c>
    </row>
    <row r="496" spans="1:4" x14ac:dyDescent="0.25">
      <c r="A496" t="s">
        <v>130</v>
      </c>
      <c r="B496" t="s">
        <v>137</v>
      </c>
      <c r="C496" t="s">
        <v>359</v>
      </c>
      <c r="D496" t="s">
        <v>360</v>
      </c>
    </row>
    <row r="497" spans="1:4" x14ac:dyDescent="0.25">
      <c r="A497" t="s">
        <v>130</v>
      </c>
      <c r="B497" t="s">
        <v>137</v>
      </c>
      <c r="C497" t="s">
        <v>359</v>
      </c>
      <c r="D497" t="s">
        <v>360</v>
      </c>
    </row>
    <row r="498" spans="1:4" x14ac:dyDescent="0.25">
      <c r="A498" t="s">
        <v>130</v>
      </c>
      <c r="B498" t="s">
        <v>137</v>
      </c>
      <c r="C498" t="s">
        <v>361</v>
      </c>
      <c r="D498" t="s">
        <v>360</v>
      </c>
    </row>
    <row r="499" spans="1:4" x14ac:dyDescent="0.25">
      <c r="A499" t="s">
        <v>130</v>
      </c>
      <c r="B499" t="s">
        <v>137</v>
      </c>
      <c r="C499" t="s">
        <v>360</v>
      </c>
      <c r="D499" t="s">
        <v>360</v>
      </c>
    </row>
    <row r="500" spans="1:4" x14ac:dyDescent="0.25">
      <c r="A500" t="s">
        <v>130</v>
      </c>
      <c r="B500" t="s">
        <v>137</v>
      </c>
      <c r="C500" t="s">
        <v>361</v>
      </c>
      <c r="D500" t="s">
        <v>360</v>
      </c>
    </row>
    <row r="501" spans="1:4" x14ac:dyDescent="0.25">
      <c r="A501" t="s">
        <v>130</v>
      </c>
      <c r="B501" t="s">
        <v>137</v>
      </c>
      <c r="C501" t="s">
        <v>360</v>
      </c>
      <c r="D501" t="s">
        <v>360</v>
      </c>
    </row>
    <row r="502" spans="1:4" x14ac:dyDescent="0.25">
      <c r="A502" t="s">
        <v>130</v>
      </c>
      <c r="B502" t="s">
        <v>137</v>
      </c>
      <c r="C502" t="s">
        <v>359</v>
      </c>
      <c r="D502" t="s">
        <v>360</v>
      </c>
    </row>
    <row r="503" spans="1:4" x14ac:dyDescent="0.25">
      <c r="A503" t="s">
        <v>130</v>
      </c>
      <c r="B503" t="s">
        <v>137</v>
      </c>
      <c r="C503" t="s">
        <v>359</v>
      </c>
      <c r="D503" t="s">
        <v>360</v>
      </c>
    </row>
    <row r="504" spans="1:4" x14ac:dyDescent="0.25">
      <c r="A504" t="s">
        <v>130</v>
      </c>
      <c r="B504" t="s">
        <v>137</v>
      </c>
      <c r="C504" t="s">
        <v>360</v>
      </c>
      <c r="D504" t="s">
        <v>360</v>
      </c>
    </row>
    <row r="505" spans="1:4" x14ac:dyDescent="0.25">
      <c r="A505" t="s">
        <v>130</v>
      </c>
      <c r="B505" t="s">
        <v>137</v>
      </c>
      <c r="C505" t="s">
        <v>359</v>
      </c>
      <c r="D505" t="s">
        <v>360</v>
      </c>
    </row>
    <row r="506" spans="1:4" x14ac:dyDescent="0.25">
      <c r="A506" t="s">
        <v>130</v>
      </c>
      <c r="B506" t="s">
        <v>137</v>
      </c>
      <c r="C506" t="s">
        <v>362</v>
      </c>
      <c r="D506" t="s">
        <v>360</v>
      </c>
    </row>
    <row r="507" spans="1:4" x14ac:dyDescent="0.25">
      <c r="A507" t="s">
        <v>130</v>
      </c>
      <c r="B507" t="s">
        <v>137</v>
      </c>
      <c r="C507" t="s">
        <v>360</v>
      </c>
      <c r="D507" t="s">
        <v>360</v>
      </c>
    </row>
    <row r="508" spans="1:4" x14ac:dyDescent="0.25">
      <c r="A508" t="s">
        <v>130</v>
      </c>
      <c r="B508" t="s">
        <v>137</v>
      </c>
      <c r="C508" t="s">
        <v>360</v>
      </c>
      <c r="D508" t="s">
        <v>360</v>
      </c>
    </row>
    <row r="509" spans="1:4" x14ac:dyDescent="0.25">
      <c r="A509" t="s">
        <v>130</v>
      </c>
      <c r="B509" t="s">
        <v>137</v>
      </c>
      <c r="C509" t="s">
        <v>359</v>
      </c>
      <c r="D509" t="s">
        <v>360</v>
      </c>
    </row>
    <row r="510" spans="1:4" x14ac:dyDescent="0.25">
      <c r="A510" t="s">
        <v>130</v>
      </c>
      <c r="B510" t="s">
        <v>137</v>
      </c>
      <c r="C510" t="s">
        <v>359</v>
      </c>
      <c r="D510" t="s">
        <v>360</v>
      </c>
    </row>
    <row r="511" spans="1:4" x14ac:dyDescent="0.25">
      <c r="A511" t="s">
        <v>130</v>
      </c>
      <c r="B511" t="s">
        <v>137</v>
      </c>
      <c r="C511" t="s">
        <v>359</v>
      </c>
      <c r="D511" t="s">
        <v>360</v>
      </c>
    </row>
    <row r="512" spans="1:4" x14ac:dyDescent="0.25">
      <c r="A512" t="s">
        <v>130</v>
      </c>
      <c r="B512" t="s">
        <v>140</v>
      </c>
      <c r="C512" t="s">
        <v>359</v>
      </c>
      <c r="D512" t="s">
        <v>359</v>
      </c>
    </row>
    <row r="513" spans="1:4" x14ac:dyDescent="0.25">
      <c r="A513" t="s">
        <v>130</v>
      </c>
      <c r="B513" t="s">
        <v>140</v>
      </c>
      <c r="C513" t="s">
        <v>359</v>
      </c>
      <c r="D513" t="s">
        <v>359</v>
      </c>
    </row>
    <row r="514" spans="1:4" x14ac:dyDescent="0.25">
      <c r="A514" t="s">
        <v>130</v>
      </c>
      <c r="B514" t="s">
        <v>140</v>
      </c>
      <c r="C514" t="s">
        <v>359</v>
      </c>
      <c r="D514" t="s">
        <v>359</v>
      </c>
    </row>
    <row r="515" spans="1:4" x14ac:dyDescent="0.25">
      <c r="A515" t="s">
        <v>130</v>
      </c>
      <c r="B515" t="s">
        <v>140</v>
      </c>
      <c r="C515" t="s">
        <v>359</v>
      </c>
      <c r="D515" t="s">
        <v>359</v>
      </c>
    </row>
    <row r="516" spans="1:4" x14ac:dyDescent="0.25">
      <c r="A516" t="s">
        <v>130</v>
      </c>
      <c r="B516" t="s">
        <v>140</v>
      </c>
      <c r="C516" t="s">
        <v>359</v>
      </c>
      <c r="D516" t="s">
        <v>359</v>
      </c>
    </row>
    <row r="517" spans="1:4" x14ac:dyDescent="0.25">
      <c r="A517" t="s">
        <v>130</v>
      </c>
      <c r="B517" t="s">
        <v>140</v>
      </c>
      <c r="C517" t="s">
        <v>360</v>
      </c>
      <c r="D517" t="s">
        <v>359</v>
      </c>
    </row>
    <row r="518" spans="1:4" x14ac:dyDescent="0.25">
      <c r="A518" t="s">
        <v>130</v>
      </c>
      <c r="B518" t="s">
        <v>140</v>
      </c>
      <c r="C518" t="s">
        <v>362</v>
      </c>
      <c r="D518" t="s">
        <v>359</v>
      </c>
    </row>
    <row r="519" spans="1:4" x14ac:dyDescent="0.25">
      <c r="A519" t="s">
        <v>130</v>
      </c>
      <c r="B519" t="s">
        <v>140</v>
      </c>
      <c r="C519" t="s">
        <v>360</v>
      </c>
      <c r="D519" t="s">
        <v>359</v>
      </c>
    </row>
    <row r="520" spans="1:4" x14ac:dyDescent="0.25">
      <c r="A520" t="s">
        <v>130</v>
      </c>
      <c r="B520" t="s">
        <v>142</v>
      </c>
      <c r="C520" t="s">
        <v>362</v>
      </c>
      <c r="D520" t="s">
        <v>362</v>
      </c>
    </row>
    <row r="521" spans="1:4" x14ac:dyDescent="0.25">
      <c r="A521" t="s">
        <v>130</v>
      </c>
      <c r="B521" t="s">
        <v>142</v>
      </c>
      <c r="C521" t="s">
        <v>361</v>
      </c>
      <c r="D521" t="s">
        <v>362</v>
      </c>
    </row>
    <row r="522" spans="1:4" x14ac:dyDescent="0.25">
      <c r="A522" t="s">
        <v>130</v>
      </c>
      <c r="B522" t="s">
        <v>142</v>
      </c>
      <c r="C522" t="s">
        <v>361</v>
      </c>
      <c r="D522" t="s">
        <v>362</v>
      </c>
    </row>
    <row r="523" spans="1:4" x14ac:dyDescent="0.25">
      <c r="A523" t="s">
        <v>130</v>
      </c>
      <c r="B523" t="s">
        <v>142</v>
      </c>
      <c r="C523" t="s">
        <v>362</v>
      </c>
      <c r="D523" t="s">
        <v>362</v>
      </c>
    </row>
    <row r="524" spans="1:4" x14ac:dyDescent="0.25">
      <c r="A524" t="s">
        <v>130</v>
      </c>
      <c r="B524" t="s">
        <v>142</v>
      </c>
      <c r="C524" t="s">
        <v>362</v>
      </c>
      <c r="D524" t="s">
        <v>362</v>
      </c>
    </row>
    <row r="525" spans="1:4" x14ac:dyDescent="0.25">
      <c r="A525" t="s">
        <v>130</v>
      </c>
      <c r="B525" t="s">
        <v>142</v>
      </c>
      <c r="C525" t="s">
        <v>361</v>
      </c>
      <c r="D525" t="s">
        <v>362</v>
      </c>
    </row>
    <row r="526" spans="1:4" x14ac:dyDescent="0.25">
      <c r="A526" t="s">
        <v>130</v>
      </c>
      <c r="B526" t="s">
        <v>142</v>
      </c>
      <c r="C526" t="s">
        <v>360</v>
      </c>
      <c r="D526" t="s">
        <v>362</v>
      </c>
    </row>
    <row r="527" spans="1:4" x14ac:dyDescent="0.25">
      <c r="A527" t="s">
        <v>130</v>
      </c>
      <c r="B527" t="s">
        <v>142</v>
      </c>
      <c r="C527" t="s">
        <v>360</v>
      </c>
      <c r="D527" t="s">
        <v>362</v>
      </c>
    </row>
    <row r="528" spans="1:4" x14ac:dyDescent="0.25">
      <c r="A528" t="s">
        <v>130</v>
      </c>
      <c r="B528" t="s">
        <v>142</v>
      </c>
      <c r="C528" t="s">
        <v>362</v>
      </c>
      <c r="D528" t="s">
        <v>362</v>
      </c>
    </row>
    <row r="529" spans="1:4" x14ac:dyDescent="0.25">
      <c r="A529" t="s">
        <v>130</v>
      </c>
      <c r="B529" t="s">
        <v>142</v>
      </c>
      <c r="C529" t="s">
        <v>361</v>
      </c>
      <c r="D529" t="s">
        <v>362</v>
      </c>
    </row>
    <row r="530" spans="1:4" x14ac:dyDescent="0.25">
      <c r="A530" t="s">
        <v>130</v>
      </c>
      <c r="B530" t="s">
        <v>142</v>
      </c>
      <c r="C530" t="s">
        <v>362</v>
      </c>
      <c r="D530" t="s">
        <v>362</v>
      </c>
    </row>
    <row r="531" spans="1:4" x14ac:dyDescent="0.25">
      <c r="A531" t="s">
        <v>130</v>
      </c>
      <c r="B531" t="s">
        <v>142</v>
      </c>
      <c r="C531" t="s">
        <v>362</v>
      </c>
      <c r="D531" t="s">
        <v>362</v>
      </c>
    </row>
    <row r="532" spans="1:4" x14ac:dyDescent="0.25">
      <c r="A532" t="s">
        <v>130</v>
      </c>
      <c r="B532" t="s">
        <v>142</v>
      </c>
      <c r="C532" t="s">
        <v>362</v>
      </c>
      <c r="D532" t="s">
        <v>362</v>
      </c>
    </row>
    <row r="533" spans="1:4" x14ac:dyDescent="0.25">
      <c r="A533" t="s">
        <v>130</v>
      </c>
      <c r="B533" t="s">
        <v>142</v>
      </c>
      <c r="C533" t="s">
        <v>360</v>
      </c>
      <c r="D533" t="s">
        <v>362</v>
      </c>
    </row>
    <row r="534" spans="1:4" x14ac:dyDescent="0.25">
      <c r="A534" t="s">
        <v>130</v>
      </c>
      <c r="B534" t="s">
        <v>142</v>
      </c>
      <c r="C534" t="s">
        <v>361</v>
      </c>
      <c r="D534" t="s">
        <v>362</v>
      </c>
    </row>
    <row r="535" spans="1:4" x14ac:dyDescent="0.25">
      <c r="A535" t="s">
        <v>130</v>
      </c>
      <c r="B535" t="s">
        <v>142</v>
      </c>
      <c r="C535" t="s">
        <v>361</v>
      </c>
      <c r="D535" t="s">
        <v>362</v>
      </c>
    </row>
    <row r="536" spans="1:4" x14ac:dyDescent="0.25">
      <c r="A536" t="s">
        <v>130</v>
      </c>
      <c r="B536" t="s">
        <v>142</v>
      </c>
      <c r="C536" t="s">
        <v>362</v>
      </c>
      <c r="D536" t="s">
        <v>362</v>
      </c>
    </row>
    <row r="537" spans="1:4" x14ac:dyDescent="0.25">
      <c r="A537" t="s">
        <v>130</v>
      </c>
      <c r="B537" t="s">
        <v>142</v>
      </c>
      <c r="C537" t="s">
        <v>360</v>
      </c>
      <c r="D537" t="s">
        <v>362</v>
      </c>
    </row>
    <row r="538" spans="1:4" x14ac:dyDescent="0.25">
      <c r="A538" t="s">
        <v>130</v>
      </c>
      <c r="B538" t="s">
        <v>142</v>
      </c>
      <c r="C538" t="s">
        <v>362</v>
      </c>
      <c r="D538" t="s">
        <v>362</v>
      </c>
    </row>
    <row r="539" spans="1:4" x14ac:dyDescent="0.25">
      <c r="A539" t="s">
        <v>130</v>
      </c>
      <c r="B539" t="s">
        <v>142</v>
      </c>
      <c r="C539" t="s">
        <v>362</v>
      </c>
      <c r="D539" t="s">
        <v>362</v>
      </c>
    </row>
    <row r="540" spans="1:4" x14ac:dyDescent="0.25">
      <c r="A540" t="s">
        <v>130</v>
      </c>
      <c r="B540" t="s">
        <v>142</v>
      </c>
      <c r="C540" t="s">
        <v>360</v>
      </c>
      <c r="D540" t="s">
        <v>362</v>
      </c>
    </row>
    <row r="541" spans="1:4" x14ac:dyDescent="0.25">
      <c r="A541" t="s">
        <v>130</v>
      </c>
      <c r="B541" t="s">
        <v>142</v>
      </c>
      <c r="C541" t="s">
        <v>360</v>
      </c>
      <c r="D541" t="s">
        <v>362</v>
      </c>
    </row>
    <row r="542" spans="1:4" x14ac:dyDescent="0.25">
      <c r="A542" t="s">
        <v>130</v>
      </c>
      <c r="B542" t="s">
        <v>142</v>
      </c>
      <c r="C542" t="s">
        <v>361</v>
      </c>
      <c r="D542" t="s">
        <v>362</v>
      </c>
    </row>
    <row r="543" spans="1:4" x14ac:dyDescent="0.25">
      <c r="A543" t="s">
        <v>130</v>
      </c>
      <c r="B543" t="s">
        <v>142</v>
      </c>
      <c r="C543" t="s">
        <v>362</v>
      </c>
      <c r="D543" t="s">
        <v>362</v>
      </c>
    </row>
    <row r="544" spans="1:4" x14ac:dyDescent="0.25">
      <c r="A544" t="s">
        <v>130</v>
      </c>
      <c r="B544" t="s">
        <v>142</v>
      </c>
      <c r="C544" t="s">
        <v>360</v>
      </c>
      <c r="D544" t="s">
        <v>362</v>
      </c>
    </row>
    <row r="545" spans="1:4" x14ac:dyDescent="0.25">
      <c r="A545" t="s">
        <v>130</v>
      </c>
      <c r="B545" t="s">
        <v>142</v>
      </c>
      <c r="C545" t="s">
        <v>360</v>
      </c>
      <c r="D545" t="s">
        <v>362</v>
      </c>
    </row>
    <row r="546" spans="1:4" x14ac:dyDescent="0.25">
      <c r="A546" t="s">
        <v>130</v>
      </c>
      <c r="B546" t="s">
        <v>144</v>
      </c>
      <c r="C546" t="s">
        <v>361</v>
      </c>
      <c r="D546" t="s">
        <v>361</v>
      </c>
    </row>
    <row r="547" spans="1:4" x14ac:dyDescent="0.25">
      <c r="A547" t="s">
        <v>130</v>
      </c>
      <c r="B547" t="s">
        <v>144</v>
      </c>
      <c r="C547" t="s">
        <v>361</v>
      </c>
      <c r="D547" t="s">
        <v>361</v>
      </c>
    </row>
    <row r="548" spans="1:4" x14ac:dyDescent="0.25">
      <c r="A548" t="s">
        <v>130</v>
      </c>
      <c r="B548" t="s">
        <v>144</v>
      </c>
      <c r="C548" t="s">
        <v>360</v>
      </c>
      <c r="D548" t="s">
        <v>361</v>
      </c>
    </row>
    <row r="549" spans="1:4" x14ac:dyDescent="0.25">
      <c r="A549" t="s">
        <v>130</v>
      </c>
      <c r="B549" t="s">
        <v>144</v>
      </c>
      <c r="C549" t="s">
        <v>362</v>
      </c>
      <c r="D549" t="s">
        <v>361</v>
      </c>
    </row>
    <row r="550" spans="1:4" x14ac:dyDescent="0.25">
      <c r="A550" t="s">
        <v>130</v>
      </c>
      <c r="B550" t="s">
        <v>144</v>
      </c>
      <c r="C550" t="s">
        <v>362</v>
      </c>
      <c r="D550" t="s">
        <v>361</v>
      </c>
    </row>
    <row r="551" spans="1:4" x14ac:dyDescent="0.25">
      <c r="A551" t="s">
        <v>130</v>
      </c>
      <c r="B551" t="s">
        <v>144</v>
      </c>
      <c r="C551" t="s">
        <v>362</v>
      </c>
      <c r="D551" t="s">
        <v>361</v>
      </c>
    </row>
    <row r="552" spans="1:4" x14ac:dyDescent="0.25">
      <c r="A552" t="s">
        <v>130</v>
      </c>
      <c r="B552" t="s">
        <v>144</v>
      </c>
      <c r="C552" t="s">
        <v>360</v>
      </c>
      <c r="D552" t="s">
        <v>361</v>
      </c>
    </row>
    <row r="553" spans="1:4" x14ac:dyDescent="0.25">
      <c r="A553" t="s">
        <v>130</v>
      </c>
      <c r="B553" t="s">
        <v>144</v>
      </c>
      <c r="C553" t="s">
        <v>361</v>
      </c>
      <c r="D553" t="s">
        <v>361</v>
      </c>
    </row>
    <row r="554" spans="1:4" x14ac:dyDescent="0.25">
      <c r="A554" t="s">
        <v>130</v>
      </c>
      <c r="B554" t="s">
        <v>144</v>
      </c>
      <c r="C554" t="s">
        <v>360</v>
      </c>
      <c r="D554" t="s">
        <v>361</v>
      </c>
    </row>
    <row r="555" spans="1:4" x14ac:dyDescent="0.25">
      <c r="A555" t="s">
        <v>130</v>
      </c>
      <c r="B555" t="s">
        <v>144</v>
      </c>
      <c r="C555" t="s">
        <v>362</v>
      </c>
      <c r="D555" t="s">
        <v>361</v>
      </c>
    </row>
    <row r="556" spans="1:4" x14ac:dyDescent="0.25">
      <c r="A556" t="s">
        <v>130</v>
      </c>
      <c r="B556" t="s">
        <v>146</v>
      </c>
      <c r="C556" t="s">
        <v>360</v>
      </c>
      <c r="D556" t="s">
        <v>360</v>
      </c>
    </row>
    <row r="557" spans="1:4" x14ac:dyDescent="0.25">
      <c r="A557" t="s">
        <v>130</v>
      </c>
      <c r="B557" t="s">
        <v>146</v>
      </c>
      <c r="C557" t="s">
        <v>361</v>
      </c>
      <c r="D557" t="s">
        <v>360</v>
      </c>
    </row>
    <row r="558" spans="1:4" x14ac:dyDescent="0.25">
      <c r="A558" t="s">
        <v>130</v>
      </c>
      <c r="B558" t="s">
        <v>146</v>
      </c>
      <c r="C558" t="s">
        <v>359</v>
      </c>
      <c r="D558" t="s">
        <v>360</v>
      </c>
    </row>
    <row r="559" spans="1:4" x14ac:dyDescent="0.25">
      <c r="A559" t="s">
        <v>130</v>
      </c>
      <c r="B559" t="s">
        <v>146</v>
      </c>
      <c r="C559" t="s">
        <v>359</v>
      </c>
      <c r="D559" t="s">
        <v>360</v>
      </c>
    </row>
    <row r="560" spans="1:4" x14ac:dyDescent="0.25">
      <c r="A560" t="s">
        <v>130</v>
      </c>
      <c r="B560" t="s">
        <v>146</v>
      </c>
      <c r="C560" t="s">
        <v>360</v>
      </c>
      <c r="D560" t="s">
        <v>360</v>
      </c>
    </row>
    <row r="561" spans="1:4" x14ac:dyDescent="0.25">
      <c r="A561" t="s">
        <v>130</v>
      </c>
      <c r="B561" t="s">
        <v>146</v>
      </c>
      <c r="C561" t="s">
        <v>362</v>
      </c>
      <c r="D561" t="s">
        <v>360</v>
      </c>
    </row>
    <row r="562" spans="1:4" x14ac:dyDescent="0.25">
      <c r="A562" t="s">
        <v>130</v>
      </c>
      <c r="B562" t="s">
        <v>146</v>
      </c>
      <c r="C562" t="s">
        <v>361</v>
      </c>
      <c r="D562" t="s">
        <v>360</v>
      </c>
    </row>
    <row r="563" spans="1:4" x14ac:dyDescent="0.25">
      <c r="A563" t="s">
        <v>130</v>
      </c>
      <c r="B563" t="s">
        <v>146</v>
      </c>
      <c r="C563" t="s">
        <v>362</v>
      </c>
      <c r="D563" t="s">
        <v>360</v>
      </c>
    </row>
    <row r="564" spans="1:4" x14ac:dyDescent="0.25">
      <c r="A564" t="s">
        <v>130</v>
      </c>
      <c r="B564" t="s">
        <v>146</v>
      </c>
      <c r="C564" t="s">
        <v>361</v>
      </c>
      <c r="D564" t="s">
        <v>360</v>
      </c>
    </row>
    <row r="565" spans="1:4" x14ac:dyDescent="0.25">
      <c r="A565" t="s">
        <v>130</v>
      </c>
      <c r="B565" t="s">
        <v>146</v>
      </c>
      <c r="C565" t="s">
        <v>362</v>
      </c>
      <c r="D565" t="s">
        <v>360</v>
      </c>
    </row>
    <row r="566" spans="1:4" x14ac:dyDescent="0.25">
      <c r="A566" t="s">
        <v>130</v>
      </c>
      <c r="B566" t="s">
        <v>146</v>
      </c>
      <c r="C566" t="s">
        <v>361</v>
      </c>
      <c r="D566" t="s">
        <v>360</v>
      </c>
    </row>
    <row r="567" spans="1:4" x14ac:dyDescent="0.25">
      <c r="A567" t="s">
        <v>130</v>
      </c>
      <c r="B567" t="s">
        <v>146</v>
      </c>
      <c r="C567" t="s">
        <v>362</v>
      </c>
      <c r="D567" t="s">
        <v>360</v>
      </c>
    </row>
    <row r="568" spans="1:4" x14ac:dyDescent="0.25">
      <c r="A568" t="s">
        <v>130</v>
      </c>
      <c r="B568" t="s">
        <v>146</v>
      </c>
      <c r="C568" t="s">
        <v>362</v>
      </c>
      <c r="D568" t="s">
        <v>360</v>
      </c>
    </row>
    <row r="569" spans="1:4" x14ac:dyDescent="0.25">
      <c r="A569" t="s">
        <v>130</v>
      </c>
      <c r="B569" t="s">
        <v>146</v>
      </c>
      <c r="C569" t="s">
        <v>362</v>
      </c>
      <c r="D569" t="s">
        <v>360</v>
      </c>
    </row>
    <row r="570" spans="1:4" x14ac:dyDescent="0.25">
      <c r="A570" t="s">
        <v>130</v>
      </c>
      <c r="B570" t="s">
        <v>146</v>
      </c>
      <c r="C570" t="s">
        <v>362</v>
      </c>
      <c r="D570" t="s">
        <v>360</v>
      </c>
    </row>
    <row r="571" spans="1:4" x14ac:dyDescent="0.25">
      <c r="A571" t="s">
        <v>130</v>
      </c>
      <c r="B571" t="s">
        <v>146</v>
      </c>
      <c r="C571" t="s">
        <v>361</v>
      </c>
      <c r="D571" t="s">
        <v>360</v>
      </c>
    </row>
    <row r="572" spans="1:4" x14ac:dyDescent="0.25">
      <c r="A572" t="s">
        <v>130</v>
      </c>
      <c r="B572" t="s">
        <v>146</v>
      </c>
      <c r="C572" t="s">
        <v>360</v>
      </c>
      <c r="D572" t="s">
        <v>360</v>
      </c>
    </row>
    <row r="573" spans="1:4" x14ac:dyDescent="0.25">
      <c r="A573" t="s">
        <v>130</v>
      </c>
      <c r="B573" t="s">
        <v>146</v>
      </c>
      <c r="C573" t="s">
        <v>362</v>
      </c>
      <c r="D573" t="s">
        <v>360</v>
      </c>
    </row>
    <row r="574" spans="1:4" x14ac:dyDescent="0.25">
      <c r="A574" t="s">
        <v>130</v>
      </c>
      <c r="B574" t="s">
        <v>146</v>
      </c>
      <c r="C574" t="s">
        <v>360</v>
      </c>
      <c r="D574" t="s">
        <v>360</v>
      </c>
    </row>
    <row r="575" spans="1:4" x14ac:dyDescent="0.25">
      <c r="A575" t="s">
        <v>130</v>
      </c>
      <c r="B575" t="s">
        <v>149</v>
      </c>
      <c r="C575" t="s">
        <v>359</v>
      </c>
      <c r="D575" t="s">
        <v>359</v>
      </c>
    </row>
    <row r="576" spans="1:4" x14ac:dyDescent="0.25">
      <c r="A576" t="s">
        <v>130</v>
      </c>
      <c r="B576" t="s">
        <v>149</v>
      </c>
      <c r="C576" t="s">
        <v>359</v>
      </c>
      <c r="D576" t="s">
        <v>359</v>
      </c>
    </row>
    <row r="577" spans="1:4" x14ac:dyDescent="0.25">
      <c r="A577" t="s">
        <v>130</v>
      </c>
      <c r="B577" t="s">
        <v>149</v>
      </c>
      <c r="C577" t="s">
        <v>359</v>
      </c>
      <c r="D577" t="s">
        <v>359</v>
      </c>
    </row>
    <row r="578" spans="1:4" x14ac:dyDescent="0.25">
      <c r="A578" t="s">
        <v>130</v>
      </c>
      <c r="B578" t="s">
        <v>149</v>
      </c>
      <c r="C578" t="s">
        <v>362</v>
      </c>
      <c r="D578" t="s">
        <v>359</v>
      </c>
    </row>
    <row r="579" spans="1:4" x14ac:dyDescent="0.25">
      <c r="A579" t="s">
        <v>130</v>
      </c>
      <c r="B579" t="s">
        <v>149</v>
      </c>
      <c r="C579" t="s">
        <v>359</v>
      </c>
      <c r="D579" t="s">
        <v>359</v>
      </c>
    </row>
    <row r="580" spans="1:4" x14ac:dyDescent="0.25">
      <c r="A580" t="s">
        <v>130</v>
      </c>
      <c r="B580" t="s">
        <v>149</v>
      </c>
      <c r="C580" t="s">
        <v>360</v>
      </c>
      <c r="D580" t="s">
        <v>359</v>
      </c>
    </row>
    <row r="581" spans="1:4" x14ac:dyDescent="0.25">
      <c r="A581" t="s">
        <v>130</v>
      </c>
      <c r="B581" t="s">
        <v>149</v>
      </c>
      <c r="C581" t="s">
        <v>360</v>
      </c>
      <c r="D581" t="s">
        <v>359</v>
      </c>
    </row>
    <row r="582" spans="1:4" x14ac:dyDescent="0.25">
      <c r="A582" t="s">
        <v>130</v>
      </c>
      <c r="B582" t="s">
        <v>149</v>
      </c>
      <c r="C582" t="s">
        <v>360</v>
      </c>
      <c r="D582" t="s">
        <v>359</v>
      </c>
    </row>
    <row r="583" spans="1:4" x14ac:dyDescent="0.25">
      <c r="A583" t="s">
        <v>130</v>
      </c>
      <c r="B583" t="s">
        <v>149</v>
      </c>
      <c r="C583" t="s">
        <v>359</v>
      </c>
      <c r="D583" t="s">
        <v>359</v>
      </c>
    </row>
    <row r="584" spans="1:4" x14ac:dyDescent="0.25">
      <c r="A584" t="s">
        <v>130</v>
      </c>
      <c r="B584" t="s">
        <v>149</v>
      </c>
      <c r="C584" t="s">
        <v>362</v>
      </c>
      <c r="D584" t="s">
        <v>359</v>
      </c>
    </row>
    <row r="585" spans="1:4" x14ac:dyDescent="0.25">
      <c r="A585" t="s">
        <v>130</v>
      </c>
      <c r="B585" t="s">
        <v>149</v>
      </c>
      <c r="C585" t="s">
        <v>362</v>
      </c>
      <c r="D585" t="s">
        <v>359</v>
      </c>
    </row>
    <row r="586" spans="1:4" x14ac:dyDescent="0.25">
      <c r="A586" t="s">
        <v>130</v>
      </c>
      <c r="B586" t="s">
        <v>151</v>
      </c>
      <c r="C586" t="s">
        <v>362</v>
      </c>
      <c r="D586" t="s">
        <v>361</v>
      </c>
    </row>
    <row r="587" spans="1:4" x14ac:dyDescent="0.25">
      <c r="A587" t="s">
        <v>130</v>
      </c>
      <c r="B587" t="s">
        <v>151</v>
      </c>
      <c r="C587" t="s">
        <v>361</v>
      </c>
      <c r="D587" t="s">
        <v>361</v>
      </c>
    </row>
    <row r="588" spans="1:4" x14ac:dyDescent="0.25">
      <c r="A588" t="s">
        <v>130</v>
      </c>
      <c r="B588" t="s">
        <v>151</v>
      </c>
      <c r="C588" t="s">
        <v>361</v>
      </c>
      <c r="D588" t="s">
        <v>361</v>
      </c>
    </row>
    <row r="589" spans="1:4" x14ac:dyDescent="0.25">
      <c r="A589" t="s">
        <v>130</v>
      </c>
      <c r="B589" t="s">
        <v>151</v>
      </c>
      <c r="C589" t="s">
        <v>362</v>
      </c>
      <c r="D589" t="s">
        <v>361</v>
      </c>
    </row>
    <row r="590" spans="1:4" x14ac:dyDescent="0.25">
      <c r="A590" t="s">
        <v>130</v>
      </c>
      <c r="B590" t="s">
        <v>151</v>
      </c>
      <c r="C590" t="s">
        <v>361</v>
      </c>
      <c r="D590" t="s">
        <v>361</v>
      </c>
    </row>
    <row r="591" spans="1:4" x14ac:dyDescent="0.25">
      <c r="A591" t="s">
        <v>130</v>
      </c>
      <c r="B591" t="s">
        <v>151</v>
      </c>
      <c r="C591" t="s">
        <v>362</v>
      </c>
      <c r="D591" t="s">
        <v>361</v>
      </c>
    </row>
    <row r="592" spans="1:4" x14ac:dyDescent="0.25">
      <c r="A592" t="s">
        <v>130</v>
      </c>
      <c r="B592" t="s">
        <v>151</v>
      </c>
      <c r="C592" t="s">
        <v>361</v>
      </c>
      <c r="D592" t="s">
        <v>361</v>
      </c>
    </row>
    <row r="593" spans="1:4" x14ac:dyDescent="0.25">
      <c r="A593" t="s">
        <v>130</v>
      </c>
      <c r="B593" t="s">
        <v>151</v>
      </c>
      <c r="C593" t="s">
        <v>360</v>
      </c>
      <c r="D593" t="s">
        <v>361</v>
      </c>
    </row>
    <row r="594" spans="1:4" x14ac:dyDescent="0.25">
      <c r="A594" t="s">
        <v>130</v>
      </c>
      <c r="B594" t="s">
        <v>151</v>
      </c>
      <c r="C594" t="s">
        <v>362</v>
      </c>
      <c r="D594" t="s">
        <v>361</v>
      </c>
    </row>
    <row r="595" spans="1:4" x14ac:dyDescent="0.25">
      <c r="A595" t="s">
        <v>130</v>
      </c>
      <c r="B595" t="s">
        <v>151</v>
      </c>
      <c r="C595" t="s">
        <v>360</v>
      </c>
      <c r="D595" t="s">
        <v>361</v>
      </c>
    </row>
    <row r="596" spans="1:4" x14ac:dyDescent="0.25">
      <c r="A596" t="s">
        <v>130</v>
      </c>
      <c r="B596" t="s">
        <v>151</v>
      </c>
      <c r="C596" t="s">
        <v>361</v>
      </c>
      <c r="D596" t="s">
        <v>361</v>
      </c>
    </row>
    <row r="597" spans="1:4" x14ac:dyDescent="0.25">
      <c r="A597" t="s">
        <v>130</v>
      </c>
      <c r="B597" t="s">
        <v>151</v>
      </c>
      <c r="C597" t="s">
        <v>361</v>
      </c>
      <c r="D597" t="s">
        <v>361</v>
      </c>
    </row>
    <row r="598" spans="1:4" x14ac:dyDescent="0.25">
      <c r="A598" t="s">
        <v>130</v>
      </c>
      <c r="B598" t="s">
        <v>151</v>
      </c>
      <c r="C598" t="s">
        <v>361</v>
      </c>
      <c r="D598" t="s">
        <v>361</v>
      </c>
    </row>
    <row r="599" spans="1:4" x14ac:dyDescent="0.25">
      <c r="A599" t="s">
        <v>130</v>
      </c>
      <c r="B599" t="s">
        <v>151</v>
      </c>
      <c r="C599" t="s">
        <v>362</v>
      </c>
      <c r="D599" t="s">
        <v>361</v>
      </c>
    </row>
    <row r="600" spans="1:4" x14ac:dyDescent="0.25">
      <c r="A600" t="s">
        <v>130</v>
      </c>
      <c r="B600" t="s">
        <v>151</v>
      </c>
      <c r="C600" t="s">
        <v>361</v>
      </c>
      <c r="D600" t="s">
        <v>361</v>
      </c>
    </row>
    <row r="601" spans="1:4" x14ac:dyDescent="0.25">
      <c r="A601" t="s">
        <v>130</v>
      </c>
      <c r="B601" t="s">
        <v>151</v>
      </c>
      <c r="C601" t="s">
        <v>361</v>
      </c>
      <c r="D601" t="s">
        <v>361</v>
      </c>
    </row>
    <row r="602" spans="1:4" x14ac:dyDescent="0.25">
      <c r="A602" t="s">
        <v>130</v>
      </c>
      <c r="B602" t="s">
        <v>151</v>
      </c>
      <c r="C602" t="s">
        <v>361</v>
      </c>
      <c r="D602" t="s">
        <v>361</v>
      </c>
    </row>
    <row r="603" spans="1:4" x14ac:dyDescent="0.25">
      <c r="A603" t="s">
        <v>130</v>
      </c>
      <c r="B603" t="s">
        <v>151</v>
      </c>
      <c r="C603" t="s">
        <v>361</v>
      </c>
      <c r="D603" t="s">
        <v>361</v>
      </c>
    </row>
    <row r="604" spans="1:4" x14ac:dyDescent="0.25">
      <c r="A604" t="s">
        <v>130</v>
      </c>
      <c r="B604" t="s">
        <v>151</v>
      </c>
      <c r="C604" t="s">
        <v>360</v>
      </c>
      <c r="D604" t="s">
        <v>361</v>
      </c>
    </row>
    <row r="605" spans="1:4" x14ac:dyDescent="0.25">
      <c r="A605" t="s">
        <v>130</v>
      </c>
      <c r="B605" t="s">
        <v>151</v>
      </c>
      <c r="C605" t="s">
        <v>361</v>
      </c>
      <c r="D605" t="s">
        <v>361</v>
      </c>
    </row>
    <row r="606" spans="1:4" x14ac:dyDescent="0.25">
      <c r="A606" t="s">
        <v>130</v>
      </c>
      <c r="B606" t="s">
        <v>151</v>
      </c>
      <c r="C606" t="s">
        <v>361</v>
      </c>
      <c r="D606" t="s">
        <v>361</v>
      </c>
    </row>
    <row r="607" spans="1:4" x14ac:dyDescent="0.25">
      <c r="A607" t="s">
        <v>130</v>
      </c>
      <c r="B607" t="s">
        <v>151</v>
      </c>
      <c r="C607" t="s">
        <v>362</v>
      </c>
      <c r="D607" t="s">
        <v>361</v>
      </c>
    </row>
    <row r="608" spans="1:4" x14ac:dyDescent="0.25">
      <c r="A608" t="s">
        <v>130</v>
      </c>
      <c r="B608" t="s">
        <v>151</v>
      </c>
      <c r="C608" t="s">
        <v>360</v>
      </c>
      <c r="D608" t="s">
        <v>361</v>
      </c>
    </row>
    <row r="609" spans="1:4" x14ac:dyDescent="0.25">
      <c r="A609" t="s">
        <v>130</v>
      </c>
      <c r="B609" t="s">
        <v>151</v>
      </c>
      <c r="C609" t="s">
        <v>361</v>
      </c>
      <c r="D609" t="s">
        <v>361</v>
      </c>
    </row>
    <row r="610" spans="1:4" x14ac:dyDescent="0.25">
      <c r="A610" t="s">
        <v>130</v>
      </c>
      <c r="B610" t="s">
        <v>151</v>
      </c>
      <c r="C610" t="s">
        <v>361</v>
      </c>
      <c r="D610" t="s">
        <v>361</v>
      </c>
    </row>
    <row r="611" spans="1:4" x14ac:dyDescent="0.25">
      <c r="A611" t="s">
        <v>130</v>
      </c>
      <c r="B611" t="s">
        <v>151</v>
      </c>
      <c r="C611" t="s">
        <v>361</v>
      </c>
      <c r="D611" t="s">
        <v>361</v>
      </c>
    </row>
    <row r="612" spans="1:4" x14ac:dyDescent="0.25">
      <c r="A612" t="s">
        <v>130</v>
      </c>
      <c r="B612" t="s">
        <v>153</v>
      </c>
      <c r="C612" t="s">
        <v>361</v>
      </c>
      <c r="D612" t="s">
        <v>361</v>
      </c>
    </row>
    <row r="613" spans="1:4" x14ac:dyDescent="0.25">
      <c r="A613" t="s">
        <v>130</v>
      </c>
      <c r="B613" t="s">
        <v>153</v>
      </c>
      <c r="C613" t="s">
        <v>361</v>
      </c>
      <c r="D613" t="s">
        <v>361</v>
      </c>
    </row>
    <row r="614" spans="1:4" x14ac:dyDescent="0.25">
      <c r="A614" t="s">
        <v>130</v>
      </c>
      <c r="B614" t="s">
        <v>153</v>
      </c>
      <c r="C614" t="s">
        <v>361</v>
      </c>
      <c r="D614" t="s">
        <v>361</v>
      </c>
    </row>
    <row r="615" spans="1:4" x14ac:dyDescent="0.25">
      <c r="A615" t="s">
        <v>130</v>
      </c>
      <c r="B615" t="s">
        <v>153</v>
      </c>
      <c r="C615" t="s">
        <v>362</v>
      </c>
      <c r="D615" t="s">
        <v>361</v>
      </c>
    </row>
    <row r="616" spans="1:4" x14ac:dyDescent="0.25">
      <c r="A616" t="s">
        <v>130</v>
      </c>
      <c r="B616" t="s">
        <v>153</v>
      </c>
      <c r="C616" t="s">
        <v>359</v>
      </c>
      <c r="D616" t="s">
        <v>361</v>
      </c>
    </row>
    <row r="617" spans="1:4" x14ac:dyDescent="0.25">
      <c r="A617" t="s">
        <v>130</v>
      </c>
      <c r="B617" t="s">
        <v>153</v>
      </c>
      <c r="C617" t="s">
        <v>362</v>
      </c>
      <c r="D617" t="s">
        <v>361</v>
      </c>
    </row>
    <row r="618" spans="1:4" x14ac:dyDescent="0.25">
      <c r="A618" t="s">
        <v>130</v>
      </c>
      <c r="B618" t="s">
        <v>153</v>
      </c>
      <c r="C618" t="s">
        <v>361</v>
      </c>
      <c r="D618" t="s">
        <v>361</v>
      </c>
    </row>
    <row r="619" spans="1:4" x14ac:dyDescent="0.25">
      <c r="A619" t="s">
        <v>130</v>
      </c>
      <c r="B619" t="s">
        <v>153</v>
      </c>
      <c r="C619" t="s">
        <v>362</v>
      </c>
      <c r="D619" t="s">
        <v>361</v>
      </c>
    </row>
    <row r="620" spans="1:4" x14ac:dyDescent="0.25">
      <c r="A620" t="s">
        <v>130</v>
      </c>
      <c r="B620" t="s">
        <v>153</v>
      </c>
      <c r="C620" t="s">
        <v>362</v>
      </c>
      <c r="D620" t="s">
        <v>361</v>
      </c>
    </row>
    <row r="621" spans="1:4" x14ac:dyDescent="0.25">
      <c r="A621" t="s">
        <v>130</v>
      </c>
      <c r="B621" t="s">
        <v>153</v>
      </c>
      <c r="C621" t="s">
        <v>362</v>
      </c>
      <c r="D621" t="s">
        <v>361</v>
      </c>
    </row>
    <row r="622" spans="1:4" x14ac:dyDescent="0.25">
      <c r="A622" t="s">
        <v>130</v>
      </c>
      <c r="B622" t="s">
        <v>153</v>
      </c>
      <c r="C622" t="s">
        <v>361</v>
      </c>
      <c r="D622" t="s">
        <v>361</v>
      </c>
    </row>
    <row r="623" spans="1:4" x14ac:dyDescent="0.25">
      <c r="A623" t="s">
        <v>130</v>
      </c>
      <c r="B623" t="s">
        <v>153</v>
      </c>
      <c r="C623" t="s">
        <v>362</v>
      </c>
      <c r="D623" t="s">
        <v>361</v>
      </c>
    </row>
    <row r="624" spans="1:4" x14ac:dyDescent="0.25">
      <c r="A624" t="s">
        <v>130</v>
      </c>
      <c r="B624" t="s">
        <v>153</v>
      </c>
      <c r="C624" t="s">
        <v>362</v>
      </c>
      <c r="D624" t="s">
        <v>361</v>
      </c>
    </row>
    <row r="625" spans="1:4" x14ac:dyDescent="0.25">
      <c r="A625" t="s">
        <v>130</v>
      </c>
      <c r="B625" t="s">
        <v>153</v>
      </c>
      <c r="C625" t="s">
        <v>362</v>
      </c>
      <c r="D625" t="s">
        <v>361</v>
      </c>
    </row>
    <row r="626" spans="1:4" x14ac:dyDescent="0.25">
      <c r="A626" t="s">
        <v>130</v>
      </c>
      <c r="B626" t="s">
        <v>153</v>
      </c>
      <c r="C626" t="s">
        <v>362</v>
      </c>
      <c r="D626" t="s">
        <v>361</v>
      </c>
    </row>
    <row r="627" spans="1:4" x14ac:dyDescent="0.25">
      <c r="A627" t="s">
        <v>130</v>
      </c>
      <c r="B627" t="s">
        <v>156</v>
      </c>
      <c r="C627" t="s">
        <v>360</v>
      </c>
      <c r="D627" t="s">
        <v>360</v>
      </c>
    </row>
    <row r="628" spans="1:4" x14ac:dyDescent="0.25">
      <c r="A628" t="s">
        <v>130</v>
      </c>
      <c r="B628" t="s">
        <v>156</v>
      </c>
      <c r="C628" t="s">
        <v>359</v>
      </c>
      <c r="D628" t="s">
        <v>360</v>
      </c>
    </row>
    <row r="629" spans="1:4" x14ac:dyDescent="0.25">
      <c r="A629" t="s">
        <v>130</v>
      </c>
      <c r="B629" t="s">
        <v>156</v>
      </c>
      <c r="C629" t="s">
        <v>360</v>
      </c>
      <c r="D629" t="s">
        <v>360</v>
      </c>
    </row>
    <row r="630" spans="1:4" x14ac:dyDescent="0.25">
      <c r="A630" t="s">
        <v>130</v>
      </c>
      <c r="B630" t="s">
        <v>156</v>
      </c>
      <c r="C630" t="s">
        <v>362</v>
      </c>
      <c r="D630" t="s">
        <v>360</v>
      </c>
    </row>
    <row r="631" spans="1:4" x14ac:dyDescent="0.25">
      <c r="A631" t="s">
        <v>130</v>
      </c>
      <c r="B631" t="s">
        <v>156</v>
      </c>
      <c r="C631" t="s">
        <v>359</v>
      </c>
      <c r="D631" t="s">
        <v>360</v>
      </c>
    </row>
    <row r="632" spans="1:4" x14ac:dyDescent="0.25">
      <c r="A632" t="s">
        <v>130</v>
      </c>
      <c r="B632" t="s">
        <v>156</v>
      </c>
      <c r="C632" t="s">
        <v>361</v>
      </c>
      <c r="D632" t="s">
        <v>360</v>
      </c>
    </row>
    <row r="633" spans="1:4" x14ac:dyDescent="0.25">
      <c r="A633" t="s">
        <v>130</v>
      </c>
      <c r="B633" t="s">
        <v>156</v>
      </c>
      <c r="C633" t="s">
        <v>360</v>
      </c>
      <c r="D633" t="s">
        <v>360</v>
      </c>
    </row>
    <row r="634" spans="1:4" x14ac:dyDescent="0.25">
      <c r="A634" t="s">
        <v>130</v>
      </c>
      <c r="B634" t="s">
        <v>156</v>
      </c>
      <c r="C634" t="s">
        <v>362</v>
      </c>
      <c r="D634" t="s">
        <v>360</v>
      </c>
    </row>
    <row r="635" spans="1:4" x14ac:dyDescent="0.25">
      <c r="A635" t="s">
        <v>130</v>
      </c>
      <c r="B635" t="s">
        <v>156</v>
      </c>
      <c r="C635" t="s">
        <v>362</v>
      </c>
      <c r="D635" t="s">
        <v>360</v>
      </c>
    </row>
    <row r="636" spans="1:4" x14ac:dyDescent="0.25">
      <c r="A636" t="s">
        <v>130</v>
      </c>
      <c r="B636" t="s">
        <v>156</v>
      </c>
      <c r="C636" t="s">
        <v>362</v>
      </c>
      <c r="D636" t="s">
        <v>360</v>
      </c>
    </row>
    <row r="637" spans="1:4" x14ac:dyDescent="0.25">
      <c r="A637" t="s">
        <v>130</v>
      </c>
      <c r="B637" t="s">
        <v>156</v>
      </c>
      <c r="C637" t="s">
        <v>360</v>
      </c>
      <c r="D637" t="s">
        <v>360</v>
      </c>
    </row>
    <row r="638" spans="1:4" x14ac:dyDescent="0.25">
      <c r="A638" t="s">
        <v>130</v>
      </c>
      <c r="B638" t="s">
        <v>156</v>
      </c>
      <c r="C638" t="s">
        <v>362</v>
      </c>
      <c r="D638" t="s">
        <v>360</v>
      </c>
    </row>
    <row r="639" spans="1:4" x14ac:dyDescent="0.25">
      <c r="A639" t="s">
        <v>130</v>
      </c>
      <c r="B639" t="s">
        <v>159</v>
      </c>
      <c r="C639" t="s">
        <v>359</v>
      </c>
      <c r="D639" t="s">
        <v>359</v>
      </c>
    </row>
    <row r="640" spans="1:4" x14ac:dyDescent="0.25">
      <c r="A640" t="s">
        <v>130</v>
      </c>
      <c r="B640" t="s">
        <v>159</v>
      </c>
      <c r="C640" t="s">
        <v>360</v>
      </c>
      <c r="D640" t="s">
        <v>359</v>
      </c>
    </row>
    <row r="641" spans="1:4" x14ac:dyDescent="0.25">
      <c r="A641" t="s">
        <v>130</v>
      </c>
      <c r="B641" t="s">
        <v>159</v>
      </c>
      <c r="C641" t="s">
        <v>359</v>
      </c>
      <c r="D641" t="s">
        <v>359</v>
      </c>
    </row>
    <row r="642" spans="1:4" x14ac:dyDescent="0.25">
      <c r="A642" t="s">
        <v>130</v>
      </c>
      <c r="B642" t="s">
        <v>159</v>
      </c>
      <c r="C642" t="s">
        <v>361</v>
      </c>
      <c r="D642" t="s">
        <v>359</v>
      </c>
    </row>
    <row r="643" spans="1:4" x14ac:dyDescent="0.25">
      <c r="A643" t="s">
        <v>130</v>
      </c>
      <c r="B643" t="s">
        <v>159</v>
      </c>
      <c r="C643" t="s">
        <v>359</v>
      </c>
      <c r="D643" t="s">
        <v>359</v>
      </c>
    </row>
    <row r="644" spans="1:4" x14ac:dyDescent="0.25">
      <c r="A644" t="s">
        <v>130</v>
      </c>
      <c r="B644" t="s">
        <v>159</v>
      </c>
      <c r="C644" t="s">
        <v>360</v>
      </c>
      <c r="D644" t="s">
        <v>359</v>
      </c>
    </row>
    <row r="645" spans="1:4" x14ac:dyDescent="0.25">
      <c r="A645" t="s">
        <v>130</v>
      </c>
      <c r="B645" t="s">
        <v>159</v>
      </c>
      <c r="C645" t="s">
        <v>360</v>
      </c>
      <c r="D645" t="s">
        <v>359</v>
      </c>
    </row>
    <row r="646" spans="1:4" x14ac:dyDescent="0.25">
      <c r="A646" t="s">
        <v>130</v>
      </c>
      <c r="B646" t="s">
        <v>159</v>
      </c>
      <c r="C646" t="s">
        <v>360</v>
      </c>
      <c r="D646" t="s">
        <v>359</v>
      </c>
    </row>
    <row r="647" spans="1:4" x14ac:dyDescent="0.25">
      <c r="A647" t="s">
        <v>130</v>
      </c>
      <c r="B647" t="s">
        <v>159</v>
      </c>
      <c r="C647" t="s">
        <v>361</v>
      </c>
      <c r="D647" t="s">
        <v>359</v>
      </c>
    </row>
    <row r="648" spans="1:4" x14ac:dyDescent="0.25">
      <c r="A648" t="s">
        <v>130</v>
      </c>
      <c r="B648" t="s">
        <v>159</v>
      </c>
      <c r="C648" t="s">
        <v>360</v>
      </c>
      <c r="D648" t="s">
        <v>359</v>
      </c>
    </row>
    <row r="649" spans="1:4" x14ac:dyDescent="0.25">
      <c r="A649" t="s">
        <v>130</v>
      </c>
      <c r="B649" t="s">
        <v>159</v>
      </c>
      <c r="C649" t="s">
        <v>360</v>
      </c>
      <c r="D649" t="s">
        <v>359</v>
      </c>
    </row>
    <row r="650" spans="1:4" x14ac:dyDescent="0.25">
      <c r="A650" t="s">
        <v>130</v>
      </c>
      <c r="B650" t="s">
        <v>159</v>
      </c>
      <c r="C650" t="s">
        <v>360</v>
      </c>
      <c r="D650" t="s">
        <v>359</v>
      </c>
    </row>
    <row r="651" spans="1:4" x14ac:dyDescent="0.25">
      <c r="A651" t="s">
        <v>130</v>
      </c>
      <c r="B651" t="s">
        <v>159</v>
      </c>
      <c r="C651" t="s">
        <v>359</v>
      </c>
      <c r="D651" t="s">
        <v>359</v>
      </c>
    </row>
    <row r="652" spans="1:4" x14ac:dyDescent="0.25">
      <c r="A652" t="s">
        <v>130</v>
      </c>
      <c r="B652" t="s">
        <v>159</v>
      </c>
      <c r="C652" t="s">
        <v>359</v>
      </c>
      <c r="D652" t="s">
        <v>359</v>
      </c>
    </row>
    <row r="653" spans="1:4" x14ac:dyDescent="0.25">
      <c r="A653" t="s">
        <v>130</v>
      </c>
      <c r="B653" t="s">
        <v>159</v>
      </c>
      <c r="C653" t="s">
        <v>359</v>
      </c>
      <c r="D653" t="s">
        <v>359</v>
      </c>
    </row>
    <row r="654" spans="1:4" x14ac:dyDescent="0.25">
      <c r="A654" t="s">
        <v>130</v>
      </c>
      <c r="B654" t="s">
        <v>159</v>
      </c>
      <c r="C654" t="s">
        <v>360</v>
      </c>
      <c r="D654" t="s">
        <v>359</v>
      </c>
    </row>
    <row r="655" spans="1:4" x14ac:dyDescent="0.25">
      <c r="A655" t="s">
        <v>130</v>
      </c>
      <c r="B655" t="s">
        <v>159</v>
      </c>
      <c r="C655" t="s">
        <v>359</v>
      </c>
      <c r="D655" t="s">
        <v>359</v>
      </c>
    </row>
    <row r="656" spans="1:4" x14ac:dyDescent="0.25">
      <c r="A656" t="s">
        <v>130</v>
      </c>
      <c r="B656" t="s">
        <v>159</v>
      </c>
      <c r="C656" t="s">
        <v>359</v>
      </c>
      <c r="D656" t="s">
        <v>359</v>
      </c>
    </row>
    <row r="657" spans="1:4" x14ac:dyDescent="0.25">
      <c r="A657" t="s">
        <v>130</v>
      </c>
      <c r="B657" t="s">
        <v>159</v>
      </c>
      <c r="C657" t="s">
        <v>361</v>
      </c>
      <c r="D657" t="s">
        <v>359</v>
      </c>
    </row>
    <row r="658" spans="1:4" x14ac:dyDescent="0.25">
      <c r="A658" t="s">
        <v>130</v>
      </c>
      <c r="B658" t="s">
        <v>159</v>
      </c>
      <c r="C658" t="s">
        <v>360</v>
      </c>
      <c r="D658" t="s">
        <v>359</v>
      </c>
    </row>
    <row r="659" spans="1:4" x14ac:dyDescent="0.25">
      <c r="A659" t="s">
        <v>130</v>
      </c>
      <c r="B659" t="s">
        <v>159</v>
      </c>
      <c r="C659" t="s">
        <v>360</v>
      </c>
      <c r="D659" t="s">
        <v>359</v>
      </c>
    </row>
    <row r="660" spans="1:4" x14ac:dyDescent="0.25">
      <c r="A660" t="s">
        <v>130</v>
      </c>
      <c r="B660" t="s">
        <v>159</v>
      </c>
      <c r="C660" t="s">
        <v>360</v>
      </c>
      <c r="D660" t="s">
        <v>359</v>
      </c>
    </row>
    <row r="661" spans="1:4" x14ac:dyDescent="0.25">
      <c r="A661" t="s">
        <v>130</v>
      </c>
      <c r="B661" t="s">
        <v>162</v>
      </c>
      <c r="C661" t="s">
        <v>359</v>
      </c>
      <c r="D661" t="s">
        <v>359</v>
      </c>
    </row>
    <row r="662" spans="1:4" x14ac:dyDescent="0.25">
      <c r="A662" t="s">
        <v>130</v>
      </c>
      <c r="B662" t="s">
        <v>162</v>
      </c>
      <c r="C662" t="s">
        <v>359</v>
      </c>
      <c r="D662" t="s">
        <v>359</v>
      </c>
    </row>
    <row r="663" spans="1:4" x14ac:dyDescent="0.25">
      <c r="A663" t="s">
        <v>130</v>
      </c>
      <c r="B663" t="s">
        <v>162</v>
      </c>
      <c r="C663" t="s">
        <v>359</v>
      </c>
      <c r="D663" t="s">
        <v>359</v>
      </c>
    </row>
    <row r="664" spans="1:4" x14ac:dyDescent="0.25">
      <c r="A664" t="s">
        <v>130</v>
      </c>
      <c r="B664" t="s">
        <v>162</v>
      </c>
      <c r="C664" t="s">
        <v>360</v>
      </c>
      <c r="D664" t="s">
        <v>359</v>
      </c>
    </row>
    <row r="665" spans="1:4" x14ac:dyDescent="0.25">
      <c r="A665" t="s">
        <v>130</v>
      </c>
      <c r="B665" t="s">
        <v>162</v>
      </c>
      <c r="C665" t="s">
        <v>361</v>
      </c>
      <c r="D665" t="s">
        <v>359</v>
      </c>
    </row>
    <row r="666" spans="1:4" x14ac:dyDescent="0.25">
      <c r="A666" t="s">
        <v>130</v>
      </c>
      <c r="B666" t="s">
        <v>162</v>
      </c>
      <c r="C666" t="s">
        <v>361</v>
      </c>
      <c r="D666" t="s">
        <v>359</v>
      </c>
    </row>
    <row r="667" spans="1:4" x14ac:dyDescent="0.25">
      <c r="A667" t="s">
        <v>130</v>
      </c>
      <c r="B667" t="s">
        <v>162</v>
      </c>
      <c r="C667" t="s">
        <v>361</v>
      </c>
      <c r="D667" t="s">
        <v>359</v>
      </c>
    </row>
    <row r="668" spans="1:4" x14ac:dyDescent="0.25">
      <c r="A668" t="s">
        <v>130</v>
      </c>
      <c r="B668" t="s">
        <v>162</v>
      </c>
      <c r="C668" t="s">
        <v>360</v>
      </c>
      <c r="D668" t="s">
        <v>359</v>
      </c>
    </row>
    <row r="669" spans="1:4" x14ac:dyDescent="0.25">
      <c r="A669" t="s">
        <v>130</v>
      </c>
      <c r="B669" t="s">
        <v>162</v>
      </c>
      <c r="C669" t="s">
        <v>362</v>
      </c>
      <c r="D669" t="s">
        <v>359</v>
      </c>
    </row>
    <row r="670" spans="1:4" x14ac:dyDescent="0.25">
      <c r="A670" t="s">
        <v>130</v>
      </c>
      <c r="B670" t="s">
        <v>162</v>
      </c>
      <c r="C670" t="s">
        <v>360</v>
      </c>
      <c r="D670" t="s">
        <v>359</v>
      </c>
    </row>
    <row r="671" spans="1:4" x14ac:dyDescent="0.25">
      <c r="A671" t="s">
        <v>130</v>
      </c>
      <c r="B671" t="s">
        <v>162</v>
      </c>
      <c r="C671" t="s">
        <v>362</v>
      </c>
      <c r="D671" t="s">
        <v>359</v>
      </c>
    </row>
    <row r="672" spans="1:4" x14ac:dyDescent="0.25">
      <c r="A672" t="s">
        <v>130</v>
      </c>
      <c r="B672" t="s">
        <v>164</v>
      </c>
      <c r="C672" t="s">
        <v>361</v>
      </c>
      <c r="D672" t="s">
        <v>361</v>
      </c>
    </row>
    <row r="673" spans="1:4" x14ac:dyDescent="0.25">
      <c r="A673" t="s">
        <v>130</v>
      </c>
      <c r="B673" t="s">
        <v>164</v>
      </c>
      <c r="C673" t="s">
        <v>362</v>
      </c>
      <c r="D673" t="s">
        <v>361</v>
      </c>
    </row>
    <row r="674" spans="1:4" x14ac:dyDescent="0.25">
      <c r="A674" t="s">
        <v>130</v>
      </c>
      <c r="B674" t="s">
        <v>164</v>
      </c>
      <c r="C674" t="s">
        <v>360</v>
      </c>
      <c r="D674" t="s">
        <v>361</v>
      </c>
    </row>
    <row r="675" spans="1:4" x14ac:dyDescent="0.25">
      <c r="A675" t="s">
        <v>130</v>
      </c>
      <c r="B675" t="s">
        <v>164</v>
      </c>
      <c r="C675" t="s">
        <v>362</v>
      </c>
      <c r="D675" t="s">
        <v>361</v>
      </c>
    </row>
    <row r="676" spans="1:4" x14ac:dyDescent="0.25">
      <c r="A676" t="s">
        <v>130</v>
      </c>
      <c r="B676" t="s">
        <v>164</v>
      </c>
      <c r="C676" t="s">
        <v>361</v>
      </c>
      <c r="D676" t="s">
        <v>361</v>
      </c>
    </row>
    <row r="677" spans="1:4" x14ac:dyDescent="0.25">
      <c r="A677" t="s">
        <v>130</v>
      </c>
      <c r="B677" t="s">
        <v>164</v>
      </c>
      <c r="C677" t="s">
        <v>361</v>
      </c>
      <c r="D677" t="s">
        <v>361</v>
      </c>
    </row>
    <row r="678" spans="1:4" x14ac:dyDescent="0.25">
      <c r="A678" t="s">
        <v>130</v>
      </c>
      <c r="B678" t="s">
        <v>164</v>
      </c>
      <c r="C678" t="s">
        <v>362</v>
      </c>
      <c r="D678" t="s">
        <v>361</v>
      </c>
    </row>
    <row r="679" spans="1:4" x14ac:dyDescent="0.25">
      <c r="A679" t="s">
        <v>130</v>
      </c>
      <c r="B679" t="s">
        <v>164</v>
      </c>
      <c r="C679" t="s">
        <v>362</v>
      </c>
      <c r="D679" t="s">
        <v>361</v>
      </c>
    </row>
    <row r="680" spans="1:4" x14ac:dyDescent="0.25">
      <c r="A680" t="s">
        <v>130</v>
      </c>
      <c r="B680" t="s">
        <v>164</v>
      </c>
      <c r="C680" t="s">
        <v>362</v>
      </c>
      <c r="D680" t="s">
        <v>361</v>
      </c>
    </row>
    <row r="681" spans="1:4" x14ac:dyDescent="0.25">
      <c r="A681" t="s">
        <v>130</v>
      </c>
      <c r="B681" t="s">
        <v>164</v>
      </c>
      <c r="C681" t="s">
        <v>362</v>
      </c>
      <c r="D681" t="s">
        <v>361</v>
      </c>
    </row>
    <row r="682" spans="1:4" x14ac:dyDescent="0.25">
      <c r="A682" t="s">
        <v>130</v>
      </c>
      <c r="B682" t="s">
        <v>164</v>
      </c>
      <c r="C682" t="s">
        <v>361</v>
      </c>
      <c r="D682" t="s">
        <v>361</v>
      </c>
    </row>
    <row r="683" spans="1:4" x14ac:dyDescent="0.25">
      <c r="A683" t="s">
        <v>130</v>
      </c>
      <c r="B683" t="s">
        <v>164</v>
      </c>
      <c r="C683" t="s">
        <v>360</v>
      </c>
      <c r="D683" t="s">
        <v>361</v>
      </c>
    </row>
    <row r="684" spans="1:4" x14ac:dyDescent="0.25">
      <c r="A684" t="s">
        <v>130</v>
      </c>
      <c r="B684" t="s">
        <v>164</v>
      </c>
      <c r="C684" t="s">
        <v>360</v>
      </c>
      <c r="D684" t="s">
        <v>361</v>
      </c>
    </row>
    <row r="685" spans="1:4" x14ac:dyDescent="0.25">
      <c r="A685" t="s">
        <v>130</v>
      </c>
      <c r="B685" t="s">
        <v>164</v>
      </c>
      <c r="C685" t="s">
        <v>362</v>
      </c>
      <c r="D685" t="s">
        <v>361</v>
      </c>
    </row>
    <row r="686" spans="1:4" x14ac:dyDescent="0.25">
      <c r="A686" t="s">
        <v>130</v>
      </c>
      <c r="B686" t="s">
        <v>164</v>
      </c>
      <c r="C686" t="s">
        <v>361</v>
      </c>
      <c r="D686" t="s">
        <v>361</v>
      </c>
    </row>
    <row r="687" spans="1:4" x14ac:dyDescent="0.25">
      <c r="A687" t="s">
        <v>130</v>
      </c>
      <c r="B687" t="s">
        <v>164</v>
      </c>
      <c r="C687" t="s">
        <v>362</v>
      </c>
      <c r="D687" t="s">
        <v>361</v>
      </c>
    </row>
    <row r="688" spans="1:4" x14ac:dyDescent="0.25">
      <c r="A688" t="s">
        <v>130</v>
      </c>
      <c r="B688" t="s">
        <v>164</v>
      </c>
      <c r="C688" t="s">
        <v>362</v>
      </c>
      <c r="D688" t="s">
        <v>361</v>
      </c>
    </row>
    <row r="689" spans="1:4" x14ac:dyDescent="0.25">
      <c r="A689" t="s">
        <v>130</v>
      </c>
      <c r="B689" t="s">
        <v>164</v>
      </c>
      <c r="C689" t="s">
        <v>362</v>
      </c>
      <c r="D689" t="s">
        <v>361</v>
      </c>
    </row>
    <row r="690" spans="1:4" x14ac:dyDescent="0.25">
      <c r="A690" t="s">
        <v>130</v>
      </c>
      <c r="B690" t="s">
        <v>164</v>
      </c>
      <c r="C690" t="s">
        <v>362</v>
      </c>
      <c r="D690" t="s">
        <v>361</v>
      </c>
    </row>
    <row r="691" spans="1:4" x14ac:dyDescent="0.25">
      <c r="A691" t="s">
        <v>130</v>
      </c>
      <c r="B691" t="s">
        <v>164</v>
      </c>
      <c r="C691" t="s">
        <v>361</v>
      </c>
      <c r="D691" t="s">
        <v>361</v>
      </c>
    </row>
    <row r="692" spans="1:4" x14ac:dyDescent="0.25">
      <c r="A692" t="s">
        <v>130</v>
      </c>
      <c r="B692" t="s">
        <v>164</v>
      </c>
      <c r="C692" t="s">
        <v>360</v>
      </c>
      <c r="D692" t="s">
        <v>361</v>
      </c>
    </row>
    <row r="693" spans="1:4" x14ac:dyDescent="0.25">
      <c r="A693" t="s">
        <v>130</v>
      </c>
      <c r="B693" t="s">
        <v>164</v>
      </c>
      <c r="C693" t="s">
        <v>360</v>
      </c>
      <c r="D693" t="s">
        <v>361</v>
      </c>
    </row>
    <row r="694" spans="1:4" x14ac:dyDescent="0.25">
      <c r="A694" t="s">
        <v>130</v>
      </c>
      <c r="B694" t="s">
        <v>164</v>
      </c>
      <c r="C694" t="s">
        <v>361</v>
      </c>
      <c r="D694" t="s">
        <v>361</v>
      </c>
    </row>
    <row r="695" spans="1:4" x14ac:dyDescent="0.25">
      <c r="A695" t="s">
        <v>130</v>
      </c>
      <c r="B695" t="s">
        <v>164</v>
      </c>
      <c r="C695" t="s">
        <v>362</v>
      </c>
      <c r="D695" t="s">
        <v>361</v>
      </c>
    </row>
    <row r="696" spans="1:4" x14ac:dyDescent="0.25">
      <c r="A696" t="s">
        <v>130</v>
      </c>
      <c r="B696" t="s">
        <v>164</v>
      </c>
      <c r="C696" t="s">
        <v>362</v>
      </c>
      <c r="D696" t="s">
        <v>361</v>
      </c>
    </row>
    <row r="697" spans="1:4" x14ac:dyDescent="0.25">
      <c r="A697" t="s">
        <v>130</v>
      </c>
      <c r="B697" t="s">
        <v>164</v>
      </c>
      <c r="C697" t="s">
        <v>362</v>
      </c>
      <c r="D697" t="s">
        <v>361</v>
      </c>
    </row>
    <row r="698" spans="1:4" x14ac:dyDescent="0.25">
      <c r="A698" t="s">
        <v>130</v>
      </c>
      <c r="B698" t="s">
        <v>164</v>
      </c>
      <c r="C698" t="s">
        <v>361</v>
      </c>
      <c r="D698" t="s">
        <v>361</v>
      </c>
    </row>
    <row r="699" spans="1:4" x14ac:dyDescent="0.25">
      <c r="A699" t="s">
        <v>130</v>
      </c>
      <c r="B699" t="s">
        <v>164</v>
      </c>
      <c r="C699" t="s">
        <v>361</v>
      </c>
      <c r="D699" t="s">
        <v>361</v>
      </c>
    </row>
    <row r="700" spans="1:4" x14ac:dyDescent="0.25">
      <c r="A700" t="s">
        <v>130</v>
      </c>
      <c r="B700" t="s">
        <v>164</v>
      </c>
      <c r="C700" t="s">
        <v>361</v>
      </c>
      <c r="D700" t="s">
        <v>361</v>
      </c>
    </row>
    <row r="701" spans="1:4" x14ac:dyDescent="0.25">
      <c r="A701" t="s">
        <v>130</v>
      </c>
      <c r="B701" t="s">
        <v>164</v>
      </c>
      <c r="C701" t="s">
        <v>361</v>
      </c>
      <c r="D701" t="s">
        <v>361</v>
      </c>
    </row>
    <row r="702" spans="1:4" x14ac:dyDescent="0.25">
      <c r="A702" t="s">
        <v>130</v>
      </c>
      <c r="B702" t="s">
        <v>164</v>
      </c>
      <c r="C702" t="s">
        <v>361</v>
      </c>
      <c r="D702" t="s">
        <v>361</v>
      </c>
    </row>
    <row r="703" spans="1:4" x14ac:dyDescent="0.25">
      <c r="A703" t="s">
        <v>130</v>
      </c>
      <c r="B703" t="s">
        <v>164</v>
      </c>
      <c r="C703" t="s">
        <v>361</v>
      </c>
      <c r="D703" t="s">
        <v>361</v>
      </c>
    </row>
    <row r="704" spans="1:4" x14ac:dyDescent="0.25">
      <c r="A704" t="s">
        <v>130</v>
      </c>
      <c r="B704" t="s">
        <v>1331</v>
      </c>
      <c r="C704" t="s">
        <v>362</v>
      </c>
      <c r="D704" t="s">
        <v>360</v>
      </c>
    </row>
    <row r="705" spans="1:4" x14ac:dyDescent="0.25">
      <c r="A705" t="s">
        <v>130</v>
      </c>
      <c r="B705" t="s">
        <v>1331</v>
      </c>
      <c r="C705" t="s">
        <v>360</v>
      </c>
      <c r="D705" t="s">
        <v>360</v>
      </c>
    </row>
    <row r="706" spans="1:4" x14ac:dyDescent="0.25">
      <c r="A706" t="s">
        <v>130</v>
      </c>
      <c r="B706" t="s">
        <v>1331</v>
      </c>
      <c r="C706" t="s">
        <v>359</v>
      </c>
      <c r="D706" t="s">
        <v>360</v>
      </c>
    </row>
    <row r="707" spans="1:4" x14ac:dyDescent="0.25">
      <c r="A707" t="s">
        <v>130</v>
      </c>
      <c r="B707" t="s">
        <v>1331</v>
      </c>
      <c r="C707" t="s">
        <v>359</v>
      </c>
      <c r="D707" t="s">
        <v>360</v>
      </c>
    </row>
    <row r="708" spans="1:4" x14ac:dyDescent="0.25">
      <c r="A708" t="s">
        <v>130</v>
      </c>
      <c r="B708" t="s">
        <v>1331</v>
      </c>
      <c r="C708" t="s">
        <v>360</v>
      </c>
      <c r="D708" t="s">
        <v>360</v>
      </c>
    </row>
    <row r="709" spans="1:4" x14ac:dyDescent="0.25">
      <c r="A709" t="s">
        <v>130</v>
      </c>
      <c r="B709" t="s">
        <v>1331</v>
      </c>
      <c r="C709" t="s">
        <v>360</v>
      </c>
      <c r="D709" t="s">
        <v>360</v>
      </c>
    </row>
    <row r="710" spans="1:4" x14ac:dyDescent="0.25">
      <c r="A710" t="s">
        <v>130</v>
      </c>
      <c r="B710" t="s">
        <v>1331</v>
      </c>
      <c r="C710" t="s">
        <v>361</v>
      </c>
      <c r="D710" t="s">
        <v>360</v>
      </c>
    </row>
    <row r="711" spans="1:4" x14ac:dyDescent="0.25">
      <c r="A711" t="s">
        <v>130</v>
      </c>
      <c r="B711" t="s">
        <v>1331</v>
      </c>
      <c r="C711" t="s">
        <v>359</v>
      </c>
      <c r="D711" t="s">
        <v>360</v>
      </c>
    </row>
    <row r="712" spans="1:4" x14ac:dyDescent="0.25">
      <c r="A712" t="s">
        <v>130</v>
      </c>
      <c r="B712" t="s">
        <v>1331</v>
      </c>
      <c r="C712" t="s">
        <v>362</v>
      </c>
      <c r="D712" t="s">
        <v>360</v>
      </c>
    </row>
    <row r="713" spans="1:4" x14ac:dyDescent="0.25">
      <c r="A713" t="s">
        <v>130</v>
      </c>
      <c r="B713" t="s">
        <v>1331</v>
      </c>
      <c r="C713" t="s">
        <v>360</v>
      </c>
      <c r="D713" t="s">
        <v>360</v>
      </c>
    </row>
    <row r="714" spans="1:4" x14ac:dyDescent="0.25">
      <c r="A714" t="s">
        <v>130</v>
      </c>
      <c r="B714" t="s">
        <v>1331</v>
      </c>
      <c r="C714" t="s">
        <v>359</v>
      </c>
      <c r="D714" t="s">
        <v>360</v>
      </c>
    </row>
    <row r="715" spans="1:4" x14ac:dyDescent="0.25">
      <c r="A715" t="s">
        <v>130</v>
      </c>
      <c r="B715" t="s">
        <v>1331</v>
      </c>
      <c r="C715" t="s">
        <v>362</v>
      </c>
      <c r="D715" t="s">
        <v>360</v>
      </c>
    </row>
    <row r="716" spans="1:4" x14ac:dyDescent="0.25">
      <c r="A716" t="s">
        <v>130</v>
      </c>
      <c r="B716" t="s">
        <v>1331</v>
      </c>
      <c r="C716" t="s">
        <v>362</v>
      </c>
      <c r="D716" t="s">
        <v>360</v>
      </c>
    </row>
    <row r="717" spans="1:4" x14ac:dyDescent="0.25">
      <c r="A717" t="s">
        <v>130</v>
      </c>
      <c r="B717" t="s">
        <v>1331</v>
      </c>
      <c r="C717" t="s">
        <v>360</v>
      </c>
      <c r="D717" t="s">
        <v>360</v>
      </c>
    </row>
    <row r="718" spans="1:4" x14ac:dyDescent="0.25">
      <c r="A718" t="s">
        <v>130</v>
      </c>
      <c r="B718" t="s">
        <v>1331</v>
      </c>
      <c r="C718" t="s">
        <v>360</v>
      </c>
      <c r="D718" t="s">
        <v>360</v>
      </c>
    </row>
    <row r="719" spans="1:4" x14ac:dyDescent="0.25">
      <c r="A719" t="s">
        <v>130</v>
      </c>
      <c r="B719" t="s">
        <v>1331</v>
      </c>
      <c r="C719" t="s">
        <v>360</v>
      </c>
      <c r="D719" t="s">
        <v>360</v>
      </c>
    </row>
    <row r="720" spans="1:4" x14ac:dyDescent="0.25">
      <c r="A720" t="s">
        <v>130</v>
      </c>
      <c r="B720" t="s">
        <v>1331</v>
      </c>
      <c r="C720" t="s">
        <v>362</v>
      </c>
      <c r="D720" t="s">
        <v>360</v>
      </c>
    </row>
    <row r="721" spans="1:4" x14ac:dyDescent="0.25">
      <c r="A721" t="s">
        <v>130</v>
      </c>
      <c r="B721" t="s">
        <v>1331</v>
      </c>
      <c r="C721" t="s">
        <v>360</v>
      </c>
      <c r="D721" t="s">
        <v>360</v>
      </c>
    </row>
    <row r="722" spans="1:4" x14ac:dyDescent="0.25">
      <c r="A722" t="s">
        <v>130</v>
      </c>
      <c r="B722" t="s">
        <v>1331</v>
      </c>
      <c r="C722" t="s">
        <v>361</v>
      </c>
      <c r="D722" t="s">
        <v>360</v>
      </c>
    </row>
    <row r="723" spans="1:4" x14ac:dyDescent="0.25">
      <c r="A723" t="s">
        <v>130</v>
      </c>
      <c r="B723" t="s">
        <v>1331</v>
      </c>
      <c r="C723" t="s">
        <v>362</v>
      </c>
      <c r="D723" t="s">
        <v>360</v>
      </c>
    </row>
    <row r="724" spans="1:4" x14ac:dyDescent="0.25">
      <c r="A724" t="s">
        <v>130</v>
      </c>
      <c r="B724" t="s">
        <v>1331</v>
      </c>
      <c r="C724" t="s">
        <v>361</v>
      </c>
      <c r="D724" t="s">
        <v>360</v>
      </c>
    </row>
    <row r="725" spans="1:4" x14ac:dyDescent="0.25">
      <c r="A725" t="s">
        <v>130</v>
      </c>
      <c r="B725" t="s">
        <v>1331</v>
      </c>
      <c r="C725" t="s">
        <v>359</v>
      </c>
      <c r="D725" t="s">
        <v>360</v>
      </c>
    </row>
    <row r="726" spans="1:4" x14ac:dyDescent="0.25">
      <c r="A726" t="s">
        <v>130</v>
      </c>
      <c r="B726" t="s">
        <v>1331</v>
      </c>
      <c r="C726" t="s">
        <v>359</v>
      </c>
      <c r="D726" t="s">
        <v>360</v>
      </c>
    </row>
    <row r="727" spans="1:4" x14ac:dyDescent="0.25">
      <c r="A727" t="s">
        <v>130</v>
      </c>
      <c r="B727" t="s">
        <v>1331</v>
      </c>
      <c r="C727" t="s">
        <v>360</v>
      </c>
      <c r="D727" t="s">
        <v>360</v>
      </c>
    </row>
    <row r="728" spans="1:4" x14ac:dyDescent="0.25">
      <c r="A728" t="s">
        <v>130</v>
      </c>
      <c r="B728" t="s">
        <v>1331</v>
      </c>
      <c r="C728" t="s">
        <v>359</v>
      </c>
      <c r="D728" t="s">
        <v>360</v>
      </c>
    </row>
    <row r="729" spans="1:4" x14ac:dyDescent="0.25">
      <c r="A729" t="s">
        <v>130</v>
      </c>
      <c r="B729" t="s">
        <v>1332</v>
      </c>
      <c r="C729" t="s">
        <v>360</v>
      </c>
      <c r="D729" t="s">
        <v>360</v>
      </c>
    </row>
    <row r="730" spans="1:4" x14ac:dyDescent="0.25">
      <c r="A730" t="s">
        <v>130</v>
      </c>
      <c r="B730" t="s">
        <v>1332</v>
      </c>
      <c r="C730" t="s">
        <v>360</v>
      </c>
      <c r="D730" t="s">
        <v>360</v>
      </c>
    </row>
    <row r="731" spans="1:4" x14ac:dyDescent="0.25">
      <c r="A731" t="s">
        <v>130</v>
      </c>
      <c r="B731" t="s">
        <v>1332</v>
      </c>
      <c r="C731" t="s">
        <v>362</v>
      </c>
      <c r="D731" t="s">
        <v>360</v>
      </c>
    </row>
    <row r="732" spans="1:4" x14ac:dyDescent="0.25">
      <c r="A732" t="s">
        <v>130</v>
      </c>
      <c r="B732" t="s">
        <v>1332</v>
      </c>
      <c r="C732" t="s">
        <v>359</v>
      </c>
      <c r="D732" t="s">
        <v>360</v>
      </c>
    </row>
    <row r="733" spans="1:4" x14ac:dyDescent="0.25">
      <c r="A733" t="s">
        <v>130</v>
      </c>
      <c r="B733" t="s">
        <v>1332</v>
      </c>
      <c r="C733" t="s">
        <v>361</v>
      </c>
      <c r="D733" t="s">
        <v>360</v>
      </c>
    </row>
    <row r="734" spans="1:4" x14ac:dyDescent="0.25">
      <c r="A734" t="s">
        <v>130</v>
      </c>
      <c r="B734" t="s">
        <v>1332</v>
      </c>
      <c r="C734" t="s">
        <v>360</v>
      </c>
      <c r="D734" t="s">
        <v>360</v>
      </c>
    </row>
    <row r="735" spans="1:4" x14ac:dyDescent="0.25">
      <c r="A735" t="s">
        <v>130</v>
      </c>
      <c r="B735" t="s">
        <v>1332</v>
      </c>
      <c r="C735" t="s">
        <v>360</v>
      </c>
      <c r="D735" t="s">
        <v>360</v>
      </c>
    </row>
    <row r="736" spans="1:4" x14ac:dyDescent="0.25">
      <c r="A736" t="s">
        <v>130</v>
      </c>
      <c r="B736" t="s">
        <v>1332</v>
      </c>
      <c r="C736" t="s">
        <v>359</v>
      </c>
      <c r="D736" t="s">
        <v>360</v>
      </c>
    </row>
    <row r="737" spans="1:4" x14ac:dyDescent="0.25">
      <c r="A737" t="s">
        <v>130</v>
      </c>
      <c r="B737" t="s">
        <v>1332</v>
      </c>
      <c r="C737" t="s">
        <v>360</v>
      </c>
      <c r="D737" t="s">
        <v>360</v>
      </c>
    </row>
    <row r="738" spans="1:4" x14ac:dyDescent="0.25">
      <c r="A738" t="s">
        <v>130</v>
      </c>
      <c r="B738" t="s">
        <v>1332</v>
      </c>
      <c r="C738" t="s">
        <v>360</v>
      </c>
      <c r="D738" t="s">
        <v>360</v>
      </c>
    </row>
    <row r="739" spans="1:4" x14ac:dyDescent="0.25">
      <c r="A739" t="s">
        <v>130</v>
      </c>
      <c r="B739" t="s">
        <v>1332</v>
      </c>
      <c r="C739" t="s">
        <v>360</v>
      </c>
      <c r="D739" t="s">
        <v>360</v>
      </c>
    </row>
    <row r="740" spans="1:4" x14ac:dyDescent="0.25">
      <c r="A740" t="s">
        <v>130</v>
      </c>
      <c r="B740" t="s">
        <v>1332</v>
      </c>
      <c r="C740" t="s">
        <v>360</v>
      </c>
      <c r="D740" t="s">
        <v>360</v>
      </c>
    </row>
    <row r="741" spans="1:4" x14ac:dyDescent="0.25">
      <c r="A741" t="s">
        <v>130</v>
      </c>
      <c r="B741" t="s">
        <v>1332</v>
      </c>
      <c r="C741" t="s">
        <v>360</v>
      </c>
      <c r="D741" t="s">
        <v>360</v>
      </c>
    </row>
    <row r="742" spans="1:4" x14ac:dyDescent="0.25">
      <c r="A742" t="s">
        <v>130</v>
      </c>
      <c r="B742" t="s">
        <v>1332</v>
      </c>
      <c r="C742" t="s">
        <v>360</v>
      </c>
      <c r="D742" t="s">
        <v>360</v>
      </c>
    </row>
    <row r="743" spans="1:4" x14ac:dyDescent="0.25">
      <c r="A743" t="s">
        <v>130</v>
      </c>
      <c r="B743" t="s">
        <v>1332</v>
      </c>
      <c r="C743" t="s">
        <v>360</v>
      </c>
      <c r="D743" t="s">
        <v>360</v>
      </c>
    </row>
    <row r="744" spans="1:4" x14ac:dyDescent="0.25">
      <c r="A744" t="s">
        <v>130</v>
      </c>
      <c r="B744" t="s">
        <v>1332</v>
      </c>
      <c r="C744" t="s">
        <v>360</v>
      </c>
      <c r="D744" t="s">
        <v>360</v>
      </c>
    </row>
    <row r="745" spans="1:4" x14ac:dyDescent="0.25">
      <c r="A745" t="s">
        <v>130</v>
      </c>
      <c r="B745" t="s">
        <v>1332</v>
      </c>
      <c r="C745" t="s">
        <v>359</v>
      </c>
      <c r="D745" t="s">
        <v>360</v>
      </c>
    </row>
    <row r="746" spans="1:4" x14ac:dyDescent="0.25">
      <c r="A746" t="s">
        <v>130</v>
      </c>
      <c r="B746" t="s">
        <v>1332</v>
      </c>
      <c r="C746" t="s">
        <v>359</v>
      </c>
      <c r="D746" t="s">
        <v>360</v>
      </c>
    </row>
    <row r="747" spans="1:4" x14ac:dyDescent="0.25">
      <c r="A747" t="s">
        <v>130</v>
      </c>
      <c r="B747" t="s">
        <v>1332</v>
      </c>
      <c r="C747" t="s">
        <v>359</v>
      </c>
      <c r="D747" t="s">
        <v>360</v>
      </c>
    </row>
    <row r="748" spans="1:4" x14ac:dyDescent="0.25">
      <c r="A748" t="s">
        <v>130</v>
      </c>
      <c r="B748" t="s">
        <v>1332</v>
      </c>
      <c r="C748" t="s">
        <v>359</v>
      </c>
      <c r="D748" t="s">
        <v>360</v>
      </c>
    </row>
    <row r="749" spans="1:4" x14ac:dyDescent="0.25">
      <c r="A749" t="s">
        <v>130</v>
      </c>
      <c r="B749" t="s">
        <v>1332</v>
      </c>
      <c r="C749" t="s">
        <v>359</v>
      </c>
      <c r="D749" t="s">
        <v>360</v>
      </c>
    </row>
    <row r="750" spans="1:4" x14ac:dyDescent="0.25">
      <c r="A750" t="s">
        <v>167</v>
      </c>
      <c r="B750" t="s">
        <v>168</v>
      </c>
      <c r="C750" t="s">
        <v>359</v>
      </c>
      <c r="D750" t="s">
        <v>359</v>
      </c>
    </row>
    <row r="751" spans="1:4" x14ac:dyDescent="0.25">
      <c r="A751" t="s">
        <v>167</v>
      </c>
      <c r="B751" t="s">
        <v>168</v>
      </c>
      <c r="C751" t="s">
        <v>359</v>
      </c>
      <c r="D751" t="s">
        <v>359</v>
      </c>
    </row>
    <row r="752" spans="1:4" x14ac:dyDescent="0.25">
      <c r="A752" t="s">
        <v>167</v>
      </c>
      <c r="B752" t="s">
        <v>168</v>
      </c>
      <c r="C752" t="s">
        <v>359</v>
      </c>
      <c r="D752" t="s">
        <v>359</v>
      </c>
    </row>
    <row r="753" spans="1:4" x14ac:dyDescent="0.25">
      <c r="A753" t="s">
        <v>167</v>
      </c>
      <c r="B753" t="s">
        <v>168</v>
      </c>
      <c r="C753" t="s">
        <v>360</v>
      </c>
      <c r="D753" t="s">
        <v>359</v>
      </c>
    </row>
    <row r="754" spans="1:4" x14ac:dyDescent="0.25">
      <c r="A754" t="s">
        <v>167</v>
      </c>
      <c r="B754" t="s">
        <v>168</v>
      </c>
      <c r="C754" t="s">
        <v>359</v>
      </c>
      <c r="D754" t="s">
        <v>359</v>
      </c>
    </row>
    <row r="755" spans="1:4" x14ac:dyDescent="0.25">
      <c r="A755" t="s">
        <v>167</v>
      </c>
      <c r="B755" t="s">
        <v>168</v>
      </c>
      <c r="C755" t="s">
        <v>359</v>
      </c>
      <c r="D755" t="s">
        <v>359</v>
      </c>
    </row>
    <row r="756" spans="1:4" x14ac:dyDescent="0.25">
      <c r="A756" t="s">
        <v>167</v>
      </c>
      <c r="B756" t="s">
        <v>168</v>
      </c>
      <c r="C756" t="s">
        <v>359</v>
      </c>
      <c r="D756" t="s">
        <v>359</v>
      </c>
    </row>
    <row r="757" spans="1:4" x14ac:dyDescent="0.25">
      <c r="A757" t="s">
        <v>167</v>
      </c>
      <c r="B757" t="s">
        <v>168</v>
      </c>
      <c r="C757" t="s">
        <v>359</v>
      </c>
      <c r="D757" t="s">
        <v>359</v>
      </c>
    </row>
    <row r="758" spans="1:4" x14ac:dyDescent="0.25">
      <c r="A758" t="s">
        <v>167</v>
      </c>
      <c r="B758" t="s">
        <v>168</v>
      </c>
      <c r="C758" t="s">
        <v>360</v>
      </c>
      <c r="D758" t="s">
        <v>359</v>
      </c>
    </row>
    <row r="759" spans="1:4" x14ac:dyDescent="0.25">
      <c r="A759" t="s">
        <v>167</v>
      </c>
      <c r="B759" t="s">
        <v>168</v>
      </c>
      <c r="C759" t="s">
        <v>360</v>
      </c>
      <c r="D759" t="s">
        <v>359</v>
      </c>
    </row>
    <row r="760" spans="1:4" x14ac:dyDescent="0.25">
      <c r="A760" t="s">
        <v>167</v>
      </c>
      <c r="B760" t="s">
        <v>168</v>
      </c>
      <c r="C760" t="s">
        <v>359</v>
      </c>
      <c r="D760" t="s">
        <v>359</v>
      </c>
    </row>
    <row r="761" spans="1:4" x14ac:dyDescent="0.25">
      <c r="A761" t="s">
        <v>167</v>
      </c>
      <c r="B761" t="s">
        <v>168</v>
      </c>
      <c r="C761" t="s">
        <v>359</v>
      </c>
      <c r="D761" t="s">
        <v>359</v>
      </c>
    </row>
    <row r="762" spans="1:4" x14ac:dyDescent="0.25">
      <c r="A762" t="s">
        <v>167</v>
      </c>
      <c r="B762" t="s">
        <v>168</v>
      </c>
      <c r="C762" t="s">
        <v>359</v>
      </c>
      <c r="D762" t="s">
        <v>359</v>
      </c>
    </row>
    <row r="763" spans="1:4" x14ac:dyDescent="0.25">
      <c r="A763" t="s">
        <v>167</v>
      </c>
      <c r="B763" t="s">
        <v>168</v>
      </c>
      <c r="C763" t="s">
        <v>359</v>
      </c>
      <c r="D763" t="s">
        <v>359</v>
      </c>
    </row>
    <row r="764" spans="1:4" x14ac:dyDescent="0.25">
      <c r="A764" t="s">
        <v>167</v>
      </c>
      <c r="B764" t="s">
        <v>168</v>
      </c>
      <c r="C764" t="s">
        <v>359</v>
      </c>
      <c r="D764" t="s">
        <v>359</v>
      </c>
    </row>
    <row r="765" spans="1:4" x14ac:dyDescent="0.25">
      <c r="A765" t="s">
        <v>167</v>
      </c>
      <c r="B765" t="s">
        <v>168</v>
      </c>
      <c r="C765" t="s">
        <v>359</v>
      </c>
      <c r="D765" t="s">
        <v>359</v>
      </c>
    </row>
    <row r="766" spans="1:4" x14ac:dyDescent="0.25">
      <c r="A766" t="s">
        <v>167</v>
      </c>
      <c r="B766" t="s">
        <v>168</v>
      </c>
      <c r="C766" t="s">
        <v>359</v>
      </c>
      <c r="D766" t="s">
        <v>359</v>
      </c>
    </row>
    <row r="767" spans="1:4" x14ac:dyDescent="0.25">
      <c r="A767" t="s">
        <v>167</v>
      </c>
      <c r="B767" t="s">
        <v>171</v>
      </c>
      <c r="C767" t="s">
        <v>360</v>
      </c>
      <c r="D767" t="s">
        <v>359</v>
      </c>
    </row>
    <row r="768" spans="1:4" x14ac:dyDescent="0.25">
      <c r="A768" t="s">
        <v>167</v>
      </c>
      <c r="B768" t="s">
        <v>171</v>
      </c>
      <c r="C768" t="s">
        <v>359</v>
      </c>
      <c r="D768" t="s">
        <v>359</v>
      </c>
    </row>
    <row r="769" spans="1:4" x14ac:dyDescent="0.25">
      <c r="A769" t="s">
        <v>167</v>
      </c>
      <c r="B769" t="s">
        <v>171</v>
      </c>
      <c r="C769" t="s">
        <v>359</v>
      </c>
      <c r="D769" t="s">
        <v>359</v>
      </c>
    </row>
    <row r="770" spans="1:4" x14ac:dyDescent="0.25">
      <c r="A770" t="s">
        <v>167</v>
      </c>
      <c r="B770" t="s">
        <v>171</v>
      </c>
      <c r="C770" t="s">
        <v>359</v>
      </c>
      <c r="D770" t="s">
        <v>359</v>
      </c>
    </row>
    <row r="771" spans="1:4" x14ac:dyDescent="0.25">
      <c r="A771" t="s">
        <v>167</v>
      </c>
      <c r="B771" t="s">
        <v>171</v>
      </c>
      <c r="C771" t="s">
        <v>361</v>
      </c>
      <c r="D771" t="s">
        <v>359</v>
      </c>
    </row>
    <row r="772" spans="1:4" x14ac:dyDescent="0.25">
      <c r="A772" t="s">
        <v>167</v>
      </c>
      <c r="B772" t="s">
        <v>171</v>
      </c>
      <c r="C772" t="s">
        <v>360</v>
      </c>
      <c r="D772" t="s">
        <v>359</v>
      </c>
    </row>
    <row r="773" spans="1:4" x14ac:dyDescent="0.25">
      <c r="A773" t="s">
        <v>167</v>
      </c>
      <c r="B773" t="s">
        <v>171</v>
      </c>
      <c r="C773" t="s">
        <v>361</v>
      </c>
      <c r="D773" t="s">
        <v>359</v>
      </c>
    </row>
    <row r="774" spans="1:4" x14ac:dyDescent="0.25">
      <c r="A774" t="s">
        <v>167</v>
      </c>
      <c r="B774" t="s">
        <v>176</v>
      </c>
      <c r="C774" t="s">
        <v>359</v>
      </c>
      <c r="D774" t="s">
        <v>359</v>
      </c>
    </row>
    <row r="775" spans="1:4" x14ac:dyDescent="0.25">
      <c r="A775" t="s">
        <v>167</v>
      </c>
      <c r="B775" t="s">
        <v>178</v>
      </c>
      <c r="C775" t="s">
        <v>360</v>
      </c>
      <c r="D775" t="s">
        <v>360</v>
      </c>
    </row>
    <row r="776" spans="1:4" x14ac:dyDescent="0.25">
      <c r="A776" t="s">
        <v>167</v>
      </c>
      <c r="B776" t="s">
        <v>178</v>
      </c>
      <c r="C776" t="s">
        <v>359</v>
      </c>
      <c r="D776" t="s">
        <v>360</v>
      </c>
    </row>
    <row r="777" spans="1:4" x14ac:dyDescent="0.25">
      <c r="A777" t="s">
        <v>167</v>
      </c>
      <c r="B777" t="s">
        <v>178</v>
      </c>
      <c r="C777" t="s">
        <v>360</v>
      </c>
      <c r="D777" t="s">
        <v>360</v>
      </c>
    </row>
    <row r="778" spans="1:4" x14ac:dyDescent="0.25">
      <c r="A778" t="s">
        <v>167</v>
      </c>
      <c r="B778" t="s">
        <v>180</v>
      </c>
      <c r="C778" t="s">
        <v>359</v>
      </c>
      <c r="D778" t="s">
        <v>359</v>
      </c>
    </row>
    <row r="779" spans="1:4" x14ac:dyDescent="0.25">
      <c r="A779" t="s">
        <v>167</v>
      </c>
      <c r="B779" t="s">
        <v>183</v>
      </c>
      <c r="C779" t="s">
        <v>361</v>
      </c>
      <c r="D779" t="s">
        <v>361</v>
      </c>
    </row>
    <row r="780" spans="1:4" x14ac:dyDescent="0.25">
      <c r="A780" t="s">
        <v>167</v>
      </c>
      <c r="B780" t="s">
        <v>183</v>
      </c>
      <c r="C780" t="s">
        <v>362</v>
      </c>
      <c r="D780" t="s">
        <v>361</v>
      </c>
    </row>
    <row r="781" spans="1:4" x14ac:dyDescent="0.25">
      <c r="A781" t="s">
        <v>167</v>
      </c>
      <c r="B781" t="s">
        <v>183</v>
      </c>
      <c r="C781" t="s">
        <v>359</v>
      </c>
      <c r="D781" t="s">
        <v>361</v>
      </c>
    </row>
    <row r="782" spans="1:4" x14ac:dyDescent="0.25">
      <c r="A782" t="s">
        <v>167</v>
      </c>
      <c r="B782" t="s">
        <v>183</v>
      </c>
      <c r="C782" t="s">
        <v>361</v>
      </c>
      <c r="D782" t="s">
        <v>361</v>
      </c>
    </row>
    <row r="783" spans="1:4" x14ac:dyDescent="0.25">
      <c r="A783" t="s">
        <v>167</v>
      </c>
      <c r="B783" t="s">
        <v>183</v>
      </c>
      <c r="C783" t="s">
        <v>360</v>
      </c>
      <c r="D783" t="s">
        <v>361</v>
      </c>
    </row>
    <row r="784" spans="1:4" x14ac:dyDescent="0.25">
      <c r="A784" t="s">
        <v>167</v>
      </c>
      <c r="B784" t="s">
        <v>183</v>
      </c>
      <c r="C784" t="s">
        <v>360</v>
      </c>
      <c r="D784" t="s">
        <v>361</v>
      </c>
    </row>
    <row r="785" spans="1:4" x14ac:dyDescent="0.25">
      <c r="A785" t="s">
        <v>167</v>
      </c>
      <c r="B785" t="s">
        <v>183</v>
      </c>
      <c r="C785" t="s">
        <v>360</v>
      </c>
      <c r="D785" t="s">
        <v>361</v>
      </c>
    </row>
    <row r="786" spans="1:4" x14ac:dyDescent="0.25">
      <c r="A786" t="s">
        <v>167</v>
      </c>
      <c r="B786" t="s">
        <v>183</v>
      </c>
      <c r="C786" t="s">
        <v>360</v>
      </c>
      <c r="D786" t="s">
        <v>361</v>
      </c>
    </row>
    <row r="787" spans="1:4" x14ac:dyDescent="0.25">
      <c r="A787" t="s">
        <v>167</v>
      </c>
      <c r="B787" t="s">
        <v>183</v>
      </c>
      <c r="C787" t="s">
        <v>360</v>
      </c>
      <c r="D787" t="s">
        <v>361</v>
      </c>
    </row>
    <row r="788" spans="1:4" x14ac:dyDescent="0.25">
      <c r="A788" t="s">
        <v>167</v>
      </c>
      <c r="B788" t="s">
        <v>183</v>
      </c>
      <c r="C788" t="s">
        <v>361</v>
      </c>
      <c r="D788" t="s">
        <v>361</v>
      </c>
    </row>
    <row r="789" spans="1:4" x14ac:dyDescent="0.25">
      <c r="A789" t="s">
        <v>167</v>
      </c>
      <c r="B789" t="s">
        <v>183</v>
      </c>
      <c r="C789" t="s">
        <v>361</v>
      </c>
      <c r="D789" t="s">
        <v>361</v>
      </c>
    </row>
    <row r="790" spans="1:4" x14ac:dyDescent="0.25">
      <c r="A790" t="s">
        <v>167</v>
      </c>
      <c r="B790" t="s">
        <v>183</v>
      </c>
      <c r="C790" t="s">
        <v>360</v>
      </c>
      <c r="D790" t="s">
        <v>361</v>
      </c>
    </row>
    <row r="791" spans="1:4" x14ac:dyDescent="0.25">
      <c r="A791" t="s">
        <v>167</v>
      </c>
      <c r="B791" t="s">
        <v>183</v>
      </c>
      <c r="C791" t="s">
        <v>360</v>
      </c>
      <c r="D791" t="s">
        <v>361</v>
      </c>
    </row>
    <row r="792" spans="1:4" x14ac:dyDescent="0.25">
      <c r="A792" t="s">
        <v>167</v>
      </c>
      <c r="B792" t="s">
        <v>185</v>
      </c>
      <c r="C792" t="s">
        <v>359</v>
      </c>
      <c r="D792" t="s">
        <v>359</v>
      </c>
    </row>
    <row r="793" spans="1:4" x14ac:dyDescent="0.25">
      <c r="A793" t="s">
        <v>167</v>
      </c>
      <c r="B793" t="s">
        <v>185</v>
      </c>
      <c r="C793" t="s">
        <v>360</v>
      </c>
      <c r="D793" t="s">
        <v>359</v>
      </c>
    </row>
    <row r="794" spans="1:4" x14ac:dyDescent="0.25">
      <c r="A794" t="s">
        <v>167</v>
      </c>
      <c r="B794" t="s">
        <v>185</v>
      </c>
      <c r="C794" t="s">
        <v>361</v>
      </c>
      <c r="D794" t="s">
        <v>359</v>
      </c>
    </row>
    <row r="795" spans="1:4" x14ac:dyDescent="0.25">
      <c r="A795" t="s">
        <v>167</v>
      </c>
      <c r="B795" t="s">
        <v>185</v>
      </c>
      <c r="C795" t="s">
        <v>360</v>
      </c>
      <c r="D795" t="s">
        <v>359</v>
      </c>
    </row>
    <row r="796" spans="1:4" x14ac:dyDescent="0.25">
      <c r="A796" t="s">
        <v>167</v>
      </c>
      <c r="B796" t="s">
        <v>185</v>
      </c>
      <c r="C796" t="s">
        <v>359</v>
      </c>
      <c r="D796" t="s">
        <v>359</v>
      </c>
    </row>
    <row r="797" spans="1:4" x14ac:dyDescent="0.25">
      <c r="A797" t="s">
        <v>167</v>
      </c>
      <c r="B797" t="s">
        <v>188</v>
      </c>
      <c r="C797" t="s">
        <v>360</v>
      </c>
      <c r="D797" t="s">
        <v>360</v>
      </c>
    </row>
    <row r="798" spans="1:4" x14ac:dyDescent="0.25">
      <c r="A798" t="s">
        <v>167</v>
      </c>
      <c r="B798" t="s">
        <v>188</v>
      </c>
      <c r="C798" t="s">
        <v>360</v>
      </c>
      <c r="D798" t="s">
        <v>360</v>
      </c>
    </row>
    <row r="799" spans="1:4" x14ac:dyDescent="0.25">
      <c r="A799" t="s">
        <v>167</v>
      </c>
      <c r="B799" t="s">
        <v>188</v>
      </c>
      <c r="C799" t="s">
        <v>360</v>
      </c>
      <c r="D799" t="s">
        <v>360</v>
      </c>
    </row>
    <row r="800" spans="1:4" x14ac:dyDescent="0.25">
      <c r="A800" t="s">
        <v>167</v>
      </c>
      <c r="B800" t="s">
        <v>188</v>
      </c>
      <c r="C800" t="s">
        <v>361</v>
      </c>
      <c r="D800" t="s">
        <v>360</v>
      </c>
    </row>
    <row r="801" spans="1:4" x14ac:dyDescent="0.25">
      <c r="A801" t="s">
        <v>167</v>
      </c>
      <c r="B801" t="s">
        <v>188</v>
      </c>
      <c r="C801" t="s">
        <v>360</v>
      </c>
      <c r="D801" t="s">
        <v>360</v>
      </c>
    </row>
    <row r="802" spans="1:4" x14ac:dyDescent="0.25">
      <c r="A802" t="s">
        <v>167</v>
      </c>
      <c r="B802" t="s">
        <v>188</v>
      </c>
      <c r="C802" t="s">
        <v>361</v>
      </c>
      <c r="D802" t="s">
        <v>360</v>
      </c>
    </row>
    <row r="803" spans="1:4" x14ac:dyDescent="0.25">
      <c r="A803" t="s">
        <v>167</v>
      </c>
      <c r="B803" t="s">
        <v>188</v>
      </c>
      <c r="C803" t="s">
        <v>360</v>
      </c>
      <c r="D803" t="s">
        <v>360</v>
      </c>
    </row>
    <row r="804" spans="1:4" x14ac:dyDescent="0.25">
      <c r="A804" t="s">
        <v>167</v>
      </c>
      <c r="B804" t="s">
        <v>188</v>
      </c>
      <c r="C804" t="s">
        <v>362</v>
      </c>
      <c r="D804" t="s">
        <v>360</v>
      </c>
    </row>
    <row r="805" spans="1:4" x14ac:dyDescent="0.25">
      <c r="A805" t="s">
        <v>167</v>
      </c>
      <c r="B805" t="s">
        <v>188</v>
      </c>
      <c r="C805" t="s">
        <v>360</v>
      </c>
      <c r="D805" t="s">
        <v>360</v>
      </c>
    </row>
    <row r="806" spans="1:4" x14ac:dyDescent="0.25">
      <c r="A806" t="s">
        <v>167</v>
      </c>
      <c r="B806" t="s">
        <v>188</v>
      </c>
      <c r="C806" t="s">
        <v>361</v>
      </c>
      <c r="D806" t="s">
        <v>360</v>
      </c>
    </row>
    <row r="807" spans="1:4" x14ac:dyDescent="0.25">
      <c r="A807" t="s">
        <v>167</v>
      </c>
      <c r="B807" t="s">
        <v>188</v>
      </c>
      <c r="C807" t="s">
        <v>361</v>
      </c>
      <c r="D807" t="s">
        <v>360</v>
      </c>
    </row>
    <row r="808" spans="1:4" x14ac:dyDescent="0.25">
      <c r="A808" t="s">
        <v>167</v>
      </c>
      <c r="B808" t="s">
        <v>188</v>
      </c>
      <c r="C808" t="s">
        <v>362</v>
      </c>
      <c r="D808" t="s">
        <v>360</v>
      </c>
    </row>
    <row r="809" spans="1:4" x14ac:dyDescent="0.25">
      <c r="A809" t="s">
        <v>167</v>
      </c>
      <c r="B809" t="s">
        <v>188</v>
      </c>
      <c r="C809" t="s">
        <v>362</v>
      </c>
      <c r="D809" t="s">
        <v>360</v>
      </c>
    </row>
    <row r="810" spans="1:4" x14ac:dyDescent="0.25">
      <c r="A810" t="s">
        <v>167</v>
      </c>
      <c r="B810" t="s">
        <v>188</v>
      </c>
      <c r="C810" t="s">
        <v>362</v>
      </c>
      <c r="D810" t="s">
        <v>360</v>
      </c>
    </row>
    <row r="811" spans="1:4" x14ac:dyDescent="0.25">
      <c r="A811" t="s">
        <v>167</v>
      </c>
      <c r="B811" t="s">
        <v>188</v>
      </c>
      <c r="C811" t="s">
        <v>362</v>
      </c>
      <c r="D811" t="s">
        <v>360</v>
      </c>
    </row>
    <row r="812" spans="1:4" x14ac:dyDescent="0.25">
      <c r="A812" t="s">
        <v>167</v>
      </c>
      <c r="B812" t="s">
        <v>188</v>
      </c>
      <c r="C812" t="s">
        <v>360</v>
      </c>
      <c r="D812" t="s">
        <v>360</v>
      </c>
    </row>
    <row r="813" spans="1:4" x14ac:dyDescent="0.25">
      <c r="A813" t="s">
        <v>167</v>
      </c>
      <c r="B813" t="s">
        <v>188</v>
      </c>
      <c r="C813" t="s">
        <v>362</v>
      </c>
      <c r="D813" t="s">
        <v>360</v>
      </c>
    </row>
    <row r="814" spans="1:4" x14ac:dyDescent="0.25">
      <c r="A814" t="s">
        <v>167</v>
      </c>
      <c r="B814" t="s">
        <v>190</v>
      </c>
      <c r="C814" t="s">
        <v>360</v>
      </c>
      <c r="D814" t="s">
        <v>360</v>
      </c>
    </row>
    <row r="815" spans="1:4" x14ac:dyDescent="0.25">
      <c r="A815" t="s">
        <v>167</v>
      </c>
      <c r="B815" t="s">
        <v>190</v>
      </c>
      <c r="C815" t="s">
        <v>359</v>
      </c>
      <c r="D815" t="s">
        <v>360</v>
      </c>
    </row>
    <row r="816" spans="1:4" x14ac:dyDescent="0.25">
      <c r="A816" t="s">
        <v>167</v>
      </c>
      <c r="B816" t="s">
        <v>190</v>
      </c>
      <c r="C816" t="s">
        <v>359</v>
      </c>
      <c r="D816" t="s">
        <v>360</v>
      </c>
    </row>
    <row r="817" spans="1:4" x14ac:dyDescent="0.25">
      <c r="A817" t="s">
        <v>167</v>
      </c>
      <c r="B817" t="s">
        <v>190</v>
      </c>
      <c r="C817" t="s">
        <v>360</v>
      </c>
      <c r="D817" t="s">
        <v>360</v>
      </c>
    </row>
    <row r="818" spans="1:4" x14ac:dyDescent="0.25">
      <c r="A818" t="s">
        <v>167</v>
      </c>
      <c r="B818" t="s">
        <v>190</v>
      </c>
      <c r="C818" t="s">
        <v>360</v>
      </c>
      <c r="D818" t="s">
        <v>360</v>
      </c>
    </row>
    <row r="819" spans="1:4" x14ac:dyDescent="0.25">
      <c r="A819" t="s">
        <v>167</v>
      </c>
      <c r="B819" t="s">
        <v>190</v>
      </c>
      <c r="C819" t="s">
        <v>359</v>
      </c>
      <c r="D819" t="s">
        <v>360</v>
      </c>
    </row>
    <row r="820" spans="1:4" x14ac:dyDescent="0.25">
      <c r="A820" t="s">
        <v>167</v>
      </c>
      <c r="B820" t="s">
        <v>190</v>
      </c>
      <c r="C820" t="s">
        <v>359</v>
      </c>
      <c r="D820" t="s">
        <v>360</v>
      </c>
    </row>
    <row r="821" spans="1:4" x14ac:dyDescent="0.25">
      <c r="A821" t="s">
        <v>167</v>
      </c>
      <c r="B821" t="s">
        <v>190</v>
      </c>
      <c r="C821" t="s">
        <v>359</v>
      </c>
      <c r="D821" t="s">
        <v>360</v>
      </c>
    </row>
    <row r="822" spans="1:4" x14ac:dyDescent="0.25">
      <c r="A822" t="s">
        <v>167</v>
      </c>
      <c r="B822" t="s">
        <v>190</v>
      </c>
      <c r="C822" t="s">
        <v>359</v>
      </c>
      <c r="D822" t="s">
        <v>360</v>
      </c>
    </row>
    <row r="823" spans="1:4" x14ac:dyDescent="0.25">
      <c r="A823" t="s">
        <v>167</v>
      </c>
      <c r="B823" t="s">
        <v>190</v>
      </c>
      <c r="C823" t="s">
        <v>359</v>
      </c>
      <c r="D823" t="s">
        <v>360</v>
      </c>
    </row>
    <row r="824" spans="1:4" x14ac:dyDescent="0.25">
      <c r="A824" t="s">
        <v>167</v>
      </c>
      <c r="B824" t="s">
        <v>190</v>
      </c>
      <c r="C824" t="s">
        <v>360</v>
      </c>
      <c r="D824" t="s">
        <v>360</v>
      </c>
    </row>
    <row r="825" spans="1:4" x14ac:dyDescent="0.25">
      <c r="A825" t="s">
        <v>167</v>
      </c>
      <c r="B825" t="s">
        <v>190</v>
      </c>
      <c r="C825" t="s">
        <v>362</v>
      </c>
      <c r="D825" t="s">
        <v>360</v>
      </c>
    </row>
    <row r="826" spans="1:4" x14ac:dyDescent="0.25">
      <c r="A826" t="s">
        <v>167</v>
      </c>
      <c r="B826" t="s">
        <v>190</v>
      </c>
      <c r="C826" t="s">
        <v>360</v>
      </c>
      <c r="D826" t="s">
        <v>360</v>
      </c>
    </row>
    <row r="827" spans="1:4" x14ac:dyDescent="0.25">
      <c r="A827" t="s">
        <v>167</v>
      </c>
      <c r="B827" t="s">
        <v>190</v>
      </c>
      <c r="C827" t="s">
        <v>359</v>
      </c>
      <c r="D827" t="s">
        <v>360</v>
      </c>
    </row>
    <row r="828" spans="1:4" x14ac:dyDescent="0.25">
      <c r="A828" t="s">
        <v>167</v>
      </c>
      <c r="B828" t="s">
        <v>190</v>
      </c>
      <c r="C828" t="s">
        <v>361</v>
      </c>
      <c r="D828" t="s">
        <v>360</v>
      </c>
    </row>
    <row r="829" spans="1:4" x14ac:dyDescent="0.25">
      <c r="A829" t="s">
        <v>167</v>
      </c>
      <c r="B829" t="s">
        <v>190</v>
      </c>
      <c r="C829" t="s">
        <v>360</v>
      </c>
      <c r="D829" t="s">
        <v>360</v>
      </c>
    </row>
    <row r="830" spans="1:4" x14ac:dyDescent="0.25">
      <c r="A830" t="s">
        <v>167</v>
      </c>
      <c r="B830" t="s">
        <v>190</v>
      </c>
      <c r="C830" t="s">
        <v>359</v>
      </c>
      <c r="D830" t="s">
        <v>360</v>
      </c>
    </row>
    <row r="831" spans="1:4" x14ac:dyDescent="0.25">
      <c r="A831" t="s">
        <v>167</v>
      </c>
      <c r="B831" t="s">
        <v>190</v>
      </c>
      <c r="C831" t="s">
        <v>359</v>
      </c>
      <c r="D831" t="s">
        <v>360</v>
      </c>
    </row>
    <row r="832" spans="1:4" x14ac:dyDescent="0.25">
      <c r="A832" t="s">
        <v>167</v>
      </c>
      <c r="B832" t="s">
        <v>190</v>
      </c>
      <c r="C832" t="s">
        <v>360</v>
      </c>
      <c r="D832" t="s">
        <v>360</v>
      </c>
    </row>
    <row r="833" spans="1:4" x14ac:dyDescent="0.25">
      <c r="A833" t="s">
        <v>167</v>
      </c>
      <c r="B833" t="s">
        <v>190</v>
      </c>
      <c r="C833" t="s">
        <v>359</v>
      </c>
      <c r="D833" t="s">
        <v>360</v>
      </c>
    </row>
    <row r="834" spans="1:4" x14ac:dyDescent="0.25">
      <c r="A834" t="s">
        <v>167</v>
      </c>
      <c r="B834" t="s">
        <v>190</v>
      </c>
      <c r="C834" t="s">
        <v>359</v>
      </c>
      <c r="D834" t="s">
        <v>360</v>
      </c>
    </row>
    <row r="835" spans="1:4" x14ac:dyDescent="0.25">
      <c r="A835" t="s">
        <v>167</v>
      </c>
      <c r="B835" t="s">
        <v>190</v>
      </c>
      <c r="C835" t="s">
        <v>359</v>
      </c>
      <c r="D835" t="s">
        <v>360</v>
      </c>
    </row>
    <row r="836" spans="1:4" x14ac:dyDescent="0.25">
      <c r="A836" t="s">
        <v>167</v>
      </c>
      <c r="B836" t="s">
        <v>190</v>
      </c>
      <c r="C836" t="s">
        <v>359</v>
      </c>
      <c r="D836" t="s">
        <v>360</v>
      </c>
    </row>
    <row r="837" spans="1:4" x14ac:dyDescent="0.25">
      <c r="A837" t="s">
        <v>167</v>
      </c>
      <c r="B837" t="s">
        <v>190</v>
      </c>
      <c r="C837" t="s">
        <v>360</v>
      </c>
      <c r="D837" t="s">
        <v>360</v>
      </c>
    </row>
    <row r="838" spans="1:4" x14ac:dyDescent="0.25">
      <c r="A838" t="s">
        <v>167</v>
      </c>
      <c r="B838" t="s">
        <v>193</v>
      </c>
      <c r="C838" t="s">
        <v>359</v>
      </c>
      <c r="D838" t="s">
        <v>360</v>
      </c>
    </row>
    <row r="839" spans="1:4" x14ac:dyDescent="0.25">
      <c r="A839" t="s">
        <v>167</v>
      </c>
      <c r="B839" t="s">
        <v>193</v>
      </c>
      <c r="C839" t="s">
        <v>360</v>
      </c>
      <c r="D839" t="s">
        <v>360</v>
      </c>
    </row>
    <row r="840" spans="1:4" x14ac:dyDescent="0.25">
      <c r="A840" t="s">
        <v>167</v>
      </c>
      <c r="B840" t="s">
        <v>193</v>
      </c>
      <c r="C840" t="s">
        <v>360</v>
      </c>
      <c r="D840" t="s">
        <v>360</v>
      </c>
    </row>
    <row r="841" spans="1:4" x14ac:dyDescent="0.25">
      <c r="A841" t="s">
        <v>167</v>
      </c>
      <c r="B841" t="s">
        <v>193</v>
      </c>
      <c r="C841" t="s">
        <v>361</v>
      </c>
      <c r="D841" t="s">
        <v>360</v>
      </c>
    </row>
    <row r="842" spans="1:4" x14ac:dyDescent="0.25">
      <c r="A842" t="s">
        <v>167</v>
      </c>
      <c r="B842" t="s">
        <v>193</v>
      </c>
      <c r="C842" t="s">
        <v>362</v>
      </c>
      <c r="D842" t="s">
        <v>360</v>
      </c>
    </row>
    <row r="843" spans="1:4" x14ac:dyDescent="0.25">
      <c r="A843" t="s">
        <v>167</v>
      </c>
      <c r="B843" t="s">
        <v>193</v>
      </c>
      <c r="C843" t="s">
        <v>361</v>
      </c>
      <c r="D843" t="s">
        <v>360</v>
      </c>
    </row>
    <row r="844" spans="1:4" x14ac:dyDescent="0.25">
      <c r="A844" t="s">
        <v>167</v>
      </c>
      <c r="B844" t="s">
        <v>193</v>
      </c>
      <c r="C844" t="s">
        <v>360</v>
      </c>
      <c r="D844" t="s">
        <v>360</v>
      </c>
    </row>
    <row r="845" spans="1:4" x14ac:dyDescent="0.25">
      <c r="A845" t="s">
        <v>167</v>
      </c>
      <c r="B845" t="s">
        <v>193</v>
      </c>
      <c r="C845" t="s">
        <v>362</v>
      </c>
      <c r="D845" t="s">
        <v>360</v>
      </c>
    </row>
    <row r="846" spans="1:4" x14ac:dyDescent="0.25">
      <c r="A846" t="s">
        <v>167</v>
      </c>
      <c r="B846" t="s">
        <v>193</v>
      </c>
      <c r="C846" t="s">
        <v>361</v>
      </c>
      <c r="D846" t="s">
        <v>360</v>
      </c>
    </row>
    <row r="847" spans="1:4" x14ac:dyDescent="0.25">
      <c r="A847" t="s">
        <v>167</v>
      </c>
      <c r="B847" t="s">
        <v>193</v>
      </c>
      <c r="C847" t="s">
        <v>361</v>
      </c>
      <c r="D847" t="s">
        <v>360</v>
      </c>
    </row>
    <row r="848" spans="1:4" x14ac:dyDescent="0.25">
      <c r="A848" t="s">
        <v>167</v>
      </c>
      <c r="B848" t="s">
        <v>193</v>
      </c>
      <c r="C848" t="s">
        <v>362</v>
      </c>
      <c r="D848" t="s">
        <v>360</v>
      </c>
    </row>
    <row r="849" spans="1:4" x14ac:dyDescent="0.25">
      <c r="A849" t="s">
        <v>167</v>
      </c>
      <c r="B849" t="s">
        <v>193</v>
      </c>
      <c r="C849" t="s">
        <v>361</v>
      </c>
      <c r="D849" t="s">
        <v>360</v>
      </c>
    </row>
    <row r="850" spans="1:4" x14ac:dyDescent="0.25">
      <c r="A850" t="s">
        <v>167</v>
      </c>
      <c r="B850" t="s">
        <v>193</v>
      </c>
      <c r="C850" t="s">
        <v>361</v>
      </c>
      <c r="D850" t="s">
        <v>360</v>
      </c>
    </row>
    <row r="851" spans="1:4" x14ac:dyDescent="0.25">
      <c r="A851" t="s">
        <v>167</v>
      </c>
      <c r="B851" t="s">
        <v>193</v>
      </c>
      <c r="C851" t="s">
        <v>361</v>
      </c>
      <c r="D851" t="s">
        <v>360</v>
      </c>
    </row>
    <row r="852" spans="1:4" x14ac:dyDescent="0.25">
      <c r="A852" t="s">
        <v>167</v>
      </c>
      <c r="B852" t="s">
        <v>193</v>
      </c>
      <c r="C852" t="s">
        <v>361</v>
      </c>
      <c r="D852" t="s">
        <v>360</v>
      </c>
    </row>
    <row r="853" spans="1:4" x14ac:dyDescent="0.25">
      <c r="A853" t="s">
        <v>167</v>
      </c>
      <c r="B853" t="s">
        <v>193</v>
      </c>
      <c r="C853" t="s">
        <v>361</v>
      </c>
      <c r="D853" t="s">
        <v>360</v>
      </c>
    </row>
    <row r="854" spans="1:4" x14ac:dyDescent="0.25">
      <c r="A854" t="s">
        <v>167</v>
      </c>
      <c r="B854" t="s">
        <v>193</v>
      </c>
      <c r="C854" t="s">
        <v>360</v>
      </c>
      <c r="D854" t="s">
        <v>360</v>
      </c>
    </row>
    <row r="855" spans="1:4" x14ac:dyDescent="0.25">
      <c r="A855" t="s">
        <v>167</v>
      </c>
      <c r="B855" t="s">
        <v>193</v>
      </c>
      <c r="C855" t="s">
        <v>361</v>
      </c>
      <c r="D855" t="s">
        <v>360</v>
      </c>
    </row>
    <row r="856" spans="1:4" x14ac:dyDescent="0.25">
      <c r="A856" t="s">
        <v>167</v>
      </c>
      <c r="B856" t="s">
        <v>193</v>
      </c>
      <c r="C856" t="s">
        <v>360</v>
      </c>
      <c r="D856" t="s">
        <v>360</v>
      </c>
    </row>
    <row r="857" spans="1:4" x14ac:dyDescent="0.25">
      <c r="A857" t="s">
        <v>167</v>
      </c>
      <c r="B857" t="s">
        <v>193</v>
      </c>
      <c r="C857" t="s">
        <v>362</v>
      </c>
      <c r="D857" t="s">
        <v>360</v>
      </c>
    </row>
    <row r="858" spans="1:4" x14ac:dyDescent="0.25">
      <c r="A858" t="s">
        <v>167</v>
      </c>
      <c r="B858" t="s">
        <v>193</v>
      </c>
      <c r="C858" t="s">
        <v>362</v>
      </c>
      <c r="D858" t="s">
        <v>360</v>
      </c>
    </row>
    <row r="859" spans="1:4" x14ac:dyDescent="0.25">
      <c r="A859" t="s">
        <v>167</v>
      </c>
      <c r="B859" t="s">
        <v>193</v>
      </c>
      <c r="C859" t="s">
        <v>362</v>
      </c>
      <c r="D859" t="s">
        <v>360</v>
      </c>
    </row>
    <row r="860" spans="1:4" x14ac:dyDescent="0.25">
      <c r="A860" t="s">
        <v>167</v>
      </c>
      <c r="B860" t="s">
        <v>193</v>
      </c>
      <c r="C860" t="s">
        <v>360</v>
      </c>
      <c r="D860" t="s">
        <v>360</v>
      </c>
    </row>
    <row r="861" spans="1:4" x14ac:dyDescent="0.25">
      <c r="A861" t="s">
        <v>167</v>
      </c>
      <c r="B861" t="s">
        <v>195</v>
      </c>
      <c r="C861" t="s">
        <v>362</v>
      </c>
      <c r="D861" t="s">
        <v>362</v>
      </c>
    </row>
    <row r="862" spans="1:4" x14ac:dyDescent="0.25">
      <c r="A862" t="s">
        <v>167</v>
      </c>
      <c r="B862" t="s">
        <v>195</v>
      </c>
      <c r="C862" t="s">
        <v>362</v>
      </c>
      <c r="D862" t="s">
        <v>362</v>
      </c>
    </row>
    <row r="863" spans="1:4" x14ac:dyDescent="0.25">
      <c r="A863" t="s">
        <v>167</v>
      </c>
      <c r="B863" t="s">
        <v>195</v>
      </c>
      <c r="C863" t="s">
        <v>361</v>
      </c>
      <c r="D863" t="s">
        <v>362</v>
      </c>
    </row>
    <row r="864" spans="1:4" x14ac:dyDescent="0.25">
      <c r="A864" t="s">
        <v>167</v>
      </c>
      <c r="B864" t="s">
        <v>195</v>
      </c>
      <c r="C864" t="s">
        <v>362</v>
      </c>
      <c r="D864" t="s">
        <v>362</v>
      </c>
    </row>
    <row r="865" spans="1:4" x14ac:dyDescent="0.25">
      <c r="A865" t="s">
        <v>167</v>
      </c>
      <c r="B865" t="s">
        <v>195</v>
      </c>
      <c r="C865" t="s">
        <v>361</v>
      </c>
      <c r="D865" t="s">
        <v>362</v>
      </c>
    </row>
    <row r="866" spans="1:4" x14ac:dyDescent="0.25">
      <c r="A866" t="s">
        <v>167</v>
      </c>
      <c r="B866" t="s">
        <v>195</v>
      </c>
      <c r="C866" t="s">
        <v>361</v>
      </c>
      <c r="D866" t="s">
        <v>362</v>
      </c>
    </row>
    <row r="867" spans="1:4" x14ac:dyDescent="0.25">
      <c r="A867" t="s">
        <v>167</v>
      </c>
      <c r="B867" t="s">
        <v>195</v>
      </c>
      <c r="C867" t="s">
        <v>362</v>
      </c>
      <c r="D867" t="s">
        <v>362</v>
      </c>
    </row>
    <row r="868" spans="1:4" x14ac:dyDescent="0.25">
      <c r="A868" t="s">
        <v>167</v>
      </c>
      <c r="B868" t="s">
        <v>195</v>
      </c>
      <c r="C868" t="s">
        <v>361</v>
      </c>
      <c r="D868" t="s">
        <v>362</v>
      </c>
    </row>
    <row r="869" spans="1:4" x14ac:dyDescent="0.25">
      <c r="A869" t="s">
        <v>167</v>
      </c>
      <c r="B869" t="s">
        <v>195</v>
      </c>
      <c r="C869" t="s">
        <v>361</v>
      </c>
      <c r="D869" t="s">
        <v>362</v>
      </c>
    </row>
    <row r="870" spans="1:4" x14ac:dyDescent="0.25">
      <c r="A870" t="s">
        <v>167</v>
      </c>
      <c r="B870" t="s">
        <v>195</v>
      </c>
      <c r="C870" t="s">
        <v>362</v>
      </c>
      <c r="D870" t="s">
        <v>362</v>
      </c>
    </row>
    <row r="871" spans="1:4" x14ac:dyDescent="0.25">
      <c r="A871" t="s">
        <v>167</v>
      </c>
      <c r="B871" t="s">
        <v>195</v>
      </c>
      <c r="C871" t="s">
        <v>359</v>
      </c>
      <c r="D871" t="s">
        <v>362</v>
      </c>
    </row>
    <row r="872" spans="1:4" x14ac:dyDescent="0.25">
      <c r="A872" t="s">
        <v>167</v>
      </c>
      <c r="B872" t="s">
        <v>195</v>
      </c>
      <c r="C872" t="s">
        <v>361</v>
      </c>
      <c r="D872" t="s">
        <v>362</v>
      </c>
    </row>
    <row r="873" spans="1:4" x14ac:dyDescent="0.25">
      <c r="A873" t="s">
        <v>167</v>
      </c>
      <c r="B873" t="s">
        <v>195</v>
      </c>
      <c r="C873" t="s">
        <v>362</v>
      </c>
      <c r="D873" t="s">
        <v>362</v>
      </c>
    </row>
    <row r="874" spans="1:4" x14ac:dyDescent="0.25">
      <c r="A874" t="s">
        <v>167</v>
      </c>
      <c r="B874" t="s">
        <v>197</v>
      </c>
      <c r="C874" t="s">
        <v>360</v>
      </c>
      <c r="D874" t="s">
        <v>362</v>
      </c>
    </row>
    <row r="875" spans="1:4" x14ac:dyDescent="0.25">
      <c r="A875" t="s">
        <v>167</v>
      </c>
      <c r="B875" t="s">
        <v>197</v>
      </c>
      <c r="C875" t="s">
        <v>362</v>
      </c>
      <c r="D875" t="s">
        <v>362</v>
      </c>
    </row>
    <row r="876" spans="1:4" x14ac:dyDescent="0.25">
      <c r="A876" t="s">
        <v>167</v>
      </c>
      <c r="B876" t="s">
        <v>197</v>
      </c>
      <c r="C876" t="s">
        <v>362</v>
      </c>
      <c r="D876" t="s">
        <v>362</v>
      </c>
    </row>
    <row r="877" spans="1:4" x14ac:dyDescent="0.25">
      <c r="A877" t="s">
        <v>167</v>
      </c>
      <c r="B877" t="s">
        <v>197</v>
      </c>
      <c r="C877" t="s">
        <v>361</v>
      </c>
      <c r="D877" t="s">
        <v>362</v>
      </c>
    </row>
    <row r="878" spans="1:4" x14ac:dyDescent="0.25">
      <c r="A878" t="s">
        <v>167</v>
      </c>
      <c r="B878" t="s">
        <v>197</v>
      </c>
      <c r="C878" t="s">
        <v>361</v>
      </c>
      <c r="D878" t="s">
        <v>362</v>
      </c>
    </row>
    <row r="879" spans="1:4" x14ac:dyDescent="0.25">
      <c r="A879" t="s">
        <v>167</v>
      </c>
      <c r="B879" t="s">
        <v>197</v>
      </c>
      <c r="C879" t="s">
        <v>362</v>
      </c>
      <c r="D879" t="s">
        <v>362</v>
      </c>
    </row>
    <row r="880" spans="1:4" x14ac:dyDescent="0.25">
      <c r="A880" t="s">
        <v>167</v>
      </c>
      <c r="B880" t="s">
        <v>197</v>
      </c>
      <c r="C880" t="s">
        <v>362</v>
      </c>
      <c r="D880" t="s">
        <v>362</v>
      </c>
    </row>
    <row r="881" spans="1:4" x14ac:dyDescent="0.25">
      <c r="A881" t="s">
        <v>167</v>
      </c>
      <c r="B881" t="s">
        <v>197</v>
      </c>
      <c r="C881" t="s">
        <v>361</v>
      </c>
      <c r="D881" t="s">
        <v>362</v>
      </c>
    </row>
    <row r="882" spans="1:4" x14ac:dyDescent="0.25">
      <c r="A882" t="s">
        <v>167</v>
      </c>
      <c r="B882" t="s">
        <v>197</v>
      </c>
      <c r="C882" t="s">
        <v>362</v>
      </c>
      <c r="D882" t="s">
        <v>362</v>
      </c>
    </row>
    <row r="883" spans="1:4" x14ac:dyDescent="0.25">
      <c r="A883" t="s">
        <v>167</v>
      </c>
      <c r="B883" t="s">
        <v>197</v>
      </c>
      <c r="C883" t="s">
        <v>361</v>
      </c>
      <c r="D883" t="s">
        <v>362</v>
      </c>
    </row>
    <row r="884" spans="1:4" x14ac:dyDescent="0.25">
      <c r="A884" t="s">
        <v>167</v>
      </c>
      <c r="B884" t="s">
        <v>197</v>
      </c>
      <c r="C884" t="s">
        <v>361</v>
      </c>
      <c r="D884" t="s">
        <v>362</v>
      </c>
    </row>
    <row r="885" spans="1:4" x14ac:dyDescent="0.25">
      <c r="A885" t="s">
        <v>167</v>
      </c>
      <c r="B885" t="s">
        <v>197</v>
      </c>
      <c r="C885" t="s">
        <v>361</v>
      </c>
      <c r="D885" t="s">
        <v>362</v>
      </c>
    </row>
    <row r="886" spans="1:4" x14ac:dyDescent="0.25">
      <c r="A886" t="s">
        <v>167</v>
      </c>
      <c r="B886" t="s">
        <v>200</v>
      </c>
      <c r="C886" t="s">
        <v>360</v>
      </c>
      <c r="D886" t="s">
        <v>360</v>
      </c>
    </row>
    <row r="887" spans="1:4" x14ac:dyDescent="0.25">
      <c r="A887" t="s">
        <v>167</v>
      </c>
      <c r="B887" t="s">
        <v>200</v>
      </c>
      <c r="C887" t="s">
        <v>360</v>
      </c>
      <c r="D887" t="s">
        <v>360</v>
      </c>
    </row>
    <row r="888" spans="1:4" x14ac:dyDescent="0.25">
      <c r="A888" t="s">
        <v>167</v>
      </c>
      <c r="B888" t="s">
        <v>200</v>
      </c>
      <c r="C888" t="s">
        <v>360</v>
      </c>
      <c r="D888" t="s">
        <v>360</v>
      </c>
    </row>
    <row r="889" spans="1:4" x14ac:dyDescent="0.25">
      <c r="A889" t="s">
        <v>167</v>
      </c>
      <c r="B889" t="s">
        <v>200</v>
      </c>
      <c r="C889" t="s">
        <v>361</v>
      </c>
      <c r="D889" t="s">
        <v>360</v>
      </c>
    </row>
    <row r="890" spans="1:4" x14ac:dyDescent="0.25">
      <c r="A890" t="s">
        <v>167</v>
      </c>
      <c r="B890" t="s">
        <v>200</v>
      </c>
      <c r="C890" t="s">
        <v>361</v>
      </c>
      <c r="D890" t="s">
        <v>360</v>
      </c>
    </row>
    <row r="891" spans="1:4" x14ac:dyDescent="0.25">
      <c r="A891" t="s">
        <v>167</v>
      </c>
      <c r="B891" t="s">
        <v>200</v>
      </c>
      <c r="C891" t="s">
        <v>361</v>
      </c>
      <c r="D891" t="s">
        <v>360</v>
      </c>
    </row>
    <row r="892" spans="1:4" x14ac:dyDescent="0.25">
      <c r="A892" t="s">
        <v>167</v>
      </c>
      <c r="B892" t="s">
        <v>200</v>
      </c>
      <c r="C892" t="s">
        <v>361</v>
      </c>
      <c r="D892" t="s">
        <v>360</v>
      </c>
    </row>
    <row r="893" spans="1:4" x14ac:dyDescent="0.25">
      <c r="A893" t="s">
        <v>167</v>
      </c>
      <c r="B893" t="s">
        <v>200</v>
      </c>
      <c r="C893" t="s">
        <v>360</v>
      </c>
      <c r="D893" t="s">
        <v>360</v>
      </c>
    </row>
    <row r="894" spans="1:4" x14ac:dyDescent="0.25">
      <c r="A894" t="s">
        <v>167</v>
      </c>
      <c r="B894" t="s">
        <v>200</v>
      </c>
      <c r="C894" t="s">
        <v>360</v>
      </c>
      <c r="D894" t="s">
        <v>360</v>
      </c>
    </row>
    <row r="895" spans="1:4" x14ac:dyDescent="0.25">
      <c r="A895" t="s">
        <v>167</v>
      </c>
      <c r="B895" t="s">
        <v>200</v>
      </c>
      <c r="C895" t="s">
        <v>360</v>
      </c>
      <c r="D895" t="s">
        <v>360</v>
      </c>
    </row>
    <row r="896" spans="1:4" x14ac:dyDescent="0.25">
      <c r="A896" t="s">
        <v>167</v>
      </c>
      <c r="B896" t="s">
        <v>200</v>
      </c>
      <c r="C896" t="s">
        <v>360</v>
      </c>
      <c r="D896" t="s">
        <v>360</v>
      </c>
    </row>
    <row r="897" spans="1:4" x14ac:dyDescent="0.25">
      <c r="A897" t="s">
        <v>167</v>
      </c>
      <c r="B897" t="s">
        <v>200</v>
      </c>
      <c r="C897" t="s">
        <v>360</v>
      </c>
      <c r="D897" t="s">
        <v>360</v>
      </c>
    </row>
    <row r="898" spans="1:4" x14ac:dyDescent="0.25">
      <c r="A898" t="s">
        <v>167</v>
      </c>
      <c r="B898" t="s">
        <v>200</v>
      </c>
      <c r="C898" t="s">
        <v>361</v>
      </c>
      <c r="D898" t="s">
        <v>360</v>
      </c>
    </row>
    <row r="899" spans="1:4" x14ac:dyDescent="0.25">
      <c r="A899" t="s">
        <v>167</v>
      </c>
      <c r="B899" t="s">
        <v>200</v>
      </c>
      <c r="C899" t="s">
        <v>360</v>
      </c>
      <c r="D899" t="s">
        <v>360</v>
      </c>
    </row>
    <row r="900" spans="1:4" x14ac:dyDescent="0.25">
      <c r="A900" t="s">
        <v>167</v>
      </c>
      <c r="B900" t="s">
        <v>200</v>
      </c>
      <c r="C900" t="s">
        <v>359</v>
      </c>
      <c r="D900" t="s">
        <v>360</v>
      </c>
    </row>
    <row r="901" spans="1:4" x14ac:dyDescent="0.25">
      <c r="A901" t="s">
        <v>167</v>
      </c>
      <c r="B901" t="s">
        <v>200</v>
      </c>
      <c r="C901" t="s">
        <v>361</v>
      </c>
      <c r="D901" t="s">
        <v>360</v>
      </c>
    </row>
    <row r="902" spans="1:4" x14ac:dyDescent="0.25">
      <c r="A902" t="s">
        <v>167</v>
      </c>
      <c r="B902" t="s">
        <v>200</v>
      </c>
      <c r="C902" t="s">
        <v>361</v>
      </c>
      <c r="D902" t="s">
        <v>360</v>
      </c>
    </row>
    <row r="903" spans="1:4" x14ac:dyDescent="0.25">
      <c r="A903" t="s">
        <v>167</v>
      </c>
      <c r="B903" t="s">
        <v>200</v>
      </c>
      <c r="C903" t="s">
        <v>361</v>
      </c>
      <c r="D903" t="s">
        <v>360</v>
      </c>
    </row>
    <row r="904" spans="1:4" x14ac:dyDescent="0.25">
      <c r="A904" t="s">
        <v>167</v>
      </c>
      <c r="B904" t="s">
        <v>200</v>
      </c>
      <c r="C904" t="s">
        <v>359</v>
      </c>
      <c r="D904" t="s">
        <v>360</v>
      </c>
    </row>
    <row r="905" spans="1:4" x14ac:dyDescent="0.25">
      <c r="A905" t="s">
        <v>167</v>
      </c>
      <c r="B905" t="s">
        <v>200</v>
      </c>
      <c r="C905" t="s">
        <v>359</v>
      </c>
      <c r="D905" t="s">
        <v>360</v>
      </c>
    </row>
    <row r="906" spans="1:4" x14ac:dyDescent="0.25">
      <c r="A906" t="s">
        <v>167</v>
      </c>
      <c r="B906" t="s">
        <v>200</v>
      </c>
      <c r="C906" t="s">
        <v>362</v>
      </c>
      <c r="D906" t="s">
        <v>360</v>
      </c>
    </row>
    <row r="907" spans="1:4" x14ac:dyDescent="0.25">
      <c r="A907" t="s">
        <v>167</v>
      </c>
      <c r="B907" t="s">
        <v>200</v>
      </c>
      <c r="C907" t="s">
        <v>359</v>
      </c>
      <c r="D907" t="s">
        <v>360</v>
      </c>
    </row>
    <row r="908" spans="1:4" x14ac:dyDescent="0.25">
      <c r="A908" t="s">
        <v>167</v>
      </c>
      <c r="B908" t="s">
        <v>200</v>
      </c>
      <c r="C908" t="s">
        <v>359</v>
      </c>
      <c r="D908" t="s">
        <v>360</v>
      </c>
    </row>
    <row r="909" spans="1:4" x14ac:dyDescent="0.25">
      <c r="A909" t="s">
        <v>167</v>
      </c>
      <c r="B909" t="s">
        <v>200</v>
      </c>
      <c r="C909" t="s">
        <v>359</v>
      </c>
      <c r="D909" t="s">
        <v>360</v>
      </c>
    </row>
    <row r="910" spans="1:4" x14ac:dyDescent="0.25">
      <c r="A910" t="s">
        <v>167</v>
      </c>
      <c r="B910" t="s">
        <v>200</v>
      </c>
      <c r="C910" t="s">
        <v>361</v>
      </c>
      <c r="D910" t="s">
        <v>360</v>
      </c>
    </row>
    <row r="911" spans="1:4" x14ac:dyDescent="0.25">
      <c r="A911" t="s">
        <v>167</v>
      </c>
      <c r="B911" t="s">
        <v>200</v>
      </c>
      <c r="C911" t="s">
        <v>359</v>
      </c>
      <c r="D911" t="s">
        <v>360</v>
      </c>
    </row>
    <row r="912" spans="1:4" x14ac:dyDescent="0.25">
      <c r="A912" t="s">
        <v>167</v>
      </c>
      <c r="B912" t="s">
        <v>200</v>
      </c>
      <c r="C912" t="s">
        <v>359</v>
      </c>
      <c r="D912" t="s">
        <v>360</v>
      </c>
    </row>
    <row r="913" spans="1:4" x14ac:dyDescent="0.25">
      <c r="A913" t="s">
        <v>167</v>
      </c>
      <c r="B913" t="s">
        <v>200</v>
      </c>
      <c r="C913" t="s">
        <v>359</v>
      </c>
      <c r="D913" t="s">
        <v>360</v>
      </c>
    </row>
    <row r="914" spans="1:4" x14ac:dyDescent="0.25">
      <c r="A914" t="s">
        <v>167</v>
      </c>
      <c r="B914" t="s">
        <v>1333</v>
      </c>
      <c r="C914" t="s">
        <v>360</v>
      </c>
      <c r="D914" t="s">
        <v>360</v>
      </c>
    </row>
    <row r="915" spans="1:4" x14ac:dyDescent="0.25">
      <c r="A915" t="s">
        <v>167</v>
      </c>
      <c r="B915" t="s">
        <v>1333</v>
      </c>
      <c r="C915" t="s">
        <v>359</v>
      </c>
      <c r="D915" t="s">
        <v>360</v>
      </c>
    </row>
    <row r="916" spans="1:4" x14ac:dyDescent="0.25">
      <c r="A916" t="s">
        <v>167</v>
      </c>
      <c r="B916" t="s">
        <v>1333</v>
      </c>
      <c r="C916" t="s">
        <v>362</v>
      </c>
      <c r="D916" t="s">
        <v>360</v>
      </c>
    </row>
    <row r="917" spans="1:4" x14ac:dyDescent="0.25">
      <c r="A917" t="s">
        <v>167</v>
      </c>
      <c r="B917" t="s">
        <v>1333</v>
      </c>
      <c r="C917" t="s">
        <v>362</v>
      </c>
      <c r="D917" t="s">
        <v>360</v>
      </c>
    </row>
    <row r="918" spans="1:4" x14ac:dyDescent="0.25">
      <c r="A918" t="s">
        <v>167</v>
      </c>
      <c r="B918" t="s">
        <v>1333</v>
      </c>
      <c r="C918" t="s">
        <v>360</v>
      </c>
      <c r="D918" t="s">
        <v>360</v>
      </c>
    </row>
    <row r="919" spans="1:4" x14ac:dyDescent="0.25">
      <c r="A919" t="s">
        <v>167</v>
      </c>
      <c r="B919" t="s">
        <v>1333</v>
      </c>
      <c r="C919" t="s">
        <v>360</v>
      </c>
      <c r="D919" t="s">
        <v>360</v>
      </c>
    </row>
    <row r="920" spans="1:4" x14ac:dyDescent="0.25">
      <c r="A920" t="s">
        <v>167</v>
      </c>
      <c r="B920" t="s">
        <v>1333</v>
      </c>
      <c r="C920" t="s">
        <v>359</v>
      </c>
      <c r="D920" t="s">
        <v>360</v>
      </c>
    </row>
    <row r="921" spans="1:4" x14ac:dyDescent="0.25">
      <c r="A921" t="s">
        <v>167</v>
      </c>
      <c r="B921" t="s">
        <v>1333</v>
      </c>
      <c r="C921" t="s">
        <v>360</v>
      </c>
      <c r="D921" t="s">
        <v>360</v>
      </c>
    </row>
    <row r="922" spans="1:4" x14ac:dyDescent="0.25">
      <c r="A922" t="s">
        <v>167</v>
      </c>
      <c r="B922" t="s">
        <v>1333</v>
      </c>
      <c r="C922" t="s">
        <v>362</v>
      </c>
      <c r="D922" t="s">
        <v>360</v>
      </c>
    </row>
    <row r="923" spans="1:4" x14ac:dyDescent="0.25">
      <c r="A923" t="s">
        <v>167</v>
      </c>
      <c r="B923" t="s">
        <v>1333</v>
      </c>
      <c r="C923" t="s">
        <v>359</v>
      </c>
      <c r="D923" t="s">
        <v>360</v>
      </c>
    </row>
    <row r="924" spans="1:4" x14ac:dyDescent="0.25">
      <c r="A924" t="s">
        <v>167</v>
      </c>
      <c r="B924" t="s">
        <v>1333</v>
      </c>
      <c r="C924" t="s">
        <v>362</v>
      </c>
      <c r="D924" t="s">
        <v>360</v>
      </c>
    </row>
    <row r="925" spans="1:4" x14ac:dyDescent="0.25">
      <c r="A925" t="s">
        <v>167</v>
      </c>
      <c r="B925" t="s">
        <v>1333</v>
      </c>
      <c r="C925" t="s">
        <v>362</v>
      </c>
      <c r="D925" t="s">
        <v>360</v>
      </c>
    </row>
    <row r="926" spans="1:4" x14ac:dyDescent="0.25">
      <c r="A926" t="s">
        <v>167</v>
      </c>
      <c r="B926" t="s">
        <v>1333</v>
      </c>
      <c r="C926" t="s">
        <v>362</v>
      </c>
      <c r="D926" t="s">
        <v>360</v>
      </c>
    </row>
    <row r="927" spans="1:4" x14ac:dyDescent="0.25">
      <c r="A927" t="s">
        <v>167</v>
      </c>
      <c r="B927" t="s">
        <v>1333</v>
      </c>
      <c r="C927" t="s">
        <v>360</v>
      </c>
      <c r="D927" t="s">
        <v>360</v>
      </c>
    </row>
    <row r="928" spans="1:4" x14ac:dyDescent="0.25">
      <c r="A928" t="s">
        <v>167</v>
      </c>
      <c r="B928" t="s">
        <v>1333</v>
      </c>
      <c r="C928" t="s">
        <v>361</v>
      </c>
      <c r="D928" t="s">
        <v>360</v>
      </c>
    </row>
    <row r="929" spans="1:4" x14ac:dyDescent="0.25">
      <c r="A929" t="s">
        <v>167</v>
      </c>
      <c r="B929" t="s">
        <v>1333</v>
      </c>
      <c r="C929" t="s">
        <v>362</v>
      </c>
      <c r="D929" t="s">
        <v>360</v>
      </c>
    </row>
    <row r="930" spans="1:4" x14ac:dyDescent="0.25">
      <c r="A930" t="s">
        <v>167</v>
      </c>
      <c r="B930" t="s">
        <v>1333</v>
      </c>
      <c r="C930" t="s">
        <v>361</v>
      </c>
      <c r="D930" t="s">
        <v>360</v>
      </c>
    </row>
    <row r="931" spans="1:4" x14ac:dyDescent="0.25">
      <c r="A931" t="s">
        <v>167</v>
      </c>
      <c r="B931" t="s">
        <v>1333</v>
      </c>
      <c r="C931" t="s">
        <v>360</v>
      </c>
      <c r="D931" t="s">
        <v>360</v>
      </c>
    </row>
    <row r="932" spans="1:4" x14ac:dyDescent="0.25">
      <c r="A932" t="s">
        <v>167</v>
      </c>
      <c r="B932" t="s">
        <v>1333</v>
      </c>
      <c r="C932" t="s">
        <v>359</v>
      </c>
      <c r="D932" t="s">
        <v>360</v>
      </c>
    </row>
    <row r="933" spans="1:4" x14ac:dyDescent="0.25">
      <c r="A933" t="s">
        <v>167</v>
      </c>
      <c r="B933" t="s">
        <v>1334</v>
      </c>
      <c r="C933" t="s">
        <v>360</v>
      </c>
      <c r="D933" t="s">
        <v>361</v>
      </c>
    </row>
    <row r="934" spans="1:4" x14ac:dyDescent="0.25">
      <c r="A934" t="s">
        <v>167</v>
      </c>
      <c r="B934" t="s">
        <v>1334</v>
      </c>
      <c r="C934" t="s">
        <v>362</v>
      </c>
      <c r="D934" t="s">
        <v>361</v>
      </c>
    </row>
    <row r="935" spans="1:4" x14ac:dyDescent="0.25">
      <c r="A935" t="s">
        <v>167</v>
      </c>
      <c r="B935" t="s">
        <v>1334</v>
      </c>
      <c r="C935" t="s">
        <v>361</v>
      </c>
      <c r="D935" t="s">
        <v>361</v>
      </c>
    </row>
    <row r="936" spans="1:4" x14ac:dyDescent="0.25">
      <c r="A936" t="s">
        <v>167</v>
      </c>
      <c r="B936" t="s">
        <v>1334</v>
      </c>
      <c r="C936" t="s">
        <v>361</v>
      </c>
      <c r="D936" t="s">
        <v>361</v>
      </c>
    </row>
    <row r="937" spans="1:4" x14ac:dyDescent="0.25">
      <c r="A937" t="s">
        <v>167</v>
      </c>
      <c r="B937" t="s">
        <v>1334</v>
      </c>
      <c r="C937" t="s">
        <v>361</v>
      </c>
      <c r="D937" t="s">
        <v>361</v>
      </c>
    </row>
    <row r="938" spans="1:4" x14ac:dyDescent="0.25">
      <c r="A938" t="s">
        <v>167</v>
      </c>
      <c r="B938" t="s">
        <v>1334</v>
      </c>
      <c r="C938" t="s">
        <v>360</v>
      </c>
      <c r="D938" t="s">
        <v>361</v>
      </c>
    </row>
    <row r="939" spans="1:4" x14ac:dyDescent="0.25">
      <c r="A939" t="s">
        <v>167</v>
      </c>
      <c r="B939" t="s">
        <v>1334</v>
      </c>
      <c r="C939" t="s">
        <v>360</v>
      </c>
      <c r="D939" t="s">
        <v>361</v>
      </c>
    </row>
    <row r="940" spans="1:4" x14ac:dyDescent="0.25">
      <c r="A940" t="s">
        <v>203</v>
      </c>
      <c r="B940" t="s">
        <v>204</v>
      </c>
      <c r="C940" t="s">
        <v>361</v>
      </c>
      <c r="D940" t="s">
        <v>360</v>
      </c>
    </row>
    <row r="941" spans="1:4" x14ac:dyDescent="0.25">
      <c r="A941" t="s">
        <v>203</v>
      </c>
      <c r="B941" t="s">
        <v>204</v>
      </c>
      <c r="C941" t="s">
        <v>360</v>
      </c>
      <c r="D941" t="s">
        <v>360</v>
      </c>
    </row>
    <row r="942" spans="1:4" x14ac:dyDescent="0.25">
      <c r="A942" t="s">
        <v>203</v>
      </c>
      <c r="B942" t="s">
        <v>204</v>
      </c>
      <c r="C942" t="s">
        <v>360</v>
      </c>
      <c r="D942" t="s">
        <v>360</v>
      </c>
    </row>
    <row r="943" spans="1:4" x14ac:dyDescent="0.25">
      <c r="A943" t="s">
        <v>203</v>
      </c>
      <c r="B943" t="s">
        <v>204</v>
      </c>
      <c r="C943" t="s">
        <v>359</v>
      </c>
      <c r="D943" t="s">
        <v>360</v>
      </c>
    </row>
    <row r="944" spans="1:4" x14ac:dyDescent="0.25">
      <c r="A944" t="s">
        <v>203</v>
      </c>
      <c r="B944" t="s">
        <v>204</v>
      </c>
      <c r="C944" t="s">
        <v>360</v>
      </c>
      <c r="D944" t="s">
        <v>360</v>
      </c>
    </row>
    <row r="945" spans="1:4" x14ac:dyDescent="0.25">
      <c r="A945" t="s">
        <v>203</v>
      </c>
      <c r="B945" t="s">
        <v>204</v>
      </c>
      <c r="C945" t="s">
        <v>360</v>
      </c>
      <c r="D945" t="s">
        <v>360</v>
      </c>
    </row>
    <row r="946" spans="1:4" x14ac:dyDescent="0.25">
      <c r="A946" t="s">
        <v>203</v>
      </c>
      <c r="B946" t="s">
        <v>204</v>
      </c>
      <c r="C946" t="s">
        <v>359</v>
      </c>
      <c r="D946" t="s">
        <v>360</v>
      </c>
    </row>
    <row r="947" spans="1:4" x14ac:dyDescent="0.25">
      <c r="A947" t="s">
        <v>203</v>
      </c>
      <c r="B947" t="s">
        <v>204</v>
      </c>
      <c r="C947" t="s">
        <v>360</v>
      </c>
      <c r="D947" t="s">
        <v>360</v>
      </c>
    </row>
    <row r="948" spans="1:4" x14ac:dyDescent="0.25">
      <c r="A948" t="s">
        <v>203</v>
      </c>
      <c r="B948" t="s">
        <v>204</v>
      </c>
      <c r="C948" t="s">
        <v>360</v>
      </c>
      <c r="D948" t="s">
        <v>360</v>
      </c>
    </row>
    <row r="949" spans="1:4" x14ac:dyDescent="0.25">
      <c r="A949" t="s">
        <v>203</v>
      </c>
      <c r="B949" t="s">
        <v>207</v>
      </c>
      <c r="C949" t="s">
        <v>359</v>
      </c>
      <c r="D949" t="s">
        <v>359</v>
      </c>
    </row>
    <row r="950" spans="1:4" x14ac:dyDescent="0.25">
      <c r="A950" t="s">
        <v>203</v>
      </c>
      <c r="B950" t="s">
        <v>207</v>
      </c>
      <c r="C950" t="s">
        <v>359</v>
      </c>
      <c r="D950" t="s">
        <v>359</v>
      </c>
    </row>
    <row r="951" spans="1:4" x14ac:dyDescent="0.25">
      <c r="A951" t="s">
        <v>203</v>
      </c>
      <c r="B951" t="s">
        <v>207</v>
      </c>
      <c r="C951" t="s">
        <v>359</v>
      </c>
      <c r="D951" t="s">
        <v>359</v>
      </c>
    </row>
    <row r="952" spans="1:4" x14ac:dyDescent="0.25">
      <c r="A952" t="s">
        <v>203</v>
      </c>
      <c r="B952" t="s">
        <v>207</v>
      </c>
      <c r="C952" t="s">
        <v>359</v>
      </c>
      <c r="D952" t="s">
        <v>359</v>
      </c>
    </row>
    <row r="953" spans="1:4" x14ac:dyDescent="0.25">
      <c r="A953" t="s">
        <v>203</v>
      </c>
      <c r="B953" t="s">
        <v>207</v>
      </c>
      <c r="C953" t="s">
        <v>359</v>
      </c>
      <c r="D953" t="s">
        <v>359</v>
      </c>
    </row>
    <row r="954" spans="1:4" x14ac:dyDescent="0.25">
      <c r="A954" t="s">
        <v>203</v>
      </c>
      <c r="B954" t="s">
        <v>207</v>
      </c>
      <c r="C954" t="s">
        <v>359</v>
      </c>
      <c r="D954" t="s">
        <v>359</v>
      </c>
    </row>
    <row r="955" spans="1:4" x14ac:dyDescent="0.25">
      <c r="A955" t="s">
        <v>203</v>
      </c>
      <c r="B955" t="s">
        <v>207</v>
      </c>
      <c r="C955" t="s">
        <v>359</v>
      </c>
      <c r="D955" t="s">
        <v>359</v>
      </c>
    </row>
    <row r="956" spans="1:4" x14ac:dyDescent="0.25">
      <c r="A956" t="s">
        <v>203</v>
      </c>
      <c r="B956" t="s">
        <v>207</v>
      </c>
      <c r="C956" t="s">
        <v>360</v>
      </c>
      <c r="D956" t="s">
        <v>359</v>
      </c>
    </row>
    <row r="957" spans="1:4" x14ac:dyDescent="0.25">
      <c r="A957" t="s">
        <v>203</v>
      </c>
      <c r="B957" t="s">
        <v>207</v>
      </c>
      <c r="C957" t="s">
        <v>360</v>
      </c>
      <c r="D957" t="s">
        <v>359</v>
      </c>
    </row>
    <row r="958" spans="1:4" x14ac:dyDescent="0.25">
      <c r="A958" t="s">
        <v>203</v>
      </c>
      <c r="B958" t="s">
        <v>207</v>
      </c>
      <c r="C958" t="s">
        <v>359</v>
      </c>
      <c r="D958" t="s">
        <v>359</v>
      </c>
    </row>
    <row r="959" spans="1:4" x14ac:dyDescent="0.25">
      <c r="A959" t="s">
        <v>203</v>
      </c>
      <c r="B959" t="s">
        <v>207</v>
      </c>
      <c r="C959" t="s">
        <v>360</v>
      </c>
      <c r="D959" t="s">
        <v>359</v>
      </c>
    </row>
    <row r="960" spans="1:4" x14ac:dyDescent="0.25">
      <c r="A960" t="s">
        <v>203</v>
      </c>
      <c r="B960" t="s">
        <v>207</v>
      </c>
      <c r="C960" t="s">
        <v>360</v>
      </c>
      <c r="D960" t="s">
        <v>359</v>
      </c>
    </row>
    <row r="961" spans="1:4" x14ac:dyDescent="0.25">
      <c r="A961" t="s">
        <v>203</v>
      </c>
      <c r="B961" t="s">
        <v>207</v>
      </c>
      <c r="C961" t="s">
        <v>360</v>
      </c>
      <c r="D961" t="s">
        <v>359</v>
      </c>
    </row>
    <row r="962" spans="1:4" x14ac:dyDescent="0.25">
      <c r="A962" t="s">
        <v>203</v>
      </c>
      <c r="B962" t="s">
        <v>207</v>
      </c>
      <c r="C962" t="s">
        <v>360</v>
      </c>
      <c r="D962" t="s">
        <v>359</v>
      </c>
    </row>
    <row r="963" spans="1:4" x14ac:dyDescent="0.25">
      <c r="A963" t="s">
        <v>203</v>
      </c>
      <c r="B963" t="s">
        <v>207</v>
      </c>
      <c r="C963" t="s">
        <v>359</v>
      </c>
      <c r="D963" t="s">
        <v>359</v>
      </c>
    </row>
    <row r="964" spans="1:4" x14ac:dyDescent="0.25">
      <c r="A964" t="s">
        <v>203</v>
      </c>
      <c r="B964" t="s">
        <v>207</v>
      </c>
      <c r="C964" t="s">
        <v>359</v>
      </c>
      <c r="D964" t="s">
        <v>359</v>
      </c>
    </row>
    <row r="965" spans="1:4" x14ac:dyDescent="0.25">
      <c r="A965" t="s">
        <v>203</v>
      </c>
      <c r="B965" t="s">
        <v>207</v>
      </c>
      <c r="C965" t="s">
        <v>359</v>
      </c>
      <c r="D965" t="s">
        <v>359</v>
      </c>
    </row>
    <row r="966" spans="1:4" x14ac:dyDescent="0.25">
      <c r="A966" t="s">
        <v>203</v>
      </c>
      <c r="B966" t="s">
        <v>207</v>
      </c>
      <c r="C966" t="s">
        <v>359</v>
      </c>
      <c r="D966" t="s">
        <v>359</v>
      </c>
    </row>
    <row r="967" spans="1:4" x14ac:dyDescent="0.25">
      <c r="A967" t="s">
        <v>203</v>
      </c>
      <c r="B967" t="s">
        <v>207</v>
      </c>
      <c r="C967" t="s">
        <v>360</v>
      </c>
      <c r="D967" t="s">
        <v>359</v>
      </c>
    </row>
    <row r="968" spans="1:4" x14ac:dyDescent="0.25">
      <c r="A968" t="s">
        <v>203</v>
      </c>
      <c r="B968" t="s">
        <v>207</v>
      </c>
      <c r="C968" t="s">
        <v>359</v>
      </c>
      <c r="D968" t="s">
        <v>359</v>
      </c>
    </row>
    <row r="969" spans="1:4" x14ac:dyDescent="0.25">
      <c r="A969" t="s">
        <v>203</v>
      </c>
      <c r="B969" t="s">
        <v>207</v>
      </c>
      <c r="C969" t="s">
        <v>359</v>
      </c>
      <c r="D969" t="s">
        <v>359</v>
      </c>
    </row>
    <row r="970" spans="1:4" x14ac:dyDescent="0.25">
      <c r="A970" t="s">
        <v>203</v>
      </c>
      <c r="B970" t="s">
        <v>207</v>
      </c>
      <c r="C970" t="s">
        <v>359</v>
      </c>
      <c r="D970" t="s">
        <v>359</v>
      </c>
    </row>
    <row r="971" spans="1:4" x14ac:dyDescent="0.25">
      <c r="A971" t="s">
        <v>203</v>
      </c>
      <c r="B971" t="s">
        <v>207</v>
      </c>
      <c r="C971" t="s">
        <v>359</v>
      </c>
      <c r="D971" t="s">
        <v>359</v>
      </c>
    </row>
    <row r="972" spans="1:4" x14ac:dyDescent="0.25">
      <c r="A972" t="s">
        <v>203</v>
      </c>
      <c r="B972" t="s">
        <v>207</v>
      </c>
      <c r="C972" t="s">
        <v>359</v>
      </c>
      <c r="D972" t="s">
        <v>359</v>
      </c>
    </row>
    <row r="973" spans="1:4" x14ac:dyDescent="0.25">
      <c r="A973" t="s">
        <v>203</v>
      </c>
      <c r="B973" t="s">
        <v>207</v>
      </c>
      <c r="C973" t="s">
        <v>360</v>
      </c>
      <c r="D973" t="s">
        <v>359</v>
      </c>
    </row>
    <row r="974" spans="1:4" x14ac:dyDescent="0.25">
      <c r="A974" t="s">
        <v>203</v>
      </c>
      <c r="B974" t="s">
        <v>207</v>
      </c>
      <c r="C974" t="s">
        <v>359</v>
      </c>
      <c r="D974" t="s">
        <v>359</v>
      </c>
    </row>
    <row r="975" spans="1:4" x14ac:dyDescent="0.25">
      <c r="A975" t="s">
        <v>203</v>
      </c>
      <c r="B975" t="s">
        <v>207</v>
      </c>
      <c r="C975" t="s">
        <v>359</v>
      </c>
      <c r="D975" t="s">
        <v>359</v>
      </c>
    </row>
    <row r="976" spans="1:4" x14ac:dyDescent="0.25">
      <c r="A976" t="s">
        <v>203</v>
      </c>
      <c r="B976" t="s">
        <v>210</v>
      </c>
      <c r="C976" t="s">
        <v>361</v>
      </c>
      <c r="D976" t="s">
        <v>361</v>
      </c>
    </row>
    <row r="977" spans="1:4" x14ac:dyDescent="0.25">
      <c r="A977" t="s">
        <v>203</v>
      </c>
      <c r="B977" t="s">
        <v>210</v>
      </c>
      <c r="C977" t="s">
        <v>361</v>
      </c>
      <c r="D977" t="s">
        <v>361</v>
      </c>
    </row>
    <row r="978" spans="1:4" x14ac:dyDescent="0.25">
      <c r="A978" t="s">
        <v>203</v>
      </c>
      <c r="B978" t="s">
        <v>210</v>
      </c>
      <c r="C978" t="s">
        <v>359</v>
      </c>
      <c r="D978" t="s">
        <v>361</v>
      </c>
    </row>
    <row r="979" spans="1:4" x14ac:dyDescent="0.25">
      <c r="A979" t="s">
        <v>203</v>
      </c>
      <c r="B979" t="s">
        <v>210</v>
      </c>
      <c r="C979" t="s">
        <v>360</v>
      </c>
      <c r="D979" t="s">
        <v>361</v>
      </c>
    </row>
    <row r="980" spans="1:4" x14ac:dyDescent="0.25">
      <c r="A980" t="s">
        <v>203</v>
      </c>
      <c r="B980" t="s">
        <v>210</v>
      </c>
      <c r="C980" t="s">
        <v>360</v>
      </c>
      <c r="D980" t="s">
        <v>361</v>
      </c>
    </row>
    <row r="981" spans="1:4" x14ac:dyDescent="0.25">
      <c r="A981" t="s">
        <v>203</v>
      </c>
      <c r="B981" t="s">
        <v>210</v>
      </c>
      <c r="C981" t="s">
        <v>360</v>
      </c>
      <c r="D981" t="s">
        <v>361</v>
      </c>
    </row>
    <row r="982" spans="1:4" x14ac:dyDescent="0.25">
      <c r="A982" t="s">
        <v>203</v>
      </c>
      <c r="B982" t="s">
        <v>210</v>
      </c>
      <c r="C982" t="s">
        <v>360</v>
      </c>
      <c r="D982" t="s">
        <v>361</v>
      </c>
    </row>
    <row r="983" spans="1:4" x14ac:dyDescent="0.25">
      <c r="A983" t="s">
        <v>203</v>
      </c>
      <c r="B983" t="s">
        <v>210</v>
      </c>
      <c r="C983" t="s">
        <v>360</v>
      </c>
      <c r="D983" t="s">
        <v>361</v>
      </c>
    </row>
    <row r="984" spans="1:4" x14ac:dyDescent="0.25">
      <c r="A984" t="s">
        <v>203</v>
      </c>
      <c r="B984" t="s">
        <v>212</v>
      </c>
      <c r="C984" t="s">
        <v>360</v>
      </c>
      <c r="D984" t="s">
        <v>359</v>
      </c>
    </row>
    <row r="985" spans="1:4" x14ac:dyDescent="0.25">
      <c r="A985" t="s">
        <v>203</v>
      </c>
      <c r="B985" t="s">
        <v>212</v>
      </c>
      <c r="C985" t="s">
        <v>359</v>
      </c>
      <c r="D985" t="s">
        <v>359</v>
      </c>
    </row>
    <row r="986" spans="1:4" x14ac:dyDescent="0.25">
      <c r="A986" t="s">
        <v>203</v>
      </c>
      <c r="B986" t="s">
        <v>212</v>
      </c>
      <c r="C986" t="s">
        <v>359</v>
      </c>
      <c r="D986" t="s">
        <v>359</v>
      </c>
    </row>
    <row r="987" spans="1:4" x14ac:dyDescent="0.25">
      <c r="A987" t="s">
        <v>203</v>
      </c>
      <c r="B987" t="s">
        <v>212</v>
      </c>
      <c r="C987" t="s">
        <v>360</v>
      </c>
      <c r="D987" t="s">
        <v>359</v>
      </c>
    </row>
    <row r="988" spans="1:4" x14ac:dyDescent="0.25">
      <c r="A988" t="s">
        <v>203</v>
      </c>
      <c r="B988" t="s">
        <v>212</v>
      </c>
      <c r="C988" t="s">
        <v>359</v>
      </c>
      <c r="D988" t="s">
        <v>359</v>
      </c>
    </row>
    <row r="989" spans="1:4" x14ac:dyDescent="0.25">
      <c r="A989" t="s">
        <v>203</v>
      </c>
      <c r="B989" t="s">
        <v>212</v>
      </c>
      <c r="C989" t="s">
        <v>359</v>
      </c>
      <c r="D989" t="s">
        <v>359</v>
      </c>
    </row>
    <row r="990" spans="1:4" x14ac:dyDescent="0.25">
      <c r="A990" t="s">
        <v>203</v>
      </c>
      <c r="B990" t="s">
        <v>212</v>
      </c>
      <c r="C990" t="s">
        <v>359</v>
      </c>
      <c r="D990" t="s">
        <v>359</v>
      </c>
    </row>
    <row r="991" spans="1:4" x14ac:dyDescent="0.25">
      <c r="A991" t="s">
        <v>203</v>
      </c>
      <c r="B991" t="s">
        <v>212</v>
      </c>
      <c r="C991" t="s">
        <v>359</v>
      </c>
      <c r="D991" t="s">
        <v>359</v>
      </c>
    </row>
    <row r="992" spans="1:4" x14ac:dyDescent="0.25">
      <c r="A992" t="s">
        <v>203</v>
      </c>
      <c r="B992" t="s">
        <v>212</v>
      </c>
      <c r="C992" t="s">
        <v>359</v>
      </c>
      <c r="D992" t="s">
        <v>359</v>
      </c>
    </row>
    <row r="993" spans="1:4" x14ac:dyDescent="0.25">
      <c r="A993" t="s">
        <v>203</v>
      </c>
      <c r="B993" t="s">
        <v>212</v>
      </c>
      <c r="C993" t="s">
        <v>360</v>
      </c>
      <c r="D993" t="s">
        <v>359</v>
      </c>
    </row>
    <row r="994" spans="1:4" x14ac:dyDescent="0.25">
      <c r="A994" t="s">
        <v>203</v>
      </c>
      <c r="B994" t="s">
        <v>212</v>
      </c>
      <c r="C994" t="s">
        <v>361</v>
      </c>
      <c r="D994" t="s">
        <v>359</v>
      </c>
    </row>
    <row r="995" spans="1:4" x14ac:dyDescent="0.25">
      <c r="A995" t="s">
        <v>203</v>
      </c>
      <c r="B995" t="s">
        <v>212</v>
      </c>
      <c r="C995" t="s">
        <v>362</v>
      </c>
      <c r="D995" t="s">
        <v>359</v>
      </c>
    </row>
    <row r="996" spans="1:4" x14ac:dyDescent="0.25">
      <c r="A996" t="s">
        <v>203</v>
      </c>
      <c r="B996" t="s">
        <v>212</v>
      </c>
      <c r="C996" t="s">
        <v>359</v>
      </c>
      <c r="D996" t="s">
        <v>359</v>
      </c>
    </row>
    <row r="997" spans="1:4" x14ac:dyDescent="0.25">
      <c r="A997" t="s">
        <v>203</v>
      </c>
      <c r="B997" t="s">
        <v>212</v>
      </c>
      <c r="C997" t="s">
        <v>359</v>
      </c>
      <c r="D997" t="s">
        <v>359</v>
      </c>
    </row>
    <row r="998" spans="1:4" x14ac:dyDescent="0.25">
      <c r="A998" t="s">
        <v>203</v>
      </c>
      <c r="B998" t="s">
        <v>212</v>
      </c>
      <c r="C998" t="s">
        <v>359</v>
      </c>
      <c r="D998" t="s">
        <v>359</v>
      </c>
    </row>
    <row r="999" spans="1:4" x14ac:dyDescent="0.25">
      <c r="A999" t="s">
        <v>203</v>
      </c>
      <c r="B999" t="s">
        <v>214</v>
      </c>
      <c r="C999" t="s">
        <v>362</v>
      </c>
      <c r="D999" t="s">
        <v>362</v>
      </c>
    </row>
    <row r="1000" spans="1:4" x14ac:dyDescent="0.25">
      <c r="A1000" t="s">
        <v>203</v>
      </c>
      <c r="B1000" t="s">
        <v>214</v>
      </c>
      <c r="C1000" t="s">
        <v>361</v>
      </c>
      <c r="D1000" t="s">
        <v>362</v>
      </c>
    </row>
    <row r="1001" spans="1:4" x14ac:dyDescent="0.25">
      <c r="A1001" t="s">
        <v>203</v>
      </c>
      <c r="B1001" t="s">
        <v>214</v>
      </c>
      <c r="C1001" t="s">
        <v>362</v>
      </c>
      <c r="D1001" t="s">
        <v>362</v>
      </c>
    </row>
    <row r="1002" spans="1:4" x14ac:dyDescent="0.25">
      <c r="A1002" t="s">
        <v>203</v>
      </c>
      <c r="B1002" t="s">
        <v>214</v>
      </c>
      <c r="C1002" t="s">
        <v>360</v>
      </c>
      <c r="D1002" t="s">
        <v>362</v>
      </c>
    </row>
    <row r="1003" spans="1:4" x14ac:dyDescent="0.25">
      <c r="A1003" t="s">
        <v>203</v>
      </c>
      <c r="B1003" t="s">
        <v>214</v>
      </c>
      <c r="C1003" t="s">
        <v>360</v>
      </c>
      <c r="D1003" t="s">
        <v>362</v>
      </c>
    </row>
    <row r="1004" spans="1:4" x14ac:dyDescent="0.25">
      <c r="A1004" t="s">
        <v>203</v>
      </c>
      <c r="B1004" t="s">
        <v>214</v>
      </c>
      <c r="C1004" t="s">
        <v>362</v>
      </c>
      <c r="D1004" t="s">
        <v>362</v>
      </c>
    </row>
    <row r="1005" spans="1:4" x14ac:dyDescent="0.25">
      <c r="A1005" t="s">
        <v>203</v>
      </c>
      <c r="B1005" t="s">
        <v>214</v>
      </c>
      <c r="C1005" t="s">
        <v>362</v>
      </c>
      <c r="D1005" t="s">
        <v>362</v>
      </c>
    </row>
    <row r="1006" spans="1:4" x14ac:dyDescent="0.25">
      <c r="A1006" t="s">
        <v>203</v>
      </c>
      <c r="B1006" t="s">
        <v>214</v>
      </c>
      <c r="C1006" t="s">
        <v>361</v>
      </c>
      <c r="D1006" t="s">
        <v>362</v>
      </c>
    </row>
    <row r="1007" spans="1:4" x14ac:dyDescent="0.25">
      <c r="A1007" t="s">
        <v>203</v>
      </c>
      <c r="B1007" t="s">
        <v>214</v>
      </c>
      <c r="C1007" t="s">
        <v>361</v>
      </c>
      <c r="D1007" t="s">
        <v>362</v>
      </c>
    </row>
    <row r="1008" spans="1:4" x14ac:dyDescent="0.25">
      <c r="A1008" t="s">
        <v>203</v>
      </c>
      <c r="B1008" t="s">
        <v>214</v>
      </c>
      <c r="C1008" t="s">
        <v>362</v>
      </c>
      <c r="D1008" t="s">
        <v>362</v>
      </c>
    </row>
    <row r="1009" spans="1:4" x14ac:dyDescent="0.25">
      <c r="A1009" t="s">
        <v>203</v>
      </c>
      <c r="B1009" t="s">
        <v>214</v>
      </c>
      <c r="C1009" t="s">
        <v>361</v>
      </c>
      <c r="D1009" t="s">
        <v>362</v>
      </c>
    </row>
    <row r="1010" spans="1:4" x14ac:dyDescent="0.25">
      <c r="A1010" t="s">
        <v>203</v>
      </c>
      <c r="B1010" t="s">
        <v>214</v>
      </c>
      <c r="C1010" t="s">
        <v>361</v>
      </c>
      <c r="D1010" t="s">
        <v>362</v>
      </c>
    </row>
    <row r="1011" spans="1:4" x14ac:dyDescent="0.25">
      <c r="A1011" t="s">
        <v>203</v>
      </c>
      <c r="B1011" t="s">
        <v>214</v>
      </c>
      <c r="C1011" t="s">
        <v>362</v>
      </c>
      <c r="D1011" t="s">
        <v>362</v>
      </c>
    </row>
    <row r="1012" spans="1:4" x14ac:dyDescent="0.25">
      <c r="A1012" t="s">
        <v>203</v>
      </c>
      <c r="B1012" t="s">
        <v>214</v>
      </c>
      <c r="C1012" t="s">
        <v>362</v>
      </c>
      <c r="D1012" t="s">
        <v>362</v>
      </c>
    </row>
    <row r="1013" spans="1:4" x14ac:dyDescent="0.25">
      <c r="A1013" t="s">
        <v>203</v>
      </c>
      <c r="B1013" t="s">
        <v>214</v>
      </c>
      <c r="C1013" t="s">
        <v>360</v>
      </c>
      <c r="D1013" t="s">
        <v>362</v>
      </c>
    </row>
    <row r="1014" spans="1:4" x14ac:dyDescent="0.25">
      <c r="A1014" t="s">
        <v>203</v>
      </c>
      <c r="B1014" t="s">
        <v>214</v>
      </c>
      <c r="C1014" t="s">
        <v>361</v>
      </c>
      <c r="D1014" t="s">
        <v>362</v>
      </c>
    </row>
    <row r="1015" spans="1:4" x14ac:dyDescent="0.25">
      <c r="A1015" t="s">
        <v>203</v>
      </c>
      <c r="B1015" t="s">
        <v>214</v>
      </c>
      <c r="C1015" t="s">
        <v>360</v>
      </c>
      <c r="D1015" t="s">
        <v>362</v>
      </c>
    </row>
    <row r="1016" spans="1:4" x14ac:dyDescent="0.25">
      <c r="A1016" t="s">
        <v>203</v>
      </c>
      <c r="B1016" t="s">
        <v>214</v>
      </c>
      <c r="C1016" t="s">
        <v>361</v>
      </c>
      <c r="D1016" t="s">
        <v>362</v>
      </c>
    </row>
    <row r="1017" spans="1:4" x14ac:dyDescent="0.25">
      <c r="A1017" t="s">
        <v>203</v>
      </c>
      <c r="B1017" t="s">
        <v>214</v>
      </c>
      <c r="C1017" t="s">
        <v>360</v>
      </c>
      <c r="D1017" t="s">
        <v>362</v>
      </c>
    </row>
    <row r="1018" spans="1:4" x14ac:dyDescent="0.25">
      <c r="A1018" t="s">
        <v>203</v>
      </c>
      <c r="B1018" t="s">
        <v>214</v>
      </c>
      <c r="C1018" t="s">
        <v>362</v>
      </c>
      <c r="D1018" t="s">
        <v>362</v>
      </c>
    </row>
    <row r="1019" spans="1:4" x14ac:dyDescent="0.25">
      <c r="A1019" t="s">
        <v>203</v>
      </c>
      <c r="B1019" t="s">
        <v>214</v>
      </c>
      <c r="C1019" t="s">
        <v>362</v>
      </c>
      <c r="D1019" t="s">
        <v>362</v>
      </c>
    </row>
    <row r="1020" spans="1:4" x14ac:dyDescent="0.25">
      <c r="A1020" t="s">
        <v>203</v>
      </c>
      <c r="B1020" t="s">
        <v>214</v>
      </c>
      <c r="C1020" t="s">
        <v>361</v>
      </c>
      <c r="D1020" t="s">
        <v>362</v>
      </c>
    </row>
    <row r="1021" spans="1:4" x14ac:dyDescent="0.25">
      <c r="A1021" t="s">
        <v>203</v>
      </c>
      <c r="B1021" t="s">
        <v>218</v>
      </c>
      <c r="C1021" t="s">
        <v>359</v>
      </c>
      <c r="D1021" t="s">
        <v>359</v>
      </c>
    </row>
    <row r="1022" spans="1:4" x14ac:dyDescent="0.25">
      <c r="A1022" t="s">
        <v>203</v>
      </c>
      <c r="B1022" t="s">
        <v>218</v>
      </c>
      <c r="C1022" t="s">
        <v>360</v>
      </c>
      <c r="D1022" t="s">
        <v>359</v>
      </c>
    </row>
    <row r="1023" spans="1:4" x14ac:dyDescent="0.25">
      <c r="A1023" t="s">
        <v>203</v>
      </c>
      <c r="B1023" t="s">
        <v>218</v>
      </c>
      <c r="C1023" t="s">
        <v>361</v>
      </c>
      <c r="D1023" t="s">
        <v>359</v>
      </c>
    </row>
    <row r="1024" spans="1:4" x14ac:dyDescent="0.25">
      <c r="A1024" t="s">
        <v>203</v>
      </c>
      <c r="B1024" t="s">
        <v>218</v>
      </c>
      <c r="C1024" t="s">
        <v>360</v>
      </c>
      <c r="D1024" t="s">
        <v>359</v>
      </c>
    </row>
    <row r="1025" spans="1:4" x14ac:dyDescent="0.25">
      <c r="A1025" t="s">
        <v>203</v>
      </c>
      <c r="B1025" t="s">
        <v>218</v>
      </c>
      <c r="C1025" t="s">
        <v>359</v>
      </c>
      <c r="D1025" t="s">
        <v>359</v>
      </c>
    </row>
    <row r="1026" spans="1:4" x14ac:dyDescent="0.25">
      <c r="A1026" t="s">
        <v>203</v>
      </c>
      <c r="B1026" t="s">
        <v>220</v>
      </c>
      <c r="C1026" t="s">
        <v>360</v>
      </c>
      <c r="D1026" t="s">
        <v>360</v>
      </c>
    </row>
    <row r="1027" spans="1:4" x14ac:dyDescent="0.25">
      <c r="A1027" t="s">
        <v>203</v>
      </c>
      <c r="B1027" t="s">
        <v>220</v>
      </c>
      <c r="C1027" t="s">
        <v>360</v>
      </c>
      <c r="D1027" t="s">
        <v>360</v>
      </c>
    </row>
    <row r="1028" spans="1:4" x14ac:dyDescent="0.25">
      <c r="A1028" t="s">
        <v>203</v>
      </c>
      <c r="B1028" t="s">
        <v>220</v>
      </c>
      <c r="C1028" t="s">
        <v>362</v>
      </c>
      <c r="D1028" t="s">
        <v>360</v>
      </c>
    </row>
    <row r="1029" spans="1:4" x14ac:dyDescent="0.25">
      <c r="A1029" t="s">
        <v>203</v>
      </c>
      <c r="B1029" t="s">
        <v>220</v>
      </c>
      <c r="C1029" t="s">
        <v>359</v>
      </c>
      <c r="D1029" t="s">
        <v>360</v>
      </c>
    </row>
    <row r="1030" spans="1:4" x14ac:dyDescent="0.25">
      <c r="A1030" t="s">
        <v>203</v>
      </c>
      <c r="B1030" t="s">
        <v>220</v>
      </c>
      <c r="C1030" t="s">
        <v>360</v>
      </c>
      <c r="D1030" t="s">
        <v>360</v>
      </c>
    </row>
    <row r="1031" spans="1:4" x14ac:dyDescent="0.25">
      <c r="A1031" t="s">
        <v>203</v>
      </c>
      <c r="B1031" t="s">
        <v>220</v>
      </c>
      <c r="C1031" t="s">
        <v>359</v>
      </c>
      <c r="D1031" t="s">
        <v>360</v>
      </c>
    </row>
    <row r="1032" spans="1:4" x14ac:dyDescent="0.25">
      <c r="A1032" t="s">
        <v>203</v>
      </c>
      <c r="B1032" t="s">
        <v>220</v>
      </c>
      <c r="C1032" t="s">
        <v>361</v>
      </c>
      <c r="D1032" t="s">
        <v>360</v>
      </c>
    </row>
    <row r="1033" spans="1:4" x14ac:dyDescent="0.25">
      <c r="A1033" t="s">
        <v>203</v>
      </c>
      <c r="B1033" t="s">
        <v>220</v>
      </c>
      <c r="C1033" t="s">
        <v>362</v>
      </c>
      <c r="D1033" t="s">
        <v>360</v>
      </c>
    </row>
    <row r="1034" spans="1:4" x14ac:dyDescent="0.25">
      <c r="A1034" t="s">
        <v>203</v>
      </c>
      <c r="B1034" t="s">
        <v>220</v>
      </c>
      <c r="C1034" t="s">
        <v>360</v>
      </c>
      <c r="D1034" t="s">
        <v>360</v>
      </c>
    </row>
    <row r="1035" spans="1:4" x14ac:dyDescent="0.25">
      <c r="A1035" t="s">
        <v>203</v>
      </c>
      <c r="B1035" t="s">
        <v>220</v>
      </c>
      <c r="C1035" t="s">
        <v>359</v>
      </c>
      <c r="D1035" t="s">
        <v>360</v>
      </c>
    </row>
    <row r="1036" spans="1:4" x14ac:dyDescent="0.25">
      <c r="A1036" t="s">
        <v>203</v>
      </c>
      <c r="B1036" t="s">
        <v>220</v>
      </c>
      <c r="C1036" t="s">
        <v>360</v>
      </c>
      <c r="D1036" t="s">
        <v>360</v>
      </c>
    </row>
    <row r="1037" spans="1:4" x14ac:dyDescent="0.25">
      <c r="A1037" t="s">
        <v>203</v>
      </c>
      <c r="B1037" t="s">
        <v>220</v>
      </c>
      <c r="C1037" t="s">
        <v>359</v>
      </c>
      <c r="D1037" t="s">
        <v>360</v>
      </c>
    </row>
    <row r="1038" spans="1:4" x14ac:dyDescent="0.25">
      <c r="A1038" t="s">
        <v>203</v>
      </c>
      <c r="B1038" t="s">
        <v>220</v>
      </c>
      <c r="C1038" t="s">
        <v>360</v>
      </c>
      <c r="D1038" t="s">
        <v>360</v>
      </c>
    </row>
    <row r="1039" spans="1:4" x14ac:dyDescent="0.25">
      <c r="A1039" t="s">
        <v>203</v>
      </c>
      <c r="B1039" t="s">
        <v>220</v>
      </c>
      <c r="C1039" t="s">
        <v>359</v>
      </c>
      <c r="D1039" t="s">
        <v>360</v>
      </c>
    </row>
    <row r="1040" spans="1:4" x14ac:dyDescent="0.25">
      <c r="A1040" t="s">
        <v>203</v>
      </c>
      <c r="B1040" t="s">
        <v>220</v>
      </c>
      <c r="C1040" t="s">
        <v>359</v>
      </c>
      <c r="D1040" t="s">
        <v>360</v>
      </c>
    </row>
    <row r="1041" spans="1:4" x14ac:dyDescent="0.25">
      <c r="A1041" t="s">
        <v>203</v>
      </c>
      <c r="B1041" t="s">
        <v>220</v>
      </c>
      <c r="C1041" t="s">
        <v>360</v>
      </c>
      <c r="D1041" t="s">
        <v>360</v>
      </c>
    </row>
    <row r="1042" spans="1:4" x14ac:dyDescent="0.25">
      <c r="A1042" t="s">
        <v>203</v>
      </c>
      <c r="B1042" t="s">
        <v>220</v>
      </c>
      <c r="C1042" t="s">
        <v>359</v>
      </c>
      <c r="D1042" t="s">
        <v>360</v>
      </c>
    </row>
    <row r="1043" spans="1:4" x14ac:dyDescent="0.25">
      <c r="A1043" t="s">
        <v>203</v>
      </c>
      <c r="B1043" t="s">
        <v>220</v>
      </c>
      <c r="C1043" t="s">
        <v>359</v>
      </c>
      <c r="D1043" t="s">
        <v>360</v>
      </c>
    </row>
    <row r="1044" spans="1:4" x14ac:dyDescent="0.25">
      <c r="A1044" t="s">
        <v>203</v>
      </c>
      <c r="B1044" t="s">
        <v>220</v>
      </c>
      <c r="C1044" t="s">
        <v>359</v>
      </c>
      <c r="D1044" t="s">
        <v>360</v>
      </c>
    </row>
    <row r="1045" spans="1:4" x14ac:dyDescent="0.25">
      <c r="A1045" t="s">
        <v>203</v>
      </c>
      <c r="B1045" t="s">
        <v>220</v>
      </c>
      <c r="C1045" t="s">
        <v>359</v>
      </c>
      <c r="D1045" t="s">
        <v>360</v>
      </c>
    </row>
    <row r="1046" spans="1:4" x14ac:dyDescent="0.25">
      <c r="A1046" t="s">
        <v>203</v>
      </c>
      <c r="B1046" t="s">
        <v>220</v>
      </c>
      <c r="C1046" t="s">
        <v>359</v>
      </c>
      <c r="D1046" t="s">
        <v>360</v>
      </c>
    </row>
    <row r="1047" spans="1:4" x14ac:dyDescent="0.25">
      <c r="A1047" t="s">
        <v>203</v>
      </c>
      <c r="B1047" t="s">
        <v>220</v>
      </c>
      <c r="C1047" t="s">
        <v>359</v>
      </c>
      <c r="D1047" t="s">
        <v>360</v>
      </c>
    </row>
    <row r="1048" spans="1:4" x14ac:dyDescent="0.25">
      <c r="A1048" t="s">
        <v>203</v>
      </c>
      <c r="B1048" t="s">
        <v>220</v>
      </c>
      <c r="C1048" t="s">
        <v>359</v>
      </c>
      <c r="D1048" t="s">
        <v>360</v>
      </c>
    </row>
    <row r="1049" spans="1:4" x14ac:dyDescent="0.25">
      <c r="A1049" t="s">
        <v>203</v>
      </c>
      <c r="B1049" t="s">
        <v>220</v>
      </c>
      <c r="C1049" t="s">
        <v>360</v>
      </c>
      <c r="D1049" t="s">
        <v>360</v>
      </c>
    </row>
    <row r="1050" spans="1:4" x14ac:dyDescent="0.25">
      <c r="A1050" t="s">
        <v>203</v>
      </c>
      <c r="B1050" t="s">
        <v>220</v>
      </c>
      <c r="C1050" t="s">
        <v>359</v>
      </c>
      <c r="D1050" t="s">
        <v>360</v>
      </c>
    </row>
    <row r="1051" spans="1:4" x14ac:dyDescent="0.25">
      <c r="A1051" t="s">
        <v>203</v>
      </c>
      <c r="B1051" t="s">
        <v>220</v>
      </c>
      <c r="C1051" t="s">
        <v>360</v>
      </c>
      <c r="D1051" t="s">
        <v>360</v>
      </c>
    </row>
    <row r="1052" spans="1:4" x14ac:dyDescent="0.25">
      <c r="A1052" t="s">
        <v>203</v>
      </c>
      <c r="B1052" t="s">
        <v>220</v>
      </c>
      <c r="C1052" t="s">
        <v>362</v>
      </c>
      <c r="D1052" t="s">
        <v>360</v>
      </c>
    </row>
    <row r="1053" spans="1:4" x14ac:dyDescent="0.25">
      <c r="A1053" t="s">
        <v>203</v>
      </c>
      <c r="B1053" t="s">
        <v>222</v>
      </c>
      <c r="C1053" t="s">
        <v>361</v>
      </c>
      <c r="D1053" t="s">
        <v>361</v>
      </c>
    </row>
    <row r="1054" spans="1:4" x14ac:dyDescent="0.25">
      <c r="A1054" t="s">
        <v>203</v>
      </c>
      <c r="B1054" t="s">
        <v>222</v>
      </c>
      <c r="C1054" t="s">
        <v>361</v>
      </c>
      <c r="D1054" t="s">
        <v>361</v>
      </c>
    </row>
    <row r="1055" spans="1:4" x14ac:dyDescent="0.25">
      <c r="A1055" t="s">
        <v>203</v>
      </c>
      <c r="B1055" t="s">
        <v>222</v>
      </c>
      <c r="C1055" t="s">
        <v>360</v>
      </c>
      <c r="D1055" t="s">
        <v>361</v>
      </c>
    </row>
    <row r="1056" spans="1:4" x14ac:dyDescent="0.25">
      <c r="A1056" t="s">
        <v>203</v>
      </c>
      <c r="B1056" t="s">
        <v>225</v>
      </c>
      <c r="C1056" t="s">
        <v>362</v>
      </c>
      <c r="D1056" t="s">
        <v>362</v>
      </c>
    </row>
    <row r="1057" spans="1:4" x14ac:dyDescent="0.25">
      <c r="A1057" t="s">
        <v>203</v>
      </c>
      <c r="B1057" t="s">
        <v>225</v>
      </c>
      <c r="C1057" t="s">
        <v>359</v>
      </c>
      <c r="D1057" t="s">
        <v>362</v>
      </c>
    </row>
    <row r="1058" spans="1:4" x14ac:dyDescent="0.25">
      <c r="A1058" t="s">
        <v>203</v>
      </c>
      <c r="B1058" t="s">
        <v>225</v>
      </c>
      <c r="C1058" t="s">
        <v>360</v>
      </c>
      <c r="D1058" t="s">
        <v>362</v>
      </c>
    </row>
    <row r="1059" spans="1:4" x14ac:dyDescent="0.25">
      <c r="A1059" t="s">
        <v>203</v>
      </c>
      <c r="B1059" t="s">
        <v>225</v>
      </c>
      <c r="C1059" t="s">
        <v>362</v>
      </c>
      <c r="D1059" t="s">
        <v>362</v>
      </c>
    </row>
    <row r="1060" spans="1:4" x14ac:dyDescent="0.25">
      <c r="A1060" t="s">
        <v>203</v>
      </c>
      <c r="B1060" t="s">
        <v>228</v>
      </c>
      <c r="C1060" t="s">
        <v>360</v>
      </c>
      <c r="D1060" t="s">
        <v>362</v>
      </c>
    </row>
    <row r="1061" spans="1:4" x14ac:dyDescent="0.25">
      <c r="A1061" t="s">
        <v>203</v>
      </c>
      <c r="B1061" t="s">
        <v>228</v>
      </c>
      <c r="C1061" t="s">
        <v>362</v>
      </c>
      <c r="D1061" t="s">
        <v>362</v>
      </c>
    </row>
    <row r="1062" spans="1:4" x14ac:dyDescent="0.25">
      <c r="A1062" t="s">
        <v>203</v>
      </c>
      <c r="B1062" t="s">
        <v>228</v>
      </c>
      <c r="C1062" t="s">
        <v>359</v>
      </c>
      <c r="D1062" t="s">
        <v>362</v>
      </c>
    </row>
    <row r="1063" spans="1:4" x14ac:dyDescent="0.25">
      <c r="A1063" t="s">
        <v>203</v>
      </c>
      <c r="B1063" t="s">
        <v>228</v>
      </c>
      <c r="C1063" t="s">
        <v>362</v>
      </c>
      <c r="D1063" t="s">
        <v>362</v>
      </c>
    </row>
    <row r="1064" spans="1:4" x14ac:dyDescent="0.25">
      <c r="A1064" t="s">
        <v>203</v>
      </c>
      <c r="B1064" t="s">
        <v>230</v>
      </c>
      <c r="C1064" t="s">
        <v>362</v>
      </c>
      <c r="D1064" t="s">
        <v>362</v>
      </c>
    </row>
    <row r="1065" spans="1:4" x14ac:dyDescent="0.25">
      <c r="A1065" t="s">
        <v>203</v>
      </c>
      <c r="B1065" t="s">
        <v>230</v>
      </c>
      <c r="C1065" t="s">
        <v>361</v>
      </c>
      <c r="D1065" t="s">
        <v>362</v>
      </c>
    </row>
    <row r="1066" spans="1:4" x14ac:dyDescent="0.25">
      <c r="A1066" t="s">
        <v>203</v>
      </c>
      <c r="B1066" t="s">
        <v>230</v>
      </c>
      <c r="C1066" t="s">
        <v>360</v>
      </c>
      <c r="D1066" t="s">
        <v>362</v>
      </c>
    </row>
    <row r="1067" spans="1:4" x14ac:dyDescent="0.25">
      <c r="A1067" t="s">
        <v>203</v>
      </c>
      <c r="B1067" t="s">
        <v>230</v>
      </c>
      <c r="C1067" t="s">
        <v>362</v>
      </c>
      <c r="D1067" t="s">
        <v>362</v>
      </c>
    </row>
    <row r="1068" spans="1:4" x14ac:dyDescent="0.25">
      <c r="A1068" t="s">
        <v>203</v>
      </c>
      <c r="B1068" t="s">
        <v>230</v>
      </c>
      <c r="C1068" t="s">
        <v>361</v>
      </c>
      <c r="D1068" t="s">
        <v>362</v>
      </c>
    </row>
    <row r="1069" spans="1:4" x14ac:dyDescent="0.25">
      <c r="A1069" t="s">
        <v>203</v>
      </c>
      <c r="B1069" t="s">
        <v>230</v>
      </c>
      <c r="C1069" t="s">
        <v>359</v>
      </c>
      <c r="D1069" t="s">
        <v>362</v>
      </c>
    </row>
    <row r="1070" spans="1:4" x14ac:dyDescent="0.25">
      <c r="A1070" t="s">
        <v>203</v>
      </c>
      <c r="B1070" t="s">
        <v>230</v>
      </c>
      <c r="C1070" t="s">
        <v>360</v>
      </c>
      <c r="D1070" t="s">
        <v>362</v>
      </c>
    </row>
    <row r="1071" spans="1:4" x14ac:dyDescent="0.25">
      <c r="A1071" t="s">
        <v>203</v>
      </c>
      <c r="B1071" t="s">
        <v>230</v>
      </c>
      <c r="C1071" t="s">
        <v>359</v>
      </c>
      <c r="D1071" t="s">
        <v>362</v>
      </c>
    </row>
    <row r="1072" spans="1:4" x14ac:dyDescent="0.25">
      <c r="A1072" t="s">
        <v>203</v>
      </c>
      <c r="B1072" t="s">
        <v>230</v>
      </c>
      <c r="C1072" t="s">
        <v>362</v>
      </c>
      <c r="D1072" t="s">
        <v>362</v>
      </c>
    </row>
    <row r="1073" spans="1:4" x14ac:dyDescent="0.25">
      <c r="A1073" t="s">
        <v>203</v>
      </c>
      <c r="B1073" t="s">
        <v>233</v>
      </c>
      <c r="C1073" t="s">
        <v>362</v>
      </c>
      <c r="D1073" t="s">
        <v>360</v>
      </c>
    </row>
    <row r="1074" spans="1:4" x14ac:dyDescent="0.25">
      <c r="A1074" t="s">
        <v>203</v>
      </c>
      <c r="B1074" t="s">
        <v>233</v>
      </c>
      <c r="C1074" t="s">
        <v>360</v>
      </c>
      <c r="D1074" t="s">
        <v>360</v>
      </c>
    </row>
    <row r="1075" spans="1:4" x14ac:dyDescent="0.25">
      <c r="A1075" t="s">
        <v>203</v>
      </c>
      <c r="B1075" t="s">
        <v>233</v>
      </c>
      <c r="C1075" t="s">
        <v>360</v>
      </c>
      <c r="D1075" t="s">
        <v>360</v>
      </c>
    </row>
    <row r="1076" spans="1:4" x14ac:dyDescent="0.25">
      <c r="A1076" t="s">
        <v>203</v>
      </c>
      <c r="B1076" t="s">
        <v>233</v>
      </c>
      <c r="C1076" t="s">
        <v>362</v>
      </c>
      <c r="D1076" t="s">
        <v>360</v>
      </c>
    </row>
    <row r="1077" spans="1:4" x14ac:dyDescent="0.25">
      <c r="A1077" t="s">
        <v>203</v>
      </c>
      <c r="B1077" t="s">
        <v>233</v>
      </c>
      <c r="C1077" t="s">
        <v>360</v>
      </c>
      <c r="D1077" t="s">
        <v>360</v>
      </c>
    </row>
    <row r="1078" spans="1:4" x14ac:dyDescent="0.25">
      <c r="A1078" t="s">
        <v>203</v>
      </c>
      <c r="B1078" t="s">
        <v>233</v>
      </c>
      <c r="C1078" t="s">
        <v>360</v>
      </c>
      <c r="D1078" t="s">
        <v>360</v>
      </c>
    </row>
    <row r="1079" spans="1:4" x14ac:dyDescent="0.25">
      <c r="A1079" t="s">
        <v>203</v>
      </c>
      <c r="B1079" t="s">
        <v>233</v>
      </c>
      <c r="C1079" t="s">
        <v>359</v>
      </c>
      <c r="D1079" t="s">
        <v>360</v>
      </c>
    </row>
    <row r="1080" spans="1:4" x14ac:dyDescent="0.25">
      <c r="A1080" t="s">
        <v>203</v>
      </c>
      <c r="B1080" t="s">
        <v>233</v>
      </c>
      <c r="C1080" t="s">
        <v>360</v>
      </c>
      <c r="D1080" t="s">
        <v>360</v>
      </c>
    </row>
    <row r="1081" spans="1:4" x14ac:dyDescent="0.25">
      <c r="A1081" t="s">
        <v>203</v>
      </c>
      <c r="B1081" t="s">
        <v>233</v>
      </c>
      <c r="C1081" t="s">
        <v>360</v>
      </c>
      <c r="D1081" t="s">
        <v>360</v>
      </c>
    </row>
    <row r="1082" spans="1:4" x14ac:dyDescent="0.25">
      <c r="A1082" t="s">
        <v>203</v>
      </c>
      <c r="B1082" t="s">
        <v>233</v>
      </c>
      <c r="C1082" t="s">
        <v>362</v>
      </c>
      <c r="D1082" t="s">
        <v>360</v>
      </c>
    </row>
    <row r="1083" spans="1:4" x14ac:dyDescent="0.25">
      <c r="A1083" t="s">
        <v>203</v>
      </c>
      <c r="B1083" t="s">
        <v>233</v>
      </c>
      <c r="C1083" t="s">
        <v>360</v>
      </c>
      <c r="D1083" t="s">
        <v>360</v>
      </c>
    </row>
    <row r="1084" spans="1:4" x14ac:dyDescent="0.25">
      <c r="A1084" t="s">
        <v>203</v>
      </c>
      <c r="B1084" t="s">
        <v>233</v>
      </c>
      <c r="C1084" t="s">
        <v>361</v>
      </c>
      <c r="D1084" t="s">
        <v>360</v>
      </c>
    </row>
    <row r="1085" spans="1:4" x14ac:dyDescent="0.25">
      <c r="A1085" t="s">
        <v>203</v>
      </c>
      <c r="B1085" t="s">
        <v>233</v>
      </c>
      <c r="C1085" t="s">
        <v>359</v>
      </c>
      <c r="D1085" t="s">
        <v>360</v>
      </c>
    </row>
    <row r="1086" spans="1:4" x14ac:dyDescent="0.25">
      <c r="A1086" t="s">
        <v>203</v>
      </c>
      <c r="B1086" t="s">
        <v>233</v>
      </c>
      <c r="C1086" t="s">
        <v>360</v>
      </c>
      <c r="D1086" t="s">
        <v>360</v>
      </c>
    </row>
    <row r="1087" spans="1:4" x14ac:dyDescent="0.25">
      <c r="A1087" t="s">
        <v>203</v>
      </c>
      <c r="B1087" t="s">
        <v>233</v>
      </c>
      <c r="C1087" t="s">
        <v>360</v>
      </c>
      <c r="D1087" t="s">
        <v>360</v>
      </c>
    </row>
    <row r="1088" spans="1:4" x14ac:dyDescent="0.25">
      <c r="A1088" t="s">
        <v>203</v>
      </c>
      <c r="B1088" t="s">
        <v>233</v>
      </c>
      <c r="C1088" t="s">
        <v>360</v>
      </c>
      <c r="D1088" t="s">
        <v>360</v>
      </c>
    </row>
    <row r="1089" spans="1:4" x14ac:dyDescent="0.25">
      <c r="A1089" t="s">
        <v>203</v>
      </c>
      <c r="B1089" t="s">
        <v>233</v>
      </c>
      <c r="C1089" t="s">
        <v>359</v>
      </c>
      <c r="D1089" t="s">
        <v>360</v>
      </c>
    </row>
    <row r="1090" spans="1:4" x14ac:dyDescent="0.25">
      <c r="A1090" t="s">
        <v>203</v>
      </c>
      <c r="B1090" t="s">
        <v>233</v>
      </c>
      <c r="C1090" t="s">
        <v>361</v>
      </c>
      <c r="D1090" t="s">
        <v>360</v>
      </c>
    </row>
    <row r="1091" spans="1:4" x14ac:dyDescent="0.25">
      <c r="A1091" t="s">
        <v>203</v>
      </c>
      <c r="B1091" t="s">
        <v>233</v>
      </c>
      <c r="C1091" t="s">
        <v>361</v>
      </c>
      <c r="D1091" t="s">
        <v>360</v>
      </c>
    </row>
    <row r="1092" spans="1:4" x14ac:dyDescent="0.25">
      <c r="A1092" t="s">
        <v>203</v>
      </c>
      <c r="B1092" t="s">
        <v>233</v>
      </c>
      <c r="C1092" t="s">
        <v>361</v>
      </c>
      <c r="D1092" t="s">
        <v>360</v>
      </c>
    </row>
    <row r="1093" spans="1:4" x14ac:dyDescent="0.25">
      <c r="A1093" t="s">
        <v>203</v>
      </c>
      <c r="B1093" t="s">
        <v>233</v>
      </c>
      <c r="C1093" t="s">
        <v>361</v>
      </c>
      <c r="D1093" t="s">
        <v>360</v>
      </c>
    </row>
    <row r="1094" spans="1:4" x14ac:dyDescent="0.25">
      <c r="A1094" t="s">
        <v>203</v>
      </c>
      <c r="B1094" t="s">
        <v>233</v>
      </c>
      <c r="C1094" t="s">
        <v>361</v>
      </c>
      <c r="D1094" t="s">
        <v>360</v>
      </c>
    </row>
    <row r="1095" spans="1:4" x14ac:dyDescent="0.25">
      <c r="A1095" t="s">
        <v>203</v>
      </c>
      <c r="B1095" t="s">
        <v>235</v>
      </c>
      <c r="C1095" t="s">
        <v>361</v>
      </c>
      <c r="D1095" t="s">
        <v>360</v>
      </c>
    </row>
    <row r="1096" spans="1:4" x14ac:dyDescent="0.25">
      <c r="A1096" t="s">
        <v>203</v>
      </c>
      <c r="B1096" t="s">
        <v>235</v>
      </c>
      <c r="C1096" t="s">
        <v>360</v>
      </c>
      <c r="D1096" t="s">
        <v>360</v>
      </c>
    </row>
    <row r="1097" spans="1:4" x14ac:dyDescent="0.25">
      <c r="A1097" t="s">
        <v>203</v>
      </c>
      <c r="B1097" t="s">
        <v>235</v>
      </c>
      <c r="C1097" t="s">
        <v>361</v>
      </c>
      <c r="D1097" t="s">
        <v>360</v>
      </c>
    </row>
    <row r="1098" spans="1:4" x14ac:dyDescent="0.25">
      <c r="A1098" t="s">
        <v>203</v>
      </c>
      <c r="B1098" t="s">
        <v>235</v>
      </c>
      <c r="C1098" t="s">
        <v>360</v>
      </c>
      <c r="D1098" t="s">
        <v>360</v>
      </c>
    </row>
    <row r="1099" spans="1:4" x14ac:dyDescent="0.25">
      <c r="A1099" t="s">
        <v>203</v>
      </c>
      <c r="B1099" t="s">
        <v>235</v>
      </c>
      <c r="C1099" t="s">
        <v>360</v>
      </c>
      <c r="D1099" t="s">
        <v>360</v>
      </c>
    </row>
    <row r="1100" spans="1:4" x14ac:dyDescent="0.25">
      <c r="A1100" t="s">
        <v>203</v>
      </c>
      <c r="B1100" t="s">
        <v>235</v>
      </c>
      <c r="C1100" t="s">
        <v>361</v>
      </c>
      <c r="D1100" t="s">
        <v>360</v>
      </c>
    </row>
    <row r="1101" spans="1:4" x14ac:dyDescent="0.25">
      <c r="A1101" t="s">
        <v>203</v>
      </c>
      <c r="B1101" t="s">
        <v>235</v>
      </c>
      <c r="C1101" t="s">
        <v>362</v>
      </c>
      <c r="D1101" t="s">
        <v>360</v>
      </c>
    </row>
    <row r="1102" spans="1:4" x14ac:dyDescent="0.25">
      <c r="A1102" t="s">
        <v>203</v>
      </c>
      <c r="B1102" t="s">
        <v>235</v>
      </c>
      <c r="C1102" t="s">
        <v>360</v>
      </c>
      <c r="D1102" t="s">
        <v>360</v>
      </c>
    </row>
    <row r="1103" spans="1:4" x14ac:dyDescent="0.25">
      <c r="A1103" t="s">
        <v>203</v>
      </c>
      <c r="B1103" t="s">
        <v>235</v>
      </c>
      <c r="C1103" t="s">
        <v>360</v>
      </c>
      <c r="D1103" t="s">
        <v>360</v>
      </c>
    </row>
    <row r="1104" spans="1:4" x14ac:dyDescent="0.25">
      <c r="A1104" t="s">
        <v>203</v>
      </c>
      <c r="B1104" t="s">
        <v>235</v>
      </c>
      <c r="C1104" t="s">
        <v>360</v>
      </c>
      <c r="D1104" t="s">
        <v>360</v>
      </c>
    </row>
    <row r="1105" spans="1:4" x14ac:dyDescent="0.25">
      <c r="A1105" t="s">
        <v>203</v>
      </c>
      <c r="B1105" t="s">
        <v>235</v>
      </c>
      <c r="C1105" t="s">
        <v>361</v>
      </c>
      <c r="D1105" t="s">
        <v>360</v>
      </c>
    </row>
    <row r="1106" spans="1:4" x14ac:dyDescent="0.25">
      <c r="A1106" t="s">
        <v>203</v>
      </c>
      <c r="B1106" t="s">
        <v>235</v>
      </c>
      <c r="C1106" t="s">
        <v>361</v>
      </c>
      <c r="D1106" t="s">
        <v>360</v>
      </c>
    </row>
    <row r="1107" spans="1:4" x14ac:dyDescent="0.25">
      <c r="A1107" t="s">
        <v>203</v>
      </c>
      <c r="B1107" t="s">
        <v>235</v>
      </c>
      <c r="C1107" t="s">
        <v>359</v>
      </c>
      <c r="D1107" t="s">
        <v>360</v>
      </c>
    </row>
    <row r="1108" spans="1:4" x14ac:dyDescent="0.25">
      <c r="A1108" t="s">
        <v>203</v>
      </c>
      <c r="B1108" t="s">
        <v>235</v>
      </c>
      <c r="C1108" t="s">
        <v>361</v>
      </c>
      <c r="D1108" t="s">
        <v>360</v>
      </c>
    </row>
    <row r="1109" spans="1:4" x14ac:dyDescent="0.25">
      <c r="A1109" t="s">
        <v>203</v>
      </c>
      <c r="B1109" t="s">
        <v>235</v>
      </c>
      <c r="C1109" t="s">
        <v>361</v>
      </c>
      <c r="D1109" t="s">
        <v>360</v>
      </c>
    </row>
    <row r="1110" spans="1:4" x14ac:dyDescent="0.25">
      <c r="A1110" t="s">
        <v>203</v>
      </c>
      <c r="B1110" t="s">
        <v>235</v>
      </c>
      <c r="C1110" t="s">
        <v>360</v>
      </c>
      <c r="D1110" t="s">
        <v>360</v>
      </c>
    </row>
    <row r="1111" spans="1:4" x14ac:dyDescent="0.25">
      <c r="A1111" t="s">
        <v>203</v>
      </c>
      <c r="B1111" t="s">
        <v>235</v>
      </c>
      <c r="C1111" t="s">
        <v>362</v>
      </c>
      <c r="D1111" t="s">
        <v>360</v>
      </c>
    </row>
    <row r="1112" spans="1:4" x14ac:dyDescent="0.25">
      <c r="A1112" t="s">
        <v>203</v>
      </c>
      <c r="B1112" t="s">
        <v>1335</v>
      </c>
      <c r="C1112" t="s">
        <v>362</v>
      </c>
      <c r="D1112" t="s">
        <v>362</v>
      </c>
    </row>
    <row r="1113" spans="1:4" x14ac:dyDescent="0.25">
      <c r="A1113" t="s">
        <v>203</v>
      </c>
      <c r="B1113" t="s">
        <v>1335</v>
      </c>
      <c r="C1113" t="s">
        <v>362</v>
      </c>
      <c r="D1113" t="s">
        <v>362</v>
      </c>
    </row>
    <row r="1114" spans="1:4" x14ac:dyDescent="0.25">
      <c r="A1114" t="s">
        <v>203</v>
      </c>
      <c r="B1114" t="s">
        <v>1335</v>
      </c>
      <c r="C1114" t="s">
        <v>362</v>
      </c>
      <c r="D1114" t="s">
        <v>362</v>
      </c>
    </row>
    <row r="1115" spans="1:4" x14ac:dyDescent="0.25">
      <c r="A1115" t="s">
        <v>203</v>
      </c>
      <c r="B1115" t="s">
        <v>1335</v>
      </c>
      <c r="C1115" t="s">
        <v>361</v>
      </c>
      <c r="D1115" t="s">
        <v>362</v>
      </c>
    </row>
    <row r="1116" spans="1:4" x14ac:dyDescent="0.25">
      <c r="A1116" t="s">
        <v>203</v>
      </c>
      <c r="B1116" t="s">
        <v>1335</v>
      </c>
      <c r="C1116" t="s">
        <v>361</v>
      </c>
      <c r="D1116" t="s">
        <v>362</v>
      </c>
    </row>
    <row r="1117" spans="1:4" x14ac:dyDescent="0.25">
      <c r="A1117" t="s">
        <v>203</v>
      </c>
      <c r="B1117" t="s">
        <v>1335</v>
      </c>
      <c r="C1117" t="s">
        <v>360</v>
      </c>
      <c r="D1117" t="s">
        <v>362</v>
      </c>
    </row>
    <row r="1118" spans="1:4" x14ac:dyDescent="0.25">
      <c r="A1118" t="s">
        <v>203</v>
      </c>
      <c r="B1118" t="s">
        <v>1335</v>
      </c>
      <c r="C1118" t="s">
        <v>362</v>
      </c>
      <c r="D1118" t="s">
        <v>362</v>
      </c>
    </row>
    <row r="1119" spans="1:4" x14ac:dyDescent="0.25">
      <c r="A1119" t="s">
        <v>203</v>
      </c>
      <c r="B1119" t="s">
        <v>1335</v>
      </c>
      <c r="C1119" t="s">
        <v>362</v>
      </c>
      <c r="D1119" t="s">
        <v>362</v>
      </c>
    </row>
    <row r="1120" spans="1:4" x14ac:dyDescent="0.25">
      <c r="A1120" t="s">
        <v>203</v>
      </c>
      <c r="B1120" t="s">
        <v>1335</v>
      </c>
      <c r="C1120" t="s">
        <v>362</v>
      </c>
      <c r="D1120" t="s">
        <v>362</v>
      </c>
    </row>
    <row r="1121" spans="1:4" x14ac:dyDescent="0.25">
      <c r="A1121" t="s">
        <v>203</v>
      </c>
      <c r="B1121" t="s">
        <v>1335</v>
      </c>
      <c r="C1121" t="s">
        <v>362</v>
      </c>
      <c r="D1121" t="s">
        <v>362</v>
      </c>
    </row>
    <row r="1122" spans="1:4" x14ac:dyDescent="0.25">
      <c r="A1122" t="s">
        <v>203</v>
      </c>
      <c r="B1122" t="s">
        <v>1335</v>
      </c>
      <c r="C1122" t="s">
        <v>361</v>
      </c>
      <c r="D1122" t="s">
        <v>362</v>
      </c>
    </row>
    <row r="1123" spans="1:4" x14ac:dyDescent="0.25">
      <c r="A1123" t="s">
        <v>203</v>
      </c>
      <c r="B1123" t="s">
        <v>1336</v>
      </c>
      <c r="C1123" t="s">
        <v>361</v>
      </c>
      <c r="D1123" t="s">
        <v>361</v>
      </c>
    </row>
    <row r="1124" spans="1:4" x14ac:dyDescent="0.25">
      <c r="A1124" t="s">
        <v>203</v>
      </c>
      <c r="B1124" t="s">
        <v>1336</v>
      </c>
      <c r="C1124" t="s">
        <v>361</v>
      </c>
      <c r="D1124" t="s">
        <v>361</v>
      </c>
    </row>
    <row r="1125" spans="1:4" x14ac:dyDescent="0.25">
      <c r="A1125" t="s">
        <v>203</v>
      </c>
      <c r="B1125" t="s">
        <v>1336</v>
      </c>
      <c r="C1125" t="s">
        <v>360</v>
      </c>
      <c r="D1125" t="s">
        <v>361</v>
      </c>
    </row>
    <row r="1126" spans="1:4" x14ac:dyDescent="0.25">
      <c r="A1126" t="s">
        <v>238</v>
      </c>
      <c r="B1126" t="s">
        <v>239</v>
      </c>
      <c r="C1126" t="s">
        <v>359</v>
      </c>
      <c r="D1126" t="s">
        <v>359</v>
      </c>
    </row>
    <row r="1127" spans="1:4" x14ac:dyDescent="0.25">
      <c r="A1127" t="s">
        <v>238</v>
      </c>
      <c r="B1127" t="s">
        <v>239</v>
      </c>
      <c r="C1127" t="s">
        <v>359</v>
      </c>
      <c r="D1127" t="s">
        <v>359</v>
      </c>
    </row>
    <row r="1128" spans="1:4" x14ac:dyDescent="0.25">
      <c r="A1128" t="s">
        <v>238</v>
      </c>
      <c r="B1128" t="s">
        <v>239</v>
      </c>
      <c r="C1128" t="s">
        <v>359</v>
      </c>
      <c r="D1128" t="s">
        <v>359</v>
      </c>
    </row>
    <row r="1129" spans="1:4" x14ac:dyDescent="0.25">
      <c r="A1129" t="s">
        <v>238</v>
      </c>
      <c r="B1129" t="s">
        <v>239</v>
      </c>
      <c r="C1129" t="s">
        <v>359</v>
      </c>
      <c r="D1129" t="s">
        <v>359</v>
      </c>
    </row>
    <row r="1130" spans="1:4" x14ac:dyDescent="0.25">
      <c r="A1130" t="s">
        <v>238</v>
      </c>
      <c r="B1130" t="s">
        <v>239</v>
      </c>
      <c r="C1130" t="s">
        <v>359</v>
      </c>
      <c r="D1130" t="s">
        <v>359</v>
      </c>
    </row>
    <row r="1131" spans="1:4" x14ac:dyDescent="0.25">
      <c r="A1131" t="s">
        <v>238</v>
      </c>
      <c r="B1131" t="s">
        <v>239</v>
      </c>
      <c r="C1131" t="s">
        <v>359</v>
      </c>
      <c r="D1131" t="s">
        <v>359</v>
      </c>
    </row>
    <row r="1132" spans="1:4" x14ac:dyDescent="0.25">
      <c r="A1132" t="s">
        <v>238</v>
      </c>
      <c r="B1132" t="s">
        <v>239</v>
      </c>
      <c r="C1132" t="s">
        <v>360</v>
      </c>
      <c r="D1132" t="s">
        <v>359</v>
      </c>
    </row>
    <row r="1133" spans="1:4" x14ac:dyDescent="0.25">
      <c r="A1133" t="s">
        <v>238</v>
      </c>
      <c r="B1133" t="s">
        <v>239</v>
      </c>
      <c r="C1133" t="s">
        <v>359</v>
      </c>
      <c r="D1133" t="s">
        <v>359</v>
      </c>
    </row>
    <row r="1134" spans="1:4" x14ac:dyDescent="0.25">
      <c r="A1134" t="s">
        <v>238</v>
      </c>
      <c r="B1134" t="s">
        <v>239</v>
      </c>
      <c r="C1134" t="s">
        <v>359</v>
      </c>
      <c r="D1134" t="s">
        <v>359</v>
      </c>
    </row>
    <row r="1135" spans="1:4" x14ac:dyDescent="0.25">
      <c r="A1135" t="s">
        <v>238</v>
      </c>
      <c r="B1135" t="s">
        <v>239</v>
      </c>
      <c r="C1135" t="s">
        <v>359</v>
      </c>
      <c r="D1135" t="s">
        <v>359</v>
      </c>
    </row>
    <row r="1136" spans="1:4" x14ac:dyDescent="0.25">
      <c r="A1136" t="s">
        <v>238</v>
      </c>
      <c r="B1136" t="s">
        <v>239</v>
      </c>
      <c r="C1136" t="s">
        <v>360</v>
      </c>
      <c r="D1136" t="s">
        <v>359</v>
      </c>
    </row>
    <row r="1137" spans="1:4" x14ac:dyDescent="0.25">
      <c r="A1137" t="s">
        <v>238</v>
      </c>
      <c r="B1137" t="s">
        <v>239</v>
      </c>
      <c r="C1137" t="s">
        <v>359</v>
      </c>
      <c r="D1137" t="s">
        <v>359</v>
      </c>
    </row>
    <row r="1138" spans="1:4" x14ac:dyDescent="0.25">
      <c r="A1138" t="s">
        <v>238</v>
      </c>
      <c r="B1138" t="s">
        <v>239</v>
      </c>
      <c r="C1138" t="s">
        <v>360</v>
      </c>
      <c r="D1138" t="s">
        <v>359</v>
      </c>
    </row>
    <row r="1139" spans="1:4" x14ac:dyDescent="0.25">
      <c r="A1139" t="s">
        <v>238</v>
      </c>
      <c r="B1139" t="s">
        <v>239</v>
      </c>
      <c r="C1139" t="s">
        <v>359</v>
      </c>
      <c r="D1139" t="s">
        <v>359</v>
      </c>
    </row>
    <row r="1140" spans="1:4" x14ac:dyDescent="0.25">
      <c r="A1140" t="s">
        <v>238</v>
      </c>
      <c r="B1140" t="s">
        <v>239</v>
      </c>
      <c r="C1140" t="s">
        <v>359</v>
      </c>
      <c r="D1140" t="s">
        <v>359</v>
      </c>
    </row>
    <row r="1141" spans="1:4" x14ac:dyDescent="0.25">
      <c r="A1141" t="s">
        <v>238</v>
      </c>
      <c r="B1141" t="s">
        <v>239</v>
      </c>
      <c r="C1141" t="s">
        <v>359</v>
      </c>
      <c r="D1141" t="s">
        <v>359</v>
      </c>
    </row>
    <row r="1142" spans="1:4" x14ac:dyDescent="0.25">
      <c r="A1142" t="s">
        <v>238</v>
      </c>
      <c r="B1142" t="s">
        <v>239</v>
      </c>
      <c r="C1142" t="s">
        <v>359</v>
      </c>
      <c r="D1142" t="s">
        <v>359</v>
      </c>
    </row>
    <row r="1143" spans="1:4" x14ac:dyDescent="0.25">
      <c r="A1143" t="s">
        <v>238</v>
      </c>
      <c r="B1143" t="s">
        <v>239</v>
      </c>
      <c r="C1143" t="s">
        <v>359</v>
      </c>
      <c r="D1143" t="s">
        <v>359</v>
      </c>
    </row>
    <row r="1144" spans="1:4" x14ac:dyDescent="0.25">
      <c r="A1144" t="s">
        <v>238</v>
      </c>
      <c r="B1144" t="s">
        <v>239</v>
      </c>
      <c r="C1144" t="s">
        <v>359</v>
      </c>
      <c r="D1144" t="s">
        <v>359</v>
      </c>
    </row>
    <row r="1145" spans="1:4" x14ac:dyDescent="0.25">
      <c r="A1145" t="s">
        <v>238</v>
      </c>
      <c r="B1145" t="s">
        <v>239</v>
      </c>
      <c r="C1145" t="s">
        <v>359</v>
      </c>
      <c r="D1145" t="s">
        <v>359</v>
      </c>
    </row>
    <row r="1146" spans="1:4" x14ac:dyDescent="0.25">
      <c r="A1146" t="s">
        <v>238</v>
      </c>
      <c r="B1146" t="s">
        <v>239</v>
      </c>
      <c r="C1146" t="s">
        <v>359</v>
      </c>
      <c r="D1146" t="s">
        <v>359</v>
      </c>
    </row>
    <row r="1147" spans="1:4" x14ac:dyDescent="0.25">
      <c r="A1147" t="s">
        <v>238</v>
      </c>
      <c r="B1147" t="s">
        <v>239</v>
      </c>
      <c r="C1147" t="s">
        <v>359</v>
      </c>
      <c r="D1147" t="s">
        <v>359</v>
      </c>
    </row>
    <row r="1148" spans="1:4" x14ac:dyDescent="0.25">
      <c r="A1148" t="s">
        <v>238</v>
      </c>
      <c r="B1148" t="s">
        <v>239</v>
      </c>
      <c r="C1148" t="s">
        <v>360</v>
      </c>
      <c r="D1148" t="s">
        <v>359</v>
      </c>
    </row>
    <row r="1149" spans="1:4" x14ac:dyDescent="0.25">
      <c r="A1149" t="s">
        <v>238</v>
      </c>
      <c r="B1149" t="s">
        <v>239</v>
      </c>
      <c r="C1149" t="s">
        <v>359</v>
      </c>
      <c r="D1149" t="s">
        <v>359</v>
      </c>
    </row>
    <row r="1150" spans="1:4" x14ac:dyDescent="0.25">
      <c r="A1150" t="s">
        <v>238</v>
      </c>
      <c r="B1150" t="s">
        <v>239</v>
      </c>
      <c r="C1150" t="s">
        <v>360</v>
      </c>
      <c r="D1150" t="s">
        <v>359</v>
      </c>
    </row>
    <row r="1151" spans="1:4" x14ac:dyDescent="0.25">
      <c r="A1151" t="s">
        <v>238</v>
      </c>
      <c r="B1151" t="s">
        <v>239</v>
      </c>
      <c r="C1151" t="s">
        <v>359</v>
      </c>
      <c r="D1151" t="s">
        <v>359</v>
      </c>
    </row>
    <row r="1152" spans="1:4" x14ac:dyDescent="0.25">
      <c r="A1152" t="s">
        <v>238</v>
      </c>
      <c r="B1152" t="s">
        <v>239</v>
      </c>
      <c r="C1152" t="s">
        <v>359</v>
      </c>
      <c r="D1152" t="s">
        <v>359</v>
      </c>
    </row>
    <row r="1153" spans="1:4" x14ac:dyDescent="0.25">
      <c r="A1153" t="s">
        <v>238</v>
      </c>
      <c r="B1153" t="s">
        <v>239</v>
      </c>
      <c r="C1153" t="s">
        <v>359</v>
      </c>
      <c r="D1153" t="s">
        <v>359</v>
      </c>
    </row>
    <row r="1154" spans="1:4" x14ac:dyDescent="0.25">
      <c r="A1154" t="s">
        <v>238</v>
      </c>
      <c r="B1154" t="s">
        <v>239</v>
      </c>
      <c r="C1154" t="s">
        <v>360</v>
      </c>
      <c r="D1154" t="s">
        <v>359</v>
      </c>
    </row>
    <row r="1155" spans="1:4" x14ac:dyDescent="0.25">
      <c r="A1155" t="s">
        <v>238</v>
      </c>
      <c r="B1155" t="s">
        <v>239</v>
      </c>
      <c r="C1155" t="s">
        <v>359</v>
      </c>
      <c r="D1155" t="s">
        <v>359</v>
      </c>
    </row>
    <row r="1156" spans="1:4" x14ac:dyDescent="0.25">
      <c r="A1156" t="s">
        <v>238</v>
      </c>
      <c r="B1156" t="s">
        <v>239</v>
      </c>
      <c r="C1156" t="s">
        <v>360</v>
      </c>
      <c r="D1156" t="s">
        <v>359</v>
      </c>
    </row>
    <row r="1157" spans="1:4" x14ac:dyDescent="0.25">
      <c r="A1157" t="s">
        <v>238</v>
      </c>
      <c r="B1157" t="s">
        <v>241</v>
      </c>
      <c r="C1157" t="s">
        <v>360</v>
      </c>
      <c r="D1157" t="s">
        <v>361</v>
      </c>
    </row>
    <row r="1158" spans="1:4" x14ac:dyDescent="0.25">
      <c r="A1158" t="s">
        <v>238</v>
      </c>
      <c r="B1158" t="s">
        <v>241</v>
      </c>
      <c r="C1158" t="s">
        <v>361</v>
      </c>
      <c r="D1158" t="s">
        <v>361</v>
      </c>
    </row>
    <row r="1159" spans="1:4" x14ac:dyDescent="0.25">
      <c r="A1159" t="s">
        <v>238</v>
      </c>
      <c r="B1159" t="s">
        <v>241</v>
      </c>
      <c r="C1159" t="s">
        <v>361</v>
      </c>
      <c r="D1159" t="s">
        <v>361</v>
      </c>
    </row>
    <row r="1160" spans="1:4" x14ac:dyDescent="0.25">
      <c r="A1160" t="s">
        <v>238</v>
      </c>
      <c r="B1160" t="s">
        <v>241</v>
      </c>
      <c r="C1160" t="s">
        <v>361</v>
      </c>
      <c r="D1160" t="s">
        <v>361</v>
      </c>
    </row>
    <row r="1161" spans="1:4" x14ac:dyDescent="0.25">
      <c r="A1161" t="s">
        <v>238</v>
      </c>
      <c r="B1161" t="s">
        <v>241</v>
      </c>
      <c r="C1161" t="s">
        <v>360</v>
      </c>
      <c r="D1161" t="s">
        <v>361</v>
      </c>
    </row>
    <row r="1162" spans="1:4" x14ac:dyDescent="0.25">
      <c r="A1162" t="s">
        <v>238</v>
      </c>
      <c r="B1162" t="s">
        <v>241</v>
      </c>
      <c r="C1162" t="s">
        <v>361</v>
      </c>
      <c r="D1162" t="s">
        <v>361</v>
      </c>
    </row>
    <row r="1163" spans="1:4" x14ac:dyDescent="0.25">
      <c r="A1163" t="s">
        <v>238</v>
      </c>
      <c r="B1163" t="s">
        <v>241</v>
      </c>
      <c r="C1163" t="s">
        <v>360</v>
      </c>
      <c r="D1163" t="s">
        <v>361</v>
      </c>
    </row>
    <row r="1164" spans="1:4" x14ac:dyDescent="0.25">
      <c r="A1164" t="s">
        <v>238</v>
      </c>
      <c r="B1164" t="s">
        <v>241</v>
      </c>
      <c r="C1164" t="s">
        <v>360</v>
      </c>
      <c r="D1164" t="s">
        <v>361</v>
      </c>
    </row>
    <row r="1165" spans="1:4" x14ac:dyDescent="0.25">
      <c r="A1165" t="s">
        <v>238</v>
      </c>
      <c r="B1165" t="s">
        <v>241</v>
      </c>
      <c r="C1165" t="s">
        <v>360</v>
      </c>
      <c r="D1165" t="s">
        <v>361</v>
      </c>
    </row>
    <row r="1166" spans="1:4" x14ac:dyDescent="0.25">
      <c r="A1166" t="s">
        <v>238</v>
      </c>
      <c r="B1166" t="s">
        <v>241</v>
      </c>
      <c r="C1166" t="s">
        <v>362</v>
      </c>
      <c r="D1166" t="s">
        <v>361</v>
      </c>
    </row>
    <row r="1167" spans="1:4" x14ac:dyDescent="0.25">
      <c r="A1167" t="s">
        <v>238</v>
      </c>
      <c r="B1167" t="s">
        <v>241</v>
      </c>
      <c r="C1167" t="s">
        <v>360</v>
      </c>
      <c r="D1167" t="s">
        <v>361</v>
      </c>
    </row>
    <row r="1168" spans="1:4" x14ac:dyDescent="0.25">
      <c r="A1168" t="s">
        <v>238</v>
      </c>
      <c r="B1168" t="s">
        <v>241</v>
      </c>
      <c r="C1168" t="s">
        <v>360</v>
      </c>
      <c r="D1168" t="s">
        <v>361</v>
      </c>
    </row>
    <row r="1169" spans="1:4" x14ac:dyDescent="0.25">
      <c r="A1169" t="s">
        <v>238</v>
      </c>
      <c r="B1169" t="s">
        <v>241</v>
      </c>
      <c r="C1169" t="s">
        <v>360</v>
      </c>
      <c r="D1169" t="s">
        <v>361</v>
      </c>
    </row>
    <row r="1170" spans="1:4" x14ac:dyDescent="0.25">
      <c r="A1170" t="s">
        <v>238</v>
      </c>
      <c r="B1170" t="s">
        <v>241</v>
      </c>
      <c r="C1170" t="s">
        <v>360</v>
      </c>
      <c r="D1170" t="s">
        <v>361</v>
      </c>
    </row>
    <row r="1171" spans="1:4" x14ac:dyDescent="0.25">
      <c r="A1171" t="s">
        <v>238</v>
      </c>
      <c r="B1171" t="s">
        <v>241</v>
      </c>
      <c r="C1171" t="s">
        <v>360</v>
      </c>
      <c r="D1171" t="s">
        <v>361</v>
      </c>
    </row>
    <row r="1172" spans="1:4" x14ac:dyDescent="0.25">
      <c r="A1172" t="s">
        <v>238</v>
      </c>
      <c r="B1172" t="s">
        <v>241</v>
      </c>
      <c r="C1172" t="s">
        <v>361</v>
      </c>
      <c r="D1172" t="s">
        <v>361</v>
      </c>
    </row>
    <row r="1173" spans="1:4" x14ac:dyDescent="0.25">
      <c r="A1173" t="s">
        <v>238</v>
      </c>
      <c r="B1173" t="s">
        <v>243</v>
      </c>
      <c r="C1173" t="s">
        <v>359</v>
      </c>
      <c r="D1173" t="s">
        <v>359</v>
      </c>
    </row>
    <row r="1174" spans="1:4" x14ac:dyDescent="0.25">
      <c r="A1174" t="s">
        <v>238</v>
      </c>
      <c r="B1174" t="s">
        <v>243</v>
      </c>
      <c r="C1174" t="s">
        <v>359</v>
      </c>
      <c r="D1174" t="s">
        <v>359</v>
      </c>
    </row>
    <row r="1175" spans="1:4" x14ac:dyDescent="0.25">
      <c r="A1175" t="s">
        <v>238</v>
      </c>
      <c r="B1175" t="s">
        <v>243</v>
      </c>
      <c r="C1175" t="s">
        <v>359</v>
      </c>
      <c r="D1175" t="s">
        <v>359</v>
      </c>
    </row>
    <row r="1176" spans="1:4" x14ac:dyDescent="0.25">
      <c r="A1176" t="s">
        <v>238</v>
      </c>
      <c r="B1176" t="s">
        <v>243</v>
      </c>
      <c r="C1176" t="s">
        <v>360</v>
      </c>
      <c r="D1176" t="s">
        <v>359</v>
      </c>
    </row>
    <row r="1177" spans="1:4" x14ac:dyDescent="0.25">
      <c r="A1177" t="s">
        <v>238</v>
      </c>
      <c r="B1177" t="s">
        <v>243</v>
      </c>
      <c r="C1177" t="s">
        <v>359</v>
      </c>
      <c r="D1177" t="s">
        <v>359</v>
      </c>
    </row>
    <row r="1178" spans="1:4" x14ac:dyDescent="0.25">
      <c r="A1178" t="s">
        <v>238</v>
      </c>
      <c r="B1178" t="s">
        <v>243</v>
      </c>
      <c r="C1178" t="s">
        <v>359</v>
      </c>
      <c r="D1178" t="s">
        <v>359</v>
      </c>
    </row>
    <row r="1179" spans="1:4" x14ac:dyDescent="0.25">
      <c r="A1179" t="s">
        <v>238</v>
      </c>
      <c r="B1179" t="s">
        <v>243</v>
      </c>
      <c r="C1179" t="s">
        <v>359</v>
      </c>
      <c r="D1179" t="s">
        <v>359</v>
      </c>
    </row>
    <row r="1180" spans="1:4" x14ac:dyDescent="0.25">
      <c r="A1180" t="s">
        <v>238</v>
      </c>
      <c r="B1180" t="s">
        <v>243</v>
      </c>
      <c r="C1180" t="s">
        <v>360</v>
      </c>
      <c r="D1180" t="s">
        <v>359</v>
      </c>
    </row>
    <row r="1181" spans="1:4" x14ac:dyDescent="0.25">
      <c r="A1181" t="s">
        <v>238</v>
      </c>
      <c r="B1181" t="s">
        <v>245</v>
      </c>
      <c r="C1181" t="s">
        <v>361</v>
      </c>
      <c r="D1181" t="s">
        <v>361</v>
      </c>
    </row>
    <row r="1182" spans="1:4" x14ac:dyDescent="0.25">
      <c r="A1182" t="s">
        <v>238</v>
      </c>
      <c r="B1182" t="s">
        <v>245</v>
      </c>
      <c r="C1182" t="s">
        <v>360</v>
      </c>
      <c r="D1182" t="s">
        <v>361</v>
      </c>
    </row>
    <row r="1183" spans="1:4" x14ac:dyDescent="0.25">
      <c r="A1183" t="s">
        <v>238</v>
      </c>
      <c r="B1183" t="s">
        <v>245</v>
      </c>
      <c r="C1183" t="s">
        <v>360</v>
      </c>
      <c r="D1183" t="s">
        <v>361</v>
      </c>
    </row>
    <row r="1184" spans="1:4" x14ac:dyDescent="0.25">
      <c r="A1184" t="s">
        <v>238</v>
      </c>
      <c r="B1184" t="s">
        <v>245</v>
      </c>
      <c r="C1184" t="s">
        <v>359</v>
      </c>
      <c r="D1184" t="s">
        <v>361</v>
      </c>
    </row>
    <row r="1185" spans="1:4" x14ac:dyDescent="0.25">
      <c r="A1185" t="s">
        <v>238</v>
      </c>
      <c r="B1185" t="s">
        <v>245</v>
      </c>
      <c r="C1185" t="s">
        <v>361</v>
      </c>
      <c r="D1185" t="s">
        <v>361</v>
      </c>
    </row>
    <row r="1186" spans="1:4" x14ac:dyDescent="0.25">
      <c r="A1186" t="s">
        <v>238</v>
      </c>
      <c r="B1186" t="s">
        <v>245</v>
      </c>
      <c r="C1186" t="s">
        <v>360</v>
      </c>
      <c r="D1186" t="s">
        <v>361</v>
      </c>
    </row>
    <row r="1187" spans="1:4" x14ac:dyDescent="0.25">
      <c r="A1187" t="s">
        <v>238</v>
      </c>
      <c r="B1187" t="s">
        <v>245</v>
      </c>
      <c r="C1187" t="s">
        <v>360</v>
      </c>
      <c r="D1187" t="s">
        <v>361</v>
      </c>
    </row>
    <row r="1188" spans="1:4" x14ac:dyDescent="0.25">
      <c r="A1188" t="s">
        <v>238</v>
      </c>
      <c r="B1188" t="s">
        <v>245</v>
      </c>
      <c r="C1188" t="s">
        <v>360</v>
      </c>
      <c r="D1188" t="s">
        <v>361</v>
      </c>
    </row>
    <row r="1189" spans="1:4" x14ac:dyDescent="0.25">
      <c r="A1189" t="s">
        <v>238</v>
      </c>
      <c r="B1189" t="s">
        <v>245</v>
      </c>
      <c r="C1189" t="s">
        <v>362</v>
      </c>
      <c r="D1189" t="s">
        <v>361</v>
      </c>
    </row>
    <row r="1190" spans="1:4" x14ac:dyDescent="0.25">
      <c r="A1190" t="s">
        <v>238</v>
      </c>
      <c r="B1190" t="s">
        <v>245</v>
      </c>
      <c r="C1190" t="s">
        <v>361</v>
      </c>
      <c r="D1190" t="s">
        <v>361</v>
      </c>
    </row>
    <row r="1191" spans="1:4" x14ac:dyDescent="0.25">
      <c r="A1191" t="s">
        <v>238</v>
      </c>
      <c r="B1191" t="s">
        <v>245</v>
      </c>
      <c r="C1191" t="s">
        <v>361</v>
      </c>
      <c r="D1191" t="s">
        <v>361</v>
      </c>
    </row>
    <row r="1192" spans="1:4" x14ac:dyDescent="0.25">
      <c r="A1192" t="s">
        <v>238</v>
      </c>
      <c r="B1192" t="s">
        <v>245</v>
      </c>
      <c r="C1192" t="s">
        <v>362</v>
      </c>
      <c r="D1192" t="s">
        <v>361</v>
      </c>
    </row>
    <row r="1193" spans="1:4" x14ac:dyDescent="0.25">
      <c r="A1193" t="s">
        <v>238</v>
      </c>
      <c r="B1193" t="s">
        <v>245</v>
      </c>
      <c r="C1193" t="s">
        <v>361</v>
      </c>
      <c r="D1193" t="s">
        <v>361</v>
      </c>
    </row>
    <row r="1194" spans="1:4" x14ac:dyDescent="0.25">
      <c r="A1194" t="s">
        <v>238</v>
      </c>
      <c r="B1194" t="s">
        <v>245</v>
      </c>
      <c r="C1194" t="s">
        <v>362</v>
      </c>
      <c r="D1194" t="s">
        <v>361</v>
      </c>
    </row>
    <row r="1195" spans="1:4" x14ac:dyDescent="0.25">
      <c r="A1195" t="s">
        <v>238</v>
      </c>
      <c r="B1195" t="s">
        <v>247</v>
      </c>
      <c r="C1195" t="s">
        <v>360</v>
      </c>
      <c r="D1195" t="s">
        <v>360</v>
      </c>
    </row>
    <row r="1196" spans="1:4" x14ac:dyDescent="0.25">
      <c r="A1196" t="s">
        <v>238</v>
      </c>
      <c r="B1196" t="s">
        <v>247</v>
      </c>
      <c r="C1196" t="s">
        <v>360</v>
      </c>
      <c r="D1196" t="s">
        <v>360</v>
      </c>
    </row>
    <row r="1197" spans="1:4" x14ac:dyDescent="0.25">
      <c r="A1197" t="s">
        <v>238</v>
      </c>
      <c r="B1197" t="s">
        <v>247</v>
      </c>
      <c r="C1197" t="s">
        <v>361</v>
      </c>
      <c r="D1197" t="s">
        <v>360</v>
      </c>
    </row>
    <row r="1198" spans="1:4" x14ac:dyDescent="0.25">
      <c r="A1198" t="s">
        <v>238</v>
      </c>
      <c r="B1198" t="s">
        <v>247</v>
      </c>
      <c r="C1198" t="s">
        <v>361</v>
      </c>
      <c r="D1198" t="s">
        <v>360</v>
      </c>
    </row>
    <row r="1199" spans="1:4" x14ac:dyDescent="0.25">
      <c r="A1199" t="s">
        <v>238</v>
      </c>
      <c r="B1199" t="s">
        <v>247</v>
      </c>
      <c r="C1199" t="s">
        <v>360</v>
      </c>
      <c r="D1199" t="s">
        <v>360</v>
      </c>
    </row>
    <row r="1200" spans="1:4" x14ac:dyDescent="0.25">
      <c r="A1200" t="s">
        <v>238</v>
      </c>
      <c r="B1200" t="s">
        <v>247</v>
      </c>
      <c r="C1200" t="s">
        <v>360</v>
      </c>
      <c r="D1200" t="s">
        <v>360</v>
      </c>
    </row>
    <row r="1201" spans="1:4" x14ac:dyDescent="0.25">
      <c r="A1201" t="s">
        <v>238</v>
      </c>
      <c r="B1201" t="s">
        <v>247</v>
      </c>
      <c r="C1201" t="s">
        <v>360</v>
      </c>
      <c r="D1201" t="s">
        <v>360</v>
      </c>
    </row>
    <row r="1202" spans="1:4" x14ac:dyDescent="0.25">
      <c r="A1202" t="s">
        <v>238</v>
      </c>
      <c r="B1202" t="s">
        <v>247</v>
      </c>
      <c r="C1202" t="s">
        <v>362</v>
      </c>
      <c r="D1202" t="s">
        <v>360</v>
      </c>
    </row>
    <row r="1203" spans="1:4" x14ac:dyDescent="0.25">
      <c r="A1203" t="s">
        <v>238</v>
      </c>
      <c r="B1203" t="s">
        <v>247</v>
      </c>
      <c r="C1203" t="s">
        <v>360</v>
      </c>
      <c r="D1203" t="s">
        <v>360</v>
      </c>
    </row>
    <row r="1204" spans="1:4" x14ac:dyDescent="0.25">
      <c r="A1204" t="s">
        <v>238</v>
      </c>
      <c r="B1204" t="s">
        <v>247</v>
      </c>
      <c r="C1204" t="s">
        <v>361</v>
      </c>
      <c r="D1204" t="s">
        <v>360</v>
      </c>
    </row>
    <row r="1205" spans="1:4" x14ac:dyDescent="0.25">
      <c r="A1205" t="s">
        <v>238</v>
      </c>
      <c r="B1205" t="s">
        <v>247</v>
      </c>
      <c r="C1205" t="s">
        <v>360</v>
      </c>
      <c r="D1205" t="s">
        <v>360</v>
      </c>
    </row>
    <row r="1206" spans="1:4" x14ac:dyDescent="0.25">
      <c r="A1206" t="s">
        <v>238</v>
      </c>
      <c r="B1206" t="s">
        <v>247</v>
      </c>
      <c r="C1206" t="s">
        <v>360</v>
      </c>
      <c r="D1206" t="s">
        <v>360</v>
      </c>
    </row>
    <row r="1207" spans="1:4" x14ac:dyDescent="0.25">
      <c r="A1207" t="s">
        <v>238</v>
      </c>
      <c r="B1207" t="s">
        <v>247</v>
      </c>
      <c r="C1207" t="s">
        <v>360</v>
      </c>
      <c r="D1207" t="s">
        <v>360</v>
      </c>
    </row>
    <row r="1208" spans="1:4" x14ac:dyDescent="0.25">
      <c r="A1208" t="s">
        <v>238</v>
      </c>
      <c r="B1208" t="s">
        <v>247</v>
      </c>
      <c r="C1208" t="s">
        <v>359</v>
      </c>
      <c r="D1208" t="s">
        <v>360</v>
      </c>
    </row>
    <row r="1209" spans="1:4" x14ac:dyDescent="0.25">
      <c r="A1209" t="s">
        <v>238</v>
      </c>
      <c r="B1209" t="s">
        <v>247</v>
      </c>
      <c r="C1209" t="s">
        <v>360</v>
      </c>
      <c r="D1209" t="s">
        <v>360</v>
      </c>
    </row>
    <row r="1210" spans="1:4" x14ac:dyDescent="0.25">
      <c r="A1210" t="s">
        <v>238</v>
      </c>
      <c r="B1210" t="s">
        <v>247</v>
      </c>
      <c r="C1210" t="s">
        <v>360</v>
      </c>
      <c r="D1210" t="s">
        <v>360</v>
      </c>
    </row>
    <row r="1211" spans="1:4" x14ac:dyDescent="0.25">
      <c r="A1211" t="s">
        <v>238</v>
      </c>
      <c r="B1211" t="s">
        <v>247</v>
      </c>
      <c r="C1211" t="s">
        <v>362</v>
      </c>
      <c r="D1211" t="s">
        <v>360</v>
      </c>
    </row>
    <row r="1212" spans="1:4" x14ac:dyDescent="0.25">
      <c r="A1212" t="s">
        <v>238</v>
      </c>
      <c r="B1212" t="s">
        <v>247</v>
      </c>
      <c r="C1212" t="s">
        <v>362</v>
      </c>
      <c r="D1212" t="s">
        <v>360</v>
      </c>
    </row>
    <row r="1213" spans="1:4" x14ac:dyDescent="0.25">
      <c r="A1213" t="s">
        <v>238</v>
      </c>
      <c r="B1213" t="s">
        <v>247</v>
      </c>
      <c r="C1213" t="s">
        <v>362</v>
      </c>
      <c r="D1213" t="s">
        <v>360</v>
      </c>
    </row>
    <row r="1214" spans="1:4" x14ac:dyDescent="0.25">
      <c r="A1214" t="s">
        <v>238</v>
      </c>
      <c r="B1214" t="s">
        <v>247</v>
      </c>
      <c r="C1214" t="s">
        <v>362</v>
      </c>
      <c r="D1214" t="s">
        <v>360</v>
      </c>
    </row>
    <row r="1215" spans="1:4" x14ac:dyDescent="0.25">
      <c r="A1215" t="s">
        <v>238</v>
      </c>
      <c r="B1215" t="s">
        <v>247</v>
      </c>
      <c r="C1215" t="s">
        <v>360</v>
      </c>
      <c r="D1215" t="s">
        <v>360</v>
      </c>
    </row>
    <row r="1216" spans="1:4" x14ac:dyDescent="0.25">
      <c r="A1216" t="s">
        <v>238</v>
      </c>
      <c r="B1216" t="s">
        <v>249</v>
      </c>
      <c r="C1216" t="s">
        <v>359</v>
      </c>
      <c r="D1216" t="s">
        <v>359</v>
      </c>
    </row>
    <row r="1217" spans="1:4" x14ac:dyDescent="0.25">
      <c r="A1217" t="s">
        <v>238</v>
      </c>
      <c r="B1217" t="s">
        <v>249</v>
      </c>
      <c r="C1217" t="s">
        <v>360</v>
      </c>
      <c r="D1217" t="s">
        <v>359</v>
      </c>
    </row>
    <row r="1218" spans="1:4" x14ac:dyDescent="0.25">
      <c r="A1218" t="s">
        <v>238</v>
      </c>
      <c r="B1218" t="s">
        <v>249</v>
      </c>
      <c r="C1218" t="s">
        <v>359</v>
      </c>
      <c r="D1218" t="s">
        <v>359</v>
      </c>
    </row>
    <row r="1219" spans="1:4" x14ac:dyDescent="0.25">
      <c r="A1219" t="s">
        <v>238</v>
      </c>
      <c r="B1219" t="s">
        <v>249</v>
      </c>
      <c r="C1219" t="s">
        <v>360</v>
      </c>
      <c r="D1219" t="s">
        <v>359</v>
      </c>
    </row>
    <row r="1220" spans="1:4" x14ac:dyDescent="0.25">
      <c r="A1220" t="s">
        <v>238</v>
      </c>
      <c r="B1220" t="s">
        <v>249</v>
      </c>
      <c r="C1220" t="s">
        <v>359</v>
      </c>
      <c r="D1220" t="s">
        <v>359</v>
      </c>
    </row>
    <row r="1221" spans="1:4" x14ac:dyDescent="0.25">
      <c r="A1221" t="s">
        <v>238</v>
      </c>
      <c r="B1221" t="s">
        <v>249</v>
      </c>
      <c r="C1221" t="s">
        <v>361</v>
      </c>
      <c r="D1221" t="s">
        <v>359</v>
      </c>
    </row>
    <row r="1222" spans="1:4" x14ac:dyDescent="0.25">
      <c r="A1222" t="s">
        <v>238</v>
      </c>
      <c r="B1222" t="s">
        <v>249</v>
      </c>
      <c r="C1222" t="s">
        <v>361</v>
      </c>
      <c r="D1222" t="s">
        <v>359</v>
      </c>
    </row>
    <row r="1223" spans="1:4" x14ac:dyDescent="0.25">
      <c r="A1223" t="s">
        <v>238</v>
      </c>
      <c r="B1223" t="s">
        <v>249</v>
      </c>
      <c r="C1223" t="s">
        <v>360</v>
      </c>
      <c r="D1223" t="s">
        <v>359</v>
      </c>
    </row>
    <row r="1224" spans="1:4" x14ac:dyDescent="0.25">
      <c r="A1224" t="s">
        <v>238</v>
      </c>
      <c r="B1224" t="s">
        <v>249</v>
      </c>
      <c r="C1224" t="s">
        <v>360</v>
      </c>
      <c r="D1224" t="s">
        <v>359</v>
      </c>
    </row>
    <row r="1225" spans="1:4" x14ac:dyDescent="0.25">
      <c r="A1225" t="s">
        <v>238</v>
      </c>
      <c r="B1225" t="s">
        <v>249</v>
      </c>
      <c r="C1225" t="s">
        <v>360</v>
      </c>
      <c r="D1225" t="s">
        <v>359</v>
      </c>
    </row>
    <row r="1226" spans="1:4" x14ac:dyDescent="0.25">
      <c r="A1226" t="s">
        <v>238</v>
      </c>
      <c r="B1226" t="s">
        <v>249</v>
      </c>
      <c r="C1226" t="s">
        <v>359</v>
      </c>
      <c r="D1226" t="s">
        <v>359</v>
      </c>
    </row>
    <row r="1227" spans="1:4" x14ac:dyDescent="0.25">
      <c r="A1227" t="s">
        <v>238</v>
      </c>
      <c r="B1227" t="s">
        <v>249</v>
      </c>
      <c r="C1227" t="s">
        <v>362</v>
      </c>
      <c r="D1227" t="s">
        <v>359</v>
      </c>
    </row>
    <row r="1228" spans="1:4" x14ac:dyDescent="0.25">
      <c r="A1228" t="s">
        <v>238</v>
      </c>
      <c r="B1228" t="s">
        <v>249</v>
      </c>
      <c r="C1228" t="s">
        <v>360</v>
      </c>
      <c r="D1228" t="s">
        <v>359</v>
      </c>
    </row>
    <row r="1229" spans="1:4" x14ac:dyDescent="0.25">
      <c r="A1229" t="s">
        <v>238</v>
      </c>
      <c r="B1229" t="s">
        <v>249</v>
      </c>
      <c r="C1229" t="s">
        <v>359</v>
      </c>
      <c r="D1229" t="s">
        <v>359</v>
      </c>
    </row>
    <row r="1230" spans="1:4" x14ac:dyDescent="0.25">
      <c r="A1230" t="s">
        <v>238</v>
      </c>
      <c r="B1230" t="s">
        <v>249</v>
      </c>
      <c r="C1230" t="s">
        <v>361</v>
      </c>
      <c r="D1230" t="s">
        <v>359</v>
      </c>
    </row>
    <row r="1231" spans="1:4" x14ac:dyDescent="0.25">
      <c r="A1231" t="s">
        <v>238</v>
      </c>
      <c r="B1231" t="s">
        <v>249</v>
      </c>
      <c r="C1231" t="s">
        <v>362</v>
      </c>
      <c r="D1231" t="s">
        <v>359</v>
      </c>
    </row>
    <row r="1232" spans="1:4" x14ac:dyDescent="0.25">
      <c r="A1232" t="s">
        <v>238</v>
      </c>
      <c r="B1232" t="s">
        <v>249</v>
      </c>
      <c r="C1232" t="s">
        <v>361</v>
      </c>
      <c r="D1232" t="s">
        <v>359</v>
      </c>
    </row>
    <row r="1233" spans="1:4" x14ac:dyDescent="0.25">
      <c r="A1233" t="s">
        <v>238</v>
      </c>
      <c r="B1233" t="s">
        <v>249</v>
      </c>
      <c r="C1233" t="s">
        <v>360</v>
      </c>
      <c r="D1233" t="s">
        <v>359</v>
      </c>
    </row>
    <row r="1234" spans="1:4" x14ac:dyDescent="0.25">
      <c r="A1234" t="s">
        <v>238</v>
      </c>
      <c r="B1234" t="s">
        <v>251</v>
      </c>
      <c r="C1234" t="s">
        <v>359</v>
      </c>
      <c r="D1234" t="s">
        <v>359</v>
      </c>
    </row>
    <row r="1235" spans="1:4" x14ac:dyDescent="0.25">
      <c r="A1235" t="s">
        <v>238</v>
      </c>
      <c r="B1235" t="s">
        <v>251</v>
      </c>
      <c r="C1235" t="s">
        <v>360</v>
      </c>
      <c r="D1235" t="s">
        <v>359</v>
      </c>
    </row>
    <row r="1236" spans="1:4" x14ac:dyDescent="0.25">
      <c r="A1236" t="s">
        <v>238</v>
      </c>
      <c r="B1236" t="s">
        <v>251</v>
      </c>
      <c r="C1236" t="s">
        <v>361</v>
      </c>
      <c r="D1236" t="s">
        <v>359</v>
      </c>
    </row>
    <row r="1237" spans="1:4" x14ac:dyDescent="0.25">
      <c r="A1237" t="s">
        <v>238</v>
      </c>
      <c r="B1237" t="s">
        <v>251</v>
      </c>
      <c r="C1237" t="s">
        <v>360</v>
      </c>
      <c r="D1237" t="s">
        <v>359</v>
      </c>
    </row>
    <row r="1238" spans="1:4" x14ac:dyDescent="0.25">
      <c r="A1238" t="s">
        <v>238</v>
      </c>
      <c r="B1238" t="s">
        <v>251</v>
      </c>
      <c r="C1238" t="s">
        <v>359</v>
      </c>
      <c r="D1238" t="s">
        <v>359</v>
      </c>
    </row>
    <row r="1239" spans="1:4" x14ac:dyDescent="0.25">
      <c r="A1239" t="s">
        <v>238</v>
      </c>
      <c r="B1239" t="s">
        <v>251</v>
      </c>
      <c r="C1239" t="s">
        <v>361</v>
      </c>
      <c r="D1239" t="s">
        <v>359</v>
      </c>
    </row>
    <row r="1240" spans="1:4" x14ac:dyDescent="0.25">
      <c r="A1240" t="s">
        <v>238</v>
      </c>
      <c r="B1240" t="s">
        <v>251</v>
      </c>
      <c r="C1240" t="s">
        <v>359</v>
      </c>
      <c r="D1240" t="s">
        <v>359</v>
      </c>
    </row>
    <row r="1241" spans="1:4" x14ac:dyDescent="0.25">
      <c r="A1241" t="s">
        <v>238</v>
      </c>
      <c r="B1241" t="s">
        <v>251</v>
      </c>
      <c r="C1241" t="s">
        <v>360</v>
      </c>
      <c r="D1241" t="s">
        <v>359</v>
      </c>
    </row>
    <row r="1242" spans="1:4" x14ac:dyDescent="0.25">
      <c r="A1242" t="s">
        <v>238</v>
      </c>
      <c r="B1242" t="s">
        <v>251</v>
      </c>
      <c r="C1242" t="s">
        <v>359</v>
      </c>
      <c r="D1242" t="s">
        <v>359</v>
      </c>
    </row>
    <row r="1243" spans="1:4" x14ac:dyDescent="0.25">
      <c r="A1243" t="s">
        <v>238</v>
      </c>
      <c r="B1243" t="s">
        <v>251</v>
      </c>
      <c r="C1243" t="s">
        <v>360</v>
      </c>
      <c r="D1243" t="s">
        <v>359</v>
      </c>
    </row>
    <row r="1244" spans="1:4" x14ac:dyDescent="0.25">
      <c r="A1244" t="s">
        <v>238</v>
      </c>
      <c r="B1244" t="s">
        <v>251</v>
      </c>
      <c r="C1244" t="s">
        <v>360</v>
      </c>
      <c r="D1244" t="s">
        <v>359</v>
      </c>
    </row>
    <row r="1245" spans="1:4" x14ac:dyDescent="0.25">
      <c r="A1245" t="s">
        <v>238</v>
      </c>
      <c r="B1245" t="s">
        <v>251</v>
      </c>
      <c r="C1245" t="s">
        <v>359</v>
      </c>
      <c r="D1245" t="s">
        <v>359</v>
      </c>
    </row>
    <row r="1246" spans="1:4" x14ac:dyDescent="0.25">
      <c r="A1246" t="s">
        <v>238</v>
      </c>
      <c r="B1246" t="s">
        <v>251</v>
      </c>
      <c r="C1246" t="s">
        <v>360</v>
      </c>
      <c r="D1246" t="s">
        <v>359</v>
      </c>
    </row>
    <row r="1247" spans="1:4" x14ac:dyDescent="0.25">
      <c r="A1247" t="s">
        <v>238</v>
      </c>
      <c r="B1247" t="s">
        <v>251</v>
      </c>
      <c r="C1247" t="s">
        <v>360</v>
      </c>
      <c r="D1247" t="s">
        <v>359</v>
      </c>
    </row>
    <row r="1248" spans="1:4" x14ac:dyDescent="0.25">
      <c r="A1248" t="s">
        <v>238</v>
      </c>
      <c r="B1248" t="s">
        <v>251</v>
      </c>
      <c r="C1248" t="s">
        <v>361</v>
      </c>
      <c r="D1248" t="s">
        <v>359</v>
      </c>
    </row>
    <row r="1249" spans="1:4" x14ac:dyDescent="0.25">
      <c r="A1249" t="s">
        <v>238</v>
      </c>
      <c r="B1249" t="s">
        <v>251</v>
      </c>
      <c r="C1249" t="s">
        <v>359</v>
      </c>
      <c r="D1249" t="s">
        <v>359</v>
      </c>
    </row>
    <row r="1250" spans="1:4" x14ac:dyDescent="0.25">
      <c r="A1250" t="s">
        <v>238</v>
      </c>
      <c r="B1250" t="s">
        <v>251</v>
      </c>
      <c r="C1250" t="s">
        <v>360</v>
      </c>
      <c r="D1250" t="s">
        <v>359</v>
      </c>
    </row>
    <row r="1251" spans="1:4" x14ac:dyDescent="0.25">
      <c r="A1251" t="s">
        <v>238</v>
      </c>
      <c r="B1251" t="s">
        <v>251</v>
      </c>
      <c r="C1251" t="s">
        <v>360</v>
      </c>
      <c r="D1251" t="s">
        <v>359</v>
      </c>
    </row>
    <row r="1252" spans="1:4" x14ac:dyDescent="0.25">
      <c r="A1252" t="s">
        <v>238</v>
      </c>
      <c r="B1252" t="s">
        <v>251</v>
      </c>
      <c r="C1252" t="s">
        <v>362</v>
      </c>
      <c r="D1252" t="s">
        <v>359</v>
      </c>
    </row>
    <row r="1253" spans="1:4" x14ac:dyDescent="0.25">
      <c r="A1253" t="s">
        <v>238</v>
      </c>
      <c r="B1253" t="s">
        <v>251</v>
      </c>
      <c r="C1253" t="s">
        <v>361</v>
      </c>
      <c r="D1253" t="s">
        <v>359</v>
      </c>
    </row>
    <row r="1254" spans="1:4" x14ac:dyDescent="0.25">
      <c r="A1254" t="s">
        <v>238</v>
      </c>
      <c r="B1254" t="s">
        <v>251</v>
      </c>
      <c r="C1254" t="s">
        <v>359</v>
      </c>
      <c r="D1254" t="s">
        <v>359</v>
      </c>
    </row>
    <row r="1255" spans="1:4" x14ac:dyDescent="0.25">
      <c r="A1255" t="s">
        <v>238</v>
      </c>
      <c r="B1255" t="s">
        <v>251</v>
      </c>
      <c r="C1255" t="s">
        <v>360</v>
      </c>
      <c r="D1255" t="s">
        <v>359</v>
      </c>
    </row>
    <row r="1256" spans="1:4" x14ac:dyDescent="0.25">
      <c r="A1256" t="s">
        <v>238</v>
      </c>
      <c r="B1256" t="s">
        <v>251</v>
      </c>
      <c r="C1256" t="s">
        <v>361</v>
      </c>
      <c r="D1256" t="s">
        <v>359</v>
      </c>
    </row>
    <row r="1257" spans="1:4" x14ac:dyDescent="0.25">
      <c r="A1257" t="s">
        <v>238</v>
      </c>
      <c r="B1257" t="s">
        <v>254</v>
      </c>
      <c r="C1257" t="s">
        <v>359</v>
      </c>
      <c r="D1257" t="s">
        <v>359</v>
      </c>
    </row>
    <row r="1258" spans="1:4" x14ac:dyDescent="0.25">
      <c r="A1258" t="s">
        <v>238</v>
      </c>
      <c r="B1258" t="s">
        <v>254</v>
      </c>
      <c r="C1258" t="s">
        <v>359</v>
      </c>
      <c r="D1258" t="s">
        <v>359</v>
      </c>
    </row>
    <row r="1259" spans="1:4" x14ac:dyDescent="0.25">
      <c r="A1259" t="s">
        <v>238</v>
      </c>
      <c r="B1259" t="s">
        <v>254</v>
      </c>
      <c r="C1259" t="s">
        <v>359</v>
      </c>
      <c r="D1259" t="s">
        <v>359</v>
      </c>
    </row>
    <row r="1260" spans="1:4" x14ac:dyDescent="0.25">
      <c r="A1260" t="s">
        <v>238</v>
      </c>
      <c r="B1260" t="s">
        <v>254</v>
      </c>
      <c r="C1260" t="s">
        <v>359</v>
      </c>
      <c r="D1260" t="s">
        <v>359</v>
      </c>
    </row>
    <row r="1261" spans="1:4" x14ac:dyDescent="0.25">
      <c r="A1261" t="s">
        <v>238</v>
      </c>
      <c r="B1261" t="s">
        <v>254</v>
      </c>
      <c r="C1261" t="s">
        <v>359</v>
      </c>
      <c r="D1261" t="s">
        <v>359</v>
      </c>
    </row>
    <row r="1262" spans="1:4" x14ac:dyDescent="0.25">
      <c r="A1262" t="s">
        <v>238</v>
      </c>
      <c r="B1262" t="s">
        <v>254</v>
      </c>
      <c r="C1262" t="s">
        <v>362</v>
      </c>
      <c r="D1262" t="s">
        <v>359</v>
      </c>
    </row>
    <row r="1263" spans="1:4" x14ac:dyDescent="0.25">
      <c r="A1263" t="s">
        <v>238</v>
      </c>
      <c r="B1263" t="s">
        <v>254</v>
      </c>
      <c r="C1263" t="s">
        <v>359</v>
      </c>
      <c r="D1263" t="s">
        <v>359</v>
      </c>
    </row>
    <row r="1264" spans="1:4" x14ac:dyDescent="0.25">
      <c r="A1264" t="s">
        <v>238</v>
      </c>
      <c r="B1264" t="s">
        <v>254</v>
      </c>
      <c r="C1264" t="s">
        <v>359</v>
      </c>
      <c r="D1264" t="s">
        <v>359</v>
      </c>
    </row>
    <row r="1265" spans="1:4" x14ac:dyDescent="0.25">
      <c r="A1265" t="s">
        <v>238</v>
      </c>
      <c r="B1265" t="s">
        <v>254</v>
      </c>
      <c r="C1265" t="s">
        <v>359</v>
      </c>
      <c r="D1265" t="s">
        <v>359</v>
      </c>
    </row>
    <row r="1266" spans="1:4" x14ac:dyDescent="0.25">
      <c r="A1266" t="s">
        <v>238</v>
      </c>
      <c r="B1266" t="s">
        <v>254</v>
      </c>
      <c r="C1266" t="s">
        <v>359</v>
      </c>
      <c r="D1266" t="s">
        <v>359</v>
      </c>
    </row>
    <row r="1267" spans="1:4" x14ac:dyDescent="0.25">
      <c r="A1267" t="s">
        <v>238</v>
      </c>
      <c r="B1267" t="s">
        <v>254</v>
      </c>
      <c r="C1267" t="s">
        <v>359</v>
      </c>
      <c r="D1267" t="s">
        <v>359</v>
      </c>
    </row>
    <row r="1268" spans="1:4" x14ac:dyDescent="0.25">
      <c r="A1268" t="s">
        <v>238</v>
      </c>
      <c r="B1268" t="s">
        <v>254</v>
      </c>
      <c r="C1268" t="s">
        <v>359</v>
      </c>
      <c r="D1268" t="s">
        <v>359</v>
      </c>
    </row>
    <row r="1269" spans="1:4" x14ac:dyDescent="0.25">
      <c r="A1269" t="s">
        <v>238</v>
      </c>
      <c r="B1269" t="s">
        <v>254</v>
      </c>
      <c r="C1269" t="s">
        <v>359</v>
      </c>
      <c r="D1269" t="s">
        <v>359</v>
      </c>
    </row>
    <row r="1270" spans="1:4" x14ac:dyDescent="0.25">
      <c r="A1270" t="s">
        <v>238</v>
      </c>
      <c r="B1270" t="s">
        <v>254</v>
      </c>
      <c r="C1270" t="s">
        <v>359</v>
      </c>
      <c r="D1270" t="s">
        <v>359</v>
      </c>
    </row>
    <row r="1271" spans="1:4" x14ac:dyDescent="0.25">
      <c r="A1271" t="s">
        <v>238</v>
      </c>
      <c r="B1271" t="s">
        <v>254</v>
      </c>
      <c r="C1271" t="s">
        <v>359</v>
      </c>
      <c r="D1271" t="s">
        <v>359</v>
      </c>
    </row>
    <row r="1272" spans="1:4" x14ac:dyDescent="0.25">
      <c r="A1272" t="s">
        <v>238</v>
      </c>
      <c r="B1272" t="s">
        <v>254</v>
      </c>
      <c r="C1272" t="s">
        <v>359</v>
      </c>
      <c r="D1272" t="s">
        <v>359</v>
      </c>
    </row>
    <row r="1273" spans="1:4" x14ac:dyDescent="0.25">
      <c r="A1273" t="s">
        <v>238</v>
      </c>
      <c r="B1273" t="s">
        <v>256</v>
      </c>
      <c r="C1273" t="s">
        <v>360</v>
      </c>
      <c r="D1273" t="s">
        <v>361</v>
      </c>
    </row>
    <row r="1274" spans="1:4" x14ac:dyDescent="0.25">
      <c r="A1274" t="s">
        <v>238</v>
      </c>
      <c r="B1274" t="s">
        <v>256</v>
      </c>
      <c r="C1274" t="s">
        <v>361</v>
      </c>
      <c r="D1274" t="s">
        <v>361</v>
      </c>
    </row>
    <row r="1275" spans="1:4" x14ac:dyDescent="0.25">
      <c r="A1275" t="s">
        <v>238</v>
      </c>
      <c r="B1275" t="s">
        <v>256</v>
      </c>
      <c r="C1275" t="s">
        <v>361</v>
      </c>
      <c r="D1275" t="s">
        <v>361</v>
      </c>
    </row>
    <row r="1276" spans="1:4" x14ac:dyDescent="0.25">
      <c r="A1276" t="s">
        <v>238</v>
      </c>
      <c r="B1276" t="s">
        <v>256</v>
      </c>
      <c r="C1276" t="s">
        <v>361</v>
      </c>
      <c r="D1276" t="s">
        <v>361</v>
      </c>
    </row>
    <row r="1277" spans="1:4" x14ac:dyDescent="0.25">
      <c r="A1277" t="s">
        <v>238</v>
      </c>
      <c r="B1277" t="s">
        <v>256</v>
      </c>
      <c r="C1277" t="s">
        <v>360</v>
      </c>
      <c r="D1277" t="s">
        <v>361</v>
      </c>
    </row>
    <row r="1278" spans="1:4" x14ac:dyDescent="0.25">
      <c r="A1278" t="s">
        <v>238</v>
      </c>
      <c r="B1278" t="s">
        <v>256</v>
      </c>
      <c r="C1278" t="s">
        <v>362</v>
      </c>
      <c r="D1278" t="s">
        <v>361</v>
      </c>
    </row>
    <row r="1279" spans="1:4" x14ac:dyDescent="0.25">
      <c r="A1279" t="s">
        <v>238</v>
      </c>
      <c r="B1279" t="s">
        <v>256</v>
      </c>
      <c r="C1279" t="s">
        <v>361</v>
      </c>
      <c r="D1279" t="s">
        <v>361</v>
      </c>
    </row>
    <row r="1280" spans="1:4" x14ac:dyDescent="0.25">
      <c r="A1280" t="s">
        <v>238</v>
      </c>
      <c r="B1280" t="s">
        <v>256</v>
      </c>
      <c r="C1280" t="s">
        <v>362</v>
      </c>
      <c r="D1280" t="s">
        <v>361</v>
      </c>
    </row>
    <row r="1281" spans="1:4" x14ac:dyDescent="0.25">
      <c r="A1281" t="s">
        <v>238</v>
      </c>
      <c r="B1281" t="s">
        <v>256</v>
      </c>
      <c r="C1281" t="s">
        <v>360</v>
      </c>
      <c r="D1281" t="s">
        <v>361</v>
      </c>
    </row>
    <row r="1282" spans="1:4" x14ac:dyDescent="0.25">
      <c r="A1282" t="s">
        <v>238</v>
      </c>
      <c r="B1282" t="s">
        <v>256</v>
      </c>
      <c r="C1282" t="s">
        <v>359</v>
      </c>
      <c r="D1282" t="s">
        <v>361</v>
      </c>
    </row>
    <row r="1283" spans="1:4" x14ac:dyDescent="0.25">
      <c r="A1283" t="s">
        <v>238</v>
      </c>
      <c r="B1283" t="s">
        <v>256</v>
      </c>
      <c r="C1283" t="s">
        <v>360</v>
      </c>
      <c r="D1283" t="s">
        <v>361</v>
      </c>
    </row>
    <row r="1284" spans="1:4" x14ac:dyDescent="0.25">
      <c r="A1284" t="s">
        <v>238</v>
      </c>
      <c r="B1284" t="s">
        <v>256</v>
      </c>
      <c r="C1284" t="s">
        <v>360</v>
      </c>
      <c r="D1284" t="s">
        <v>361</v>
      </c>
    </row>
    <row r="1285" spans="1:4" x14ac:dyDescent="0.25">
      <c r="A1285" t="s">
        <v>238</v>
      </c>
      <c r="B1285" t="s">
        <v>256</v>
      </c>
      <c r="C1285" t="s">
        <v>360</v>
      </c>
      <c r="D1285" t="s">
        <v>361</v>
      </c>
    </row>
    <row r="1286" spans="1:4" x14ac:dyDescent="0.25">
      <c r="A1286" t="s">
        <v>238</v>
      </c>
      <c r="B1286" t="s">
        <v>256</v>
      </c>
      <c r="C1286" t="s">
        <v>360</v>
      </c>
      <c r="D1286" t="s">
        <v>361</v>
      </c>
    </row>
    <row r="1287" spans="1:4" x14ac:dyDescent="0.25">
      <c r="A1287" t="s">
        <v>238</v>
      </c>
      <c r="B1287" t="s">
        <v>256</v>
      </c>
      <c r="C1287" t="s">
        <v>359</v>
      </c>
      <c r="D1287" t="s">
        <v>361</v>
      </c>
    </row>
    <row r="1288" spans="1:4" x14ac:dyDescent="0.25">
      <c r="A1288" t="s">
        <v>258</v>
      </c>
      <c r="B1288" t="s">
        <v>259</v>
      </c>
      <c r="C1288" t="s">
        <v>360</v>
      </c>
      <c r="D1288" t="s">
        <v>360</v>
      </c>
    </row>
    <row r="1289" spans="1:4" x14ac:dyDescent="0.25">
      <c r="A1289" t="s">
        <v>258</v>
      </c>
      <c r="B1289" t="s">
        <v>259</v>
      </c>
      <c r="C1289" t="s">
        <v>362</v>
      </c>
      <c r="D1289" t="s">
        <v>360</v>
      </c>
    </row>
    <row r="1290" spans="1:4" x14ac:dyDescent="0.25">
      <c r="A1290" t="s">
        <v>258</v>
      </c>
      <c r="B1290" t="s">
        <v>261</v>
      </c>
      <c r="C1290" t="s">
        <v>359</v>
      </c>
      <c r="D1290" t="s">
        <v>359</v>
      </c>
    </row>
    <row r="1291" spans="1:4" x14ac:dyDescent="0.25">
      <c r="A1291" t="s">
        <v>258</v>
      </c>
      <c r="B1291" t="s">
        <v>261</v>
      </c>
      <c r="C1291" t="s">
        <v>359</v>
      </c>
      <c r="D1291" t="s">
        <v>359</v>
      </c>
    </row>
    <row r="1292" spans="1:4" x14ac:dyDescent="0.25">
      <c r="A1292" t="s">
        <v>258</v>
      </c>
      <c r="B1292" t="s">
        <v>261</v>
      </c>
      <c r="C1292" t="s">
        <v>359</v>
      </c>
      <c r="D1292" t="s">
        <v>359</v>
      </c>
    </row>
    <row r="1293" spans="1:4" x14ac:dyDescent="0.25">
      <c r="A1293" t="s">
        <v>258</v>
      </c>
      <c r="B1293" t="s">
        <v>261</v>
      </c>
      <c r="C1293" t="s">
        <v>360</v>
      </c>
      <c r="D1293" t="s">
        <v>359</v>
      </c>
    </row>
    <row r="1294" spans="1:4" x14ac:dyDescent="0.25">
      <c r="A1294" t="s">
        <v>258</v>
      </c>
      <c r="B1294" t="s">
        <v>261</v>
      </c>
      <c r="C1294" t="s">
        <v>360</v>
      </c>
      <c r="D1294" t="s">
        <v>359</v>
      </c>
    </row>
    <row r="1295" spans="1:4" x14ac:dyDescent="0.25">
      <c r="A1295" t="s">
        <v>258</v>
      </c>
      <c r="B1295" t="s">
        <v>261</v>
      </c>
      <c r="C1295" t="s">
        <v>360</v>
      </c>
      <c r="D1295" t="s">
        <v>359</v>
      </c>
    </row>
    <row r="1296" spans="1:4" x14ac:dyDescent="0.25">
      <c r="A1296" t="s">
        <v>258</v>
      </c>
      <c r="B1296" t="s">
        <v>261</v>
      </c>
      <c r="C1296" t="s">
        <v>359</v>
      </c>
      <c r="D1296" t="s">
        <v>359</v>
      </c>
    </row>
    <row r="1297" spans="1:4" x14ac:dyDescent="0.25">
      <c r="A1297" t="s">
        <v>258</v>
      </c>
      <c r="B1297" t="s">
        <v>261</v>
      </c>
      <c r="C1297" t="s">
        <v>361</v>
      </c>
      <c r="D1297" t="s">
        <v>359</v>
      </c>
    </row>
    <row r="1298" spans="1:4" x14ac:dyDescent="0.25">
      <c r="A1298" t="s">
        <v>258</v>
      </c>
      <c r="B1298" t="s">
        <v>261</v>
      </c>
      <c r="C1298" t="s">
        <v>359</v>
      </c>
      <c r="D1298" t="s">
        <v>359</v>
      </c>
    </row>
    <row r="1299" spans="1:4" x14ac:dyDescent="0.25">
      <c r="A1299" t="s">
        <v>258</v>
      </c>
      <c r="B1299" t="s">
        <v>263</v>
      </c>
      <c r="C1299" t="s">
        <v>359</v>
      </c>
      <c r="D1299" t="s">
        <v>359</v>
      </c>
    </row>
    <row r="1300" spans="1:4" x14ac:dyDescent="0.25">
      <c r="A1300" t="s">
        <v>258</v>
      </c>
      <c r="B1300" t="s">
        <v>263</v>
      </c>
      <c r="C1300" t="s">
        <v>360</v>
      </c>
      <c r="D1300" t="s">
        <v>359</v>
      </c>
    </row>
    <row r="1301" spans="1:4" x14ac:dyDescent="0.25">
      <c r="A1301" t="s">
        <v>258</v>
      </c>
      <c r="B1301" t="s">
        <v>263</v>
      </c>
      <c r="C1301" t="s">
        <v>359</v>
      </c>
      <c r="D1301" t="s">
        <v>359</v>
      </c>
    </row>
    <row r="1302" spans="1:4" x14ac:dyDescent="0.25">
      <c r="A1302" t="s">
        <v>258</v>
      </c>
      <c r="B1302" t="s">
        <v>263</v>
      </c>
      <c r="C1302" t="s">
        <v>360</v>
      </c>
      <c r="D1302" t="s">
        <v>359</v>
      </c>
    </row>
    <row r="1303" spans="1:4" x14ac:dyDescent="0.25">
      <c r="A1303" t="s">
        <v>258</v>
      </c>
      <c r="B1303" t="s">
        <v>263</v>
      </c>
      <c r="C1303" t="s">
        <v>361</v>
      </c>
      <c r="D1303" t="s">
        <v>359</v>
      </c>
    </row>
    <row r="1304" spans="1:4" x14ac:dyDescent="0.25">
      <c r="A1304" t="s">
        <v>258</v>
      </c>
      <c r="B1304" t="s">
        <v>263</v>
      </c>
      <c r="C1304" t="s">
        <v>359</v>
      </c>
      <c r="D1304" t="s">
        <v>359</v>
      </c>
    </row>
    <row r="1305" spans="1:4" x14ac:dyDescent="0.25">
      <c r="A1305" t="s">
        <v>258</v>
      </c>
      <c r="B1305" t="s">
        <v>263</v>
      </c>
      <c r="C1305" t="s">
        <v>360</v>
      </c>
      <c r="D1305" t="s">
        <v>359</v>
      </c>
    </row>
    <row r="1306" spans="1:4" x14ac:dyDescent="0.25">
      <c r="A1306" t="s">
        <v>258</v>
      </c>
      <c r="B1306" t="s">
        <v>263</v>
      </c>
      <c r="C1306" t="s">
        <v>360</v>
      </c>
      <c r="D1306" t="s">
        <v>359</v>
      </c>
    </row>
    <row r="1307" spans="1:4" x14ac:dyDescent="0.25">
      <c r="A1307" t="s">
        <v>258</v>
      </c>
      <c r="B1307" t="s">
        <v>263</v>
      </c>
      <c r="C1307" t="s">
        <v>359</v>
      </c>
      <c r="D1307" t="s">
        <v>359</v>
      </c>
    </row>
    <row r="1308" spans="1:4" x14ac:dyDescent="0.25">
      <c r="A1308" t="s">
        <v>258</v>
      </c>
      <c r="B1308" t="s">
        <v>263</v>
      </c>
      <c r="C1308" t="s">
        <v>359</v>
      </c>
      <c r="D1308" t="s">
        <v>359</v>
      </c>
    </row>
    <row r="1309" spans="1:4" x14ac:dyDescent="0.25">
      <c r="A1309" t="s">
        <v>258</v>
      </c>
      <c r="B1309" t="s">
        <v>263</v>
      </c>
      <c r="C1309" t="s">
        <v>360</v>
      </c>
      <c r="D1309" t="s">
        <v>359</v>
      </c>
    </row>
    <row r="1310" spans="1:4" x14ac:dyDescent="0.25">
      <c r="A1310" t="s">
        <v>258</v>
      </c>
      <c r="B1310" t="s">
        <v>263</v>
      </c>
      <c r="C1310" t="s">
        <v>359</v>
      </c>
      <c r="D1310" t="s">
        <v>359</v>
      </c>
    </row>
    <row r="1311" spans="1:4" x14ac:dyDescent="0.25">
      <c r="A1311" t="s">
        <v>258</v>
      </c>
      <c r="B1311" t="s">
        <v>263</v>
      </c>
      <c r="C1311" t="s">
        <v>362</v>
      </c>
      <c r="D1311" t="s">
        <v>359</v>
      </c>
    </row>
    <row r="1312" spans="1:4" x14ac:dyDescent="0.25">
      <c r="A1312" t="s">
        <v>258</v>
      </c>
      <c r="B1312" t="s">
        <v>263</v>
      </c>
      <c r="C1312" t="s">
        <v>360</v>
      </c>
      <c r="D1312" t="s">
        <v>359</v>
      </c>
    </row>
    <row r="1313" spans="1:4" x14ac:dyDescent="0.25">
      <c r="A1313" t="s">
        <v>258</v>
      </c>
      <c r="B1313" t="s">
        <v>263</v>
      </c>
      <c r="C1313" t="s">
        <v>359</v>
      </c>
      <c r="D1313" t="s">
        <v>359</v>
      </c>
    </row>
    <row r="1314" spans="1:4" x14ac:dyDescent="0.25">
      <c r="A1314" t="s">
        <v>258</v>
      </c>
      <c r="B1314" t="s">
        <v>263</v>
      </c>
      <c r="C1314" t="s">
        <v>360</v>
      </c>
      <c r="D1314" t="s">
        <v>359</v>
      </c>
    </row>
    <row r="1315" spans="1:4" x14ac:dyDescent="0.25">
      <c r="A1315" t="s">
        <v>258</v>
      </c>
      <c r="B1315" t="s">
        <v>263</v>
      </c>
      <c r="C1315" t="s">
        <v>361</v>
      </c>
      <c r="D1315" t="s">
        <v>359</v>
      </c>
    </row>
    <row r="1316" spans="1:4" x14ac:dyDescent="0.25">
      <c r="A1316" t="s">
        <v>258</v>
      </c>
      <c r="B1316" t="s">
        <v>263</v>
      </c>
      <c r="C1316" t="s">
        <v>359</v>
      </c>
      <c r="D1316" t="s">
        <v>359</v>
      </c>
    </row>
    <row r="1317" spans="1:4" x14ac:dyDescent="0.25">
      <c r="A1317" t="s">
        <v>258</v>
      </c>
      <c r="B1317" t="s">
        <v>263</v>
      </c>
      <c r="C1317" t="s">
        <v>359</v>
      </c>
      <c r="D1317" t="s">
        <v>359</v>
      </c>
    </row>
    <row r="1318" spans="1:4" x14ac:dyDescent="0.25">
      <c r="A1318" t="s">
        <v>258</v>
      </c>
      <c r="B1318" t="s">
        <v>263</v>
      </c>
      <c r="C1318" t="s">
        <v>360</v>
      </c>
      <c r="D1318" t="s">
        <v>359</v>
      </c>
    </row>
    <row r="1319" spans="1:4" x14ac:dyDescent="0.25">
      <c r="A1319" t="s">
        <v>258</v>
      </c>
      <c r="B1319" t="s">
        <v>263</v>
      </c>
      <c r="C1319" t="s">
        <v>362</v>
      </c>
      <c r="D1319" t="s">
        <v>359</v>
      </c>
    </row>
    <row r="1320" spans="1:4" x14ac:dyDescent="0.25">
      <c r="A1320" t="s">
        <v>258</v>
      </c>
      <c r="B1320" t="s">
        <v>263</v>
      </c>
      <c r="C1320" t="s">
        <v>360</v>
      </c>
      <c r="D1320" t="s">
        <v>359</v>
      </c>
    </row>
    <row r="1321" spans="1:4" x14ac:dyDescent="0.25">
      <c r="A1321" t="s">
        <v>258</v>
      </c>
      <c r="B1321" t="s">
        <v>263</v>
      </c>
      <c r="C1321" t="s">
        <v>360</v>
      </c>
      <c r="D1321" t="s">
        <v>359</v>
      </c>
    </row>
    <row r="1322" spans="1:4" x14ac:dyDescent="0.25">
      <c r="A1322" t="s">
        <v>258</v>
      </c>
      <c r="B1322" t="s">
        <v>263</v>
      </c>
      <c r="C1322" t="s">
        <v>362</v>
      </c>
      <c r="D1322" t="s">
        <v>359</v>
      </c>
    </row>
    <row r="1323" spans="1:4" x14ac:dyDescent="0.25">
      <c r="A1323" t="s">
        <v>258</v>
      </c>
      <c r="B1323" t="s">
        <v>265</v>
      </c>
      <c r="C1323" t="s">
        <v>362</v>
      </c>
      <c r="D1323" t="s">
        <v>362</v>
      </c>
    </row>
    <row r="1324" spans="1:4" x14ac:dyDescent="0.25">
      <c r="A1324" t="s">
        <v>258</v>
      </c>
      <c r="B1324" t="s">
        <v>265</v>
      </c>
      <c r="C1324" t="s">
        <v>362</v>
      </c>
      <c r="D1324" t="s">
        <v>362</v>
      </c>
    </row>
    <row r="1325" spans="1:4" x14ac:dyDescent="0.25">
      <c r="A1325" t="s">
        <v>258</v>
      </c>
      <c r="B1325" t="s">
        <v>265</v>
      </c>
      <c r="C1325" t="s">
        <v>361</v>
      </c>
      <c r="D1325" t="s">
        <v>362</v>
      </c>
    </row>
    <row r="1326" spans="1:4" x14ac:dyDescent="0.25">
      <c r="A1326" t="s">
        <v>258</v>
      </c>
      <c r="B1326" t="s">
        <v>265</v>
      </c>
      <c r="C1326" t="s">
        <v>362</v>
      </c>
      <c r="D1326" t="s">
        <v>362</v>
      </c>
    </row>
    <row r="1327" spans="1:4" x14ac:dyDescent="0.25">
      <c r="A1327" t="s">
        <v>258</v>
      </c>
      <c r="B1327" t="s">
        <v>265</v>
      </c>
      <c r="C1327" t="s">
        <v>361</v>
      </c>
      <c r="D1327" t="s">
        <v>362</v>
      </c>
    </row>
    <row r="1328" spans="1:4" x14ac:dyDescent="0.25">
      <c r="A1328" t="s">
        <v>258</v>
      </c>
      <c r="B1328" t="s">
        <v>265</v>
      </c>
      <c r="C1328" t="s">
        <v>361</v>
      </c>
      <c r="D1328" t="s">
        <v>362</v>
      </c>
    </row>
    <row r="1329" spans="1:4" x14ac:dyDescent="0.25">
      <c r="A1329" t="s">
        <v>258</v>
      </c>
      <c r="B1329" t="s">
        <v>265</v>
      </c>
      <c r="C1329" t="s">
        <v>362</v>
      </c>
      <c r="D1329" t="s">
        <v>362</v>
      </c>
    </row>
    <row r="1330" spans="1:4" x14ac:dyDescent="0.25">
      <c r="A1330" t="s">
        <v>258</v>
      </c>
      <c r="B1330" t="s">
        <v>265</v>
      </c>
      <c r="C1330" t="s">
        <v>362</v>
      </c>
      <c r="D1330" t="s">
        <v>362</v>
      </c>
    </row>
    <row r="1331" spans="1:4" x14ac:dyDescent="0.25">
      <c r="A1331" t="s">
        <v>258</v>
      </c>
      <c r="B1331" t="s">
        <v>265</v>
      </c>
      <c r="C1331" t="s">
        <v>360</v>
      </c>
      <c r="D1331" t="s">
        <v>362</v>
      </c>
    </row>
    <row r="1332" spans="1:4" x14ac:dyDescent="0.25">
      <c r="A1332" t="s">
        <v>258</v>
      </c>
      <c r="B1332" t="s">
        <v>265</v>
      </c>
      <c r="C1332" t="s">
        <v>362</v>
      </c>
      <c r="D1332" t="s">
        <v>362</v>
      </c>
    </row>
    <row r="1333" spans="1:4" x14ac:dyDescent="0.25">
      <c r="A1333" t="s">
        <v>258</v>
      </c>
      <c r="B1333" t="s">
        <v>265</v>
      </c>
      <c r="C1333" t="s">
        <v>362</v>
      </c>
      <c r="D1333" t="s">
        <v>362</v>
      </c>
    </row>
    <row r="1334" spans="1:4" x14ac:dyDescent="0.25">
      <c r="A1334" t="s">
        <v>258</v>
      </c>
      <c r="B1334" t="s">
        <v>265</v>
      </c>
      <c r="C1334" t="s">
        <v>362</v>
      </c>
      <c r="D1334" t="s">
        <v>362</v>
      </c>
    </row>
    <row r="1335" spans="1:4" x14ac:dyDescent="0.25">
      <c r="A1335" t="s">
        <v>258</v>
      </c>
      <c r="B1335" t="s">
        <v>265</v>
      </c>
      <c r="C1335" t="s">
        <v>362</v>
      </c>
      <c r="D1335" t="s">
        <v>362</v>
      </c>
    </row>
    <row r="1336" spans="1:4" x14ac:dyDescent="0.25">
      <c r="A1336" t="s">
        <v>258</v>
      </c>
      <c r="B1336" t="s">
        <v>265</v>
      </c>
      <c r="C1336" t="s">
        <v>361</v>
      </c>
      <c r="D1336" t="s">
        <v>362</v>
      </c>
    </row>
    <row r="1337" spans="1:4" x14ac:dyDescent="0.25">
      <c r="A1337" t="s">
        <v>258</v>
      </c>
      <c r="B1337" t="s">
        <v>265</v>
      </c>
      <c r="C1337" t="s">
        <v>361</v>
      </c>
      <c r="D1337" t="s">
        <v>362</v>
      </c>
    </row>
    <row r="1338" spans="1:4" x14ac:dyDescent="0.25">
      <c r="A1338" t="s">
        <v>258</v>
      </c>
      <c r="B1338" t="s">
        <v>265</v>
      </c>
      <c r="C1338" t="s">
        <v>362</v>
      </c>
      <c r="D1338" t="s">
        <v>362</v>
      </c>
    </row>
    <row r="1339" spans="1:4" x14ac:dyDescent="0.25">
      <c r="A1339" t="s">
        <v>258</v>
      </c>
      <c r="B1339" t="s">
        <v>265</v>
      </c>
      <c r="C1339" t="s">
        <v>361</v>
      </c>
      <c r="D1339" t="s">
        <v>362</v>
      </c>
    </row>
    <row r="1340" spans="1:4" x14ac:dyDescent="0.25">
      <c r="A1340" t="s">
        <v>258</v>
      </c>
      <c r="B1340" t="s">
        <v>265</v>
      </c>
      <c r="C1340" t="s">
        <v>362</v>
      </c>
      <c r="D1340" t="s">
        <v>362</v>
      </c>
    </row>
    <row r="1341" spans="1:4" x14ac:dyDescent="0.25">
      <c r="A1341" t="s">
        <v>258</v>
      </c>
      <c r="B1341" t="s">
        <v>265</v>
      </c>
      <c r="C1341" t="s">
        <v>360</v>
      </c>
      <c r="D1341" t="s">
        <v>362</v>
      </c>
    </row>
    <row r="1342" spans="1:4" x14ac:dyDescent="0.25">
      <c r="A1342" t="s">
        <v>258</v>
      </c>
      <c r="B1342" t="s">
        <v>265</v>
      </c>
      <c r="C1342" t="s">
        <v>362</v>
      </c>
      <c r="D1342" t="s">
        <v>362</v>
      </c>
    </row>
    <row r="1343" spans="1:4" x14ac:dyDescent="0.25">
      <c r="A1343" t="s">
        <v>258</v>
      </c>
      <c r="B1343" t="s">
        <v>265</v>
      </c>
      <c r="C1343" t="s">
        <v>361</v>
      </c>
      <c r="D1343" t="s">
        <v>362</v>
      </c>
    </row>
    <row r="1344" spans="1:4" x14ac:dyDescent="0.25">
      <c r="A1344" t="s">
        <v>258</v>
      </c>
      <c r="B1344" t="s">
        <v>265</v>
      </c>
      <c r="C1344" t="s">
        <v>361</v>
      </c>
      <c r="D1344" t="s">
        <v>362</v>
      </c>
    </row>
    <row r="1345" spans="1:4" x14ac:dyDescent="0.25">
      <c r="A1345" t="s">
        <v>258</v>
      </c>
      <c r="B1345" t="s">
        <v>265</v>
      </c>
      <c r="C1345" t="s">
        <v>361</v>
      </c>
      <c r="D1345" t="s">
        <v>362</v>
      </c>
    </row>
    <row r="1346" spans="1:4" x14ac:dyDescent="0.25">
      <c r="A1346" t="s">
        <v>258</v>
      </c>
      <c r="B1346" t="s">
        <v>267</v>
      </c>
      <c r="C1346" t="s">
        <v>361</v>
      </c>
      <c r="D1346" t="s">
        <v>359</v>
      </c>
    </row>
    <row r="1347" spans="1:4" x14ac:dyDescent="0.25">
      <c r="A1347" t="s">
        <v>258</v>
      </c>
      <c r="B1347" t="s">
        <v>267</v>
      </c>
      <c r="C1347" t="s">
        <v>360</v>
      </c>
      <c r="D1347" t="s">
        <v>359</v>
      </c>
    </row>
    <row r="1348" spans="1:4" x14ac:dyDescent="0.25">
      <c r="A1348" t="s">
        <v>258</v>
      </c>
      <c r="B1348" t="s">
        <v>267</v>
      </c>
      <c r="C1348" t="s">
        <v>359</v>
      </c>
      <c r="D1348" t="s">
        <v>359</v>
      </c>
    </row>
    <row r="1349" spans="1:4" x14ac:dyDescent="0.25">
      <c r="A1349" t="s">
        <v>258</v>
      </c>
      <c r="B1349" t="s">
        <v>267</v>
      </c>
      <c r="C1349" t="s">
        <v>359</v>
      </c>
      <c r="D1349" t="s">
        <v>359</v>
      </c>
    </row>
    <row r="1350" spans="1:4" x14ac:dyDescent="0.25">
      <c r="A1350" t="s">
        <v>258</v>
      </c>
      <c r="B1350" t="s">
        <v>267</v>
      </c>
      <c r="C1350" t="s">
        <v>359</v>
      </c>
      <c r="D1350" t="s">
        <v>359</v>
      </c>
    </row>
    <row r="1351" spans="1:4" x14ac:dyDescent="0.25">
      <c r="A1351" t="s">
        <v>258</v>
      </c>
      <c r="B1351" t="s">
        <v>267</v>
      </c>
      <c r="C1351" t="s">
        <v>359</v>
      </c>
      <c r="D1351" t="s">
        <v>359</v>
      </c>
    </row>
    <row r="1352" spans="1:4" x14ac:dyDescent="0.25">
      <c r="A1352" t="s">
        <v>258</v>
      </c>
      <c r="B1352" t="s">
        <v>267</v>
      </c>
      <c r="C1352" t="s">
        <v>359</v>
      </c>
      <c r="D1352" t="s">
        <v>359</v>
      </c>
    </row>
    <row r="1353" spans="1:4" x14ac:dyDescent="0.25">
      <c r="A1353" t="s">
        <v>258</v>
      </c>
      <c r="B1353" t="s">
        <v>267</v>
      </c>
      <c r="C1353" t="s">
        <v>359</v>
      </c>
      <c r="D1353" t="s">
        <v>359</v>
      </c>
    </row>
    <row r="1354" spans="1:4" x14ac:dyDescent="0.25">
      <c r="A1354" t="s">
        <v>258</v>
      </c>
      <c r="B1354" t="s">
        <v>267</v>
      </c>
      <c r="C1354" t="s">
        <v>359</v>
      </c>
      <c r="D1354" t="s">
        <v>359</v>
      </c>
    </row>
    <row r="1355" spans="1:4" x14ac:dyDescent="0.25">
      <c r="A1355" t="s">
        <v>258</v>
      </c>
      <c r="B1355" t="s">
        <v>267</v>
      </c>
      <c r="C1355" t="s">
        <v>359</v>
      </c>
      <c r="D1355" t="s">
        <v>359</v>
      </c>
    </row>
    <row r="1356" spans="1:4" x14ac:dyDescent="0.25">
      <c r="A1356" t="s">
        <v>258</v>
      </c>
      <c r="B1356" t="s">
        <v>267</v>
      </c>
      <c r="C1356" t="s">
        <v>362</v>
      </c>
      <c r="D1356" t="s">
        <v>359</v>
      </c>
    </row>
    <row r="1357" spans="1:4" x14ac:dyDescent="0.25">
      <c r="A1357" t="s">
        <v>258</v>
      </c>
      <c r="B1357" t="s">
        <v>267</v>
      </c>
      <c r="C1357" t="s">
        <v>359</v>
      </c>
      <c r="D1357" t="s">
        <v>359</v>
      </c>
    </row>
    <row r="1358" spans="1:4" x14ac:dyDescent="0.25">
      <c r="A1358" t="s">
        <v>258</v>
      </c>
      <c r="B1358" t="s">
        <v>267</v>
      </c>
      <c r="C1358" t="s">
        <v>359</v>
      </c>
      <c r="D1358" t="s">
        <v>359</v>
      </c>
    </row>
    <row r="1359" spans="1:4" x14ac:dyDescent="0.25">
      <c r="A1359" t="s">
        <v>258</v>
      </c>
      <c r="B1359" t="s">
        <v>267</v>
      </c>
      <c r="C1359" t="s">
        <v>359</v>
      </c>
      <c r="D1359" t="s">
        <v>359</v>
      </c>
    </row>
    <row r="1360" spans="1:4" x14ac:dyDescent="0.25">
      <c r="A1360" t="s">
        <v>258</v>
      </c>
      <c r="B1360" t="s">
        <v>267</v>
      </c>
      <c r="C1360" t="s">
        <v>359</v>
      </c>
      <c r="D1360" t="s">
        <v>359</v>
      </c>
    </row>
    <row r="1361" spans="1:4" x14ac:dyDescent="0.25">
      <c r="A1361" t="s">
        <v>258</v>
      </c>
      <c r="B1361" t="s">
        <v>267</v>
      </c>
      <c r="C1361" t="s">
        <v>359</v>
      </c>
      <c r="D1361" t="s">
        <v>359</v>
      </c>
    </row>
    <row r="1362" spans="1:4" x14ac:dyDescent="0.25">
      <c r="A1362" t="s">
        <v>258</v>
      </c>
      <c r="B1362" t="s">
        <v>267</v>
      </c>
      <c r="C1362" t="s">
        <v>359</v>
      </c>
      <c r="D1362" t="s">
        <v>359</v>
      </c>
    </row>
    <row r="1363" spans="1:4" x14ac:dyDescent="0.25">
      <c r="A1363" t="s">
        <v>258</v>
      </c>
      <c r="B1363" t="s">
        <v>267</v>
      </c>
      <c r="C1363" t="s">
        <v>359</v>
      </c>
      <c r="D1363" t="s">
        <v>359</v>
      </c>
    </row>
    <row r="1364" spans="1:4" x14ac:dyDescent="0.25">
      <c r="A1364" t="s">
        <v>258</v>
      </c>
      <c r="B1364" t="s">
        <v>267</v>
      </c>
      <c r="C1364" t="s">
        <v>359</v>
      </c>
      <c r="D1364" t="s">
        <v>359</v>
      </c>
    </row>
    <row r="1365" spans="1:4" x14ac:dyDescent="0.25">
      <c r="A1365" t="s">
        <v>258</v>
      </c>
      <c r="B1365" t="s">
        <v>267</v>
      </c>
      <c r="C1365" t="s">
        <v>360</v>
      </c>
      <c r="D1365" t="s">
        <v>359</v>
      </c>
    </row>
    <row r="1366" spans="1:4" x14ac:dyDescent="0.25">
      <c r="A1366" t="s">
        <v>258</v>
      </c>
      <c r="B1366" t="s">
        <v>269</v>
      </c>
      <c r="C1366" t="s">
        <v>360</v>
      </c>
      <c r="D1366" t="s">
        <v>362</v>
      </c>
    </row>
    <row r="1367" spans="1:4" x14ac:dyDescent="0.25">
      <c r="A1367" t="s">
        <v>258</v>
      </c>
      <c r="B1367" t="s">
        <v>269</v>
      </c>
      <c r="C1367" t="s">
        <v>361</v>
      </c>
      <c r="D1367" t="s">
        <v>362</v>
      </c>
    </row>
    <row r="1368" spans="1:4" x14ac:dyDescent="0.25">
      <c r="A1368" t="s">
        <v>258</v>
      </c>
      <c r="B1368" t="s">
        <v>269</v>
      </c>
      <c r="C1368" t="s">
        <v>362</v>
      </c>
      <c r="D1368" t="s">
        <v>362</v>
      </c>
    </row>
    <row r="1369" spans="1:4" x14ac:dyDescent="0.25">
      <c r="A1369" t="s">
        <v>258</v>
      </c>
      <c r="B1369" t="s">
        <v>269</v>
      </c>
      <c r="C1369" t="s">
        <v>362</v>
      </c>
      <c r="D1369" t="s">
        <v>362</v>
      </c>
    </row>
    <row r="1370" spans="1:4" x14ac:dyDescent="0.25">
      <c r="A1370" t="s">
        <v>258</v>
      </c>
      <c r="B1370" t="s">
        <v>271</v>
      </c>
      <c r="C1370" t="s">
        <v>362</v>
      </c>
      <c r="D1370" t="s">
        <v>362</v>
      </c>
    </row>
    <row r="1371" spans="1:4" x14ac:dyDescent="0.25">
      <c r="A1371" t="s">
        <v>258</v>
      </c>
      <c r="B1371" t="s">
        <v>273</v>
      </c>
      <c r="C1371" t="s">
        <v>362</v>
      </c>
      <c r="D1371" t="s">
        <v>362</v>
      </c>
    </row>
    <row r="1372" spans="1:4" x14ac:dyDescent="0.25">
      <c r="A1372" t="s">
        <v>258</v>
      </c>
      <c r="B1372" t="s">
        <v>273</v>
      </c>
      <c r="C1372" t="s">
        <v>360</v>
      </c>
      <c r="D1372" t="s">
        <v>362</v>
      </c>
    </row>
    <row r="1373" spans="1:4" x14ac:dyDescent="0.25">
      <c r="A1373" t="s">
        <v>258</v>
      </c>
      <c r="B1373" t="s">
        <v>273</v>
      </c>
      <c r="C1373" t="s">
        <v>360</v>
      </c>
      <c r="D1373" t="s">
        <v>362</v>
      </c>
    </row>
    <row r="1374" spans="1:4" x14ac:dyDescent="0.25">
      <c r="A1374" t="s">
        <v>258</v>
      </c>
      <c r="B1374" t="s">
        <v>273</v>
      </c>
      <c r="C1374" t="s">
        <v>361</v>
      </c>
      <c r="D1374" t="s">
        <v>362</v>
      </c>
    </row>
    <row r="1375" spans="1:4" x14ac:dyDescent="0.25">
      <c r="A1375" t="s">
        <v>258</v>
      </c>
      <c r="B1375" t="s">
        <v>273</v>
      </c>
      <c r="C1375" t="s">
        <v>362</v>
      </c>
      <c r="D1375" t="s">
        <v>362</v>
      </c>
    </row>
    <row r="1376" spans="1:4" x14ac:dyDescent="0.25">
      <c r="A1376" t="s">
        <v>258</v>
      </c>
      <c r="B1376" t="s">
        <v>273</v>
      </c>
      <c r="C1376" t="s">
        <v>362</v>
      </c>
      <c r="D1376" t="s">
        <v>362</v>
      </c>
    </row>
    <row r="1377" spans="1:4" x14ac:dyDescent="0.25">
      <c r="A1377" t="s">
        <v>258</v>
      </c>
      <c r="B1377" t="s">
        <v>273</v>
      </c>
      <c r="C1377" t="s">
        <v>361</v>
      </c>
      <c r="D1377" t="s">
        <v>362</v>
      </c>
    </row>
    <row r="1378" spans="1:4" x14ac:dyDescent="0.25">
      <c r="A1378" t="s">
        <v>258</v>
      </c>
      <c r="B1378" t="s">
        <v>273</v>
      </c>
      <c r="C1378" t="s">
        <v>360</v>
      </c>
      <c r="D1378" t="s">
        <v>362</v>
      </c>
    </row>
    <row r="1379" spans="1:4" x14ac:dyDescent="0.25">
      <c r="A1379" t="s">
        <v>258</v>
      </c>
      <c r="B1379" t="s">
        <v>273</v>
      </c>
      <c r="C1379" t="s">
        <v>362</v>
      </c>
      <c r="D1379" t="s">
        <v>362</v>
      </c>
    </row>
    <row r="1380" spans="1:4" x14ac:dyDescent="0.25">
      <c r="A1380" t="s">
        <v>258</v>
      </c>
      <c r="B1380" t="s">
        <v>273</v>
      </c>
      <c r="C1380" t="s">
        <v>361</v>
      </c>
      <c r="D1380" t="s">
        <v>362</v>
      </c>
    </row>
    <row r="1381" spans="1:4" x14ac:dyDescent="0.25">
      <c r="A1381" t="s">
        <v>258</v>
      </c>
      <c r="B1381" t="s">
        <v>273</v>
      </c>
      <c r="C1381" t="s">
        <v>361</v>
      </c>
      <c r="D1381" t="s">
        <v>362</v>
      </c>
    </row>
    <row r="1382" spans="1:4" x14ac:dyDescent="0.25">
      <c r="A1382" t="s">
        <v>258</v>
      </c>
      <c r="B1382" t="s">
        <v>273</v>
      </c>
      <c r="C1382" t="s">
        <v>362</v>
      </c>
      <c r="D1382" t="s">
        <v>362</v>
      </c>
    </row>
    <row r="1383" spans="1:4" x14ac:dyDescent="0.25">
      <c r="A1383" t="s">
        <v>258</v>
      </c>
      <c r="B1383" t="s">
        <v>273</v>
      </c>
      <c r="C1383" t="s">
        <v>361</v>
      </c>
      <c r="D1383" t="s">
        <v>362</v>
      </c>
    </row>
    <row r="1384" spans="1:4" x14ac:dyDescent="0.25">
      <c r="A1384" t="s">
        <v>258</v>
      </c>
      <c r="B1384" t="s">
        <v>273</v>
      </c>
      <c r="C1384" t="s">
        <v>360</v>
      </c>
      <c r="D1384" t="s">
        <v>362</v>
      </c>
    </row>
    <row r="1385" spans="1:4" x14ac:dyDescent="0.25">
      <c r="A1385" t="s">
        <v>258</v>
      </c>
      <c r="B1385" t="s">
        <v>277</v>
      </c>
      <c r="C1385" t="s">
        <v>360</v>
      </c>
      <c r="D1385" t="s">
        <v>360</v>
      </c>
    </row>
    <row r="1386" spans="1:4" x14ac:dyDescent="0.25">
      <c r="A1386" t="s">
        <v>258</v>
      </c>
      <c r="B1386" t="s">
        <v>277</v>
      </c>
      <c r="C1386" t="s">
        <v>360</v>
      </c>
      <c r="D1386" t="s">
        <v>360</v>
      </c>
    </row>
    <row r="1387" spans="1:4" x14ac:dyDescent="0.25">
      <c r="A1387" t="s">
        <v>258</v>
      </c>
      <c r="B1387" t="s">
        <v>277</v>
      </c>
      <c r="C1387" t="s">
        <v>361</v>
      </c>
      <c r="D1387" t="s">
        <v>360</v>
      </c>
    </row>
    <row r="1388" spans="1:4" x14ac:dyDescent="0.25">
      <c r="A1388" t="s">
        <v>258</v>
      </c>
      <c r="B1388" t="s">
        <v>277</v>
      </c>
      <c r="C1388" t="s">
        <v>360</v>
      </c>
      <c r="D1388" t="s">
        <v>360</v>
      </c>
    </row>
    <row r="1389" spans="1:4" x14ac:dyDescent="0.25">
      <c r="A1389" t="s">
        <v>258</v>
      </c>
      <c r="B1389" t="s">
        <v>277</v>
      </c>
      <c r="C1389" t="s">
        <v>360</v>
      </c>
      <c r="D1389" t="s">
        <v>360</v>
      </c>
    </row>
    <row r="1390" spans="1:4" x14ac:dyDescent="0.25">
      <c r="A1390" t="s">
        <v>258</v>
      </c>
      <c r="B1390" t="s">
        <v>277</v>
      </c>
      <c r="C1390" t="s">
        <v>362</v>
      </c>
      <c r="D1390" t="s">
        <v>360</v>
      </c>
    </row>
    <row r="1391" spans="1:4" x14ac:dyDescent="0.25">
      <c r="A1391" t="s">
        <v>258</v>
      </c>
      <c r="B1391" t="s">
        <v>279</v>
      </c>
      <c r="C1391" t="s">
        <v>360</v>
      </c>
      <c r="D1391" t="s">
        <v>361</v>
      </c>
    </row>
    <row r="1392" spans="1:4" x14ac:dyDescent="0.25">
      <c r="A1392" t="s">
        <v>258</v>
      </c>
      <c r="B1392" t="s">
        <v>279</v>
      </c>
      <c r="C1392" t="s">
        <v>361</v>
      </c>
      <c r="D1392" t="s">
        <v>361</v>
      </c>
    </row>
    <row r="1393" spans="1:4" x14ac:dyDescent="0.25">
      <c r="A1393" t="s">
        <v>258</v>
      </c>
      <c r="B1393" t="s">
        <v>279</v>
      </c>
      <c r="C1393" t="s">
        <v>361</v>
      </c>
      <c r="D1393" t="s">
        <v>361</v>
      </c>
    </row>
    <row r="1394" spans="1:4" x14ac:dyDescent="0.25">
      <c r="A1394" t="s">
        <v>258</v>
      </c>
      <c r="B1394" t="s">
        <v>279</v>
      </c>
      <c r="C1394" t="s">
        <v>361</v>
      </c>
      <c r="D1394" t="s">
        <v>361</v>
      </c>
    </row>
    <row r="1395" spans="1:4" x14ac:dyDescent="0.25">
      <c r="A1395" t="s">
        <v>258</v>
      </c>
      <c r="B1395" t="s">
        <v>279</v>
      </c>
      <c r="C1395" t="s">
        <v>361</v>
      </c>
      <c r="D1395" t="s">
        <v>361</v>
      </c>
    </row>
    <row r="1396" spans="1:4" x14ac:dyDescent="0.25">
      <c r="A1396" t="s">
        <v>258</v>
      </c>
      <c r="B1396" t="s">
        <v>279</v>
      </c>
      <c r="C1396" t="s">
        <v>362</v>
      </c>
      <c r="D1396" t="s">
        <v>361</v>
      </c>
    </row>
    <row r="1397" spans="1:4" x14ac:dyDescent="0.25">
      <c r="A1397" t="s">
        <v>258</v>
      </c>
      <c r="B1397" t="s">
        <v>279</v>
      </c>
      <c r="C1397" t="s">
        <v>362</v>
      </c>
      <c r="D1397" t="s">
        <v>361</v>
      </c>
    </row>
    <row r="1398" spans="1:4" x14ac:dyDescent="0.25">
      <c r="A1398" t="s">
        <v>258</v>
      </c>
      <c r="B1398" t="s">
        <v>279</v>
      </c>
      <c r="C1398" t="s">
        <v>360</v>
      </c>
      <c r="D1398" t="s">
        <v>361</v>
      </c>
    </row>
    <row r="1399" spans="1:4" x14ac:dyDescent="0.25">
      <c r="A1399" t="s">
        <v>258</v>
      </c>
      <c r="B1399" t="s">
        <v>279</v>
      </c>
      <c r="C1399" t="s">
        <v>361</v>
      </c>
      <c r="D1399" t="s">
        <v>361</v>
      </c>
    </row>
    <row r="1400" spans="1:4" x14ac:dyDescent="0.25">
      <c r="A1400" t="s">
        <v>258</v>
      </c>
      <c r="B1400" t="s">
        <v>279</v>
      </c>
      <c r="C1400" t="s">
        <v>360</v>
      </c>
      <c r="D1400" t="s">
        <v>361</v>
      </c>
    </row>
    <row r="1401" spans="1:4" x14ac:dyDescent="0.25">
      <c r="A1401" t="s">
        <v>258</v>
      </c>
      <c r="B1401" t="s">
        <v>279</v>
      </c>
      <c r="C1401" t="s">
        <v>360</v>
      </c>
      <c r="D1401" t="s">
        <v>361</v>
      </c>
    </row>
    <row r="1402" spans="1:4" x14ac:dyDescent="0.25">
      <c r="A1402" t="s">
        <v>258</v>
      </c>
      <c r="B1402" t="s">
        <v>279</v>
      </c>
      <c r="C1402" t="s">
        <v>362</v>
      </c>
      <c r="D1402" t="s">
        <v>361</v>
      </c>
    </row>
    <row r="1403" spans="1:4" x14ac:dyDescent="0.25">
      <c r="A1403" t="s">
        <v>258</v>
      </c>
      <c r="B1403" t="s">
        <v>279</v>
      </c>
      <c r="C1403" t="s">
        <v>360</v>
      </c>
      <c r="D1403" t="s">
        <v>361</v>
      </c>
    </row>
    <row r="1404" spans="1:4" x14ac:dyDescent="0.25">
      <c r="A1404" t="s">
        <v>258</v>
      </c>
      <c r="B1404" t="s">
        <v>279</v>
      </c>
      <c r="C1404" t="s">
        <v>360</v>
      </c>
      <c r="D1404" t="s">
        <v>361</v>
      </c>
    </row>
    <row r="1405" spans="1:4" x14ac:dyDescent="0.25">
      <c r="A1405" t="s">
        <v>258</v>
      </c>
      <c r="B1405" t="s">
        <v>279</v>
      </c>
      <c r="C1405" t="s">
        <v>362</v>
      </c>
      <c r="D1405" t="s">
        <v>361</v>
      </c>
    </row>
    <row r="1406" spans="1:4" x14ac:dyDescent="0.25">
      <c r="A1406" t="s">
        <v>258</v>
      </c>
      <c r="B1406" t="s">
        <v>279</v>
      </c>
      <c r="C1406" t="s">
        <v>361</v>
      </c>
      <c r="D1406" t="s">
        <v>361</v>
      </c>
    </row>
    <row r="1407" spans="1:4" x14ac:dyDescent="0.25">
      <c r="A1407" t="s">
        <v>258</v>
      </c>
      <c r="B1407" t="s">
        <v>279</v>
      </c>
      <c r="C1407" t="s">
        <v>361</v>
      </c>
      <c r="D1407" t="s">
        <v>361</v>
      </c>
    </row>
    <row r="1408" spans="1:4" x14ac:dyDescent="0.25">
      <c r="A1408" t="s">
        <v>258</v>
      </c>
      <c r="B1408" t="s">
        <v>279</v>
      </c>
      <c r="C1408" t="s">
        <v>360</v>
      </c>
      <c r="D1408" t="s">
        <v>361</v>
      </c>
    </row>
    <row r="1409" spans="1:4" x14ac:dyDescent="0.25">
      <c r="A1409" t="s">
        <v>258</v>
      </c>
      <c r="B1409" t="s">
        <v>279</v>
      </c>
      <c r="C1409" t="s">
        <v>360</v>
      </c>
      <c r="D1409" t="s">
        <v>361</v>
      </c>
    </row>
    <row r="1410" spans="1:4" x14ac:dyDescent="0.25">
      <c r="A1410" t="s">
        <v>258</v>
      </c>
      <c r="B1410" t="s">
        <v>279</v>
      </c>
      <c r="C1410" t="s">
        <v>360</v>
      </c>
      <c r="D1410" t="s">
        <v>361</v>
      </c>
    </row>
    <row r="1411" spans="1:4" x14ac:dyDescent="0.25">
      <c r="A1411" t="s">
        <v>258</v>
      </c>
      <c r="B1411" t="s">
        <v>279</v>
      </c>
      <c r="C1411" t="s">
        <v>360</v>
      </c>
      <c r="D1411" t="s">
        <v>361</v>
      </c>
    </row>
    <row r="1412" spans="1:4" x14ac:dyDescent="0.25">
      <c r="A1412" t="s">
        <v>258</v>
      </c>
      <c r="B1412" t="s">
        <v>279</v>
      </c>
      <c r="C1412" t="s">
        <v>361</v>
      </c>
      <c r="D1412" t="s">
        <v>361</v>
      </c>
    </row>
    <row r="1413" spans="1:4" x14ac:dyDescent="0.25">
      <c r="A1413" t="s">
        <v>258</v>
      </c>
      <c r="B1413" t="s">
        <v>279</v>
      </c>
      <c r="C1413" t="s">
        <v>361</v>
      </c>
      <c r="D1413" t="s">
        <v>361</v>
      </c>
    </row>
    <row r="1414" spans="1:4" x14ac:dyDescent="0.25">
      <c r="A1414" t="s">
        <v>258</v>
      </c>
      <c r="B1414" t="s">
        <v>279</v>
      </c>
      <c r="C1414" t="s">
        <v>360</v>
      </c>
      <c r="D1414" t="s">
        <v>361</v>
      </c>
    </row>
    <row r="1415" spans="1:4" x14ac:dyDescent="0.25">
      <c r="A1415" t="s">
        <v>258</v>
      </c>
      <c r="B1415" t="s">
        <v>279</v>
      </c>
      <c r="C1415" t="s">
        <v>362</v>
      </c>
      <c r="D1415" t="s">
        <v>361</v>
      </c>
    </row>
    <row r="1416" spans="1:4" x14ac:dyDescent="0.25">
      <c r="A1416" t="s">
        <v>258</v>
      </c>
      <c r="B1416" t="s">
        <v>279</v>
      </c>
      <c r="C1416" t="s">
        <v>360</v>
      </c>
      <c r="D1416" t="s">
        <v>361</v>
      </c>
    </row>
    <row r="1417" spans="1:4" x14ac:dyDescent="0.25">
      <c r="A1417" t="s">
        <v>258</v>
      </c>
      <c r="B1417" t="s">
        <v>279</v>
      </c>
      <c r="C1417" t="s">
        <v>361</v>
      </c>
      <c r="D1417" t="s">
        <v>361</v>
      </c>
    </row>
    <row r="1418" spans="1:4" x14ac:dyDescent="0.25">
      <c r="A1418" t="s">
        <v>258</v>
      </c>
      <c r="B1418" t="s">
        <v>281</v>
      </c>
      <c r="C1418" t="s">
        <v>359</v>
      </c>
      <c r="D1418" t="s">
        <v>359</v>
      </c>
    </row>
    <row r="1419" spans="1:4" x14ac:dyDescent="0.25">
      <c r="A1419" t="s">
        <v>258</v>
      </c>
      <c r="B1419" t="s">
        <v>281</v>
      </c>
      <c r="C1419" t="s">
        <v>359</v>
      </c>
      <c r="D1419" t="s">
        <v>359</v>
      </c>
    </row>
    <row r="1420" spans="1:4" x14ac:dyDescent="0.25">
      <c r="A1420" t="s">
        <v>258</v>
      </c>
      <c r="B1420" t="s">
        <v>281</v>
      </c>
      <c r="C1420" t="s">
        <v>361</v>
      </c>
      <c r="D1420" t="s">
        <v>359</v>
      </c>
    </row>
    <row r="1421" spans="1:4" x14ac:dyDescent="0.25">
      <c r="A1421" t="s">
        <v>258</v>
      </c>
      <c r="B1421" t="s">
        <v>281</v>
      </c>
      <c r="C1421" t="s">
        <v>359</v>
      </c>
      <c r="D1421" t="s">
        <v>359</v>
      </c>
    </row>
    <row r="1422" spans="1:4" x14ac:dyDescent="0.25">
      <c r="A1422" t="s">
        <v>258</v>
      </c>
      <c r="B1422" t="s">
        <v>283</v>
      </c>
      <c r="C1422" t="s">
        <v>361</v>
      </c>
      <c r="D1422" t="s">
        <v>361</v>
      </c>
    </row>
    <row r="1423" spans="1:4" x14ac:dyDescent="0.25">
      <c r="A1423" t="s">
        <v>258</v>
      </c>
      <c r="B1423" t="s">
        <v>283</v>
      </c>
      <c r="C1423" t="s">
        <v>360</v>
      </c>
      <c r="D1423" t="s">
        <v>361</v>
      </c>
    </row>
    <row r="1424" spans="1:4" x14ac:dyDescent="0.25">
      <c r="A1424" t="s">
        <v>258</v>
      </c>
      <c r="B1424" t="s">
        <v>283</v>
      </c>
      <c r="C1424" t="s">
        <v>361</v>
      </c>
      <c r="D1424" t="s">
        <v>361</v>
      </c>
    </row>
    <row r="1425" spans="1:4" x14ac:dyDescent="0.25">
      <c r="A1425" t="s">
        <v>258</v>
      </c>
      <c r="B1425" t="s">
        <v>283</v>
      </c>
      <c r="C1425" t="s">
        <v>359</v>
      </c>
      <c r="D1425" t="s">
        <v>361</v>
      </c>
    </row>
    <row r="1426" spans="1:4" x14ac:dyDescent="0.25">
      <c r="A1426" t="s">
        <v>258</v>
      </c>
      <c r="B1426" t="s">
        <v>283</v>
      </c>
      <c r="C1426" t="s">
        <v>362</v>
      </c>
      <c r="D1426" t="s">
        <v>361</v>
      </c>
    </row>
    <row r="1427" spans="1:4" x14ac:dyDescent="0.25">
      <c r="A1427" t="s">
        <v>258</v>
      </c>
      <c r="B1427" t="s">
        <v>283</v>
      </c>
      <c r="C1427" t="s">
        <v>362</v>
      </c>
      <c r="D1427" t="s">
        <v>361</v>
      </c>
    </row>
    <row r="1428" spans="1:4" x14ac:dyDescent="0.25">
      <c r="A1428" t="s">
        <v>258</v>
      </c>
      <c r="B1428" t="s">
        <v>283</v>
      </c>
      <c r="C1428" t="s">
        <v>360</v>
      </c>
      <c r="D1428" t="s">
        <v>361</v>
      </c>
    </row>
    <row r="1429" spans="1:4" x14ac:dyDescent="0.25">
      <c r="A1429" t="s">
        <v>258</v>
      </c>
      <c r="B1429" t="s">
        <v>283</v>
      </c>
      <c r="C1429" t="s">
        <v>360</v>
      </c>
      <c r="D1429" t="s">
        <v>361</v>
      </c>
    </row>
    <row r="1430" spans="1:4" x14ac:dyDescent="0.25">
      <c r="A1430" t="s">
        <v>258</v>
      </c>
      <c r="B1430" t="s">
        <v>283</v>
      </c>
      <c r="C1430" t="s">
        <v>362</v>
      </c>
      <c r="D1430" t="s">
        <v>361</v>
      </c>
    </row>
    <row r="1431" spans="1:4" x14ac:dyDescent="0.25">
      <c r="A1431" t="s">
        <v>258</v>
      </c>
      <c r="B1431" t="s">
        <v>283</v>
      </c>
      <c r="C1431" t="s">
        <v>362</v>
      </c>
      <c r="D1431" t="s">
        <v>361</v>
      </c>
    </row>
    <row r="1432" spans="1:4" x14ac:dyDescent="0.25">
      <c r="A1432" t="s">
        <v>258</v>
      </c>
      <c r="B1432" t="s">
        <v>283</v>
      </c>
      <c r="C1432" t="s">
        <v>360</v>
      </c>
      <c r="D1432" t="s">
        <v>361</v>
      </c>
    </row>
    <row r="1433" spans="1:4" x14ac:dyDescent="0.25">
      <c r="A1433" t="s">
        <v>258</v>
      </c>
      <c r="B1433" t="s">
        <v>283</v>
      </c>
      <c r="C1433" t="s">
        <v>361</v>
      </c>
      <c r="D1433" t="s">
        <v>361</v>
      </c>
    </row>
    <row r="1434" spans="1:4" x14ac:dyDescent="0.25">
      <c r="A1434" t="s">
        <v>258</v>
      </c>
      <c r="B1434" t="s">
        <v>283</v>
      </c>
      <c r="C1434" t="s">
        <v>362</v>
      </c>
      <c r="D1434" t="s">
        <v>361</v>
      </c>
    </row>
    <row r="1435" spans="1:4" x14ac:dyDescent="0.25">
      <c r="A1435" t="s">
        <v>258</v>
      </c>
      <c r="B1435" t="s">
        <v>283</v>
      </c>
      <c r="C1435" t="s">
        <v>362</v>
      </c>
      <c r="D1435" t="s">
        <v>361</v>
      </c>
    </row>
    <row r="1436" spans="1:4" x14ac:dyDescent="0.25">
      <c r="A1436" t="s">
        <v>258</v>
      </c>
      <c r="B1436" t="s">
        <v>283</v>
      </c>
      <c r="C1436" t="s">
        <v>360</v>
      </c>
      <c r="D1436" t="s">
        <v>361</v>
      </c>
    </row>
    <row r="1437" spans="1:4" x14ac:dyDescent="0.25">
      <c r="A1437" t="s">
        <v>258</v>
      </c>
      <c r="B1437" t="s">
        <v>283</v>
      </c>
      <c r="C1437" t="s">
        <v>359</v>
      </c>
      <c r="D1437" t="s">
        <v>361</v>
      </c>
    </row>
    <row r="1438" spans="1:4" x14ac:dyDescent="0.25">
      <c r="A1438" t="s">
        <v>258</v>
      </c>
      <c r="B1438" t="s">
        <v>283</v>
      </c>
      <c r="C1438" t="s">
        <v>360</v>
      </c>
      <c r="D1438" t="s">
        <v>361</v>
      </c>
    </row>
    <row r="1439" spans="1:4" x14ac:dyDescent="0.25">
      <c r="A1439" t="s">
        <v>258</v>
      </c>
      <c r="B1439" t="s">
        <v>283</v>
      </c>
      <c r="C1439" t="s">
        <v>361</v>
      </c>
      <c r="D1439" t="s">
        <v>361</v>
      </c>
    </row>
    <row r="1440" spans="1:4" x14ac:dyDescent="0.25">
      <c r="A1440" t="s">
        <v>258</v>
      </c>
      <c r="B1440" t="s">
        <v>283</v>
      </c>
      <c r="C1440" t="s">
        <v>362</v>
      </c>
      <c r="D1440" t="s">
        <v>361</v>
      </c>
    </row>
    <row r="1441" spans="1:4" x14ac:dyDescent="0.25">
      <c r="A1441" t="s">
        <v>258</v>
      </c>
      <c r="B1441" t="s">
        <v>283</v>
      </c>
      <c r="C1441" t="s">
        <v>362</v>
      </c>
      <c r="D1441" t="s">
        <v>361</v>
      </c>
    </row>
    <row r="1442" spans="1:4" x14ac:dyDescent="0.25">
      <c r="A1442" t="s">
        <v>258</v>
      </c>
      <c r="B1442" t="s">
        <v>286</v>
      </c>
      <c r="C1442" t="s">
        <v>359</v>
      </c>
      <c r="D1442" t="s">
        <v>359</v>
      </c>
    </row>
    <row r="1443" spans="1:4" x14ac:dyDescent="0.25">
      <c r="A1443" t="s">
        <v>258</v>
      </c>
      <c r="B1443" t="s">
        <v>286</v>
      </c>
      <c r="C1443" t="s">
        <v>359</v>
      </c>
      <c r="D1443" t="s">
        <v>359</v>
      </c>
    </row>
    <row r="1444" spans="1:4" x14ac:dyDescent="0.25">
      <c r="A1444" t="s">
        <v>258</v>
      </c>
      <c r="B1444" t="s">
        <v>286</v>
      </c>
      <c r="C1444" t="s">
        <v>359</v>
      </c>
      <c r="D1444" t="s">
        <v>359</v>
      </c>
    </row>
    <row r="1445" spans="1:4" x14ac:dyDescent="0.25">
      <c r="A1445" t="s">
        <v>258</v>
      </c>
      <c r="B1445" t="s">
        <v>286</v>
      </c>
      <c r="C1445" t="s">
        <v>360</v>
      </c>
      <c r="D1445" t="s">
        <v>359</v>
      </c>
    </row>
    <row r="1446" spans="1:4" x14ac:dyDescent="0.25">
      <c r="A1446" t="s">
        <v>258</v>
      </c>
      <c r="B1446" t="s">
        <v>286</v>
      </c>
      <c r="C1446" t="s">
        <v>360</v>
      </c>
      <c r="D1446" t="s">
        <v>359</v>
      </c>
    </row>
    <row r="1447" spans="1:4" x14ac:dyDescent="0.25">
      <c r="A1447" t="s">
        <v>258</v>
      </c>
      <c r="B1447" t="s">
        <v>286</v>
      </c>
      <c r="C1447" t="s">
        <v>360</v>
      </c>
      <c r="D1447" t="s">
        <v>359</v>
      </c>
    </row>
    <row r="1448" spans="1:4" x14ac:dyDescent="0.25">
      <c r="A1448" t="s">
        <v>258</v>
      </c>
      <c r="B1448" t="s">
        <v>286</v>
      </c>
      <c r="C1448" t="s">
        <v>362</v>
      </c>
      <c r="D1448" t="s">
        <v>359</v>
      </c>
    </row>
    <row r="1449" spans="1:4" x14ac:dyDescent="0.25">
      <c r="A1449" t="s">
        <v>258</v>
      </c>
      <c r="B1449" t="s">
        <v>286</v>
      </c>
      <c r="C1449" t="s">
        <v>359</v>
      </c>
      <c r="D1449" t="s">
        <v>359</v>
      </c>
    </row>
    <row r="1450" spans="1:4" x14ac:dyDescent="0.25">
      <c r="A1450" t="s">
        <v>258</v>
      </c>
      <c r="B1450" t="s">
        <v>286</v>
      </c>
      <c r="C1450" t="s">
        <v>359</v>
      </c>
      <c r="D1450" t="s">
        <v>359</v>
      </c>
    </row>
    <row r="1451" spans="1:4" x14ac:dyDescent="0.25">
      <c r="A1451" t="s">
        <v>258</v>
      </c>
      <c r="B1451" t="s">
        <v>286</v>
      </c>
      <c r="C1451" t="s">
        <v>360</v>
      </c>
      <c r="D1451" t="s">
        <v>359</v>
      </c>
    </row>
    <row r="1452" spans="1:4" x14ac:dyDescent="0.25">
      <c r="A1452" t="s">
        <v>258</v>
      </c>
      <c r="B1452" t="s">
        <v>286</v>
      </c>
      <c r="C1452" t="s">
        <v>359</v>
      </c>
      <c r="D1452" t="s">
        <v>359</v>
      </c>
    </row>
    <row r="1453" spans="1:4" x14ac:dyDescent="0.25">
      <c r="A1453" t="s">
        <v>258</v>
      </c>
      <c r="B1453" t="s">
        <v>286</v>
      </c>
      <c r="C1453" t="s">
        <v>360</v>
      </c>
      <c r="D1453" t="s">
        <v>359</v>
      </c>
    </row>
    <row r="1454" spans="1:4" x14ac:dyDescent="0.25">
      <c r="A1454" t="s">
        <v>258</v>
      </c>
      <c r="B1454" t="s">
        <v>286</v>
      </c>
      <c r="C1454" t="s">
        <v>360</v>
      </c>
      <c r="D1454" t="s">
        <v>359</v>
      </c>
    </row>
    <row r="1455" spans="1:4" x14ac:dyDescent="0.25">
      <c r="A1455" t="s">
        <v>258</v>
      </c>
      <c r="B1455" t="s">
        <v>286</v>
      </c>
      <c r="C1455" t="s">
        <v>359</v>
      </c>
      <c r="D1455" t="s">
        <v>359</v>
      </c>
    </row>
    <row r="1456" spans="1:4" x14ac:dyDescent="0.25">
      <c r="A1456" t="s">
        <v>258</v>
      </c>
      <c r="B1456" t="s">
        <v>286</v>
      </c>
      <c r="C1456" t="s">
        <v>361</v>
      </c>
      <c r="D1456" t="s">
        <v>359</v>
      </c>
    </row>
    <row r="1457" spans="1:4" x14ac:dyDescent="0.25">
      <c r="A1457" t="s">
        <v>258</v>
      </c>
      <c r="B1457" t="s">
        <v>286</v>
      </c>
      <c r="C1457" t="s">
        <v>362</v>
      </c>
      <c r="D1457" t="s">
        <v>359</v>
      </c>
    </row>
    <row r="1458" spans="1:4" x14ac:dyDescent="0.25">
      <c r="A1458" t="s">
        <v>258</v>
      </c>
      <c r="B1458" t="s">
        <v>286</v>
      </c>
      <c r="C1458" t="s">
        <v>362</v>
      </c>
      <c r="D1458" t="s">
        <v>359</v>
      </c>
    </row>
    <row r="1459" spans="1:4" x14ac:dyDescent="0.25">
      <c r="A1459" t="s">
        <v>258</v>
      </c>
      <c r="B1459" t="s">
        <v>286</v>
      </c>
      <c r="C1459" t="s">
        <v>362</v>
      </c>
      <c r="D1459" t="s">
        <v>359</v>
      </c>
    </row>
    <row r="1460" spans="1:4" x14ac:dyDescent="0.25">
      <c r="A1460" t="s">
        <v>258</v>
      </c>
      <c r="B1460" t="s">
        <v>286</v>
      </c>
      <c r="C1460" t="s">
        <v>362</v>
      </c>
      <c r="D1460" t="s">
        <v>359</v>
      </c>
    </row>
    <row r="1461" spans="1:4" x14ac:dyDescent="0.25">
      <c r="A1461" t="s">
        <v>258</v>
      </c>
      <c r="B1461" t="s">
        <v>288</v>
      </c>
      <c r="C1461" t="s">
        <v>359</v>
      </c>
      <c r="D1461" t="s">
        <v>359</v>
      </c>
    </row>
    <row r="1462" spans="1:4" x14ac:dyDescent="0.25">
      <c r="A1462" t="s">
        <v>258</v>
      </c>
      <c r="B1462" t="s">
        <v>288</v>
      </c>
      <c r="C1462" t="s">
        <v>361</v>
      </c>
      <c r="D1462" t="s">
        <v>359</v>
      </c>
    </row>
    <row r="1463" spans="1:4" x14ac:dyDescent="0.25">
      <c r="A1463" t="s">
        <v>258</v>
      </c>
      <c r="B1463" t="s">
        <v>288</v>
      </c>
      <c r="C1463" t="s">
        <v>360</v>
      </c>
      <c r="D1463" t="s">
        <v>359</v>
      </c>
    </row>
    <row r="1464" spans="1:4" x14ac:dyDescent="0.25">
      <c r="A1464" t="s">
        <v>258</v>
      </c>
      <c r="B1464" t="s">
        <v>288</v>
      </c>
      <c r="C1464" t="s">
        <v>360</v>
      </c>
      <c r="D1464" t="s">
        <v>359</v>
      </c>
    </row>
    <row r="1465" spans="1:4" x14ac:dyDescent="0.25">
      <c r="A1465" t="s">
        <v>258</v>
      </c>
      <c r="B1465" t="s">
        <v>288</v>
      </c>
      <c r="C1465" t="s">
        <v>359</v>
      </c>
      <c r="D1465" t="s">
        <v>359</v>
      </c>
    </row>
    <row r="1466" spans="1:4" x14ac:dyDescent="0.25">
      <c r="A1466" t="s">
        <v>258</v>
      </c>
      <c r="B1466" t="s">
        <v>288</v>
      </c>
      <c r="C1466" t="s">
        <v>359</v>
      </c>
      <c r="D1466" t="s">
        <v>359</v>
      </c>
    </row>
    <row r="1467" spans="1:4" x14ac:dyDescent="0.25">
      <c r="A1467" t="s">
        <v>258</v>
      </c>
      <c r="B1467" t="s">
        <v>288</v>
      </c>
      <c r="C1467" t="s">
        <v>360</v>
      </c>
      <c r="D1467" t="s">
        <v>359</v>
      </c>
    </row>
    <row r="1468" spans="1:4" x14ac:dyDescent="0.25">
      <c r="A1468" t="s">
        <v>258</v>
      </c>
      <c r="B1468" t="s">
        <v>288</v>
      </c>
      <c r="C1468" t="s">
        <v>360</v>
      </c>
      <c r="D1468" t="s">
        <v>359</v>
      </c>
    </row>
    <row r="1469" spans="1:4" x14ac:dyDescent="0.25">
      <c r="A1469" t="s">
        <v>258</v>
      </c>
      <c r="B1469" t="s">
        <v>288</v>
      </c>
      <c r="C1469" t="s">
        <v>360</v>
      </c>
      <c r="D1469" t="s">
        <v>359</v>
      </c>
    </row>
    <row r="1470" spans="1:4" x14ac:dyDescent="0.25">
      <c r="A1470" t="s">
        <v>258</v>
      </c>
      <c r="B1470" t="s">
        <v>288</v>
      </c>
      <c r="C1470" t="s">
        <v>362</v>
      </c>
      <c r="D1470" t="s">
        <v>359</v>
      </c>
    </row>
    <row r="1471" spans="1:4" x14ac:dyDescent="0.25">
      <c r="A1471" t="s">
        <v>258</v>
      </c>
      <c r="B1471" t="s">
        <v>288</v>
      </c>
      <c r="C1471" t="s">
        <v>362</v>
      </c>
      <c r="D1471" t="s">
        <v>359</v>
      </c>
    </row>
    <row r="1472" spans="1:4" x14ac:dyDescent="0.25">
      <c r="A1472" t="s">
        <v>258</v>
      </c>
      <c r="B1472" t="s">
        <v>1337</v>
      </c>
      <c r="C1472" t="s">
        <v>359</v>
      </c>
      <c r="D1472" t="s">
        <v>360</v>
      </c>
    </row>
    <row r="1473" spans="1:4" x14ac:dyDescent="0.25">
      <c r="A1473" t="s">
        <v>258</v>
      </c>
      <c r="B1473" t="s">
        <v>1337</v>
      </c>
      <c r="C1473" t="s">
        <v>360</v>
      </c>
      <c r="D1473" t="s">
        <v>360</v>
      </c>
    </row>
    <row r="1474" spans="1:4" x14ac:dyDescent="0.25">
      <c r="A1474" t="s">
        <v>258</v>
      </c>
      <c r="B1474" t="s">
        <v>1337</v>
      </c>
      <c r="C1474" t="s">
        <v>360</v>
      </c>
      <c r="D1474" t="s">
        <v>360</v>
      </c>
    </row>
    <row r="1475" spans="1:4" x14ac:dyDescent="0.25">
      <c r="A1475" t="s">
        <v>258</v>
      </c>
      <c r="B1475" t="s">
        <v>1337</v>
      </c>
      <c r="C1475" t="s">
        <v>362</v>
      </c>
      <c r="D1475" t="s">
        <v>360</v>
      </c>
    </row>
    <row r="1476" spans="1:4" x14ac:dyDescent="0.25">
      <c r="A1476" t="s">
        <v>258</v>
      </c>
      <c r="B1476" t="s">
        <v>1337</v>
      </c>
      <c r="C1476" t="s">
        <v>360</v>
      </c>
      <c r="D1476" t="s">
        <v>360</v>
      </c>
    </row>
    <row r="1477" spans="1:4" x14ac:dyDescent="0.25">
      <c r="A1477" t="s">
        <v>258</v>
      </c>
      <c r="B1477" t="s">
        <v>1337</v>
      </c>
      <c r="C1477" t="s">
        <v>359</v>
      </c>
      <c r="D1477" t="s">
        <v>360</v>
      </c>
    </row>
    <row r="1478" spans="1:4" x14ac:dyDescent="0.25">
      <c r="A1478" t="s">
        <v>258</v>
      </c>
      <c r="B1478" t="s">
        <v>1337</v>
      </c>
      <c r="C1478" t="s">
        <v>359</v>
      </c>
      <c r="D1478" t="s">
        <v>360</v>
      </c>
    </row>
    <row r="1479" spans="1:4" x14ac:dyDescent="0.25">
      <c r="A1479" t="s">
        <v>258</v>
      </c>
      <c r="B1479" t="s">
        <v>1337</v>
      </c>
      <c r="C1479" t="s">
        <v>359</v>
      </c>
      <c r="D1479" t="s">
        <v>360</v>
      </c>
    </row>
    <row r="1480" spans="1:4" x14ac:dyDescent="0.25">
      <c r="A1480" t="s">
        <v>258</v>
      </c>
      <c r="B1480" t="s">
        <v>1337</v>
      </c>
      <c r="C1480" t="s">
        <v>359</v>
      </c>
      <c r="D1480" t="s">
        <v>360</v>
      </c>
    </row>
    <row r="1481" spans="1:4" x14ac:dyDescent="0.25">
      <c r="A1481" t="s">
        <v>258</v>
      </c>
      <c r="B1481" t="s">
        <v>1337</v>
      </c>
      <c r="C1481" t="s">
        <v>361</v>
      </c>
      <c r="D1481" t="s">
        <v>360</v>
      </c>
    </row>
    <row r="1482" spans="1:4" x14ac:dyDescent="0.25">
      <c r="A1482" t="s">
        <v>258</v>
      </c>
      <c r="B1482" t="s">
        <v>1337</v>
      </c>
      <c r="C1482" t="s">
        <v>360</v>
      </c>
      <c r="D1482" t="s">
        <v>360</v>
      </c>
    </row>
    <row r="1483" spans="1:4" x14ac:dyDescent="0.25">
      <c r="A1483" t="s">
        <v>258</v>
      </c>
      <c r="B1483" t="s">
        <v>1337</v>
      </c>
      <c r="C1483" t="s">
        <v>359</v>
      </c>
      <c r="D1483" t="s">
        <v>360</v>
      </c>
    </row>
    <row r="1484" spans="1:4" x14ac:dyDescent="0.25">
      <c r="A1484" t="s">
        <v>258</v>
      </c>
      <c r="B1484" t="s">
        <v>1337</v>
      </c>
      <c r="C1484" t="s">
        <v>362</v>
      </c>
      <c r="D1484" t="s">
        <v>360</v>
      </c>
    </row>
    <row r="1485" spans="1:4" x14ac:dyDescent="0.25">
      <c r="A1485" t="s">
        <v>258</v>
      </c>
      <c r="B1485" t="s">
        <v>1337</v>
      </c>
      <c r="C1485" t="s">
        <v>362</v>
      </c>
      <c r="D1485" t="s">
        <v>360</v>
      </c>
    </row>
    <row r="1486" spans="1:4" x14ac:dyDescent="0.25">
      <c r="A1486" t="s">
        <v>258</v>
      </c>
      <c r="B1486" t="s">
        <v>1338</v>
      </c>
      <c r="C1486" t="s">
        <v>360</v>
      </c>
      <c r="D1486" t="s">
        <v>360</v>
      </c>
    </row>
    <row r="1487" spans="1:4" x14ac:dyDescent="0.25">
      <c r="A1487" t="s">
        <v>258</v>
      </c>
      <c r="B1487" t="s">
        <v>1338</v>
      </c>
      <c r="C1487" t="s">
        <v>359</v>
      </c>
      <c r="D1487" t="s">
        <v>360</v>
      </c>
    </row>
    <row r="1488" spans="1:4" x14ac:dyDescent="0.25">
      <c r="A1488" t="s">
        <v>258</v>
      </c>
      <c r="B1488" t="s">
        <v>1338</v>
      </c>
      <c r="C1488" t="s">
        <v>360</v>
      </c>
      <c r="D1488" t="s">
        <v>360</v>
      </c>
    </row>
    <row r="1489" spans="1:4" x14ac:dyDescent="0.25">
      <c r="A1489" t="s">
        <v>258</v>
      </c>
      <c r="B1489" t="s">
        <v>1338</v>
      </c>
      <c r="C1489" t="s">
        <v>361</v>
      </c>
      <c r="D1489" t="s">
        <v>360</v>
      </c>
    </row>
    <row r="1490" spans="1:4" x14ac:dyDescent="0.25">
      <c r="A1490" t="s">
        <v>258</v>
      </c>
      <c r="B1490" t="s">
        <v>1338</v>
      </c>
      <c r="C1490" t="s">
        <v>360</v>
      </c>
      <c r="D1490" t="s">
        <v>360</v>
      </c>
    </row>
    <row r="1491" spans="1:4" x14ac:dyDescent="0.25">
      <c r="A1491" t="s">
        <v>258</v>
      </c>
      <c r="B1491" t="s">
        <v>1338</v>
      </c>
      <c r="C1491" t="s">
        <v>362</v>
      </c>
      <c r="D1491" t="s">
        <v>360</v>
      </c>
    </row>
    <row r="1492" spans="1:4" x14ac:dyDescent="0.25">
      <c r="A1492" t="s">
        <v>258</v>
      </c>
      <c r="B1492" t="s">
        <v>1338</v>
      </c>
      <c r="C1492" t="s">
        <v>362</v>
      </c>
      <c r="D1492" t="s">
        <v>360</v>
      </c>
    </row>
    <row r="1493" spans="1:4" x14ac:dyDescent="0.25">
      <c r="A1493" t="s">
        <v>258</v>
      </c>
      <c r="B1493" t="s">
        <v>1338</v>
      </c>
      <c r="C1493" t="s">
        <v>360</v>
      </c>
      <c r="D1493" t="s">
        <v>360</v>
      </c>
    </row>
    <row r="1494" spans="1:4" x14ac:dyDescent="0.25">
      <c r="A1494" t="s">
        <v>258</v>
      </c>
      <c r="B1494" t="s">
        <v>1338</v>
      </c>
      <c r="C1494" t="s">
        <v>361</v>
      </c>
      <c r="D1494" t="s">
        <v>360</v>
      </c>
    </row>
    <row r="1495" spans="1:4" x14ac:dyDescent="0.25">
      <c r="A1495" t="s">
        <v>290</v>
      </c>
      <c r="B1495" t="s">
        <v>291</v>
      </c>
      <c r="C1495" t="s">
        <v>360</v>
      </c>
      <c r="D1495" t="s">
        <v>360</v>
      </c>
    </row>
    <row r="1496" spans="1:4" x14ac:dyDescent="0.25">
      <c r="A1496" t="s">
        <v>290</v>
      </c>
      <c r="B1496" t="s">
        <v>291</v>
      </c>
      <c r="C1496" t="s">
        <v>360</v>
      </c>
      <c r="D1496" t="s">
        <v>360</v>
      </c>
    </row>
    <row r="1497" spans="1:4" x14ac:dyDescent="0.25">
      <c r="A1497" t="s">
        <v>290</v>
      </c>
      <c r="B1497" t="s">
        <v>291</v>
      </c>
      <c r="C1497" t="s">
        <v>361</v>
      </c>
      <c r="D1497" t="s">
        <v>360</v>
      </c>
    </row>
    <row r="1498" spans="1:4" x14ac:dyDescent="0.25">
      <c r="A1498" t="s">
        <v>290</v>
      </c>
      <c r="B1498" t="s">
        <v>291</v>
      </c>
      <c r="C1498" t="s">
        <v>361</v>
      </c>
      <c r="D1498" t="s">
        <v>360</v>
      </c>
    </row>
    <row r="1499" spans="1:4" x14ac:dyDescent="0.25">
      <c r="A1499" t="s">
        <v>290</v>
      </c>
      <c r="B1499" t="s">
        <v>291</v>
      </c>
      <c r="C1499" t="s">
        <v>360</v>
      </c>
      <c r="D1499" t="s">
        <v>360</v>
      </c>
    </row>
    <row r="1500" spans="1:4" x14ac:dyDescent="0.25">
      <c r="A1500" t="s">
        <v>290</v>
      </c>
      <c r="B1500" t="s">
        <v>291</v>
      </c>
      <c r="C1500" t="s">
        <v>360</v>
      </c>
      <c r="D1500" t="s">
        <v>360</v>
      </c>
    </row>
    <row r="1501" spans="1:4" x14ac:dyDescent="0.25">
      <c r="A1501" t="s">
        <v>290</v>
      </c>
      <c r="B1501" t="s">
        <v>291</v>
      </c>
      <c r="C1501" t="s">
        <v>360</v>
      </c>
      <c r="D1501" t="s">
        <v>360</v>
      </c>
    </row>
    <row r="1502" spans="1:4" x14ac:dyDescent="0.25">
      <c r="A1502" t="s">
        <v>290</v>
      </c>
      <c r="B1502" t="s">
        <v>291</v>
      </c>
      <c r="C1502" t="s">
        <v>362</v>
      </c>
      <c r="D1502" t="s">
        <v>360</v>
      </c>
    </row>
    <row r="1503" spans="1:4" x14ac:dyDescent="0.25">
      <c r="A1503" t="s">
        <v>290</v>
      </c>
      <c r="B1503" t="s">
        <v>291</v>
      </c>
      <c r="C1503" t="s">
        <v>360</v>
      </c>
      <c r="D1503" t="s">
        <v>360</v>
      </c>
    </row>
    <row r="1504" spans="1:4" x14ac:dyDescent="0.25">
      <c r="A1504" t="s">
        <v>290</v>
      </c>
      <c r="B1504" t="s">
        <v>291</v>
      </c>
      <c r="C1504" t="s">
        <v>362</v>
      </c>
      <c r="D1504" t="s">
        <v>360</v>
      </c>
    </row>
    <row r="1505" spans="1:4" x14ac:dyDescent="0.25">
      <c r="A1505" t="s">
        <v>290</v>
      </c>
      <c r="B1505" t="s">
        <v>291</v>
      </c>
      <c r="C1505" t="s">
        <v>362</v>
      </c>
      <c r="D1505" t="s">
        <v>360</v>
      </c>
    </row>
    <row r="1506" spans="1:4" x14ac:dyDescent="0.25">
      <c r="A1506" t="s">
        <v>290</v>
      </c>
      <c r="B1506" t="s">
        <v>291</v>
      </c>
      <c r="C1506" t="s">
        <v>361</v>
      </c>
      <c r="D1506" t="s">
        <v>360</v>
      </c>
    </row>
    <row r="1507" spans="1:4" x14ac:dyDescent="0.25">
      <c r="A1507" t="s">
        <v>290</v>
      </c>
      <c r="B1507" t="s">
        <v>291</v>
      </c>
      <c r="C1507" t="s">
        <v>361</v>
      </c>
      <c r="D1507" t="s">
        <v>360</v>
      </c>
    </row>
    <row r="1508" spans="1:4" x14ac:dyDescent="0.25">
      <c r="A1508" t="s">
        <v>290</v>
      </c>
      <c r="B1508" t="s">
        <v>291</v>
      </c>
      <c r="C1508" t="s">
        <v>361</v>
      </c>
      <c r="D1508" t="s">
        <v>360</v>
      </c>
    </row>
    <row r="1509" spans="1:4" x14ac:dyDescent="0.25">
      <c r="A1509" t="s">
        <v>290</v>
      </c>
      <c r="B1509" t="s">
        <v>291</v>
      </c>
      <c r="C1509" t="s">
        <v>359</v>
      </c>
      <c r="D1509" t="s">
        <v>360</v>
      </c>
    </row>
    <row r="1510" spans="1:4" x14ac:dyDescent="0.25">
      <c r="A1510" t="s">
        <v>290</v>
      </c>
      <c r="B1510" t="s">
        <v>291</v>
      </c>
      <c r="C1510" t="s">
        <v>361</v>
      </c>
      <c r="D1510" t="s">
        <v>360</v>
      </c>
    </row>
    <row r="1511" spans="1:4" x14ac:dyDescent="0.25">
      <c r="A1511" t="s">
        <v>290</v>
      </c>
      <c r="B1511" t="s">
        <v>291</v>
      </c>
      <c r="C1511" t="s">
        <v>360</v>
      </c>
      <c r="D1511" t="s">
        <v>360</v>
      </c>
    </row>
    <row r="1512" spans="1:4" x14ac:dyDescent="0.25">
      <c r="A1512" t="s">
        <v>290</v>
      </c>
      <c r="B1512" t="s">
        <v>291</v>
      </c>
      <c r="C1512" t="s">
        <v>360</v>
      </c>
      <c r="D1512" t="s">
        <v>360</v>
      </c>
    </row>
    <row r="1513" spans="1:4" x14ac:dyDescent="0.25">
      <c r="A1513" t="s">
        <v>290</v>
      </c>
      <c r="B1513" t="s">
        <v>291</v>
      </c>
      <c r="C1513" t="s">
        <v>361</v>
      </c>
      <c r="D1513" t="s">
        <v>360</v>
      </c>
    </row>
    <row r="1514" spans="1:4" x14ac:dyDescent="0.25">
      <c r="A1514" t="s">
        <v>290</v>
      </c>
      <c r="B1514" t="s">
        <v>291</v>
      </c>
      <c r="C1514" t="s">
        <v>362</v>
      </c>
      <c r="D1514" t="s">
        <v>360</v>
      </c>
    </row>
    <row r="1515" spans="1:4" x14ac:dyDescent="0.25">
      <c r="A1515" t="s">
        <v>290</v>
      </c>
      <c r="B1515" t="s">
        <v>291</v>
      </c>
      <c r="C1515" t="s">
        <v>361</v>
      </c>
      <c r="D1515" t="s">
        <v>360</v>
      </c>
    </row>
    <row r="1516" spans="1:4" x14ac:dyDescent="0.25">
      <c r="A1516" t="s">
        <v>290</v>
      </c>
      <c r="B1516" t="s">
        <v>293</v>
      </c>
      <c r="C1516" t="s">
        <v>359</v>
      </c>
      <c r="D1516" t="s">
        <v>359</v>
      </c>
    </row>
    <row r="1517" spans="1:4" x14ac:dyDescent="0.25">
      <c r="A1517" t="s">
        <v>290</v>
      </c>
      <c r="B1517" t="s">
        <v>293</v>
      </c>
      <c r="C1517" t="s">
        <v>359</v>
      </c>
      <c r="D1517" t="s">
        <v>359</v>
      </c>
    </row>
    <row r="1518" spans="1:4" x14ac:dyDescent="0.25">
      <c r="A1518" t="s">
        <v>290</v>
      </c>
      <c r="B1518" t="s">
        <v>293</v>
      </c>
      <c r="C1518" t="s">
        <v>359</v>
      </c>
      <c r="D1518" t="s">
        <v>359</v>
      </c>
    </row>
    <row r="1519" spans="1:4" x14ac:dyDescent="0.25">
      <c r="A1519" t="s">
        <v>290</v>
      </c>
      <c r="B1519" t="s">
        <v>293</v>
      </c>
      <c r="C1519" t="s">
        <v>361</v>
      </c>
      <c r="D1519" t="s">
        <v>359</v>
      </c>
    </row>
    <row r="1520" spans="1:4" x14ac:dyDescent="0.25">
      <c r="A1520" t="s">
        <v>290</v>
      </c>
      <c r="B1520" t="s">
        <v>293</v>
      </c>
      <c r="C1520" t="s">
        <v>360</v>
      </c>
      <c r="D1520" t="s">
        <v>359</v>
      </c>
    </row>
    <row r="1521" spans="1:4" x14ac:dyDescent="0.25">
      <c r="A1521" t="s">
        <v>290</v>
      </c>
      <c r="B1521" t="s">
        <v>293</v>
      </c>
      <c r="C1521" t="s">
        <v>359</v>
      </c>
      <c r="D1521" t="s">
        <v>359</v>
      </c>
    </row>
    <row r="1522" spans="1:4" x14ac:dyDescent="0.25">
      <c r="A1522" t="s">
        <v>290</v>
      </c>
      <c r="B1522" t="s">
        <v>293</v>
      </c>
      <c r="C1522" t="s">
        <v>359</v>
      </c>
      <c r="D1522" t="s">
        <v>359</v>
      </c>
    </row>
    <row r="1523" spans="1:4" x14ac:dyDescent="0.25">
      <c r="A1523" t="s">
        <v>290</v>
      </c>
      <c r="B1523" t="s">
        <v>293</v>
      </c>
      <c r="C1523" t="s">
        <v>362</v>
      </c>
      <c r="D1523" t="s">
        <v>359</v>
      </c>
    </row>
    <row r="1524" spans="1:4" x14ac:dyDescent="0.25">
      <c r="A1524" t="s">
        <v>290</v>
      </c>
      <c r="B1524" t="s">
        <v>293</v>
      </c>
      <c r="C1524" t="s">
        <v>361</v>
      </c>
      <c r="D1524" t="s">
        <v>359</v>
      </c>
    </row>
    <row r="1525" spans="1:4" x14ac:dyDescent="0.25">
      <c r="A1525" t="s">
        <v>290</v>
      </c>
      <c r="B1525" t="s">
        <v>293</v>
      </c>
      <c r="C1525" t="s">
        <v>359</v>
      </c>
      <c r="D1525" t="s">
        <v>359</v>
      </c>
    </row>
    <row r="1526" spans="1:4" x14ac:dyDescent="0.25">
      <c r="A1526" t="s">
        <v>290</v>
      </c>
      <c r="B1526" t="s">
        <v>293</v>
      </c>
      <c r="C1526" t="s">
        <v>360</v>
      </c>
      <c r="D1526" t="s">
        <v>359</v>
      </c>
    </row>
    <row r="1527" spans="1:4" x14ac:dyDescent="0.25">
      <c r="A1527" t="s">
        <v>290</v>
      </c>
      <c r="B1527" t="s">
        <v>293</v>
      </c>
      <c r="C1527" t="s">
        <v>362</v>
      </c>
      <c r="D1527" t="s">
        <v>359</v>
      </c>
    </row>
    <row r="1528" spans="1:4" x14ac:dyDescent="0.25">
      <c r="A1528" t="s">
        <v>290</v>
      </c>
      <c r="B1528" t="s">
        <v>293</v>
      </c>
      <c r="C1528" t="s">
        <v>362</v>
      </c>
      <c r="D1528" t="s">
        <v>359</v>
      </c>
    </row>
    <row r="1529" spans="1:4" x14ac:dyDescent="0.25">
      <c r="A1529" t="s">
        <v>290</v>
      </c>
      <c r="B1529" t="s">
        <v>293</v>
      </c>
      <c r="C1529" t="s">
        <v>360</v>
      </c>
      <c r="D1529" t="s">
        <v>359</v>
      </c>
    </row>
    <row r="1530" spans="1:4" x14ac:dyDescent="0.25">
      <c r="A1530" t="s">
        <v>290</v>
      </c>
      <c r="B1530" t="s">
        <v>293</v>
      </c>
      <c r="C1530" t="s">
        <v>362</v>
      </c>
      <c r="D1530" t="s">
        <v>359</v>
      </c>
    </row>
    <row r="1531" spans="1:4" x14ac:dyDescent="0.25">
      <c r="A1531" t="s">
        <v>290</v>
      </c>
      <c r="B1531" t="s">
        <v>293</v>
      </c>
      <c r="C1531" t="s">
        <v>361</v>
      </c>
      <c r="D1531" t="s">
        <v>359</v>
      </c>
    </row>
    <row r="1532" spans="1:4" x14ac:dyDescent="0.25">
      <c r="A1532" t="s">
        <v>290</v>
      </c>
      <c r="B1532" t="s">
        <v>296</v>
      </c>
      <c r="C1532" t="s">
        <v>362</v>
      </c>
      <c r="D1532" t="s">
        <v>359</v>
      </c>
    </row>
    <row r="1533" spans="1:4" x14ac:dyDescent="0.25">
      <c r="A1533" t="s">
        <v>290</v>
      </c>
      <c r="B1533" t="s">
        <v>296</v>
      </c>
      <c r="C1533" t="s">
        <v>361</v>
      </c>
      <c r="D1533" t="s">
        <v>359</v>
      </c>
    </row>
    <row r="1534" spans="1:4" x14ac:dyDescent="0.25">
      <c r="A1534" t="s">
        <v>290</v>
      </c>
      <c r="B1534" t="s">
        <v>296</v>
      </c>
      <c r="C1534" t="s">
        <v>360</v>
      </c>
      <c r="D1534" t="s">
        <v>359</v>
      </c>
    </row>
    <row r="1535" spans="1:4" x14ac:dyDescent="0.25">
      <c r="A1535" t="s">
        <v>290</v>
      </c>
      <c r="B1535" t="s">
        <v>296</v>
      </c>
      <c r="C1535" t="s">
        <v>359</v>
      </c>
      <c r="D1535" t="s">
        <v>359</v>
      </c>
    </row>
    <row r="1536" spans="1:4" x14ac:dyDescent="0.25">
      <c r="A1536" t="s">
        <v>290</v>
      </c>
      <c r="B1536" t="s">
        <v>296</v>
      </c>
      <c r="C1536" t="s">
        <v>359</v>
      </c>
      <c r="D1536" t="s">
        <v>359</v>
      </c>
    </row>
    <row r="1537" spans="1:4" x14ac:dyDescent="0.25">
      <c r="A1537" t="s">
        <v>290</v>
      </c>
      <c r="B1537" t="s">
        <v>299</v>
      </c>
      <c r="C1537" t="s">
        <v>359</v>
      </c>
      <c r="D1537" t="s">
        <v>359</v>
      </c>
    </row>
    <row r="1538" spans="1:4" x14ac:dyDescent="0.25">
      <c r="A1538" t="s">
        <v>290</v>
      </c>
      <c r="B1538" t="s">
        <v>299</v>
      </c>
      <c r="C1538" t="s">
        <v>359</v>
      </c>
      <c r="D1538" t="s">
        <v>359</v>
      </c>
    </row>
    <row r="1539" spans="1:4" x14ac:dyDescent="0.25">
      <c r="A1539" t="s">
        <v>290</v>
      </c>
      <c r="B1539" t="s">
        <v>299</v>
      </c>
      <c r="C1539" t="s">
        <v>359</v>
      </c>
      <c r="D1539" t="s">
        <v>359</v>
      </c>
    </row>
    <row r="1540" spans="1:4" x14ac:dyDescent="0.25">
      <c r="A1540" t="s">
        <v>290</v>
      </c>
      <c r="B1540" t="s">
        <v>299</v>
      </c>
      <c r="C1540" t="s">
        <v>359</v>
      </c>
      <c r="D1540" t="s">
        <v>359</v>
      </c>
    </row>
    <row r="1541" spans="1:4" x14ac:dyDescent="0.25">
      <c r="A1541" t="s">
        <v>290</v>
      </c>
      <c r="B1541" t="s">
        <v>299</v>
      </c>
      <c r="C1541" t="s">
        <v>359</v>
      </c>
      <c r="D1541" t="s">
        <v>359</v>
      </c>
    </row>
    <row r="1542" spans="1:4" x14ac:dyDescent="0.25">
      <c r="A1542" t="s">
        <v>290</v>
      </c>
      <c r="B1542" t="s">
        <v>299</v>
      </c>
      <c r="C1542" t="s">
        <v>359</v>
      </c>
      <c r="D1542" t="s">
        <v>359</v>
      </c>
    </row>
    <row r="1543" spans="1:4" x14ac:dyDescent="0.25">
      <c r="A1543" t="s">
        <v>290</v>
      </c>
      <c r="B1543" t="s">
        <v>299</v>
      </c>
      <c r="C1543" t="s">
        <v>360</v>
      </c>
      <c r="D1543" t="s">
        <v>359</v>
      </c>
    </row>
    <row r="1544" spans="1:4" x14ac:dyDescent="0.25">
      <c r="A1544" t="s">
        <v>290</v>
      </c>
      <c r="B1544" t="s">
        <v>299</v>
      </c>
      <c r="C1544" t="s">
        <v>359</v>
      </c>
      <c r="D1544" t="s">
        <v>359</v>
      </c>
    </row>
    <row r="1545" spans="1:4" x14ac:dyDescent="0.25">
      <c r="A1545" t="s">
        <v>290</v>
      </c>
      <c r="B1545" t="s">
        <v>299</v>
      </c>
      <c r="C1545" t="s">
        <v>359</v>
      </c>
      <c r="D1545" t="s">
        <v>359</v>
      </c>
    </row>
    <row r="1546" spans="1:4" x14ac:dyDescent="0.25">
      <c r="A1546" t="s">
        <v>290</v>
      </c>
      <c r="B1546" t="s">
        <v>299</v>
      </c>
      <c r="C1546" t="s">
        <v>359</v>
      </c>
      <c r="D1546" t="s">
        <v>359</v>
      </c>
    </row>
    <row r="1547" spans="1:4" x14ac:dyDescent="0.25">
      <c r="A1547" t="s">
        <v>290</v>
      </c>
      <c r="B1547" t="s">
        <v>299</v>
      </c>
      <c r="C1547" t="s">
        <v>359</v>
      </c>
      <c r="D1547" t="s">
        <v>359</v>
      </c>
    </row>
    <row r="1548" spans="1:4" x14ac:dyDescent="0.25">
      <c r="A1548" t="s">
        <v>290</v>
      </c>
      <c r="B1548" t="s">
        <v>299</v>
      </c>
      <c r="C1548" t="s">
        <v>360</v>
      </c>
      <c r="D1548" t="s">
        <v>359</v>
      </c>
    </row>
    <row r="1549" spans="1:4" x14ac:dyDescent="0.25">
      <c r="A1549" t="s">
        <v>290</v>
      </c>
      <c r="B1549" t="s">
        <v>299</v>
      </c>
      <c r="C1549" t="s">
        <v>362</v>
      </c>
      <c r="D1549" t="s">
        <v>359</v>
      </c>
    </row>
    <row r="1550" spans="1:4" x14ac:dyDescent="0.25">
      <c r="A1550" t="s">
        <v>290</v>
      </c>
      <c r="B1550" t="s">
        <v>299</v>
      </c>
      <c r="C1550" t="s">
        <v>361</v>
      </c>
      <c r="D1550" t="s">
        <v>359</v>
      </c>
    </row>
    <row r="1551" spans="1:4" x14ac:dyDescent="0.25">
      <c r="A1551" t="s">
        <v>290</v>
      </c>
      <c r="B1551" t="s">
        <v>299</v>
      </c>
      <c r="C1551" t="s">
        <v>359</v>
      </c>
      <c r="D1551" t="s">
        <v>359</v>
      </c>
    </row>
    <row r="1552" spans="1:4" x14ac:dyDescent="0.25">
      <c r="A1552" t="s">
        <v>290</v>
      </c>
      <c r="B1552" t="s">
        <v>299</v>
      </c>
      <c r="C1552" t="s">
        <v>360</v>
      </c>
      <c r="D1552" t="s">
        <v>359</v>
      </c>
    </row>
    <row r="1553" spans="1:4" x14ac:dyDescent="0.25">
      <c r="A1553" t="s">
        <v>290</v>
      </c>
      <c r="B1553" t="s">
        <v>299</v>
      </c>
      <c r="C1553" t="s">
        <v>359</v>
      </c>
      <c r="D1553" t="s">
        <v>359</v>
      </c>
    </row>
    <row r="1554" spans="1:4" x14ac:dyDescent="0.25">
      <c r="A1554" t="s">
        <v>290</v>
      </c>
      <c r="B1554" t="s">
        <v>299</v>
      </c>
      <c r="C1554" t="s">
        <v>359</v>
      </c>
      <c r="D1554" t="s">
        <v>359</v>
      </c>
    </row>
    <row r="1555" spans="1:4" x14ac:dyDescent="0.25">
      <c r="A1555" t="s">
        <v>290</v>
      </c>
      <c r="B1555" t="s">
        <v>299</v>
      </c>
      <c r="C1555" t="s">
        <v>359</v>
      </c>
      <c r="D1555" t="s">
        <v>359</v>
      </c>
    </row>
    <row r="1556" spans="1:4" x14ac:dyDescent="0.25">
      <c r="A1556" t="s">
        <v>290</v>
      </c>
      <c r="B1556" t="s">
        <v>299</v>
      </c>
      <c r="C1556" t="s">
        <v>360</v>
      </c>
      <c r="D1556" t="s">
        <v>359</v>
      </c>
    </row>
    <row r="1557" spans="1:4" x14ac:dyDescent="0.25">
      <c r="A1557" t="s">
        <v>290</v>
      </c>
      <c r="B1557" t="s">
        <v>299</v>
      </c>
      <c r="C1557" t="s">
        <v>360</v>
      </c>
      <c r="D1557" t="s">
        <v>359</v>
      </c>
    </row>
    <row r="1558" spans="1:4" x14ac:dyDescent="0.25">
      <c r="A1558" t="s">
        <v>290</v>
      </c>
      <c r="B1558" t="s">
        <v>301</v>
      </c>
      <c r="C1558" t="s">
        <v>360</v>
      </c>
      <c r="D1558" t="s">
        <v>360</v>
      </c>
    </row>
    <row r="1559" spans="1:4" x14ac:dyDescent="0.25">
      <c r="A1559" t="s">
        <v>290</v>
      </c>
      <c r="B1559" t="s">
        <v>301</v>
      </c>
      <c r="C1559" t="s">
        <v>360</v>
      </c>
      <c r="D1559" t="s">
        <v>360</v>
      </c>
    </row>
    <row r="1560" spans="1:4" x14ac:dyDescent="0.25">
      <c r="A1560" t="s">
        <v>290</v>
      </c>
      <c r="B1560" t="s">
        <v>301</v>
      </c>
      <c r="C1560" t="s">
        <v>360</v>
      </c>
      <c r="D1560" t="s">
        <v>360</v>
      </c>
    </row>
    <row r="1561" spans="1:4" x14ac:dyDescent="0.25">
      <c r="A1561" t="s">
        <v>290</v>
      </c>
      <c r="B1561" t="s">
        <v>301</v>
      </c>
      <c r="C1561" t="s">
        <v>360</v>
      </c>
      <c r="D1561" t="s">
        <v>360</v>
      </c>
    </row>
    <row r="1562" spans="1:4" x14ac:dyDescent="0.25">
      <c r="A1562" t="s">
        <v>290</v>
      </c>
      <c r="B1562" t="s">
        <v>301</v>
      </c>
      <c r="C1562" t="s">
        <v>360</v>
      </c>
      <c r="D1562" t="s">
        <v>360</v>
      </c>
    </row>
    <row r="1563" spans="1:4" x14ac:dyDescent="0.25">
      <c r="A1563" t="s">
        <v>290</v>
      </c>
      <c r="B1563" t="s">
        <v>301</v>
      </c>
      <c r="C1563" t="s">
        <v>359</v>
      </c>
      <c r="D1563" t="s">
        <v>360</v>
      </c>
    </row>
    <row r="1564" spans="1:4" x14ac:dyDescent="0.25">
      <c r="A1564" t="s">
        <v>290</v>
      </c>
      <c r="B1564" t="s">
        <v>303</v>
      </c>
      <c r="C1564" t="s">
        <v>362</v>
      </c>
      <c r="D1564" t="s">
        <v>361</v>
      </c>
    </row>
    <row r="1565" spans="1:4" x14ac:dyDescent="0.25">
      <c r="A1565" t="s">
        <v>290</v>
      </c>
      <c r="B1565" t="s">
        <v>303</v>
      </c>
      <c r="C1565" t="s">
        <v>361</v>
      </c>
      <c r="D1565" t="s">
        <v>361</v>
      </c>
    </row>
    <row r="1566" spans="1:4" x14ac:dyDescent="0.25">
      <c r="A1566" t="s">
        <v>290</v>
      </c>
      <c r="B1566" t="s">
        <v>303</v>
      </c>
      <c r="C1566" t="s">
        <v>361</v>
      </c>
      <c r="D1566" t="s">
        <v>361</v>
      </c>
    </row>
    <row r="1567" spans="1:4" x14ac:dyDescent="0.25">
      <c r="A1567" t="s">
        <v>290</v>
      </c>
      <c r="B1567" t="s">
        <v>303</v>
      </c>
      <c r="C1567" t="s">
        <v>359</v>
      </c>
      <c r="D1567" t="s">
        <v>361</v>
      </c>
    </row>
    <row r="1568" spans="1:4" x14ac:dyDescent="0.25">
      <c r="A1568" t="s">
        <v>290</v>
      </c>
      <c r="B1568" t="s">
        <v>303</v>
      </c>
      <c r="C1568" t="s">
        <v>360</v>
      </c>
      <c r="D1568" t="s">
        <v>361</v>
      </c>
    </row>
    <row r="1569" spans="1:4" x14ac:dyDescent="0.25">
      <c r="A1569" t="s">
        <v>290</v>
      </c>
      <c r="B1569" t="s">
        <v>305</v>
      </c>
      <c r="C1569" t="s">
        <v>362</v>
      </c>
      <c r="D1569" t="s">
        <v>362</v>
      </c>
    </row>
    <row r="1570" spans="1:4" x14ac:dyDescent="0.25">
      <c r="A1570" t="s">
        <v>290</v>
      </c>
      <c r="B1570" t="s">
        <v>305</v>
      </c>
      <c r="C1570" t="s">
        <v>362</v>
      </c>
      <c r="D1570" t="s">
        <v>362</v>
      </c>
    </row>
    <row r="1571" spans="1:4" x14ac:dyDescent="0.25">
      <c r="A1571" t="s">
        <v>290</v>
      </c>
      <c r="B1571" t="s">
        <v>305</v>
      </c>
      <c r="C1571" t="s">
        <v>360</v>
      </c>
      <c r="D1571" t="s">
        <v>362</v>
      </c>
    </row>
    <row r="1572" spans="1:4" x14ac:dyDescent="0.25">
      <c r="A1572" t="s">
        <v>290</v>
      </c>
      <c r="B1572" t="s">
        <v>305</v>
      </c>
      <c r="C1572" t="s">
        <v>361</v>
      </c>
      <c r="D1572" t="s">
        <v>362</v>
      </c>
    </row>
    <row r="1573" spans="1:4" x14ac:dyDescent="0.25">
      <c r="A1573" t="s">
        <v>290</v>
      </c>
      <c r="B1573" t="s">
        <v>305</v>
      </c>
      <c r="C1573" t="s">
        <v>360</v>
      </c>
      <c r="D1573" t="s">
        <v>362</v>
      </c>
    </row>
    <row r="1574" spans="1:4" x14ac:dyDescent="0.25">
      <c r="A1574" t="s">
        <v>290</v>
      </c>
      <c r="B1574" t="s">
        <v>305</v>
      </c>
      <c r="C1574" t="s">
        <v>361</v>
      </c>
      <c r="D1574" t="s">
        <v>362</v>
      </c>
    </row>
    <row r="1575" spans="1:4" x14ac:dyDescent="0.25">
      <c r="A1575" t="s">
        <v>290</v>
      </c>
      <c r="B1575" t="s">
        <v>305</v>
      </c>
      <c r="C1575" t="s">
        <v>359</v>
      </c>
      <c r="D1575" t="s">
        <v>362</v>
      </c>
    </row>
    <row r="1576" spans="1:4" x14ac:dyDescent="0.25">
      <c r="A1576" t="s">
        <v>290</v>
      </c>
      <c r="B1576" t="s">
        <v>305</v>
      </c>
      <c r="C1576" t="s">
        <v>359</v>
      </c>
      <c r="D1576" t="s">
        <v>362</v>
      </c>
    </row>
    <row r="1577" spans="1:4" x14ac:dyDescent="0.25">
      <c r="A1577" t="s">
        <v>290</v>
      </c>
      <c r="B1577" t="s">
        <v>305</v>
      </c>
      <c r="C1577" t="s">
        <v>359</v>
      </c>
      <c r="D1577" t="s">
        <v>362</v>
      </c>
    </row>
    <row r="1578" spans="1:4" x14ac:dyDescent="0.25">
      <c r="A1578" t="s">
        <v>290</v>
      </c>
      <c r="B1578" t="s">
        <v>305</v>
      </c>
      <c r="C1578" t="s">
        <v>359</v>
      </c>
      <c r="D1578" t="s">
        <v>362</v>
      </c>
    </row>
    <row r="1579" spans="1:4" x14ac:dyDescent="0.25">
      <c r="A1579" t="s">
        <v>290</v>
      </c>
      <c r="B1579" t="s">
        <v>305</v>
      </c>
      <c r="C1579" t="s">
        <v>361</v>
      </c>
      <c r="D1579" t="s">
        <v>362</v>
      </c>
    </row>
    <row r="1580" spans="1:4" x14ac:dyDescent="0.25">
      <c r="A1580" t="s">
        <v>290</v>
      </c>
      <c r="B1580" t="s">
        <v>305</v>
      </c>
      <c r="C1580" t="s">
        <v>360</v>
      </c>
      <c r="D1580" t="s">
        <v>362</v>
      </c>
    </row>
    <row r="1581" spans="1:4" x14ac:dyDescent="0.25">
      <c r="A1581" t="s">
        <v>290</v>
      </c>
      <c r="B1581" t="s">
        <v>305</v>
      </c>
      <c r="C1581" t="s">
        <v>361</v>
      </c>
      <c r="D1581" t="s">
        <v>362</v>
      </c>
    </row>
    <row r="1582" spans="1:4" x14ac:dyDescent="0.25">
      <c r="A1582" t="s">
        <v>290</v>
      </c>
      <c r="B1582" t="s">
        <v>305</v>
      </c>
      <c r="C1582" t="s">
        <v>362</v>
      </c>
      <c r="D1582" t="s">
        <v>362</v>
      </c>
    </row>
    <row r="1583" spans="1:4" x14ac:dyDescent="0.25">
      <c r="A1583" t="s">
        <v>290</v>
      </c>
      <c r="B1583" t="s">
        <v>305</v>
      </c>
      <c r="C1583" t="s">
        <v>360</v>
      </c>
      <c r="D1583" t="s">
        <v>362</v>
      </c>
    </row>
    <row r="1584" spans="1:4" x14ac:dyDescent="0.25">
      <c r="A1584" t="s">
        <v>290</v>
      </c>
      <c r="B1584" t="s">
        <v>305</v>
      </c>
      <c r="C1584" t="s">
        <v>361</v>
      </c>
      <c r="D1584" t="s">
        <v>362</v>
      </c>
    </row>
    <row r="1585" spans="1:4" x14ac:dyDescent="0.25">
      <c r="A1585" t="s">
        <v>290</v>
      </c>
      <c r="B1585" t="s">
        <v>305</v>
      </c>
      <c r="C1585" t="s">
        <v>361</v>
      </c>
      <c r="D1585" t="s">
        <v>362</v>
      </c>
    </row>
    <row r="1586" spans="1:4" x14ac:dyDescent="0.25">
      <c r="A1586" t="s">
        <v>290</v>
      </c>
      <c r="B1586" t="s">
        <v>305</v>
      </c>
      <c r="C1586" t="s">
        <v>360</v>
      </c>
      <c r="D1586" t="s">
        <v>362</v>
      </c>
    </row>
    <row r="1587" spans="1:4" x14ac:dyDescent="0.25">
      <c r="A1587" t="s">
        <v>290</v>
      </c>
      <c r="B1587" t="s">
        <v>305</v>
      </c>
      <c r="C1587" t="s">
        <v>360</v>
      </c>
      <c r="D1587" t="s">
        <v>362</v>
      </c>
    </row>
    <row r="1588" spans="1:4" x14ac:dyDescent="0.25">
      <c r="A1588" t="s">
        <v>290</v>
      </c>
      <c r="B1588" t="s">
        <v>305</v>
      </c>
      <c r="C1588" t="s">
        <v>361</v>
      </c>
      <c r="D1588" t="s">
        <v>362</v>
      </c>
    </row>
    <row r="1589" spans="1:4" x14ac:dyDescent="0.25">
      <c r="A1589" t="s">
        <v>290</v>
      </c>
      <c r="B1589" t="s">
        <v>305</v>
      </c>
      <c r="C1589" t="s">
        <v>360</v>
      </c>
      <c r="D1589" t="s">
        <v>362</v>
      </c>
    </row>
    <row r="1590" spans="1:4" x14ac:dyDescent="0.25">
      <c r="A1590" t="s">
        <v>290</v>
      </c>
      <c r="B1590" t="s">
        <v>305</v>
      </c>
      <c r="C1590" t="s">
        <v>360</v>
      </c>
      <c r="D1590" t="s">
        <v>362</v>
      </c>
    </row>
    <row r="1591" spans="1:4" x14ac:dyDescent="0.25">
      <c r="A1591" t="s">
        <v>290</v>
      </c>
      <c r="B1591" t="s">
        <v>305</v>
      </c>
      <c r="C1591" t="s">
        <v>362</v>
      </c>
      <c r="D1591" t="s">
        <v>362</v>
      </c>
    </row>
    <row r="1592" spans="1:4" x14ac:dyDescent="0.25">
      <c r="A1592" t="s">
        <v>290</v>
      </c>
      <c r="B1592" t="s">
        <v>305</v>
      </c>
      <c r="C1592" t="s">
        <v>360</v>
      </c>
      <c r="D1592" t="s">
        <v>362</v>
      </c>
    </row>
    <row r="1593" spans="1:4" x14ac:dyDescent="0.25">
      <c r="A1593" t="s">
        <v>290</v>
      </c>
      <c r="B1593" t="s">
        <v>307</v>
      </c>
      <c r="C1593" t="s">
        <v>361</v>
      </c>
      <c r="D1593" t="s">
        <v>361</v>
      </c>
    </row>
    <row r="1594" spans="1:4" x14ac:dyDescent="0.25">
      <c r="A1594" t="s">
        <v>290</v>
      </c>
      <c r="B1594" t="s">
        <v>307</v>
      </c>
      <c r="C1594" t="s">
        <v>361</v>
      </c>
      <c r="D1594" t="s">
        <v>361</v>
      </c>
    </row>
    <row r="1595" spans="1:4" x14ac:dyDescent="0.25">
      <c r="A1595" t="s">
        <v>290</v>
      </c>
      <c r="B1595" t="s">
        <v>307</v>
      </c>
      <c r="C1595" t="s">
        <v>362</v>
      </c>
      <c r="D1595" t="s">
        <v>361</v>
      </c>
    </row>
    <row r="1596" spans="1:4" x14ac:dyDescent="0.25">
      <c r="A1596" t="s">
        <v>290</v>
      </c>
      <c r="B1596" t="s">
        <v>307</v>
      </c>
      <c r="C1596" t="s">
        <v>362</v>
      </c>
      <c r="D1596" t="s">
        <v>361</v>
      </c>
    </row>
    <row r="1597" spans="1:4" x14ac:dyDescent="0.25">
      <c r="A1597" t="s">
        <v>290</v>
      </c>
      <c r="B1597" t="s">
        <v>307</v>
      </c>
      <c r="C1597" t="s">
        <v>360</v>
      </c>
      <c r="D1597" t="s">
        <v>361</v>
      </c>
    </row>
    <row r="1598" spans="1:4" x14ac:dyDescent="0.25">
      <c r="A1598" t="s">
        <v>290</v>
      </c>
      <c r="B1598" t="s">
        <v>307</v>
      </c>
      <c r="C1598" t="s">
        <v>360</v>
      </c>
      <c r="D1598" t="s">
        <v>361</v>
      </c>
    </row>
    <row r="1599" spans="1:4" x14ac:dyDescent="0.25">
      <c r="A1599" t="s">
        <v>290</v>
      </c>
      <c r="B1599" t="s">
        <v>307</v>
      </c>
      <c r="C1599" t="s">
        <v>360</v>
      </c>
      <c r="D1599" t="s">
        <v>361</v>
      </c>
    </row>
    <row r="1600" spans="1:4" x14ac:dyDescent="0.25">
      <c r="A1600" t="s">
        <v>290</v>
      </c>
      <c r="B1600" t="s">
        <v>307</v>
      </c>
      <c r="C1600" t="s">
        <v>360</v>
      </c>
      <c r="D1600" t="s">
        <v>361</v>
      </c>
    </row>
    <row r="1601" spans="1:4" x14ac:dyDescent="0.25">
      <c r="A1601" t="s">
        <v>290</v>
      </c>
      <c r="B1601" t="s">
        <v>307</v>
      </c>
      <c r="C1601" t="s">
        <v>360</v>
      </c>
      <c r="D1601" t="s">
        <v>361</v>
      </c>
    </row>
    <row r="1602" spans="1:4" x14ac:dyDescent="0.25">
      <c r="A1602" t="s">
        <v>290</v>
      </c>
      <c r="B1602" t="s">
        <v>307</v>
      </c>
      <c r="C1602" t="s">
        <v>361</v>
      </c>
      <c r="D1602" t="s">
        <v>361</v>
      </c>
    </row>
    <row r="1603" spans="1:4" x14ac:dyDescent="0.25">
      <c r="A1603" t="s">
        <v>290</v>
      </c>
      <c r="B1603" t="s">
        <v>307</v>
      </c>
      <c r="C1603" t="s">
        <v>360</v>
      </c>
      <c r="D1603" t="s">
        <v>361</v>
      </c>
    </row>
    <row r="1604" spans="1:4" x14ac:dyDescent="0.25">
      <c r="A1604" t="s">
        <v>290</v>
      </c>
      <c r="B1604" t="s">
        <v>307</v>
      </c>
      <c r="C1604" t="s">
        <v>361</v>
      </c>
      <c r="D1604" t="s">
        <v>361</v>
      </c>
    </row>
    <row r="1605" spans="1:4" x14ac:dyDescent="0.25">
      <c r="A1605" t="s">
        <v>290</v>
      </c>
      <c r="B1605" t="s">
        <v>307</v>
      </c>
      <c r="C1605" t="s">
        <v>359</v>
      </c>
      <c r="D1605" t="s">
        <v>361</v>
      </c>
    </row>
    <row r="1606" spans="1:4" x14ac:dyDescent="0.25">
      <c r="A1606" t="s">
        <v>290</v>
      </c>
      <c r="B1606" t="s">
        <v>307</v>
      </c>
      <c r="C1606" t="s">
        <v>360</v>
      </c>
      <c r="D1606" t="s">
        <v>361</v>
      </c>
    </row>
    <row r="1607" spans="1:4" x14ac:dyDescent="0.25">
      <c r="A1607" t="s">
        <v>290</v>
      </c>
      <c r="B1607" t="s">
        <v>307</v>
      </c>
      <c r="C1607" t="s">
        <v>360</v>
      </c>
      <c r="D1607" t="s">
        <v>361</v>
      </c>
    </row>
    <row r="1608" spans="1:4" x14ac:dyDescent="0.25">
      <c r="A1608" t="s">
        <v>290</v>
      </c>
      <c r="B1608" t="s">
        <v>307</v>
      </c>
      <c r="C1608" t="s">
        <v>360</v>
      </c>
      <c r="D1608" t="s">
        <v>361</v>
      </c>
    </row>
    <row r="1609" spans="1:4" x14ac:dyDescent="0.25">
      <c r="A1609" t="s">
        <v>290</v>
      </c>
      <c r="B1609" t="s">
        <v>307</v>
      </c>
      <c r="C1609" t="s">
        <v>362</v>
      </c>
      <c r="D1609" t="s">
        <v>361</v>
      </c>
    </row>
    <row r="1610" spans="1:4" x14ac:dyDescent="0.25">
      <c r="A1610" t="s">
        <v>290</v>
      </c>
      <c r="B1610" t="s">
        <v>307</v>
      </c>
      <c r="C1610" t="s">
        <v>361</v>
      </c>
      <c r="D1610" t="s">
        <v>361</v>
      </c>
    </row>
    <row r="1611" spans="1:4" x14ac:dyDescent="0.25">
      <c r="A1611" t="s">
        <v>290</v>
      </c>
      <c r="B1611" t="s">
        <v>307</v>
      </c>
      <c r="C1611" t="s">
        <v>361</v>
      </c>
      <c r="D1611" t="s">
        <v>361</v>
      </c>
    </row>
    <row r="1612" spans="1:4" x14ac:dyDescent="0.25">
      <c r="A1612" t="s">
        <v>290</v>
      </c>
      <c r="B1612" t="s">
        <v>307</v>
      </c>
      <c r="C1612" t="s">
        <v>359</v>
      </c>
      <c r="D1612" t="s">
        <v>361</v>
      </c>
    </row>
    <row r="1613" spans="1:4" x14ac:dyDescent="0.25">
      <c r="A1613" t="s">
        <v>290</v>
      </c>
      <c r="B1613" t="s">
        <v>310</v>
      </c>
      <c r="C1613" t="s">
        <v>361</v>
      </c>
      <c r="D1613" t="s">
        <v>362</v>
      </c>
    </row>
    <row r="1614" spans="1:4" x14ac:dyDescent="0.25">
      <c r="A1614" t="s">
        <v>290</v>
      </c>
      <c r="B1614" t="s">
        <v>310</v>
      </c>
      <c r="C1614" t="s">
        <v>362</v>
      </c>
      <c r="D1614" t="s">
        <v>362</v>
      </c>
    </row>
    <row r="1615" spans="1:4" x14ac:dyDescent="0.25">
      <c r="A1615" t="s">
        <v>290</v>
      </c>
      <c r="B1615" t="s">
        <v>310</v>
      </c>
      <c r="C1615" t="s">
        <v>362</v>
      </c>
      <c r="D1615" t="s">
        <v>362</v>
      </c>
    </row>
    <row r="1616" spans="1:4" x14ac:dyDescent="0.25">
      <c r="A1616" t="s">
        <v>290</v>
      </c>
      <c r="B1616" t="s">
        <v>310</v>
      </c>
      <c r="C1616" t="s">
        <v>362</v>
      </c>
      <c r="D1616" t="s">
        <v>362</v>
      </c>
    </row>
    <row r="1617" spans="1:4" x14ac:dyDescent="0.25">
      <c r="A1617" t="s">
        <v>290</v>
      </c>
      <c r="B1617" t="s">
        <v>310</v>
      </c>
      <c r="C1617" t="s">
        <v>359</v>
      </c>
      <c r="D1617" t="s">
        <v>362</v>
      </c>
    </row>
    <row r="1618" spans="1:4" x14ac:dyDescent="0.25">
      <c r="A1618" t="s">
        <v>290</v>
      </c>
      <c r="B1618" t="s">
        <v>310</v>
      </c>
      <c r="C1618" t="s">
        <v>359</v>
      </c>
      <c r="D1618" t="s">
        <v>362</v>
      </c>
    </row>
    <row r="1619" spans="1:4" x14ac:dyDescent="0.25">
      <c r="A1619" t="s">
        <v>290</v>
      </c>
      <c r="B1619" t="s">
        <v>310</v>
      </c>
      <c r="C1619" t="s">
        <v>360</v>
      </c>
      <c r="D1619" t="s">
        <v>362</v>
      </c>
    </row>
    <row r="1620" spans="1:4" x14ac:dyDescent="0.25">
      <c r="A1620" t="s">
        <v>290</v>
      </c>
      <c r="B1620" t="s">
        <v>310</v>
      </c>
      <c r="C1620" t="s">
        <v>359</v>
      </c>
      <c r="D1620" t="s">
        <v>362</v>
      </c>
    </row>
    <row r="1621" spans="1:4" x14ac:dyDescent="0.25">
      <c r="A1621" t="s">
        <v>290</v>
      </c>
      <c r="B1621" t="s">
        <v>310</v>
      </c>
      <c r="C1621" t="s">
        <v>359</v>
      </c>
      <c r="D1621" t="s">
        <v>362</v>
      </c>
    </row>
    <row r="1622" spans="1:4" x14ac:dyDescent="0.25">
      <c r="A1622" t="s">
        <v>290</v>
      </c>
      <c r="B1622" t="s">
        <v>310</v>
      </c>
      <c r="C1622" t="s">
        <v>359</v>
      </c>
      <c r="D1622" t="s">
        <v>362</v>
      </c>
    </row>
    <row r="1623" spans="1:4" x14ac:dyDescent="0.25">
      <c r="A1623" t="s">
        <v>290</v>
      </c>
      <c r="B1623" t="s">
        <v>310</v>
      </c>
      <c r="C1623" t="s">
        <v>361</v>
      </c>
      <c r="D1623" t="s">
        <v>362</v>
      </c>
    </row>
    <row r="1624" spans="1:4" x14ac:dyDescent="0.25">
      <c r="A1624" t="s">
        <v>290</v>
      </c>
      <c r="B1624" t="s">
        <v>310</v>
      </c>
      <c r="C1624" t="s">
        <v>360</v>
      </c>
      <c r="D1624" t="s">
        <v>362</v>
      </c>
    </row>
    <row r="1625" spans="1:4" x14ac:dyDescent="0.25">
      <c r="A1625" t="s">
        <v>290</v>
      </c>
      <c r="B1625" t="s">
        <v>310</v>
      </c>
      <c r="C1625" t="s">
        <v>362</v>
      </c>
      <c r="D1625" t="s">
        <v>362</v>
      </c>
    </row>
    <row r="1626" spans="1:4" x14ac:dyDescent="0.25">
      <c r="A1626" t="s">
        <v>290</v>
      </c>
      <c r="B1626" t="s">
        <v>310</v>
      </c>
      <c r="C1626" t="s">
        <v>361</v>
      </c>
      <c r="D1626" t="s">
        <v>362</v>
      </c>
    </row>
    <row r="1627" spans="1:4" x14ac:dyDescent="0.25">
      <c r="A1627" t="s">
        <v>290</v>
      </c>
      <c r="B1627" t="s">
        <v>310</v>
      </c>
      <c r="C1627" t="s">
        <v>362</v>
      </c>
      <c r="D1627" t="s">
        <v>362</v>
      </c>
    </row>
    <row r="1628" spans="1:4" x14ac:dyDescent="0.25">
      <c r="A1628" t="s">
        <v>290</v>
      </c>
      <c r="B1628" t="s">
        <v>310</v>
      </c>
      <c r="C1628" t="s">
        <v>361</v>
      </c>
      <c r="D1628" t="s">
        <v>362</v>
      </c>
    </row>
    <row r="1629" spans="1:4" x14ac:dyDescent="0.25">
      <c r="A1629" t="s">
        <v>290</v>
      </c>
      <c r="B1629" t="s">
        <v>310</v>
      </c>
      <c r="C1629" t="s">
        <v>359</v>
      </c>
      <c r="D1629" t="s">
        <v>362</v>
      </c>
    </row>
    <row r="1630" spans="1:4" x14ac:dyDescent="0.25">
      <c r="A1630" t="s">
        <v>290</v>
      </c>
      <c r="B1630" t="s">
        <v>316</v>
      </c>
      <c r="C1630" t="s">
        <v>361</v>
      </c>
      <c r="D1630" t="s">
        <v>362</v>
      </c>
    </row>
    <row r="1631" spans="1:4" x14ac:dyDescent="0.25">
      <c r="A1631" t="s">
        <v>290</v>
      </c>
      <c r="B1631" t="s">
        <v>316</v>
      </c>
      <c r="C1631" t="s">
        <v>362</v>
      </c>
      <c r="D1631" t="s">
        <v>362</v>
      </c>
    </row>
    <row r="1632" spans="1:4" x14ac:dyDescent="0.25">
      <c r="A1632" t="s">
        <v>290</v>
      </c>
      <c r="B1632" t="s">
        <v>316</v>
      </c>
      <c r="C1632" t="s">
        <v>360</v>
      </c>
      <c r="D1632" t="s">
        <v>362</v>
      </c>
    </row>
    <row r="1633" spans="1:4" x14ac:dyDescent="0.25">
      <c r="A1633" t="s">
        <v>290</v>
      </c>
      <c r="B1633" t="s">
        <v>316</v>
      </c>
      <c r="C1633" t="s">
        <v>360</v>
      </c>
      <c r="D1633" t="s">
        <v>362</v>
      </c>
    </row>
    <row r="1634" spans="1:4" x14ac:dyDescent="0.25">
      <c r="A1634" t="s">
        <v>290</v>
      </c>
      <c r="B1634" t="s">
        <v>316</v>
      </c>
      <c r="C1634" t="s">
        <v>362</v>
      </c>
      <c r="D1634" t="s">
        <v>362</v>
      </c>
    </row>
    <row r="1635" spans="1:4" x14ac:dyDescent="0.25">
      <c r="A1635" t="s">
        <v>290</v>
      </c>
      <c r="B1635" t="s">
        <v>316</v>
      </c>
      <c r="C1635" t="s">
        <v>359</v>
      </c>
      <c r="D1635" t="s">
        <v>362</v>
      </c>
    </row>
    <row r="1636" spans="1:4" x14ac:dyDescent="0.25">
      <c r="A1636" t="s">
        <v>290</v>
      </c>
      <c r="B1636" t="s">
        <v>316</v>
      </c>
      <c r="C1636" t="s">
        <v>361</v>
      </c>
      <c r="D1636" t="s">
        <v>362</v>
      </c>
    </row>
    <row r="1637" spans="1:4" x14ac:dyDescent="0.25">
      <c r="A1637" t="s">
        <v>290</v>
      </c>
      <c r="B1637" t="s">
        <v>316</v>
      </c>
      <c r="C1637" t="s">
        <v>362</v>
      </c>
      <c r="D1637" t="s">
        <v>362</v>
      </c>
    </row>
    <row r="1638" spans="1:4" x14ac:dyDescent="0.25">
      <c r="A1638" t="s">
        <v>290</v>
      </c>
      <c r="B1638" t="s">
        <v>316</v>
      </c>
      <c r="C1638" t="s">
        <v>361</v>
      </c>
      <c r="D1638" t="s">
        <v>362</v>
      </c>
    </row>
    <row r="1639" spans="1:4" x14ac:dyDescent="0.25">
      <c r="A1639" t="s">
        <v>290</v>
      </c>
      <c r="B1639" t="s">
        <v>316</v>
      </c>
      <c r="C1639" t="s">
        <v>360</v>
      </c>
      <c r="D1639" t="s">
        <v>362</v>
      </c>
    </row>
    <row r="1640" spans="1:4" x14ac:dyDescent="0.25">
      <c r="A1640" t="s">
        <v>290</v>
      </c>
      <c r="B1640" t="s">
        <v>316</v>
      </c>
      <c r="C1640" t="s">
        <v>360</v>
      </c>
      <c r="D1640" t="s">
        <v>362</v>
      </c>
    </row>
    <row r="1641" spans="1:4" x14ac:dyDescent="0.25">
      <c r="A1641" t="s">
        <v>290</v>
      </c>
      <c r="B1641" t="s">
        <v>316</v>
      </c>
      <c r="C1641" t="s">
        <v>362</v>
      </c>
      <c r="D1641" t="s">
        <v>362</v>
      </c>
    </row>
    <row r="1642" spans="1:4" x14ac:dyDescent="0.25">
      <c r="A1642" t="s">
        <v>290</v>
      </c>
      <c r="B1642" t="s">
        <v>316</v>
      </c>
      <c r="C1642" t="s">
        <v>361</v>
      </c>
      <c r="D1642" t="s">
        <v>362</v>
      </c>
    </row>
    <row r="1643" spans="1:4" x14ac:dyDescent="0.25">
      <c r="A1643" t="s">
        <v>290</v>
      </c>
      <c r="B1643" t="s">
        <v>316</v>
      </c>
      <c r="C1643" t="s">
        <v>360</v>
      </c>
      <c r="D1643" t="s">
        <v>362</v>
      </c>
    </row>
    <row r="1644" spans="1:4" x14ac:dyDescent="0.25">
      <c r="A1644" t="s">
        <v>290</v>
      </c>
      <c r="B1644" t="s">
        <v>316</v>
      </c>
      <c r="C1644" t="s">
        <v>360</v>
      </c>
      <c r="D1644" t="s">
        <v>362</v>
      </c>
    </row>
    <row r="1645" spans="1:4" x14ac:dyDescent="0.25">
      <c r="A1645" t="s">
        <v>290</v>
      </c>
      <c r="B1645" t="s">
        <v>316</v>
      </c>
      <c r="C1645" t="s">
        <v>360</v>
      </c>
      <c r="D1645" t="s">
        <v>362</v>
      </c>
    </row>
    <row r="1646" spans="1:4" x14ac:dyDescent="0.25">
      <c r="A1646" t="s">
        <v>290</v>
      </c>
      <c r="B1646" t="s">
        <v>316</v>
      </c>
      <c r="C1646" t="s">
        <v>360</v>
      </c>
      <c r="D1646" t="s">
        <v>362</v>
      </c>
    </row>
    <row r="1647" spans="1:4" x14ac:dyDescent="0.25">
      <c r="A1647" t="s">
        <v>290</v>
      </c>
      <c r="B1647" t="s">
        <v>316</v>
      </c>
      <c r="C1647" t="s">
        <v>360</v>
      </c>
      <c r="D1647" t="s">
        <v>362</v>
      </c>
    </row>
    <row r="1648" spans="1:4" x14ac:dyDescent="0.25">
      <c r="A1648" t="s">
        <v>290</v>
      </c>
      <c r="B1648" t="s">
        <v>316</v>
      </c>
      <c r="C1648" t="s">
        <v>360</v>
      </c>
      <c r="D1648" t="s">
        <v>362</v>
      </c>
    </row>
    <row r="1649" spans="1:4" x14ac:dyDescent="0.25">
      <c r="A1649" t="s">
        <v>290</v>
      </c>
      <c r="B1649" t="s">
        <v>316</v>
      </c>
      <c r="C1649" t="s">
        <v>362</v>
      </c>
      <c r="D1649" t="s">
        <v>362</v>
      </c>
    </row>
    <row r="1650" spans="1:4" x14ac:dyDescent="0.25">
      <c r="A1650" t="s">
        <v>290</v>
      </c>
      <c r="B1650" t="s">
        <v>316</v>
      </c>
      <c r="C1650" t="s">
        <v>360</v>
      </c>
      <c r="D1650" t="s">
        <v>362</v>
      </c>
    </row>
    <row r="1651" spans="1:4" x14ac:dyDescent="0.25">
      <c r="A1651" t="s">
        <v>319</v>
      </c>
      <c r="B1651" t="s">
        <v>320</v>
      </c>
      <c r="C1651" t="s">
        <v>360</v>
      </c>
      <c r="D1651" t="s">
        <v>360</v>
      </c>
    </row>
    <row r="1652" spans="1:4" x14ac:dyDescent="0.25">
      <c r="A1652" t="s">
        <v>319</v>
      </c>
      <c r="B1652" t="s">
        <v>320</v>
      </c>
      <c r="C1652" t="s">
        <v>359</v>
      </c>
      <c r="D1652" t="s">
        <v>360</v>
      </c>
    </row>
    <row r="1653" spans="1:4" x14ac:dyDescent="0.25">
      <c r="A1653" t="s">
        <v>319</v>
      </c>
      <c r="B1653" t="s">
        <v>320</v>
      </c>
      <c r="C1653" t="s">
        <v>360</v>
      </c>
      <c r="D1653" t="s">
        <v>360</v>
      </c>
    </row>
    <row r="1654" spans="1:4" x14ac:dyDescent="0.25">
      <c r="A1654" t="s">
        <v>319</v>
      </c>
      <c r="B1654" t="s">
        <v>320</v>
      </c>
      <c r="C1654" t="s">
        <v>361</v>
      </c>
      <c r="D1654" t="s">
        <v>360</v>
      </c>
    </row>
    <row r="1655" spans="1:4" x14ac:dyDescent="0.25">
      <c r="A1655" t="s">
        <v>319</v>
      </c>
      <c r="B1655" t="s">
        <v>320</v>
      </c>
      <c r="C1655" t="s">
        <v>360</v>
      </c>
      <c r="D1655" t="s">
        <v>360</v>
      </c>
    </row>
    <row r="1656" spans="1:4" x14ac:dyDescent="0.25">
      <c r="A1656" t="s">
        <v>319</v>
      </c>
      <c r="B1656" t="s">
        <v>320</v>
      </c>
      <c r="C1656" t="s">
        <v>359</v>
      </c>
      <c r="D1656" t="s">
        <v>360</v>
      </c>
    </row>
    <row r="1657" spans="1:4" x14ac:dyDescent="0.25">
      <c r="A1657" t="s">
        <v>319</v>
      </c>
      <c r="B1657" t="s">
        <v>320</v>
      </c>
      <c r="C1657" t="s">
        <v>359</v>
      </c>
      <c r="D1657" t="s">
        <v>360</v>
      </c>
    </row>
    <row r="1658" spans="1:4" x14ac:dyDescent="0.25">
      <c r="A1658" t="s">
        <v>319</v>
      </c>
      <c r="B1658" t="s">
        <v>320</v>
      </c>
      <c r="C1658" t="s">
        <v>359</v>
      </c>
      <c r="D1658" t="s">
        <v>360</v>
      </c>
    </row>
    <row r="1659" spans="1:4" x14ac:dyDescent="0.25">
      <c r="A1659" t="s">
        <v>319</v>
      </c>
      <c r="B1659" t="s">
        <v>322</v>
      </c>
      <c r="C1659" t="s">
        <v>360</v>
      </c>
      <c r="D1659" t="s">
        <v>359</v>
      </c>
    </row>
    <row r="1660" spans="1:4" x14ac:dyDescent="0.25">
      <c r="A1660" t="s">
        <v>319</v>
      </c>
      <c r="B1660" t="s">
        <v>322</v>
      </c>
      <c r="C1660" t="s">
        <v>359</v>
      </c>
      <c r="D1660" t="s">
        <v>359</v>
      </c>
    </row>
    <row r="1661" spans="1:4" x14ac:dyDescent="0.25">
      <c r="A1661" t="s">
        <v>319</v>
      </c>
      <c r="B1661" t="s">
        <v>322</v>
      </c>
      <c r="C1661" t="s">
        <v>359</v>
      </c>
      <c r="D1661" t="s">
        <v>359</v>
      </c>
    </row>
    <row r="1662" spans="1:4" x14ac:dyDescent="0.25">
      <c r="A1662" t="s">
        <v>319</v>
      </c>
      <c r="B1662" t="s">
        <v>322</v>
      </c>
      <c r="C1662" t="s">
        <v>359</v>
      </c>
      <c r="D1662" t="s">
        <v>359</v>
      </c>
    </row>
    <row r="1663" spans="1:4" x14ac:dyDescent="0.25">
      <c r="A1663" t="s">
        <v>319</v>
      </c>
      <c r="B1663" t="s">
        <v>322</v>
      </c>
      <c r="C1663" t="s">
        <v>359</v>
      </c>
      <c r="D1663" t="s">
        <v>359</v>
      </c>
    </row>
    <row r="1664" spans="1:4" x14ac:dyDescent="0.25">
      <c r="A1664" t="s">
        <v>319</v>
      </c>
      <c r="B1664" t="s">
        <v>322</v>
      </c>
      <c r="C1664" t="s">
        <v>359</v>
      </c>
      <c r="D1664" t="s">
        <v>359</v>
      </c>
    </row>
    <row r="1665" spans="1:4" x14ac:dyDescent="0.25">
      <c r="A1665" t="s">
        <v>319</v>
      </c>
      <c r="B1665" t="s">
        <v>322</v>
      </c>
      <c r="C1665" t="s">
        <v>359</v>
      </c>
      <c r="D1665" t="s">
        <v>359</v>
      </c>
    </row>
    <row r="1666" spans="1:4" x14ac:dyDescent="0.25">
      <c r="A1666" t="s">
        <v>319</v>
      </c>
      <c r="B1666" t="s">
        <v>322</v>
      </c>
      <c r="C1666" t="s">
        <v>359</v>
      </c>
      <c r="D1666" t="s">
        <v>359</v>
      </c>
    </row>
    <row r="1667" spans="1:4" x14ac:dyDescent="0.25">
      <c r="A1667" t="s">
        <v>319</v>
      </c>
      <c r="B1667" t="s">
        <v>322</v>
      </c>
      <c r="C1667" t="s">
        <v>359</v>
      </c>
      <c r="D1667" t="s">
        <v>359</v>
      </c>
    </row>
    <row r="1668" spans="1:4" x14ac:dyDescent="0.25">
      <c r="A1668" t="s">
        <v>319</v>
      </c>
      <c r="B1668" t="s">
        <v>322</v>
      </c>
      <c r="C1668" t="s">
        <v>359</v>
      </c>
      <c r="D1668" t="s">
        <v>359</v>
      </c>
    </row>
    <row r="1669" spans="1:4" x14ac:dyDescent="0.25">
      <c r="A1669" t="s">
        <v>319</v>
      </c>
      <c r="B1669" t="s">
        <v>322</v>
      </c>
      <c r="C1669" t="s">
        <v>359</v>
      </c>
      <c r="D1669" t="s">
        <v>359</v>
      </c>
    </row>
    <row r="1670" spans="1:4" x14ac:dyDescent="0.25">
      <c r="A1670" t="s">
        <v>319</v>
      </c>
      <c r="B1670" t="s">
        <v>322</v>
      </c>
      <c r="C1670" t="s">
        <v>359</v>
      </c>
      <c r="D1670" t="s">
        <v>359</v>
      </c>
    </row>
    <row r="1671" spans="1:4" x14ac:dyDescent="0.25">
      <c r="A1671" t="s">
        <v>319</v>
      </c>
      <c r="B1671" t="s">
        <v>322</v>
      </c>
      <c r="C1671" t="s">
        <v>360</v>
      </c>
      <c r="D1671" t="s">
        <v>359</v>
      </c>
    </row>
    <row r="1672" spans="1:4" x14ac:dyDescent="0.25">
      <c r="A1672" t="s">
        <v>319</v>
      </c>
      <c r="B1672" t="s">
        <v>322</v>
      </c>
      <c r="C1672" t="s">
        <v>362</v>
      </c>
      <c r="D1672" t="s">
        <v>359</v>
      </c>
    </row>
    <row r="1673" spans="1:4" x14ac:dyDescent="0.25">
      <c r="A1673" t="s">
        <v>319</v>
      </c>
      <c r="B1673" t="s">
        <v>324</v>
      </c>
      <c r="C1673" t="s">
        <v>361</v>
      </c>
      <c r="D1673" t="s">
        <v>361</v>
      </c>
    </row>
    <row r="1674" spans="1:4" x14ac:dyDescent="0.25">
      <c r="A1674" t="s">
        <v>319</v>
      </c>
      <c r="B1674" t="s">
        <v>324</v>
      </c>
      <c r="C1674" t="s">
        <v>359</v>
      </c>
      <c r="D1674" t="s">
        <v>361</v>
      </c>
    </row>
    <row r="1675" spans="1:4" x14ac:dyDescent="0.25">
      <c r="A1675" t="s">
        <v>319</v>
      </c>
      <c r="B1675" t="s">
        <v>324</v>
      </c>
      <c r="C1675" t="s">
        <v>361</v>
      </c>
      <c r="D1675" t="s">
        <v>361</v>
      </c>
    </row>
    <row r="1676" spans="1:4" x14ac:dyDescent="0.25">
      <c r="A1676" t="s">
        <v>319</v>
      </c>
      <c r="B1676" t="s">
        <v>324</v>
      </c>
      <c r="C1676" t="s">
        <v>361</v>
      </c>
      <c r="D1676" t="s">
        <v>361</v>
      </c>
    </row>
    <row r="1677" spans="1:4" x14ac:dyDescent="0.25">
      <c r="A1677" t="s">
        <v>319</v>
      </c>
      <c r="B1677" t="s">
        <v>324</v>
      </c>
      <c r="C1677" t="s">
        <v>360</v>
      </c>
      <c r="D1677" t="s">
        <v>361</v>
      </c>
    </row>
    <row r="1678" spans="1:4" x14ac:dyDescent="0.25">
      <c r="A1678" t="s">
        <v>319</v>
      </c>
      <c r="B1678" t="s">
        <v>324</v>
      </c>
      <c r="C1678" t="s">
        <v>359</v>
      </c>
      <c r="D1678" t="s">
        <v>361</v>
      </c>
    </row>
    <row r="1679" spans="1:4" x14ac:dyDescent="0.25">
      <c r="A1679" t="s">
        <v>319</v>
      </c>
      <c r="B1679" t="s">
        <v>324</v>
      </c>
      <c r="C1679" t="s">
        <v>360</v>
      </c>
      <c r="D1679" t="s">
        <v>361</v>
      </c>
    </row>
    <row r="1680" spans="1:4" x14ac:dyDescent="0.25">
      <c r="A1680" t="s">
        <v>319</v>
      </c>
      <c r="B1680" t="s">
        <v>324</v>
      </c>
      <c r="C1680" t="s">
        <v>359</v>
      </c>
      <c r="D1680" t="s">
        <v>361</v>
      </c>
    </row>
    <row r="1681" spans="1:4" x14ac:dyDescent="0.25">
      <c r="A1681" t="s">
        <v>319</v>
      </c>
      <c r="B1681" t="s">
        <v>324</v>
      </c>
      <c r="C1681" t="s">
        <v>362</v>
      </c>
      <c r="D1681" t="s">
        <v>361</v>
      </c>
    </row>
    <row r="1682" spans="1:4" x14ac:dyDescent="0.25">
      <c r="A1682" t="s">
        <v>319</v>
      </c>
      <c r="B1682" t="s">
        <v>324</v>
      </c>
      <c r="C1682" t="s">
        <v>360</v>
      </c>
      <c r="D1682" t="s">
        <v>361</v>
      </c>
    </row>
    <row r="1683" spans="1:4" x14ac:dyDescent="0.25">
      <c r="A1683" t="s">
        <v>319</v>
      </c>
      <c r="B1683" t="s">
        <v>324</v>
      </c>
      <c r="C1683" t="s">
        <v>360</v>
      </c>
      <c r="D1683" t="s">
        <v>361</v>
      </c>
    </row>
    <row r="1684" spans="1:4" x14ac:dyDescent="0.25">
      <c r="A1684" t="s">
        <v>319</v>
      </c>
      <c r="B1684" t="s">
        <v>324</v>
      </c>
      <c r="C1684" t="s">
        <v>359</v>
      </c>
      <c r="D1684" t="s">
        <v>361</v>
      </c>
    </row>
    <row r="1685" spans="1:4" x14ac:dyDescent="0.25">
      <c r="A1685" t="s">
        <v>319</v>
      </c>
      <c r="B1685" t="s">
        <v>324</v>
      </c>
      <c r="C1685" t="s">
        <v>359</v>
      </c>
      <c r="D1685" t="s">
        <v>361</v>
      </c>
    </row>
    <row r="1686" spans="1:4" x14ac:dyDescent="0.25">
      <c r="A1686" t="s">
        <v>319</v>
      </c>
      <c r="B1686" t="s">
        <v>324</v>
      </c>
      <c r="C1686" t="s">
        <v>359</v>
      </c>
      <c r="D1686" t="s">
        <v>361</v>
      </c>
    </row>
    <row r="1687" spans="1:4" x14ac:dyDescent="0.25">
      <c r="A1687" t="s">
        <v>319</v>
      </c>
      <c r="B1687" t="s">
        <v>324</v>
      </c>
      <c r="C1687" t="s">
        <v>360</v>
      </c>
      <c r="D1687" t="s">
        <v>361</v>
      </c>
    </row>
    <row r="1688" spans="1:4" x14ac:dyDescent="0.25">
      <c r="A1688" t="s">
        <v>319</v>
      </c>
      <c r="B1688" t="s">
        <v>324</v>
      </c>
      <c r="C1688" t="s">
        <v>360</v>
      </c>
      <c r="D1688" t="s">
        <v>361</v>
      </c>
    </row>
    <row r="1689" spans="1:4" x14ac:dyDescent="0.25">
      <c r="A1689" t="s">
        <v>319</v>
      </c>
      <c r="B1689" t="s">
        <v>324</v>
      </c>
      <c r="C1689" t="s">
        <v>359</v>
      </c>
      <c r="D1689" t="s">
        <v>361</v>
      </c>
    </row>
    <row r="1690" spans="1:4" x14ac:dyDescent="0.25">
      <c r="A1690" t="s">
        <v>319</v>
      </c>
      <c r="B1690" t="s">
        <v>324</v>
      </c>
      <c r="C1690" t="s">
        <v>360</v>
      </c>
      <c r="D1690" t="s">
        <v>361</v>
      </c>
    </row>
    <row r="1691" spans="1:4" x14ac:dyDescent="0.25">
      <c r="A1691" t="s">
        <v>319</v>
      </c>
      <c r="B1691" t="s">
        <v>324</v>
      </c>
      <c r="C1691" t="s">
        <v>359</v>
      </c>
      <c r="D1691" t="s">
        <v>361</v>
      </c>
    </row>
    <row r="1692" spans="1:4" x14ac:dyDescent="0.25">
      <c r="A1692" t="s">
        <v>319</v>
      </c>
      <c r="B1692" t="s">
        <v>324</v>
      </c>
      <c r="C1692" t="s">
        <v>359</v>
      </c>
      <c r="D1692" t="s">
        <v>361</v>
      </c>
    </row>
    <row r="1693" spans="1:4" x14ac:dyDescent="0.25">
      <c r="A1693" t="s">
        <v>319</v>
      </c>
      <c r="B1693" t="s">
        <v>326</v>
      </c>
      <c r="C1693" t="s">
        <v>360</v>
      </c>
      <c r="D1693" t="s">
        <v>360</v>
      </c>
    </row>
    <row r="1694" spans="1:4" x14ac:dyDescent="0.25">
      <c r="A1694" t="s">
        <v>319</v>
      </c>
      <c r="B1694" t="s">
        <v>326</v>
      </c>
      <c r="C1694" t="s">
        <v>360</v>
      </c>
      <c r="D1694" t="s">
        <v>360</v>
      </c>
    </row>
    <row r="1695" spans="1:4" x14ac:dyDescent="0.25">
      <c r="A1695" t="s">
        <v>319</v>
      </c>
      <c r="B1695" t="s">
        <v>326</v>
      </c>
      <c r="C1695" t="s">
        <v>359</v>
      </c>
      <c r="D1695" t="s">
        <v>360</v>
      </c>
    </row>
    <row r="1696" spans="1:4" x14ac:dyDescent="0.25">
      <c r="A1696" t="s">
        <v>319</v>
      </c>
      <c r="B1696" t="s">
        <v>326</v>
      </c>
      <c r="C1696" t="s">
        <v>361</v>
      </c>
      <c r="D1696" t="s">
        <v>360</v>
      </c>
    </row>
    <row r="1697" spans="1:4" x14ac:dyDescent="0.25">
      <c r="A1697" t="s">
        <v>319</v>
      </c>
      <c r="B1697" t="s">
        <v>326</v>
      </c>
      <c r="C1697" t="s">
        <v>360</v>
      </c>
      <c r="D1697" t="s">
        <v>360</v>
      </c>
    </row>
    <row r="1698" spans="1:4" x14ac:dyDescent="0.25">
      <c r="A1698" t="s">
        <v>319</v>
      </c>
      <c r="B1698" t="s">
        <v>326</v>
      </c>
      <c r="C1698" t="s">
        <v>359</v>
      </c>
      <c r="D1698" t="s">
        <v>360</v>
      </c>
    </row>
    <row r="1699" spans="1:4" x14ac:dyDescent="0.25">
      <c r="A1699" t="s">
        <v>319</v>
      </c>
      <c r="B1699" t="s">
        <v>326</v>
      </c>
      <c r="C1699" t="s">
        <v>360</v>
      </c>
      <c r="D1699" t="s">
        <v>360</v>
      </c>
    </row>
    <row r="1700" spans="1:4" x14ac:dyDescent="0.25">
      <c r="A1700" t="s">
        <v>319</v>
      </c>
      <c r="B1700" t="s">
        <v>326</v>
      </c>
      <c r="C1700" t="s">
        <v>360</v>
      </c>
      <c r="D1700" t="s">
        <v>360</v>
      </c>
    </row>
    <row r="1701" spans="1:4" x14ac:dyDescent="0.25">
      <c r="A1701" t="s">
        <v>319</v>
      </c>
      <c r="B1701" t="s">
        <v>326</v>
      </c>
      <c r="C1701" t="s">
        <v>360</v>
      </c>
      <c r="D1701" t="s">
        <v>360</v>
      </c>
    </row>
    <row r="1702" spans="1:4" x14ac:dyDescent="0.25">
      <c r="A1702" t="s">
        <v>319</v>
      </c>
      <c r="B1702" t="s">
        <v>326</v>
      </c>
      <c r="C1702" t="s">
        <v>359</v>
      </c>
      <c r="D1702" t="s">
        <v>360</v>
      </c>
    </row>
    <row r="1703" spans="1:4" x14ac:dyDescent="0.25">
      <c r="A1703" t="s">
        <v>319</v>
      </c>
      <c r="B1703" t="s">
        <v>326</v>
      </c>
      <c r="C1703" t="s">
        <v>359</v>
      </c>
      <c r="D1703" t="s">
        <v>360</v>
      </c>
    </row>
    <row r="1704" spans="1:4" x14ac:dyDescent="0.25">
      <c r="A1704" t="s">
        <v>319</v>
      </c>
      <c r="B1704" t="s">
        <v>326</v>
      </c>
      <c r="C1704" t="s">
        <v>359</v>
      </c>
      <c r="D1704" t="s">
        <v>360</v>
      </c>
    </row>
    <row r="1705" spans="1:4" x14ac:dyDescent="0.25">
      <c r="A1705" t="s">
        <v>319</v>
      </c>
      <c r="B1705" t="s">
        <v>326</v>
      </c>
      <c r="C1705" t="s">
        <v>361</v>
      </c>
      <c r="D1705" t="s">
        <v>360</v>
      </c>
    </row>
    <row r="1706" spans="1:4" x14ac:dyDescent="0.25">
      <c r="A1706" t="s">
        <v>319</v>
      </c>
      <c r="B1706" t="s">
        <v>326</v>
      </c>
      <c r="C1706" t="s">
        <v>359</v>
      </c>
      <c r="D1706" t="s">
        <v>360</v>
      </c>
    </row>
    <row r="1707" spans="1:4" x14ac:dyDescent="0.25">
      <c r="A1707" t="s">
        <v>319</v>
      </c>
      <c r="B1707" t="s">
        <v>326</v>
      </c>
      <c r="C1707" t="s">
        <v>359</v>
      </c>
      <c r="D1707" t="s">
        <v>360</v>
      </c>
    </row>
    <row r="1708" spans="1:4" x14ac:dyDescent="0.25">
      <c r="A1708" t="s">
        <v>319</v>
      </c>
      <c r="B1708" t="s">
        <v>326</v>
      </c>
      <c r="C1708" t="s">
        <v>361</v>
      </c>
      <c r="D1708" t="s">
        <v>360</v>
      </c>
    </row>
    <row r="1709" spans="1:4" x14ac:dyDescent="0.25">
      <c r="A1709" t="s">
        <v>319</v>
      </c>
      <c r="B1709" t="s">
        <v>326</v>
      </c>
      <c r="C1709" t="s">
        <v>360</v>
      </c>
      <c r="D1709" t="s">
        <v>360</v>
      </c>
    </row>
    <row r="1710" spans="1:4" x14ac:dyDescent="0.25">
      <c r="A1710" t="s">
        <v>319</v>
      </c>
      <c r="B1710" t="s">
        <v>326</v>
      </c>
      <c r="C1710" t="s">
        <v>362</v>
      </c>
      <c r="D1710" t="s">
        <v>360</v>
      </c>
    </row>
    <row r="1711" spans="1:4" x14ac:dyDescent="0.25">
      <c r="A1711" t="s">
        <v>319</v>
      </c>
      <c r="B1711" t="s">
        <v>326</v>
      </c>
      <c r="C1711" t="s">
        <v>359</v>
      </c>
      <c r="D1711" t="s">
        <v>360</v>
      </c>
    </row>
    <row r="1712" spans="1:4" x14ac:dyDescent="0.25">
      <c r="A1712" t="s">
        <v>319</v>
      </c>
      <c r="B1712" t="s">
        <v>326</v>
      </c>
      <c r="C1712" t="s">
        <v>360</v>
      </c>
      <c r="D1712" t="s">
        <v>360</v>
      </c>
    </row>
    <row r="1713" spans="1:4" x14ac:dyDescent="0.25">
      <c r="A1713" t="s">
        <v>319</v>
      </c>
      <c r="B1713" t="s">
        <v>326</v>
      </c>
      <c r="C1713" t="s">
        <v>360</v>
      </c>
      <c r="D1713" t="s">
        <v>360</v>
      </c>
    </row>
    <row r="1714" spans="1:4" x14ac:dyDescent="0.25">
      <c r="A1714" t="s">
        <v>319</v>
      </c>
      <c r="B1714" t="s">
        <v>326</v>
      </c>
      <c r="C1714" t="s">
        <v>360</v>
      </c>
      <c r="D1714" t="s">
        <v>360</v>
      </c>
    </row>
    <row r="1715" spans="1:4" x14ac:dyDescent="0.25">
      <c r="A1715" t="s">
        <v>319</v>
      </c>
      <c r="B1715" t="s">
        <v>326</v>
      </c>
      <c r="C1715" t="s">
        <v>359</v>
      </c>
      <c r="D1715" t="s">
        <v>360</v>
      </c>
    </row>
    <row r="1716" spans="1:4" x14ac:dyDescent="0.25">
      <c r="A1716" t="s">
        <v>319</v>
      </c>
      <c r="B1716" t="s">
        <v>326</v>
      </c>
      <c r="C1716" t="s">
        <v>359</v>
      </c>
      <c r="D1716" t="s">
        <v>360</v>
      </c>
    </row>
    <row r="1717" spans="1:4" x14ac:dyDescent="0.25">
      <c r="A1717" t="s">
        <v>319</v>
      </c>
      <c r="B1717" t="s">
        <v>326</v>
      </c>
      <c r="C1717" t="s">
        <v>359</v>
      </c>
      <c r="D1717" t="s">
        <v>360</v>
      </c>
    </row>
    <row r="1718" spans="1:4" x14ac:dyDescent="0.25">
      <c r="A1718" t="s">
        <v>319</v>
      </c>
      <c r="B1718" t="s">
        <v>326</v>
      </c>
      <c r="C1718" t="s">
        <v>362</v>
      </c>
      <c r="D1718" t="s">
        <v>360</v>
      </c>
    </row>
    <row r="1719" spans="1:4" x14ac:dyDescent="0.25">
      <c r="A1719" t="s">
        <v>319</v>
      </c>
      <c r="B1719" t="s">
        <v>326</v>
      </c>
      <c r="C1719" t="s">
        <v>359</v>
      </c>
      <c r="D1719" t="s">
        <v>360</v>
      </c>
    </row>
    <row r="1720" spans="1:4" x14ac:dyDescent="0.25">
      <c r="A1720" t="s">
        <v>319</v>
      </c>
      <c r="B1720" t="s">
        <v>327</v>
      </c>
      <c r="C1720" t="s">
        <v>361</v>
      </c>
      <c r="D1720" t="s">
        <v>361</v>
      </c>
    </row>
    <row r="1721" spans="1:4" x14ac:dyDescent="0.25">
      <c r="A1721" t="s">
        <v>319</v>
      </c>
      <c r="B1721" t="s">
        <v>327</v>
      </c>
      <c r="C1721" t="s">
        <v>360</v>
      </c>
      <c r="D1721" t="s">
        <v>361</v>
      </c>
    </row>
    <row r="1722" spans="1:4" x14ac:dyDescent="0.25">
      <c r="A1722" t="s">
        <v>319</v>
      </c>
      <c r="B1722" t="s">
        <v>327</v>
      </c>
      <c r="C1722" t="s">
        <v>361</v>
      </c>
      <c r="D1722" t="s">
        <v>361</v>
      </c>
    </row>
    <row r="1723" spans="1:4" x14ac:dyDescent="0.25">
      <c r="A1723" t="s">
        <v>319</v>
      </c>
      <c r="B1723" t="s">
        <v>327</v>
      </c>
      <c r="C1723" t="s">
        <v>359</v>
      </c>
      <c r="D1723" t="s">
        <v>361</v>
      </c>
    </row>
    <row r="1724" spans="1:4" x14ac:dyDescent="0.25">
      <c r="A1724" t="s">
        <v>319</v>
      </c>
      <c r="B1724" t="s">
        <v>327</v>
      </c>
      <c r="C1724" t="s">
        <v>360</v>
      </c>
      <c r="D1724" t="s">
        <v>361</v>
      </c>
    </row>
    <row r="1725" spans="1:4" x14ac:dyDescent="0.25">
      <c r="A1725" t="s">
        <v>319</v>
      </c>
      <c r="B1725" t="s">
        <v>327</v>
      </c>
      <c r="C1725" t="s">
        <v>360</v>
      </c>
      <c r="D1725" t="s">
        <v>361</v>
      </c>
    </row>
    <row r="1726" spans="1:4" x14ac:dyDescent="0.25">
      <c r="A1726" t="s">
        <v>319</v>
      </c>
      <c r="B1726" t="s">
        <v>327</v>
      </c>
      <c r="C1726" t="s">
        <v>359</v>
      </c>
      <c r="D1726" t="s">
        <v>361</v>
      </c>
    </row>
    <row r="1727" spans="1:4" x14ac:dyDescent="0.25">
      <c r="A1727" t="s">
        <v>319</v>
      </c>
      <c r="B1727" t="s">
        <v>327</v>
      </c>
      <c r="C1727" t="s">
        <v>360</v>
      </c>
      <c r="D1727" t="s">
        <v>361</v>
      </c>
    </row>
    <row r="1728" spans="1:4" x14ac:dyDescent="0.25">
      <c r="A1728" t="s">
        <v>319</v>
      </c>
      <c r="B1728" t="s">
        <v>327</v>
      </c>
      <c r="C1728" t="s">
        <v>361</v>
      </c>
      <c r="D1728" t="s">
        <v>361</v>
      </c>
    </row>
    <row r="1729" spans="1:4" x14ac:dyDescent="0.25">
      <c r="A1729" t="s">
        <v>319</v>
      </c>
      <c r="B1729" t="s">
        <v>327</v>
      </c>
      <c r="C1729" t="s">
        <v>359</v>
      </c>
      <c r="D1729" t="s">
        <v>361</v>
      </c>
    </row>
    <row r="1730" spans="1:4" x14ac:dyDescent="0.25">
      <c r="A1730" t="s">
        <v>319</v>
      </c>
      <c r="B1730" t="s">
        <v>327</v>
      </c>
      <c r="C1730" t="s">
        <v>360</v>
      </c>
      <c r="D1730" t="s">
        <v>361</v>
      </c>
    </row>
    <row r="1731" spans="1:4" x14ac:dyDescent="0.25">
      <c r="A1731" t="s">
        <v>319</v>
      </c>
      <c r="B1731" t="s">
        <v>327</v>
      </c>
      <c r="C1731" t="s">
        <v>360</v>
      </c>
      <c r="D1731" t="s">
        <v>361</v>
      </c>
    </row>
    <row r="1732" spans="1:4" x14ac:dyDescent="0.25">
      <c r="A1732" t="s">
        <v>319</v>
      </c>
      <c r="B1732" t="s">
        <v>327</v>
      </c>
      <c r="C1732" t="s">
        <v>362</v>
      </c>
      <c r="D1732" t="s">
        <v>361</v>
      </c>
    </row>
    <row r="1733" spans="1:4" x14ac:dyDescent="0.25">
      <c r="A1733" t="s">
        <v>319</v>
      </c>
      <c r="B1733" t="s">
        <v>327</v>
      </c>
      <c r="C1733" t="s">
        <v>361</v>
      </c>
      <c r="D1733" t="s">
        <v>361</v>
      </c>
    </row>
    <row r="1734" spans="1:4" x14ac:dyDescent="0.25">
      <c r="A1734" t="s">
        <v>319</v>
      </c>
      <c r="B1734" t="s">
        <v>327</v>
      </c>
      <c r="C1734" t="s">
        <v>361</v>
      </c>
      <c r="D1734" t="s">
        <v>361</v>
      </c>
    </row>
    <row r="1735" spans="1:4" x14ac:dyDescent="0.25">
      <c r="A1735" t="s">
        <v>319</v>
      </c>
      <c r="B1735" t="s">
        <v>327</v>
      </c>
      <c r="C1735" t="s">
        <v>361</v>
      </c>
      <c r="D1735" t="s">
        <v>361</v>
      </c>
    </row>
    <row r="1736" spans="1:4" x14ac:dyDescent="0.25">
      <c r="A1736" t="s">
        <v>319</v>
      </c>
      <c r="B1736" t="s">
        <v>327</v>
      </c>
      <c r="C1736" t="s">
        <v>360</v>
      </c>
      <c r="D1736" t="s">
        <v>361</v>
      </c>
    </row>
    <row r="1737" spans="1:4" x14ac:dyDescent="0.25">
      <c r="A1737" t="s">
        <v>319</v>
      </c>
      <c r="B1737" t="s">
        <v>327</v>
      </c>
      <c r="C1737" t="s">
        <v>362</v>
      </c>
      <c r="D1737" t="s">
        <v>361</v>
      </c>
    </row>
    <row r="1738" spans="1:4" x14ac:dyDescent="0.25">
      <c r="A1738" t="s">
        <v>319</v>
      </c>
      <c r="B1738" t="s">
        <v>327</v>
      </c>
      <c r="C1738" t="s">
        <v>360</v>
      </c>
      <c r="D1738" t="s">
        <v>361</v>
      </c>
    </row>
    <row r="1739" spans="1:4" x14ac:dyDescent="0.25">
      <c r="A1739" t="s">
        <v>319</v>
      </c>
      <c r="B1739" t="s">
        <v>327</v>
      </c>
      <c r="C1739" t="s">
        <v>361</v>
      </c>
      <c r="D1739" t="s">
        <v>361</v>
      </c>
    </row>
    <row r="1740" spans="1:4" x14ac:dyDescent="0.25">
      <c r="A1740" t="s">
        <v>319</v>
      </c>
      <c r="B1740" t="s">
        <v>329</v>
      </c>
      <c r="C1740" t="s">
        <v>360</v>
      </c>
      <c r="D1740" t="s">
        <v>359</v>
      </c>
    </row>
    <row r="1741" spans="1:4" x14ac:dyDescent="0.25">
      <c r="A1741" t="s">
        <v>319</v>
      </c>
      <c r="B1741" t="s">
        <v>329</v>
      </c>
      <c r="C1741" t="s">
        <v>359</v>
      </c>
      <c r="D1741" t="s">
        <v>359</v>
      </c>
    </row>
    <row r="1742" spans="1:4" x14ac:dyDescent="0.25">
      <c r="A1742" t="s">
        <v>319</v>
      </c>
      <c r="B1742" t="s">
        <v>329</v>
      </c>
      <c r="C1742" t="s">
        <v>359</v>
      </c>
      <c r="D1742" t="s">
        <v>359</v>
      </c>
    </row>
    <row r="1743" spans="1:4" x14ac:dyDescent="0.25">
      <c r="A1743" t="s">
        <v>319</v>
      </c>
      <c r="B1743" t="s">
        <v>329</v>
      </c>
      <c r="C1743" t="s">
        <v>359</v>
      </c>
      <c r="D1743" t="s">
        <v>359</v>
      </c>
    </row>
    <row r="1744" spans="1:4" x14ac:dyDescent="0.25">
      <c r="A1744" t="s">
        <v>319</v>
      </c>
      <c r="B1744" t="s">
        <v>329</v>
      </c>
      <c r="C1744" t="s">
        <v>359</v>
      </c>
      <c r="D1744" t="s">
        <v>359</v>
      </c>
    </row>
    <row r="1745" spans="1:4" x14ac:dyDescent="0.25">
      <c r="A1745" t="s">
        <v>319</v>
      </c>
      <c r="B1745" t="s">
        <v>329</v>
      </c>
      <c r="C1745" t="s">
        <v>359</v>
      </c>
      <c r="D1745" t="s">
        <v>359</v>
      </c>
    </row>
    <row r="1746" spans="1:4" x14ac:dyDescent="0.25">
      <c r="A1746" t="s">
        <v>319</v>
      </c>
      <c r="B1746" t="s">
        <v>331</v>
      </c>
      <c r="C1746" t="s">
        <v>359</v>
      </c>
      <c r="D1746" t="s">
        <v>359</v>
      </c>
    </row>
    <row r="1747" spans="1:4" x14ac:dyDescent="0.25">
      <c r="A1747" t="s">
        <v>319</v>
      </c>
      <c r="B1747" t="s">
        <v>331</v>
      </c>
      <c r="C1747" t="s">
        <v>359</v>
      </c>
      <c r="D1747" t="s">
        <v>359</v>
      </c>
    </row>
    <row r="1748" spans="1:4" x14ac:dyDescent="0.25">
      <c r="A1748" t="s">
        <v>319</v>
      </c>
      <c r="B1748" t="s">
        <v>331</v>
      </c>
      <c r="C1748" t="s">
        <v>360</v>
      </c>
      <c r="D1748" t="s">
        <v>359</v>
      </c>
    </row>
    <row r="1749" spans="1:4" x14ac:dyDescent="0.25">
      <c r="A1749" t="s">
        <v>319</v>
      </c>
      <c r="B1749" t="s">
        <v>331</v>
      </c>
      <c r="C1749" t="s">
        <v>359</v>
      </c>
      <c r="D1749" t="s">
        <v>359</v>
      </c>
    </row>
    <row r="1750" spans="1:4" x14ac:dyDescent="0.25">
      <c r="A1750" t="s">
        <v>319</v>
      </c>
      <c r="B1750" t="s">
        <v>331</v>
      </c>
      <c r="C1750" t="s">
        <v>359</v>
      </c>
      <c r="D1750" t="s">
        <v>359</v>
      </c>
    </row>
    <row r="1751" spans="1:4" x14ac:dyDescent="0.25">
      <c r="A1751" t="s">
        <v>319</v>
      </c>
      <c r="B1751" t="s">
        <v>331</v>
      </c>
      <c r="C1751" t="s">
        <v>359</v>
      </c>
      <c r="D1751" t="s">
        <v>359</v>
      </c>
    </row>
    <row r="1752" spans="1:4" x14ac:dyDescent="0.25">
      <c r="A1752" t="s">
        <v>319</v>
      </c>
      <c r="B1752" t="s">
        <v>331</v>
      </c>
      <c r="C1752" t="s">
        <v>360</v>
      </c>
      <c r="D1752" t="s">
        <v>359</v>
      </c>
    </row>
    <row r="1753" spans="1:4" x14ac:dyDescent="0.25">
      <c r="A1753" t="s">
        <v>319</v>
      </c>
      <c r="B1753" t="s">
        <v>331</v>
      </c>
      <c r="C1753" t="s">
        <v>360</v>
      </c>
      <c r="D1753" t="s">
        <v>359</v>
      </c>
    </row>
    <row r="1754" spans="1:4" x14ac:dyDescent="0.25">
      <c r="A1754" t="s">
        <v>319</v>
      </c>
      <c r="B1754" t="s">
        <v>331</v>
      </c>
      <c r="C1754" t="s">
        <v>359</v>
      </c>
      <c r="D1754" t="s">
        <v>359</v>
      </c>
    </row>
    <row r="1755" spans="1:4" x14ac:dyDescent="0.25">
      <c r="A1755" t="s">
        <v>319</v>
      </c>
      <c r="B1755" t="s">
        <v>331</v>
      </c>
      <c r="C1755" t="s">
        <v>361</v>
      </c>
      <c r="D1755" t="s">
        <v>359</v>
      </c>
    </row>
    <row r="1756" spans="1:4" x14ac:dyDescent="0.25">
      <c r="A1756" t="s">
        <v>319</v>
      </c>
      <c r="B1756" t="s">
        <v>331</v>
      </c>
      <c r="C1756" t="s">
        <v>360</v>
      </c>
      <c r="D1756" t="s">
        <v>359</v>
      </c>
    </row>
    <row r="1757" spans="1:4" x14ac:dyDescent="0.25">
      <c r="A1757" t="s">
        <v>319</v>
      </c>
      <c r="B1757" t="s">
        <v>331</v>
      </c>
      <c r="C1757" t="s">
        <v>360</v>
      </c>
      <c r="D1757" t="s">
        <v>359</v>
      </c>
    </row>
    <row r="1758" spans="1:4" x14ac:dyDescent="0.25">
      <c r="A1758" t="s">
        <v>319</v>
      </c>
      <c r="B1758" t="s">
        <v>331</v>
      </c>
      <c r="C1758" t="s">
        <v>359</v>
      </c>
      <c r="D1758" t="s">
        <v>359</v>
      </c>
    </row>
    <row r="1759" spans="1:4" x14ac:dyDescent="0.25">
      <c r="A1759" t="s">
        <v>319</v>
      </c>
      <c r="B1759" t="s">
        <v>331</v>
      </c>
      <c r="C1759" t="s">
        <v>359</v>
      </c>
      <c r="D1759" t="s">
        <v>359</v>
      </c>
    </row>
    <row r="1760" spans="1:4" x14ac:dyDescent="0.25">
      <c r="A1760" t="s">
        <v>319</v>
      </c>
      <c r="B1760" t="s">
        <v>331</v>
      </c>
      <c r="C1760" t="s">
        <v>360</v>
      </c>
      <c r="D1760" t="s">
        <v>359</v>
      </c>
    </row>
    <row r="1761" spans="1:4" x14ac:dyDescent="0.25">
      <c r="A1761" t="s">
        <v>319</v>
      </c>
      <c r="B1761" t="s">
        <v>333</v>
      </c>
      <c r="C1761" t="s">
        <v>362</v>
      </c>
      <c r="D1761" t="s">
        <v>362</v>
      </c>
    </row>
    <row r="1762" spans="1:4" x14ac:dyDescent="0.25">
      <c r="A1762" t="s">
        <v>319</v>
      </c>
      <c r="B1762" t="s">
        <v>333</v>
      </c>
      <c r="C1762" t="s">
        <v>362</v>
      </c>
      <c r="D1762" t="s">
        <v>362</v>
      </c>
    </row>
    <row r="1763" spans="1:4" x14ac:dyDescent="0.25">
      <c r="A1763" t="s">
        <v>319</v>
      </c>
      <c r="B1763" t="s">
        <v>333</v>
      </c>
      <c r="C1763" t="s">
        <v>360</v>
      </c>
      <c r="D1763" t="s">
        <v>362</v>
      </c>
    </row>
    <row r="1764" spans="1:4" x14ac:dyDescent="0.25">
      <c r="A1764" t="s">
        <v>319</v>
      </c>
      <c r="B1764" t="s">
        <v>333</v>
      </c>
      <c r="C1764" t="s">
        <v>360</v>
      </c>
      <c r="D1764" t="s">
        <v>362</v>
      </c>
    </row>
    <row r="1765" spans="1:4" x14ac:dyDescent="0.25">
      <c r="A1765" t="s">
        <v>319</v>
      </c>
      <c r="B1765" t="s">
        <v>333</v>
      </c>
      <c r="C1765" t="s">
        <v>359</v>
      </c>
      <c r="D1765" t="s">
        <v>362</v>
      </c>
    </row>
    <row r="1766" spans="1:4" x14ac:dyDescent="0.25">
      <c r="A1766" t="s">
        <v>319</v>
      </c>
      <c r="B1766" t="s">
        <v>333</v>
      </c>
      <c r="C1766" t="s">
        <v>359</v>
      </c>
      <c r="D1766" t="s">
        <v>362</v>
      </c>
    </row>
    <row r="1767" spans="1:4" x14ac:dyDescent="0.25">
      <c r="A1767" t="s">
        <v>319</v>
      </c>
      <c r="B1767" t="s">
        <v>333</v>
      </c>
      <c r="C1767" t="s">
        <v>360</v>
      </c>
      <c r="D1767" t="s">
        <v>362</v>
      </c>
    </row>
    <row r="1768" spans="1:4" x14ac:dyDescent="0.25">
      <c r="A1768" t="s">
        <v>319</v>
      </c>
      <c r="B1768" t="s">
        <v>333</v>
      </c>
      <c r="C1768" t="s">
        <v>362</v>
      </c>
      <c r="D1768" t="s">
        <v>362</v>
      </c>
    </row>
    <row r="1769" spans="1:4" x14ac:dyDescent="0.25">
      <c r="A1769" t="s">
        <v>319</v>
      </c>
      <c r="B1769" t="s">
        <v>335</v>
      </c>
      <c r="C1769" t="s">
        <v>362</v>
      </c>
      <c r="D1769" t="s">
        <v>362</v>
      </c>
    </row>
    <row r="1770" spans="1:4" x14ac:dyDescent="0.25">
      <c r="A1770" t="s">
        <v>319</v>
      </c>
      <c r="B1770" t="s">
        <v>335</v>
      </c>
      <c r="C1770" t="s">
        <v>360</v>
      </c>
      <c r="D1770" t="s">
        <v>362</v>
      </c>
    </row>
    <row r="1771" spans="1:4" x14ac:dyDescent="0.25">
      <c r="A1771" t="s">
        <v>319</v>
      </c>
      <c r="B1771" t="s">
        <v>337</v>
      </c>
      <c r="C1771" t="s">
        <v>361</v>
      </c>
      <c r="D1771" t="s">
        <v>361</v>
      </c>
    </row>
    <row r="1772" spans="1:4" x14ac:dyDescent="0.25">
      <c r="A1772" t="s">
        <v>319</v>
      </c>
      <c r="B1772" t="s">
        <v>337</v>
      </c>
      <c r="C1772" t="s">
        <v>360</v>
      </c>
      <c r="D1772" t="s">
        <v>361</v>
      </c>
    </row>
    <row r="1773" spans="1:4" x14ac:dyDescent="0.25">
      <c r="A1773" t="s">
        <v>319</v>
      </c>
      <c r="B1773" t="s">
        <v>337</v>
      </c>
      <c r="C1773" t="s">
        <v>361</v>
      </c>
      <c r="D1773" t="s">
        <v>361</v>
      </c>
    </row>
    <row r="1774" spans="1:4" x14ac:dyDescent="0.25">
      <c r="A1774" t="s">
        <v>319</v>
      </c>
      <c r="B1774" t="s">
        <v>337</v>
      </c>
      <c r="C1774" t="s">
        <v>361</v>
      </c>
      <c r="D1774" t="s">
        <v>361</v>
      </c>
    </row>
    <row r="1775" spans="1:4" x14ac:dyDescent="0.25">
      <c r="A1775" t="s">
        <v>319</v>
      </c>
      <c r="B1775" t="s">
        <v>337</v>
      </c>
      <c r="C1775" t="s">
        <v>361</v>
      </c>
      <c r="D1775" t="s">
        <v>361</v>
      </c>
    </row>
    <row r="1776" spans="1:4" x14ac:dyDescent="0.25">
      <c r="A1776" t="s">
        <v>319</v>
      </c>
      <c r="B1776" t="s">
        <v>337</v>
      </c>
      <c r="C1776" t="s">
        <v>361</v>
      </c>
      <c r="D1776" t="s">
        <v>361</v>
      </c>
    </row>
    <row r="1777" spans="1:4" x14ac:dyDescent="0.25">
      <c r="A1777" t="s">
        <v>319</v>
      </c>
      <c r="B1777" t="s">
        <v>337</v>
      </c>
      <c r="C1777" t="s">
        <v>359</v>
      </c>
      <c r="D1777" t="s">
        <v>361</v>
      </c>
    </row>
    <row r="1778" spans="1:4" x14ac:dyDescent="0.25">
      <c r="A1778" t="s">
        <v>319</v>
      </c>
      <c r="B1778" t="s">
        <v>337</v>
      </c>
      <c r="C1778" t="s">
        <v>361</v>
      </c>
      <c r="D1778" t="s">
        <v>361</v>
      </c>
    </row>
    <row r="1779" spans="1:4" x14ac:dyDescent="0.25">
      <c r="A1779" t="s">
        <v>319</v>
      </c>
      <c r="B1779" t="s">
        <v>337</v>
      </c>
      <c r="C1779" t="s">
        <v>360</v>
      </c>
      <c r="D1779" t="s">
        <v>361</v>
      </c>
    </row>
    <row r="1780" spans="1:4" x14ac:dyDescent="0.25">
      <c r="A1780" t="s">
        <v>319</v>
      </c>
      <c r="B1780" t="s">
        <v>337</v>
      </c>
      <c r="C1780" t="s">
        <v>361</v>
      </c>
      <c r="D1780" t="s">
        <v>361</v>
      </c>
    </row>
    <row r="1781" spans="1:4" x14ac:dyDescent="0.25">
      <c r="A1781" t="s">
        <v>319</v>
      </c>
      <c r="B1781" t="s">
        <v>337</v>
      </c>
      <c r="C1781" t="s">
        <v>361</v>
      </c>
      <c r="D1781" t="s">
        <v>361</v>
      </c>
    </row>
    <row r="1782" spans="1:4" x14ac:dyDescent="0.25">
      <c r="A1782" t="s">
        <v>319</v>
      </c>
      <c r="B1782" t="s">
        <v>337</v>
      </c>
      <c r="C1782" t="s">
        <v>360</v>
      </c>
      <c r="D1782" t="s">
        <v>361</v>
      </c>
    </row>
    <row r="1783" spans="1:4" x14ac:dyDescent="0.25">
      <c r="A1783" t="s">
        <v>319</v>
      </c>
      <c r="B1783" t="s">
        <v>337</v>
      </c>
      <c r="C1783" t="s">
        <v>362</v>
      </c>
      <c r="D1783" t="s">
        <v>361</v>
      </c>
    </row>
    <row r="1784" spans="1:4" x14ac:dyDescent="0.25">
      <c r="A1784" t="s">
        <v>319</v>
      </c>
      <c r="B1784" t="s">
        <v>337</v>
      </c>
      <c r="C1784" t="s">
        <v>360</v>
      </c>
      <c r="D1784" t="s">
        <v>361</v>
      </c>
    </row>
    <row r="1785" spans="1:4" x14ac:dyDescent="0.25">
      <c r="A1785" t="s">
        <v>319</v>
      </c>
      <c r="B1785" t="s">
        <v>337</v>
      </c>
      <c r="C1785" t="s">
        <v>361</v>
      </c>
      <c r="D1785" t="s">
        <v>361</v>
      </c>
    </row>
    <row r="1786" spans="1:4" x14ac:dyDescent="0.25">
      <c r="A1786" t="s">
        <v>319</v>
      </c>
      <c r="B1786" t="s">
        <v>337</v>
      </c>
      <c r="C1786" t="s">
        <v>362</v>
      </c>
      <c r="D1786" t="s">
        <v>361</v>
      </c>
    </row>
    <row r="1787" spans="1:4" x14ac:dyDescent="0.25">
      <c r="A1787" t="s">
        <v>319</v>
      </c>
      <c r="B1787" t="s">
        <v>337</v>
      </c>
      <c r="C1787" t="s">
        <v>359</v>
      </c>
      <c r="D1787" t="s">
        <v>361</v>
      </c>
    </row>
    <row r="1788" spans="1:4" x14ac:dyDescent="0.25">
      <c r="A1788" t="s">
        <v>319</v>
      </c>
      <c r="B1788" t="s">
        <v>337</v>
      </c>
      <c r="C1788" t="s">
        <v>361</v>
      </c>
      <c r="D1788" t="s">
        <v>361</v>
      </c>
    </row>
    <row r="1789" spans="1:4" x14ac:dyDescent="0.25">
      <c r="A1789" t="s">
        <v>319</v>
      </c>
      <c r="B1789" t="s">
        <v>337</v>
      </c>
      <c r="C1789" t="s">
        <v>361</v>
      </c>
      <c r="D1789" t="s">
        <v>361</v>
      </c>
    </row>
    <row r="1790" spans="1:4" x14ac:dyDescent="0.25">
      <c r="A1790" t="s">
        <v>319</v>
      </c>
      <c r="B1790" t="s">
        <v>337</v>
      </c>
      <c r="C1790" t="s">
        <v>362</v>
      </c>
      <c r="D1790" t="s">
        <v>361</v>
      </c>
    </row>
    <row r="1791" spans="1:4" x14ac:dyDescent="0.25">
      <c r="A1791" t="s">
        <v>319</v>
      </c>
      <c r="B1791" t="s">
        <v>337</v>
      </c>
      <c r="C1791" t="s">
        <v>360</v>
      </c>
      <c r="D1791" t="s">
        <v>361</v>
      </c>
    </row>
    <row r="1792" spans="1:4" x14ac:dyDescent="0.25">
      <c r="A1792" t="s">
        <v>319</v>
      </c>
      <c r="B1792" t="s">
        <v>337</v>
      </c>
      <c r="C1792" t="s">
        <v>362</v>
      </c>
      <c r="D1792" t="s">
        <v>361</v>
      </c>
    </row>
    <row r="1793" spans="1:4" x14ac:dyDescent="0.25">
      <c r="A1793" t="s">
        <v>319</v>
      </c>
      <c r="B1793" t="s">
        <v>337</v>
      </c>
      <c r="C1793" t="s">
        <v>361</v>
      </c>
      <c r="D1793" t="s">
        <v>361</v>
      </c>
    </row>
    <row r="1794" spans="1:4" x14ac:dyDescent="0.25">
      <c r="A1794" t="s">
        <v>319</v>
      </c>
      <c r="B1794" t="s">
        <v>337</v>
      </c>
      <c r="C1794" t="s">
        <v>361</v>
      </c>
      <c r="D1794" t="s">
        <v>361</v>
      </c>
    </row>
    <row r="1795" spans="1:4" x14ac:dyDescent="0.25">
      <c r="A1795" t="s">
        <v>319</v>
      </c>
      <c r="B1795" t="s">
        <v>337</v>
      </c>
      <c r="C1795" t="s">
        <v>361</v>
      </c>
      <c r="D1795" t="s">
        <v>361</v>
      </c>
    </row>
    <row r="1796" spans="1:4" x14ac:dyDescent="0.25">
      <c r="A1796" t="s">
        <v>319</v>
      </c>
      <c r="B1796" t="s">
        <v>337</v>
      </c>
      <c r="C1796" t="s">
        <v>361</v>
      </c>
      <c r="D1796" t="s">
        <v>361</v>
      </c>
    </row>
    <row r="1797" spans="1:4" x14ac:dyDescent="0.25">
      <c r="A1797" t="s">
        <v>319</v>
      </c>
      <c r="B1797" t="s">
        <v>339</v>
      </c>
      <c r="C1797" t="s">
        <v>361</v>
      </c>
      <c r="D1797" t="s">
        <v>361</v>
      </c>
    </row>
    <row r="1798" spans="1:4" x14ac:dyDescent="0.25">
      <c r="A1798" t="s">
        <v>319</v>
      </c>
      <c r="B1798" t="s">
        <v>339</v>
      </c>
      <c r="C1798" t="s">
        <v>360</v>
      </c>
      <c r="D1798" t="s">
        <v>361</v>
      </c>
    </row>
    <row r="1799" spans="1:4" x14ac:dyDescent="0.25">
      <c r="A1799" t="s">
        <v>319</v>
      </c>
      <c r="B1799" t="s">
        <v>339</v>
      </c>
      <c r="C1799" t="s">
        <v>360</v>
      </c>
      <c r="D1799" t="s">
        <v>361</v>
      </c>
    </row>
    <row r="1800" spans="1:4" x14ac:dyDescent="0.25">
      <c r="A1800" t="s">
        <v>319</v>
      </c>
      <c r="B1800" t="s">
        <v>339</v>
      </c>
      <c r="C1800" t="s">
        <v>361</v>
      </c>
      <c r="D1800" t="s">
        <v>361</v>
      </c>
    </row>
    <row r="1801" spans="1:4" x14ac:dyDescent="0.25">
      <c r="A1801" t="s">
        <v>319</v>
      </c>
      <c r="B1801" t="s">
        <v>339</v>
      </c>
      <c r="C1801" t="s">
        <v>359</v>
      </c>
      <c r="D1801" t="s">
        <v>361</v>
      </c>
    </row>
    <row r="1802" spans="1:4" x14ac:dyDescent="0.25">
      <c r="A1802" t="s">
        <v>319</v>
      </c>
      <c r="B1802" t="s">
        <v>339</v>
      </c>
      <c r="C1802" t="s">
        <v>360</v>
      </c>
      <c r="D1802" t="s">
        <v>361</v>
      </c>
    </row>
    <row r="1803" spans="1:4" x14ac:dyDescent="0.25">
      <c r="A1803" t="s">
        <v>319</v>
      </c>
      <c r="B1803" t="s">
        <v>339</v>
      </c>
      <c r="C1803" t="s">
        <v>359</v>
      </c>
      <c r="D1803" t="s">
        <v>361</v>
      </c>
    </row>
    <row r="1804" spans="1:4" x14ac:dyDescent="0.25">
      <c r="A1804" t="s">
        <v>319</v>
      </c>
      <c r="B1804" t="s">
        <v>339</v>
      </c>
      <c r="C1804" t="s">
        <v>359</v>
      </c>
      <c r="D1804" t="s">
        <v>361</v>
      </c>
    </row>
    <row r="1805" spans="1:4" x14ac:dyDescent="0.25">
      <c r="A1805" t="s">
        <v>319</v>
      </c>
      <c r="B1805" t="s">
        <v>339</v>
      </c>
      <c r="C1805" t="s">
        <v>362</v>
      </c>
      <c r="D1805" t="s">
        <v>361</v>
      </c>
    </row>
    <row r="1806" spans="1:4" x14ac:dyDescent="0.25">
      <c r="A1806" t="s">
        <v>319</v>
      </c>
      <c r="B1806" t="s">
        <v>339</v>
      </c>
      <c r="C1806" t="s">
        <v>359</v>
      </c>
      <c r="D1806" t="s">
        <v>361</v>
      </c>
    </row>
    <row r="1807" spans="1:4" x14ac:dyDescent="0.25">
      <c r="A1807" t="s">
        <v>319</v>
      </c>
      <c r="B1807" t="s">
        <v>339</v>
      </c>
      <c r="C1807" t="s">
        <v>359</v>
      </c>
      <c r="D1807" t="s">
        <v>361</v>
      </c>
    </row>
    <row r="1808" spans="1:4" x14ac:dyDescent="0.25">
      <c r="A1808" t="s">
        <v>319</v>
      </c>
      <c r="B1808" t="s">
        <v>339</v>
      </c>
      <c r="C1808" t="s">
        <v>359</v>
      </c>
      <c r="D1808" t="s">
        <v>361</v>
      </c>
    </row>
    <row r="1809" spans="1:4" x14ac:dyDescent="0.25">
      <c r="A1809" t="s">
        <v>319</v>
      </c>
      <c r="B1809" t="s">
        <v>339</v>
      </c>
      <c r="C1809" t="s">
        <v>360</v>
      </c>
      <c r="D1809" t="s">
        <v>361</v>
      </c>
    </row>
    <row r="1810" spans="1:4" x14ac:dyDescent="0.25">
      <c r="A1810" t="s">
        <v>319</v>
      </c>
      <c r="B1810" t="s">
        <v>339</v>
      </c>
      <c r="C1810" t="s">
        <v>362</v>
      </c>
      <c r="D1810" t="s">
        <v>361</v>
      </c>
    </row>
    <row r="1811" spans="1:4" x14ac:dyDescent="0.25">
      <c r="A1811" t="s">
        <v>319</v>
      </c>
      <c r="B1811" t="s">
        <v>339</v>
      </c>
      <c r="C1811" t="s">
        <v>361</v>
      </c>
      <c r="D1811" t="s">
        <v>361</v>
      </c>
    </row>
    <row r="1812" spans="1:4" x14ac:dyDescent="0.25">
      <c r="A1812" t="s">
        <v>319</v>
      </c>
      <c r="B1812" t="s">
        <v>341</v>
      </c>
      <c r="C1812" t="s">
        <v>359</v>
      </c>
      <c r="D1812" t="s">
        <v>360</v>
      </c>
    </row>
    <row r="1813" spans="1:4" x14ac:dyDescent="0.25">
      <c r="A1813" t="s">
        <v>319</v>
      </c>
      <c r="B1813" t="s">
        <v>341</v>
      </c>
      <c r="C1813" t="s">
        <v>360</v>
      </c>
      <c r="D1813" t="s">
        <v>360</v>
      </c>
    </row>
    <row r="1814" spans="1:4" x14ac:dyDescent="0.25">
      <c r="A1814" t="s">
        <v>319</v>
      </c>
      <c r="B1814" t="s">
        <v>341</v>
      </c>
      <c r="C1814" t="s">
        <v>360</v>
      </c>
      <c r="D1814" t="s">
        <v>360</v>
      </c>
    </row>
    <row r="1815" spans="1:4" x14ac:dyDescent="0.25">
      <c r="A1815" t="s">
        <v>319</v>
      </c>
      <c r="B1815" t="s">
        <v>343</v>
      </c>
      <c r="C1815" t="s">
        <v>362</v>
      </c>
      <c r="D1815" t="s">
        <v>362</v>
      </c>
    </row>
    <row r="1816" spans="1:4" x14ac:dyDescent="0.25">
      <c r="A1816" t="s">
        <v>319</v>
      </c>
      <c r="B1816" t="s">
        <v>343</v>
      </c>
      <c r="C1816" t="s">
        <v>362</v>
      </c>
      <c r="D1816" t="s">
        <v>362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493B7-73A4-4530-B931-E771E4B550DD}">
  <sheetPr codeName="工作表28"/>
  <dimension ref="A1:K131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I5" sqref="I5"/>
    </sheetView>
  </sheetViews>
  <sheetFormatPr defaultRowHeight="15.75" x14ac:dyDescent="0.25"/>
  <cols>
    <col min="1" max="1" width="6.28515625" style="10" bestFit="1" customWidth="1"/>
    <col min="2" max="2" width="8.5703125" style="138" bestFit="1" customWidth="1"/>
    <col min="3" max="3" width="11" style="10" bestFit="1" customWidth="1"/>
    <col min="4" max="4" width="8.5703125" bestFit="1" customWidth="1"/>
    <col min="5" max="5" width="6.28515625" customWidth="1"/>
    <col min="6" max="6" width="6.28515625" style="10" bestFit="1" customWidth="1"/>
    <col min="7" max="7" width="16.28515625" customWidth="1"/>
    <col min="8" max="8" width="12.140625" customWidth="1"/>
    <col min="9" max="9" width="5.42578125" style="10" bestFit="1" customWidth="1"/>
    <col min="10" max="10" width="45.5703125" style="156" customWidth="1"/>
    <col min="11" max="11" width="24.5703125" style="156" customWidth="1"/>
    <col min="12" max="12" width="6.28515625" bestFit="1" customWidth="1"/>
    <col min="13" max="13" width="8.5703125" bestFit="1" customWidth="1"/>
    <col min="14" max="14" width="11" bestFit="1" customWidth="1"/>
    <col min="15" max="15" width="11" customWidth="1"/>
    <col min="16" max="16" width="41.5703125" bestFit="1" customWidth="1"/>
    <col min="17" max="17" width="5.5703125" bestFit="1" customWidth="1"/>
    <col min="18" max="18" width="15.140625" bestFit="1" customWidth="1"/>
    <col min="19" max="19" width="6.28515625" bestFit="1" customWidth="1"/>
    <col min="20" max="20" width="7.5703125" bestFit="1" customWidth="1"/>
    <col min="21" max="21" width="8.42578125" bestFit="1" customWidth="1"/>
    <col min="22" max="22" width="13.28515625" bestFit="1" customWidth="1"/>
  </cols>
  <sheetData>
    <row r="1" spans="1:11" s="8" customFormat="1" x14ac:dyDescent="0.25">
      <c r="A1" s="9" t="s">
        <v>1278</v>
      </c>
      <c r="B1" s="9" t="s">
        <v>1279</v>
      </c>
      <c r="C1" s="9" t="s">
        <v>3</v>
      </c>
      <c r="D1" s="8" t="s">
        <v>4</v>
      </c>
      <c r="E1" s="8" t="s">
        <v>7</v>
      </c>
      <c r="F1" s="9" t="s">
        <v>1345</v>
      </c>
      <c r="G1" s="9" t="s">
        <v>5</v>
      </c>
      <c r="H1" s="108" t="s">
        <v>6</v>
      </c>
      <c r="I1" s="9" t="s">
        <v>1400</v>
      </c>
      <c r="J1" s="155" t="s">
        <v>1927</v>
      </c>
      <c r="K1" s="155" t="s">
        <v>1966</v>
      </c>
    </row>
    <row r="2" spans="1:11" x14ac:dyDescent="0.25">
      <c r="A2" s="145" t="s">
        <v>1</v>
      </c>
      <c r="B2" s="145" t="str">
        <f>VLOOKUP(表格1_579[[#This Row],[場]],Raceinfo!$A$1:$C$11,3,FALSE)</f>
        <v>第五班</v>
      </c>
      <c r="C2" s="145" t="str">
        <f>VLOOKUP(表格1_579[[#This Row],[場]],Raceinfo!$A$1:$C$11,2,FALSE)</f>
        <v>1200米</v>
      </c>
      <c r="D2" s="90" t="s">
        <v>1834</v>
      </c>
      <c r="F2" s="108" t="str">
        <f>_xlfn.XLOOKUP(C:C,'coordinate'!I:I,'coordinate'!J:J,"",)</f>
        <v/>
      </c>
      <c r="G2" s="10"/>
      <c r="H2" s="108"/>
      <c r="I2" s="128"/>
    </row>
    <row r="3" spans="1:11" x14ac:dyDescent="0.25">
      <c r="A3" s="11" t="s">
        <v>1</v>
      </c>
      <c r="B3" s="138">
        <v>1</v>
      </c>
      <c r="C3" s="108" t="s">
        <v>14</v>
      </c>
      <c r="D3">
        <v>132</v>
      </c>
      <c r="E3">
        <v>9</v>
      </c>
      <c r="F3" s="148" t="str">
        <f>_xlfn.XLOOKUP(C:C,'coordinate'!I:I,'coordinate'!J:J,"",)</f>
        <v>M1</v>
      </c>
      <c r="G3" s="109" t="s">
        <v>15</v>
      </c>
      <c r="H3" s="110" t="s">
        <v>16</v>
      </c>
      <c r="I3" s="128" t="s">
        <v>1514</v>
      </c>
      <c r="J3" s="156" t="s">
        <v>1919</v>
      </c>
      <c r="K3" s="158" t="s">
        <v>1940</v>
      </c>
    </row>
    <row r="4" spans="1:11" x14ac:dyDescent="0.25">
      <c r="A4" s="11" t="s">
        <v>1</v>
      </c>
      <c r="B4" s="138">
        <v>2</v>
      </c>
      <c r="C4" s="108" t="s">
        <v>21</v>
      </c>
      <c r="D4">
        <v>134</v>
      </c>
      <c r="E4">
        <v>1</v>
      </c>
      <c r="F4" s="9" t="str">
        <f>_xlfn.XLOOKUP(C:C,'coordinate'!I:I,'coordinate'!J:J,"",)</f>
        <v>PL</v>
      </c>
      <c r="G4" s="111" t="s">
        <v>22</v>
      </c>
      <c r="H4" s="112" t="s">
        <v>23</v>
      </c>
      <c r="I4" s="128" t="s">
        <v>1514</v>
      </c>
      <c r="J4" s="156" t="s">
        <v>1906</v>
      </c>
      <c r="K4" s="156" t="s">
        <v>1968</v>
      </c>
    </row>
    <row r="5" spans="1:11" x14ac:dyDescent="0.25">
      <c r="A5" s="11" t="s">
        <v>1</v>
      </c>
      <c r="B5" s="138">
        <v>3</v>
      </c>
      <c r="C5" s="108" t="s">
        <v>26</v>
      </c>
      <c r="D5">
        <v>127</v>
      </c>
      <c r="E5">
        <v>14</v>
      </c>
      <c r="F5" s="149" t="str">
        <f>_xlfn.XLOOKUP(C:C,'coordinate'!I:I,'coordinate'!J:J,"",)</f>
        <v>M3</v>
      </c>
      <c r="G5" s="113" t="s">
        <v>27</v>
      </c>
      <c r="H5" s="114" t="s">
        <v>28</v>
      </c>
      <c r="I5" s="128" t="s">
        <v>1514</v>
      </c>
      <c r="J5" s="156" t="s">
        <v>1906</v>
      </c>
      <c r="K5" s="156" t="s">
        <v>1950</v>
      </c>
    </row>
    <row r="6" spans="1:11" x14ac:dyDescent="0.25">
      <c r="A6" s="11" t="s">
        <v>1</v>
      </c>
      <c r="B6" s="138">
        <v>4</v>
      </c>
      <c r="C6" s="108" t="s">
        <v>31</v>
      </c>
      <c r="D6">
        <v>134</v>
      </c>
      <c r="E6">
        <v>7</v>
      </c>
      <c r="F6" s="147" t="str">
        <f>_xlfn.XLOOKUP(C:C,'coordinate'!I:I,'coordinate'!J:J,"",)</f>
        <v>M4</v>
      </c>
      <c r="G6" s="10" t="s">
        <v>32</v>
      </c>
      <c r="H6" s="108" t="s">
        <v>33</v>
      </c>
      <c r="I6" s="128" t="s">
        <v>593</v>
      </c>
      <c r="J6" s="156" t="s">
        <v>1905</v>
      </c>
      <c r="K6" s="156" t="s">
        <v>1969</v>
      </c>
    </row>
    <row r="7" spans="1:11" x14ac:dyDescent="0.25">
      <c r="A7" s="11" t="s">
        <v>1</v>
      </c>
      <c r="B7" s="138">
        <v>5</v>
      </c>
      <c r="C7" s="108" t="s">
        <v>36</v>
      </c>
      <c r="D7">
        <v>132</v>
      </c>
      <c r="E7">
        <v>8</v>
      </c>
      <c r="F7" s="108" t="str">
        <f>_xlfn.XLOOKUP(C:C,'coordinate'!I:I,'coordinate'!J:J,"",)</f>
        <v>M2</v>
      </c>
      <c r="G7" s="10" t="s">
        <v>37</v>
      </c>
      <c r="H7" s="108" t="s">
        <v>38</v>
      </c>
      <c r="I7" s="128" t="s">
        <v>1514</v>
      </c>
      <c r="J7" s="156" t="s">
        <v>1913</v>
      </c>
      <c r="K7" s="156" t="s">
        <v>1970</v>
      </c>
    </row>
    <row r="8" spans="1:11" x14ac:dyDescent="0.25">
      <c r="A8" s="11" t="s">
        <v>1</v>
      </c>
      <c r="B8" s="138">
        <v>6</v>
      </c>
      <c r="C8" s="108" t="s">
        <v>41</v>
      </c>
      <c r="D8">
        <v>129</v>
      </c>
      <c r="E8">
        <v>12</v>
      </c>
      <c r="F8" s="11" t="str">
        <f>_xlfn.XLOOKUP(C:C,'coordinate'!I:I,'coordinate'!J:J,"",)</f>
        <v>MH</v>
      </c>
      <c r="G8" s="10" t="s">
        <v>42</v>
      </c>
      <c r="H8" s="108" t="s">
        <v>43</v>
      </c>
      <c r="I8" s="128"/>
      <c r="J8" s="156" t="s">
        <v>1861</v>
      </c>
      <c r="K8" s="158" t="s">
        <v>1939</v>
      </c>
    </row>
    <row r="9" spans="1:11" x14ac:dyDescent="0.25">
      <c r="A9" s="11" t="s">
        <v>1</v>
      </c>
      <c r="B9" s="138">
        <v>7</v>
      </c>
      <c r="C9" s="129" t="s">
        <v>45</v>
      </c>
      <c r="D9">
        <v>131</v>
      </c>
      <c r="E9">
        <v>2</v>
      </c>
      <c r="F9" s="148" t="str">
        <f>_xlfn.XLOOKUP(C:C,'coordinate'!I:I,'coordinate'!J:J,"",)</f>
        <v>P1</v>
      </c>
      <c r="G9" s="10" t="s">
        <v>46</v>
      </c>
      <c r="H9" s="108" t="s">
        <v>47</v>
      </c>
      <c r="I9" s="128" t="s">
        <v>1514</v>
      </c>
      <c r="J9" s="156" t="s">
        <v>1911</v>
      </c>
      <c r="K9" s="156" t="s">
        <v>1971</v>
      </c>
    </row>
    <row r="10" spans="1:11" x14ac:dyDescent="0.25">
      <c r="A10" s="11" t="s">
        <v>1</v>
      </c>
      <c r="B10" s="138">
        <v>8</v>
      </c>
      <c r="C10" s="108" t="s">
        <v>51</v>
      </c>
      <c r="D10">
        <v>129</v>
      </c>
      <c r="E10">
        <v>10</v>
      </c>
      <c r="F10" s="108" t="str">
        <f>_xlfn.XLOOKUP(C:C,'coordinate'!I:I,'coordinate'!J:J,"",)</f>
        <v>O2</v>
      </c>
      <c r="G10" s="10" t="s">
        <v>52</v>
      </c>
      <c r="H10" s="108" t="s">
        <v>53</v>
      </c>
      <c r="I10" s="128"/>
      <c r="J10" s="156" t="s">
        <v>1911</v>
      </c>
      <c r="K10" s="156" t="s">
        <v>1958</v>
      </c>
    </row>
    <row r="11" spans="1:11" x14ac:dyDescent="0.25">
      <c r="A11" s="11" t="s">
        <v>1</v>
      </c>
      <c r="B11" s="138">
        <v>9</v>
      </c>
      <c r="C11" s="108" t="s">
        <v>55</v>
      </c>
      <c r="D11">
        <v>127</v>
      </c>
      <c r="E11">
        <v>6</v>
      </c>
      <c r="F11" s="9" t="str">
        <f>_xlfn.XLOOKUP(C:C,'coordinate'!I:I,'coordinate'!J:J,"",)</f>
        <v>ML</v>
      </c>
      <c r="G11" s="10" t="s">
        <v>56</v>
      </c>
      <c r="H11" s="108" t="s">
        <v>57</v>
      </c>
      <c r="I11" s="128"/>
      <c r="J11" s="156" t="s">
        <v>1911</v>
      </c>
      <c r="K11" s="156" t="s">
        <v>1949</v>
      </c>
    </row>
    <row r="12" spans="1:11" x14ac:dyDescent="0.25">
      <c r="A12" s="11" t="s">
        <v>1</v>
      </c>
      <c r="B12" s="138">
        <v>10</v>
      </c>
      <c r="C12" s="108" t="s">
        <v>59</v>
      </c>
      <c r="D12">
        <v>127</v>
      </c>
      <c r="E12">
        <v>13</v>
      </c>
      <c r="F12" s="148" t="str">
        <f>_xlfn.XLOOKUP(C:C,'coordinate'!I:I,'coordinate'!J:J,"",)</f>
        <v>O1</v>
      </c>
      <c r="G12" s="10" t="s">
        <v>60</v>
      </c>
      <c r="H12" s="108" t="s">
        <v>61</v>
      </c>
      <c r="I12" s="128"/>
      <c r="J12" s="156" t="s">
        <v>1919</v>
      </c>
      <c r="K12" s="156" t="s">
        <v>1972</v>
      </c>
    </row>
    <row r="13" spans="1:11" x14ac:dyDescent="0.25">
      <c r="A13" s="11" t="s">
        <v>1</v>
      </c>
      <c r="B13" s="138">
        <v>11</v>
      </c>
      <c r="C13" s="11" t="s">
        <v>63</v>
      </c>
      <c r="D13">
        <v>125</v>
      </c>
      <c r="E13">
        <v>3</v>
      </c>
      <c r="F13" s="108" t="str">
        <f>_xlfn.XLOOKUP(C:C,'coordinate'!I:I,'coordinate'!J:J,"",)</f>
        <v>P2</v>
      </c>
      <c r="G13" s="10" t="s">
        <v>64</v>
      </c>
      <c r="H13" s="108" t="s">
        <v>65</v>
      </c>
      <c r="I13" s="128"/>
      <c r="J13" s="156" t="s">
        <v>1861</v>
      </c>
      <c r="K13" s="156" t="s">
        <v>1973</v>
      </c>
    </row>
    <row r="14" spans="1:11" x14ac:dyDescent="0.25">
      <c r="A14" s="11" t="s">
        <v>1</v>
      </c>
      <c r="B14" s="138">
        <v>12</v>
      </c>
      <c r="C14" s="108" t="s">
        <v>68</v>
      </c>
      <c r="D14">
        <v>123</v>
      </c>
      <c r="E14">
        <v>4</v>
      </c>
      <c r="F14" s="11" t="str">
        <f>_xlfn.XLOOKUP(C:C,'coordinate'!I:I,'coordinate'!J:J,"",)</f>
        <v>PH</v>
      </c>
      <c r="G14" s="10" t="s">
        <v>69</v>
      </c>
      <c r="H14" s="108" t="s">
        <v>70</v>
      </c>
      <c r="I14" s="128"/>
      <c r="J14" s="156" t="s">
        <v>1874</v>
      </c>
      <c r="K14" s="156" t="s">
        <v>1974</v>
      </c>
    </row>
    <row r="15" spans="1:11" x14ac:dyDescent="0.25">
      <c r="A15" s="11" t="s">
        <v>1</v>
      </c>
      <c r="B15" s="138">
        <v>13</v>
      </c>
      <c r="C15" s="108" t="s">
        <v>72</v>
      </c>
      <c r="D15">
        <v>112</v>
      </c>
      <c r="E15">
        <v>5</v>
      </c>
      <c r="F15" s="147" t="str">
        <f>_xlfn.XLOOKUP(C:C,'coordinate'!I:I,'coordinate'!J:J,"",)</f>
        <v>P4</v>
      </c>
      <c r="G15" s="10" t="s">
        <v>73</v>
      </c>
      <c r="H15" s="108" t="s">
        <v>74</v>
      </c>
      <c r="I15" s="128"/>
      <c r="J15" s="156" t="s">
        <v>1881</v>
      </c>
      <c r="K15" s="156" t="s">
        <v>1975</v>
      </c>
    </row>
    <row r="16" spans="1:11" x14ac:dyDescent="0.25">
      <c r="A16" s="11" t="s">
        <v>1</v>
      </c>
      <c r="B16" s="138">
        <v>14</v>
      </c>
      <c r="C16" s="108" t="s">
        <v>76</v>
      </c>
      <c r="D16">
        <v>120</v>
      </c>
      <c r="E16">
        <v>11</v>
      </c>
      <c r="F16" s="149" t="str">
        <f>_xlfn.XLOOKUP(C:C,'coordinate'!I:I,'coordinate'!J:J,"",)</f>
        <v>P3</v>
      </c>
      <c r="G16" s="10" t="s">
        <v>77</v>
      </c>
      <c r="H16" s="108" t="s">
        <v>78</v>
      </c>
      <c r="I16" s="128"/>
      <c r="J16" s="156" t="s">
        <v>1879</v>
      </c>
      <c r="K16" s="156" t="s">
        <v>1976</v>
      </c>
    </row>
    <row r="17" spans="1:11" x14ac:dyDescent="0.25">
      <c r="A17" s="145" t="s">
        <v>81</v>
      </c>
      <c r="B17" s="145" t="str">
        <f>VLOOKUP(表格1_579[[#This Row],[場]],Raceinfo!$A$1:$C$11,3,FALSE)</f>
        <v>第四班</v>
      </c>
      <c r="C17" s="145" t="str">
        <f>VLOOKUP(表格1_579[[#This Row],[場]],Raceinfo!$A$1:$C$11,2,FALSE)</f>
        <v>1000米</v>
      </c>
      <c r="D17" s="145" t="s">
        <v>1835</v>
      </c>
      <c r="F17" s="108" t="str">
        <f>_xlfn.XLOOKUP(C:C,'coordinate'!I:I,'coordinate'!J:J,"",)</f>
        <v/>
      </c>
      <c r="G17" s="10"/>
      <c r="H17" s="108"/>
      <c r="I17" s="128"/>
    </row>
    <row r="18" spans="1:11" x14ac:dyDescent="0.25">
      <c r="A18" s="118" t="s">
        <v>81</v>
      </c>
      <c r="B18" s="139">
        <v>1</v>
      </c>
      <c r="C18" s="108" t="s">
        <v>82</v>
      </c>
      <c r="D18">
        <v>135</v>
      </c>
      <c r="E18">
        <v>2</v>
      </c>
      <c r="F18" s="11" t="str">
        <f>_xlfn.XLOOKUP(C:C,'coordinate'!I:I,'coordinate'!J:J,"",)</f>
        <v>PH</v>
      </c>
      <c r="G18" s="10" t="s">
        <v>32</v>
      </c>
      <c r="H18" s="108" t="s">
        <v>47</v>
      </c>
      <c r="I18" s="128" t="s">
        <v>1516</v>
      </c>
      <c r="J18" s="156" t="s">
        <v>1905</v>
      </c>
      <c r="K18" s="156" t="s">
        <v>1977</v>
      </c>
    </row>
    <row r="19" spans="1:11" x14ac:dyDescent="0.25">
      <c r="A19" s="118" t="s">
        <v>81</v>
      </c>
      <c r="B19" s="138">
        <v>2</v>
      </c>
      <c r="C19" s="108" t="s">
        <v>84</v>
      </c>
      <c r="D19">
        <v>125</v>
      </c>
      <c r="E19">
        <v>5</v>
      </c>
      <c r="F19" s="149" t="str">
        <f>_xlfn.XLOOKUP(C:C,'coordinate'!I:I,'coordinate'!J:J,"",)</f>
        <v>M3</v>
      </c>
      <c r="G19" s="10" t="s">
        <v>73</v>
      </c>
      <c r="H19" s="108" t="s">
        <v>85</v>
      </c>
      <c r="I19" s="128" t="s">
        <v>1964</v>
      </c>
      <c r="J19" s="156" t="s">
        <v>1843</v>
      </c>
      <c r="K19" s="156" t="s">
        <v>1978</v>
      </c>
    </row>
    <row r="20" spans="1:11" x14ac:dyDescent="0.25">
      <c r="A20" s="118" t="s">
        <v>81</v>
      </c>
      <c r="B20" s="138">
        <v>3</v>
      </c>
      <c r="C20" s="108" t="s">
        <v>87</v>
      </c>
      <c r="D20">
        <v>134</v>
      </c>
      <c r="E20">
        <v>8</v>
      </c>
      <c r="F20" s="148" t="str">
        <f>_xlfn.XLOOKUP(C:C,'coordinate'!I:I,'coordinate'!J:J,"",)</f>
        <v>M1</v>
      </c>
      <c r="G20" s="10" t="s">
        <v>37</v>
      </c>
      <c r="H20" s="108" t="s">
        <v>38</v>
      </c>
      <c r="I20" s="128"/>
      <c r="J20" s="156" t="s">
        <v>1861</v>
      </c>
      <c r="K20" s="156" t="s">
        <v>1970</v>
      </c>
    </row>
    <row r="21" spans="1:11" x14ac:dyDescent="0.25">
      <c r="A21" s="118" t="s">
        <v>81</v>
      </c>
      <c r="B21" s="138">
        <v>4</v>
      </c>
      <c r="C21" s="130" t="s">
        <v>89</v>
      </c>
      <c r="D21">
        <v>134</v>
      </c>
      <c r="E21">
        <v>10</v>
      </c>
      <c r="F21" s="149" t="str">
        <f>_xlfn.XLOOKUP(C:C,'coordinate'!I:I,'coordinate'!J:J,"",)</f>
        <v>P3</v>
      </c>
      <c r="G21" s="10" t="s">
        <v>69</v>
      </c>
      <c r="H21" s="108" t="s">
        <v>90</v>
      </c>
      <c r="I21" s="128"/>
      <c r="J21" s="156" t="s">
        <v>1861</v>
      </c>
      <c r="K21" s="156" t="s">
        <v>1979</v>
      </c>
    </row>
    <row r="22" spans="1:11" x14ac:dyDescent="0.25">
      <c r="A22" s="143" t="s">
        <v>81</v>
      </c>
      <c r="B22" s="138">
        <v>5</v>
      </c>
      <c r="C22" s="108" t="s">
        <v>93</v>
      </c>
      <c r="D22">
        <v>130</v>
      </c>
      <c r="E22">
        <v>3</v>
      </c>
      <c r="F22" s="149" t="str">
        <f>_xlfn.XLOOKUP(C:C,'coordinate'!I:I,'coordinate'!J:J,"",)</f>
        <v>O3</v>
      </c>
      <c r="G22" s="10" t="s">
        <v>77</v>
      </c>
      <c r="H22" s="108" t="s">
        <v>65</v>
      </c>
      <c r="I22" s="128"/>
      <c r="J22" s="156" t="s">
        <v>1924</v>
      </c>
      <c r="K22" s="156" t="s">
        <v>1980</v>
      </c>
    </row>
    <row r="23" spans="1:11" x14ac:dyDescent="0.25">
      <c r="A23" s="118" t="s">
        <v>81</v>
      </c>
      <c r="B23" s="138">
        <v>6</v>
      </c>
      <c r="C23" s="108" t="s">
        <v>97</v>
      </c>
      <c r="D23">
        <v>130</v>
      </c>
      <c r="E23">
        <v>9</v>
      </c>
      <c r="F23" s="148" t="str">
        <f>_xlfn.XLOOKUP(C:C,'coordinate'!I:I,'coordinate'!J:J,"",)</f>
        <v>P1</v>
      </c>
      <c r="G23" s="10" t="s">
        <v>56</v>
      </c>
      <c r="H23" s="108" t="s">
        <v>33</v>
      </c>
      <c r="I23" s="128"/>
      <c r="J23" s="156" t="s">
        <v>1902</v>
      </c>
      <c r="K23" s="156" t="s">
        <v>1981</v>
      </c>
    </row>
    <row r="24" spans="1:11" x14ac:dyDescent="0.25">
      <c r="A24" s="118" t="s">
        <v>81</v>
      </c>
      <c r="B24" s="138">
        <v>7</v>
      </c>
      <c r="C24" s="11" t="s">
        <v>100</v>
      </c>
      <c r="D24">
        <v>126</v>
      </c>
      <c r="E24">
        <v>6</v>
      </c>
      <c r="F24" s="148" t="str">
        <f>_xlfn.XLOOKUP(C:C,'coordinate'!I:I,'coordinate'!J:J,"",)</f>
        <v>O1</v>
      </c>
      <c r="G24" s="10" t="s">
        <v>42</v>
      </c>
      <c r="H24" s="108" t="s">
        <v>43</v>
      </c>
      <c r="I24" s="128"/>
      <c r="J24" s="156" t="s">
        <v>1864</v>
      </c>
      <c r="K24" s="158" t="s">
        <v>1939</v>
      </c>
    </row>
    <row r="25" spans="1:11" x14ac:dyDescent="0.25">
      <c r="A25" s="118" t="s">
        <v>81</v>
      </c>
      <c r="B25" s="138">
        <v>8</v>
      </c>
      <c r="C25" s="108" t="s">
        <v>102</v>
      </c>
      <c r="D25">
        <v>120</v>
      </c>
      <c r="E25">
        <v>1</v>
      </c>
      <c r="F25" s="108" t="str">
        <f>_xlfn.XLOOKUP(C:C,'coordinate'!I:I,'coordinate'!J:J,"",)</f>
        <v>O2</v>
      </c>
      <c r="G25" s="113" t="s">
        <v>27</v>
      </c>
      <c r="H25" s="114" t="s">
        <v>28</v>
      </c>
      <c r="I25" s="128" t="s">
        <v>593</v>
      </c>
      <c r="J25" s="156" t="s">
        <v>1894</v>
      </c>
      <c r="K25" s="156" t="s">
        <v>1950</v>
      </c>
    </row>
    <row r="26" spans="1:11" x14ac:dyDescent="0.25">
      <c r="A26" s="118" t="s">
        <v>81</v>
      </c>
      <c r="B26" s="138">
        <v>9</v>
      </c>
      <c r="C26" s="108" t="s">
        <v>105</v>
      </c>
      <c r="D26">
        <v>125</v>
      </c>
      <c r="E26">
        <v>11</v>
      </c>
      <c r="F26" s="108" t="str">
        <f>_xlfn.XLOOKUP(C:C,'coordinate'!I:I,'coordinate'!J:J,"",)</f>
        <v>P2</v>
      </c>
      <c r="G26" s="10" t="s">
        <v>52</v>
      </c>
      <c r="H26" s="108" t="s">
        <v>53</v>
      </c>
      <c r="I26" s="128"/>
      <c r="J26" s="156" t="s">
        <v>1917</v>
      </c>
      <c r="K26" s="156" t="s">
        <v>1958</v>
      </c>
    </row>
    <row r="27" spans="1:11" x14ac:dyDescent="0.25">
      <c r="A27" s="118" t="s">
        <v>81</v>
      </c>
      <c r="B27" s="138">
        <v>10</v>
      </c>
      <c r="C27" s="108" t="s">
        <v>108</v>
      </c>
      <c r="D27">
        <v>117</v>
      </c>
      <c r="E27">
        <v>7</v>
      </c>
      <c r="F27" s="108" t="str">
        <f>_xlfn.XLOOKUP(C:C,'coordinate'!I:I,'coordinate'!J:J,"",)</f>
        <v>M2</v>
      </c>
      <c r="G27" s="109" t="s">
        <v>15</v>
      </c>
      <c r="H27" s="110" t="s">
        <v>16</v>
      </c>
      <c r="I27" s="128"/>
      <c r="J27" s="156" t="s">
        <v>1864</v>
      </c>
      <c r="K27" s="158" t="s">
        <v>1940</v>
      </c>
    </row>
    <row r="28" spans="1:11" x14ac:dyDescent="0.25">
      <c r="A28" s="118" t="s">
        <v>81</v>
      </c>
      <c r="B28" s="138">
        <v>11</v>
      </c>
      <c r="C28" s="108" t="s">
        <v>110</v>
      </c>
      <c r="D28">
        <v>119</v>
      </c>
      <c r="E28">
        <v>4</v>
      </c>
      <c r="F28" s="147" t="str">
        <f>_xlfn.XLOOKUP(C:C,'coordinate'!I:I,'coordinate'!J:J,"",)</f>
        <v>P4</v>
      </c>
      <c r="G28" s="113" t="s">
        <v>111</v>
      </c>
      <c r="H28" s="114" t="s">
        <v>112</v>
      </c>
      <c r="I28" s="128"/>
      <c r="J28" s="156" t="s">
        <v>1893</v>
      </c>
      <c r="K28" s="156" t="s">
        <v>1982</v>
      </c>
    </row>
    <row r="29" spans="1:11" x14ac:dyDescent="0.25">
      <c r="A29" s="145" t="s">
        <v>115</v>
      </c>
      <c r="B29" s="145" t="str">
        <f>VLOOKUP(表格1_579[[#This Row],[場]],Raceinfo!$A$1:$C$11,3,FALSE)</f>
        <v>三級賽</v>
      </c>
      <c r="C29" s="145" t="str">
        <f>VLOOKUP(表格1_579[[#This Row],[場]],Raceinfo!$A$1:$C$11,2,FALSE)</f>
        <v>1200米</v>
      </c>
      <c r="D29" s="145" t="s">
        <v>1835</v>
      </c>
      <c r="F29" s="108" t="str">
        <f>_xlfn.XLOOKUP(C:C,'coordinate'!I:I,'coordinate'!J:J,"",)</f>
        <v/>
      </c>
      <c r="G29" s="10"/>
      <c r="H29" s="108"/>
      <c r="I29" s="128"/>
    </row>
    <row r="30" spans="1:11" x14ac:dyDescent="0.25">
      <c r="A30" s="11" t="s">
        <v>115</v>
      </c>
      <c r="B30" s="136">
        <v>1</v>
      </c>
      <c r="C30" s="11" t="s">
        <v>116</v>
      </c>
      <c r="D30">
        <v>135</v>
      </c>
      <c r="E30">
        <v>1</v>
      </c>
      <c r="F30" s="11" t="str">
        <f>_xlfn.XLOOKUP(C:C,'coordinate'!I:I,'coordinate'!J:J,"",)</f>
        <v>PH</v>
      </c>
      <c r="G30" s="10" t="s">
        <v>32</v>
      </c>
      <c r="H30" s="11" t="s">
        <v>112</v>
      </c>
      <c r="I30" s="128" t="s">
        <v>1964</v>
      </c>
      <c r="J30" s="156" t="s">
        <v>1843</v>
      </c>
      <c r="K30" s="156" t="s">
        <v>1983</v>
      </c>
    </row>
    <row r="31" spans="1:11" x14ac:dyDescent="0.25">
      <c r="A31" s="11" t="s">
        <v>115</v>
      </c>
      <c r="B31" s="138">
        <v>2</v>
      </c>
      <c r="C31" s="108" t="s">
        <v>118</v>
      </c>
      <c r="D31">
        <v>115</v>
      </c>
      <c r="E31">
        <v>5</v>
      </c>
      <c r="F31" s="11" t="str">
        <f>_xlfn.XLOOKUP(C:C,'coordinate'!I:I,'coordinate'!J:J,"",)</f>
        <v>OH</v>
      </c>
      <c r="G31" s="10" t="s">
        <v>77</v>
      </c>
      <c r="H31" s="108" t="s">
        <v>23</v>
      </c>
      <c r="I31" s="128"/>
      <c r="J31" s="156" t="s">
        <v>1889</v>
      </c>
      <c r="K31" s="158" t="s">
        <v>1942</v>
      </c>
    </row>
    <row r="32" spans="1:11" x14ac:dyDescent="0.25">
      <c r="A32" s="11" t="s">
        <v>115</v>
      </c>
      <c r="B32" s="139">
        <v>3</v>
      </c>
      <c r="C32" s="131" t="s">
        <v>120</v>
      </c>
      <c r="D32">
        <v>115</v>
      </c>
      <c r="E32">
        <v>4</v>
      </c>
      <c r="F32" s="108" t="str">
        <f>_xlfn.XLOOKUP(C:C,'coordinate'!I:I,'coordinate'!J:J,"",)</f>
        <v>P2</v>
      </c>
      <c r="G32" s="10" t="s">
        <v>37</v>
      </c>
      <c r="H32" s="108" t="s">
        <v>28</v>
      </c>
      <c r="I32" s="128" t="s">
        <v>593</v>
      </c>
      <c r="J32" s="156" t="s">
        <v>1844</v>
      </c>
      <c r="K32" s="156" t="s">
        <v>1984</v>
      </c>
    </row>
    <row r="33" spans="1:11" x14ac:dyDescent="0.25">
      <c r="A33" s="119" t="s">
        <v>115</v>
      </c>
      <c r="B33" s="11">
        <v>4</v>
      </c>
      <c r="C33" s="108" t="s">
        <v>122</v>
      </c>
      <c r="D33">
        <v>115</v>
      </c>
      <c r="E33">
        <v>6</v>
      </c>
      <c r="F33" s="108" t="str">
        <f>_xlfn.XLOOKUP(C:C,'coordinate'!I:I,'coordinate'!J:J,"",)</f>
        <v>O2</v>
      </c>
      <c r="G33" s="113" t="s">
        <v>111</v>
      </c>
      <c r="H33" s="115" t="s">
        <v>112</v>
      </c>
      <c r="I33" s="128" t="s">
        <v>593</v>
      </c>
      <c r="J33" s="156" t="s">
        <v>1843</v>
      </c>
      <c r="K33" s="156" t="s">
        <v>1982</v>
      </c>
    </row>
    <row r="34" spans="1:11" x14ac:dyDescent="0.25">
      <c r="A34" s="119" t="s">
        <v>115</v>
      </c>
      <c r="B34" s="138">
        <v>5</v>
      </c>
      <c r="C34" s="108" t="s">
        <v>124</v>
      </c>
      <c r="D34">
        <v>115</v>
      </c>
      <c r="E34">
        <v>2</v>
      </c>
      <c r="F34" s="148" t="str">
        <f>_xlfn.XLOOKUP(C:C,'coordinate'!I:I,'coordinate'!J:J,"",)</f>
        <v>P1</v>
      </c>
      <c r="G34" s="10" t="s">
        <v>125</v>
      </c>
      <c r="H34" s="108" t="s">
        <v>90</v>
      </c>
      <c r="I34" s="128" t="s">
        <v>1510</v>
      </c>
      <c r="J34" s="156" t="s">
        <v>1907</v>
      </c>
      <c r="K34" s="158" t="s">
        <v>1934</v>
      </c>
    </row>
    <row r="35" spans="1:11" x14ac:dyDescent="0.25">
      <c r="A35" s="11" t="s">
        <v>115</v>
      </c>
      <c r="B35" s="138">
        <v>6</v>
      </c>
      <c r="C35" s="11" t="s">
        <v>127</v>
      </c>
      <c r="D35">
        <v>115</v>
      </c>
      <c r="E35">
        <v>3</v>
      </c>
      <c r="F35" s="148" t="str">
        <f>_xlfn.XLOOKUP(C:C,'coordinate'!I:I,'coordinate'!J:J,"",)</f>
        <v>O1</v>
      </c>
      <c r="G35" s="116" t="s">
        <v>128</v>
      </c>
      <c r="H35" s="117" t="s">
        <v>38</v>
      </c>
      <c r="I35" s="128" t="s">
        <v>1510</v>
      </c>
      <c r="J35" s="156" t="s">
        <v>1907</v>
      </c>
      <c r="K35" s="156" t="s">
        <v>1985</v>
      </c>
    </row>
    <row r="36" spans="1:11" x14ac:dyDescent="0.25">
      <c r="A36" s="145" t="s">
        <v>130</v>
      </c>
      <c r="B36" s="145" t="str">
        <f>VLOOKUP(表格1_579[[#This Row],[場]],Raceinfo!$A$1:$C$11,3,FALSE)</f>
        <v>第五班</v>
      </c>
      <c r="C36" s="145" t="str">
        <f>VLOOKUP(表格1_579[[#This Row],[場]],Raceinfo!$A$1:$C$11,2,FALSE)</f>
        <v>1600米</v>
      </c>
      <c r="D36" s="145" t="s">
        <v>1835</v>
      </c>
      <c r="F36" s="108" t="str">
        <f>_xlfn.XLOOKUP(C:C,'coordinate'!I:I,'coordinate'!J:J,"",)</f>
        <v/>
      </c>
      <c r="G36" s="10"/>
      <c r="H36" s="108"/>
      <c r="I36" s="128"/>
    </row>
    <row r="37" spans="1:11" x14ac:dyDescent="0.25">
      <c r="A37" s="12" t="s">
        <v>130</v>
      </c>
      <c r="B37" s="138">
        <v>1</v>
      </c>
      <c r="C37" s="108" t="s">
        <v>131</v>
      </c>
      <c r="D37">
        <v>135</v>
      </c>
      <c r="E37">
        <v>12</v>
      </c>
      <c r="F37" s="11" t="str">
        <f>_xlfn.XLOOKUP(C:C,'coordinate'!I:I,'coordinate'!J:J,"",)</f>
        <v>MH</v>
      </c>
      <c r="G37" s="10" t="s">
        <v>32</v>
      </c>
      <c r="H37" s="108" t="s">
        <v>132</v>
      </c>
      <c r="I37" s="128" t="s">
        <v>1516</v>
      </c>
      <c r="J37" s="156" t="s">
        <v>1843</v>
      </c>
      <c r="K37" s="156" t="s">
        <v>1986</v>
      </c>
    </row>
    <row r="38" spans="1:11" x14ac:dyDescent="0.25">
      <c r="A38" s="12" t="s">
        <v>130</v>
      </c>
      <c r="B38" s="138">
        <v>2</v>
      </c>
      <c r="C38" s="108" t="s">
        <v>134</v>
      </c>
      <c r="D38">
        <v>134</v>
      </c>
      <c r="E38">
        <v>2</v>
      </c>
      <c r="F38" s="147" t="str">
        <f>_xlfn.XLOOKUP(C:C,'coordinate'!I:I,'coordinate'!J:J,"",)</f>
        <v>P4</v>
      </c>
      <c r="G38" s="10" t="s">
        <v>60</v>
      </c>
      <c r="H38" s="108" t="s">
        <v>135</v>
      </c>
      <c r="I38" s="128"/>
      <c r="J38" s="156" t="s">
        <v>1892</v>
      </c>
      <c r="K38" s="158" t="s">
        <v>1932</v>
      </c>
    </row>
    <row r="39" spans="1:11" x14ac:dyDescent="0.25">
      <c r="A39" s="12" t="s">
        <v>130</v>
      </c>
      <c r="B39" s="139">
        <v>3</v>
      </c>
      <c r="C39" s="131" t="s">
        <v>137</v>
      </c>
      <c r="D39">
        <v>133</v>
      </c>
      <c r="E39">
        <v>14</v>
      </c>
      <c r="F39" s="108" t="str">
        <f>_xlfn.XLOOKUP(C:C,'coordinate'!I:I,'coordinate'!J:J,"",)</f>
        <v>O2</v>
      </c>
      <c r="G39" s="10" t="s">
        <v>56</v>
      </c>
      <c r="H39" s="108" t="s">
        <v>138</v>
      </c>
      <c r="I39" s="128"/>
      <c r="J39" s="156" t="s">
        <v>1857</v>
      </c>
      <c r="K39" s="156" t="s">
        <v>1987</v>
      </c>
    </row>
    <row r="40" spans="1:11" x14ac:dyDescent="0.25">
      <c r="A40" s="12" t="s">
        <v>130</v>
      </c>
      <c r="B40" s="138">
        <v>4</v>
      </c>
      <c r="C40" s="108" t="s">
        <v>140</v>
      </c>
      <c r="D40">
        <v>129</v>
      </c>
      <c r="E40">
        <v>9</v>
      </c>
      <c r="F40" s="11" t="str">
        <f>_xlfn.XLOOKUP(C:C,'coordinate'!I:I,'coordinate'!J:J,"",)</f>
        <v>PH</v>
      </c>
      <c r="G40" s="10" t="s">
        <v>15</v>
      </c>
      <c r="H40" s="108" t="s">
        <v>74</v>
      </c>
      <c r="I40" s="128" t="s">
        <v>1514</v>
      </c>
      <c r="J40" s="156" t="s">
        <v>1884</v>
      </c>
      <c r="K40" s="156" t="s">
        <v>1988</v>
      </c>
    </row>
    <row r="41" spans="1:11" x14ac:dyDescent="0.25">
      <c r="A41" s="12" t="s">
        <v>130</v>
      </c>
      <c r="B41" s="138">
        <v>5</v>
      </c>
      <c r="C41" s="108" t="s">
        <v>142</v>
      </c>
      <c r="D41">
        <v>130</v>
      </c>
      <c r="E41">
        <v>1</v>
      </c>
      <c r="F41" s="9" t="str">
        <f>_xlfn.XLOOKUP(C:C,'coordinate'!I:I,'coordinate'!J:J,"",)</f>
        <v>PL</v>
      </c>
      <c r="G41" s="10" t="s">
        <v>52</v>
      </c>
      <c r="H41" s="108" t="s">
        <v>16</v>
      </c>
      <c r="I41" s="128" t="s">
        <v>1514</v>
      </c>
      <c r="J41" s="156" t="s">
        <v>1879</v>
      </c>
      <c r="K41" s="156" t="s">
        <v>1989</v>
      </c>
    </row>
    <row r="42" spans="1:11" x14ac:dyDescent="0.25">
      <c r="A42" s="12" t="s">
        <v>130</v>
      </c>
      <c r="B42" s="139">
        <v>6</v>
      </c>
      <c r="C42" s="108" t="s">
        <v>144</v>
      </c>
      <c r="D42">
        <v>129</v>
      </c>
      <c r="E42">
        <v>8</v>
      </c>
      <c r="F42" s="9" t="str">
        <f>_xlfn.XLOOKUP(C:C,'coordinate'!I:I,'coordinate'!J:J,"",)</f>
        <v>OL</v>
      </c>
      <c r="G42" s="10" t="s">
        <v>22</v>
      </c>
      <c r="H42" s="108" t="s">
        <v>78</v>
      </c>
      <c r="I42" s="128"/>
      <c r="J42" s="156" t="s">
        <v>1918</v>
      </c>
      <c r="K42" s="156" t="s">
        <v>1990</v>
      </c>
    </row>
    <row r="43" spans="1:11" x14ac:dyDescent="0.25">
      <c r="A43" s="12" t="s">
        <v>130</v>
      </c>
      <c r="B43" s="138">
        <v>7</v>
      </c>
      <c r="C43" s="108" t="s">
        <v>146</v>
      </c>
      <c r="D43">
        <v>128</v>
      </c>
      <c r="E43">
        <v>7</v>
      </c>
      <c r="F43" s="149" t="str">
        <f>_xlfn.XLOOKUP(C:C,'coordinate'!I:I,'coordinate'!J:J,"",)</f>
        <v>M3</v>
      </c>
      <c r="G43" s="10" t="s">
        <v>64</v>
      </c>
      <c r="H43" s="108" t="s">
        <v>65</v>
      </c>
      <c r="I43" s="128"/>
      <c r="J43" s="156" t="s">
        <v>1916</v>
      </c>
      <c r="K43" s="156" t="s">
        <v>1973</v>
      </c>
    </row>
    <row r="44" spans="1:11" x14ac:dyDescent="0.25">
      <c r="A44" s="12" t="s">
        <v>130</v>
      </c>
      <c r="B44" s="138">
        <v>8</v>
      </c>
      <c r="C44" s="11" t="s">
        <v>149</v>
      </c>
      <c r="D44">
        <v>128</v>
      </c>
      <c r="E44">
        <v>11</v>
      </c>
      <c r="F44" s="148" t="str">
        <f>_xlfn.XLOOKUP(C:C,'coordinate'!I:I,'coordinate'!J:J,"",)</f>
        <v>M1</v>
      </c>
      <c r="G44" s="10" t="s">
        <v>46</v>
      </c>
      <c r="H44" s="108" t="s">
        <v>28</v>
      </c>
      <c r="I44" s="128"/>
      <c r="J44" s="156" t="s">
        <v>1918</v>
      </c>
      <c r="K44" s="156" t="s">
        <v>1991</v>
      </c>
    </row>
    <row r="45" spans="1:11" x14ac:dyDescent="0.25">
      <c r="A45" s="120" t="s">
        <v>130</v>
      </c>
      <c r="B45" s="138">
        <v>9</v>
      </c>
      <c r="C45" s="108" t="s">
        <v>151</v>
      </c>
      <c r="D45">
        <v>128</v>
      </c>
      <c r="E45">
        <v>5</v>
      </c>
      <c r="F45" s="149" t="str">
        <f>_xlfn.XLOOKUP(C:C,'coordinate'!I:I,'coordinate'!J:J,"",)</f>
        <v>P3</v>
      </c>
      <c r="G45" s="10" t="s">
        <v>69</v>
      </c>
      <c r="H45" s="108" t="s">
        <v>70</v>
      </c>
      <c r="I45" s="128"/>
      <c r="J45" s="156" t="s">
        <v>1916</v>
      </c>
      <c r="K45" s="156" t="s">
        <v>1974</v>
      </c>
    </row>
    <row r="46" spans="1:11" x14ac:dyDescent="0.25">
      <c r="A46" s="12" t="s">
        <v>130</v>
      </c>
      <c r="B46" s="138">
        <v>10</v>
      </c>
      <c r="C46" s="108" t="s">
        <v>153</v>
      </c>
      <c r="D46">
        <v>124</v>
      </c>
      <c r="E46">
        <v>6</v>
      </c>
      <c r="F46" s="147" t="str">
        <f>_xlfn.XLOOKUP(C:C,'coordinate'!I:I,'coordinate'!J:J,"",)</f>
        <v>M4</v>
      </c>
      <c r="G46" s="10" t="s">
        <v>154</v>
      </c>
      <c r="H46" s="108" t="s">
        <v>47</v>
      </c>
      <c r="I46" s="128" t="s">
        <v>1965</v>
      </c>
      <c r="J46" s="156" t="s">
        <v>1870</v>
      </c>
      <c r="K46" s="156" t="s">
        <v>1992</v>
      </c>
    </row>
    <row r="47" spans="1:11" x14ac:dyDescent="0.25">
      <c r="A47" s="12" t="s">
        <v>130</v>
      </c>
      <c r="B47" s="138">
        <v>11</v>
      </c>
      <c r="C47" s="108" t="s">
        <v>156</v>
      </c>
      <c r="D47">
        <v>123</v>
      </c>
      <c r="E47">
        <v>13</v>
      </c>
      <c r="F47" s="108" t="str">
        <f>_xlfn.XLOOKUP(C:C,'coordinate'!I:I,'coordinate'!J:J,"",)</f>
        <v>M2</v>
      </c>
      <c r="G47" s="10" t="s">
        <v>77</v>
      </c>
      <c r="H47" s="108" t="s">
        <v>57</v>
      </c>
      <c r="I47" s="128"/>
      <c r="J47" s="156" t="s">
        <v>1899</v>
      </c>
      <c r="K47" s="158" t="s">
        <v>1941</v>
      </c>
    </row>
    <row r="48" spans="1:11" x14ac:dyDescent="0.25">
      <c r="A48" s="12" t="s">
        <v>130</v>
      </c>
      <c r="B48" s="139">
        <v>12</v>
      </c>
      <c r="C48" s="108" t="s">
        <v>159</v>
      </c>
      <c r="D48">
        <v>121</v>
      </c>
      <c r="E48">
        <v>3</v>
      </c>
      <c r="F48" s="148" t="str">
        <f>_xlfn.XLOOKUP(C:C,'coordinate'!I:I,'coordinate'!J:J,"",)</f>
        <v>P1</v>
      </c>
      <c r="G48" s="10" t="s">
        <v>37</v>
      </c>
      <c r="H48" s="108" t="s">
        <v>33</v>
      </c>
      <c r="I48" s="128"/>
      <c r="J48" s="156" t="s">
        <v>1868</v>
      </c>
      <c r="K48" s="156" t="s">
        <v>1993</v>
      </c>
    </row>
    <row r="49" spans="1:11" x14ac:dyDescent="0.25">
      <c r="A49" s="12" t="s">
        <v>130</v>
      </c>
      <c r="B49" s="138">
        <v>13</v>
      </c>
      <c r="C49" s="108" t="s">
        <v>162</v>
      </c>
      <c r="D49">
        <v>121</v>
      </c>
      <c r="E49">
        <v>10</v>
      </c>
      <c r="F49" s="108" t="str">
        <f>_xlfn.XLOOKUP(C:C,'coordinate'!I:I,'coordinate'!J:J,"",)</f>
        <v>P2</v>
      </c>
      <c r="G49" s="116" t="s">
        <v>128</v>
      </c>
      <c r="H49" s="117" t="s">
        <v>38</v>
      </c>
      <c r="I49" s="128"/>
      <c r="J49" s="156" t="s">
        <v>1874</v>
      </c>
      <c r="K49" s="156" t="s">
        <v>1985</v>
      </c>
    </row>
    <row r="50" spans="1:11" x14ac:dyDescent="0.25">
      <c r="A50" s="12" t="s">
        <v>130</v>
      </c>
      <c r="B50" s="138">
        <v>14</v>
      </c>
      <c r="C50" s="108" t="s">
        <v>164</v>
      </c>
      <c r="D50">
        <v>120</v>
      </c>
      <c r="E50">
        <v>4</v>
      </c>
      <c r="F50" s="9" t="str">
        <f>_xlfn.XLOOKUP(C:C,'coordinate'!I:I,'coordinate'!J:J,"",)</f>
        <v>ML</v>
      </c>
      <c r="G50" s="10" t="s">
        <v>125</v>
      </c>
      <c r="H50" s="108" t="s">
        <v>165</v>
      </c>
      <c r="I50" s="128"/>
      <c r="J50" s="156" t="s">
        <v>1892</v>
      </c>
      <c r="K50" s="156" t="s">
        <v>1994</v>
      </c>
    </row>
    <row r="51" spans="1:11" x14ac:dyDescent="0.25">
      <c r="A51" s="145" t="s">
        <v>167</v>
      </c>
      <c r="B51" s="145" t="str">
        <f>VLOOKUP(表格1_579[[#This Row],[場]],Raceinfo!$A$1:$C$11,3,FALSE)</f>
        <v>第四班</v>
      </c>
      <c r="C51" s="145" t="str">
        <f>VLOOKUP(表格1_579[[#This Row],[場]],Raceinfo!$A$1:$C$11,2,FALSE)</f>
        <v>1200米</v>
      </c>
      <c r="D51" s="145" t="s">
        <v>1835</v>
      </c>
      <c r="F51" s="108" t="str">
        <f>_xlfn.XLOOKUP(C:C,'coordinate'!I:I,'coordinate'!J:J,"",)</f>
        <v/>
      </c>
      <c r="G51" s="10"/>
      <c r="H51" s="108"/>
      <c r="I51" s="128"/>
    </row>
    <row r="52" spans="1:11" x14ac:dyDescent="0.25">
      <c r="A52" s="11" t="s">
        <v>167</v>
      </c>
      <c r="B52" s="138">
        <v>1</v>
      </c>
      <c r="C52" s="108" t="s">
        <v>168</v>
      </c>
      <c r="D52">
        <v>135</v>
      </c>
      <c r="E52">
        <v>1</v>
      </c>
      <c r="F52" s="11" t="str">
        <f>_xlfn.XLOOKUP(C:C,'coordinate'!I:I,'coordinate'!J:J,"",)</f>
        <v>PH</v>
      </c>
      <c r="G52" s="10" t="s">
        <v>37</v>
      </c>
      <c r="H52" s="108" t="s">
        <v>65</v>
      </c>
      <c r="I52" s="128" t="s">
        <v>1964</v>
      </c>
      <c r="J52" s="156" t="s">
        <v>1841</v>
      </c>
      <c r="K52" s="156" t="s">
        <v>1995</v>
      </c>
    </row>
    <row r="53" spans="1:11" x14ac:dyDescent="0.25">
      <c r="A53" s="143" t="s">
        <v>167</v>
      </c>
      <c r="B53" s="138">
        <v>2</v>
      </c>
      <c r="C53" s="108" t="s">
        <v>171</v>
      </c>
      <c r="D53">
        <v>132</v>
      </c>
      <c r="E53">
        <v>5</v>
      </c>
      <c r="F53" s="108" t="str">
        <f>_xlfn.XLOOKUP(C:C,'coordinate'!I:I,'coordinate'!J:J,"",)</f>
        <v>M2</v>
      </c>
      <c r="G53" s="113" t="s">
        <v>111</v>
      </c>
      <c r="H53" s="114" t="s">
        <v>112</v>
      </c>
      <c r="I53" s="128" t="s">
        <v>1514</v>
      </c>
      <c r="J53" s="156" t="s">
        <v>1961</v>
      </c>
      <c r="K53" s="156" t="s">
        <v>1982</v>
      </c>
    </row>
    <row r="54" spans="1:11" x14ac:dyDescent="0.25">
      <c r="A54" s="11" t="s">
        <v>167</v>
      </c>
      <c r="B54" s="138">
        <v>3</v>
      </c>
      <c r="C54" s="108" t="s">
        <v>173</v>
      </c>
      <c r="D54">
        <v>128</v>
      </c>
      <c r="E54">
        <v>10</v>
      </c>
      <c r="F54" s="9" t="str">
        <f>_xlfn.XLOOKUP(C:C,'coordinate'!I:I,'coordinate'!J:J,"",)</f>
        <v>PL</v>
      </c>
      <c r="G54" s="10" t="s">
        <v>125</v>
      </c>
      <c r="H54" s="108" t="s">
        <v>78</v>
      </c>
      <c r="I54" s="128"/>
      <c r="J54" s="156" t="s">
        <v>1897</v>
      </c>
      <c r="K54" s="156" t="s">
        <v>1996</v>
      </c>
    </row>
    <row r="55" spans="1:11" x14ac:dyDescent="0.25">
      <c r="A55" s="11" t="s">
        <v>167</v>
      </c>
      <c r="B55" s="138">
        <v>4</v>
      </c>
      <c r="C55" s="108" t="s">
        <v>176</v>
      </c>
      <c r="D55">
        <v>128</v>
      </c>
      <c r="E55">
        <v>4</v>
      </c>
      <c r="F55" s="148" t="str">
        <f>_xlfn.XLOOKUP(C:C,'coordinate'!I:I,'coordinate'!J:J,"",)</f>
        <v>P1</v>
      </c>
      <c r="G55" s="10" t="s">
        <v>46</v>
      </c>
      <c r="H55" s="108" t="s">
        <v>165</v>
      </c>
      <c r="I55" s="128"/>
      <c r="J55" s="156" t="s">
        <v>1858</v>
      </c>
      <c r="K55" s="156" t="s">
        <v>1997</v>
      </c>
    </row>
    <row r="56" spans="1:11" x14ac:dyDescent="0.25">
      <c r="A56" s="11" t="s">
        <v>167</v>
      </c>
      <c r="B56" s="139">
        <v>5</v>
      </c>
      <c r="C56" s="108" t="s">
        <v>178</v>
      </c>
      <c r="D56">
        <v>118</v>
      </c>
      <c r="E56">
        <v>13</v>
      </c>
      <c r="F56" s="148" t="str">
        <f>_xlfn.XLOOKUP(C:C,'coordinate'!I:I,'coordinate'!J:J,"",)</f>
        <v>O1</v>
      </c>
      <c r="G56" s="10" t="s">
        <v>73</v>
      </c>
      <c r="H56" s="108" t="s">
        <v>85</v>
      </c>
      <c r="I56" s="128"/>
      <c r="J56" s="156" t="s">
        <v>1901</v>
      </c>
      <c r="K56" s="156" t="s">
        <v>1978</v>
      </c>
    </row>
    <row r="57" spans="1:11" x14ac:dyDescent="0.25">
      <c r="A57" s="11" t="s">
        <v>167</v>
      </c>
      <c r="B57" s="138">
        <v>6</v>
      </c>
      <c r="C57" s="108" t="s">
        <v>180</v>
      </c>
      <c r="D57">
        <v>127</v>
      </c>
      <c r="E57">
        <v>6</v>
      </c>
      <c r="F57" s="11" t="str">
        <f>_xlfn.XLOOKUP(C:C,'coordinate'!I:I,'coordinate'!J:J,"",)</f>
        <v>MH</v>
      </c>
      <c r="G57" s="10" t="s">
        <v>69</v>
      </c>
      <c r="H57" s="108" t="s">
        <v>74</v>
      </c>
      <c r="I57" s="128"/>
      <c r="J57" s="156" t="s">
        <v>1895</v>
      </c>
      <c r="K57" s="156" t="s">
        <v>1998</v>
      </c>
    </row>
    <row r="58" spans="1:11" x14ac:dyDescent="0.25">
      <c r="A58" s="11" t="s">
        <v>167</v>
      </c>
      <c r="B58" s="12">
        <v>7</v>
      </c>
      <c r="C58" s="108" t="s">
        <v>183</v>
      </c>
      <c r="D58">
        <v>126</v>
      </c>
      <c r="E58">
        <v>7</v>
      </c>
      <c r="F58" s="149" t="str">
        <f>_xlfn.XLOOKUP(C:C,'coordinate'!I:I,'coordinate'!J:J,"",)</f>
        <v>M3</v>
      </c>
      <c r="G58" s="10" t="s">
        <v>60</v>
      </c>
      <c r="H58" s="11" t="s">
        <v>135</v>
      </c>
      <c r="I58" s="128"/>
      <c r="J58" s="156" t="s">
        <v>1924</v>
      </c>
      <c r="K58" s="158" t="s">
        <v>1932</v>
      </c>
    </row>
    <row r="59" spans="1:11" x14ac:dyDescent="0.25">
      <c r="A59" s="11" t="s">
        <v>167</v>
      </c>
      <c r="B59" s="138">
        <v>8</v>
      </c>
      <c r="C59" s="108" t="s">
        <v>185</v>
      </c>
      <c r="D59">
        <v>124</v>
      </c>
      <c r="E59">
        <v>2</v>
      </c>
      <c r="F59" s="108" t="str">
        <f>_xlfn.XLOOKUP(C:C,'coordinate'!I:I,'coordinate'!J:J,"",)</f>
        <v>P2</v>
      </c>
      <c r="G59" s="111" t="s">
        <v>22</v>
      </c>
      <c r="H59" s="112" t="s">
        <v>23</v>
      </c>
      <c r="I59" s="128" t="s">
        <v>1964</v>
      </c>
      <c r="J59" s="156" t="s">
        <v>1921</v>
      </c>
      <c r="K59" s="156" t="s">
        <v>1968</v>
      </c>
    </row>
    <row r="60" spans="1:11" x14ac:dyDescent="0.25">
      <c r="A60" s="11" t="s">
        <v>167</v>
      </c>
      <c r="B60" s="139">
        <v>9</v>
      </c>
      <c r="C60" s="130" t="s">
        <v>188</v>
      </c>
      <c r="D60">
        <v>120</v>
      </c>
      <c r="E60">
        <v>14</v>
      </c>
      <c r="F60" s="108" t="str">
        <f>_xlfn.XLOOKUP(C:C,'coordinate'!I:I,'coordinate'!J:J,"",)</f>
        <v>O2</v>
      </c>
      <c r="G60" s="10" t="s">
        <v>15</v>
      </c>
      <c r="H60" s="108" t="s">
        <v>47</v>
      </c>
      <c r="I60" s="128"/>
      <c r="J60" s="156" t="s">
        <v>1917</v>
      </c>
      <c r="K60" s="156" t="s">
        <v>1999</v>
      </c>
    </row>
    <row r="61" spans="1:11" x14ac:dyDescent="0.25">
      <c r="A61" s="11" t="s">
        <v>167</v>
      </c>
      <c r="B61" s="138">
        <v>10</v>
      </c>
      <c r="C61" s="131" t="s">
        <v>190</v>
      </c>
      <c r="D61">
        <v>121</v>
      </c>
      <c r="E61">
        <v>12</v>
      </c>
      <c r="F61" s="148" t="str">
        <f>_xlfn.XLOOKUP(C:C,'coordinate'!I:I,'coordinate'!J:J,"",)</f>
        <v>M1</v>
      </c>
      <c r="G61" s="10" t="s">
        <v>191</v>
      </c>
      <c r="H61" s="108" t="s">
        <v>61</v>
      </c>
      <c r="I61" s="128" t="s">
        <v>593</v>
      </c>
      <c r="J61" s="156" t="s">
        <v>1843</v>
      </c>
      <c r="K61" s="156" t="s">
        <v>1952</v>
      </c>
    </row>
    <row r="62" spans="1:11" x14ac:dyDescent="0.25">
      <c r="A62" s="119" t="s">
        <v>167</v>
      </c>
      <c r="B62" s="12">
        <v>11</v>
      </c>
      <c r="C62" s="11" t="s">
        <v>193</v>
      </c>
      <c r="D62">
        <v>120</v>
      </c>
      <c r="E62">
        <v>9</v>
      </c>
      <c r="F62" s="147" t="str">
        <f>_xlfn.XLOOKUP(C:C,'coordinate'!I:I,'coordinate'!J:J,"",)</f>
        <v>M4</v>
      </c>
      <c r="G62" s="10" t="s">
        <v>154</v>
      </c>
      <c r="H62" s="11" t="s">
        <v>135</v>
      </c>
      <c r="I62" s="128"/>
      <c r="J62" s="156" t="s">
        <v>1908</v>
      </c>
      <c r="K62" s="156" t="s">
        <v>2000</v>
      </c>
    </row>
    <row r="63" spans="1:11" x14ac:dyDescent="0.25">
      <c r="A63" s="11" t="s">
        <v>167</v>
      </c>
      <c r="B63" s="138">
        <v>12</v>
      </c>
      <c r="C63" s="129" t="s">
        <v>195</v>
      </c>
      <c r="D63">
        <v>118</v>
      </c>
      <c r="E63">
        <v>8</v>
      </c>
      <c r="F63" s="147" t="str">
        <f>_xlfn.XLOOKUP(C:C,'coordinate'!I:I,'coordinate'!J:J,"",)</f>
        <v>P4</v>
      </c>
      <c r="G63" s="10" t="s">
        <v>32</v>
      </c>
      <c r="H63" s="108" t="s">
        <v>16</v>
      </c>
      <c r="I63" s="128"/>
      <c r="J63" s="156" t="s">
        <v>1909</v>
      </c>
      <c r="K63" s="156" t="s">
        <v>2001</v>
      </c>
    </row>
    <row r="64" spans="1:11" x14ac:dyDescent="0.25">
      <c r="A64" s="11" t="s">
        <v>167</v>
      </c>
      <c r="B64" s="138">
        <v>13</v>
      </c>
      <c r="C64" s="108" t="s">
        <v>1963</v>
      </c>
      <c r="D64">
        <v>117</v>
      </c>
      <c r="E64">
        <v>11</v>
      </c>
      <c r="F64" s="108" t="str">
        <f>_xlfn.XLOOKUP(C:C,'coordinate'!I:I,'coordinate'!J:J,"",)</f>
        <v>ML</v>
      </c>
      <c r="G64" s="10" t="s">
        <v>64</v>
      </c>
      <c r="H64" s="108" t="s">
        <v>53</v>
      </c>
      <c r="I64" s="128"/>
      <c r="J64" s="156" t="s">
        <v>1884</v>
      </c>
      <c r="K64" s="156" t="s">
        <v>2002</v>
      </c>
    </row>
    <row r="65" spans="1:11" x14ac:dyDescent="0.25">
      <c r="A65" s="11" t="s">
        <v>167</v>
      </c>
      <c r="B65" s="138">
        <v>14</v>
      </c>
      <c r="C65" s="108" t="s">
        <v>200</v>
      </c>
      <c r="D65">
        <v>109</v>
      </c>
      <c r="E65">
        <v>3</v>
      </c>
      <c r="F65" s="149" t="str">
        <f>_xlfn.XLOOKUP(C:C,'coordinate'!I:I,'coordinate'!J:J,"",)</f>
        <v>P3</v>
      </c>
      <c r="G65" s="113" t="s">
        <v>27</v>
      </c>
      <c r="H65" s="114" t="s">
        <v>28</v>
      </c>
      <c r="I65" s="128"/>
      <c r="J65" s="156" t="s">
        <v>1917</v>
      </c>
      <c r="K65" s="156" t="s">
        <v>1950</v>
      </c>
    </row>
    <row r="66" spans="1:11" x14ac:dyDescent="0.25">
      <c r="A66" s="145" t="s">
        <v>203</v>
      </c>
      <c r="B66" s="145" t="str">
        <f>VLOOKUP(表格1_579[[#This Row],[場]],Raceinfo!$A$1:$C$11,3,FALSE)</f>
        <v>第四班</v>
      </c>
      <c r="C66" s="145" t="str">
        <f>VLOOKUP(表格1_579[[#This Row],[場]],Raceinfo!$A$1:$C$11,2,FALSE)</f>
        <v>1200米</v>
      </c>
      <c r="D66" s="145" t="s">
        <v>1835</v>
      </c>
      <c r="F66" s="108" t="str">
        <f>_xlfn.XLOOKUP(C:C,'coordinate'!I:I,'coordinate'!J:J,"",)</f>
        <v/>
      </c>
      <c r="G66" s="10"/>
      <c r="H66" s="108"/>
      <c r="I66" s="128"/>
    </row>
    <row r="67" spans="1:11" x14ac:dyDescent="0.25">
      <c r="A67" s="118" t="s">
        <v>203</v>
      </c>
      <c r="B67" s="138">
        <v>1</v>
      </c>
      <c r="C67" s="132" t="s">
        <v>204</v>
      </c>
      <c r="D67">
        <v>135</v>
      </c>
      <c r="E67">
        <v>13</v>
      </c>
      <c r="F67" s="148" t="str">
        <f>_xlfn.XLOOKUP(C:C,'coordinate'!I:I,'coordinate'!J:J,"",)</f>
        <v>O1</v>
      </c>
      <c r="G67" s="10" t="s">
        <v>154</v>
      </c>
      <c r="H67" s="108" t="s">
        <v>165</v>
      </c>
      <c r="I67" s="128" t="s">
        <v>1516</v>
      </c>
      <c r="J67" s="156" t="s">
        <v>1905</v>
      </c>
      <c r="K67" s="158" t="s">
        <v>1933</v>
      </c>
    </row>
    <row r="68" spans="1:11" x14ac:dyDescent="0.25">
      <c r="A68" s="118" t="s">
        <v>203</v>
      </c>
      <c r="B68" s="138">
        <v>2</v>
      </c>
      <c r="C68" s="108" t="s">
        <v>207</v>
      </c>
      <c r="D68">
        <v>131</v>
      </c>
      <c r="E68">
        <v>4</v>
      </c>
      <c r="F68" s="148" t="str">
        <f>_xlfn.XLOOKUP(C:C,'coordinate'!I:I,'coordinate'!J:J,"",)</f>
        <v>P1</v>
      </c>
      <c r="G68" s="10" t="s">
        <v>46</v>
      </c>
      <c r="H68" s="108" t="s">
        <v>23</v>
      </c>
      <c r="I68" s="128"/>
      <c r="J68" s="156" t="s">
        <v>1918</v>
      </c>
      <c r="K68" s="156" t="s">
        <v>2003</v>
      </c>
    </row>
    <row r="69" spans="1:11" x14ac:dyDescent="0.25">
      <c r="A69" s="118" t="s">
        <v>203</v>
      </c>
      <c r="B69" s="138">
        <v>3</v>
      </c>
      <c r="C69" s="108" t="s">
        <v>210</v>
      </c>
      <c r="D69">
        <v>131</v>
      </c>
      <c r="E69">
        <v>2</v>
      </c>
      <c r="F69" s="149" t="str">
        <f>_xlfn.XLOOKUP(C:C,'coordinate'!I:I,'coordinate'!J:J,"",)</f>
        <v>P3</v>
      </c>
      <c r="G69" s="10" t="s">
        <v>32</v>
      </c>
      <c r="H69" s="108" t="s">
        <v>53</v>
      </c>
      <c r="I69" s="128"/>
      <c r="J69" s="156" t="s">
        <v>1856</v>
      </c>
      <c r="K69" s="156" t="s">
        <v>2004</v>
      </c>
    </row>
    <row r="70" spans="1:11" x14ac:dyDescent="0.25">
      <c r="A70" s="118" t="s">
        <v>203</v>
      </c>
      <c r="B70" s="138">
        <v>4</v>
      </c>
      <c r="C70" s="129" t="s">
        <v>212</v>
      </c>
      <c r="D70">
        <v>129</v>
      </c>
      <c r="E70">
        <v>7</v>
      </c>
      <c r="F70" s="11" t="str">
        <f>_xlfn.XLOOKUP(C:C,'coordinate'!I:I,'coordinate'!J:J,"",)</f>
        <v>PH</v>
      </c>
      <c r="G70" s="10" t="s">
        <v>37</v>
      </c>
      <c r="H70" s="108" t="s">
        <v>112</v>
      </c>
      <c r="I70" s="128"/>
      <c r="J70" s="156" t="s">
        <v>1910</v>
      </c>
      <c r="K70" s="156" t="s">
        <v>1954</v>
      </c>
    </row>
    <row r="71" spans="1:11" x14ac:dyDescent="0.25">
      <c r="A71" s="144" t="s">
        <v>203</v>
      </c>
      <c r="B71" s="138">
        <v>5</v>
      </c>
      <c r="C71" s="108" t="s">
        <v>214</v>
      </c>
      <c r="D71">
        <v>129</v>
      </c>
      <c r="E71">
        <v>1</v>
      </c>
      <c r="F71" s="9" t="str">
        <f>_xlfn.XLOOKUP(C:C,'coordinate'!I:I,'coordinate'!J:J,"",)</f>
        <v>PL</v>
      </c>
      <c r="G71" s="10" t="s">
        <v>56</v>
      </c>
      <c r="H71" s="108" t="s">
        <v>57</v>
      </c>
      <c r="I71" s="128"/>
      <c r="J71" s="156" t="s">
        <v>1879</v>
      </c>
      <c r="K71" s="156" t="s">
        <v>1949</v>
      </c>
    </row>
    <row r="72" spans="1:11" x14ac:dyDescent="0.25">
      <c r="A72" s="118" t="s">
        <v>203</v>
      </c>
      <c r="B72" s="138">
        <v>6</v>
      </c>
      <c r="C72" s="108" t="s">
        <v>216</v>
      </c>
      <c r="D72">
        <v>127</v>
      </c>
      <c r="E72">
        <v>11</v>
      </c>
      <c r="F72" s="147" t="str">
        <f>_xlfn.XLOOKUP(C:C,'coordinate'!I:I,'coordinate'!J:J,"",)</f>
        <v>M4</v>
      </c>
      <c r="G72" s="10" t="s">
        <v>125</v>
      </c>
      <c r="H72" s="108" t="s">
        <v>78</v>
      </c>
      <c r="I72" s="128"/>
      <c r="J72" s="156" t="s">
        <v>1898</v>
      </c>
      <c r="K72" s="156" t="s">
        <v>1996</v>
      </c>
    </row>
    <row r="73" spans="1:11" x14ac:dyDescent="0.25">
      <c r="A73" s="118" t="s">
        <v>203</v>
      </c>
      <c r="B73" s="138">
        <v>7</v>
      </c>
      <c r="C73" s="131" t="s">
        <v>218</v>
      </c>
      <c r="D73">
        <v>124</v>
      </c>
      <c r="E73">
        <v>10</v>
      </c>
      <c r="F73" s="11" t="str">
        <f>_xlfn.XLOOKUP(C:C,'coordinate'!I:I,'coordinate'!J:J,"",)</f>
        <v>MH</v>
      </c>
      <c r="G73" s="10" t="s">
        <v>42</v>
      </c>
      <c r="H73" s="108" t="s">
        <v>47</v>
      </c>
      <c r="I73" s="128" t="s">
        <v>593</v>
      </c>
      <c r="J73" s="156" t="s">
        <v>1841</v>
      </c>
      <c r="K73" s="158" t="s">
        <v>1935</v>
      </c>
    </row>
    <row r="74" spans="1:11" x14ac:dyDescent="0.25">
      <c r="A74" s="118" t="s">
        <v>203</v>
      </c>
      <c r="B74" s="138">
        <v>8</v>
      </c>
      <c r="C74" s="108" t="s">
        <v>220</v>
      </c>
      <c r="D74">
        <v>120</v>
      </c>
      <c r="E74">
        <v>8</v>
      </c>
      <c r="F74" s="148" t="str">
        <f>_xlfn.XLOOKUP(C:C,'coordinate'!I:I,'coordinate'!J:J,"",)</f>
        <v>M1</v>
      </c>
      <c r="G74" s="109" t="s">
        <v>15</v>
      </c>
      <c r="H74" s="110" t="s">
        <v>16</v>
      </c>
      <c r="I74" s="128"/>
      <c r="J74" s="156" t="s">
        <v>1884</v>
      </c>
      <c r="K74" s="158" t="s">
        <v>1940</v>
      </c>
    </row>
    <row r="75" spans="1:11" x14ac:dyDescent="0.25">
      <c r="A75" s="118" t="s">
        <v>203</v>
      </c>
      <c r="B75" s="139">
        <v>9</v>
      </c>
      <c r="C75" s="108" t="s">
        <v>222</v>
      </c>
      <c r="D75">
        <v>121</v>
      </c>
      <c r="E75">
        <v>6</v>
      </c>
      <c r="F75" s="108" t="str">
        <f>_xlfn.XLOOKUP(C:C,'coordinate'!I:I,'coordinate'!J:J,"",)</f>
        <v>M2</v>
      </c>
      <c r="G75" s="10" t="s">
        <v>77</v>
      </c>
      <c r="H75" s="108" t="s">
        <v>70</v>
      </c>
      <c r="I75" s="128"/>
      <c r="J75" s="156" t="s">
        <v>1926</v>
      </c>
      <c r="K75" s="156" t="s">
        <v>2005</v>
      </c>
    </row>
    <row r="76" spans="1:11" x14ac:dyDescent="0.25">
      <c r="A76" s="118" t="s">
        <v>203</v>
      </c>
      <c r="B76" s="138">
        <v>10</v>
      </c>
      <c r="C76" s="108" t="s">
        <v>225</v>
      </c>
      <c r="D76">
        <v>119</v>
      </c>
      <c r="E76">
        <v>12</v>
      </c>
      <c r="F76" s="149" t="str">
        <f>_xlfn.XLOOKUP(C:C,'coordinate'!I:I,'coordinate'!J:J,"",)</f>
        <v>M3</v>
      </c>
      <c r="G76" s="10" t="s">
        <v>191</v>
      </c>
      <c r="H76" s="108" t="s">
        <v>138</v>
      </c>
      <c r="I76" s="128"/>
      <c r="J76" s="156" t="s">
        <v>1895</v>
      </c>
      <c r="K76" s="158" t="s">
        <v>1946</v>
      </c>
    </row>
    <row r="77" spans="1:11" x14ac:dyDescent="0.25">
      <c r="A77" s="118" t="s">
        <v>203</v>
      </c>
      <c r="B77" s="139">
        <v>11</v>
      </c>
      <c r="C77" s="108" t="s">
        <v>228</v>
      </c>
      <c r="D77">
        <v>112</v>
      </c>
      <c r="E77">
        <v>5</v>
      </c>
      <c r="F77" s="147" t="str">
        <f>_xlfn.XLOOKUP(C:C,'coordinate'!I:I,'coordinate'!J:J,"",)</f>
        <v>P4</v>
      </c>
      <c r="G77" s="113" t="s">
        <v>27</v>
      </c>
      <c r="H77" s="114" t="s">
        <v>28</v>
      </c>
      <c r="I77" s="128"/>
      <c r="J77" s="156" t="s">
        <v>1895</v>
      </c>
      <c r="K77" s="156" t="s">
        <v>1950</v>
      </c>
    </row>
    <row r="78" spans="1:11" x14ac:dyDescent="0.25">
      <c r="A78" s="118" t="s">
        <v>203</v>
      </c>
      <c r="B78" s="138">
        <v>12</v>
      </c>
      <c r="C78" s="129" t="s">
        <v>230</v>
      </c>
      <c r="D78">
        <v>118</v>
      </c>
      <c r="E78">
        <v>9</v>
      </c>
      <c r="F78" s="9" t="str">
        <f>_xlfn.XLOOKUP(C:C,'coordinate'!I:I,'coordinate'!J:J,"",)</f>
        <v>ML</v>
      </c>
      <c r="G78" s="10" t="s">
        <v>69</v>
      </c>
      <c r="H78" s="108" t="s">
        <v>90</v>
      </c>
      <c r="I78" s="128" t="s">
        <v>593</v>
      </c>
      <c r="J78" s="156" t="s">
        <v>1846</v>
      </c>
      <c r="K78" s="156" t="s">
        <v>1979</v>
      </c>
    </row>
    <row r="79" spans="1:11" x14ac:dyDescent="0.25">
      <c r="A79" s="118" t="s">
        <v>203</v>
      </c>
      <c r="B79" s="138">
        <v>13</v>
      </c>
      <c r="C79" s="108" t="s">
        <v>233</v>
      </c>
      <c r="D79">
        <v>117</v>
      </c>
      <c r="E79">
        <v>14</v>
      </c>
      <c r="F79" s="108" t="str">
        <f>_xlfn.XLOOKUP(C:C,'coordinate'!I:I,'coordinate'!J:J,"",)</f>
        <v>O2</v>
      </c>
      <c r="G79" s="10" t="s">
        <v>64</v>
      </c>
      <c r="H79" s="108" t="s">
        <v>135</v>
      </c>
      <c r="I79" s="128"/>
      <c r="J79" s="156" t="s">
        <v>1907</v>
      </c>
      <c r="K79" s="156" t="s">
        <v>2006</v>
      </c>
    </row>
    <row r="80" spans="1:11" x14ac:dyDescent="0.25">
      <c r="A80" s="118" t="s">
        <v>203</v>
      </c>
      <c r="B80" s="138">
        <v>14</v>
      </c>
      <c r="C80" s="129" t="s">
        <v>235</v>
      </c>
      <c r="D80">
        <v>116</v>
      </c>
      <c r="E80">
        <v>3</v>
      </c>
      <c r="F80" s="108" t="str">
        <f>_xlfn.XLOOKUP(C:C,'coordinate'!I:I,'coordinate'!J:J,"",)</f>
        <v>P2</v>
      </c>
      <c r="G80" s="10" t="s">
        <v>111</v>
      </c>
      <c r="H80" s="108" t="s">
        <v>74</v>
      </c>
      <c r="I80" s="128"/>
      <c r="J80" s="156" t="s">
        <v>1911</v>
      </c>
      <c r="K80" s="156" t="s">
        <v>2007</v>
      </c>
    </row>
    <row r="81" spans="1:11" x14ac:dyDescent="0.25">
      <c r="A81" s="145" t="s">
        <v>238</v>
      </c>
      <c r="B81" s="145" t="str">
        <f>VLOOKUP(表格1_579[[#This Row],[場]],Raceinfo!$A$1:$C$11,3,FALSE)</f>
        <v>第二班</v>
      </c>
      <c r="C81" s="145" t="str">
        <f>VLOOKUP(表格1_579[[#This Row],[場]],Raceinfo!$A$1:$C$11,2,FALSE)</f>
        <v>1400米</v>
      </c>
      <c r="D81" s="145" t="s">
        <v>1835</v>
      </c>
      <c r="F81" s="108" t="str">
        <f>_xlfn.XLOOKUP(C:C,'coordinate'!I:I,'coordinate'!J:J,"",)</f>
        <v/>
      </c>
      <c r="G81" s="10"/>
      <c r="H81" s="108"/>
      <c r="I81" s="128"/>
    </row>
    <row r="82" spans="1:11" x14ac:dyDescent="0.25">
      <c r="A82" s="11" t="s">
        <v>238</v>
      </c>
      <c r="B82" s="138">
        <v>1</v>
      </c>
      <c r="C82" s="11" t="s">
        <v>239</v>
      </c>
      <c r="D82">
        <v>125</v>
      </c>
      <c r="E82">
        <v>9</v>
      </c>
      <c r="F82" s="148" t="str">
        <f>_xlfn.XLOOKUP(C:C,'coordinate'!I:I,'coordinate'!J:J,"",)</f>
        <v>O1</v>
      </c>
      <c r="G82" s="10" t="s">
        <v>73</v>
      </c>
      <c r="H82" s="108" t="s">
        <v>112</v>
      </c>
      <c r="I82" s="128" t="s">
        <v>1514</v>
      </c>
      <c r="J82" s="156" t="s">
        <v>1918</v>
      </c>
      <c r="K82" s="156" t="s">
        <v>2008</v>
      </c>
    </row>
    <row r="83" spans="1:11" x14ac:dyDescent="0.25">
      <c r="A83" s="11" t="s">
        <v>238</v>
      </c>
      <c r="B83" s="138">
        <v>2</v>
      </c>
      <c r="C83" s="130" t="s">
        <v>241</v>
      </c>
      <c r="D83">
        <v>133</v>
      </c>
      <c r="E83">
        <v>1</v>
      </c>
      <c r="F83" s="108" t="str">
        <f>_xlfn.XLOOKUP(C:C,'coordinate'!I:I,'coordinate'!J:J,"",)</f>
        <v>P2</v>
      </c>
      <c r="G83" s="111" t="s">
        <v>22</v>
      </c>
      <c r="H83" s="112" t="s">
        <v>23</v>
      </c>
      <c r="I83" s="128"/>
      <c r="J83" s="156" t="s">
        <v>1918</v>
      </c>
      <c r="K83" s="156" t="s">
        <v>1968</v>
      </c>
    </row>
    <row r="84" spans="1:11" x14ac:dyDescent="0.25">
      <c r="A84" s="11" t="s">
        <v>238</v>
      </c>
      <c r="B84" s="138">
        <v>3</v>
      </c>
      <c r="C84" s="11" t="s">
        <v>243</v>
      </c>
      <c r="D84">
        <v>133</v>
      </c>
      <c r="E84">
        <v>4</v>
      </c>
      <c r="F84" s="11" t="str">
        <f>_xlfn.XLOOKUP(C:C,'coordinate'!I:I,'coordinate'!J:J,"",)</f>
        <v>OH</v>
      </c>
      <c r="G84" s="10" t="s">
        <v>32</v>
      </c>
      <c r="H84" s="108" t="s">
        <v>16</v>
      </c>
      <c r="I84" s="128" t="s">
        <v>2027</v>
      </c>
      <c r="J84" s="156" t="s">
        <v>1841</v>
      </c>
      <c r="K84" s="156" t="s">
        <v>2001</v>
      </c>
    </row>
    <row r="85" spans="1:11" x14ac:dyDescent="0.25">
      <c r="A85" s="11" t="s">
        <v>238</v>
      </c>
      <c r="B85" s="138">
        <v>4</v>
      </c>
      <c r="C85" s="131" t="s">
        <v>245</v>
      </c>
      <c r="D85">
        <v>128</v>
      </c>
      <c r="E85">
        <v>6</v>
      </c>
      <c r="F85" s="147" t="str">
        <f>_xlfn.XLOOKUP(C:C,'coordinate'!I:I,'coordinate'!J:J,"",)</f>
        <v>P4</v>
      </c>
      <c r="G85" s="10" t="s">
        <v>37</v>
      </c>
      <c r="H85" s="108" t="s">
        <v>61</v>
      </c>
      <c r="I85" s="128" t="s">
        <v>593</v>
      </c>
      <c r="J85" s="156" t="s">
        <v>1843</v>
      </c>
      <c r="K85" s="156" t="s">
        <v>2009</v>
      </c>
    </row>
    <row r="86" spans="1:11" x14ac:dyDescent="0.25">
      <c r="A86" s="11" t="s">
        <v>238</v>
      </c>
      <c r="B86" s="125">
        <v>5</v>
      </c>
      <c r="C86" s="131" t="s">
        <v>247</v>
      </c>
      <c r="D86">
        <v>123</v>
      </c>
      <c r="E86">
        <v>3</v>
      </c>
      <c r="F86" s="149" t="str">
        <f>_xlfn.XLOOKUP(C:C,'coordinate'!I:I,'coordinate'!J:J,"",)</f>
        <v>P3</v>
      </c>
      <c r="G86" s="10" t="s">
        <v>64</v>
      </c>
      <c r="H86" s="11" t="s">
        <v>138</v>
      </c>
      <c r="I86" s="128" t="s">
        <v>1516</v>
      </c>
      <c r="J86" s="156" t="s">
        <v>1844</v>
      </c>
      <c r="K86" s="156" t="s">
        <v>2010</v>
      </c>
    </row>
    <row r="87" spans="1:11" x14ac:dyDescent="0.25">
      <c r="A87" s="11" t="s">
        <v>238</v>
      </c>
      <c r="B87" s="138">
        <v>6</v>
      </c>
      <c r="C87" s="11" t="s">
        <v>249</v>
      </c>
      <c r="D87">
        <v>119</v>
      </c>
      <c r="E87">
        <v>8</v>
      </c>
      <c r="F87" s="148" t="str">
        <f>_xlfn.XLOOKUP(C:C,'coordinate'!I:I,'coordinate'!J:J,"",)</f>
        <v>P1</v>
      </c>
      <c r="G87" s="10" t="s">
        <v>128</v>
      </c>
      <c r="H87" s="108" t="s">
        <v>33</v>
      </c>
      <c r="I87" s="128"/>
      <c r="J87" s="156" t="s">
        <v>1868</v>
      </c>
      <c r="K87" s="156" t="s">
        <v>2011</v>
      </c>
    </row>
    <row r="88" spans="1:11" x14ac:dyDescent="0.25">
      <c r="A88" s="11" t="s">
        <v>238</v>
      </c>
      <c r="B88" s="138">
        <v>7</v>
      </c>
      <c r="C88" s="130" t="s">
        <v>251</v>
      </c>
      <c r="D88">
        <v>117</v>
      </c>
      <c r="E88">
        <v>7</v>
      </c>
      <c r="F88" s="108" t="str">
        <f>_xlfn.XLOOKUP(C:C,'coordinate'!I:I,'coordinate'!J:J,"",)</f>
        <v>O2</v>
      </c>
      <c r="G88" s="10" t="s">
        <v>125</v>
      </c>
      <c r="H88" s="108" t="s">
        <v>85</v>
      </c>
      <c r="I88" s="128" t="s">
        <v>1510</v>
      </c>
      <c r="J88" s="156" t="s">
        <v>1868</v>
      </c>
      <c r="K88" s="156" t="s">
        <v>1953</v>
      </c>
    </row>
    <row r="89" spans="1:11" x14ac:dyDescent="0.25">
      <c r="A89" s="11" t="s">
        <v>238</v>
      </c>
      <c r="B89" s="139">
        <v>8</v>
      </c>
      <c r="C89" s="108" t="s">
        <v>254</v>
      </c>
      <c r="D89">
        <v>114</v>
      </c>
      <c r="E89">
        <v>2</v>
      </c>
      <c r="F89" s="11" t="str">
        <f>_xlfn.XLOOKUP(C:C,'coordinate'!I:I,'coordinate'!J:J,"",)</f>
        <v>PH</v>
      </c>
      <c r="G89" s="10" t="s">
        <v>15</v>
      </c>
      <c r="H89" s="108" t="s">
        <v>74</v>
      </c>
      <c r="I89" s="128"/>
      <c r="J89" s="156" t="s">
        <v>1926</v>
      </c>
      <c r="K89" s="156" t="s">
        <v>1988</v>
      </c>
    </row>
    <row r="90" spans="1:11" x14ac:dyDescent="0.25">
      <c r="A90" s="11" t="s">
        <v>238</v>
      </c>
      <c r="B90" s="137">
        <v>9</v>
      </c>
      <c r="C90" s="108" t="s">
        <v>256</v>
      </c>
      <c r="D90">
        <v>116</v>
      </c>
      <c r="E90">
        <v>5</v>
      </c>
      <c r="F90" s="149" t="str">
        <f>_xlfn.XLOOKUP(C:C,'coordinate'!I:I,'coordinate'!J:J,"",)</f>
        <v>O3</v>
      </c>
      <c r="G90" s="10" t="s">
        <v>154</v>
      </c>
      <c r="H90" s="11" t="s">
        <v>138</v>
      </c>
      <c r="I90" s="128"/>
      <c r="J90" s="156" t="s">
        <v>1890</v>
      </c>
      <c r="K90" s="156" t="s">
        <v>1955</v>
      </c>
    </row>
    <row r="91" spans="1:11" x14ac:dyDescent="0.25">
      <c r="A91" s="145" t="s">
        <v>258</v>
      </c>
      <c r="B91" s="145" t="str">
        <f>VLOOKUP(表格1_579[[#This Row],[場]],Raceinfo!$A$1:$C$11,3,FALSE)</f>
        <v>第四班</v>
      </c>
      <c r="C91" s="145" t="str">
        <f>VLOOKUP(表格1_579[[#This Row],[場]],Raceinfo!$A$1:$C$11,2,FALSE)</f>
        <v>1400米</v>
      </c>
      <c r="D91" s="90" t="s">
        <v>1834</v>
      </c>
      <c r="F91" s="108" t="str">
        <f>_xlfn.XLOOKUP(C:C,'coordinate'!I:I,'coordinate'!J:J,"",)</f>
        <v/>
      </c>
      <c r="G91" s="10"/>
      <c r="H91" s="108"/>
      <c r="I91" s="128"/>
    </row>
    <row r="92" spans="1:11" x14ac:dyDescent="0.25">
      <c r="A92" s="12" t="s">
        <v>258</v>
      </c>
      <c r="B92" s="138">
        <v>1</v>
      </c>
      <c r="C92" s="108" t="s">
        <v>259</v>
      </c>
      <c r="D92">
        <v>135</v>
      </c>
      <c r="E92">
        <v>5</v>
      </c>
      <c r="F92" s="149" t="str">
        <f>_xlfn.XLOOKUP(C:C,'coordinate'!I:I,'coordinate'!J:J,"",)</f>
        <v>P3</v>
      </c>
      <c r="G92" s="10" t="s">
        <v>46</v>
      </c>
      <c r="H92" s="108" t="s">
        <v>138</v>
      </c>
      <c r="I92" s="128" t="s">
        <v>2027</v>
      </c>
      <c r="J92" s="156" t="s">
        <v>1894</v>
      </c>
      <c r="K92" s="156" t="s">
        <v>2012</v>
      </c>
    </row>
    <row r="93" spans="1:11" x14ac:dyDescent="0.25">
      <c r="A93" s="12" t="s">
        <v>258</v>
      </c>
      <c r="B93" s="138">
        <v>2</v>
      </c>
      <c r="C93" s="11" t="s">
        <v>261</v>
      </c>
      <c r="D93">
        <v>135</v>
      </c>
      <c r="E93">
        <v>13</v>
      </c>
      <c r="F93" s="11" t="str">
        <f>_xlfn.XLOOKUP(C:C,'coordinate'!I:I,'coordinate'!J:J,"",)</f>
        <v>MH</v>
      </c>
      <c r="G93" s="10" t="s">
        <v>154</v>
      </c>
      <c r="H93" s="108" t="s">
        <v>165</v>
      </c>
      <c r="I93" s="128" t="s">
        <v>2027</v>
      </c>
      <c r="J93" s="156" t="s">
        <v>1841</v>
      </c>
      <c r="K93" s="158" t="s">
        <v>1933</v>
      </c>
    </row>
    <row r="94" spans="1:11" x14ac:dyDescent="0.25">
      <c r="A94" s="12" t="s">
        <v>258</v>
      </c>
      <c r="B94" s="138">
        <v>3</v>
      </c>
      <c r="C94" s="108" t="s">
        <v>263</v>
      </c>
      <c r="D94">
        <v>134</v>
      </c>
      <c r="E94">
        <v>6</v>
      </c>
      <c r="F94" s="11" t="str">
        <f>_xlfn.XLOOKUP(C:C,'coordinate'!I:I,'coordinate'!J:J,"",)</f>
        <v>PH</v>
      </c>
      <c r="G94" s="10" t="s">
        <v>37</v>
      </c>
      <c r="H94" s="108" t="s">
        <v>78</v>
      </c>
      <c r="I94" s="128" t="s">
        <v>1514</v>
      </c>
      <c r="J94" s="156" t="s">
        <v>1906</v>
      </c>
      <c r="K94" s="156" t="s">
        <v>2013</v>
      </c>
    </row>
    <row r="95" spans="1:11" x14ac:dyDescent="0.25">
      <c r="A95" s="143" t="s">
        <v>258</v>
      </c>
      <c r="B95" s="138">
        <v>4</v>
      </c>
      <c r="C95" s="108" t="s">
        <v>265</v>
      </c>
      <c r="D95">
        <v>132</v>
      </c>
      <c r="E95">
        <v>2</v>
      </c>
      <c r="F95" s="9" t="str">
        <f>_xlfn.XLOOKUP(C:C,'coordinate'!I:I,'coordinate'!J:J,"",)</f>
        <v>PL</v>
      </c>
      <c r="G95" s="10" t="s">
        <v>32</v>
      </c>
      <c r="H95" s="108" t="s">
        <v>112</v>
      </c>
      <c r="I95" s="128"/>
      <c r="J95" s="156" t="s">
        <v>1889</v>
      </c>
      <c r="K95" s="156" t="s">
        <v>1983</v>
      </c>
    </row>
    <row r="96" spans="1:11" x14ac:dyDescent="0.25">
      <c r="A96" s="12" t="s">
        <v>258</v>
      </c>
      <c r="B96" s="138">
        <v>5</v>
      </c>
      <c r="C96" s="11" t="s">
        <v>267</v>
      </c>
      <c r="D96">
        <v>131</v>
      </c>
      <c r="E96">
        <v>12</v>
      </c>
      <c r="F96" s="108" t="str">
        <f>_xlfn.XLOOKUP(C:C,'coordinate'!I:I,'coordinate'!J:J,"",)</f>
        <v>M2</v>
      </c>
      <c r="G96" s="10" t="s">
        <v>60</v>
      </c>
      <c r="H96" s="108" t="s">
        <v>23</v>
      </c>
      <c r="I96" s="128"/>
      <c r="J96" s="156" t="s">
        <v>1924</v>
      </c>
      <c r="K96" s="156" t="s">
        <v>1959</v>
      </c>
    </row>
    <row r="97" spans="1:11" x14ac:dyDescent="0.25">
      <c r="A97" s="12" t="s">
        <v>258</v>
      </c>
      <c r="B97" s="134">
        <v>6</v>
      </c>
      <c r="C97" s="108" t="s">
        <v>269</v>
      </c>
      <c r="D97">
        <v>130</v>
      </c>
      <c r="E97">
        <v>10</v>
      </c>
      <c r="F97" s="147" t="str">
        <f>_xlfn.XLOOKUP(C:C,'coordinate'!I:I,'coordinate'!J:J,"",)</f>
        <v>M4</v>
      </c>
      <c r="G97" s="10" t="s">
        <v>22</v>
      </c>
      <c r="H97" s="11" t="s">
        <v>28</v>
      </c>
      <c r="I97" s="128" t="s">
        <v>2027</v>
      </c>
      <c r="J97" s="156" t="s">
        <v>1843</v>
      </c>
      <c r="K97" s="156" t="s">
        <v>1960</v>
      </c>
    </row>
    <row r="98" spans="1:11" x14ac:dyDescent="0.25">
      <c r="A98" s="12" t="s">
        <v>258</v>
      </c>
      <c r="B98" s="138">
        <v>7</v>
      </c>
      <c r="C98" s="108" t="s">
        <v>271</v>
      </c>
      <c r="D98">
        <v>126</v>
      </c>
      <c r="E98">
        <v>8</v>
      </c>
      <c r="F98" s="149" t="str">
        <f>_xlfn.XLOOKUP(C:C,'coordinate'!I:I,'coordinate'!J:J,"",)</f>
        <v>O3</v>
      </c>
      <c r="G98" s="10" t="s">
        <v>69</v>
      </c>
      <c r="H98" s="108" t="s">
        <v>74</v>
      </c>
      <c r="I98" s="128"/>
      <c r="J98" s="156" t="s">
        <v>1896</v>
      </c>
      <c r="K98" s="156" t="s">
        <v>1998</v>
      </c>
    </row>
    <row r="99" spans="1:11" x14ac:dyDescent="0.25">
      <c r="A99" s="12" t="s">
        <v>258</v>
      </c>
      <c r="B99" s="138">
        <v>8</v>
      </c>
      <c r="C99" s="108" t="s">
        <v>273</v>
      </c>
      <c r="D99">
        <v>124</v>
      </c>
      <c r="E99">
        <v>11</v>
      </c>
      <c r="F99" s="147" t="str">
        <f>_xlfn.XLOOKUP(C:C,'coordinate'!I:I,'coordinate'!J:J,"",)</f>
        <v>O4</v>
      </c>
      <c r="G99" s="10" t="s">
        <v>56</v>
      </c>
      <c r="H99" s="108" t="s">
        <v>274</v>
      </c>
      <c r="I99" s="128"/>
      <c r="J99" s="156" t="s">
        <v>1859</v>
      </c>
      <c r="K99" s="156" t="s">
        <v>2014</v>
      </c>
    </row>
    <row r="100" spans="1:11" x14ac:dyDescent="0.25">
      <c r="A100" s="12" t="s">
        <v>258</v>
      </c>
      <c r="B100" s="134">
        <v>9</v>
      </c>
      <c r="C100" s="108" t="s">
        <v>277</v>
      </c>
      <c r="D100">
        <v>114</v>
      </c>
      <c r="E100">
        <v>7</v>
      </c>
      <c r="F100" s="149" t="str">
        <f>_xlfn.XLOOKUP(C:C,'coordinate'!I:I,'coordinate'!J:J,"",)</f>
        <v>M3</v>
      </c>
      <c r="G100" s="113" t="s">
        <v>27</v>
      </c>
      <c r="H100" s="115" t="s">
        <v>28</v>
      </c>
      <c r="I100" s="128"/>
      <c r="J100" s="156" t="s">
        <v>1870</v>
      </c>
      <c r="K100" s="156" t="s">
        <v>1950</v>
      </c>
    </row>
    <row r="101" spans="1:11" x14ac:dyDescent="0.25">
      <c r="A101" s="12" t="s">
        <v>258</v>
      </c>
      <c r="B101" s="138">
        <v>10</v>
      </c>
      <c r="C101" s="108" t="s">
        <v>279</v>
      </c>
      <c r="D101">
        <v>121</v>
      </c>
      <c r="E101">
        <v>1</v>
      </c>
      <c r="F101" s="147" t="str">
        <f>_xlfn.XLOOKUP(C:C,'coordinate'!I:I,'coordinate'!J:J,"",)</f>
        <v>P4</v>
      </c>
      <c r="G101" s="10" t="s">
        <v>77</v>
      </c>
      <c r="H101" s="108" t="s">
        <v>53</v>
      </c>
      <c r="I101" s="128"/>
      <c r="J101" s="156" t="s">
        <v>1918</v>
      </c>
      <c r="K101" s="156" t="s">
        <v>2015</v>
      </c>
    </row>
    <row r="102" spans="1:11" x14ac:dyDescent="0.25">
      <c r="A102" s="12" t="s">
        <v>258</v>
      </c>
      <c r="B102" s="138">
        <v>11</v>
      </c>
      <c r="C102" s="108" t="s">
        <v>281</v>
      </c>
      <c r="D102">
        <v>120</v>
      </c>
      <c r="E102">
        <v>9</v>
      </c>
      <c r="F102" s="148" t="str">
        <f>_xlfn.XLOOKUP(C:C,'coordinate'!I:I,'coordinate'!J:J,"",)</f>
        <v>M1</v>
      </c>
      <c r="G102" s="10" t="s">
        <v>191</v>
      </c>
      <c r="H102" s="108" t="s">
        <v>47</v>
      </c>
      <c r="I102" s="128"/>
      <c r="J102" s="156" t="s">
        <v>1896</v>
      </c>
      <c r="K102" s="156" t="s">
        <v>1951</v>
      </c>
    </row>
    <row r="103" spans="1:11" x14ac:dyDescent="0.25">
      <c r="A103" s="12" t="s">
        <v>258</v>
      </c>
      <c r="B103" s="138">
        <v>12</v>
      </c>
      <c r="C103" s="108" t="s">
        <v>283</v>
      </c>
      <c r="D103">
        <v>115</v>
      </c>
      <c r="E103">
        <v>14</v>
      </c>
      <c r="F103" s="9" t="str">
        <f>_xlfn.XLOOKUP(C:C,'coordinate'!I:I,'coordinate'!J:J,"",)</f>
        <v>ML</v>
      </c>
      <c r="G103" s="109" t="s">
        <v>15</v>
      </c>
      <c r="H103" s="110" t="s">
        <v>16</v>
      </c>
      <c r="I103" s="128"/>
      <c r="J103" s="156" t="s">
        <v>1890</v>
      </c>
      <c r="K103" s="158" t="s">
        <v>1940</v>
      </c>
    </row>
    <row r="104" spans="1:11" x14ac:dyDescent="0.25">
      <c r="A104" s="12" t="s">
        <v>258</v>
      </c>
      <c r="B104" s="139">
        <v>13</v>
      </c>
      <c r="C104" s="129" t="s">
        <v>286</v>
      </c>
      <c r="D104">
        <v>116</v>
      </c>
      <c r="E104">
        <v>4</v>
      </c>
      <c r="F104" s="148" t="str">
        <f>_xlfn.XLOOKUP(C:C,'coordinate'!I:I,'coordinate'!J:J,"",)</f>
        <v>P1</v>
      </c>
      <c r="G104" s="10" t="s">
        <v>64</v>
      </c>
      <c r="H104" s="108" t="s">
        <v>43</v>
      </c>
      <c r="I104" s="128"/>
      <c r="J104" s="156" t="s">
        <v>1916</v>
      </c>
      <c r="K104" s="156" t="s">
        <v>2016</v>
      </c>
    </row>
    <row r="105" spans="1:11" x14ac:dyDescent="0.25">
      <c r="A105" s="12" t="s">
        <v>258</v>
      </c>
      <c r="B105" s="139">
        <v>14</v>
      </c>
      <c r="C105" s="108" t="s">
        <v>288</v>
      </c>
      <c r="D105">
        <v>115</v>
      </c>
      <c r="E105">
        <v>3</v>
      </c>
      <c r="F105" s="108" t="str">
        <f>_xlfn.XLOOKUP(C:C,'coordinate'!I:I,'coordinate'!J:J,"",)</f>
        <v>P2</v>
      </c>
      <c r="G105" s="116" t="s">
        <v>128</v>
      </c>
      <c r="H105" s="117" t="s">
        <v>38</v>
      </c>
      <c r="I105" s="128"/>
      <c r="J105" s="156" t="s">
        <v>1892</v>
      </c>
      <c r="K105" s="156" t="s">
        <v>1985</v>
      </c>
    </row>
    <row r="106" spans="1:11" x14ac:dyDescent="0.25">
      <c r="A106" s="145" t="s">
        <v>290</v>
      </c>
      <c r="B106" s="145" t="str">
        <f>VLOOKUP(表格1_579[[#This Row],[場]],Raceinfo!$A$1:$C$11,3,FALSE)</f>
        <v>第三班</v>
      </c>
      <c r="C106" s="145" t="str">
        <f>VLOOKUP(表格1_579[[#This Row],[場]],Raceinfo!$A$1:$C$11,2,FALSE)</f>
        <v>1400米</v>
      </c>
      <c r="D106" s="145" t="s">
        <v>1835</v>
      </c>
      <c r="F106" s="108" t="str">
        <f>_xlfn.XLOOKUP(C:C,'coordinate'!I:I,'coordinate'!J:J,"",)</f>
        <v/>
      </c>
      <c r="G106" s="10"/>
      <c r="H106" s="108"/>
      <c r="I106" s="128"/>
    </row>
    <row r="107" spans="1:11" x14ac:dyDescent="0.25">
      <c r="A107" s="11" t="s">
        <v>290</v>
      </c>
      <c r="B107" s="138">
        <v>1</v>
      </c>
      <c r="C107" s="131" t="s">
        <v>291</v>
      </c>
      <c r="D107">
        <v>135</v>
      </c>
      <c r="E107">
        <v>6</v>
      </c>
      <c r="F107" s="108" t="str">
        <f>_xlfn.XLOOKUP(C:C,'coordinate'!I:I,'coordinate'!J:J,"",)</f>
        <v>O2</v>
      </c>
      <c r="G107" s="10" t="s">
        <v>46</v>
      </c>
      <c r="H107" s="108" t="s">
        <v>138</v>
      </c>
      <c r="I107" s="128"/>
      <c r="J107" s="156" t="s">
        <v>1858</v>
      </c>
      <c r="K107" s="156" t="s">
        <v>2012</v>
      </c>
    </row>
    <row r="108" spans="1:11" x14ac:dyDescent="0.25">
      <c r="A108" s="11" t="s">
        <v>290</v>
      </c>
      <c r="B108" s="138">
        <v>2</v>
      </c>
      <c r="C108" s="108" t="s">
        <v>293</v>
      </c>
      <c r="D108">
        <v>133</v>
      </c>
      <c r="E108">
        <v>7</v>
      </c>
      <c r="F108" s="148" t="str">
        <f>_xlfn.XLOOKUP(C:C,'coordinate'!I:I,'coordinate'!J:J,"",)</f>
        <v>O1</v>
      </c>
      <c r="G108" s="10" t="s">
        <v>125</v>
      </c>
      <c r="H108" s="108" t="s">
        <v>90</v>
      </c>
      <c r="I108" s="128"/>
      <c r="J108" s="156" t="s">
        <v>1856</v>
      </c>
      <c r="K108" s="158" t="s">
        <v>1934</v>
      </c>
    </row>
    <row r="109" spans="1:11" x14ac:dyDescent="0.25">
      <c r="A109" s="11" t="s">
        <v>290</v>
      </c>
      <c r="B109" s="138">
        <v>3</v>
      </c>
      <c r="C109" s="108" t="s">
        <v>296</v>
      </c>
      <c r="D109">
        <v>132</v>
      </c>
      <c r="E109">
        <v>11</v>
      </c>
      <c r="F109" s="150" t="str">
        <f>_xlfn.XLOOKUP(C:C,'coordinate'!I:I,'coordinate'!J:J,"",)</f>
        <v>O3</v>
      </c>
      <c r="G109" s="10" t="s">
        <v>52</v>
      </c>
      <c r="H109" s="108" t="s">
        <v>112</v>
      </c>
      <c r="I109" s="140" t="s">
        <v>1514</v>
      </c>
      <c r="J109" s="156" t="s">
        <v>1893</v>
      </c>
      <c r="K109" s="156" t="s">
        <v>1957</v>
      </c>
    </row>
    <row r="110" spans="1:11" x14ac:dyDescent="0.25">
      <c r="A110" s="11" t="s">
        <v>290</v>
      </c>
      <c r="B110" s="138">
        <v>4</v>
      </c>
      <c r="C110" s="11" t="s">
        <v>299</v>
      </c>
      <c r="D110">
        <v>131</v>
      </c>
      <c r="E110">
        <v>2</v>
      </c>
      <c r="F110" s="11" t="str">
        <f>_xlfn.XLOOKUP(C:C,'coordinate'!I:I,'coordinate'!J:J,"",)</f>
        <v>PH</v>
      </c>
      <c r="G110" s="10" t="s">
        <v>154</v>
      </c>
      <c r="H110" s="108" t="s">
        <v>74</v>
      </c>
      <c r="I110" s="128" t="s">
        <v>593</v>
      </c>
      <c r="J110" s="156" t="s">
        <v>1840</v>
      </c>
      <c r="K110" s="156" t="s">
        <v>2017</v>
      </c>
    </row>
    <row r="111" spans="1:11" x14ac:dyDescent="0.25">
      <c r="A111" s="11" t="s">
        <v>290</v>
      </c>
      <c r="B111" s="139">
        <v>5</v>
      </c>
      <c r="C111" s="131" t="s">
        <v>301</v>
      </c>
      <c r="D111">
        <v>131</v>
      </c>
      <c r="E111">
        <v>1</v>
      </c>
      <c r="F111" s="148" t="str">
        <f>_xlfn.XLOOKUP(C:C,'coordinate'!I:I,'coordinate'!J:J,"",)</f>
        <v>P1</v>
      </c>
      <c r="G111" s="111" t="s">
        <v>22</v>
      </c>
      <c r="H111" s="112" t="s">
        <v>23</v>
      </c>
      <c r="I111" s="128" t="s">
        <v>2027</v>
      </c>
      <c r="J111" s="156" t="s">
        <v>1855</v>
      </c>
      <c r="K111" s="156" t="s">
        <v>1968</v>
      </c>
    </row>
    <row r="112" spans="1:11" x14ac:dyDescent="0.25">
      <c r="A112" s="11" t="s">
        <v>290</v>
      </c>
      <c r="B112" s="138">
        <v>6</v>
      </c>
      <c r="C112" s="130" t="s">
        <v>303</v>
      </c>
      <c r="D112">
        <v>129</v>
      </c>
      <c r="E112">
        <v>10</v>
      </c>
      <c r="F112" s="149" t="str">
        <f>_xlfn.XLOOKUP(C:C,'coordinate'!I:I,'coordinate'!J:J,"",)</f>
        <v>P3</v>
      </c>
      <c r="G112" s="10" t="s">
        <v>32</v>
      </c>
      <c r="H112" s="108" t="s">
        <v>47</v>
      </c>
      <c r="I112" s="128" t="s">
        <v>593</v>
      </c>
      <c r="J112" s="156" t="s">
        <v>1846</v>
      </c>
      <c r="K112" s="156" t="s">
        <v>1977</v>
      </c>
    </row>
    <row r="113" spans="1:11" x14ac:dyDescent="0.25">
      <c r="A113" s="11" t="s">
        <v>290</v>
      </c>
      <c r="B113" s="139">
        <v>7</v>
      </c>
      <c r="C113" s="108" t="s">
        <v>305</v>
      </c>
      <c r="D113">
        <v>126</v>
      </c>
      <c r="E113">
        <v>8</v>
      </c>
      <c r="F113" s="147" t="str">
        <f>_xlfn.XLOOKUP(C:C,'coordinate'!I:I,'coordinate'!J:J,"",)</f>
        <v>P4</v>
      </c>
      <c r="G113" s="109" t="s">
        <v>15</v>
      </c>
      <c r="H113" s="110" t="s">
        <v>16</v>
      </c>
      <c r="I113" s="128"/>
      <c r="J113" s="156" t="s">
        <v>1890</v>
      </c>
      <c r="K113" s="158" t="s">
        <v>1940</v>
      </c>
    </row>
    <row r="114" spans="1:11" x14ac:dyDescent="0.25">
      <c r="A114" s="11" t="s">
        <v>290</v>
      </c>
      <c r="B114" s="138">
        <v>8</v>
      </c>
      <c r="C114" s="108" t="s">
        <v>307</v>
      </c>
      <c r="D114">
        <v>123</v>
      </c>
      <c r="E114">
        <v>4</v>
      </c>
      <c r="F114" s="108" t="str">
        <f>_xlfn.XLOOKUP(C:C,'coordinate'!I:I,'coordinate'!J:J,"",)</f>
        <v>P2</v>
      </c>
      <c r="G114" s="10" t="s">
        <v>111</v>
      </c>
      <c r="H114" s="108" t="s">
        <v>38</v>
      </c>
      <c r="I114" s="128"/>
      <c r="J114" s="156" t="s">
        <v>1918</v>
      </c>
      <c r="K114" s="156" t="s">
        <v>2018</v>
      </c>
    </row>
    <row r="115" spans="1:11" x14ac:dyDescent="0.25">
      <c r="A115" s="11" t="s">
        <v>290</v>
      </c>
      <c r="B115" s="138">
        <v>9</v>
      </c>
      <c r="C115" s="129" t="s">
        <v>310</v>
      </c>
      <c r="D115">
        <v>123</v>
      </c>
      <c r="E115">
        <v>5</v>
      </c>
      <c r="F115" s="9" t="str">
        <f>_xlfn.XLOOKUP(C:C,'coordinate'!I:I,'coordinate'!J:J,"",)</f>
        <v>OL</v>
      </c>
      <c r="G115" s="10" t="s">
        <v>77</v>
      </c>
      <c r="H115" s="108" t="s">
        <v>28</v>
      </c>
      <c r="I115" s="128"/>
      <c r="J115" s="156" t="s">
        <v>1911</v>
      </c>
      <c r="K115" s="156" t="s">
        <v>2019</v>
      </c>
    </row>
    <row r="116" spans="1:11" x14ac:dyDescent="0.25">
      <c r="A116" s="11" t="s">
        <v>290</v>
      </c>
      <c r="B116" s="138">
        <v>10</v>
      </c>
      <c r="C116" s="108" t="s">
        <v>313</v>
      </c>
      <c r="D116">
        <v>120</v>
      </c>
      <c r="E116">
        <v>3</v>
      </c>
      <c r="F116" s="142" t="str">
        <f>_xlfn.XLOOKUP(C:C,'coordinate'!I:I,'coordinate'!J:J,"",)</f>
        <v>PL</v>
      </c>
      <c r="G116" s="10" t="s">
        <v>128</v>
      </c>
      <c r="H116" s="108" t="s">
        <v>65</v>
      </c>
      <c r="I116" s="140"/>
      <c r="J116" s="156" t="s">
        <v>1898</v>
      </c>
      <c r="K116" s="156" t="s">
        <v>2020</v>
      </c>
    </row>
    <row r="117" spans="1:11" x14ac:dyDescent="0.25">
      <c r="A117" s="11" t="s">
        <v>290</v>
      </c>
      <c r="B117" s="139">
        <v>11</v>
      </c>
      <c r="C117" s="108" t="s">
        <v>316</v>
      </c>
      <c r="D117">
        <v>110</v>
      </c>
      <c r="E117">
        <v>9</v>
      </c>
      <c r="F117" s="147" t="str">
        <f>_xlfn.XLOOKUP(C:C,'coordinate'!I:I,'coordinate'!J:J,"",)</f>
        <v>O4</v>
      </c>
      <c r="G117" s="10" t="s">
        <v>27</v>
      </c>
      <c r="H117" s="108" t="s">
        <v>33</v>
      </c>
      <c r="I117" s="128"/>
      <c r="J117" s="156" t="s">
        <v>1890</v>
      </c>
      <c r="K117" s="156" t="s">
        <v>2021</v>
      </c>
    </row>
    <row r="118" spans="1:11" x14ac:dyDescent="0.25">
      <c r="A118" s="145" t="s">
        <v>319</v>
      </c>
      <c r="B118" s="145" t="str">
        <f>VLOOKUP(表格1_5[[#This Row],[場]],Raceinfo!$A$1:$C$11,3,FALSE)</f>
        <v>第三班</v>
      </c>
      <c r="C118" s="145" t="str">
        <f>VLOOKUP(表格1_5[[#This Row],[場]],Raceinfo!$A$1:$C$11,2,FALSE)</f>
        <v>1200米</v>
      </c>
      <c r="D118" s="145" t="s">
        <v>1835</v>
      </c>
      <c r="F118" s="108" t="str">
        <f>_xlfn.XLOOKUP(C:C,'coordinate'!I:I,'coordinate'!J:J,"",)</f>
        <v/>
      </c>
      <c r="G118" s="108"/>
      <c r="H118" s="108"/>
      <c r="I118" s="128"/>
    </row>
    <row r="119" spans="1:11" x14ac:dyDescent="0.25">
      <c r="A119" s="118" t="s">
        <v>319</v>
      </c>
      <c r="B119" s="138">
        <v>1</v>
      </c>
      <c r="C119" s="108" t="s">
        <v>320</v>
      </c>
      <c r="D119">
        <v>135</v>
      </c>
      <c r="E119">
        <v>8</v>
      </c>
      <c r="F119" s="146" t="str">
        <f>_xlfn.XLOOKUP(C:C,'coordinate'!I:I,'coordinate'!J:J,"",)</f>
        <v>M2</v>
      </c>
      <c r="G119" s="10" t="s">
        <v>37</v>
      </c>
      <c r="H119" s="108" t="s">
        <v>65</v>
      </c>
      <c r="I119" s="140" t="s">
        <v>1516</v>
      </c>
      <c r="J119" s="156" t="s">
        <v>1905</v>
      </c>
      <c r="K119" s="156" t="s">
        <v>1995</v>
      </c>
    </row>
    <row r="120" spans="1:11" x14ac:dyDescent="0.25">
      <c r="A120" s="118" t="s">
        <v>319</v>
      </c>
      <c r="B120" s="138">
        <v>2</v>
      </c>
      <c r="C120" s="131" t="s">
        <v>322</v>
      </c>
      <c r="D120">
        <v>132</v>
      </c>
      <c r="E120">
        <v>12</v>
      </c>
      <c r="F120" s="11" t="str">
        <f>_xlfn.XLOOKUP(C:C,'coordinate'!I:I,'coordinate'!J:J,"",)</f>
        <v>MH</v>
      </c>
      <c r="G120" s="10" t="s">
        <v>69</v>
      </c>
      <c r="H120" s="108" t="s">
        <v>38</v>
      </c>
      <c r="I120" s="128" t="s">
        <v>2027</v>
      </c>
      <c r="J120" s="156" t="s">
        <v>1841</v>
      </c>
      <c r="K120" s="158" t="s">
        <v>1945</v>
      </c>
    </row>
    <row r="121" spans="1:11" x14ac:dyDescent="0.25">
      <c r="A121" s="118" t="s">
        <v>319</v>
      </c>
      <c r="B121" s="139">
        <v>3</v>
      </c>
      <c r="C121" s="108" t="s">
        <v>324</v>
      </c>
      <c r="D121">
        <v>130</v>
      </c>
      <c r="E121">
        <v>10</v>
      </c>
      <c r="F121" s="147" t="str">
        <f>_xlfn.XLOOKUP(C:C,'coordinate'!I:I,'coordinate'!J:J,"",)</f>
        <v>O4</v>
      </c>
      <c r="G121" s="10" t="s">
        <v>52</v>
      </c>
      <c r="H121" s="108" t="s">
        <v>112</v>
      </c>
      <c r="I121" s="128"/>
      <c r="J121" s="156" t="s">
        <v>1881</v>
      </c>
      <c r="K121" s="156" t="s">
        <v>1957</v>
      </c>
    </row>
    <row r="122" spans="1:11" x14ac:dyDescent="0.25">
      <c r="A122" s="118" t="s">
        <v>319</v>
      </c>
      <c r="B122" s="138">
        <v>4</v>
      </c>
      <c r="C122" s="108" t="s">
        <v>326</v>
      </c>
      <c r="D122">
        <v>130</v>
      </c>
      <c r="E122">
        <v>2</v>
      </c>
      <c r="F122" s="149" t="str">
        <f>_xlfn.XLOOKUP(C:C,'coordinate'!I:I,'coordinate'!J:J,"",)</f>
        <v>P3</v>
      </c>
      <c r="G122" s="10" t="s">
        <v>46</v>
      </c>
      <c r="H122" s="108" t="s">
        <v>16</v>
      </c>
      <c r="I122" s="128"/>
      <c r="J122" s="156" t="s">
        <v>1857</v>
      </c>
      <c r="K122" s="156" t="s">
        <v>2022</v>
      </c>
    </row>
    <row r="123" spans="1:11" x14ac:dyDescent="0.25">
      <c r="A123" s="118" t="s">
        <v>319</v>
      </c>
      <c r="B123" s="138">
        <v>5</v>
      </c>
      <c r="C123" s="11" t="s">
        <v>327</v>
      </c>
      <c r="D123">
        <v>123</v>
      </c>
      <c r="E123">
        <v>11</v>
      </c>
      <c r="F123" s="149" t="str">
        <f>_xlfn.XLOOKUP(C:C,'coordinate'!I:I,'coordinate'!J:J,"",)</f>
        <v>M3</v>
      </c>
      <c r="G123" s="10" t="s">
        <v>27</v>
      </c>
      <c r="H123" s="108" t="s">
        <v>53</v>
      </c>
      <c r="I123" s="128"/>
      <c r="J123" s="156" t="s">
        <v>1924</v>
      </c>
      <c r="K123" s="156" t="s">
        <v>2023</v>
      </c>
    </row>
    <row r="124" spans="1:11" x14ac:dyDescent="0.25">
      <c r="A124" s="118" t="s">
        <v>319</v>
      </c>
      <c r="B124" s="138">
        <v>6</v>
      </c>
      <c r="C124" s="132" t="s">
        <v>329</v>
      </c>
      <c r="D124">
        <v>129</v>
      </c>
      <c r="E124">
        <v>5</v>
      </c>
      <c r="F124" s="11" t="str">
        <f>_xlfn.XLOOKUP(C:C,'coordinate'!I:I,'coordinate'!J:J,"",)</f>
        <v>PH</v>
      </c>
      <c r="G124" s="111" t="s">
        <v>22</v>
      </c>
      <c r="H124" s="112" t="s">
        <v>23</v>
      </c>
      <c r="I124" s="128" t="s">
        <v>2027</v>
      </c>
      <c r="J124" s="156" t="s">
        <v>1841</v>
      </c>
      <c r="K124" s="156" t="s">
        <v>1968</v>
      </c>
    </row>
    <row r="125" spans="1:11" x14ac:dyDescent="0.25">
      <c r="A125" s="118" t="s">
        <v>319</v>
      </c>
      <c r="B125" s="139">
        <v>7</v>
      </c>
      <c r="C125" s="108" t="s">
        <v>331</v>
      </c>
      <c r="D125">
        <v>126</v>
      </c>
      <c r="E125">
        <v>1</v>
      </c>
      <c r="F125" s="148" t="str">
        <f>_xlfn.XLOOKUP(C:C,'coordinate'!I:I,'coordinate'!J:J,"",)</f>
        <v>P1</v>
      </c>
      <c r="G125" s="10" t="s">
        <v>64</v>
      </c>
      <c r="H125" s="108" t="s">
        <v>70</v>
      </c>
      <c r="I125" s="128"/>
      <c r="J125" s="156" t="s">
        <v>1926</v>
      </c>
      <c r="K125" s="156" t="s">
        <v>2024</v>
      </c>
    </row>
    <row r="126" spans="1:11" x14ac:dyDescent="0.25">
      <c r="A126" s="118" t="s">
        <v>319</v>
      </c>
      <c r="B126" s="138">
        <v>8</v>
      </c>
      <c r="C126" s="133" t="s">
        <v>333</v>
      </c>
      <c r="D126">
        <v>125</v>
      </c>
      <c r="E126">
        <v>6</v>
      </c>
      <c r="F126" s="147" t="str">
        <f>_xlfn.XLOOKUP(C:C,'coordinate'!I:I,'coordinate'!J:J,"",)</f>
        <v>P4</v>
      </c>
      <c r="G126" s="10" t="s">
        <v>154</v>
      </c>
      <c r="H126" s="108" t="s">
        <v>28</v>
      </c>
      <c r="I126" s="128"/>
      <c r="J126" s="156" t="s">
        <v>1859</v>
      </c>
      <c r="K126" s="156" t="s">
        <v>1956</v>
      </c>
    </row>
    <row r="127" spans="1:11" x14ac:dyDescent="0.25">
      <c r="A127" s="118" t="s">
        <v>319</v>
      </c>
      <c r="B127" s="135">
        <v>9</v>
      </c>
      <c r="C127" s="108" t="s">
        <v>335</v>
      </c>
      <c r="D127">
        <v>119</v>
      </c>
      <c r="E127">
        <v>3</v>
      </c>
      <c r="F127" s="146" t="str">
        <f>_xlfn.XLOOKUP(C:C,'coordinate'!I:I,'coordinate'!J:J,"",)</f>
        <v>P2</v>
      </c>
      <c r="G127" s="10" t="s">
        <v>42</v>
      </c>
      <c r="H127" s="11" t="s">
        <v>47</v>
      </c>
      <c r="I127" s="140"/>
      <c r="J127" s="156" t="s">
        <v>1895</v>
      </c>
      <c r="K127" s="158" t="s">
        <v>1935</v>
      </c>
    </row>
    <row r="128" spans="1:11" x14ac:dyDescent="0.25">
      <c r="A128" s="118" t="s">
        <v>319</v>
      </c>
      <c r="B128" s="138">
        <v>10</v>
      </c>
      <c r="C128" s="131" t="s">
        <v>337</v>
      </c>
      <c r="D128">
        <v>122</v>
      </c>
      <c r="E128">
        <v>13</v>
      </c>
      <c r="F128" s="9" t="str">
        <f>_xlfn.XLOOKUP(C:C,'coordinate'!I:I,'coordinate'!J:J,"",)</f>
        <v>ML</v>
      </c>
      <c r="G128" s="10" t="s">
        <v>111</v>
      </c>
      <c r="H128" s="108" t="s">
        <v>43</v>
      </c>
      <c r="I128" s="128" t="s">
        <v>2027</v>
      </c>
      <c r="J128" s="156" t="s">
        <v>1915</v>
      </c>
      <c r="K128" s="156" t="s">
        <v>2025</v>
      </c>
    </row>
    <row r="129" spans="1:11" x14ac:dyDescent="0.25">
      <c r="A129" s="118" t="s">
        <v>319</v>
      </c>
      <c r="B129" s="138">
        <v>11</v>
      </c>
      <c r="C129" s="131" t="s">
        <v>339</v>
      </c>
      <c r="D129">
        <v>119</v>
      </c>
      <c r="E129">
        <v>9</v>
      </c>
      <c r="F129" s="147" t="str">
        <f>_xlfn.XLOOKUP(C:C,'coordinate'!I:I,'coordinate'!J:J,"",)</f>
        <v>M4</v>
      </c>
      <c r="G129" s="10" t="s">
        <v>191</v>
      </c>
      <c r="H129" s="108" t="s">
        <v>138</v>
      </c>
      <c r="I129" s="128"/>
      <c r="J129" s="156" t="s">
        <v>1900</v>
      </c>
      <c r="K129" s="158" t="s">
        <v>1946</v>
      </c>
    </row>
    <row r="130" spans="1:11" x14ac:dyDescent="0.25">
      <c r="A130" s="118" t="s">
        <v>319</v>
      </c>
      <c r="B130" s="139">
        <v>12</v>
      </c>
      <c r="C130" s="11" t="s">
        <v>341</v>
      </c>
      <c r="D130">
        <v>118</v>
      </c>
      <c r="E130">
        <v>7</v>
      </c>
      <c r="F130" s="148" t="str">
        <f>_xlfn.XLOOKUP(C:C,'coordinate'!I:I,'coordinate'!J:J,"",)</f>
        <v>M1</v>
      </c>
      <c r="G130" s="10" t="s">
        <v>32</v>
      </c>
      <c r="H130" s="108" t="s">
        <v>78</v>
      </c>
      <c r="I130" s="128" t="s">
        <v>1512</v>
      </c>
      <c r="J130" s="156" t="s">
        <v>1855</v>
      </c>
      <c r="K130" s="156" t="s">
        <v>2026</v>
      </c>
    </row>
    <row r="131" spans="1:11" x14ac:dyDescent="0.25">
      <c r="A131" s="118" t="s">
        <v>319</v>
      </c>
      <c r="B131" s="135">
        <v>13</v>
      </c>
      <c r="C131" s="108" t="s">
        <v>343</v>
      </c>
      <c r="D131">
        <v>115</v>
      </c>
      <c r="E131">
        <v>4</v>
      </c>
      <c r="F131" s="142" t="str">
        <f>_xlfn.XLOOKUP(C:C,'coordinate'!I:I,'coordinate'!J:J,"",)</f>
        <v>PL</v>
      </c>
      <c r="G131" s="10" t="s">
        <v>15</v>
      </c>
      <c r="H131" s="11" t="s">
        <v>47</v>
      </c>
      <c r="I131" s="140"/>
      <c r="J131" s="156" t="s">
        <v>1895</v>
      </c>
      <c r="K131" s="156" t="s">
        <v>1999</v>
      </c>
    </row>
  </sheetData>
  <phoneticPr fontId="3" type="noConversion"/>
  <conditionalFormatting sqref="D1:D1048576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1:E131">
    <cfRule type="colorScale" priority="14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M132:M1048576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5" footer="0.5"/>
  <pageSetup paperSize="9" orientation="portrait" horizontalDpi="180" verticalDpi="18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D636E3-380B-4560-BBB2-302521FFC568}">
          <x14:formula1>
            <xm:f>評!$A$2:$A$100</xm:f>
          </x14:formula1>
          <xm:sqref>J3:J131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98832-248A-4DF7-ABE5-DF4EC8F0A05D}">
  <sheetPr codeName="工作表25"/>
  <dimension ref="A1"/>
  <sheetViews>
    <sheetView workbookViewId="0"/>
  </sheetViews>
  <sheetFormatPr defaultRowHeight="15.75" x14ac:dyDescent="0.25"/>
  <sheetData/>
  <phoneticPr fontId="3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E7EC2-9880-4F30-B09D-477D51339026}">
  <sheetPr codeName="工作表23"/>
  <dimension ref="A1:AX2117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19" sqref="E19"/>
    </sheetView>
  </sheetViews>
  <sheetFormatPr defaultRowHeight="15.75" x14ac:dyDescent="0.25"/>
  <cols>
    <col min="5" max="5" width="9.140625" style="106"/>
    <col min="6" max="6" width="1.7109375" style="89" customWidth="1"/>
    <col min="9" max="9" width="1.7109375" style="89" customWidth="1"/>
    <col min="13" max="13" width="1.7109375" style="89" customWidth="1"/>
    <col min="15" max="15" width="9.140625" style="14"/>
    <col min="17" max="17" width="1.7109375" style="89" customWidth="1"/>
    <col min="20" max="20" width="1.7109375" style="89" customWidth="1"/>
  </cols>
  <sheetData>
    <row r="1" spans="1:50" x14ac:dyDescent="0.25">
      <c r="A1" s="16" t="s">
        <v>1319</v>
      </c>
      <c r="B1" s="16" t="s">
        <v>1320</v>
      </c>
      <c r="C1" s="1" t="s">
        <v>1372</v>
      </c>
      <c r="D1" s="1" t="s">
        <v>1377</v>
      </c>
      <c r="E1" s="105" t="s">
        <v>364</v>
      </c>
      <c r="F1" s="88" t="s">
        <v>1293</v>
      </c>
      <c r="G1" s="1" t="s">
        <v>1339</v>
      </c>
      <c r="H1" s="1" t="s">
        <v>7</v>
      </c>
      <c r="I1" s="91" t="s">
        <v>1300</v>
      </c>
      <c r="J1" s="43" t="s">
        <v>1340</v>
      </c>
      <c r="K1" s="64" t="s">
        <v>5</v>
      </c>
      <c r="L1" s="16" t="s">
        <v>6</v>
      </c>
      <c r="M1" s="92" t="s">
        <v>1301</v>
      </c>
      <c r="N1" t="s">
        <v>1341</v>
      </c>
      <c r="O1" s="1" t="s">
        <v>1327</v>
      </c>
      <c r="P1" s="1" t="s">
        <v>9</v>
      </c>
      <c r="Q1" s="88" t="s">
        <v>1302</v>
      </c>
      <c r="R1" s="1" t="s">
        <v>1299</v>
      </c>
      <c r="S1" s="1" t="s">
        <v>1326</v>
      </c>
      <c r="T1" s="88" t="s">
        <v>1303</v>
      </c>
      <c r="U1" s="29" t="s">
        <v>1321</v>
      </c>
      <c r="V1" s="1" t="s">
        <v>366</v>
      </c>
      <c r="W1" s="1" t="s">
        <v>1373</v>
      </c>
      <c r="X1" s="1" t="s">
        <v>365</v>
      </c>
      <c r="Y1" s="1" t="s">
        <v>1374</v>
      </c>
      <c r="Z1" s="1" t="s">
        <v>1375</v>
      </c>
      <c r="AA1" s="1" t="s">
        <v>1322</v>
      </c>
      <c r="AB1" s="34" t="s">
        <v>1323</v>
      </c>
      <c r="AC1" s="1" t="s">
        <v>1324</v>
      </c>
      <c r="AD1" s="1" t="s">
        <v>8</v>
      </c>
      <c r="AE1" s="1" t="s">
        <v>1325</v>
      </c>
      <c r="AF1" s="1" t="s">
        <v>1328</v>
      </c>
      <c r="AG1" s="1" t="s">
        <v>1379</v>
      </c>
      <c r="AH1" s="1" t="s">
        <v>1380</v>
      </c>
      <c r="AI1" s="1" t="s">
        <v>1381</v>
      </c>
      <c r="AJ1" s="1" t="s">
        <v>1382</v>
      </c>
      <c r="AK1" s="1" t="s">
        <v>1383</v>
      </c>
      <c r="AL1" s="1" t="s">
        <v>11</v>
      </c>
      <c r="AM1" t="s">
        <v>1288</v>
      </c>
      <c r="AN1" t="s">
        <v>1289</v>
      </c>
      <c r="AO1" t="s">
        <v>1290</v>
      </c>
      <c r="AP1" t="s">
        <v>1291</v>
      </c>
      <c r="AQ1" t="s">
        <v>1292</v>
      </c>
      <c r="AR1" t="s">
        <v>1378</v>
      </c>
      <c r="AS1" t="s">
        <v>1294</v>
      </c>
      <c r="AT1" t="s">
        <v>1295</v>
      </c>
      <c r="AU1" t="s">
        <v>1296</v>
      </c>
      <c r="AV1" t="s">
        <v>1297</v>
      </c>
      <c r="AW1" t="s">
        <v>1298</v>
      </c>
      <c r="AX1" t="s">
        <v>1287</v>
      </c>
    </row>
    <row r="2" spans="1:50" hidden="1" x14ac:dyDescent="0.25">
      <c r="A2" s="17" t="s">
        <v>1</v>
      </c>
      <c r="B2" s="17" t="s">
        <v>14</v>
      </c>
      <c r="C2">
        <v>23.21</v>
      </c>
      <c r="D2">
        <v>23.61</v>
      </c>
      <c r="E2" s="106">
        <v>13</v>
      </c>
      <c r="G2">
        <v>9</v>
      </c>
      <c r="H2">
        <v>8</v>
      </c>
      <c r="J2" s="44" t="s">
        <v>347</v>
      </c>
      <c r="K2" s="44" t="s">
        <v>347</v>
      </c>
      <c r="L2" s="17" t="s">
        <v>16</v>
      </c>
      <c r="M2" s="93"/>
      <c r="N2">
        <v>132</v>
      </c>
      <c r="O2">
        <v>121</v>
      </c>
      <c r="P2">
        <v>1139</v>
      </c>
      <c r="S2">
        <v>110</v>
      </c>
      <c r="U2" s="30" t="str">
        <f>VLOOKUP(AF2, method!$A$1:$B$15, 2, 0)</f>
        <v>放頭</v>
      </c>
      <c r="V2">
        <v>1400</v>
      </c>
      <c r="W2">
        <v>1</v>
      </c>
      <c r="X2">
        <v>12</v>
      </c>
      <c r="Y2">
        <v>7</v>
      </c>
      <c r="Z2">
        <v>26</v>
      </c>
      <c r="AA2" s="39" t="s">
        <v>369</v>
      </c>
      <c r="AB2" s="35" t="s">
        <v>370</v>
      </c>
      <c r="AC2">
        <v>4</v>
      </c>
      <c r="AD2">
        <v>46</v>
      </c>
      <c r="AE2" s="37" t="s">
        <v>373</v>
      </c>
      <c r="AF2">
        <v>1</v>
      </c>
      <c r="AG2">
        <v>1</v>
      </c>
      <c r="AH2">
        <v>1</v>
      </c>
      <c r="AI2">
        <v>13</v>
      </c>
      <c r="AL2" t="s">
        <v>18</v>
      </c>
      <c r="AX2" t="s">
        <v>1389</v>
      </c>
    </row>
    <row r="3" spans="1:50" hidden="1" x14ac:dyDescent="0.25">
      <c r="A3" s="17" t="s">
        <v>1</v>
      </c>
      <c r="B3" s="17" t="s">
        <v>14</v>
      </c>
      <c r="C3">
        <v>41.71</v>
      </c>
      <c r="D3">
        <v>42.11</v>
      </c>
      <c r="E3">
        <v>12</v>
      </c>
      <c r="G3">
        <v>9</v>
      </c>
      <c r="H3">
        <v>9</v>
      </c>
      <c r="J3" s="44" t="s">
        <v>347</v>
      </c>
      <c r="K3" s="44" t="s">
        <v>347</v>
      </c>
      <c r="L3" s="17" t="s">
        <v>16</v>
      </c>
      <c r="M3" s="93"/>
      <c r="N3">
        <v>132</v>
      </c>
      <c r="O3">
        <v>121</v>
      </c>
      <c r="P3">
        <v>1147</v>
      </c>
      <c r="S3">
        <v>62</v>
      </c>
      <c r="U3" s="30" t="str">
        <f>VLOOKUP(AF3, method!$A$1:$B$15, 2, 0)</f>
        <v>放頭</v>
      </c>
      <c r="V3">
        <v>1650</v>
      </c>
      <c r="W3">
        <v>1</v>
      </c>
      <c r="X3">
        <v>20</v>
      </c>
      <c r="Y3">
        <v>5</v>
      </c>
      <c r="Z3">
        <v>26</v>
      </c>
      <c r="AA3" s="40" t="s">
        <v>376</v>
      </c>
      <c r="AB3" s="35" t="s">
        <v>377</v>
      </c>
      <c r="AC3">
        <v>4</v>
      </c>
      <c r="AD3">
        <v>48</v>
      </c>
      <c r="AE3" s="37" t="s">
        <v>379</v>
      </c>
      <c r="AF3">
        <v>1</v>
      </c>
      <c r="AG3">
        <v>1</v>
      </c>
      <c r="AH3">
        <v>1</v>
      </c>
      <c r="AI3">
        <v>12</v>
      </c>
      <c r="AL3" t="s">
        <v>18</v>
      </c>
      <c r="AX3" t="s">
        <v>1389</v>
      </c>
    </row>
    <row r="4" spans="1:50" x14ac:dyDescent="0.25">
      <c r="A4" s="17" t="s">
        <v>1</v>
      </c>
      <c r="B4" s="17" t="s">
        <v>72</v>
      </c>
      <c r="C4">
        <v>8.81</v>
      </c>
      <c r="D4">
        <v>8.6100000000000012</v>
      </c>
      <c r="E4" s="106">
        <v>5</v>
      </c>
      <c r="G4">
        <v>5</v>
      </c>
      <c r="H4">
        <v>5</v>
      </c>
      <c r="J4" s="56" t="s">
        <v>352</v>
      </c>
      <c r="K4" s="60" t="s">
        <v>125</v>
      </c>
      <c r="L4" s="18" t="s">
        <v>74</v>
      </c>
      <c r="M4" s="94"/>
      <c r="N4">
        <v>112</v>
      </c>
      <c r="O4">
        <v>117</v>
      </c>
      <c r="P4">
        <v>1078</v>
      </c>
      <c r="S4">
        <v>38</v>
      </c>
      <c r="U4" s="32" t="str">
        <f>VLOOKUP(AF4, method!$A$1:$B$15, 2, 0)</f>
        <v>中前</v>
      </c>
      <c r="V4" s="42">
        <v>1200</v>
      </c>
      <c r="W4">
        <v>1</v>
      </c>
      <c r="X4">
        <v>22</v>
      </c>
      <c r="Y4">
        <v>3</v>
      </c>
      <c r="Z4">
        <v>26</v>
      </c>
      <c r="AA4" s="39" t="s">
        <v>369</v>
      </c>
      <c r="AB4" s="35" t="s">
        <v>370</v>
      </c>
      <c r="AC4">
        <v>4</v>
      </c>
      <c r="AD4">
        <v>40</v>
      </c>
      <c r="AE4" s="38">
        <v>2</v>
      </c>
      <c r="AF4">
        <v>6</v>
      </c>
      <c r="AG4">
        <v>7</v>
      </c>
      <c r="AH4">
        <v>5</v>
      </c>
      <c r="AL4" t="s">
        <v>39</v>
      </c>
    </row>
    <row r="5" spans="1:50" hidden="1" x14ac:dyDescent="0.25">
      <c r="A5" s="17" t="s">
        <v>1</v>
      </c>
      <c r="B5" s="17" t="s">
        <v>14</v>
      </c>
      <c r="C5">
        <v>58.37</v>
      </c>
      <c r="D5">
        <v>58.77</v>
      </c>
      <c r="E5" s="106">
        <v>12</v>
      </c>
      <c r="G5">
        <v>9</v>
      </c>
      <c r="H5">
        <v>4</v>
      </c>
      <c r="J5" s="44" t="s">
        <v>347</v>
      </c>
      <c r="K5" s="54" t="s">
        <v>64</v>
      </c>
      <c r="L5" s="17" t="s">
        <v>16</v>
      </c>
      <c r="M5" s="93"/>
      <c r="N5">
        <v>132</v>
      </c>
      <c r="O5">
        <v>127</v>
      </c>
      <c r="P5">
        <v>1110</v>
      </c>
      <c r="S5">
        <v>118</v>
      </c>
      <c r="U5" s="32" t="str">
        <f>VLOOKUP(AF5, method!$A$1:$B$15, 2, 0)</f>
        <v>中前</v>
      </c>
      <c r="V5">
        <v>1000</v>
      </c>
      <c r="W5">
        <v>0</v>
      </c>
      <c r="X5">
        <v>25</v>
      </c>
      <c r="Y5">
        <v>1</v>
      </c>
      <c r="Z5">
        <v>26</v>
      </c>
      <c r="AA5" s="39" t="s">
        <v>384</v>
      </c>
      <c r="AB5" s="35" t="s">
        <v>377</v>
      </c>
      <c r="AC5">
        <v>4</v>
      </c>
      <c r="AD5">
        <v>52</v>
      </c>
      <c r="AE5" s="37" t="s">
        <v>387</v>
      </c>
      <c r="AF5">
        <v>5</v>
      </c>
      <c r="AG5">
        <v>9</v>
      </c>
      <c r="AH5">
        <v>12</v>
      </c>
      <c r="AL5" t="s">
        <v>18</v>
      </c>
      <c r="AX5" t="s">
        <v>1389</v>
      </c>
    </row>
    <row r="6" spans="1:50" x14ac:dyDescent="0.25">
      <c r="A6" s="17" t="s">
        <v>1</v>
      </c>
      <c r="B6" s="22" t="s">
        <v>41</v>
      </c>
      <c r="C6">
        <v>8.94</v>
      </c>
      <c r="D6">
        <v>9.5399999999999991</v>
      </c>
      <c r="E6" s="107">
        <v>1</v>
      </c>
      <c r="F6" s="90"/>
      <c r="G6">
        <v>12</v>
      </c>
      <c r="H6">
        <v>1</v>
      </c>
      <c r="J6" s="49" t="s">
        <v>349</v>
      </c>
      <c r="K6" s="68" t="s">
        <v>348</v>
      </c>
      <c r="L6" s="22" t="s">
        <v>43</v>
      </c>
      <c r="M6" s="98"/>
      <c r="N6">
        <v>129</v>
      </c>
      <c r="O6">
        <v>124</v>
      </c>
      <c r="P6">
        <v>1259</v>
      </c>
      <c r="S6">
        <v>2.9</v>
      </c>
      <c r="U6" s="30" t="str">
        <f>VLOOKUP(AF6, method!$A$1:$B$15, 2, 0)</f>
        <v>放頭</v>
      </c>
      <c r="V6" s="42">
        <v>1200</v>
      </c>
      <c r="W6">
        <v>1</v>
      </c>
      <c r="X6">
        <v>27</v>
      </c>
      <c r="Y6">
        <v>6</v>
      </c>
      <c r="Z6">
        <v>26</v>
      </c>
      <c r="AA6" s="39" t="s">
        <v>394</v>
      </c>
      <c r="AB6" s="35" t="s">
        <v>377</v>
      </c>
      <c r="AC6">
        <v>5</v>
      </c>
      <c r="AD6">
        <v>29</v>
      </c>
      <c r="AE6" s="38">
        <v>2</v>
      </c>
      <c r="AF6">
        <v>1</v>
      </c>
      <c r="AG6">
        <v>1</v>
      </c>
      <c r="AH6">
        <v>1</v>
      </c>
      <c r="AL6" t="s">
        <v>385</v>
      </c>
    </row>
    <row r="7" spans="1:50" x14ac:dyDescent="0.25">
      <c r="A7" s="17" t="s">
        <v>1</v>
      </c>
      <c r="B7" s="18" t="s">
        <v>21</v>
      </c>
      <c r="C7">
        <v>9.18</v>
      </c>
      <c r="D7">
        <v>9.68</v>
      </c>
      <c r="E7" s="106">
        <v>7</v>
      </c>
      <c r="G7">
        <v>1</v>
      </c>
      <c r="H7">
        <v>4</v>
      </c>
      <c r="J7" s="45" t="s">
        <v>22</v>
      </c>
      <c r="K7" s="45" t="s">
        <v>22</v>
      </c>
      <c r="L7" s="18" t="s">
        <v>23</v>
      </c>
      <c r="M7" s="94"/>
      <c r="N7">
        <v>134</v>
      </c>
      <c r="O7">
        <v>120</v>
      </c>
      <c r="P7">
        <v>1210</v>
      </c>
      <c r="S7">
        <v>119</v>
      </c>
      <c r="U7" s="33" t="str">
        <f>VLOOKUP(AF7, method!$A$1:$B$15, 2, 0)</f>
        <v>留後</v>
      </c>
      <c r="V7" s="42">
        <v>1200</v>
      </c>
      <c r="W7">
        <v>1</v>
      </c>
      <c r="X7">
        <v>27</v>
      </c>
      <c r="Y7">
        <v>6</v>
      </c>
      <c r="Z7">
        <v>26</v>
      </c>
      <c r="AA7" s="39" t="s">
        <v>394</v>
      </c>
      <c r="AB7" s="35" t="s">
        <v>377</v>
      </c>
      <c r="AC7">
        <v>4</v>
      </c>
      <c r="AD7">
        <v>44</v>
      </c>
      <c r="AE7" s="38">
        <v>2</v>
      </c>
      <c r="AF7">
        <v>13</v>
      </c>
      <c r="AG7">
        <v>14</v>
      </c>
      <c r="AH7">
        <v>7</v>
      </c>
      <c r="AL7" t="s">
        <v>24</v>
      </c>
    </row>
    <row r="8" spans="1:50" hidden="1" x14ac:dyDescent="0.25">
      <c r="A8" s="17" t="s">
        <v>1</v>
      </c>
      <c r="B8" s="18" t="s">
        <v>21</v>
      </c>
      <c r="C8">
        <v>10.32</v>
      </c>
      <c r="D8">
        <v>10.32</v>
      </c>
      <c r="E8">
        <v>11</v>
      </c>
      <c r="G8">
        <v>1</v>
      </c>
      <c r="H8">
        <v>11</v>
      </c>
      <c r="J8" s="45" t="s">
        <v>22</v>
      </c>
      <c r="K8" s="45" t="s">
        <v>22</v>
      </c>
      <c r="L8" s="18" t="s">
        <v>23</v>
      </c>
      <c r="M8" s="94"/>
      <c r="N8">
        <v>134</v>
      </c>
      <c r="O8">
        <v>123</v>
      </c>
      <c r="P8">
        <v>1190</v>
      </c>
      <c r="S8">
        <v>124</v>
      </c>
      <c r="U8" s="33" t="str">
        <f>VLOOKUP(AF8, method!$A$1:$B$15, 2, 0)</f>
        <v>留後</v>
      </c>
      <c r="V8" s="42">
        <v>1200</v>
      </c>
      <c r="W8">
        <v>1</v>
      </c>
      <c r="X8">
        <v>3</v>
      </c>
      <c r="Y8">
        <v>6</v>
      </c>
      <c r="Z8">
        <v>26</v>
      </c>
      <c r="AA8" s="40" t="s">
        <v>398</v>
      </c>
      <c r="AB8" s="35" t="s">
        <v>370</v>
      </c>
      <c r="AC8">
        <v>4</v>
      </c>
      <c r="AD8">
        <v>46</v>
      </c>
      <c r="AE8" s="37" t="s">
        <v>382</v>
      </c>
      <c r="AF8">
        <v>12</v>
      </c>
      <c r="AG8">
        <v>12</v>
      </c>
      <c r="AH8">
        <v>11</v>
      </c>
      <c r="AL8" t="s">
        <v>24</v>
      </c>
      <c r="AX8" t="s">
        <v>1389</v>
      </c>
    </row>
    <row r="9" spans="1:50" hidden="1" x14ac:dyDescent="0.25">
      <c r="A9" s="17" t="s">
        <v>1</v>
      </c>
      <c r="B9" s="18" t="s">
        <v>21</v>
      </c>
      <c r="C9">
        <v>12.4</v>
      </c>
      <c r="D9">
        <v>12.700000000000001</v>
      </c>
      <c r="E9" s="106">
        <v>9</v>
      </c>
      <c r="G9">
        <v>1</v>
      </c>
      <c r="H9">
        <v>3</v>
      </c>
      <c r="J9" s="45" t="s">
        <v>22</v>
      </c>
      <c r="K9" s="45" t="s">
        <v>22</v>
      </c>
      <c r="L9" s="18" t="s">
        <v>23</v>
      </c>
      <c r="M9" s="94"/>
      <c r="N9">
        <v>134</v>
      </c>
      <c r="O9">
        <v>124</v>
      </c>
      <c r="P9">
        <v>1190</v>
      </c>
      <c r="S9">
        <v>22</v>
      </c>
      <c r="U9" s="32" t="str">
        <f>VLOOKUP(AF9, method!$A$1:$B$15, 2, 0)</f>
        <v>中前</v>
      </c>
      <c r="V9" s="42">
        <v>1200</v>
      </c>
      <c r="W9">
        <v>1</v>
      </c>
      <c r="X9">
        <v>6</v>
      </c>
      <c r="Y9">
        <v>5</v>
      </c>
      <c r="Z9">
        <v>26</v>
      </c>
      <c r="AA9" s="41" t="s">
        <v>400</v>
      </c>
      <c r="AB9" s="35" t="s">
        <v>377</v>
      </c>
      <c r="AC9">
        <v>4</v>
      </c>
      <c r="AD9">
        <v>48</v>
      </c>
      <c r="AE9" s="37" t="s">
        <v>402</v>
      </c>
      <c r="AF9">
        <v>4</v>
      </c>
      <c r="AG9">
        <v>5</v>
      </c>
      <c r="AH9">
        <v>9</v>
      </c>
      <c r="AL9" t="s">
        <v>24</v>
      </c>
      <c r="AX9" t="s">
        <v>1389</v>
      </c>
    </row>
    <row r="10" spans="1:50" hidden="1" x14ac:dyDescent="0.25">
      <c r="A10" s="17" t="s">
        <v>1</v>
      </c>
      <c r="B10" s="18" t="s">
        <v>21</v>
      </c>
      <c r="C10">
        <v>23.44</v>
      </c>
      <c r="D10">
        <v>23.540000000000003</v>
      </c>
      <c r="E10">
        <v>14</v>
      </c>
      <c r="G10">
        <v>1</v>
      </c>
      <c r="H10">
        <v>6</v>
      </c>
      <c r="J10" s="45" t="s">
        <v>22</v>
      </c>
      <c r="K10" s="65" t="s">
        <v>406</v>
      </c>
      <c r="L10" s="18" t="s">
        <v>23</v>
      </c>
      <c r="M10" s="94"/>
      <c r="N10">
        <v>134</v>
      </c>
      <c r="O10">
        <v>125</v>
      </c>
      <c r="P10">
        <v>1192</v>
      </c>
      <c r="S10">
        <v>48</v>
      </c>
      <c r="U10" s="32" t="str">
        <f>VLOOKUP(AF10, method!$A$1:$B$15, 2, 0)</f>
        <v>中前</v>
      </c>
      <c r="V10">
        <v>1400</v>
      </c>
      <c r="W10">
        <v>1</v>
      </c>
      <c r="X10">
        <v>27</v>
      </c>
      <c r="Y10">
        <v>12</v>
      </c>
      <c r="Z10">
        <v>25</v>
      </c>
      <c r="AA10" s="39" t="s">
        <v>384</v>
      </c>
      <c r="AB10" s="35" t="s">
        <v>377</v>
      </c>
      <c r="AC10" t="s">
        <v>404</v>
      </c>
      <c r="AD10">
        <v>50</v>
      </c>
      <c r="AE10" s="37">
        <v>13</v>
      </c>
      <c r="AF10">
        <v>5</v>
      </c>
      <c r="AG10">
        <v>3</v>
      </c>
      <c r="AH10">
        <v>3</v>
      </c>
      <c r="AI10">
        <v>14</v>
      </c>
      <c r="AL10" t="s">
        <v>24</v>
      </c>
      <c r="AX10" t="s">
        <v>1389</v>
      </c>
    </row>
    <row r="11" spans="1:50" hidden="1" x14ac:dyDescent="0.25">
      <c r="A11" s="17" t="s">
        <v>1</v>
      </c>
      <c r="B11" s="18" t="s">
        <v>21</v>
      </c>
      <c r="C11">
        <v>10.4</v>
      </c>
      <c r="D11">
        <v>10.500000000000002</v>
      </c>
      <c r="E11">
        <v>8</v>
      </c>
      <c r="G11">
        <v>1</v>
      </c>
      <c r="H11">
        <v>7</v>
      </c>
      <c r="J11" s="45" t="s">
        <v>22</v>
      </c>
      <c r="K11" s="65" t="s">
        <v>406</v>
      </c>
      <c r="L11" s="18" t="s">
        <v>23</v>
      </c>
      <c r="M11" s="94"/>
      <c r="N11">
        <v>134</v>
      </c>
      <c r="O11">
        <v>124</v>
      </c>
      <c r="P11">
        <v>1188</v>
      </c>
      <c r="S11">
        <v>58</v>
      </c>
      <c r="U11" s="32" t="str">
        <f>VLOOKUP(AF11, method!$A$1:$B$15, 2, 0)</f>
        <v>中前</v>
      </c>
      <c r="V11" s="42">
        <v>1200</v>
      </c>
      <c r="W11">
        <v>1</v>
      </c>
      <c r="X11">
        <v>15</v>
      </c>
      <c r="Y11">
        <v>11</v>
      </c>
      <c r="Z11">
        <v>25</v>
      </c>
      <c r="AA11" s="39" t="s">
        <v>384</v>
      </c>
      <c r="AB11" s="35" t="s">
        <v>377</v>
      </c>
      <c r="AC11" t="s">
        <v>404</v>
      </c>
      <c r="AD11">
        <v>52</v>
      </c>
      <c r="AE11" s="37" t="s">
        <v>408</v>
      </c>
      <c r="AF11">
        <v>6</v>
      </c>
      <c r="AG11">
        <v>6</v>
      </c>
      <c r="AH11">
        <v>8</v>
      </c>
      <c r="AL11" t="s">
        <v>24</v>
      </c>
      <c r="AX11" t="s">
        <v>1389</v>
      </c>
    </row>
    <row r="12" spans="1:50" hidden="1" x14ac:dyDescent="0.25">
      <c r="A12" s="17" t="s">
        <v>1</v>
      </c>
      <c r="B12" s="18" t="s">
        <v>21</v>
      </c>
      <c r="C12">
        <v>9.61</v>
      </c>
      <c r="D12">
        <v>9.61</v>
      </c>
      <c r="E12">
        <v>7</v>
      </c>
      <c r="G12">
        <v>1</v>
      </c>
      <c r="H12">
        <v>7</v>
      </c>
      <c r="J12" s="45" t="s">
        <v>22</v>
      </c>
      <c r="K12" s="65" t="s">
        <v>406</v>
      </c>
      <c r="L12" s="18" t="s">
        <v>23</v>
      </c>
      <c r="M12" s="94"/>
      <c r="N12">
        <v>134</v>
      </c>
      <c r="O12">
        <v>127</v>
      </c>
      <c r="P12">
        <v>1198</v>
      </c>
      <c r="S12">
        <v>75</v>
      </c>
      <c r="U12" s="32" t="str">
        <f>VLOOKUP(AF12, method!$A$1:$B$15, 2, 0)</f>
        <v>中前</v>
      </c>
      <c r="V12" s="42">
        <v>1200</v>
      </c>
      <c r="W12">
        <v>1</v>
      </c>
      <c r="X12">
        <v>26</v>
      </c>
      <c r="Y12">
        <v>10</v>
      </c>
      <c r="Z12">
        <v>25</v>
      </c>
      <c r="AA12" s="39" t="s">
        <v>369</v>
      </c>
      <c r="AB12" s="35" t="s">
        <v>370</v>
      </c>
      <c r="AC12" t="s">
        <v>404</v>
      </c>
      <c r="AD12">
        <v>52</v>
      </c>
      <c r="AE12" s="37" t="s">
        <v>410</v>
      </c>
      <c r="AF12">
        <v>5</v>
      </c>
      <c r="AG12">
        <v>6</v>
      </c>
      <c r="AH12">
        <v>7</v>
      </c>
      <c r="AL12" t="s">
        <v>411</v>
      </c>
      <c r="AX12" t="s">
        <v>1389</v>
      </c>
    </row>
    <row r="13" spans="1:50" hidden="1" x14ac:dyDescent="0.25">
      <c r="A13" s="17" t="s">
        <v>1</v>
      </c>
      <c r="B13" s="19" t="s">
        <v>26</v>
      </c>
      <c r="C13">
        <v>22.33</v>
      </c>
      <c r="D13">
        <v>22.729999999999997</v>
      </c>
      <c r="E13" s="106">
        <v>7</v>
      </c>
      <c r="G13">
        <v>14</v>
      </c>
      <c r="H13">
        <v>7</v>
      </c>
      <c r="J13" s="46" t="s">
        <v>351</v>
      </c>
      <c r="K13" s="45" t="s">
        <v>22</v>
      </c>
      <c r="L13" s="19" t="s">
        <v>28</v>
      </c>
      <c r="M13" s="95"/>
      <c r="N13">
        <v>127</v>
      </c>
      <c r="O13">
        <v>121</v>
      </c>
      <c r="P13">
        <v>1270</v>
      </c>
      <c r="S13">
        <v>37</v>
      </c>
      <c r="U13" s="32" t="str">
        <f>VLOOKUP(AF13, method!$A$1:$B$15, 2, 0)</f>
        <v>中前</v>
      </c>
      <c r="V13">
        <v>1400</v>
      </c>
      <c r="W13">
        <v>1</v>
      </c>
      <c r="X13">
        <v>1</v>
      </c>
      <c r="Y13">
        <v>7</v>
      </c>
      <c r="Z13">
        <v>26</v>
      </c>
      <c r="AA13" s="39" t="s">
        <v>413</v>
      </c>
      <c r="AB13" s="35" t="s">
        <v>370</v>
      </c>
      <c r="AC13">
        <v>4</v>
      </c>
      <c r="AD13">
        <v>44</v>
      </c>
      <c r="AE13" s="37" t="s">
        <v>414</v>
      </c>
      <c r="AF13">
        <v>4</v>
      </c>
      <c r="AG13">
        <v>4</v>
      </c>
      <c r="AH13">
        <v>3</v>
      </c>
      <c r="AI13">
        <v>7</v>
      </c>
      <c r="AL13" t="s">
        <v>29</v>
      </c>
      <c r="AX13" t="s">
        <v>1389</v>
      </c>
    </row>
    <row r="14" spans="1:50" x14ac:dyDescent="0.25">
      <c r="A14" s="17" t="s">
        <v>1</v>
      </c>
      <c r="B14" s="20" t="s">
        <v>31</v>
      </c>
      <c r="C14">
        <v>9.27</v>
      </c>
      <c r="D14">
        <v>9.07</v>
      </c>
      <c r="E14" s="107">
        <v>2</v>
      </c>
      <c r="F14" s="90"/>
      <c r="G14">
        <v>7</v>
      </c>
      <c r="H14">
        <v>12</v>
      </c>
      <c r="J14" s="47" t="s">
        <v>32</v>
      </c>
      <c r="K14" s="47" t="s">
        <v>32</v>
      </c>
      <c r="L14" s="20" t="s">
        <v>33</v>
      </c>
      <c r="M14" s="96"/>
      <c r="N14">
        <v>134</v>
      </c>
      <c r="O14">
        <v>135</v>
      </c>
      <c r="P14">
        <v>1167</v>
      </c>
      <c r="S14">
        <v>5.7</v>
      </c>
      <c r="U14" s="33" t="str">
        <f>VLOOKUP(AF14, method!$A$1:$B$15, 2, 0)</f>
        <v>留後</v>
      </c>
      <c r="V14" s="42">
        <v>1200</v>
      </c>
      <c r="W14">
        <v>1</v>
      </c>
      <c r="X14">
        <v>27</v>
      </c>
      <c r="Y14">
        <v>6</v>
      </c>
      <c r="Z14">
        <v>26</v>
      </c>
      <c r="AA14" s="39" t="s">
        <v>394</v>
      </c>
      <c r="AB14" s="35" t="s">
        <v>377</v>
      </c>
      <c r="AC14">
        <v>5</v>
      </c>
      <c r="AD14">
        <v>40</v>
      </c>
      <c r="AE14" s="38">
        <v>2</v>
      </c>
      <c r="AF14">
        <v>14</v>
      </c>
      <c r="AG14">
        <v>12</v>
      </c>
      <c r="AH14">
        <v>2</v>
      </c>
      <c r="AL14" t="s">
        <v>34</v>
      </c>
    </row>
    <row r="15" spans="1:50" x14ac:dyDescent="0.25">
      <c r="A15" s="17" t="s">
        <v>1</v>
      </c>
      <c r="B15" s="21" t="s">
        <v>36</v>
      </c>
      <c r="C15">
        <v>9.3000000000000007</v>
      </c>
      <c r="D15">
        <v>10</v>
      </c>
      <c r="E15" s="106">
        <v>5</v>
      </c>
      <c r="G15">
        <v>8</v>
      </c>
      <c r="H15">
        <v>2</v>
      </c>
      <c r="J15" s="48" t="s">
        <v>37</v>
      </c>
      <c r="K15" s="48" t="s">
        <v>37</v>
      </c>
      <c r="L15" s="21" t="s">
        <v>38</v>
      </c>
      <c r="M15" s="97"/>
      <c r="N15">
        <v>132</v>
      </c>
      <c r="O15">
        <v>116</v>
      </c>
      <c r="P15">
        <v>1066</v>
      </c>
      <c r="S15">
        <v>18</v>
      </c>
      <c r="U15" s="32" t="str">
        <f>VLOOKUP(AF15, method!$A$1:$B$15, 2, 0)</f>
        <v>中前</v>
      </c>
      <c r="V15" s="42">
        <v>1200</v>
      </c>
      <c r="W15">
        <v>1</v>
      </c>
      <c r="X15">
        <v>12</v>
      </c>
      <c r="Y15">
        <v>7</v>
      </c>
      <c r="Z15">
        <v>26</v>
      </c>
      <c r="AA15" s="39" t="s">
        <v>369</v>
      </c>
      <c r="AB15" s="35" t="s">
        <v>370</v>
      </c>
      <c r="AC15">
        <v>4</v>
      </c>
      <c r="AD15">
        <v>40</v>
      </c>
      <c r="AE15" s="38">
        <v>2</v>
      </c>
      <c r="AF15">
        <v>6</v>
      </c>
      <c r="AG15">
        <v>6</v>
      </c>
      <c r="AH15">
        <v>5</v>
      </c>
      <c r="AL15" t="s">
        <v>39</v>
      </c>
    </row>
    <row r="16" spans="1:50" x14ac:dyDescent="0.25">
      <c r="A16" s="17" t="s">
        <v>1</v>
      </c>
      <c r="B16" s="27" t="s">
        <v>63</v>
      </c>
      <c r="C16">
        <v>9.3800000000000008</v>
      </c>
      <c r="D16">
        <v>9.2800000000000011</v>
      </c>
      <c r="E16" s="107">
        <v>2</v>
      </c>
      <c r="F16" s="90"/>
      <c r="G16">
        <v>3</v>
      </c>
      <c r="H16">
        <v>2</v>
      </c>
      <c r="J16" s="54" t="s">
        <v>64</v>
      </c>
      <c r="K16" s="63" t="s">
        <v>191</v>
      </c>
      <c r="L16" s="28" t="s">
        <v>65</v>
      </c>
      <c r="M16" s="104"/>
      <c r="N16">
        <v>125</v>
      </c>
      <c r="O16">
        <v>127</v>
      </c>
      <c r="P16">
        <v>1149</v>
      </c>
      <c r="S16">
        <v>4</v>
      </c>
      <c r="U16" s="32" t="str">
        <f>VLOOKUP(AF16, method!$A$1:$B$15, 2, 0)</f>
        <v>中前</v>
      </c>
      <c r="V16" s="42">
        <v>1200</v>
      </c>
      <c r="W16">
        <v>1</v>
      </c>
      <c r="X16">
        <v>15</v>
      </c>
      <c r="Y16">
        <v>3</v>
      </c>
      <c r="Z16">
        <v>26</v>
      </c>
      <c r="AA16" s="39" t="s">
        <v>430</v>
      </c>
      <c r="AB16" s="35" t="s">
        <v>370</v>
      </c>
      <c r="AC16">
        <v>5</v>
      </c>
      <c r="AD16">
        <v>34</v>
      </c>
      <c r="AE16" s="38">
        <v>1</v>
      </c>
      <c r="AF16">
        <v>6</v>
      </c>
      <c r="AG16">
        <v>5</v>
      </c>
      <c r="AH16">
        <v>2</v>
      </c>
      <c r="AL16" t="s">
        <v>66</v>
      </c>
    </row>
    <row r="17" spans="1:50" hidden="1" x14ac:dyDescent="0.25">
      <c r="A17" s="17" t="s">
        <v>1</v>
      </c>
      <c r="B17" s="19" t="s">
        <v>26</v>
      </c>
      <c r="C17">
        <v>23.1</v>
      </c>
      <c r="D17">
        <v>23.1</v>
      </c>
      <c r="E17" s="106">
        <v>14</v>
      </c>
      <c r="G17">
        <v>14</v>
      </c>
      <c r="H17">
        <v>12</v>
      </c>
      <c r="J17" s="46" t="s">
        <v>351</v>
      </c>
      <c r="K17" s="55" t="s">
        <v>69</v>
      </c>
      <c r="L17" s="19" t="s">
        <v>28</v>
      </c>
      <c r="M17" s="95"/>
      <c r="N17">
        <v>127</v>
      </c>
      <c r="O17">
        <v>127</v>
      </c>
      <c r="P17">
        <v>1305</v>
      </c>
      <c r="S17">
        <v>56</v>
      </c>
      <c r="U17" s="32" t="str">
        <f>VLOOKUP(AF17, method!$A$1:$B$15, 2, 0)</f>
        <v>中前</v>
      </c>
      <c r="V17">
        <v>1400</v>
      </c>
      <c r="W17">
        <v>1</v>
      </c>
      <c r="X17">
        <v>18</v>
      </c>
      <c r="Y17">
        <v>1</v>
      </c>
      <c r="Z17">
        <v>26</v>
      </c>
      <c r="AA17" s="39" t="s">
        <v>369</v>
      </c>
      <c r="AB17" s="35" t="s">
        <v>377</v>
      </c>
      <c r="AC17">
        <v>4</v>
      </c>
      <c r="AD17">
        <v>52</v>
      </c>
      <c r="AE17" s="37" t="s">
        <v>421</v>
      </c>
      <c r="AF17">
        <v>4</v>
      </c>
      <c r="AG17">
        <v>4</v>
      </c>
      <c r="AH17">
        <v>5</v>
      </c>
      <c r="AI17">
        <v>14</v>
      </c>
      <c r="AL17" t="s">
        <v>385</v>
      </c>
      <c r="AX17" t="s">
        <v>1389</v>
      </c>
    </row>
    <row r="18" spans="1:50" x14ac:dyDescent="0.25">
      <c r="A18" s="17" t="s">
        <v>1</v>
      </c>
      <c r="B18" s="20" t="s">
        <v>31</v>
      </c>
      <c r="C18">
        <v>9.52</v>
      </c>
      <c r="D18">
        <v>9.620000000000001</v>
      </c>
      <c r="E18" s="106">
        <v>5</v>
      </c>
      <c r="G18">
        <v>7</v>
      </c>
      <c r="H18">
        <v>13</v>
      </c>
      <c r="J18" s="47" t="s">
        <v>32</v>
      </c>
      <c r="K18" s="66" t="s">
        <v>356</v>
      </c>
      <c r="L18" s="20" t="s">
        <v>33</v>
      </c>
      <c r="M18" s="96"/>
      <c r="N18">
        <v>134</v>
      </c>
      <c r="O18">
        <v>125</v>
      </c>
      <c r="P18">
        <v>1161</v>
      </c>
      <c r="S18">
        <v>7.7</v>
      </c>
      <c r="U18" s="31" t="str">
        <f>VLOOKUP(AF18, method!$A$1:$B$15, 2, 0)</f>
        <v>中後</v>
      </c>
      <c r="V18" s="42">
        <v>1200</v>
      </c>
      <c r="W18">
        <v>1</v>
      </c>
      <c r="X18">
        <v>25</v>
      </c>
      <c r="Y18">
        <v>1</v>
      </c>
      <c r="Z18">
        <v>26</v>
      </c>
      <c r="AA18" s="39" t="s">
        <v>384</v>
      </c>
      <c r="AB18" s="35" t="s">
        <v>370</v>
      </c>
      <c r="AC18">
        <v>4</v>
      </c>
      <c r="AD18">
        <v>50</v>
      </c>
      <c r="AE18" s="37" t="s">
        <v>428</v>
      </c>
      <c r="AF18">
        <v>9</v>
      </c>
      <c r="AG18">
        <v>7</v>
      </c>
      <c r="AH18">
        <v>5</v>
      </c>
      <c r="AL18" t="s">
        <v>18</v>
      </c>
    </row>
    <row r="19" spans="1:50" x14ac:dyDescent="0.25">
      <c r="A19" s="17" t="s">
        <v>1</v>
      </c>
      <c r="B19" s="26" t="s">
        <v>59</v>
      </c>
      <c r="C19">
        <v>9.52</v>
      </c>
      <c r="D19">
        <v>9.82</v>
      </c>
      <c r="E19" s="106">
        <v>7</v>
      </c>
      <c r="G19">
        <v>13</v>
      </c>
      <c r="H19">
        <v>12</v>
      </c>
      <c r="J19" s="53" t="s">
        <v>60</v>
      </c>
      <c r="K19" s="71" t="s">
        <v>350</v>
      </c>
      <c r="L19" s="27" t="s">
        <v>135</v>
      </c>
      <c r="M19" s="103"/>
      <c r="N19">
        <v>127</v>
      </c>
      <c r="O19">
        <v>119</v>
      </c>
      <c r="P19">
        <v>1104</v>
      </c>
      <c r="S19">
        <v>37</v>
      </c>
      <c r="U19" s="32" t="str">
        <f>VLOOKUP(AF19, method!$A$1:$B$15, 2, 0)</f>
        <v>中前</v>
      </c>
      <c r="V19" s="42">
        <v>1200</v>
      </c>
      <c r="W19">
        <v>1</v>
      </c>
      <c r="X19">
        <v>29</v>
      </c>
      <c r="Y19">
        <v>3</v>
      </c>
      <c r="Z19">
        <v>26</v>
      </c>
      <c r="AA19" s="39" t="s">
        <v>384</v>
      </c>
      <c r="AB19" s="35" t="s">
        <v>370</v>
      </c>
      <c r="AC19">
        <v>4</v>
      </c>
      <c r="AD19">
        <v>41</v>
      </c>
      <c r="AE19" s="37" t="s">
        <v>428</v>
      </c>
      <c r="AF19">
        <v>4</v>
      </c>
      <c r="AG19">
        <v>4</v>
      </c>
      <c r="AH19">
        <v>7</v>
      </c>
      <c r="AL19" t="s">
        <v>223</v>
      </c>
    </row>
    <row r="20" spans="1:50" hidden="1" x14ac:dyDescent="0.25">
      <c r="A20" s="17" t="s">
        <v>1</v>
      </c>
      <c r="B20" s="19" t="s">
        <v>1329</v>
      </c>
      <c r="C20">
        <v>9.59</v>
      </c>
      <c r="D20" t="e">
        <f>IF(H20&gt;G20,C20-0.2*INT((H20-G20)/4),IF(H20&lt;G20,C20+0.2*INT((G20-H20)/4),C20)) + ROUND((N20-O20)/3,0)*0.1</f>
        <v>#N/A</v>
      </c>
      <c r="E20" s="106">
        <v>6</v>
      </c>
      <c r="G20" t="e">
        <v>#N/A</v>
      </c>
      <c r="H20">
        <v>6</v>
      </c>
      <c r="J20" s="58" t="e">
        <v>#N/A</v>
      </c>
      <c r="K20" s="62" t="s">
        <v>154</v>
      </c>
      <c r="L20" s="20" t="s">
        <v>165</v>
      </c>
      <c r="M20" s="96"/>
      <c r="N20" t="e">
        <v>#N/A</v>
      </c>
      <c r="O20">
        <v>121</v>
      </c>
      <c r="P20">
        <v>1159</v>
      </c>
      <c r="S20">
        <v>15</v>
      </c>
      <c r="U20" s="33" t="str">
        <f>VLOOKUP(AF20, method!$A$1:$B$15, 2, 0)</f>
        <v>留後</v>
      </c>
      <c r="V20" s="42">
        <v>1200</v>
      </c>
      <c r="W20">
        <v>1</v>
      </c>
      <c r="X20">
        <v>25</v>
      </c>
      <c r="Y20">
        <v>1</v>
      </c>
      <c r="Z20">
        <v>26</v>
      </c>
      <c r="AA20" s="39" t="s">
        <v>384</v>
      </c>
      <c r="AB20" s="35" t="s">
        <v>370</v>
      </c>
      <c r="AC20">
        <v>4</v>
      </c>
      <c r="AD20">
        <v>46</v>
      </c>
      <c r="AE20" s="37" t="s">
        <v>423</v>
      </c>
      <c r="AF20">
        <v>11</v>
      </c>
      <c r="AG20">
        <v>11</v>
      </c>
      <c r="AH20">
        <v>6</v>
      </c>
      <c r="AL20" t="s">
        <v>39</v>
      </c>
      <c r="AX20" t="s">
        <v>1389</v>
      </c>
    </row>
    <row r="21" spans="1:50" x14ac:dyDescent="0.25">
      <c r="A21" s="17" t="s">
        <v>1</v>
      </c>
      <c r="B21" s="21" t="s">
        <v>36</v>
      </c>
      <c r="C21">
        <v>9.67</v>
      </c>
      <c r="D21">
        <v>10.27</v>
      </c>
      <c r="E21" s="106">
        <v>5</v>
      </c>
      <c r="G21">
        <v>8</v>
      </c>
      <c r="H21">
        <v>2</v>
      </c>
      <c r="J21" s="48" t="s">
        <v>37</v>
      </c>
      <c r="K21" s="61" t="s">
        <v>128</v>
      </c>
      <c r="L21" s="21" t="s">
        <v>38</v>
      </c>
      <c r="M21" s="97"/>
      <c r="N21">
        <v>132</v>
      </c>
      <c r="O21">
        <v>119</v>
      </c>
      <c r="P21">
        <v>1058</v>
      </c>
      <c r="S21">
        <v>137</v>
      </c>
      <c r="U21" s="32" t="str">
        <f>VLOOKUP(AF21, method!$A$1:$B$15, 2, 0)</f>
        <v>中前</v>
      </c>
      <c r="V21" s="42">
        <v>1200</v>
      </c>
      <c r="W21">
        <v>1</v>
      </c>
      <c r="X21">
        <v>24</v>
      </c>
      <c r="Y21">
        <v>5</v>
      </c>
      <c r="Z21">
        <v>26</v>
      </c>
      <c r="AA21" s="39" t="s">
        <v>369</v>
      </c>
      <c r="AB21" s="35" t="s">
        <v>370</v>
      </c>
      <c r="AC21">
        <v>4</v>
      </c>
      <c r="AD21">
        <v>42</v>
      </c>
      <c r="AE21" s="38">
        <v>2</v>
      </c>
      <c r="AF21">
        <v>6</v>
      </c>
      <c r="AG21">
        <v>6</v>
      </c>
      <c r="AH21">
        <v>5</v>
      </c>
      <c r="AL21" t="s">
        <v>284</v>
      </c>
    </row>
    <row r="22" spans="1:50" x14ac:dyDescent="0.25">
      <c r="A22" s="17" t="s">
        <v>1</v>
      </c>
      <c r="B22" s="20" t="s">
        <v>31</v>
      </c>
      <c r="C22">
        <v>9.6999999999999993</v>
      </c>
      <c r="D22">
        <v>9.9</v>
      </c>
      <c r="E22" s="106">
        <v>9</v>
      </c>
      <c r="G22">
        <v>7</v>
      </c>
      <c r="H22">
        <v>12</v>
      </c>
      <c r="J22" s="47" t="s">
        <v>32</v>
      </c>
      <c r="K22" s="59" t="s">
        <v>111</v>
      </c>
      <c r="L22" s="20" t="s">
        <v>33</v>
      </c>
      <c r="M22" s="96"/>
      <c r="N22">
        <v>134</v>
      </c>
      <c r="O22">
        <v>121</v>
      </c>
      <c r="P22">
        <v>1158</v>
      </c>
      <c r="S22">
        <v>59</v>
      </c>
      <c r="U22" s="33" t="str">
        <f>VLOOKUP(AF22, method!$A$1:$B$15, 2, 0)</f>
        <v>留後</v>
      </c>
      <c r="V22" s="42">
        <v>1200</v>
      </c>
      <c r="W22">
        <v>1</v>
      </c>
      <c r="X22">
        <v>6</v>
      </c>
      <c r="Y22">
        <v>4</v>
      </c>
      <c r="Z22">
        <v>26</v>
      </c>
      <c r="AA22" s="39" t="s">
        <v>390</v>
      </c>
      <c r="AB22" s="35" t="s">
        <v>377</v>
      </c>
      <c r="AC22">
        <v>4</v>
      </c>
      <c r="AD22">
        <v>45</v>
      </c>
      <c r="AE22" s="37">
        <v>3</v>
      </c>
      <c r="AF22">
        <v>14</v>
      </c>
      <c r="AG22">
        <v>14</v>
      </c>
      <c r="AH22">
        <v>9</v>
      </c>
      <c r="AL22" t="s">
        <v>94</v>
      </c>
    </row>
    <row r="23" spans="1:50" hidden="1" x14ac:dyDescent="0.25">
      <c r="A23" s="17" t="s">
        <v>1</v>
      </c>
      <c r="B23" s="20" t="s">
        <v>31</v>
      </c>
      <c r="C23">
        <v>10.27</v>
      </c>
      <c r="D23">
        <v>10.67</v>
      </c>
      <c r="E23">
        <v>8</v>
      </c>
      <c r="G23">
        <v>7</v>
      </c>
      <c r="H23">
        <v>5</v>
      </c>
      <c r="J23" s="47" t="s">
        <v>32</v>
      </c>
      <c r="K23" s="59" t="s">
        <v>111</v>
      </c>
      <c r="L23" s="20" t="s">
        <v>33</v>
      </c>
      <c r="M23" s="96"/>
      <c r="N23">
        <v>134</v>
      </c>
      <c r="O23">
        <v>122</v>
      </c>
      <c r="P23">
        <v>1171</v>
      </c>
      <c r="S23">
        <v>8.4</v>
      </c>
      <c r="U23" s="31" t="str">
        <f>VLOOKUP(AF23, method!$A$1:$B$15, 2, 0)</f>
        <v>中後</v>
      </c>
      <c r="V23" s="42">
        <v>1200</v>
      </c>
      <c r="W23">
        <v>1</v>
      </c>
      <c r="X23">
        <v>25</v>
      </c>
      <c r="Y23">
        <v>3</v>
      </c>
      <c r="Z23">
        <v>26</v>
      </c>
      <c r="AA23" s="40" t="s">
        <v>426</v>
      </c>
      <c r="AB23" s="35" t="s">
        <v>377</v>
      </c>
      <c r="AC23">
        <v>4</v>
      </c>
      <c r="AD23">
        <v>47</v>
      </c>
      <c r="AE23" s="37" t="s">
        <v>423</v>
      </c>
      <c r="AF23">
        <v>10</v>
      </c>
      <c r="AG23">
        <v>11</v>
      </c>
      <c r="AH23">
        <v>8</v>
      </c>
      <c r="AL23" t="s">
        <v>18</v>
      </c>
      <c r="AX23" t="s">
        <v>1389</v>
      </c>
    </row>
    <row r="24" spans="1:50" x14ac:dyDescent="0.25">
      <c r="A24" s="17" t="s">
        <v>1</v>
      </c>
      <c r="B24" s="17" t="s">
        <v>14</v>
      </c>
      <c r="C24">
        <v>9.75</v>
      </c>
      <c r="D24">
        <v>10.25</v>
      </c>
      <c r="E24" s="106">
        <v>10</v>
      </c>
      <c r="G24">
        <v>9</v>
      </c>
      <c r="H24">
        <v>4</v>
      </c>
      <c r="J24" s="44" t="s">
        <v>347</v>
      </c>
      <c r="K24" s="44" t="s">
        <v>347</v>
      </c>
      <c r="L24" s="17" t="s">
        <v>16</v>
      </c>
      <c r="M24" s="93"/>
      <c r="N24">
        <v>132</v>
      </c>
      <c r="O24">
        <v>122</v>
      </c>
      <c r="P24">
        <v>1124</v>
      </c>
      <c r="S24">
        <v>91</v>
      </c>
      <c r="U24" s="31" t="str">
        <f>VLOOKUP(AF24, method!$A$1:$B$15, 2, 0)</f>
        <v>中後</v>
      </c>
      <c r="V24" s="42">
        <v>1200</v>
      </c>
      <c r="W24">
        <v>1</v>
      </c>
      <c r="X24">
        <v>26</v>
      </c>
      <c r="Y24">
        <v>4</v>
      </c>
      <c r="Z24">
        <v>26</v>
      </c>
      <c r="AA24" s="39" t="s">
        <v>369</v>
      </c>
      <c r="AB24" s="35" t="s">
        <v>370</v>
      </c>
      <c r="AC24">
        <v>4</v>
      </c>
      <c r="AD24">
        <v>50</v>
      </c>
      <c r="AE24" s="37" t="s">
        <v>382</v>
      </c>
      <c r="AF24">
        <v>9</v>
      </c>
      <c r="AG24">
        <v>10</v>
      </c>
      <c r="AH24">
        <v>10</v>
      </c>
      <c r="AL24" t="s">
        <v>18</v>
      </c>
    </row>
    <row r="25" spans="1:50" x14ac:dyDescent="0.25">
      <c r="A25" s="17" t="s">
        <v>1</v>
      </c>
      <c r="B25" s="23" t="s">
        <v>45</v>
      </c>
      <c r="C25">
        <v>9.76</v>
      </c>
      <c r="D25">
        <v>10.06</v>
      </c>
      <c r="E25" s="106">
        <v>4</v>
      </c>
      <c r="G25">
        <v>2</v>
      </c>
      <c r="H25">
        <v>5</v>
      </c>
      <c r="J25" s="50" t="s">
        <v>46</v>
      </c>
      <c r="K25" s="60" t="s">
        <v>125</v>
      </c>
      <c r="L25" s="23" t="s">
        <v>47</v>
      </c>
      <c r="M25" s="99"/>
      <c r="N25">
        <v>131</v>
      </c>
      <c r="O25">
        <v>122</v>
      </c>
      <c r="P25">
        <v>1064</v>
      </c>
      <c r="S25">
        <v>11</v>
      </c>
      <c r="U25" s="30" t="str">
        <f>VLOOKUP(AF25, method!$A$1:$B$15, 2, 0)</f>
        <v>放頭</v>
      </c>
      <c r="V25" s="42">
        <v>1200</v>
      </c>
      <c r="W25">
        <v>1</v>
      </c>
      <c r="X25">
        <v>15</v>
      </c>
      <c r="Y25">
        <v>3</v>
      </c>
      <c r="Z25">
        <v>26</v>
      </c>
      <c r="AA25" s="39" t="s">
        <v>430</v>
      </c>
      <c r="AB25" s="35" t="s">
        <v>370</v>
      </c>
      <c r="AC25">
        <v>4</v>
      </c>
      <c r="AD25">
        <v>45</v>
      </c>
      <c r="AE25" s="38">
        <v>2</v>
      </c>
      <c r="AF25">
        <v>1</v>
      </c>
      <c r="AG25">
        <v>1</v>
      </c>
      <c r="AH25">
        <v>4</v>
      </c>
      <c r="AL25" t="s">
        <v>308</v>
      </c>
    </row>
    <row r="26" spans="1:50" hidden="1" x14ac:dyDescent="0.25">
      <c r="A26" s="17" t="s">
        <v>1</v>
      </c>
      <c r="B26" s="20" t="s">
        <v>31</v>
      </c>
      <c r="C26">
        <v>10.3</v>
      </c>
      <c r="D26">
        <v>10.5</v>
      </c>
      <c r="E26">
        <v>6</v>
      </c>
      <c r="G26">
        <v>7</v>
      </c>
      <c r="H26">
        <v>9</v>
      </c>
      <c r="J26" s="47" t="s">
        <v>32</v>
      </c>
      <c r="K26" s="66" t="s">
        <v>356</v>
      </c>
      <c r="L26" s="20" t="s">
        <v>33</v>
      </c>
      <c r="M26" s="96"/>
      <c r="N26">
        <v>134</v>
      </c>
      <c r="O26">
        <v>127</v>
      </c>
      <c r="P26">
        <v>1164</v>
      </c>
      <c r="S26">
        <v>2.9</v>
      </c>
      <c r="U26" s="33" t="str">
        <f>VLOOKUP(AF26, method!$A$1:$B$15, 2, 0)</f>
        <v>留後</v>
      </c>
      <c r="V26" s="42">
        <v>1200</v>
      </c>
      <c r="W26">
        <v>1</v>
      </c>
      <c r="X26">
        <v>20</v>
      </c>
      <c r="Y26">
        <v>12</v>
      </c>
      <c r="Z26">
        <v>25</v>
      </c>
      <c r="AA26" s="39" t="s">
        <v>430</v>
      </c>
      <c r="AB26" s="35" t="s">
        <v>377</v>
      </c>
      <c r="AC26">
        <v>4</v>
      </c>
      <c r="AD26">
        <v>50</v>
      </c>
      <c r="AE26" s="37">
        <v>3</v>
      </c>
      <c r="AF26">
        <v>12</v>
      </c>
      <c r="AG26">
        <v>10</v>
      </c>
      <c r="AH26">
        <v>6</v>
      </c>
      <c r="AL26" t="s">
        <v>18</v>
      </c>
      <c r="AX26" t="s">
        <v>1389</v>
      </c>
    </row>
    <row r="27" spans="1:50" hidden="1" x14ac:dyDescent="0.25">
      <c r="A27" s="17" t="s">
        <v>1</v>
      </c>
      <c r="B27" s="20" t="s">
        <v>31</v>
      </c>
      <c r="C27">
        <v>21.95</v>
      </c>
      <c r="D27">
        <v>22.25</v>
      </c>
      <c r="E27">
        <v>5</v>
      </c>
      <c r="G27">
        <v>7</v>
      </c>
      <c r="H27">
        <v>4</v>
      </c>
      <c r="J27" s="47" t="s">
        <v>32</v>
      </c>
      <c r="K27" s="62" t="s">
        <v>154</v>
      </c>
      <c r="L27" s="20" t="s">
        <v>33</v>
      </c>
      <c r="M27" s="96"/>
      <c r="N27">
        <v>134</v>
      </c>
      <c r="O27">
        <v>126</v>
      </c>
      <c r="P27">
        <v>1179</v>
      </c>
      <c r="S27">
        <v>3.9</v>
      </c>
      <c r="U27" s="33" t="str">
        <f>VLOOKUP(AF27, method!$A$1:$B$15, 2, 0)</f>
        <v>留後</v>
      </c>
      <c r="V27">
        <v>1400</v>
      </c>
      <c r="W27">
        <v>1</v>
      </c>
      <c r="X27">
        <v>23</v>
      </c>
      <c r="Y27">
        <v>11</v>
      </c>
      <c r="Z27">
        <v>25</v>
      </c>
      <c r="AA27" s="39" t="s">
        <v>390</v>
      </c>
      <c r="AB27" s="35" t="s">
        <v>377</v>
      </c>
      <c r="AC27">
        <v>4</v>
      </c>
      <c r="AD27">
        <v>50</v>
      </c>
      <c r="AE27" s="37">
        <v>3</v>
      </c>
      <c r="AF27">
        <v>13</v>
      </c>
      <c r="AG27">
        <v>10</v>
      </c>
      <c r="AH27">
        <v>9</v>
      </c>
      <c r="AI27">
        <v>5</v>
      </c>
      <c r="AL27" t="s">
        <v>18</v>
      </c>
      <c r="AX27" t="s">
        <v>1389</v>
      </c>
    </row>
    <row r="28" spans="1:50" hidden="1" x14ac:dyDescent="0.25">
      <c r="A28" s="17" t="s">
        <v>1</v>
      </c>
      <c r="B28" s="20" t="s">
        <v>31</v>
      </c>
      <c r="C28">
        <v>8.77</v>
      </c>
      <c r="D28">
        <v>9.17</v>
      </c>
      <c r="E28" s="15">
        <v>2</v>
      </c>
      <c r="F28" s="90"/>
      <c r="G28">
        <v>7</v>
      </c>
      <c r="H28">
        <v>6</v>
      </c>
      <c r="J28" s="47" t="s">
        <v>32</v>
      </c>
      <c r="K28" s="62" t="s">
        <v>154</v>
      </c>
      <c r="L28" s="20" t="s">
        <v>33</v>
      </c>
      <c r="M28" s="96"/>
      <c r="N28">
        <v>134</v>
      </c>
      <c r="O28">
        <v>122</v>
      </c>
      <c r="P28">
        <v>1155</v>
      </c>
      <c r="S28">
        <v>9.8000000000000007</v>
      </c>
      <c r="U28" s="33" t="str">
        <f>VLOOKUP(AF28, method!$A$1:$B$15, 2, 0)</f>
        <v>留後</v>
      </c>
      <c r="V28" s="42">
        <v>1200</v>
      </c>
      <c r="W28">
        <v>1</v>
      </c>
      <c r="X28">
        <v>26</v>
      </c>
      <c r="Y28">
        <v>10</v>
      </c>
      <c r="Z28">
        <v>25</v>
      </c>
      <c r="AA28" s="39" t="s">
        <v>369</v>
      </c>
      <c r="AB28" s="35" t="s">
        <v>370</v>
      </c>
      <c r="AC28">
        <v>4</v>
      </c>
      <c r="AD28">
        <v>48</v>
      </c>
      <c r="AE28" s="38" t="s">
        <v>432</v>
      </c>
      <c r="AF28">
        <v>11</v>
      </c>
      <c r="AG28">
        <v>8</v>
      </c>
      <c r="AH28">
        <v>2</v>
      </c>
      <c r="AL28" t="s">
        <v>18</v>
      </c>
      <c r="AX28" t="s">
        <v>1389</v>
      </c>
    </row>
    <row r="29" spans="1:50" hidden="1" x14ac:dyDescent="0.25">
      <c r="A29" s="17" t="s">
        <v>1</v>
      </c>
      <c r="B29" s="20" t="s">
        <v>31</v>
      </c>
      <c r="C29">
        <v>9.2899999999999991</v>
      </c>
      <c r="D29">
        <v>9.7899999999999991</v>
      </c>
      <c r="E29" s="15">
        <v>1</v>
      </c>
      <c r="F29" s="90"/>
      <c r="G29">
        <v>7</v>
      </c>
      <c r="H29">
        <v>7</v>
      </c>
      <c r="J29" s="47" t="s">
        <v>32</v>
      </c>
      <c r="K29" s="62" t="s">
        <v>154</v>
      </c>
      <c r="L29" s="20" t="s">
        <v>33</v>
      </c>
      <c r="M29" s="96"/>
      <c r="N29">
        <v>134</v>
      </c>
      <c r="O29">
        <v>118</v>
      </c>
      <c r="P29">
        <v>1160</v>
      </c>
      <c r="S29">
        <v>8.8000000000000007</v>
      </c>
      <c r="U29" s="31" t="str">
        <f>VLOOKUP(AF29, method!$A$1:$B$15, 2, 0)</f>
        <v>中後</v>
      </c>
      <c r="V29" s="42">
        <v>1200</v>
      </c>
      <c r="W29">
        <v>1</v>
      </c>
      <c r="X29">
        <v>1</v>
      </c>
      <c r="Y29">
        <v>10</v>
      </c>
      <c r="Z29">
        <v>25</v>
      </c>
      <c r="AA29" s="39" t="s">
        <v>384</v>
      </c>
      <c r="AB29" s="35" t="s">
        <v>370</v>
      </c>
      <c r="AC29">
        <v>4</v>
      </c>
      <c r="AD29">
        <v>42</v>
      </c>
      <c r="AE29" s="38" t="s">
        <v>434</v>
      </c>
      <c r="AF29">
        <v>9</v>
      </c>
      <c r="AG29">
        <v>10</v>
      </c>
      <c r="AH29">
        <v>1</v>
      </c>
      <c r="AL29" t="s">
        <v>18</v>
      </c>
      <c r="AX29" t="s">
        <v>1389</v>
      </c>
    </row>
    <row r="30" spans="1:50" hidden="1" x14ac:dyDescent="0.25">
      <c r="A30" s="17" t="s">
        <v>1</v>
      </c>
      <c r="B30" s="20" t="s">
        <v>31</v>
      </c>
      <c r="C30">
        <v>9.39</v>
      </c>
      <c r="D30">
        <v>9.5900000000000016</v>
      </c>
      <c r="E30">
        <v>6</v>
      </c>
      <c r="G30">
        <v>7</v>
      </c>
      <c r="H30">
        <v>11</v>
      </c>
      <c r="J30" s="47" t="s">
        <v>32</v>
      </c>
      <c r="K30" s="62" t="s">
        <v>154</v>
      </c>
      <c r="L30" s="20" t="s">
        <v>33</v>
      </c>
      <c r="M30" s="96"/>
      <c r="N30">
        <v>134</v>
      </c>
      <c r="O30">
        <v>122</v>
      </c>
      <c r="P30">
        <v>1149</v>
      </c>
      <c r="S30">
        <v>6.4</v>
      </c>
      <c r="U30" s="33" t="str">
        <f>VLOOKUP(AF30, method!$A$1:$B$15, 2, 0)</f>
        <v>留後</v>
      </c>
      <c r="V30" s="42">
        <v>1200</v>
      </c>
      <c r="W30">
        <v>1</v>
      </c>
      <c r="X30">
        <v>14</v>
      </c>
      <c r="Y30">
        <v>9</v>
      </c>
      <c r="Z30">
        <v>25</v>
      </c>
      <c r="AA30" s="39" t="s">
        <v>394</v>
      </c>
      <c r="AB30" s="35" t="s">
        <v>370</v>
      </c>
      <c r="AC30">
        <v>4</v>
      </c>
      <c r="AD30">
        <v>42</v>
      </c>
      <c r="AE30" s="37" t="s">
        <v>436</v>
      </c>
      <c r="AF30">
        <v>13</v>
      </c>
      <c r="AG30">
        <v>11</v>
      </c>
      <c r="AH30">
        <v>6</v>
      </c>
      <c r="AL30" t="s">
        <v>18</v>
      </c>
      <c r="AX30" t="s">
        <v>1389</v>
      </c>
    </row>
    <row r="31" spans="1:50" hidden="1" x14ac:dyDescent="0.25">
      <c r="A31" s="17" t="s">
        <v>1</v>
      </c>
      <c r="B31" s="20" t="s">
        <v>31</v>
      </c>
      <c r="C31">
        <v>22.62</v>
      </c>
      <c r="D31">
        <v>23.12</v>
      </c>
      <c r="E31">
        <v>9</v>
      </c>
      <c r="G31">
        <v>7</v>
      </c>
      <c r="H31">
        <v>9</v>
      </c>
      <c r="J31" s="47" t="s">
        <v>32</v>
      </c>
      <c r="K31" s="62" t="s">
        <v>154</v>
      </c>
      <c r="L31" s="20" t="s">
        <v>33</v>
      </c>
      <c r="M31" s="96"/>
      <c r="N31">
        <v>134</v>
      </c>
      <c r="O31">
        <v>120</v>
      </c>
      <c r="P31">
        <v>1169</v>
      </c>
      <c r="S31">
        <v>12</v>
      </c>
      <c r="U31" s="30" t="str">
        <f>VLOOKUP(AF31, method!$A$1:$B$15, 2, 0)</f>
        <v>放頭</v>
      </c>
      <c r="V31">
        <v>1400</v>
      </c>
      <c r="W31">
        <v>1</v>
      </c>
      <c r="X31">
        <v>22</v>
      </c>
      <c r="Y31">
        <v>6</v>
      </c>
      <c r="Z31">
        <v>25</v>
      </c>
      <c r="AA31" s="39" t="s">
        <v>369</v>
      </c>
      <c r="AB31" s="35" t="s">
        <v>377</v>
      </c>
      <c r="AC31">
        <v>4</v>
      </c>
      <c r="AD31">
        <v>46</v>
      </c>
      <c r="AE31" s="37">
        <v>8</v>
      </c>
      <c r="AF31">
        <v>3</v>
      </c>
      <c r="AG31">
        <v>4</v>
      </c>
      <c r="AH31">
        <v>5</v>
      </c>
      <c r="AI31">
        <v>9</v>
      </c>
      <c r="AL31" t="s">
        <v>18</v>
      </c>
      <c r="AX31" t="s">
        <v>1389</v>
      </c>
    </row>
    <row r="32" spans="1:50" hidden="1" x14ac:dyDescent="0.25">
      <c r="A32" s="17" t="s">
        <v>1</v>
      </c>
      <c r="B32" s="20" t="s">
        <v>31</v>
      </c>
      <c r="C32">
        <v>21.75</v>
      </c>
      <c r="D32">
        <v>22.15</v>
      </c>
      <c r="E32" s="15">
        <v>3</v>
      </c>
      <c r="F32" s="90"/>
      <c r="G32">
        <v>7</v>
      </c>
      <c r="H32">
        <v>5</v>
      </c>
      <c r="J32" s="47" t="s">
        <v>32</v>
      </c>
      <c r="K32" s="62" t="s">
        <v>154</v>
      </c>
      <c r="L32" s="20" t="s">
        <v>33</v>
      </c>
      <c r="M32" s="96"/>
      <c r="N32">
        <v>134</v>
      </c>
      <c r="O32">
        <v>122</v>
      </c>
      <c r="P32">
        <v>1162</v>
      </c>
      <c r="S32">
        <v>23</v>
      </c>
      <c r="U32" s="31" t="str">
        <f>VLOOKUP(AF32, method!$A$1:$B$15, 2, 0)</f>
        <v>中後</v>
      </c>
      <c r="V32">
        <v>1400</v>
      </c>
      <c r="W32">
        <v>1</v>
      </c>
      <c r="X32">
        <v>25</v>
      </c>
      <c r="Y32">
        <v>5</v>
      </c>
      <c r="Z32">
        <v>25</v>
      </c>
      <c r="AA32" s="39" t="s">
        <v>369</v>
      </c>
      <c r="AB32" s="35" t="s">
        <v>377</v>
      </c>
      <c r="AC32">
        <v>4</v>
      </c>
      <c r="AD32">
        <v>47</v>
      </c>
      <c r="AE32" s="37" t="s">
        <v>423</v>
      </c>
      <c r="AF32">
        <v>10</v>
      </c>
      <c r="AG32">
        <v>9</v>
      </c>
      <c r="AH32">
        <v>9</v>
      </c>
      <c r="AI32">
        <v>3</v>
      </c>
      <c r="AL32" t="s">
        <v>181</v>
      </c>
      <c r="AX32" t="s">
        <v>1389</v>
      </c>
    </row>
    <row r="33" spans="1:50" hidden="1" x14ac:dyDescent="0.25">
      <c r="A33" s="17" t="s">
        <v>1</v>
      </c>
      <c r="B33" s="20" t="s">
        <v>31</v>
      </c>
      <c r="C33">
        <v>9.77</v>
      </c>
      <c r="D33">
        <v>10.07</v>
      </c>
      <c r="E33">
        <v>7</v>
      </c>
      <c r="G33">
        <v>7</v>
      </c>
      <c r="H33">
        <v>8</v>
      </c>
      <c r="J33" s="47" t="s">
        <v>32</v>
      </c>
      <c r="K33" s="53" t="s">
        <v>60</v>
      </c>
      <c r="L33" s="20" t="s">
        <v>33</v>
      </c>
      <c r="M33" s="96"/>
      <c r="N33">
        <v>134</v>
      </c>
      <c r="O33">
        <v>124</v>
      </c>
      <c r="P33">
        <v>1146</v>
      </c>
      <c r="S33">
        <v>16</v>
      </c>
      <c r="U33" s="32" t="str">
        <f>VLOOKUP(AF33, method!$A$1:$B$15, 2, 0)</f>
        <v>中前</v>
      </c>
      <c r="V33" s="42">
        <v>1200</v>
      </c>
      <c r="W33">
        <v>1</v>
      </c>
      <c r="X33">
        <v>13</v>
      </c>
      <c r="Y33">
        <v>4</v>
      </c>
      <c r="Z33">
        <v>25</v>
      </c>
      <c r="AA33" s="39" t="s">
        <v>413</v>
      </c>
      <c r="AB33" s="35" t="s">
        <v>377</v>
      </c>
      <c r="AC33">
        <v>4</v>
      </c>
      <c r="AD33">
        <v>49</v>
      </c>
      <c r="AE33" s="37" t="s">
        <v>440</v>
      </c>
      <c r="AF33">
        <v>7</v>
      </c>
      <c r="AG33">
        <v>5</v>
      </c>
      <c r="AH33">
        <v>7</v>
      </c>
      <c r="AL33" t="s">
        <v>385</v>
      </c>
      <c r="AX33" t="s">
        <v>1389</v>
      </c>
    </row>
    <row r="34" spans="1:50" hidden="1" x14ac:dyDescent="0.25">
      <c r="A34" s="17" t="s">
        <v>1</v>
      </c>
      <c r="B34" s="20" t="s">
        <v>31</v>
      </c>
      <c r="C34">
        <v>22.49</v>
      </c>
      <c r="D34">
        <v>22.49</v>
      </c>
      <c r="E34">
        <v>8</v>
      </c>
      <c r="G34">
        <v>7</v>
      </c>
      <c r="H34">
        <v>14</v>
      </c>
      <c r="J34" s="47" t="s">
        <v>32</v>
      </c>
      <c r="K34" s="67" t="s">
        <v>442</v>
      </c>
      <c r="L34" s="20" t="s">
        <v>33</v>
      </c>
      <c r="M34" s="96"/>
      <c r="N34">
        <v>134</v>
      </c>
      <c r="O34">
        <v>127</v>
      </c>
      <c r="P34">
        <v>1150</v>
      </c>
      <c r="S34">
        <v>13</v>
      </c>
      <c r="U34" s="33" t="str">
        <f>VLOOKUP(AF34, method!$A$1:$B$15, 2, 0)</f>
        <v>留後</v>
      </c>
      <c r="V34">
        <v>1400</v>
      </c>
      <c r="W34">
        <v>1</v>
      </c>
      <c r="X34">
        <v>9</v>
      </c>
      <c r="Y34">
        <v>3</v>
      </c>
      <c r="Z34">
        <v>25</v>
      </c>
      <c r="AA34" s="39" t="s">
        <v>413</v>
      </c>
      <c r="AB34" s="35" t="s">
        <v>370</v>
      </c>
      <c r="AC34">
        <v>4</v>
      </c>
      <c r="AD34">
        <v>51</v>
      </c>
      <c r="AE34" s="37" t="s">
        <v>428</v>
      </c>
      <c r="AF34">
        <v>12</v>
      </c>
      <c r="AG34">
        <v>11</v>
      </c>
      <c r="AH34">
        <v>9</v>
      </c>
      <c r="AI34">
        <v>8</v>
      </c>
      <c r="AL34" t="s">
        <v>385</v>
      </c>
      <c r="AX34" t="s">
        <v>1389</v>
      </c>
    </row>
    <row r="35" spans="1:50" hidden="1" x14ac:dyDescent="0.25">
      <c r="A35" s="17" t="s">
        <v>1</v>
      </c>
      <c r="B35" s="20" t="s">
        <v>31</v>
      </c>
      <c r="C35">
        <v>10.6</v>
      </c>
      <c r="D35">
        <v>10.5</v>
      </c>
      <c r="E35">
        <v>7</v>
      </c>
      <c r="G35">
        <v>7</v>
      </c>
      <c r="H35">
        <v>11</v>
      </c>
      <c r="J35" s="47" t="s">
        <v>32</v>
      </c>
      <c r="K35" s="67" t="s">
        <v>442</v>
      </c>
      <c r="L35" s="20" t="s">
        <v>33</v>
      </c>
      <c r="M35" s="96"/>
      <c r="N35">
        <v>134</v>
      </c>
      <c r="O35">
        <v>130</v>
      </c>
      <c r="P35">
        <v>1130</v>
      </c>
      <c r="S35">
        <v>143</v>
      </c>
      <c r="U35" s="33" t="str">
        <f>VLOOKUP(AF35, method!$A$1:$B$15, 2, 0)</f>
        <v>留後</v>
      </c>
      <c r="V35" s="42">
        <v>1200</v>
      </c>
      <c r="W35">
        <v>1</v>
      </c>
      <c r="X35">
        <v>31</v>
      </c>
      <c r="Y35">
        <v>1</v>
      </c>
      <c r="Z35">
        <v>25</v>
      </c>
      <c r="AA35" s="39" t="s">
        <v>390</v>
      </c>
      <c r="AB35" s="35" t="s">
        <v>377</v>
      </c>
      <c r="AC35">
        <v>4</v>
      </c>
      <c r="AD35">
        <v>52</v>
      </c>
      <c r="AE35" s="37" t="s">
        <v>428</v>
      </c>
      <c r="AF35">
        <v>13</v>
      </c>
      <c r="AG35">
        <v>13</v>
      </c>
      <c r="AH35">
        <v>7</v>
      </c>
      <c r="AL35" t="s">
        <v>385</v>
      </c>
      <c r="AX35" t="s">
        <v>1389</v>
      </c>
    </row>
    <row r="36" spans="1:50" hidden="1" x14ac:dyDescent="0.25">
      <c r="A36" s="17" t="s">
        <v>1</v>
      </c>
      <c r="B36" s="20" t="s">
        <v>31</v>
      </c>
      <c r="C36">
        <v>57.57</v>
      </c>
      <c r="D36">
        <v>57.87</v>
      </c>
      <c r="E36">
        <v>8</v>
      </c>
      <c r="G36">
        <v>7</v>
      </c>
      <c r="H36">
        <v>9</v>
      </c>
      <c r="J36" s="47" t="s">
        <v>32</v>
      </c>
      <c r="K36" s="67" t="s">
        <v>442</v>
      </c>
      <c r="L36" s="20" t="s">
        <v>33</v>
      </c>
      <c r="M36" s="96"/>
      <c r="N36">
        <v>134</v>
      </c>
      <c r="O36">
        <v>124</v>
      </c>
      <c r="P36">
        <v>1158</v>
      </c>
      <c r="S36">
        <v>41</v>
      </c>
      <c r="U36" s="33" t="str">
        <f>VLOOKUP(AF36, method!$A$1:$B$15, 2, 0)</f>
        <v>留後</v>
      </c>
      <c r="V36">
        <v>1000</v>
      </c>
      <c r="W36">
        <v>0</v>
      </c>
      <c r="X36">
        <v>5</v>
      </c>
      <c r="Y36">
        <v>1</v>
      </c>
      <c r="Z36">
        <v>25</v>
      </c>
      <c r="AA36" s="39" t="s">
        <v>430</v>
      </c>
      <c r="AB36" s="35" t="s">
        <v>377</v>
      </c>
      <c r="AC36">
        <v>4</v>
      </c>
      <c r="AD36">
        <v>52</v>
      </c>
      <c r="AE36" s="37" t="s">
        <v>382</v>
      </c>
      <c r="AF36">
        <v>13</v>
      </c>
      <c r="AG36">
        <v>13</v>
      </c>
      <c r="AH36">
        <v>8</v>
      </c>
      <c r="AL36" t="s">
        <v>385</v>
      </c>
      <c r="AX36" t="s">
        <v>1389</v>
      </c>
    </row>
    <row r="37" spans="1:50" x14ac:dyDescent="0.25">
      <c r="A37" s="17" t="s">
        <v>1</v>
      </c>
      <c r="B37" s="26" t="s">
        <v>59</v>
      </c>
      <c r="C37">
        <v>9.76</v>
      </c>
      <c r="D37">
        <v>9.9599999999999991</v>
      </c>
      <c r="E37" s="106">
        <v>9</v>
      </c>
      <c r="G37">
        <v>13</v>
      </c>
      <c r="H37">
        <v>10</v>
      </c>
      <c r="J37" s="53" t="s">
        <v>60</v>
      </c>
      <c r="K37" s="71" t="s">
        <v>350</v>
      </c>
      <c r="L37" s="27" t="s">
        <v>135</v>
      </c>
      <c r="M37" s="103"/>
      <c r="N37">
        <v>127</v>
      </c>
      <c r="O37">
        <v>120</v>
      </c>
      <c r="P37">
        <v>1110</v>
      </c>
      <c r="S37">
        <v>56</v>
      </c>
      <c r="U37" s="33" t="str">
        <f>VLOOKUP(AF37, method!$A$1:$B$15, 2, 0)</f>
        <v>留後</v>
      </c>
      <c r="V37" s="42">
        <v>1200</v>
      </c>
      <c r="W37">
        <v>1</v>
      </c>
      <c r="X37">
        <v>22</v>
      </c>
      <c r="Y37">
        <v>2</v>
      </c>
      <c r="Z37">
        <v>26</v>
      </c>
      <c r="AA37" s="39" t="s">
        <v>384</v>
      </c>
      <c r="AB37" s="35" t="s">
        <v>377</v>
      </c>
      <c r="AC37">
        <v>4</v>
      </c>
      <c r="AD37">
        <v>43</v>
      </c>
      <c r="AE37" s="37">
        <v>4</v>
      </c>
      <c r="AF37">
        <v>11</v>
      </c>
      <c r="AG37">
        <v>8</v>
      </c>
      <c r="AH37">
        <v>9</v>
      </c>
      <c r="AL37" t="s">
        <v>530</v>
      </c>
    </row>
    <row r="38" spans="1:50" hidden="1" x14ac:dyDescent="0.25">
      <c r="A38" s="17" t="s">
        <v>1</v>
      </c>
      <c r="B38" s="21" t="s">
        <v>36</v>
      </c>
      <c r="C38">
        <v>9.7100000000000009</v>
      </c>
      <c r="D38">
        <v>10.41</v>
      </c>
      <c r="E38">
        <v>5</v>
      </c>
      <c r="G38">
        <v>8</v>
      </c>
      <c r="H38">
        <v>2</v>
      </c>
      <c r="J38" s="48" t="s">
        <v>37</v>
      </c>
      <c r="K38" s="61" t="s">
        <v>128</v>
      </c>
      <c r="L38" s="21" t="s">
        <v>38</v>
      </c>
      <c r="M38" s="97"/>
      <c r="N38">
        <v>132</v>
      </c>
      <c r="O38">
        <v>117</v>
      </c>
      <c r="P38">
        <v>1064</v>
      </c>
      <c r="S38">
        <v>9.3000000000000007</v>
      </c>
      <c r="U38" s="32" t="str">
        <f>VLOOKUP(AF38, method!$A$1:$B$15, 2, 0)</f>
        <v>中前</v>
      </c>
      <c r="V38" s="42">
        <v>1200</v>
      </c>
      <c r="W38">
        <v>1</v>
      </c>
      <c r="X38">
        <v>10</v>
      </c>
      <c r="Y38">
        <v>6</v>
      </c>
      <c r="Z38">
        <v>26</v>
      </c>
      <c r="AA38" s="40" t="s">
        <v>446</v>
      </c>
      <c r="AB38" s="35" t="s">
        <v>377</v>
      </c>
      <c r="AC38">
        <v>4</v>
      </c>
      <c r="AD38">
        <v>41</v>
      </c>
      <c r="AE38" s="38" t="s">
        <v>447</v>
      </c>
      <c r="AF38">
        <v>4</v>
      </c>
      <c r="AG38">
        <v>6</v>
      </c>
      <c r="AH38">
        <v>5</v>
      </c>
      <c r="AL38" t="s">
        <v>39</v>
      </c>
      <c r="AX38" t="s">
        <v>1389</v>
      </c>
    </row>
    <row r="39" spans="1:50" x14ac:dyDescent="0.25">
      <c r="A39" s="17" t="s">
        <v>1</v>
      </c>
      <c r="B39" s="24" t="s">
        <v>51</v>
      </c>
      <c r="C39">
        <v>9.77</v>
      </c>
      <c r="D39">
        <v>10.67</v>
      </c>
      <c r="E39" s="106">
        <v>6</v>
      </c>
      <c r="G39">
        <v>10</v>
      </c>
      <c r="H39">
        <v>2</v>
      </c>
      <c r="J39" s="51" t="s">
        <v>52</v>
      </c>
      <c r="K39" s="57" t="s">
        <v>77</v>
      </c>
      <c r="L39" s="24" t="s">
        <v>53</v>
      </c>
      <c r="M39" s="100"/>
      <c r="N39">
        <v>129</v>
      </c>
      <c r="O39">
        <v>115</v>
      </c>
      <c r="P39">
        <v>1125</v>
      </c>
      <c r="S39">
        <v>109</v>
      </c>
      <c r="U39" s="32" t="str">
        <f>VLOOKUP(AF39, method!$A$1:$B$15, 2, 0)</f>
        <v>中前</v>
      </c>
      <c r="V39" s="42">
        <v>1200</v>
      </c>
      <c r="W39">
        <v>1</v>
      </c>
      <c r="X39">
        <v>21</v>
      </c>
      <c r="Y39">
        <v>6</v>
      </c>
      <c r="Z39">
        <v>26</v>
      </c>
      <c r="AA39" s="39" t="s">
        <v>369</v>
      </c>
      <c r="AB39" s="35" t="s">
        <v>377</v>
      </c>
      <c r="AC39">
        <v>4</v>
      </c>
      <c r="AD39">
        <v>40</v>
      </c>
      <c r="AE39" s="37" t="s">
        <v>473</v>
      </c>
      <c r="AF39">
        <v>7</v>
      </c>
      <c r="AG39">
        <v>5</v>
      </c>
      <c r="AH39">
        <v>6</v>
      </c>
      <c r="AL39" t="s">
        <v>34</v>
      </c>
    </row>
    <row r="40" spans="1:50" hidden="1" x14ac:dyDescent="0.25">
      <c r="A40" s="17" t="s">
        <v>1</v>
      </c>
      <c r="B40" s="21" t="s">
        <v>36</v>
      </c>
      <c r="C40">
        <v>40.17</v>
      </c>
      <c r="D40">
        <v>40.369999999999997</v>
      </c>
      <c r="E40" s="106">
        <v>14</v>
      </c>
      <c r="G40">
        <v>8</v>
      </c>
      <c r="H40">
        <v>12</v>
      </c>
      <c r="J40" s="48" t="s">
        <v>37</v>
      </c>
      <c r="K40" s="61" t="s">
        <v>128</v>
      </c>
      <c r="L40" s="21" t="s">
        <v>38</v>
      </c>
      <c r="M40" s="97"/>
      <c r="N40">
        <v>132</v>
      </c>
      <c r="O40">
        <v>119</v>
      </c>
      <c r="P40">
        <v>1044</v>
      </c>
      <c r="S40">
        <v>234</v>
      </c>
      <c r="U40" s="31" t="str">
        <f>VLOOKUP(AF40, method!$A$1:$B$15, 2, 0)</f>
        <v>中後</v>
      </c>
      <c r="V40">
        <v>1650</v>
      </c>
      <c r="W40">
        <v>1</v>
      </c>
      <c r="X40">
        <v>19</v>
      </c>
      <c r="Y40">
        <v>4</v>
      </c>
      <c r="Z40">
        <v>26</v>
      </c>
      <c r="AA40" s="41" t="s">
        <v>400</v>
      </c>
      <c r="AB40" s="35" t="s">
        <v>377</v>
      </c>
      <c r="AC40">
        <v>4</v>
      </c>
      <c r="AD40">
        <v>44</v>
      </c>
      <c r="AE40" s="37" t="s">
        <v>449</v>
      </c>
      <c r="AF40">
        <v>9</v>
      </c>
      <c r="AG40">
        <v>10</v>
      </c>
      <c r="AH40">
        <v>14</v>
      </c>
      <c r="AI40">
        <v>14</v>
      </c>
      <c r="AL40" t="s">
        <v>450</v>
      </c>
      <c r="AX40" t="s">
        <v>1389</v>
      </c>
    </row>
    <row r="41" spans="1:50" hidden="1" x14ac:dyDescent="0.25">
      <c r="A41" s="17" t="s">
        <v>1</v>
      </c>
      <c r="B41" s="21" t="s">
        <v>36</v>
      </c>
      <c r="C41">
        <v>9.65</v>
      </c>
      <c r="D41">
        <v>10.15</v>
      </c>
      <c r="E41" s="106">
        <v>7</v>
      </c>
      <c r="G41">
        <v>8</v>
      </c>
      <c r="H41">
        <v>2</v>
      </c>
      <c r="J41" s="48" t="s">
        <v>37</v>
      </c>
      <c r="K41" s="55" t="s">
        <v>69</v>
      </c>
      <c r="L41" s="21" t="s">
        <v>38</v>
      </c>
      <c r="M41" s="97"/>
      <c r="N41">
        <v>132</v>
      </c>
      <c r="O41">
        <v>122</v>
      </c>
      <c r="P41">
        <v>1054</v>
      </c>
      <c r="S41">
        <v>218</v>
      </c>
      <c r="U41" s="31" t="str">
        <f>VLOOKUP(AF41, method!$A$1:$B$15, 2, 0)</f>
        <v>中後</v>
      </c>
      <c r="V41" s="42">
        <v>1200</v>
      </c>
      <c r="W41">
        <v>1</v>
      </c>
      <c r="X41">
        <v>1</v>
      </c>
      <c r="Y41">
        <v>4</v>
      </c>
      <c r="Z41">
        <v>26</v>
      </c>
      <c r="AA41" s="41" t="s">
        <v>400</v>
      </c>
      <c r="AB41" s="35" t="s">
        <v>377</v>
      </c>
      <c r="AC41">
        <v>4</v>
      </c>
      <c r="AD41">
        <v>46</v>
      </c>
      <c r="AE41" s="37">
        <v>6</v>
      </c>
      <c r="AF41">
        <v>8</v>
      </c>
      <c r="AG41">
        <v>7</v>
      </c>
      <c r="AH41">
        <v>7</v>
      </c>
      <c r="AL41" t="s">
        <v>452</v>
      </c>
      <c r="AX41" t="s">
        <v>1389</v>
      </c>
    </row>
    <row r="42" spans="1:50" hidden="1" x14ac:dyDescent="0.25">
      <c r="A42" s="17" t="s">
        <v>1</v>
      </c>
      <c r="B42" s="21" t="s">
        <v>36</v>
      </c>
      <c r="C42">
        <v>10.68</v>
      </c>
      <c r="D42">
        <v>11.18</v>
      </c>
      <c r="E42">
        <v>10</v>
      </c>
      <c r="G42">
        <v>8</v>
      </c>
      <c r="H42">
        <v>4</v>
      </c>
      <c r="J42" s="48" t="s">
        <v>37</v>
      </c>
      <c r="K42" s="55" t="s">
        <v>69</v>
      </c>
      <c r="L42" s="21" t="s">
        <v>38</v>
      </c>
      <c r="M42" s="97"/>
      <c r="N42">
        <v>132</v>
      </c>
      <c r="O42">
        <v>123</v>
      </c>
      <c r="P42">
        <v>1071</v>
      </c>
      <c r="S42">
        <v>137</v>
      </c>
      <c r="U42" s="31" t="str">
        <f>VLOOKUP(AF42, method!$A$1:$B$15, 2, 0)</f>
        <v>中後</v>
      </c>
      <c r="V42" s="42">
        <v>1200</v>
      </c>
      <c r="W42">
        <v>1</v>
      </c>
      <c r="X42">
        <v>4</v>
      </c>
      <c r="Y42">
        <v>3</v>
      </c>
      <c r="Z42">
        <v>26</v>
      </c>
      <c r="AA42" s="40" t="s">
        <v>398</v>
      </c>
      <c r="AB42" s="35" t="s">
        <v>377</v>
      </c>
      <c r="AC42">
        <v>4</v>
      </c>
      <c r="AD42">
        <v>48</v>
      </c>
      <c r="AE42" s="37" t="s">
        <v>408</v>
      </c>
      <c r="AF42">
        <v>9</v>
      </c>
      <c r="AG42">
        <v>9</v>
      </c>
      <c r="AH42">
        <v>10</v>
      </c>
      <c r="AL42" t="s">
        <v>103</v>
      </c>
      <c r="AX42" t="s">
        <v>1389</v>
      </c>
    </row>
    <row r="43" spans="1:50" hidden="1" x14ac:dyDescent="0.25">
      <c r="A43" s="17" t="s">
        <v>1</v>
      </c>
      <c r="B43" s="21" t="s">
        <v>36</v>
      </c>
      <c r="C43">
        <v>40.98</v>
      </c>
      <c r="D43">
        <v>41.38</v>
      </c>
      <c r="E43" s="106">
        <v>14</v>
      </c>
      <c r="G43">
        <v>8</v>
      </c>
      <c r="H43">
        <v>3</v>
      </c>
      <c r="J43" s="48" t="s">
        <v>37</v>
      </c>
      <c r="K43" s="55" t="s">
        <v>69</v>
      </c>
      <c r="L43" s="21" t="s">
        <v>38</v>
      </c>
      <c r="M43" s="97"/>
      <c r="N43">
        <v>132</v>
      </c>
      <c r="O43">
        <v>125</v>
      </c>
      <c r="P43">
        <v>1080</v>
      </c>
      <c r="S43">
        <v>212</v>
      </c>
      <c r="U43" s="33" t="str">
        <f>VLOOKUP(AF43, method!$A$1:$B$15, 2, 0)</f>
        <v>留後</v>
      </c>
      <c r="V43">
        <v>1650</v>
      </c>
      <c r="W43">
        <v>1</v>
      </c>
      <c r="X43">
        <v>14</v>
      </c>
      <c r="Y43">
        <v>2</v>
      </c>
      <c r="Z43">
        <v>26</v>
      </c>
      <c r="AA43" s="41" t="s">
        <v>400</v>
      </c>
      <c r="AB43" s="35" t="s">
        <v>377</v>
      </c>
      <c r="AC43">
        <v>4</v>
      </c>
      <c r="AD43">
        <v>50</v>
      </c>
      <c r="AE43" s="37" t="s">
        <v>455</v>
      </c>
      <c r="AF43">
        <v>11</v>
      </c>
      <c r="AG43">
        <v>11</v>
      </c>
      <c r="AH43">
        <v>10</v>
      </c>
      <c r="AI43">
        <v>14</v>
      </c>
      <c r="AL43" t="s">
        <v>103</v>
      </c>
      <c r="AX43" t="s">
        <v>1389</v>
      </c>
    </row>
    <row r="44" spans="1:50" hidden="1" x14ac:dyDescent="0.25">
      <c r="A44" s="17" t="s">
        <v>1</v>
      </c>
      <c r="B44" s="21" t="s">
        <v>36</v>
      </c>
      <c r="C44">
        <v>9.8000000000000007</v>
      </c>
      <c r="D44">
        <v>10.199999999999999</v>
      </c>
      <c r="E44" s="106">
        <v>9</v>
      </c>
      <c r="G44">
        <v>8</v>
      </c>
      <c r="H44">
        <v>4</v>
      </c>
      <c r="J44" s="48" t="s">
        <v>37</v>
      </c>
      <c r="K44" s="55" t="s">
        <v>69</v>
      </c>
      <c r="L44" s="21" t="s">
        <v>38</v>
      </c>
      <c r="M44" s="97"/>
      <c r="N44">
        <v>132</v>
      </c>
      <c r="O44">
        <v>127</v>
      </c>
      <c r="P44">
        <v>1081</v>
      </c>
      <c r="S44">
        <v>110</v>
      </c>
      <c r="U44" s="31" t="str">
        <f>VLOOKUP(AF44, method!$A$1:$B$15, 2, 0)</f>
        <v>中後</v>
      </c>
      <c r="V44" s="42">
        <v>1200</v>
      </c>
      <c r="W44">
        <v>1</v>
      </c>
      <c r="X44">
        <v>21</v>
      </c>
      <c r="Y44">
        <v>1</v>
      </c>
      <c r="Z44">
        <v>26</v>
      </c>
      <c r="AA44" s="41" t="s">
        <v>400</v>
      </c>
      <c r="AB44" s="35" t="s">
        <v>377</v>
      </c>
      <c r="AC44">
        <v>4</v>
      </c>
      <c r="AD44">
        <v>52</v>
      </c>
      <c r="AE44" s="37">
        <v>6</v>
      </c>
      <c r="AF44">
        <v>8</v>
      </c>
      <c r="AG44">
        <v>8</v>
      </c>
      <c r="AH44">
        <v>9</v>
      </c>
      <c r="AL44" t="s">
        <v>103</v>
      </c>
      <c r="AX44" t="s">
        <v>1389</v>
      </c>
    </row>
    <row r="45" spans="1:50" hidden="1" x14ac:dyDescent="0.25">
      <c r="A45" s="17" t="s">
        <v>1</v>
      </c>
      <c r="B45" s="21" t="s">
        <v>36</v>
      </c>
      <c r="C45">
        <v>40.65</v>
      </c>
      <c r="D45">
        <v>40.950000000000003</v>
      </c>
      <c r="E45">
        <v>9</v>
      </c>
      <c r="G45">
        <v>8</v>
      </c>
      <c r="H45">
        <v>3</v>
      </c>
      <c r="J45" s="48" t="s">
        <v>37</v>
      </c>
      <c r="K45" s="55" t="s">
        <v>69</v>
      </c>
      <c r="L45" s="21" t="s">
        <v>38</v>
      </c>
      <c r="M45" s="97"/>
      <c r="N45">
        <v>132</v>
      </c>
      <c r="O45">
        <v>128</v>
      </c>
      <c r="P45">
        <v>1078</v>
      </c>
      <c r="S45">
        <v>83</v>
      </c>
      <c r="U45" s="31" t="str">
        <f>VLOOKUP(AF45, method!$A$1:$B$15, 2, 0)</f>
        <v>中後</v>
      </c>
      <c r="V45">
        <v>1650</v>
      </c>
      <c r="W45">
        <v>1</v>
      </c>
      <c r="X45">
        <v>27</v>
      </c>
      <c r="Y45">
        <v>12</v>
      </c>
      <c r="Z45">
        <v>25</v>
      </c>
      <c r="AA45" s="41" t="s">
        <v>400</v>
      </c>
      <c r="AB45" s="35" t="s">
        <v>377</v>
      </c>
      <c r="AC45">
        <v>4</v>
      </c>
      <c r="AD45">
        <v>52</v>
      </c>
      <c r="AE45" s="37">
        <v>7</v>
      </c>
      <c r="AF45">
        <v>8</v>
      </c>
      <c r="AG45">
        <v>7</v>
      </c>
      <c r="AH45">
        <v>6</v>
      </c>
      <c r="AI45">
        <v>9</v>
      </c>
      <c r="AL45" t="s">
        <v>457</v>
      </c>
      <c r="AX45" t="s">
        <v>1389</v>
      </c>
    </row>
    <row r="46" spans="1:50" x14ac:dyDescent="0.25">
      <c r="A46" s="17" t="s">
        <v>1</v>
      </c>
      <c r="B46" s="22" t="s">
        <v>41</v>
      </c>
      <c r="C46">
        <v>9.7799999999999994</v>
      </c>
      <c r="D46">
        <v>10.48</v>
      </c>
      <c r="E46" s="107">
        <v>3</v>
      </c>
      <c r="F46" s="90"/>
      <c r="G46">
        <v>12</v>
      </c>
      <c r="H46">
        <v>4</v>
      </c>
      <c r="J46" s="49" t="s">
        <v>349</v>
      </c>
      <c r="K46" s="63" t="s">
        <v>191</v>
      </c>
      <c r="L46" s="22" t="s">
        <v>43</v>
      </c>
      <c r="M46" s="98"/>
      <c r="N46">
        <v>129</v>
      </c>
      <c r="O46">
        <v>120</v>
      </c>
      <c r="P46">
        <v>1251</v>
      </c>
      <c r="S46">
        <v>4.3</v>
      </c>
      <c r="U46" s="30" t="str">
        <f>VLOOKUP(AF46, method!$A$1:$B$15, 2, 0)</f>
        <v>放頭</v>
      </c>
      <c r="V46" s="42">
        <v>1200</v>
      </c>
      <c r="W46">
        <v>1</v>
      </c>
      <c r="X46">
        <v>13</v>
      </c>
      <c r="Y46">
        <v>6</v>
      </c>
      <c r="Z46">
        <v>26</v>
      </c>
      <c r="AA46" s="39" t="s">
        <v>430</v>
      </c>
      <c r="AB46" s="36" t="s">
        <v>459</v>
      </c>
      <c r="AC46">
        <v>5</v>
      </c>
      <c r="AD46">
        <v>29</v>
      </c>
      <c r="AE46" s="38" t="s">
        <v>463</v>
      </c>
      <c r="AF46">
        <v>3</v>
      </c>
      <c r="AG46">
        <v>2</v>
      </c>
      <c r="AH46">
        <v>3</v>
      </c>
      <c r="AL46" t="s">
        <v>464</v>
      </c>
    </row>
    <row r="47" spans="1:50" x14ac:dyDescent="0.25">
      <c r="A47" s="17" t="s">
        <v>1</v>
      </c>
      <c r="B47" s="23" t="s">
        <v>45</v>
      </c>
      <c r="C47">
        <v>9.81</v>
      </c>
      <c r="D47">
        <v>9.91</v>
      </c>
      <c r="E47" s="106">
        <v>7</v>
      </c>
      <c r="G47">
        <v>2</v>
      </c>
      <c r="H47">
        <v>5</v>
      </c>
      <c r="J47" s="50" t="s">
        <v>46</v>
      </c>
      <c r="K47" s="50" t="s">
        <v>46</v>
      </c>
      <c r="L47" s="23" t="s">
        <v>47</v>
      </c>
      <c r="M47" s="99"/>
      <c r="N47">
        <v>131</v>
      </c>
      <c r="O47">
        <v>128</v>
      </c>
      <c r="P47">
        <v>1080</v>
      </c>
      <c r="S47">
        <v>26</v>
      </c>
      <c r="U47" s="30" t="str">
        <f>VLOOKUP(AF47, method!$A$1:$B$15, 2, 0)</f>
        <v>放頭</v>
      </c>
      <c r="V47" s="42">
        <v>1200</v>
      </c>
      <c r="W47">
        <v>1</v>
      </c>
      <c r="X47">
        <v>8</v>
      </c>
      <c r="Y47">
        <v>2</v>
      </c>
      <c r="Z47">
        <v>26</v>
      </c>
      <c r="AA47" s="39" t="s">
        <v>413</v>
      </c>
      <c r="AB47" s="35" t="s">
        <v>377</v>
      </c>
      <c r="AC47">
        <v>4</v>
      </c>
      <c r="AD47">
        <v>49</v>
      </c>
      <c r="AE47" s="37" t="s">
        <v>436</v>
      </c>
      <c r="AF47">
        <v>3</v>
      </c>
      <c r="AG47">
        <v>3</v>
      </c>
      <c r="AH47">
        <v>7</v>
      </c>
      <c r="AL47" t="s">
        <v>308</v>
      </c>
    </row>
    <row r="48" spans="1:50" x14ac:dyDescent="0.25">
      <c r="A48" s="17" t="s">
        <v>1</v>
      </c>
      <c r="B48" s="17" t="s">
        <v>72</v>
      </c>
      <c r="C48">
        <v>9.81</v>
      </c>
      <c r="D48">
        <v>9.4100000000000019</v>
      </c>
      <c r="E48" s="106">
        <v>11</v>
      </c>
      <c r="G48">
        <v>5</v>
      </c>
      <c r="H48">
        <v>11</v>
      </c>
      <c r="J48" s="56" t="s">
        <v>352</v>
      </c>
      <c r="K48" s="60" t="s">
        <v>125</v>
      </c>
      <c r="L48" s="18" t="s">
        <v>74</v>
      </c>
      <c r="M48" s="94"/>
      <c r="N48">
        <v>112</v>
      </c>
      <c r="O48">
        <v>119</v>
      </c>
      <c r="P48">
        <v>1075</v>
      </c>
      <c r="S48">
        <v>76</v>
      </c>
      <c r="U48" s="32" t="str">
        <f>VLOOKUP(AF48, method!$A$1:$B$15, 2, 0)</f>
        <v>中前</v>
      </c>
      <c r="V48" s="42">
        <v>1200</v>
      </c>
      <c r="W48">
        <v>1</v>
      </c>
      <c r="X48">
        <v>25</v>
      </c>
      <c r="Y48">
        <v>1</v>
      </c>
      <c r="Z48">
        <v>26</v>
      </c>
      <c r="AA48" s="39" t="s">
        <v>384</v>
      </c>
      <c r="AB48" s="35" t="s">
        <v>370</v>
      </c>
      <c r="AC48">
        <v>4</v>
      </c>
      <c r="AD48">
        <v>44</v>
      </c>
      <c r="AE48" s="37" t="s">
        <v>473</v>
      </c>
      <c r="AF48">
        <v>7</v>
      </c>
      <c r="AG48">
        <v>9</v>
      </c>
      <c r="AH48">
        <v>11</v>
      </c>
      <c r="AL48" t="s">
        <v>39</v>
      </c>
    </row>
    <row r="49" spans="1:50" hidden="1" x14ac:dyDescent="0.25">
      <c r="A49" s="17" t="s">
        <v>1</v>
      </c>
      <c r="B49" s="22" t="s">
        <v>41</v>
      </c>
      <c r="C49">
        <v>23.66</v>
      </c>
      <c r="D49">
        <v>23.76</v>
      </c>
      <c r="E49" s="106">
        <v>7</v>
      </c>
      <c r="G49">
        <v>12</v>
      </c>
      <c r="H49">
        <v>12</v>
      </c>
      <c r="J49" s="49" t="s">
        <v>349</v>
      </c>
      <c r="K49" s="68" t="s">
        <v>348</v>
      </c>
      <c r="L49" s="22" t="s">
        <v>43</v>
      </c>
      <c r="M49" s="98"/>
      <c r="N49">
        <v>129</v>
      </c>
      <c r="O49">
        <v>125</v>
      </c>
      <c r="P49">
        <v>1260</v>
      </c>
      <c r="S49">
        <v>7.4</v>
      </c>
      <c r="U49" s="30" t="str">
        <f>VLOOKUP(AF49, method!$A$1:$B$15, 2, 0)</f>
        <v>放頭</v>
      </c>
      <c r="V49">
        <v>1400</v>
      </c>
      <c r="W49">
        <v>1</v>
      </c>
      <c r="X49">
        <v>9</v>
      </c>
      <c r="Y49">
        <v>5</v>
      </c>
      <c r="Z49">
        <v>26</v>
      </c>
      <c r="AA49" s="39" t="s">
        <v>413</v>
      </c>
      <c r="AB49" s="36" t="s">
        <v>459</v>
      </c>
      <c r="AC49">
        <v>5</v>
      </c>
      <c r="AD49">
        <v>31</v>
      </c>
      <c r="AE49" s="37">
        <v>3</v>
      </c>
      <c r="AF49">
        <v>1</v>
      </c>
      <c r="AG49">
        <v>1</v>
      </c>
      <c r="AH49">
        <v>1</v>
      </c>
      <c r="AI49">
        <v>7</v>
      </c>
      <c r="AL49" t="s">
        <v>39</v>
      </c>
      <c r="AX49" t="s">
        <v>1389</v>
      </c>
    </row>
    <row r="50" spans="1:50" hidden="1" x14ac:dyDescent="0.25">
      <c r="A50" s="17" t="s">
        <v>1</v>
      </c>
      <c r="B50" s="22" t="s">
        <v>41</v>
      </c>
      <c r="C50">
        <v>40.32</v>
      </c>
      <c r="D50">
        <v>40.72</v>
      </c>
      <c r="E50">
        <v>4</v>
      </c>
      <c r="G50">
        <v>12</v>
      </c>
      <c r="H50">
        <v>2</v>
      </c>
      <c r="J50" s="49" t="s">
        <v>349</v>
      </c>
      <c r="K50" s="68" t="s">
        <v>348</v>
      </c>
      <c r="L50" s="22" t="s">
        <v>43</v>
      </c>
      <c r="M50" s="98"/>
      <c r="N50">
        <v>129</v>
      </c>
      <c r="O50">
        <v>128</v>
      </c>
      <c r="P50">
        <v>1242</v>
      </c>
      <c r="S50">
        <v>3.7</v>
      </c>
      <c r="U50" s="32" t="str">
        <f>VLOOKUP(AF50, method!$A$1:$B$15, 2, 0)</f>
        <v>中前</v>
      </c>
      <c r="V50">
        <v>1650</v>
      </c>
      <c r="W50">
        <v>1</v>
      </c>
      <c r="X50">
        <v>22</v>
      </c>
      <c r="Y50">
        <v>4</v>
      </c>
      <c r="Z50">
        <v>26</v>
      </c>
      <c r="AA50" s="40" t="s">
        <v>426</v>
      </c>
      <c r="AB50" s="35" t="s">
        <v>370</v>
      </c>
      <c r="AC50">
        <v>5</v>
      </c>
      <c r="AD50">
        <v>32</v>
      </c>
      <c r="AE50" s="37" t="s">
        <v>467</v>
      </c>
      <c r="AF50">
        <v>5</v>
      </c>
      <c r="AG50">
        <v>5</v>
      </c>
      <c r="AH50">
        <v>5</v>
      </c>
      <c r="AI50">
        <v>4</v>
      </c>
      <c r="AL50" t="s">
        <v>39</v>
      </c>
      <c r="AX50" t="s">
        <v>1389</v>
      </c>
    </row>
    <row r="51" spans="1:50" hidden="1" x14ac:dyDescent="0.25">
      <c r="A51" s="17" t="s">
        <v>1</v>
      </c>
      <c r="B51" s="22" t="s">
        <v>41</v>
      </c>
      <c r="C51">
        <v>39.270000000000003</v>
      </c>
      <c r="D51">
        <v>39.370000000000005</v>
      </c>
      <c r="E51" s="107">
        <v>3</v>
      </c>
      <c r="F51" s="90"/>
      <c r="G51">
        <v>12</v>
      </c>
      <c r="H51">
        <v>9</v>
      </c>
      <c r="J51" s="49" t="s">
        <v>349</v>
      </c>
      <c r="K51" s="52" t="s">
        <v>56</v>
      </c>
      <c r="L51" s="22" t="s">
        <v>43</v>
      </c>
      <c r="M51" s="98"/>
      <c r="N51">
        <v>129</v>
      </c>
      <c r="O51">
        <v>127</v>
      </c>
      <c r="P51">
        <v>1264</v>
      </c>
      <c r="S51">
        <v>81</v>
      </c>
      <c r="U51" s="30" t="str">
        <f>VLOOKUP(AF51, method!$A$1:$B$15, 2, 0)</f>
        <v>放頭</v>
      </c>
      <c r="V51">
        <v>1650</v>
      </c>
      <c r="W51">
        <v>1</v>
      </c>
      <c r="X51">
        <v>1</v>
      </c>
      <c r="Y51">
        <v>4</v>
      </c>
      <c r="Z51">
        <v>26</v>
      </c>
      <c r="AA51" s="41" t="s">
        <v>400</v>
      </c>
      <c r="AB51" s="35" t="s">
        <v>377</v>
      </c>
      <c r="AC51">
        <v>5</v>
      </c>
      <c r="AD51">
        <v>32</v>
      </c>
      <c r="AE51" s="38" t="s">
        <v>468</v>
      </c>
      <c r="AF51">
        <v>1</v>
      </c>
      <c r="AG51">
        <v>2</v>
      </c>
      <c r="AH51">
        <v>2</v>
      </c>
      <c r="AI51">
        <v>3</v>
      </c>
      <c r="AL51" t="s">
        <v>39</v>
      </c>
      <c r="AX51" t="s">
        <v>1389</v>
      </c>
    </row>
    <row r="52" spans="1:50" x14ac:dyDescent="0.25">
      <c r="A52" s="17" t="s">
        <v>1</v>
      </c>
      <c r="B52" s="19" t="s">
        <v>26</v>
      </c>
      <c r="C52">
        <v>9.83</v>
      </c>
      <c r="D52">
        <v>10.129999999999999</v>
      </c>
      <c r="E52" s="106">
        <v>5</v>
      </c>
      <c r="G52">
        <v>14</v>
      </c>
      <c r="H52">
        <v>10</v>
      </c>
      <c r="J52" s="46" t="s">
        <v>351</v>
      </c>
      <c r="K52" s="45" t="s">
        <v>22</v>
      </c>
      <c r="L52" s="19" t="s">
        <v>28</v>
      </c>
      <c r="M52" s="95"/>
      <c r="N52">
        <v>127</v>
      </c>
      <c r="O52">
        <v>123</v>
      </c>
      <c r="P52">
        <v>1277</v>
      </c>
      <c r="S52">
        <v>91</v>
      </c>
      <c r="U52" s="31" t="str">
        <f>VLOOKUP(AF52, method!$A$1:$B$15, 2, 0)</f>
        <v>中後</v>
      </c>
      <c r="V52" s="42">
        <v>1200</v>
      </c>
      <c r="W52">
        <v>1</v>
      </c>
      <c r="X52">
        <v>7</v>
      </c>
      <c r="Y52">
        <v>6</v>
      </c>
      <c r="Z52">
        <v>26</v>
      </c>
      <c r="AA52" s="39" t="s">
        <v>413</v>
      </c>
      <c r="AB52" s="35" t="s">
        <v>377</v>
      </c>
      <c r="AC52">
        <v>4</v>
      </c>
      <c r="AD52">
        <v>46</v>
      </c>
      <c r="AE52" s="37" t="s">
        <v>416</v>
      </c>
      <c r="AF52">
        <v>10</v>
      </c>
      <c r="AG52">
        <v>11</v>
      </c>
      <c r="AH52">
        <v>5</v>
      </c>
      <c r="AL52" t="s">
        <v>29</v>
      </c>
    </row>
    <row r="53" spans="1:50" hidden="1" x14ac:dyDescent="0.25">
      <c r="A53" s="17" t="s">
        <v>1</v>
      </c>
      <c r="B53" s="22" t="s">
        <v>41</v>
      </c>
      <c r="C53">
        <v>9.9700000000000006</v>
      </c>
      <c r="D53">
        <v>10.670000000000002</v>
      </c>
      <c r="E53" s="15">
        <v>1</v>
      </c>
      <c r="F53" s="90"/>
      <c r="G53">
        <v>12</v>
      </c>
      <c r="H53">
        <v>3</v>
      </c>
      <c r="J53" s="49" t="s">
        <v>349</v>
      </c>
      <c r="K53" s="53" t="s">
        <v>60</v>
      </c>
      <c r="L53" s="22" t="s">
        <v>43</v>
      </c>
      <c r="M53" s="98"/>
      <c r="N53">
        <v>129</v>
      </c>
      <c r="O53">
        <v>121</v>
      </c>
      <c r="P53">
        <v>1243</v>
      </c>
      <c r="S53">
        <v>6.3</v>
      </c>
      <c r="U53" s="31" t="str">
        <f>VLOOKUP(AF53, method!$A$1:$B$15, 2, 0)</f>
        <v>中後</v>
      </c>
      <c r="V53" s="42">
        <v>1200</v>
      </c>
      <c r="W53">
        <v>1</v>
      </c>
      <c r="X53">
        <v>4</v>
      </c>
      <c r="Y53">
        <v>3</v>
      </c>
      <c r="Z53">
        <v>26</v>
      </c>
      <c r="AA53" s="40" t="s">
        <v>398</v>
      </c>
      <c r="AB53" s="36" t="s">
        <v>459</v>
      </c>
      <c r="AC53">
        <v>5</v>
      </c>
      <c r="AD53">
        <v>26</v>
      </c>
      <c r="AE53" s="38" t="s">
        <v>470</v>
      </c>
      <c r="AF53">
        <v>9</v>
      </c>
      <c r="AG53">
        <v>8</v>
      </c>
      <c r="AH53">
        <v>1</v>
      </c>
      <c r="AL53" t="s">
        <v>39</v>
      </c>
      <c r="AX53" t="s">
        <v>1389</v>
      </c>
    </row>
    <row r="54" spans="1:50" hidden="1" x14ac:dyDescent="0.25">
      <c r="A54" s="17" t="s">
        <v>1</v>
      </c>
      <c r="B54" s="22" t="s">
        <v>41</v>
      </c>
      <c r="C54">
        <v>39.880000000000003</v>
      </c>
      <c r="D54">
        <v>40.080000000000005</v>
      </c>
      <c r="E54" s="106">
        <v>9</v>
      </c>
      <c r="G54">
        <v>12</v>
      </c>
      <c r="H54">
        <v>10</v>
      </c>
      <c r="J54" s="49" t="s">
        <v>349</v>
      </c>
      <c r="K54" s="45" t="s">
        <v>22</v>
      </c>
      <c r="L54" s="22" t="s">
        <v>43</v>
      </c>
      <c r="M54" s="98"/>
      <c r="N54">
        <v>129</v>
      </c>
      <c r="O54">
        <v>124</v>
      </c>
      <c r="P54">
        <v>1254</v>
      </c>
      <c r="S54">
        <v>23</v>
      </c>
      <c r="U54" s="31" t="str">
        <f>VLOOKUP(AF54, method!$A$1:$B$15, 2, 0)</f>
        <v>中後</v>
      </c>
      <c r="V54">
        <v>1650</v>
      </c>
      <c r="W54">
        <v>1</v>
      </c>
      <c r="X54">
        <v>21</v>
      </c>
      <c r="Y54">
        <v>1</v>
      </c>
      <c r="Z54">
        <v>26</v>
      </c>
      <c r="AA54" s="41" t="s">
        <v>400</v>
      </c>
      <c r="AB54" s="35" t="s">
        <v>377</v>
      </c>
      <c r="AC54">
        <v>5</v>
      </c>
      <c r="AD54">
        <v>28</v>
      </c>
      <c r="AE54" s="37" t="s">
        <v>471</v>
      </c>
      <c r="AF54">
        <v>9</v>
      </c>
      <c r="AG54">
        <v>9</v>
      </c>
      <c r="AH54">
        <v>7</v>
      </c>
      <c r="AI54">
        <v>9</v>
      </c>
      <c r="AL54" t="s">
        <v>472</v>
      </c>
      <c r="AX54" t="s">
        <v>1389</v>
      </c>
    </row>
    <row r="55" spans="1:50" hidden="1" x14ac:dyDescent="0.25">
      <c r="A55" s="17" t="s">
        <v>1</v>
      </c>
      <c r="B55" s="22" t="s">
        <v>41</v>
      </c>
      <c r="C55">
        <v>22.98</v>
      </c>
      <c r="D55">
        <v>23.48</v>
      </c>
      <c r="E55">
        <v>6</v>
      </c>
      <c r="G55">
        <v>12</v>
      </c>
      <c r="H55">
        <v>4</v>
      </c>
      <c r="J55" s="49" t="s">
        <v>349</v>
      </c>
      <c r="K55" s="53" t="s">
        <v>60</v>
      </c>
      <c r="L55" s="22" t="s">
        <v>43</v>
      </c>
      <c r="M55" s="98"/>
      <c r="N55">
        <v>129</v>
      </c>
      <c r="O55">
        <v>125</v>
      </c>
      <c r="P55">
        <v>1251</v>
      </c>
      <c r="S55">
        <v>11</v>
      </c>
      <c r="U55" s="30" t="str">
        <f>VLOOKUP(AF55, method!$A$1:$B$15, 2, 0)</f>
        <v>放頭</v>
      </c>
      <c r="V55">
        <v>1400</v>
      </c>
      <c r="W55">
        <v>1</v>
      </c>
      <c r="X55">
        <v>20</v>
      </c>
      <c r="Y55">
        <v>12</v>
      </c>
      <c r="Z55">
        <v>25</v>
      </c>
      <c r="AA55" s="39" t="s">
        <v>430</v>
      </c>
      <c r="AB55" s="35" t="s">
        <v>377</v>
      </c>
      <c r="AC55">
        <v>5</v>
      </c>
      <c r="AD55">
        <v>30</v>
      </c>
      <c r="AE55" s="37" t="s">
        <v>473</v>
      </c>
      <c r="AF55">
        <v>1</v>
      </c>
      <c r="AG55">
        <v>1</v>
      </c>
      <c r="AH55">
        <v>1</v>
      </c>
      <c r="AI55">
        <v>6</v>
      </c>
      <c r="AL55" t="s">
        <v>474</v>
      </c>
      <c r="AX55" t="s">
        <v>1389</v>
      </c>
    </row>
    <row r="56" spans="1:50" hidden="1" x14ac:dyDescent="0.25">
      <c r="A56" s="17" t="s">
        <v>1</v>
      </c>
      <c r="B56" s="22" t="s">
        <v>41</v>
      </c>
      <c r="C56">
        <v>40.71</v>
      </c>
      <c r="D56">
        <v>41.21</v>
      </c>
      <c r="E56">
        <v>7</v>
      </c>
      <c r="G56">
        <v>12</v>
      </c>
      <c r="H56">
        <v>1</v>
      </c>
      <c r="J56" s="49" t="s">
        <v>349</v>
      </c>
      <c r="K56" s="65" t="s">
        <v>406</v>
      </c>
      <c r="L56" s="22" t="s">
        <v>43</v>
      </c>
      <c r="M56" s="98"/>
      <c r="N56">
        <v>129</v>
      </c>
      <c r="O56">
        <v>127</v>
      </c>
      <c r="P56">
        <v>1263</v>
      </c>
      <c r="S56">
        <v>17</v>
      </c>
      <c r="U56" s="30" t="str">
        <f>VLOOKUP(AF56, method!$A$1:$B$15, 2, 0)</f>
        <v>放頭</v>
      </c>
      <c r="V56">
        <v>1650</v>
      </c>
      <c r="W56">
        <v>1</v>
      </c>
      <c r="X56">
        <v>26</v>
      </c>
      <c r="Y56">
        <v>11</v>
      </c>
      <c r="Z56">
        <v>25</v>
      </c>
      <c r="AA56" s="40" t="s">
        <v>398</v>
      </c>
      <c r="AB56" s="35" t="s">
        <v>370</v>
      </c>
      <c r="AC56">
        <v>5</v>
      </c>
      <c r="AD56">
        <v>32</v>
      </c>
      <c r="AE56" s="37" t="s">
        <v>428</v>
      </c>
      <c r="AF56">
        <v>1</v>
      </c>
      <c r="AG56">
        <v>1</v>
      </c>
      <c r="AH56">
        <v>1</v>
      </c>
      <c r="AI56">
        <v>7</v>
      </c>
      <c r="AL56" t="s">
        <v>474</v>
      </c>
      <c r="AX56" t="s">
        <v>1389</v>
      </c>
    </row>
    <row r="57" spans="1:50" hidden="1" x14ac:dyDescent="0.25">
      <c r="A57" s="17" t="s">
        <v>1</v>
      </c>
      <c r="B57" s="22" t="s">
        <v>41</v>
      </c>
      <c r="C57">
        <v>40.43</v>
      </c>
      <c r="D57">
        <v>40.83</v>
      </c>
      <c r="E57">
        <v>8</v>
      </c>
      <c r="G57">
        <v>12</v>
      </c>
      <c r="H57">
        <v>4</v>
      </c>
      <c r="J57" s="49" t="s">
        <v>349</v>
      </c>
      <c r="K57" s="61" t="s">
        <v>128</v>
      </c>
      <c r="L57" s="22" t="s">
        <v>43</v>
      </c>
      <c r="M57" s="98"/>
      <c r="N57">
        <v>129</v>
      </c>
      <c r="O57">
        <v>129</v>
      </c>
      <c r="P57">
        <v>1251</v>
      </c>
      <c r="S57">
        <v>20</v>
      </c>
      <c r="U57" s="30" t="str">
        <f>VLOOKUP(AF57, method!$A$1:$B$15, 2, 0)</f>
        <v>放頭</v>
      </c>
      <c r="V57">
        <v>1650</v>
      </c>
      <c r="W57">
        <v>1</v>
      </c>
      <c r="X57">
        <v>12</v>
      </c>
      <c r="Y57">
        <v>11</v>
      </c>
      <c r="Z57">
        <v>25</v>
      </c>
      <c r="AA57" s="40" t="s">
        <v>376</v>
      </c>
      <c r="AB57" s="35" t="s">
        <v>377</v>
      </c>
      <c r="AC57">
        <v>5</v>
      </c>
      <c r="AD57">
        <v>34</v>
      </c>
      <c r="AE57" s="37" t="s">
        <v>440</v>
      </c>
      <c r="AF57">
        <v>2</v>
      </c>
      <c r="AG57">
        <v>2</v>
      </c>
      <c r="AH57">
        <v>2</v>
      </c>
      <c r="AI57">
        <v>8</v>
      </c>
      <c r="AL57" t="s">
        <v>477</v>
      </c>
      <c r="AX57" t="s">
        <v>1389</v>
      </c>
    </row>
    <row r="58" spans="1:50" hidden="1" x14ac:dyDescent="0.25">
      <c r="A58" s="17" t="s">
        <v>1</v>
      </c>
      <c r="B58" s="22" t="s">
        <v>41</v>
      </c>
      <c r="C58">
        <v>24.13</v>
      </c>
      <c r="D58">
        <v>24.229999999999997</v>
      </c>
      <c r="E58">
        <v>14</v>
      </c>
      <c r="G58">
        <v>12</v>
      </c>
      <c r="H58">
        <v>8</v>
      </c>
      <c r="J58" s="49" t="s">
        <v>349</v>
      </c>
      <c r="K58" s="53" t="s">
        <v>60</v>
      </c>
      <c r="L58" s="22" t="s">
        <v>43</v>
      </c>
      <c r="M58" s="98"/>
      <c r="N58">
        <v>129</v>
      </c>
      <c r="O58">
        <v>131</v>
      </c>
      <c r="P58">
        <v>1272</v>
      </c>
      <c r="S58">
        <v>30</v>
      </c>
      <c r="U58" s="32" t="str">
        <f>VLOOKUP(AF58, method!$A$1:$B$15, 2, 0)</f>
        <v>中前</v>
      </c>
      <c r="V58">
        <v>1400</v>
      </c>
      <c r="W58">
        <v>1</v>
      </c>
      <c r="X58">
        <v>19</v>
      </c>
      <c r="Y58">
        <v>10</v>
      </c>
      <c r="Z58">
        <v>25</v>
      </c>
      <c r="AA58" s="39" t="s">
        <v>430</v>
      </c>
      <c r="AB58" s="35" t="s">
        <v>370</v>
      </c>
      <c r="AC58">
        <v>5</v>
      </c>
      <c r="AD58">
        <v>36</v>
      </c>
      <c r="AE58" s="37">
        <v>15</v>
      </c>
      <c r="AF58">
        <v>4</v>
      </c>
      <c r="AG58">
        <v>7</v>
      </c>
      <c r="AH58">
        <v>6</v>
      </c>
      <c r="AI58">
        <v>14</v>
      </c>
      <c r="AL58" t="s">
        <v>479</v>
      </c>
      <c r="AX58" t="s">
        <v>1389</v>
      </c>
    </row>
    <row r="59" spans="1:50" hidden="1" x14ac:dyDescent="0.25">
      <c r="A59" s="17" t="s">
        <v>1</v>
      </c>
      <c r="B59" s="22" t="s">
        <v>41</v>
      </c>
      <c r="C59">
        <v>42.5</v>
      </c>
      <c r="D59">
        <v>43</v>
      </c>
      <c r="E59">
        <v>11</v>
      </c>
      <c r="G59">
        <v>12</v>
      </c>
      <c r="H59">
        <v>2</v>
      </c>
      <c r="J59" s="49" t="s">
        <v>349</v>
      </c>
      <c r="K59" s="49" t="s">
        <v>349</v>
      </c>
      <c r="L59" s="22" t="s">
        <v>43</v>
      </c>
      <c r="M59" s="98"/>
      <c r="N59">
        <v>129</v>
      </c>
      <c r="O59">
        <v>127</v>
      </c>
      <c r="P59">
        <v>1272</v>
      </c>
      <c r="S59">
        <v>20</v>
      </c>
      <c r="U59" s="32" t="str">
        <f>VLOOKUP(AF59, method!$A$1:$B$15, 2, 0)</f>
        <v>中前</v>
      </c>
      <c r="V59">
        <v>1650</v>
      </c>
      <c r="W59">
        <v>1</v>
      </c>
      <c r="X59">
        <v>4</v>
      </c>
      <c r="Y59">
        <v>10</v>
      </c>
      <c r="Z59">
        <v>25</v>
      </c>
      <c r="AA59" s="41" t="s">
        <v>400</v>
      </c>
      <c r="AB59" s="35" t="s">
        <v>377</v>
      </c>
      <c r="AC59">
        <v>5</v>
      </c>
      <c r="AD59">
        <v>37</v>
      </c>
      <c r="AE59" s="37">
        <v>16</v>
      </c>
      <c r="AF59">
        <v>5</v>
      </c>
      <c r="AG59">
        <v>6</v>
      </c>
      <c r="AH59">
        <v>6</v>
      </c>
      <c r="AI59">
        <v>11</v>
      </c>
      <c r="AL59" t="s">
        <v>201</v>
      </c>
      <c r="AX59" t="s">
        <v>1389</v>
      </c>
    </row>
    <row r="60" spans="1:50" hidden="1" x14ac:dyDescent="0.25">
      <c r="A60" s="17" t="s">
        <v>1</v>
      </c>
      <c r="B60" s="22" t="s">
        <v>41</v>
      </c>
      <c r="C60">
        <v>22.68</v>
      </c>
      <c r="D60">
        <v>22.98</v>
      </c>
      <c r="E60">
        <v>13</v>
      </c>
      <c r="G60">
        <v>12</v>
      </c>
      <c r="H60">
        <v>8</v>
      </c>
      <c r="J60" s="49" t="s">
        <v>349</v>
      </c>
      <c r="K60" s="49" t="s">
        <v>349</v>
      </c>
      <c r="L60" s="22" t="s">
        <v>43</v>
      </c>
      <c r="M60" s="98"/>
      <c r="N60">
        <v>129</v>
      </c>
      <c r="O60">
        <v>127</v>
      </c>
      <c r="P60">
        <v>1262</v>
      </c>
      <c r="S60">
        <v>6.6</v>
      </c>
      <c r="U60" s="30" t="str">
        <f>VLOOKUP(AF60, method!$A$1:$B$15, 2, 0)</f>
        <v>放頭</v>
      </c>
      <c r="V60">
        <v>1400</v>
      </c>
      <c r="W60">
        <v>1</v>
      </c>
      <c r="X60">
        <v>14</v>
      </c>
      <c r="Y60">
        <v>9</v>
      </c>
      <c r="Z60">
        <v>25</v>
      </c>
      <c r="AA60" s="39" t="s">
        <v>394</v>
      </c>
      <c r="AB60" s="35" t="s">
        <v>370</v>
      </c>
      <c r="AC60">
        <v>5</v>
      </c>
      <c r="AD60">
        <v>37</v>
      </c>
      <c r="AE60" s="37">
        <v>8</v>
      </c>
      <c r="AF60">
        <v>3</v>
      </c>
      <c r="AG60">
        <v>2</v>
      </c>
      <c r="AH60">
        <v>1</v>
      </c>
      <c r="AI60">
        <v>13</v>
      </c>
      <c r="AL60" t="s">
        <v>201</v>
      </c>
      <c r="AX60" t="s">
        <v>1389</v>
      </c>
    </row>
    <row r="61" spans="1:50" hidden="1" x14ac:dyDescent="0.25">
      <c r="A61" s="17" t="s">
        <v>1</v>
      </c>
      <c r="B61" s="22" t="s">
        <v>41</v>
      </c>
      <c r="C61">
        <v>21.82</v>
      </c>
      <c r="D61">
        <v>22.32</v>
      </c>
      <c r="E61" s="15">
        <v>2</v>
      </c>
      <c r="F61" s="90"/>
      <c r="G61">
        <v>12</v>
      </c>
      <c r="H61">
        <v>3</v>
      </c>
      <c r="J61" s="49" t="s">
        <v>349</v>
      </c>
      <c r="K61" s="49" t="s">
        <v>349</v>
      </c>
      <c r="L61" s="22" t="s">
        <v>43</v>
      </c>
      <c r="M61" s="98"/>
      <c r="N61">
        <v>129</v>
      </c>
      <c r="O61">
        <v>125</v>
      </c>
      <c r="P61">
        <v>1248</v>
      </c>
      <c r="S61">
        <v>6.4</v>
      </c>
      <c r="U61" s="30" t="str">
        <f>VLOOKUP(AF61, method!$A$1:$B$15, 2, 0)</f>
        <v>放頭</v>
      </c>
      <c r="V61">
        <v>1400</v>
      </c>
      <c r="W61">
        <v>1</v>
      </c>
      <c r="X61">
        <v>13</v>
      </c>
      <c r="Y61">
        <v>7</v>
      </c>
      <c r="Z61">
        <v>25</v>
      </c>
      <c r="AA61" s="39" t="s">
        <v>369</v>
      </c>
      <c r="AB61" s="35" t="s">
        <v>370</v>
      </c>
      <c r="AC61">
        <v>5</v>
      </c>
      <c r="AD61">
        <v>35</v>
      </c>
      <c r="AE61" s="38" t="s">
        <v>463</v>
      </c>
      <c r="AF61">
        <v>1</v>
      </c>
      <c r="AG61">
        <v>3</v>
      </c>
      <c r="AH61">
        <v>3</v>
      </c>
      <c r="AI61">
        <v>2</v>
      </c>
      <c r="AL61" t="s">
        <v>201</v>
      </c>
      <c r="AX61" t="s">
        <v>1389</v>
      </c>
    </row>
    <row r="62" spans="1:50" hidden="1" x14ac:dyDescent="0.25">
      <c r="A62" s="17" t="s">
        <v>1</v>
      </c>
      <c r="B62" s="22" t="s">
        <v>41</v>
      </c>
      <c r="C62">
        <v>40.9</v>
      </c>
      <c r="D62">
        <v>40.9</v>
      </c>
      <c r="E62">
        <v>9</v>
      </c>
      <c r="G62">
        <v>12</v>
      </c>
      <c r="H62">
        <v>11</v>
      </c>
      <c r="J62" s="49" t="s">
        <v>349</v>
      </c>
      <c r="K62" s="53" t="s">
        <v>60</v>
      </c>
      <c r="L62" s="22" t="s">
        <v>43</v>
      </c>
      <c r="M62" s="98"/>
      <c r="N62">
        <v>129</v>
      </c>
      <c r="O62">
        <v>130</v>
      </c>
      <c r="P62">
        <v>1248</v>
      </c>
      <c r="S62">
        <v>3.2</v>
      </c>
      <c r="U62" s="30" t="str">
        <f>VLOOKUP(AF62, method!$A$1:$B$15, 2, 0)</f>
        <v>放頭</v>
      </c>
      <c r="V62">
        <v>1650</v>
      </c>
      <c r="W62">
        <v>1</v>
      </c>
      <c r="X62">
        <v>21</v>
      </c>
      <c r="Y62">
        <v>5</v>
      </c>
      <c r="Z62">
        <v>25</v>
      </c>
      <c r="AA62" s="40" t="s">
        <v>398</v>
      </c>
      <c r="AB62" s="35" t="s">
        <v>370</v>
      </c>
      <c r="AC62">
        <v>5</v>
      </c>
      <c r="AD62">
        <v>35</v>
      </c>
      <c r="AE62" s="37">
        <v>5</v>
      </c>
      <c r="AF62">
        <v>1</v>
      </c>
      <c r="AG62">
        <v>1</v>
      </c>
      <c r="AH62">
        <v>1</v>
      </c>
      <c r="AI62">
        <v>9</v>
      </c>
      <c r="AL62" t="s">
        <v>201</v>
      </c>
      <c r="AX62" t="s">
        <v>1389</v>
      </c>
    </row>
    <row r="63" spans="1:50" hidden="1" x14ac:dyDescent="0.25">
      <c r="A63" s="17" t="s">
        <v>1</v>
      </c>
      <c r="B63" s="22" t="s">
        <v>41</v>
      </c>
      <c r="C63">
        <v>50.26</v>
      </c>
      <c r="D63">
        <v>50.66</v>
      </c>
      <c r="E63">
        <v>4</v>
      </c>
      <c r="G63">
        <v>12</v>
      </c>
      <c r="H63">
        <v>2</v>
      </c>
      <c r="J63" s="49" t="s">
        <v>349</v>
      </c>
      <c r="K63" s="53" t="s">
        <v>60</v>
      </c>
      <c r="L63" s="22" t="s">
        <v>43</v>
      </c>
      <c r="M63" s="98"/>
      <c r="N63">
        <v>129</v>
      </c>
      <c r="O63">
        <v>130</v>
      </c>
      <c r="P63">
        <v>1250</v>
      </c>
      <c r="S63">
        <v>3.3</v>
      </c>
      <c r="U63" s="30" t="str">
        <f>VLOOKUP(AF63, method!$A$1:$B$15, 2, 0)</f>
        <v>放頭</v>
      </c>
      <c r="V63">
        <v>1800</v>
      </c>
      <c r="W63">
        <v>1</v>
      </c>
      <c r="X63">
        <v>23</v>
      </c>
      <c r="Y63">
        <v>4</v>
      </c>
      <c r="Z63">
        <v>25</v>
      </c>
      <c r="AA63" s="40" t="s">
        <v>398</v>
      </c>
      <c r="AB63" s="35" t="s">
        <v>377</v>
      </c>
      <c r="AC63">
        <v>5</v>
      </c>
      <c r="AD63">
        <v>35</v>
      </c>
      <c r="AE63" s="37" t="s">
        <v>467</v>
      </c>
      <c r="AF63">
        <v>1</v>
      </c>
      <c r="AG63">
        <v>1</v>
      </c>
      <c r="AH63">
        <v>1</v>
      </c>
      <c r="AI63">
        <v>1</v>
      </c>
      <c r="AJ63">
        <v>4</v>
      </c>
      <c r="AL63" t="s">
        <v>201</v>
      </c>
      <c r="AX63" t="s">
        <v>1389</v>
      </c>
    </row>
    <row r="64" spans="1:50" hidden="1" x14ac:dyDescent="0.25">
      <c r="A64" s="17" t="s">
        <v>1</v>
      </c>
      <c r="B64" s="22" t="s">
        <v>41</v>
      </c>
      <c r="C64">
        <v>39.58</v>
      </c>
      <c r="D64">
        <v>39.980000000000004</v>
      </c>
      <c r="E64" s="15">
        <v>1</v>
      </c>
      <c r="F64" s="90"/>
      <c r="G64">
        <v>12</v>
      </c>
      <c r="H64">
        <v>7</v>
      </c>
      <c r="J64" s="49" t="s">
        <v>349</v>
      </c>
      <c r="K64" s="53" t="s">
        <v>60</v>
      </c>
      <c r="L64" s="22" t="s">
        <v>43</v>
      </c>
      <c r="M64" s="98"/>
      <c r="N64">
        <v>129</v>
      </c>
      <c r="O64">
        <v>124</v>
      </c>
      <c r="P64">
        <v>1246</v>
      </c>
      <c r="S64">
        <v>4</v>
      </c>
      <c r="U64" s="30" t="str">
        <f>VLOOKUP(AF64, method!$A$1:$B$15, 2, 0)</f>
        <v>放頭</v>
      </c>
      <c r="V64">
        <v>1650</v>
      </c>
      <c r="W64">
        <v>1</v>
      </c>
      <c r="X64">
        <v>9</v>
      </c>
      <c r="Y64">
        <v>4</v>
      </c>
      <c r="Z64">
        <v>25</v>
      </c>
      <c r="AA64" s="40" t="s">
        <v>376</v>
      </c>
      <c r="AB64" s="35" t="s">
        <v>370</v>
      </c>
      <c r="AC64">
        <v>5</v>
      </c>
      <c r="AD64">
        <v>29</v>
      </c>
      <c r="AE64" s="38" t="s">
        <v>468</v>
      </c>
      <c r="AF64">
        <v>1</v>
      </c>
      <c r="AG64">
        <v>1</v>
      </c>
      <c r="AH64">
        <v>1</v>
      </c>
      <c r="AI64">
        <v>1</v>
      </c>
      <c r="AL64" t="s">
        <v>201</v>
      </c>
      <c r="AX64" t="s">
        <v>1389</v>
      </c>
    </row>
    <row r="65" spans="1:50" hidden="1" x14ac:dyDescent="0.25">
      <c r="A65" s="17" t="s">
        <v>1</v>
      </c>
      <c r="B65" s="22" t="s">
        <v>41</v>
      </c>
      <c r="C65">
        <v>40.1</v>
      </c>
      <c r="D65">
        <v>40.200000000000003</v>
      </c>
      <c r="E65" s="15">
        <v>3</v>
      </c>
      <c r="F65" s="90"/>
      <c r="G65">
        <v>12</v>
      </c>
      <c r="H65">
        <v>11</v>
      </c>
      <c r="J65" s="49" t="s">
        <v>349</v>
      </c>
      <c r="K65" s="53" t="s">
        <v>60</v>
      </c>
      <c r="L65" s="22" t="s">
        <v>43</v>
      </c>
      <c r="M65" s="98"/>
      <c r="N65">
        <v>129</v>
      </c>
      <c r="O65">
        <v>125</v>
      </c>
      <c r="P65">
        <v>1233</v>
      </c>
      <c r="S65">
        <v>5.9</v>
      </c>
      <c r="U65" s="30" t="str">
        <f>VLOOKUP(AF65, method!$A$1:$B$15, 2, 0)</f>
        <v>放頭</v>
      </c>
      <c r="V65">
        <v>1650</v>
      </c>
      <c r="W65">
        <v>1</v>
      </c>
      <c r="X65">
        <v>19</v>
      </c>
      <c r="Y65">
        <v>3</v>
      </c>
      <c r="Z65">
        <v>25</v>
      </c>
      <c r="AA65" s="40" t="s">
        <v>426</v>
      </c>
      <c r="AB65" s="35" t="s">
        <v>370</v>
      </c>
      <c r="AC65">
        <v>5</v>
      </c>
      <c r="AD65">
        <v>30</v>
      </c>
      <c r="AE65" s="38">
        <v>2</v>
      </c>
      <c r="AF65">
        <v>1</v>
      </c>
      <c r="AG65">
        <v>1</v>
      </c>
      <c r="AH65">
        <v>1</v>
      </c>
      <c r="AI65">
        <v>3</v>
      </c>
      <c r="AL65" t="s">
        <v>311</v>
      </c>
      <c r="AX65" t="s">
        <v>1389</v>
      </c>
    </row>
    <row r="66" spans="1:50" hidden="1" x14ac:dyDescent="0.25">
      <c r="A66" s="17" t="s">
        <v>1</v>
      </c>
      <c r="B66" s="22" t="s">
        <v>41</v>
      </c>
      <c r="C66">
        <v>12.8</v>
      </c>
      <c r="D66">
        <v>13.1</v>
      </c>
      <c r="E66">
        <v>7</v>
      </c>
      <c r="G66">
        <v>12</v>
      </c>
      <c r="H66">
        <v>7</v>
      </c>
      <c r="J66" s="49" t="s">
        <v>349</v>
      </c>
      <c r="K66" s="51" t="s">
        <v>52</v>
      </c>
      <c r="L66" s="22" t="s">
        <v>43</v>
      </c>
      <c r="M66" s="98"/>
      <c r="N66">
        <v>129</v>
      </c>
      <c r="O66">
        <v>127</v>
      </c>
      <c r="P66">
        <v>1240</v>
      </c>
      <c r="S66">
        <v>6.4</v>
      </c>
      <c r="U66" s="31" t="str">
        <f>VLOOKUP(AF66, method!$A$1:$B$15, 2, 0)</f>
        <v>中後</v>
      </c>
      <c r="V66" s="42">
        <v>1200</v>
      </c>
      <c r="W66">
        <v>1</v>
      </c>
      <c r="X66">
        <v>12</v>
      </c>
      <c r="Y66">
        <v>2</v>
      </c>
      <c r="Z66">
        <v>25</v>
      </c>
      <c r="AA66" s="41" t="s">
        <v>400</v>
      </c>
      <c r="AB66" s="36" t="s">
        <v>487</v>
      </c>
      <c r="AC66">
        <v>5</v>
      </c>
      <c r="AD66">
        <v>32</v>
      </c>
      <c r="AE66" s="37" t="s">
        <v>414</v>
      </c>
      <c r="AF66">
        <v>8</v>
      </c>
      <c r="AG66">
        <v>6</v>
      </c>
      <c r="AH66">
        <v>7</v>
      </c>
      <c r="AL66" t="s">
        <v>488</v>
      </c>
      <c r="AX66" t="s">
        <v>1389</v>
      </c>
    </row>
    <row r="67" spans="1:50" hidden="1" x14ac:dyDescent="0.25">
      <c r="A67" s="17" t="s">
        <v>1</v>
      </c>
      <c r="B67" s="22" t="s">
        <v>41</v>
      </c>
      <c r="C67">
        <v>39.619999999999997</v>
      </c>
      <c r="D67">
        <v>40.019999999999996</v>
      </c>
      <c r="E67">
        <v>5</v>
      </c>
      <c r="G67">
        <v>12</v>
      </c>
      <c r="H67">
        <v>3</v>
      </c>
      <c r="J67" s="49" t="s">
        <v>349</v>
      </c>
      <c r="K67" s="50" t="s">
        <v>46</v>
      </c>
      <c r="L67" s="22" t="s">
        <v>43</v>
      </c>
      <c r="M67" s="98"/>
      <c r="N67">
        <v>129</v>
      </c>
      <c r="O67">
        <v>130</v>
      </c>
      <c r="P67">
        <v>1250</v>
      </c>
      <c r="S67">
        <v>5.7</v>
      </c>
      <c r="U67" s="32" t="str">
        <f>VLOOKUP(AF67, method!$A$1:$B$15, 2, 0)</f>
        <v>中前</v>
      </c>
      <c r="V67">
        <v>1650</v>
      </c>
      <c r="W67">
        <v>1</v>
      </c>
      <c r="X67">
        <v>1</v>
      </c>
      <c r="Y67">
        <v>12</v>
      </c>
      <c r="Z67">
        <v>24</v>
      </c>
      <c r="AA67" s="41" t="s">
        <v>400</v>
      </c>
      <c r="AB67" s="35" t="s">
        <v>377</v>
      </c>
      <c r="AC67">
        <v>5</v>
      </c>
      <c r="AD67">
        <v>34</v>
      </c>
      <c r="AE67" s="37">
        <v>4</v>
      </c>
      <c r="AF67">
        <v>4</v>
      </c>
      <c r="AG67">
        <v>4</v>
      </c>
      <c r="AH67">
        <v>4</v>
      </c>
      <c r="AI67">
        <v>5</v>
      </c>
      <c r="AL67" t="s">
        <v>491</v>
      </c>
      <c r="AX67" t="s">
        <v>1389</v>
      </c>
    </row>
    <row r="68" spans="1:50" hidden="1" x14ac:dyDescent="0.25">
      <c r="A68" s="17" t="s">
        <v>1</v>
      </c>
      <c r="B68" s="22" t="s">
        <v>41</v>
      </c>
      <c r="C68">
        <v>10.61</v>
      </c>
      <c r="D68">
        <v>10.91</v>
      </c>
      <c r="E68">
        <v>4</v>
      </c>
      <c r="G68">
        <v>12</v>
      </c>
      <c r="H68">
        <v>4</v>
      </c>
      <c r="J68" s="49" t="s">
        <v>349</v>
      </c>
      <c r="K68" s="50" t="s">
        <v>46</v>
      </c>
      <c r="L68" s="22" t="s">
        <v>43</v>
      </c>
      <c r="M68" s="98"/>
      <c r="N68">
        <v>129</v>
      </c>
      <c r="O68">
        <v>131</v>
      </c>
      <c r="P68">
        <v>1243</v>
      </c>
      <c r="S68">
        <v>5.7</v>
      </c>
      <c r="U68" s="32" t="str">
        <f>VLOOKUP(AF68, method!$A$1:$B$15, 2, 0)</f>
        <v>中前</v>
      </c>
      <c r="V68" s="42">
        <v>1200</v>
      </c>
      <c r="W68">
        <v>1</v>
      </c>
      <c r="X68">
        <v>20</v>
      </c>
      <c r="Y68">
        <v>11</v>
      </c>
      <c r="Z68">
        <v>24</v>
      </c>
      <c r="AA68" s="40" t="s">
        <v>398</v>
      </c>
      <c r="AB68" s="36" t="s">
        <v>459</v>
      </c>
      <c r="AC68">
        <v>5</v>
      </c>
      <c r="AD68">
        <v>36</v>
      </c>
      <c r="AE68" s="38">
        <v>2</v>
      </c>
      <c r="AF68">
        <v>5</v>
      </c>
      <c r="AG68">
        <v>6</v>
      </c>
      <c r="AH68">
        <v>4</v>
      </c>
      <c r="AL68" t="s">
        <v>29</v>
      </c>
      <c r="AX68" t="s">
        <v>1389</v>
      </c>
    </row>
    <row r="69" spans="1:50" hidden="1" x14ac:dyDescent="0.25">
      <c r="A69" s="17" t="s">
        <v>1</v>
      </c>
      <c r="B69" s="22" t="s">
        <v>41</v>
      </c>
      <c r="C69">
        <v>10.28</v>
      </c>
      <c r="D69">
        <v>10.58</v>
      </c>
      <c r="E69" s="15">
        <v>3</v>
      </c>
      <c r="F69" s="90"/>
      <c r="G69">
        <v>12</v>
      </c>
      <c r="H69">
        <v>3</v>
      </c>
      <c r="J69" s="49" t="s">
        <v>349</v>
      </c>
      <c r="K69" s="51" t="s">
        <v>52</v>
      </c>
      <c r="L69" s="22" t="s">
        <v>43</v>
      </c>
      <c r="M69" s="98"/>
      <c r="N69">
        <v>129</v>
      </c>
      <c r="O69">
        <v>132</v>
      </c>
      <c r="P69">
        <v>1246</v>
      </c>
      <c r="S69">
        <v>3.9</v>
      </c>
      <c r="U69" s="32" t="str">
        <f>VLOOKUP(AF69, method!$A$1:$B$15, 2, 0)</f>
        <v>中前</v>
      </c>
      <c r="V69" s="42">
        <v>1200</v>
      </c>
      <c r="W69">
        <v>1</v>
      </c>
      <c r="X69">
        <v>16</v>
      </c>
      <c r="Y69">
        <v>10</v>
      </c>
      <c r="Z69">
        <v>24</v>
      </c>
      <c r="AA69" s="40" t="s">
        <v>426</v>
      </c>
      <c r="AB69" s="35" t="s">
        <v>377</v>
      </c>
      <c r="AC69">
        <v>5</v>
      </c>
      <c r="AD69">
        <v>36</v>
      </c>
      <c r="AE69" s="38">
        <v>1</v>
      </c>
      <c r="AF69">
        <v>4</v>
      </c>
      <c r="AG69">
        <v>3</v>
      </c>
      <c r="AH69">
        <v>3</v>
      </c>
      <c r="AL69" t="s">
        <v>29</v>
      </c>
      <c r="AX69" t="s">
        <v>1389</v>
      </c>
    </row>
    <row r="70" spans="1:50" hidden="1" x14ac:dyDescent="0.25">
      <c r="A70" s="17" t="s">
        <v>1</v>
      </c>
      <c r="B70" s="22" t="s">
        <v>41</v>
      </c>
      <c r="C70">
        <v>22.82</v>
      </c>
      <c r="D70">
        <v>22.92</v>
      </c>
      <c r="E70">
        <v>4</v>
      </c>
      <c r="G70">
        <v>12</v>
      </c>
      <c r="H70">
        <v>9</v>
      </c>
      <c r="J70" s="49" t="s">
        <v>349</v>
      </c>
      <c r="K70" s="54" t="s">
        <v>64</v>
      </c>
      <c r="L70" s="22" t="s">
        <v>43</v>
      </c>
      <c r="M70" s="98"/>
      <c r="N70">
        <v>129</v>
      </c>
      <c r="O70">
        <v>127</v>
      </c>
      <c r="P70">
        <v>1243</v>
      </c>
      <c r="S70">
        <v>11</v>
      </c>
      <c r="U70" s="30" t="str">
        <f>VLOOKUP(AF70, method!$A$1:$B$15, 2, 0)</f>
        <v>放頭</v>
      </c>
      <c r="V70">
        <v>1400</v>
      </c>
      <c r="W70">
        <v>1</v>
      </c>
      <c r="X70">
        <v>6</v>
      </c>
      <c r="Y70">
        <v>10</v>
      </c>
      <c r="Z70">
        <v>24</v>
      </c>
      <c r="AA70" s="39" t="s">
        <v>369</v>
      </c>
      <c r="AB70" s="35" t="s">
        <v>370</v>
      </c>
      <c r="AC70">
        <v>5</v>
      </c>
      <c r="AD70">
        <v>37</v>
      </c>
      <c r="AE70" s="38" t="s">
        <v>447</v>
      </c>
      <c r="AF70">
        <v>2</v>
      </c>
      <c r="AG70">
        <v>3</v>
      </c>
      <c r="AH70">
        <v>1</v>
      </c>
      <c r="AI70">
        <v>4</v>
      </c>
      <c r="AL70" t="s">
        <v>29</v>
      </c>
      <c r="AX70" t="s">
        <v>1389</v>
      </c>
    </row>
    <row r="71" spans="1:50" hidden="1" x14ac:dyDescent="0.25">
      <c r="A71" s="17" t="s">
        <v>1</v>
      </c>
      <c r="B71" s="22" t="s">
        <v>41</v>
      </c>
      <c r="C71">
        <v>22.29</v>
      </c>
      <c r="D71">
        <v>22.689999999999998</v>
      </c>
      <c r="E71">
        <v>4</v>
      </c>
      <c r="G71">
        <v>12</v>
      </c>
      <c r="H71">
        <v>1</v>
      </c>
      <c r="J71" s="49" t="s">
        <v>349</v>
      </c>
      <c r="K71" s="54" t="s">
        <v>64</v>
      </c>
      <c r="L71" s="22" t="s">
        <v>43</v>
      </c>
      <c r="M71" s="98"/>
      <c r="N71">
        <v>129</v>
      </c>
      <c r="O71">
        <v>129</v>
      </c>
      <c r="P71">
        <v>1243</v>
      </c>
      <c r="S71">
        <v>26</v>
      </c>
      <c r="U71" s="32" t="str">
        <f>VLOOKUP(AF71, method!$A$1:$B$15, 2, 0)</f>
        <v>中前</v>
      </c>
      <c r="V71">
        <v>1400</v>
      </c>
      <c r="W71">
        <v>1</v>
      </c>
      <c r="X71">
        <v>15</v>
      </c>
      <c r="Y71">
        <v>9</v>
      </c>
      <c r="Z71">
        <v>24</v>
      </c>
      <c r="AA71" s="39" t="s">
        <v>384</v>
      </c>
      <c r="AB71" s="35" t="s">
        <v>370</v>
      </c>
      <c r="AC71">
        <v>5</v>
      </c>
      <c r="AD71">
        <v>38</v>
      </c>
      <c r="AE71" s="38" t="s">
        <v>447</v>
      </c>
      <c r="AF71">
        <v>5</v>
      </c>
      <c r="AG71">
        <v>5</v>
      </c>
      <c r="AH71">
        <v>6</v>
      </c>
      <c r="AI71">
        <v>4</v>
      </c>
      <c r="AL71" t="s">
        <v>29</v>
      </c>
      <c r="AX71" t="s">
        <v>1389</v>
      </c>
    </row>
    <row r="72" spans="1:50" hidden="1" x14ac:dyDescent="0.25">
      <c r="A72" s="17" t="s">
        <v>1</v>
      </c>
      <c r="B72" s="22" t="s">
        <v>41</v>
      </c>
      <c r="C72">
        <v>36.729999999999997</v>
      </c>
      <c r="D72">
        <v>37.129999999999995</v>
      </c>
      <c r="E72">
        <v>11</v>
      </c>
      <c r="G72">
        <v>12</v>
      </c>
      <c r="H72">
        <v>2</v>
      </c>
      <c r="J72" s="49" t="s">
        <v>349</v>
      </c>
      <c r="K72" s="49" t="s">
        <v>349</v>
      </c>
      <c r="L72" s="22" t="s">
        <v>43</v>
      </c>
      <c r="M72" s="98"/>
      <c r="N72">
        <v>129</v>
      </c>
      <c r="O72">
        <v>128</v>
      </c>
      <c r="P72">
        <v>1242</v>
      </c>
      <c r="S72">
        <v>30</v>
      </c>
      <c r="U72" s="30" t="str">
        <f>VLOOKUP(AF72, method!$A$1:$B$15, 2, 0)</f>
        <v>放頭</v>
      </c>
      <c r="V72">
        <v>1600</v>
      </c>
      <c r="W72">
        <v>1</v>
      </c>
      <c r="X72">
        <v>8</v>
      </c>
      <c r="Y72">
        <v>9</v>
      </c>
      <c r="Z72">
        <v>24</v>
      </c>
      <c r="AA72" s="39" t="s">
        <v>369</v>
      </c>
      <c r="AB72" s="36" t="s">
        <v>459</v>
      </c>
      <c r="AC72">
        <v>5</v>
      </c>
      <c r="AD72">
        <v>40</v>
      </c>
      <c r="AE72" s="37" t="s">
        <v>387</v>
      </c>
      <c r="AF72">
        <v>1</v>
      </c>
      <c r="AG72">
        <v>1</v>
      </c>
      <c r="AH72">
        <v>1</v>
      </c>
      <c r="AI72">
        <v>11</v>
      </c>
      <c r="AL72" t="s">
        <v>29</v>
      </c>
      <c r="AX72" t="s">
        <v>1389</v>
      </c>
    </row>
    <row r="73" spans="1:50" x14ac:dyDescent="0.25">
      <c r="A73" s="17" t="s">
        <v>1</v>
      </c>
      <c r="B73" s="20" t="s">
        <v>31</v>
      </c>
      <c r="C73">
        <v>9.83</v>
      </c>
      <c r="D73">
        <v>10.33</v>
      </c>
      <c r="E73" s="106">
        <v>7</v>
      </c>
      <c r="G73">
        <v>7</v>
      </c>
      <c r="H73">
        <v>7</v>
      </c>
      <c r="J73" s="47" t="s">
        <v>32</v>
      </c>
      <c r="K73" s="59" t="s">
        <v>111</v>
      </c>
      <c r="L73" s="20" t="s">
        <v>33</v>
      </c>
      <c r="M73" s="96"/>
      <c r="N73">
        <v>134</v>
      </c>
      <c r="O73">
        <v>119</v>
      </c>
      <c r="P73">
        <v>1168</v>
      </c>
      <c r="S73">
        <v>10</v>
      </c>
      <c r="U73" s="31" t="str">
        <f>VLOOKUP(AF73, method!$A$1:$B$15, 2, 0)</f>
        <v>中後</v>
      </c>
      <c r="V73" s="42">
        <v>1200</v>
      </c>
      <c r="W73">
        <v>1</v>
      </c>
      <c r="X73">
        <v>24</v>
      </c>
      <c r="Y73">
        <v>5</v>
      </c>
      <c r="Z73">
        <v>26</v>
      </c>
      <c r="AA73" s="39" t="s">
        <v>369</v>
      </c>
      <c r="AB73" s="35" t="s">
        <v>370</v>
      </c>
      <c r="AC73">
        <v>4</v>
      </c>
      <c r="AD73">
        <v>42</v>
      </c>
      <c r="AE73" s="37">
        <v>3</v>
      </c>
      <c r="AF73">
        <v>8</v>
      </c>
      <c r="AG73">
        <v>9</v>
      </c>
      <c r="AH73">
        <v>7</v>
      </c>
      <c r="AL73" t="s">
        <v>34</v>
      </c>
    </row>
    <row r="74" spans="1:50" hidden="1" x14ac:dyDescent="0.25">
      <c r="A74" s="17" t="s">
        <v>1</v>
      </c>
      <c r="B74" s="23" t="s">
        <v>45</v>
      </c>
      <c r="C74">
        <v>22.3</v>
      </c>
      <c r="D74">
        <v>22.6</v>
      </c>
      <c r="E74" s="106">
        <v>6</v>
      </c>
      <c r="G74">
        <v>2</v>
      </c>
      <c r="H74">
        <v>1</v>
      </c>
      <c r="J74" s="50" t="s">
        <v>46</v>
      </c>
      <c r="K74" s="51" t="s">
        <v>52</v>
      </c>
      <c r="L74" s="23" t="s">
        <v>47</v>
      </c>
      <c r="M74" s="99"/>
      <c r="N74">
        <v>131</v>
      </c>
      <c r="O74">
        <v>121</v>
      </c>
      <c r="P74">
        <v>1068</v>
      </c>
      <c r="S74">
        <v>8.9</v>
      </c>
      <c r="U74" s="30" t="str">
        <f>VLOOKUP(AF74, method!$A$1:$B$15, 2, 0)</f>
        <v>放頭</v>
      </c>
      <c r="V74">
        <v>1400</v>
      </c>
      <c r="W74">
        <v>1</v>
      </c>
      <c r="X74">
        <v>29</v>
      </c>
      <c r="Y74">
        <v>3</v>
      </c>
      <c r="Z74">
        <v>26</v>
      </c>
      <c r="AA74" s="39" t="s">
        <v>384</v>
      </c>
      <c r="AB74" s="35" t="s">
        <v>370</v>
      </c>
      <c r="AC74">
        <v>4</v>
      </c>
      <c r="AD74">
        <v>44</v>
      </c>
      <c r="AE74" s="37" t="s">
        <v>414</v>
      </c>
      <c r="AF74">
        <v>2</v>
      </c>
      <c r="AG74">
        <v>3</v>
      </c>
      <c r="AH74">
        <v>2</v>
      </c>
      <c r="AI74">
        <v>6</v>
      </c>
      <c r="AL74" t="s">
        <v>308</v>
      </c>
      <c r="AX74" t="s">
        <v>1389</v>
      </c>
    </row>
    <row r="75" spans="1:50" x14ac:dyDescent="0.25">
      <c r="A75" s="17" t="s">
        <v>1</v>
      </c>
      <c r="B75" s="25" t="s">
        <v>55</v>
      </c>
      <c r="C75">
        <v>9.8699999999999992</v>
      </c>
      <c r="D75">
        <v>10.17</v>
      </c>
      <c r="E75" s="106">
        <v>10</v>
      </c>
      <c r="G75">
        <v>6</v>
      </c>
      <c r="H75">
        <v>11</v>
      </c>
      <c r="J75" s="52" t="s">
        <v>56</v>
      </c>
      <c r="K75" s="46" t="s">
        <v>351</v>
      </c>
      <c r="L75" s="25" t="s">
        <v>57</v>
      </c>
      <c r="M75" s="101"/>
      <c r="N75">
        <v>127</v>
      </c>
      <c r="O75">
        <v>112</v>
      </c>
      <c r="P75">
        <v>1108</v>
      </c>
      <c r="S75">
        <v>192</v>
      </c>
      <c r="U75" s="33" t="str">
        <f>VLOOKUP(AF75, method!$A$1:$B$15, 2, 0)</f>
        <v>留後</v>
      </c>
      <c r="V75" s="42">
        <v>1200</v>
      </c>
      <c r="W75">
        <v>1</v>
      </c>
      <c r="X75">
        <v>31</v>
      </c>
      <c r="Y75">
        <v>5</v>
      </c>
      <c r="Z75">
        <v>26</v>
      </c>
      <c r="AA75" s="39" t="s">
        <v>394</v>
      </c>
      <c r="AB75" s="35" t="s">
        <v>377</v>
      </c>
      <c r="AC75">
        <v>4</v>
      </c>
      <c r="AD75">
        <v>43</v>
      </c>
      <c r="AE75" s="37" t="s">
        <v>416</v>
      </c>
      <c r="AF75">
        <v>13</v>
      </c>
      <c r="AG75">
        <v>13</v>
      </c>
      <c r="AH75">
        <v>10</v>
      </c>
      <c r="AL75" t="s">
        <v>523</v>
      </c>
    </row>
    <row r="76" spans="1:50" x14ac:dyDescent="0.25">
      <c r="A76" s="17" t="s">
        <v>1</v>
      </c>
      <c r="B76" s="26" t="s">
        <v>59</v>
      </c>
      <c r="C76">
        <v>9.8699999999999992</v>
      </c>
      <c r="D76">
        <v>10.169999999999998</v>
      </c>
      <c r="E76" s="106">
        <v>10</v>
      </c>
      <c r="G76">
        <v>13</v>
      </c>
      <c r="H76">
        <v>8</v>
      </c>
      <c r="J76" s="53" t="s">
        <v>60</v>
      </c>
      <c r="K76" s="71" t="s">
        <v>350</v>
      </c>
      <c r="L76" s="27" t="s">
        <v>135</v>
      </c>
      <c r="M76" s="103"/>
      <c r="N76">
        <v>127</v>
      </c>
      <c r="O76">
        <v>124</v>
      </c>
      <c r="P76">
        <v>1106</v>
      </c>
      <c r="S76">
        <v>52</v>
      </c>
      <c r="U76" s="31" t="str">
        <f>VLOOKUP(AF76, method!$A$1:$B$15, 2, 0)</f>
        <v>中後</v>
      </c>
      <c r="V76" s="42">
        <v>1200</v>
      </c>
      <c r="W76">
        <v>1</v>
      </c>
      <c r="X76">
        <v>8</v>
      </c>
      <c r="Y76">
        <v>2</v>
      </c>
      <c r="Z76">
        <v>26</v>
      </c>
      <c r="AA76" s="39" t="s">
        <v>413</v>
      </c>
      <c r="AB76" s="35" t="s">
        <v>377</v>
      </c>
      <c r="AC76">
        <v>4</v>
      </c>
      <c r="AD76">
        <v>45</v>
      </c>
      <c r="AE76" s="37" t="s">
        <v>531</v>
      </c>
      <c r="AF76">
        <v>10</v>
      </c>
      <c r="AG76">
        <v>11</v>
      </c>
      <c r="AH76">
        <v>10</v>
      </c>
      <c r="AL76" t="s">
        <v>532</v>
      </c>
    </row>
    <row r="77" spans="1:50" x14ac:dyDescent="0.25">
      <c r="A77" s="17" t="s">
        <v>1</v>
      </c>
      <c r="B77" s="17" t="s">
        <v>72</v>
      </c>
      <c r="C77">
        <v>9.9600000000000009</v>
      </c>
      <c r="D77">
        <v>9.7600000000000016</v>
      </c>
      <c r="E77" s="106">
        <v>5</v>
      </c>
      <c r="G77">
        <v>5</v>
      </c>
      <c r="H77">
        <v>8</v>
      </c>
      <c r="J77" s="56" t="s">
        <v>352</v>
      </c>
      <c r="K77" s="60" t="s">
        <v>125</v>
      </c>
      <c r="L77" s="18" t="s">
        <v>74</v>
      </c>
      <c r="M77" s="94"/>
      <c r="N77">
        <v>112</v>
      </c>
      <c r="O77">
        <v>117</v>
      </c>
      <c r="P77">
        <v>1070</v>
      </c>
      <c r="S77">
        <v>69</v>
      </c>
      <c r="U77" s="31" t="str">
        <f>VLOOKUP(AF77, method!$A$1:$B$15, 2, 0)</f>
        <v>中後</v>
      </c>
      <c r="V77" s="42">
        <v>1200</v>
      </c>
      <c r="W77">
        <v>1</v>
      </c>
      <c r="X77">
        <v>1</v>
      </c>
      <c r="Y77">
        <v>3</v>
      </c>
      <c r="Z77">
        <v>26</v>
      </c>
      <c r="AA77" s="39" t="s">
        <v>390</v>
      </c>
      <c r="AB77" s="35" t="s">
        <v>377</v>
      </c>
      <c r="AC77">
        <v>4</v>
      </c>
      <c r="AD77">
        <v>41</v>
      </c>
      <c r="AE77" s="38">
        <v>1</v>
      </c>
      <c r="AF77">
        <v>8</v>
      </c>
      <c r="AG77">
        <v>10</v>
      </c>
      <c r="AH77">
        <v>5</v>
      </c>
      <c r="AL77" t="s">
        <v>39</v>
      </c>
    </row>
    <row r="78" spans="1:50" hidden="1" x14ac:dyDescent="0.25">
      <c r="A78" s="17" t="s">
        <v>1</v>
      </c>
      <c r="B78" s="23" t="s">
        <v>45</v>
      </c>
      <c r="C78">
        <v>9.25</v>
      </c>
      <c r="D78">
        <v>9.0499999999999989</v>
      </c>
      <c r="E78" s="106">
        <v>4</v>
      </c>
      <c r="G78">
        <v>2</v>
      </c>
      <c r="H78">
        <v>12</v>
      </c>
      <c r="J78" s="50" t="s">
        <v>46</v>
      </c>
      <c r="K78" s="69" t="s">
        <v>358</v>
      </c>
      <c r="L78" s="23" t="s">
        <v>47</v>
      </c>
      <c r="M78" s="99"/>
      <c r="N78">
        <v>131</v>
      </c>
      <c r="O78">
        <v>125</v>
      </c>
      <c r="P78">
        <v>1073</v>
      </c>
      <c r="S78">
        <v>14</v>
      </c>
      <c r="U78" s="30" t="str">
        <f>VLOOKUP(AF78, method!$A$1:$B$15, 2, 0)</f>
        <v>放頭</v>
      </c>
      <c r="V78" s="42">
        <v>1200</v>
      </c>
      <c r="W78">
        <v>1</v>
      </c>
      <c r="X78">
        <v>21</v>
      </c>
      <c r="Y78">
        <v>1</v>
      </c>
      <c r="Z78">
        <v>26</v>
      </c>
      <c r="AA78" s="41" t="s">
        <v>400</v>
      </c>
      <c r="AB78" s="35" t="s">
        <v>377</v>
      </c>
      <c r="AC78">
        <v>4</v>
      </c>
      <c r="AD78">
        <v>50</v>
      </c>
      <c r="AE78" s="37" t="s">
        <v>436</v>
      </c>
      <c r="AF78">
        <v>1</v>
      </c>
      <c r="AG78">
        <v>1</v>
      </c>
      <c r="AH78">
        <v>4</v>
      </c>
      <c r="AL78" t="s">
        <v>308</v>
      </c>
      <c r="AX78" t="s">
        <v>1389</v>
      </c>
    </row>
    <row r="79" spans="1:50" hidden="1" x14ac:dyDescent="0.25">
      <c r="A79" s="17" t="s">
        <v>1</v>
      </c>
      <c r="B79" s="23" t="s">
        <v>45</v>
      </c>
      <c r="C79">
        <v>8.9499999999999993</v>
      </c>
      <c r="D79">
        <v>8.9499999999999993</v>
      </c>
      <c r="E79" s="107">
        <v>3</v>
      </c>
      <c r="F79" s="90"/>
      <c r="G79">
        <v>2</v>
      </c>
      <c r="H79">
        <v>8</v>
      </c>
      <c r="J79" s="50" t="s">
        <v>46</v>
      </c>
      <c r="K79" s="69" t="s">
        <v>358</v>
      </c>
      <c r="L79" s="23" t="s">
        <v>47</v>
      </c>
      <c r="M79" s="99"/>
      <c r="N79">
        <v>131</v>
      </c>
      <c r="O79">
        <v>125</v>
      </c>
      <c r="P79">
        <v>1083</v>
      </c>
      <c r="S79">
        <v>54</v>
      </c>
      <c r="U79" s="32" t="str">
        <f>VLOOKUP(AF79, method!$A$1:$B$15, 2, 0)</f>
        <v>中前</v>
      </c>
      <c r="V79" s="42">
        <v>1200</v>
      </c>
      <c r="W79">
        <v>1</v>
      </c>
      <c r="X79">
        <v>4</v>
      </c>
      <c r="Y79">
        <v>1</v>
      </c>
      <c r="Z79">
        <v>26</v>
      </c>
      <c r="AA79" s="41" t="s">
        <v>400</v>
      </c>
      <c r="AB79" s="35" t="s">
        <v>377</v>
      </c>
      <c r="AC79">
        <v>4</v>
      </c>
      <c r="AD79">
        <v>50</v>
      </c>
      <c r="AE79" s="38" t="s">
        <v>470</v>
      </c>
      <c r="AF79">
        <v>4</v>
      </c>
      <c r="AG79">
        <v>4</v>
      </c>
      <c r="AH79">
        <v>3</v>
      </c>
      <c r="AL79" t="s">
        <v>502</v>
      </c>
      <c r="AX79" t="s">
        <v>1389</v>
      </c>
    </row>
    <row r="80" spans="1:50" hidden="1" x14ac:dyDescent="0.25">
      <c r="A80" s="17" t="s">
        <v>1</v>
      </c>
      <c r="B80" s="23" t="s">
        <v>45</v>
      </c>
      <c r="C80">
        <v>58.34</v>
      </c>
      <c r="D80">
        <v>58.440000000000005</v>
      </c>
      <c r="E80">
        <v>12</v>
      </c>
      <c r="G80">
        <v>2</v>
      </c>
      <c r="H80">
        <v>3</v>
      </c>
      <c r="J80" s="50" t="s">
        <v>46</v>
      </c>
      <c r="K80" s="48" t="s">
        <v>37</v>
      </c>
      <c r="L80" s="23" t="s">
        <v>47</v>
      </c>
      <c r="M80" s="99"/>
      <c r="N80">
        <v>131</v>
      </c>
      <c r="O80">
        <v>127</v>
      </c>
      <c r="P80">
        <v>1080</v>
      </c>
      <c r="S80">
        <v>38</v>
      </c>
      <c r="U80" s="32" t="str">
        <f>VLOOKUP(AF80, method!$A$1:$B$15, 2, 0)</f>
        <v>中前</v>
      </c>
      <c r="V80">
        <v>1000</v>
      </c>
      <c r="W80">
        <v>0</v>
      </c>
      <c r="X80">
        <v>20</v>
      </c>
      <c r="Y80">
        <v>12</v>
      </c>
      <c r="Z80">
        <v>25</v>
      </c>
      <c r="AA80" s="39" t="s">
        <v>430</v>
      </c>
      <c r="AB80" s="35" t="s">
        <v>377</v>
      </c>
      <c r="AC80">
        <v>4</v>
      </c>
      <c r="AD80">
        <v>52</v>
      </c>
      <c r="AE80" s="37" t="s">
        <v>421</v>
      </c>
      <c r="AF80">
        <v>4</v>
      </c>
      <c r="AG80">
        <v>6</v>
      </c>
      <c r="AH80">
        <v>12</v>
      </c>
      <c r="AL80" t="s">
        <v>94</v>
      </c>
      <c r="AX80" t="s">
        <v>1389</v>
      </c>
    </row>
    <row r="81" spans="1:50" hidden="1" x14ac:dyDescent="0.25">
      <c r="A81" s="17" t="s">
        <v>1</v>
      </c>
      <c r="B81" s="23" t="s">
        <v>45</v>
      </c>
      <c r="C81">
        <v>58.52</v>
      </c>
      <c r="D81">
        <v>58.620000000000005</v>
      </c>
      <c r="E81">
        <v>5</v>
      </c>
      <c r="G81">
        <v>2</v>
      </c>
      <c r="H81">
        <v>5</v>
      </c>
      <c r="J81" s="50" t="s">
        <v>46</v>
      </c>
      <c r="K81" s="50" t="s">
        <v>46</v>
      </c>
      <c r="L81" s="23" t="s">
        <v>47</v>
      </c>
      <c r="M81" s="99"/>
      <c r="N81">
        <v>131</v>
      </c>
      <c r="O81">
        <v>127</v>
      </c>
      <c r="P81">
        <v>1080</v>
      </c>
      <c r="S81">
        <v>44</v>
      </c>
      <c r="U81" s="30" t="str">
        <f>VLOOKUP(AF81, method!$A$1:$B$15, 2, 0)</f>
        <v>放頭</v>
      </c>
      <c r="V81">
        <v>1000</v>
      </c>
      <c r="W81">
        <v>0</v>
      </c>
      <c r="X81">
        <v>9</v>
      </c>
      <c r="Y81">
        <v>11</v>
      </c>
      <c r="Z81">
        <v>25</v>
      </c>
      <c r="AA81" s="39" t="s">
        <v>430</v>
      </c>
      <c r="AB81" s="35" t="s">
        <v>377</v>
      </c>
      <c r="AC81">
        <v>4</v>
      </c>
      <c r="AD81">
        <v>52</v>
      </c>
      <c r="AE81" s="37" t="s">
        <v>410</v>
      </c>
      <c r="AF81">
        <v>2</v>
      </c>
      <c r="AG81">
        <v>3</v>
      </c>
      <c r="AH81">
        <v>5</v>
      </c>
      <c r="AL81" t="s">
        <v>181</v>
      </c>
      <c r="AX81" t="s">
        <v>1389</v>
      </c>
    </row>
    <row r="82" spans="1:50" x14ac:dyDescent="0.25">
      <c r="A82" s="17" t="s">
        <v>1</v>
      </c>
      <c r="B82" s="26" t="s">
        <v>59</v>
      </c>
      <c r="C82">
        <v>10.1</v>
      </c>
      <c r="D82">
        <v>10.1</v>
      </c>
      <c r="E82" s="106">
        <v>9</v>
      </c>
      <c r="G82">
        <v>13</v>
      </c>
      <c r="H82">
        <v>9</v>
      </c>
      <c r="J82" s="53" t="s">
        <v>60</v>
      </c>
      <c r="K82" s="52" t="s">
        <v>56</v>
      </c>
      <c r="L82" s="26" t="s">
        <v>61</v>
      </c>
      <c r="M82" s="102"/>
      <c r="N82">
        <v>127</v>
      </c>
      <c r="O82">
        <v>132</v>
      </c>
      <c r="P82">
        <v>1113</v>
      </c>
      <c r="S82">
        <v>23</v>
      </c>
      <c r="U82" s="32" t="str">
        <f>VLOOKUP(AF82, method!$A$1:$B$15, 2, 0)</f>
        <v>中前</v>
      </c>
      <c r="V82" s="42">
        <v>1200</v>
      </c>
      <c r="W82">
        <v>1</v>
      </c>
      <c r="X82">
        <v>27</v>
      </c>
      <c r="Y82">
        <v>6</v>
      </c>
      <c r="Z82">
        <v>26</v>
      </c>
      <c r="AA82" s="39" t="s">
        <v>394</v>
      </c>
      <c r="AB82" s="35" t="s">
        <v>377</v>
      </c>
      <c r="AC82">
        <v>5</v>
      </c>
      <c r="AD82">
        <v>37</v>
      </c>
      <c r="AE82" s="37" t="s">
        <v>408</v>
      </c>
      <c r="AF82">
        <v>6</v>
      </c>
      <c r="AG82">
        <v>6</v>
      </c>
      <c r="AH82">
        <v>9</v>
      </c>
      <c r="AL82" t="s">
        <v>385</v>
      </c>
    </row>
    <row r="83" spans="1:50" x14ac:dyDescent="0.25">
      <c r="A83" s="17" t="s">
        <v>1</v>
      </c>
      <c r="B83" s="22" t="s">
        <v>41</v>
      </c>
      <c r="C83">
        <v>10.130000000000001</v>
      </c>
      <c r="D83">
        <v>10.430000000000001</v>
      </c>
      <c r="E83" s="107">
        <v>3</v>
      </c>
      <c r="F83" s="90"/>
      <c r="G83">
        <v>12</v>
      </c>
      <c r="H83">
        <v>1</v>
      </c>
      <c r="J83" s="49" t="s">
        <v>349</v>
      </c>
      <c r="K83" s="68" t="s">
        <v>348</v>
      </c>
      <c r="L83" s="22" t="s">
        <v>43</v>
      </c>
      <c r="M83" s="98"/>
      <c r="N83">
        <v>129</v>
      </c>
      <c r="O83">
        <v>132</v>
      </c>
      <c r="P83">
        <v>1256</v>
      </c>
      <c r="S83">
        <v>1.8</v>
      </c>
      <c r="U83" s="30" t="str">
        <f>VLOOKUP(AF83, method!$A$1:$B$15, 2, 0)</f>
        <v>放頭</v>
      </c>
      <c r="V83" s="42">
        <v>1200</v>
      </c>
      <c r="W83">
        <v>1</v>
      </c>
      <c r="X83">
        <v>4</v>
      </c>
      <c r="Y83">
        <v>7</v>
      </c>
      <c r="Z83">
        <v>26</v>
      </c>
      <c r="AA83" s="39" t="s">
        <v>430</v>
      </c>
      <c r="AB83" s="36" t="s">
        <v>459</v>
      </c>
      <c r="AC83">
        <v>5</v>
      </c>
      <c r="AD83">
        <v>37</v>
      </c>
      <c r="AE83" s="38" t="s">
        <v>461</v>
      </c>
      <c r="AF83">
        <v>1</v>
      </c>
      <c r="AG83">
        <v>1</v>
      </c>
      <c r="AH83">
        <v>3</v>
      </c>
      <c r="AL83" t="s">
        <v>385</v>
      </c>
    </row>
    <row r="84" spans="1:50" x14ac:dyDescent="0.25">
      <c r="A84" s="17" t="s">
        <v>1</v>
      </c>
      <c r="B84" s="22" t="s">
        <v>41</v>
      </c>
      <c r="C84">
        <v>10.14</v>
      </c>
      <c r="D84">
        <v>10.44</v>
      </c>
      <c r="E84" s="106">
        <v>9</v>
      </c>
      <c r="G84">
        <v>12</v>
      </c>
      <c r="H84">
        <v>8</v>
      </c>
      <c r="J84" s="49" t="s">
        <v>349</v>
      </c>
      <c r="K84" s="53" t="s">
        <v>60</v>
      </c>
      <c r="L84" s="22" t="s">
        <v>43</v>
      </c>
      <c r="M84" s="98"/>
      <c r="N84">
        <v>129</v>
      </c>
      <c r="O84">
        <v>125</v>
      </c>
      <c r="P84">
        <v>1261</v>
      </c>
      <c r="S84">
        <v>15</v>
      </c>
      <c r="U84" s="33" t="str">
        <f>VLOOKUP(AF84, method!$A$1:$B$15, 2, 0)</f>
        <v>留後</v>
      </c>
      <c r="V84" s="42">
        <v>1200</v>
      </c>
      <c r="W84">
        <v>1</v>
      </c>
      <c r="X84">
        <v>15</v>
      </c>
      <c r="Y84">
        <v>3</v>
      </c>
      <c r="Z84">
        <v>26</v>
      </c>
      <c r="AA84" s="39" t="s">
        <v>430</v>
      </c>
      <c r="AB84" s="35" t="s">
        <v>370</v>
      </c>
      <c r="AC84">
        <v>5</v>
      </c>
      <c r="AD84">
        <v>32</v>
      </c>
      <c r="AE84" s="37" t="s">
        <v>416</v>
      </c>
      <c r="AF84">
        <v>11</v>
      </c>
      <c r="AG84">
        <v>12</v>
      </c>
      <c r="AH84">
        <v>9</v>
      </c>
      <c r="AL84" t="s">
        <v>39</v>
      </c>
    </row>
    <row r="85" spans="1:50" x14ac:dyDescent="0.25">
      <c r="A85" s="17" t="s">
        <v>1</v>
      </c>
      <c r="B85" s="18" t="s">
        <v>76</v>
      </c>
      <c r="C85">
        <v>10.15</v>
      </c>
      <c r="D85">
        <v>9.75</v>
      </c>
      <c r="E85" s="106">
        <v>10</v>
      </c>
      <c r="G85">
        <v>11</v>
      </c>
      <c r="H85">
        <v>12</v>
      </c>
      <c r="J85" s="57" t="s">
        <v>77</v>
      </c>
      <c r="K85" s="51" t="s">
        <v>52</v>
      </c>
      <c r="L85" s="19" t="s">
        <v>78</v>
      </c>
      <c r="M85" s="95"/>
      <c r="N85">
        <v>120</v>
      </c>
      <c r="O85">
        <v>131</v>
      </c>
      <c r="P85">
        <v>1151</v>
      </c>
      <c r="S85">
        <v>26</v>
      </c>
      <c r="U85" s="33" t="str">
        <f>VLOOKUP(AF85, method!$A$1:$B$15, 2, 0)</f>
        <v>留後</v>
      </c>
      <c r="V85" s="42">
        <v>1200</v>
      </c>
      <c r="W85">
        <v>1</v>
      </c>
      <c r="X85">
        <v>15</v>
      </c>
      <c r="Y85">
        <v>3</v>
      </c>
      <c r="Z85">
        <v>26</v>
      </c>
      <c r="AA85" s="39" t="s">
        <v>430</v>
      </c>
      <c r="AB85" s="35" t="s">
        <v>370</v>
      </c>
      <c r="AC85">
        <v>5</v>
      </c>
      <c r="AD85">
        <v>38</v>
      </c>
      <c r="AE85" s="37" t="s">
        <v>416</v>
      </c>
      <c r="AF85">
        <v>12</v>
      </c>
      <c r="AG85">
        <v>10</v>
      </c>
      <c r="AH85">
        <v>10</v>
      </c>
      <c r="AL85" t="s">
        <v>34</v>
      </c>
    </row>
    <row r="86" spans="1:50" hidden="1" x14ac:dyDescent="0.25">
      <c r="A86" s="17" t="s">
        <v>1</v>
      </c>
      <c r="B86" s="24" t="s">
        <v>51</v>
      </c>
      <c r="C86">
        <v>10.38</v>
      </c>
      <c r="D86">
        <v>10.480000000000002</v>
      </c>
      <c r="E86">
        <v>12</v>
      </c>
      <c r="G86">
        <v>10</v>
      </c>
      <c r="H86">
        <v>14</v>
      </c>
      <c r="J86" s="51" t="s">
        <v>52</v>
      </c>
      <c r="K86" s="63" t="s">
        <v>191</v>
      </c>
      <c r="L86" s="24" t="s">
        <v>53</v>
      </c>
      <c r="M86" s="100"/>
      <c r="N86">
        <v>129</v>
      </c>
      <c r="O86">
        <v>121</v>
      </c>
      <c r="P86">
        <v>1102</v>
      </c>
      <c r="S86">
        <v>60</v>
      </c>
      <c r="U86" s="33" t="str">
        <f>VLOOKUP(AF86, method!$A$1:$B$15, 2, 0)</f>
        <v>留後</v>
      </c>
      <c r="V86" s="42">
        <v>1200</v>
      </c>
      <c r="W86">
        <v>1</v>
      </c>
      <c r="X86">
        <v>27</v>
      </c>
      <c r="Y86">
        <v>12</v>
      </c>
      <c r="Z86">
        <v>25</v>
      </c>
      <c r="AA86" s="39" t="s">
        <v>384</v>
      </c>
      <c r="AB86" s="35" t="s">
        <v>377</v>
      </c>
      <c r="AC86">
        <v>4</v>
      </c>
      <c r="AD86">
        <v>46</v>
      </c>
      <c r="AE86" s="37" t="s">
        <v>419</v>
      </c>
      <c r="AF86">
        <v>14</v>
      </c>
      <c r="AG86">
        <v>14</v>
      </c>
      <c r="AH86">
        <v>12</v>
      </c>
      <c r="AL86" t="s">
        <v>34</v>
      </c>
      <c r="AX86" t="s">
        <v>1389</v>
      </c>
    </row>
    <row r="87" spans="1:50" hidden="1" x14ac:dyDescent="0.25">
      <c r="A87" s="17" t="s">
        <v>1</v>
      </c>
      <c r="B87" s="24" t="s">
        <v>51</v>
      </c>
      <c r="C87">
        <v>9.7799999999999994</v>
      </c>
      <c r="D87">
        <v>10.179999999999998</v>
      </c>
      <c r="E87">
        <v>8</v>
      </c>
      <c r="G87">
        <v>10</v>
      </c>
      <c r="H87">
        <v>6</v>
      </c>
      <c r="J87" s="51" t="s">
        <v>52</v>
      </c>
      <c r="K87" s="57" t="s">
        <v>77</v>
      </c>
      <c r="L87" s="24" t="s">
        <v>53</v>
      </c>
      <c r="M87" s="100"/>
      <c r="N87">
        <v>129</v>
      </c>
      <c r="O87">
        <v>123</v>
      </c>
      <c r="P87">
        <v>1100</v>
      </c>
      <c r="S87">
        <v>23</v>
      </c>
      <c r="U87" s="32" t="str">
        <f>VLOOKUP(AF87, method!$A$1:$B$15, 2, 0)</f>
        <v>中前</v>
      </c>
      <c r="V87" s="42">
        <v>1200</v>
      </c>
      <c r="W87">
        <v>1</v>
      </c>
      <c r="X87">
        <v>23</v>
      </c>
      <c r="Y87">
        <v>11</v>
      </c>
      <c r="Z87">
        <v>25</v>
      </c>
      <c r="AA87" s="39" t="s">
        <v>390</v>
      </c>
      <c r="AB87" s="35" t="s">
        <v>377</v>
      </c>
      <c r="AC87">
        <v>4</v>
      </c>
      <c r="AD87">
        <v>48</v>
      </c>
      <c r="AE87" s="37">
        <v>4</v>
      </c>
      <c r="AF87">
        <v>7</v>
      </c>
      <c r="AG87">
        <v>7</v>
      </c>
      <c r="AH87">
        <v>8</v>
      </c>
      <c r="AL87" t="s">
        <v>506</v>
      </c>
      <c r="AX87" t="s">
        <v>1389</v>
      </c>
    </row>
    <row r="88" spans="1:50" hidden="1" x14ac:dyDescent="0.25">
      <c r="A88" s="17" t="s">
        <v>1</v>
      </c>
      <c r="B88" s="24" t="s">
        <v>51</v>
      </c>
      <c r="C88">
        <v>22.47</v>
      </c>
      <c r="D88">
        <v>22.669999999999998</v>
      </c>
      <c r="E88">
        <v>13</v>
      </c>
      <c r="G88">
        <v>10</v>
      </c>
      <c r="H88">
        <v>11</v>
      </c>
      <c r="J88" s="51" t="s">
        <v>52</v>
      </c>
      <c r="K88" s="51" t="s">
        <v>52</v>
      </c>
      <c r="L88" s="24" t="s">
        <v>53</v>
      </c>
      <c r="M88" s="100"/>
      <c r="N88">
        <v>129</v>
      </c>
      <c r="O88">
        <v>124</v>
      </c>
      <c r="P88">
        <v>1119</v>
      </c>
      <c r="S88">
        <v>66</v>
      </c>
      <c r="U88" s="33" t="str">
        <f>VLOOKUP(AF88, method!$A$1:$B$15, 2, 0)</f>
        <v>留後</v>
      </c>
      <c r="V88">
        <v>1400</v>
      </c>
      <c r="W88">
        <v>1</v>
      </c>
      <c r="X88">
        <v>26</v>
      </c>
      <c r="Y88">
        <v>10</v>
      </c>
      <c r="Z88">
        <v>25</v>
      </c>
      <c r="AA88" s="39" t="s">
        <v>369</v>
      </c>
      <c r="AB88" s="35" t="s">
        <v>370</v>
      </c>
      <c r="AC88">
        <v>4</v>
      </c>
      <c r="AD88">
        <v>49</v>
      </c>
      <c r="AE88" s="37">
        <v>8</v>
      </c>
      <c r="AF88">
        <v>13</v>
      </c>
      <c r="AG88">
        <v>14</v>
      </c>
      <c r="AH88">
        <v>14</v>
      </c>
      <c r="AI88">
        <v>13</v>
      </c>
      <c r="AL88" t="s">
        <v>39</v>
      </c>
      <c r="AX88" t="s">
        <v>1389</v>
      </c>
    </row>
    <row r="89" spans="1:50" hidden="1" x14ac:dyDescent="0.25">
      <c r="A89" s="17" t="s">
        <v>1</v>
      </c>
      <c r="B89" s="24" t="s">
        <v>51</v>
      </c>
      <c r="C89">
        <v>9.7899999999999991</v>
      </c>
      <c r="D89">
        <v>9.8899999999999988</v>
      </c>
      <c r="E89">
        <v>9</v>
      </c>
      <c r="G89">
        <v>10</v>
      </c>
      <c r="H89">
        <v>13</v>
      </c>
      <c r="J89" s="51" t="s">
        <v>52</v>
      </c>
      <c r="K89" s="47" t="s">
        <v>32</v>
      </c>
      <c r="L89" s="24" t="s">
        <v>53</v>
      </c>
      <c r="M89" s="100"/>
      <c r="N89">
        <v>129</v>
      </c>
      <c r="O89">
        <v>125</v>
      </c>
      <c r="P89">
        <v>1122</v>
      </c>
      <c r="S89">
        <v>16</v>
      </c>
      <c r="U89" s="31" t="str">
        <f>VLOOKUP(AF89, method!$A$1:$B$15, 2, 0)</f>
        <v>中後</v>
      </c>
      <c r="V89" s="42">
        <v>1200</v>
      </c>
      <c r="W89">
        <v>1</v>
      </c>
      <c r="X89">
        <v>1</v>
      </c>
      <c r="Y89">
        <v>10</v>
      </c>
      <c r="Z89">
        <v>25</v>
      </c>
      <c r="AA89" s="39" t="s">
        <v>384</v>
      </c>
      <c r="AB89" s="35" t="s">
        <v>370</v>
      </c>
      <c r="AC89">
        <v>4</v>
      </c>
      <c r="AD89">
        <v>49</v>
      </c>
      <c r="AE89" s="37">
        <v>3</v>
      </c>
      <c r="AF89">
        <v>10</v>
      </c>
      <c r="AG89">
        <v>8</v>
      </c>
      <c r="AH89">
        <v>9</v>
      </c>
      <c r="AL89" t="s">
        <v>507</v>
      </c>
      <c r="AX89" t="s">
        <v>1389</v>
      </c>
    </row>
    <row r="90" spans="1:50" hidden="1" x14ac:dyDescent="0.25">
      <c r="A90" s="17" t="s">
        <v>1</v>
      </c>
      <c r="B90" s="24" t="s">
        <v>51</v>
      </c>
      <c r="C90">
        <v>9.33</v>
      </c>
      <c r="D90">
        <v>9.73</v>
      </c>
      <c r="E90">
        <v>4</v>
      </c>
      <c r="G90">
        <v>10</v>
      </c>
      <c r="H90">
        <v>2</v>
      </c>
      <c r="J90" s="51" t="s">
        <v>52</v>
      </c>
      <c r="K90" s="47" t="s">
        <v>32</v>
      </c>
      <c r="L90" s="24" t="s">
        <v>53</v>
      </c>
      <c r="M90" s="100"/>
      <c r="N90">
        <v>129</v>
      </c>
      <c r="O90">
        <v>129</v>
      </c>
      <c r="P90">
        <v>1107</v>
      </c>
      <c r="S90">
        <v>2.5</v>
      </c>
      <c r="U90" s="32" t="str">
        <f>VLOOKUP(AF90, method!$A$1:$B$15, 2, 0)</f>
        <v>中前</v>
      </c>
      <c r="V90" s="42">
        <v>1200</v>
      </c>
      <c r="W90">
        <v>1</v>
      </c>
      <c r="X90">
        <v>14</v>
      </c>
      <c r="Y90">
        <v>9</v>
      </c>
      <c r="Z90">
        <v>25</v>
      </c>
      <c r="AA90" s="39" t="s">
        <v>394</v>
      </c>
      <c r="AB90" s="35" t="s">
        <v>370</v>
      </c>
      <c r="AC90">
        <v>4</v>
      </c>
      <c r="AD90">
        <v>49</v>
      </c>
      <c r="AE90" s="38" t="s">
        <v>447</v>
      </c>
      <c r="AF90">
        <v>5</v>
      </c>
      <c r="AG90">
        <v>4</v>
      </c>
      <c r="AH90">
        <v>4</v>
      </c>
      <c r="AL90" t="s">
        <v>34</v>
      </c>
      <c r="AX90" t="s">
        <v>1389</v>
      </c>
    </row>
    <row r="91" spans="1:50" hidden="1" x14ac:dyDescent="0.25">
      <c r="A91" s="17" t="s">
        <v>1</v>
      </c>
      <c r="B91" s="24" t="s">
        <v>51</v>
      </c>
      <c r="C91">
        <v>9.52</v>
      </c>
      <c r="D91">
        <v>9.82</v>
      </c>
      <c r="E91" s="15">
        <v>1</v>
      </c>
      <c r="F91" s="90"/>
      <c r="G91">
        <v>10</v>
      </c>
      <c r="H91">
        <v>12</v>
      </c>
      <c r="J91" s="51" t="s">
        <v>52</v>
      </c>
      <c r="K91" s="47" t="s">
        <v>32</v>
      </c>
      <c r="L91" s="24" t="s">
        <v>53</v>
      </c>
      <c r="M91" s="100"/>
      <c r="N91">
        <v>129</v>
      </c>
      <c r="O91">
        <v>121</v>
      </c>
      <c r="P91">
        <v>1100</v>
      </c>
      <c r="S91">
        <v>5.5</v>
      </c>
      <c r="U91" s="31" t="str">
        <f>VLOOKUP(AF91, method!$A$1:$B$15, 2, 0)</f>
        <v>中後</v>
      </c>
      <c r="V91" s="42">
        <v>1200</v>
      </c>
      <c r="W91">
        <v>1</v>
      </c>
      <c r="X91">
        <v>7</v>
      </c>
      <c r="Y91">
        <v>9</v>
      </c>
      <c r="Z91">
        <v>25</v>
      </c>
      <c r="AA91" s="39" t="s">
        <v>369</v>
      </c>
      <c r="AB91" s="36" t="s">
        <v>459</v>
      </c>
      <c r="AC91">
        <v>4</v>
      </c>
      <c r="AD91">
        <v>43</v>
      </c>
      <c r="AE91" s="38" t="s">
        <v>461</v>
      </c>
      <c r="AF91">
        <v>10</v>
      </c>
      <c r="AG91">
        <v>8</v>
      </c>
      <c r="AH91">
        <v>1</v>
      </c>
      <c r="AL91" t="s">
        <v>34</v>
      </c>
      <c r="AX91" t="s">
        <v>1389</v>
      </c>
    </row>
    <row r="92" spans="1:50" hidden="1" x14ac:dyDescent="0.25">
      <c r="A92" s="17" t="s">
        <v>1</v>
      </c>
      <c r="B92" s="24" t="s">
        <v>51</v>
      </c>
      <c r="C92">
        <v>9.7200000000000006</v>
      </c>
      <c r="D92">
        <v>10.020000000000001</v>
      </c>
      <c r="E92" s="15">
        <v>3</v>
      </c>
      <c r="F92" s="90"/>
      <c r="G92">
        <v>10</v>
      </c>
      <c r="H92">
        <v>7</v>
      </c>
      <c r="J92" s="51" t="s">
        <v>52</v>
      </c>
      <c r="K92" s="70" t="s">
        <v>510</v>
      </c>
      <c r="L92" s="24" t="s">
        <v>53</v>
      </c>
      <c r="M92" s="100"/>
      <c r="N92">
        <v>129</v>
      </c>
      <c r="O92">
        <v>120</v>
      </c>
      <c r="P92">
        <v>1091</v>
      </c>
      <c r="S92">
        <v>26</v>
      </c>
      <c r="U92" s="31" t="str">
        <f>VLOOKUP(AF92, method!$A$1:$B$15, 2, 0)</f>
        <v>中後</v>
      </c>
      <c r="V92" s="42">
        <v>1200</v>
      </c>
      <c r="W92">
        <v>1</v>
      </c>
      <c r="X92">
        <v>5</v>
      </c>
      <c r="Y92">
        <v>7</v>
      </c>
      <c r="Z92">
        <v>25</v>
      </c>
      <c r="AA92" s="39" t="s">
        <v>430</v>
      </c>
      <c r="AB92" s="35" t="s">
        <v>370</v>
      </c>
      <c r="AC92">
        <v>4</v>
      </c>
      <c r="AD92">
        <v>45</v>
      </c>
      <c r="AE92" s="38" t="s">
        <v>511</v>
      </c>
      <c r="AF92">
        <v>8</v>
      </c>
      <c r="AG92">
        <v>8</v>
      </c>
      <c r="AH92">
        <v>3</v>
      </c>
      <c r="AL92" t="s">
        <v>94</v>
      </c>
      <c r="AX92" t="s">
        <v>1389</v>
      </c>
    </row>
    <row r="93" spans="1:50" hidden="1" x14ac:dyDescent="0.25">
      <c r="A93" s="17" t="s">
        <v>1</v>
      </c>
      <c r="B93" s="24" t="s">
        <v>51</v>
      </c>
      <c r="C93">
        <v>22.3</v>
      </c>
      <c r="D93">
        <v>22.9</v>
      </c>
      <c r="E93">
        <v>10</v>
      </c>
      <c r="G93">
        <v>10</v>
      </c>
      <c r="H93">
        <v>2</v>
      </c>
      <c r="J93" s="51" t="s">
        <v>52</v>
      </c>
      <c r="K93" s="70" t="s">
        <v>510</v>
      </c>
      <c r="L93" s="24" t="s">
        <v>53</v>
      </c>
      <c r="M93" s="100"/>
      <c r="N93">
        <v>129</v>
      </c>
      <c r="O93">
        <v>122</v>
      </c>
      <c r="P93">
        <v>1078</v>
      </c>
      <c r="S93">
        <v>14</v>
      </c>
      <c r="U93" s="33" t="str">
        <f>VLOOKUP(AF93, method!$A$1:$B$15, 2, 0)</f>
        <v>留後</v>
      </c>
      <c r="V93">
        <v>1400</v>
      </c>
      <c r="W93">
        <v>1</v>
      </c>
      <c r="X93">
        <v>14</v>
      </c>
      <c r="Y93">
        <v>6</v>
      </c>
      <c r="Z93">
        <v>25</v>
      </c>
      <c r="AA93" s="39" t="s">
        <v>430</v>
      </c>
      <c r="AB93" s="35" t="s">
        <v>377</v>
      </c>
      <c r="AC93">
        <v>4</v>
      </c>
      <c r="AD93">
        <v>47</v>
      </c>
      <c r="AE93" s="37" t="s">
        <v>440</v>
      </c>
      <c r="AF93">
        <v>11</v>
      </c>
      <c r="AG93">
        <v>7</v>
      </c>
      <c r="AH93">
        <v>7</v>
      </c>
      <c r="AI93">
        <v>10</v>
      </c>
      <c r="AL93" t="s">
        <v>18</v>
      </c>
      <c r="AX93" t="s">
        <v>1389</v>
      </c>
    </row>
    <row r="94" spans="1:50" hidden="1" x14ac:dyDescent="0.25">
      <c r="A94" s="17" t="s">
        <v>1</v>
      </c>
      <c r="B94" s="24" t="s">
        <v>51</v>
      </c>
      <c r="C94">
        <v>9.48</v>
      </c>
      <c r="D94">
        <v>9.68</v>
      </c>
      <c r="E94">
        <v>6</v>
      </c>
      <c r="G94">
        <v>10</v>
      </c>
      <c r="H94">
        <v>12</v>
      </c>
      <c r="J94" s="51" t="s">
        <v>52</v>
      </c>
      <c r="K94" s="70" t="s">
        <v>510</v>
      </c>
      <c r="L94" s="24" t="s">
        <v>53</v>
      </c>
      <c r="M94" s="100"/>
      <c r="N94">
        <v>129</v>
      </c>
      <c r="O94">
        <v>123</v>
      </c>
      <c r="P94">
        <v>1086</v>
      </c>
      <c r="S94">
        <v>64</v>
      </c>
      <c r="U94" s="31" t="str">
        <f>VLOOKUP(AF94, method!$A$1:$B$15, 2, 0)</f>
        <v>中後</v>
      </c>
      <c r="V94" s="42">
        <v>1200</v>
      </c>
      <c r="W94">
        <v>1</v>
      </c>
      <c r="X94">
        <v>18</v>
      </c>
      <c r="Y94">
        <v>5</v>
      </c>
      <c r="Z94">
        <v>25</v>
      </c>
      <c r="AA94" s="39" t="s">
        <v>430</v>
      </c>
      <c r="AB94" s="35" t="s">
        <v>370</v>
      </c>
      <c r="AC94">
        <v>4</v>
      </c>
      <c r="AD94">
        <v>49</v>
      </c>
      <c r="AE94" s="37">
        <v>3</v>
      </c>
      <c r="AF94">
        <v>9</v>
      </c>
      <c r="AG94">
        <v>12</v>
      </c>
      <c r="AH94">
        <v>6</v>
      </c>
      <c r="AL94" t="s">
        <v>514</v>
      </c>
      <c r="AX94" t="s">
        <v>1389</v>
      </c>
    </row>
    <row r="95" spans="1:50" hidden="1" x14ac:dyDescent="0.25">
      <c r="A95" s="17" t="s">
        <v>1</v>
      </c>
      <c r="B95" s="24" t="s">
        <v>51</v>
      </c>
      <c r="C95">
        <v>10.58</v>
      </c>
      <c r="D95">
        <v>10.68</v>
      </c>
      <c r="E95">
        <v>11</v>
      </c>
      <c r="G95">
        <v>10</v>
      </c>
      <c r="H95">
        <v>10</v>
      </c>
      <c r="J95" s="51" t="s">
        <v>52</v>
      </c>
      <c r="K95" s="70" t="s">
        <v>510</v>
      </c>
      <c r="L95" s="24" t="s">
        <v>53</v>
      </c>
      <c r="M95" s="100"/>
      <c r="N95">
        <v>129</v>
      </c>
      <c r="O95">
        <v>127</v>
      </c>
      <c r="P95">
        <v>1095</v>
      </c>
      <c r="S95">
        <v>56</v>
      </c>
      <c r="U95" s="31" t="str">
        <f>VLOOKUP(AF95, method!$A$1:$B$15, 2, 0)</f>
        <v>中後</v>
      </c>
      <c r="V95" s="42">
        <v>1200</v>
      </c>
      <c r="W95">
        <v>1</v>
      </c>
      <c r="X95">
        <v>23</v>
      </c>
      <c r="Y95">
        <v>4</v>
      </c>
      <c r="Z95">
        <v>25</v>
      </c>
      <c r="AA95" s="40" t="s">
        <v>398</v>
      </c>
      <c r="AB95" s="35" t="s">
        <v>377</v>
      </c>
      <c r="AC95">
        <v>4</v>
      </c>
      <c r="AD95">
        <v>51</v>
      </c>
      <c r="AE95" s="37">
        <v>5</v>
      </c>
      <c r="AF95">
        <v>10</v>
      </c>
      <c r="AG95">
        <v>10</v>
      </c>
      <c r="AH95">
        <v>11</v>
      </c>
      <c r="AL95" t="s">
        <v>39</v>
      </c>
      <c r="AX95" t="s">
        <v>1389</v>
      </c>
    </row>
    <row r="96" spans="1:50" hidden="1" x14ac:dyDescent="0.25">
      <c r="A96" s="17" t="s">
        <v>1</v>
      </c>
      <c r="B96" s="24" t="s">
        <v>51</v>
      </c>
      <c r="C96">
        <v>10.29</v>
      </c>
      <c r="D96">
        <v>10.489999999999998</v>
      </c>
      <c r="E96">
        <v>10</v>
      </c>
      <c r="G96">
        <v>10</v>
      </c>
      <c r="H96">
        <v>5</v>
      </c>
      <c r="J96" s="51" t="s">
        <v>52</v>
      </c>
      <c r="K96" s="70" t="s">
        <v>510</v>
      </c>
      <c r="L96" s="24" t="s">
        <v>53</v>
      </c>
      <c r="M96" s="100"/>
      <c r="N96">
        <v>129</v>
      </c>
      <c r="O96">
        <v>129</v>
      </c>
      <c r="P96">
        <v>1088</v>
      </c>
      <c r="S96">
        <v>14</v>
      </c>
      <c r="U96" s="32" t="str">
        <f>VLOOKUP(AF96, method!$A$1:$B$15, 2, 0)</f>
        <v>中前</v>
      </c>
      <c r="V96" s="42">
        <v>1200</v>
      </c>
      <c r="W96">
        <v>1</v>
      </c>
      <c r="X96">
        <v>2</v>
      </c>
      <c r="Y96">
        <v>4</v>
      </c>
      <c r="Z96">
        <v>25</v>
      </c>
      <c r="AA96" s="40" t="s">
        <v>446</v>
      </c>
      <c r="AB96" s="35" t="s">
        <v>370</v>
      </c>
      <c r="AC96">
        <v>4</v>
      </c>
      <c r="AD96">
        <v>52</v>
      </c>
      <c r="AE96" s="37">
        <v>4</v>
      </c>
      <c r="AF96">
        <v>7</v>
      </c>
      <c r="AG96">
        <v>7</v>
      </c>
      <c r="AH96">
        <v>10</v>
      </c>
      <c r="AL96" t="s">
        <v>98</v>
      </c>
      <c r="AX96" t="s">
        <v>1389</v>
      </c>
    </row>
    <row r="97" spans="1:50" hidden="1" x14ac:dyDescent="0.25">
      <c r="A97" s="17" t="s">
        <v>1</v>
      </c>
      <c r="B97" s="24" t="s">
        <v>51</v>
      </c>
      <c r="C97">
        <v>10.4</v>
      </c>
      <c r="D97">
        <v>10.4</v>
      </c>
      <c r="E97">
        <v>5</v>
      </c>
      <c r="G97">
        <v>10</v>
      </c>
      <c r="H97">
        <v>10</v>
      </c>
      <c r="J97" s="51" t="s">
        <v>52</v>
      </c>
      <c r="K97" s="70" t="s">
        <v>510</v>
      </c>
      <c r="L97" s="24" t="s">
        <v>53</v>
      </c>
      <c r="M97" s="100"/>
      <c r="N97">
        <v>129</v>
      </c>
      <c r="O97">
        <v>128</v>
      </c>
      <c r="P97">
        <v>1080</v>
      </c>
      <c r="S97">
        <v>8.1</v>
      </c>
      <c r="U97" s="32" t="str">
        <f>VLOOKUP(AF97, method!$A$1:$B$15, 2, 0)</f>
        <v>中前</v>
      </c>
      <c r="V97" s="42">
        <v>1200</v>
      </c>
      <c r="W97">
        <v>1</v>
      </c>
      <c r="X97">
        <v>12</v>
      </c>
      <c r="Y97">
        <v>1</v>
      </c>
      <c r="Z97">
        <v>25</v>
      </c>
      <c r="AA97" s="39" t="s">
        <v>430</v>
      </c>
      <c r="AB97" s="35" t="s">
        <v>377</v>
      </c>
      <c r="AC97">
        <v>4</v>
      </c>
      <c r="AD97">
        <v>52</v>
      </c>
      <c r="AE97" s="38" t="s">
        <v>517</v>
      </c>
      <c r="AF97">
        <v>6</v>
      </c>
      <c r="AG97">
        <v>7</v>
      </c>
      <c r="AH97">
        <v>5</v>
      </c>
      <c r="AL97" t="s">
        <v>18</v>
      </c>
      <c r="AX97" t="s">
        <v>1389</v>
      </c>
    </row>
    <row r="98" spans="1:50" hidden="1" x14ac:dyDescent="0.25">
      <c r="A98" s="17" t="s">
        <v>1</v>
      </c>
      <c r="B98" s="24" t="s">
        <v>51</v>
      </c>
      <c r="C98">
        <v>9.19</v>
      </c>
      <c r="D98">
        <v>9.3899999999999988</v>
      </c>
      <c r="E98" s="15">
        <v>3</v>
      </c>
      <c r="F98" s="90"/>
      <c r="G98">
        <v>10</v>
      </c>
      <c r="H98">
        <v>3</v>
      </c>
      <c r="J98" s="51" t="s">
        <v>52</v>
      </c>
      <c r="K98" s="70" t="s">
        <v>510</v>
      </c>
      <c r="L98" s="24" t="s">
        <v>53</v>
      </c>
      <c r="M98" s="100"/>
      <c r="N98">
        <v>129</v>
      </c>
      <c r="O98">
        <v>128</v>
      </c>
      <c r="P98">
        <v>1077</v>
      </c>
      <c r="S98">
        <v>93</v>
      </c>
      <c r="U98" s="32" t="str">
        <f>VLOOKUP(AF98, method!$A$1:$B$15, 2, 0)</f>
        <v>中前</v>
      </c>
      <c r="V98" s="42">
        <v>1200</v>
      </c>
      <c r="W98">
        <v>1</v>
      </c>
      <c r="X98">
        <v>22</v>
      </c>
      <c r="Y98">
        <v>12</v>
      </c>
      <c r="Z98">
        <v>24</v>
      </c>
      <c r="AA98" s="39" t="s">
        <v>384</v>
      </c>
      <c r="AB98" s="35" t="s">
        <v>377</v>
      </c>
      <c r="AC98">
        <v>4</v>
      </c>
      <c r="AD98">
        <v>52</v>
      </c>
      <c r="AE98" s="38" t="s">
        <v>463</v>
      </c>
      <c r="AF98">
        <v>6</v>
      </c>
      <c r="AG98">
        <v>5</v>
      </c>
      <c r="AH98">
        <v>3</v>
      </c>
      <c r="AL98" t="s">
        <v>181</v>
      </c>
      <c r="AX98" t="s">
        <v>1389</v>
      </c>
    </row>
    <row r="99" spans="1:50" hidden="1" x14ac:dyDescent="0.25">
      <c r="A99" s="17" t="s">
        <v>1</v>
      </c>
      <c r="B99" s="25" t="s">
        <v>55</v>
      </c>
      <c r="C99">
        <v>41.86</v>
      </c>
      <c r="D99">
        <v>41.36</v>
      </c>
      <c r="E99">
        <v>10</v>
      </c>
      <c r="G99">
        <v>6</v>
      </c>
      <c r="H99">
        <v>10</v>
      </c>
      <c r="J99" s="52" t="s">
        <v>56</v>
      </c>
      <c r="K99" s="71" t="s">
        <v>350</v>
      </c>
      <c r="L99" s="25" t="s">
        <v>57</v>
      </c>
      <c r="M99" s="101"/>
      <c r="N99">
        <v>127</v>
      </c>
      <c r="O99">
        <v>135</v>
      </c>
      <c r="P99">
        <v>1136</v>
      </c>
      <c r="S99">
        <v>70</v>
      </c>
      <c r="U99" s="33" t="str">
        <f>VLOOKUP(AF99, method!$A$1:$B$15, 2, 0)</f>
        <v>留後</v>
      </c>
      <c r="V99">
        <v>1650</v>
      </c>
      <c r="W99">
        <v>1</v>
      </c>
      <c r="X99">
        <v>15</v>
      </c>
      <c r="Y99">
        <v>7</v>
      </c>
      <c r="Z99">
        <v>26</v>
      </c>
      <c r="AA99" s="40" t="s">
        <v>398</v>
      </c>
      <c r="AB99" s="35" t="s">
        <v>377</v>
      </c>
      <c r="AC99">
        <v>5</v>
      </c>
      <c r="AD99">
        <v>40</v>
      </c>
      <c r="AE99" s="37" t="s">
        <v>520</v>
      </c>
      <c r="AF99">
        <v>12</v>
      </c>
      <c r="AG99">
        <v>12</v>
      </c>
      <c r="AH99">
        <v>12</v>
      </c>
      <c r="AI99">
        <v>10</v>
      </c>
      <c r="AL99" t="s">
        <v>521</v>
      </c>
      <c r="AX99" t="s">
        <v>1389</v>
      </c>
    </row>
    <row r="100" spans="1:50" x14ac:dyDescent="0.25">
      <c r="A100" s="17" t="s">
        <v>1</v>
      </c>
      <c r="B100" s="18" t="s">
        <v>76</v>
      </c>
      <c r="C100">
        <v>10.15</v>
      </c>
      <c r="D100">
        <v>9.85</v>
      </c>
      <c r="E100" s="106">
        <v>5</v>
      </c>
      <c r="G100">
        <v>11</v>
      </c>
      <c r="H100">
        <v>5</v>
      </c>
      <c r="J100" s="57" t="s">
        <v>77</v>
      </c>
      <c r="K100" s="51" t="s">
        <v>52</v>
      </c>
      <c r="L100" s="19" t="s">
        <v>78</v>
      </c>
      <c r="M100" s="95"/>
      <c r="N100">
        <v>120</v>
      </c>
      <c r="O100">
        <v>135</v>
      </c>
      <c r="P100">
        <v>1134</v>
      </c>
      <c r="S100">
        <v>30</v>
      </c>
      <c r="U100" s="33" t="str">
        <f>VLOOKUP(AF100, method!$A$1:$B$15, 2, 0)</f>
        <v>留後</v>
      </c>
      <c r="V100" s="42">
        <v>1200</v>
      </c>
      <c r="W100">
        <v>1</v>
      </c>
      <c r="X100">
        <v>19</v>
      </c>
      <c r="Y100">
        <v>2</v>
      </c>
      <c r="Z100">
        <v>26</v>
      </c>
      <c r="AA100" s="39" t="s">
        <v>369</v>
      </c>
      <c r="AB100" s="35" t="s">
        <v>377</v>
      </c>
      <c r="AC100">
        <v>5</v>
      </c>
      <c r="AD100">
        <v>39</v>
      </c>
      <c r="AE100" s="38" t="s">
        <v>511</v>
      </c>
      <c r="AF100">
        <v>11</v>
      </c>
      <c r="AG100">
        <v>9</v>
      </c>
      <c r="AH100">
        <v>5</v>
      </c>
      <c r="AL100" t="s">
        <v>94</v>
      </c>
    </row>
    <row r="101" spans="1:50" x14ac:dyDescent="0.25">
      <c r="A101" s="17" t="s">
        <v>1</v>
      </c>
      <c r="B101" s="18" t="s">
        <v>76</v>
      </c>
      <c r="C101">
        <v>10.16</v>
      </c>
      <c r="D101">
        <v>10.66</v>
      </c>
      <c r="E101" s="106">
        <v>10</v>
      </c>
      <c r="G101">
        <v>11</v>
      </c>
      <c r="H101">
        <v>3</v>
      </c>
      <c r="J101" s="57" t="s">
        <v>77</v>
      </c>
      <c r="K101" s="62" t="s">
        <v>154</v>
      </c>
      <c r="L101" s="19" t="s">
        <v>78</v>
      </c>
      <c r="M101" s="95"/>
      <c r="N101">
        <v>120</v>
      </c>
      <c r="O101">
        <v>117</v>
      </c>
      <c r="P101">
        <v>1150</v>
      </c>
      <c r="S101">
        <v>20</v>
      </c>
      <c r="U101" s="31" t="str">
        <f>VLOOKUP(AF101, method!$A$1:$B$15, 2, 0)</f>
        <v>中後</v>
      </c>
      <c r="V101" s="42">
        <v>1200</v>
      </c>
      <c r="W101">
        <v>1</v>
      </c>
      <c r="X101">
        <v>1</v>
      </c>
      <c r="Y101">
        <v>1</v>
      </c>
      <c r="Z101">
        <v>26</v>
      </c>
      <c r="AA101" s="39" t="s">
        <v>390</v>
      </c>
      <c r="AB101" s="35" t="s">
        <v>377</v>
      </c>
      <c r="AC101">
        <v>4</v>
      </c>
      <c r="AD101">
        <v>41</v>
      </c>
      <c r="AE101" s="37" t="s">
        <v>382</v>
      </c>
      <c r="AF101">
        <v>9</v>
      </c>
      <c r="AG101">
        <v>10</v>
      </c>
      <c r="AH101">
        <v>10</v>
      </c>
      <c r="AL101" t="s">
        <v>18</v>
      </c>
    </row>
    <row r="102" spans="1:50" hidden="1" x14ac:dyDescent="0.25">
      <c r="A102" s="17" t="s">
        <v>1</v>
      </c>
      <c r="B102" s="25" t="s">
        <v>55</v>
      </c>
      <c r="C102">
        <v>57.41</v>
      </c>
      <c r="D102">
        <v>57.51</v>
      </c>
      <c r="E102" s="106">
        <v>14</v>
      </c>
      <c r="G102">
        <v>6</v>
      </c>
      <c r="H102">
        <v>6</v>
      </c>
      <c r="J102" s="52" t="s">
        <v>56</v>
      </c>
      <c r="K102" s="71" t="s">
        <v>350</v>
      </c>
      <c r="L102" s="25" t="s">
        <v>57</v>
      </c>
      <c r="M102" s="101"/>
      <c r="N102">
        <v>127</v>
      </c>
      <c r="O102">
        <v>123</v>
      </c>
      <c r="P102">
        <v>1090</v>
      </c>
      <c r="S102">
        <v>280</v>
      </c>
      <c r="U102" s="33" t="str">
        <f>VLOOKUP(AF102, method!$A$1:$B$15, 2, 0)</f>
        <v>留後</v>
      </c>
      <c r="V102">
        <v>1000</v>
      </c>
      <c r="W102">
        <v>0</v>
      </c>
      <c r="X102">
        <v>19</v>
      </c>
      <c r="Y102">
        <v>4</v>
      </c>
      <c r="Z102">
        <v>26</v>
      </c>
      <c r="AA102" s="39" t="s">
        <v>430</v>
      </c>
      <c r="AB102" s="35" t="s">
        <v>370</v>
      </c>
      <c r="AC102">
        <v>4</v>
      </c>
      <c r="AD102">
        <v>48</v>
      </c>
      <c r="AE102" s="37" t="s">
        <v>525</v>
      </c>
      <c r="AF102">
        <v>14</v>
      </c>
      <c r="AG102">
        <v>14</v>
      </c>
      <c r="AH102">
        <v>14</v>
      </c>
      <c r="AL102" t="s">
        <v>106</v>
      </c>
      <c r="AX102" t="s">
        <v>1389</v>
      </c>
    </row>
    <row r="103" spans="1:50" hidden="1" x14ac:dyDescent="0.25">
      <c r="A103" s="17" t="s">
        <v>1</v>
      </c>
      <c r="B103" s="25" t="s">
        <v>55</v>
      </c>
      <c r="C103">
        <v>12.13</v>
      </c>
      <c r="D103">
        <v>12.430000000000001</v>
      </c>
      <c r="E103">
        <v>12</v>
      </c>
      <c r="G103">
        <v>6</v>
      </c>
      <c r="H103">
        <v>8</v>
      </c>
      <c r="J103" s="52" t="s">
        <v>56</v>
      </c>
      <c r="K103" s="72" t="s">
        <v>354</v>
      </c>
      <c r="L103" s="25" t="s">
        <v>57</v>
      </c>
      <c r="M103" s="101"/>
      <c r="N103">
        <v>127</v>
      </c>
      <c r="O103">
        <v>119</v>
      </c>
      <c r="P103">
        <v>1075</v>
      </c>
      <c r="S103">
        <v>160</v>
      </c>
      <c r="U103" s="31" t="str">
        <f>VLOOKUP(AF103, method!$A$1:$B$15, 2, 0)</f>
        <v>中後</v>
      </c>
      <c r="V103" s="42">
        <v>1200</v>
      </c>
      <c r="W103">
        <v>1</v>
      </c>
      <c r="X103">
        <v>5</v>
      </c>
      <c r="Y103">
        <v>7</v>
      </c>
      <c r="Z103">
        <v>25</v>
      </c>
      <c r="AA103" s="39" t="s">
        <v>430</v>
      </c>
      <c r="AB103" s="35" t="s">
        <v>370</v>
      </c>
      <c r="AC103" t="s">
        <v>526</v>
      </c>
      <c r="AD103" t="s">
        <v>385</v>
      </c>
      <c r="AE103" s="37" t="s">
        <v>379</v>
      </c>
      <c r="AF103">
        <v>9</v>
      </c>
      <c r="AG103">
        <v>10</v>
      </c>
      <c r="AH103">
        <v>12</v>
      </c>
      <c r="AL103" t="s">
        <v>385</v>
      </c>
      <c r="AX103" t="s">
        <v>1389</v>
      </c>
    </row>
    <row r="104" spans="1:50" hidden="1" x14ac:dyDescent="0.25">
      <c r="A104" s="17" t="s">
        <v>1</v>
      </c>
      <c r="B104" s="25" t="s">
        <v>55</v>
      </c>
      <c r="C104">
        <v>57.71</v>
      </c>
      <c r="D104">
        <v>57.910000000000004</v>
      </c>
      <c r="E104">
        <v>13</v>
      </c>
      <c r="G104">
        <v>6</v>
      </c>
      <c r="H104">
        <v>7</v>
      </c>
      <c r="J104" s="52" t="s">
        <v>56</v>
      </c>
      <c r="K104" s="61" t="s">
        <v>128</v>
      </c>
      <c r="L104" s="25" t="s">
        <v>57</v>
      </c>
      <c r="M104" s="101"/>
      <c r="N104">
        <v>127</v>
      </c>
      <c r="O104">
        <v>121</v>
      </c>
      <c r="P104">
        <v>1081</v>
      </c>
      <c r="S104">
        <v>67</v>
      </c>
      <c r="U104" s="31" t="str">
        <f>VLOOKUP(AF104, method!$A$1:$B$15, 2, 0)</f>
        <v>中後</v>
      </c>
      <c r="V104">
        <v>1000</v>
      </c>
      <c r="W104">
        <v>0</v>
      </c>
      <c r="X104">
        <v>14</v>
      </c>
      <c r="Y104">
        <v>6</v>
      </c>
      <c r="Z104">
        <v>25</v>
      </c>
      <c r="AA104" s="39" t="s">
        <v>430</v>
      </c>
      <c r="AB104" s="35" t="s">
        <v>377</v>
      </c>
      <c r="AC104" t="s">
        <v>526</v>
      </c>
      <c r="AD104" t="s">
        <v>385</v>
      </c>
      <c r="AE104" s="37" t="s">
        <v>527</v>
      </c>
      <c r="AF104">
        <v>10</v>
      </c>
      <c r="AG104">
        <v>12</v>
      </c>
      <c r="AH104">
        <v>13</v>
      </c>
      <c r="AL104" t="s">
        <v>385</v>
      </c>
      <c r="AX104" t="s">
        <v>1389</v>
      </c>
    </row>
    <row r="105" spans="1:50" x14ac:dyDescent="0.25">
      <c r="A105" s="17" t="s">
        <v>1</v>
      </c>
      <c r="B105" s="20" t="s">
        <v>31</v>
      </c>
      <c r="C105">
        <v>10.18</v>
      </c>
      <c r="D105">
        <v>10.280000000000001</v>
      </c>
      <c r="E105" s="106">
        <v>9</v>
      </c>
      <c r="G105">
        <v>7</v>
      </c>
      <c r="H105">
        <v>13</v>
      </c>
      <c r="J105" s="47" t="s">
        <v>32</v>
      </c>
      <c r="K105" s="59" t="s">
        <v>111</v>
      </c>
      <c r="L105" s="20" t="s">
        <v>33</v>
      </c>
      <c r="M105" s="96"/>
      <c r="N105">
        <v>134</v>
      </c>
      <c r="O105">
        <v>126</v>
      </c>
      <c r="P105">
        <v>1165</v>
      </c>
      <c r="S105">
        <v>20</v>
      </c>
      <c r="U105" s="33" t="str">
        <f>VLOOKUP(AF105, method!$A$1:$B$15, 2, 0)</f>
        <v>留後</v>
      </c>
      <c r="V105" s="42">
        <v>1200</v>
      </c>
      <c r="W105">
        <v>1</v>
      </c>
      <c r="X105">
        <v>19</v>
      </c>
      <c r="Y105">
        <v>2</v>
      </c>
      <c r="Z105">
        <v>26</v>
      </c>
      <c r="AA105" s="39" t="s">
        <v>369</v>
      </c>
      <c r="AB105" s="35" t="s">
        <v>377</v>
      </c>
      <c r="AC105">
        <v>4</v>
      </c>
      <c r="AD105">
        <v>49</v>
      </c>
      <c r="AE105" s="37" t="s">
        <v>408</v>
      </c>
      <c r="AF105">
        <v>13</v>
      </c>
      <c r="AG105">
        <v>12</v>
      </c>
      <c r="AH105">
        <v>9</v>
      </c>
      <c r="AL105" t="s">
        <v>18</v>
      </c>
    </row>
    <row r="106" spans="1:50" hidden="1" x14ac:dyDescent="0.25">
      <c r="A106" s="17" t="s">
        <v>1</v>
      </c>
      <c r="B106" s="26" t="s">
        <v>59</v>
      </c>
      <c r="C106">
        <v>10.8</v>
      </c>
      <c r="D106">
        <v>11.200000000000001</v>
      </c>
      <c r="E106">
        <v>4</v>
      </c>
      <c r="G106">
        <v>13</v>
      </c>
      <c r="H106">
        <v>1</v>
      </c>
      <c r="J106" s="53" t="s">
        <v>60</v>
      </c>
      <c r="K106" s="59" t="s">
        <v>111</v>
      </c>
      <c r="L106" s="26" t="s">
        <v>61</v>
      </c>
      <c r="M106" s="102"/>
      <c r="N106">
        <v>127</v>
      </c>
      <c r="O106">
        <v>132</v>
      </c>
      <c r="P106">
        <v>1111</v>
      </c>
      <c r="S106">
        <v>5.5</v>
      </c>
      <c r="U106" s="32" t="str">
        <f>VLOOKUP(AF106, method!$A$1:$B$15, 2, 0)</f>
        <v>中前</v>
      </c>
      <c r="V106" s="42">
        <v>1200</v>
      </c>
      <c r="W106">
        <v>1</v>
      </c>
      <c r="X106">
        <v>3</v>
      </c>
      <c r="Y106">
        <v>6</v>
      </c>
      <c r="Z106">
        <v>26</v>
      </c>
      <c r="AA106" s="40" t="s">
        <v>398</v>
      </c>
      <c r="AB106" s="35" t="s">
        <v>370</v>
      </c>
      <c r="AC106">
        <v>5</v>
      </c>
      <c r="AD106">
        <v>37</v>
      </c>
      <c r="AE106" s="38" t="s">
        <v>470</v>
      </c>
      <c r="AF106">
        <v>4</v>
      </c>
      <c r="AG106">
        <v>3</v>
      </c>
      <c r="AH106">
        <v>4</v>
      </c>
      <c r="AL106" t="s">
        <v>528</v>
      </c>
      <c r="AX106" t="s">
        <v>1389</v>
      </c>
    </row>
    <row r="107" spans="1:50" hidden="1" x14ac:dyDescent="0.25">
      <c r="A107" s="17" t="s">
        <v>1</v>
      </c>
      <c r="B107" s="26" t="s">
        <v>59</v>
      </c>
      <c r="C107">
        <v>10.64</v>
      </c>
      <c r="D107">
        <v>10.74</v>
      </c>
      <c r="E107" s="106">
        <v>12</v>
      </c>
      <c r="G107">
        <v>13</v>
      </c>
      <c r="H107">
        <v>5</v>
      </c>
      <c r="J107" s="53" t="s">
        <v>60</v>
      </c>
      <c r="K107" s="71" t="s">
        <v>350</v>
      </c>
      <c r="L107" s="27" t="s">
        <v>135</v>
      </c>
      <c r="M107" s="103"/>
      <c r="N107">
        <v>127</v>
      </c>
      <c r="O107">
        <v>135</v>
      </c>
      <c r="P107">
        <v>1103</v>
      </c>
      <c r="S107">
        <v>25</v>
      </c>
      <c r="U107" s="30" t="str">
        <f>VLOOKUP(AF107, method!$A$1:$B$15, 2, 0)</f>
        <v>放頭</v>
      </c>
      <c r="V107" s="42">
        <v>1200</v>
      </c>
      <c r="W107">
        <v>1</v>
      </c>
      <c r="X107">
        <v>19</v>
      </c>
      <c r="Y107">
        <v>4</v>
      </c>
      <c r="Z107">
        <v>26</v>
      </c>
      <c r="AA107" s="41" t="s">
        <v>400</v>
      </c>
      <c r="AB107" s="35" t="s">
        <v>377</v>
      </c>
      <c r="AC107">
        <v>5</v>
      </c>
      <c r="AD107">
        <v>39</v>
      </c>
      <c r="AE107" s="37" t="s">
        <v>529</v>
      </c>
      <c r="AF107">
        <v>3</v>
      </c>
      <c r="AG107">
        <v>3</v>
      </c>
      <c r="AH107">
        <v>12</v>
      </c>
      <c r="AL107" t="s">
        <v>223</v>
      </c>
      <c r="AX107" t="s">
        <v>1389</v>
      </c>
    </row>
    <row r="108" spans="1:50" x14ac:dyDescent="0.25">
      <c r="A108" s="17" t="s">
        <v>1</v>
      </c>
      <c r="B108" s="27" t="s">
        <v>63</v>
      </c>
      <c r="C108">
        <v>10.199999999999999</v>
      </c>
      <c r="D108">
        <v>9.6</v>
      </c>
      <c r="E108" s="106">
        <v>4</v>
      </c>
      <c r="G108">
        <v>3</v>
      </c>
      <c r="H108">
        <v>13</v>
      </c>
      <c r="J108" s="54" t="s">
        <v>64</v>
      </c>
      <c r="K108" s="63" t="s">
        <v>191</v>
      </c>
      <c r="L108" s="28" t="s">
        <v>65</v>
      </c>
      <c r="M108" s="104"/>
      <c r="N108">
        <v>125</v>
      </c>
      <c r="O108">
        <v>130</v>
      </c>
      <c r="P108">
        <v>1135</v>
      </c>
      <c r="S108">
        <v>9.6999999999999993</v>
      </c>
      <c r="U108" s="33" t="str">
        <f>VLOOKUP(AF108, method!$A$1:$B$15, 2, 0)</f>
        <v>留後</v>
      </c>
      <c r="V108" s="42">
        <v>1200</v>
      </c>
      <c r="W108">
        <v>1</v>
      </c>
      <c r="X108">
        <v>19</v>
      </c>
      <c r="Y108">
        <v>2</v>
      </c>
      <c r="Z108">
        <v>26</v>
      </c>
      <c r="AA108" s="39" t="s">
        <v>369</v>
      </c>
      <c r="AB108" s="35" t="s">
        <v>377</v>
      </c>
      <c r="AC108">
        <v>5</v>
      </c>
      <c r="AD108">
        <v>34</v>
      </c>
      <c r="AE108" s="38">
        <v>1</v>
      </c>
      <c r="AF108">
        <v>12</v>
      </c>
      <c r="AG108">
        <v>12</v>
      </c>
      <c r="AH108">
        <v>4</v>
      </c>
      <c r="AL108" t="s">
        <v>539</v>
      </c>
    </row>
    <row r="109" spans="1:50" x14ac:dyDescent="0.25">
      <c r="A109" s="17" t="s">
        <v>1</v>
      </c>
      <c r="B109" s="17" t="s">
        <v>72</v>
      </c>
      <c r="C109">
        <v>10.35</v>
      </c>
      <c r="D109">
        <v>9.75</v>
      </c>
      <c r="E109" s="106">
        <v>12</v>
      </c>
      <c r="G109">
        <v>5</v>
      </c>
      <c r="H109">
        <v>12</v>
      </c>
      <c r="J109" s="56" t="s">
        <v>352</v>
      </c>
      <c r="K109" s="60" t="s">
        <v>125</v>
      </c>
      <c r="L109" s="18" t="s">
        <v>74</v>
      </c>
      <c r="M109" s="94"/>
      <c r="N109">
        <v>112</v>
      </c>
      <c r="O109">
        <v>123</v>
      </c>
      <c r="P109">
        <v>1069</v>
      </c>
      <c r="S109">
        <v>21</v>
      </c>
      <c r="U109" s="33" t="str">
        <f>VLOOKUP(AF109, method!$A$1:$B$15, 2, 0)</f>
        <v>留後</v>
      </c>
      <c r="V109" s="42">
        <v>1200</v>
      </c>
      <c r="W109">
        <v>1</v>
      </c>
      <c r="X109">
        <v>1</v>
      </c>
      <c r="Y109">
        <v>1</v>
      </c>
      <c r="Z109">
        <v>26</v>
      </c>
      <c r="AA109" s="39" t="s">
        <v>390</v>
      </c>
      <c r="AB109" s="35" t="s">
        <v>377</v>
      </c>
      <c r="AC109">
        <v>4</v>
      </c>
      <c r="AD109">
        <v>47</v>
      </c>
      <c r="AE109" s="37" t="s">
        <v>570</v>
      </c>
      <c r="AF109">
        <v>13</v>
      </c>
      <c r="AG109">
        <v>14</v>
      </c>
      <c r="AH109">
        <v>12</v>
      </c>
      <c r="AL109" t="s">
        <v>39</v>
      </c>
    </row>
    <row r="110" spans="1:50" hidden="1" x14ac:dyDescent="0.25">
      <c r="A110" s="17" t="s">
        <v>1</v>
      </c>
      <c r="B110" s="19" t="s">
        <v>1329</v>
      </c>
      <c r="C110">
        <v>10.35</v>
      </c>
      <c r="D110" t="e">
        <f>IF(H110&gt;G110,C110-0.2*INT((H110-G110)/4),IF(H110&lt;G110,C110+0.2*INT((G110-H110)/4),C110)) + ROUND((N110-O110)/3,0)*0.1</f>
        <v>#N/A</v>
      </c>
      <c r="E110" s="106">
        <v>11</v>
      </c>
      <c r="G110" t="e">
        <v>#N/A</v>
      </c>
      <c r="H110">
        <v>4</v>
      </c>
      <c r="J110" s="58" t="e">
        <v>#N/A</v>
      </c>
      <c r="K110" s="57" t="s">
        <v>77</v>
      </c>
      <c r="L110" s="20" t="s">
        <v>165</v>
      </c>
      <c r="M110" s="96"/>
      <c r="N110" t="e">
        <v>#N/A</v>
      </c>
      <c r="O110">
        <v>120</v>
      </c>
      <c r="P110">
        <v>1168</v>
      </c>
      <c r="S110">
        <v>19</v>
      </c>
      <c r="U110" s="32" t="str">
        <f>VLOOKUP(AF110, method!$A$1:$B$15, 2, 0)</f>
        <v>中前</v>
      </c>
      <c r="V110" s="42">
        <v>1200</v>
      </c>
      <c r="W110">
        <v>1</v>
      </c>
      <c r="X110">
        <v>14</v>
      </c>
      <c r="Y110">
        <v>2</v>
      </c>
      <c r="Z110">
        <v>26</v>
      </c>
      <c r="AA110" s="39" t="s">
        <v>430</v>
      </c>
      <c r="AB110" s="35" t="s">
        <v>370</v>
      </c>
      <c r="AC110">
        <v>4</v>
      </c>
      <c r="AD110">
        <v>44</v>
      </c>
      <c r="AE110" s="37" t="s">
        <v>414</v>
      </c>
      <c r="AF110">
        <v>6</v>
      </c>
      <c r="AG110">
        <v>7</v>
      </c>
      <c r="AH110">
        <v>11</v>
      </c>
      <c r="AL110" t="s">
        <v>39</v>
      </c>
      <c r="AX110" t="s">
        <v>1389</v>
      </c>
    </row>
    <row r="111" spans="1:50" hidden="1" x14ac:dyDescent="0.25">
      <c r="A111" s="17" t="s">
        <v>1</v>
      </c>
      <c r="B111" s="26" t="s">
        <v>59</v>
      </c>
      <c r="C111">
        <v>10.94</v>
      </c>
      <c r="D111">
        <v>11.339999999999998</v>
      </c>
      <c r="E111">
        <v>10</v>
      </c>
      <c r="G111">
        <v>13</v>
      </c>
      <c r="H111">
        <v>7</v>
      </c>
      <c r="J111" s="53" t="s">
        <v>60</v>
      </c>
      <c r="K111" s="53" t="s">
        <v>60</v>
      </c>
      <c r="L111" s="27" t="s">
        <v>135</v>
      </c>
      <c r="M111" s="103"/>
      <c r="N111">
        <v>127</v>
      </c>
      <c r="O111">
        <v>122</v>
      </c>
      <c r="P111">
        <v>1113</v>
      </c>
      <c r="S111">
        <v>23</v>
      </c>
      <c r="U111" s="32" t="str">
        <f>VLOOKUP(AF111, method!$A$1:$B$15, 2, 0)</f>
        <v>中前</v>
      </c>
      <c r="V111" s="42">
        <v>1200</v>
      </c>
      <c r="W111">
        <v>1</v>
      </c>
      <c r="X111">
        <v>15</v>
      </c>
      <c r="Y111">
        <v>10</v>
      </c>
      <c r="Z111">
        <v>25</v>
      </c>
      <c r="AA111" s="40" t="s">
        <v>376</v>
      </c>
      <c r="AB111" s="35" t="s">
        <v>370</v>
      </c>
      <c r="AC111">
        <v>4</v>
      </c>
      <c r="AD111">
        <v>47</v>
      </c>
      <c r="AE111" s="37" t="s">
        <v>534</v>
      </c>
      <c r="AF111">
        <v>5</v>
      </c>
      <c r="AG111">
        <v>5</v>
      </c>
      <c r="AH111">
        <v>10</v>
      </c>
      <c r="AL111" t="s">
        <v>223</v>
      </c>
      <c r="AX111" t="s">
        <v>1389</v>
      </c>
    </row>
    <row r="112" spans="1:50" hidden="1" x14ac:dyDescent="0.25">
      <c r="A112" s="17" t="s">
        <v>1</v>
      </c>
      <c r="B112" s="26" t="s">
        <v>59</v>
      </c>
      <c r="C112">
        <v>10.130000000000001</v>
      </c>
      <c r="D112">
        <v>10.63</v>
      </c>
      <c r="E112">
        <v>11</v>
      </c>
      <c r="G112">
        <v>13</v>
      </c>
      <c r="H112">
        <v>3</v>
      </c>
      <c r="J112" s="53" t="s">
        <v>60</v>
      </c>
      <c r="K112" s="59" t="s">
        <v>111</v>
      </c>
      <c r="L112" s="27" t="s">
        <v>135</v>
      </c>
      <c r="M112" s="103"/>
      <c r="N112">
        <v>127</v>
      </c>
      <c r="O112">
        <v>124</v>
      </c>
      <c r="P112">
        <v>1100</v>
      </c>
      <c r="S112">
        <v>13</v>
      </c>
      <c r="U112" s="32" t="str">
        <f>VLOOKUP(AF112, method!$A$1:$B$15, 2, 0)</f>
        <v>中前</v>
      </c>
      <c r="V112" s="42">
        <v>1200</v>
      </c>
      <c r="W112">
        <v>1</v>
      </c>
      <c r="X112">
        <v>18</v>
      </c>
      <c r="Y112">
        <v>5</v>
      </c>
      <c r="Z112">
        <v>25</v>
      </c>
      <c r="AA112" s="39" t="s">
        <v>430</v>
      </c>
      <c r="AB112" s="35" t="s">
        <v>370</v>
      </c>
      <c r="AC112">
        <v>4</v>
      </c>
      <c r="AD112">
        <v>50</v>
      </c>
      <c r="AE112" s="37">
        <v>7</v>
      </c>
      <c r="AF112">
        <v>5</v>
      </c>
      <c r="AG112">
        <v>6</v>
      </c>
      <c r="AH112">
        <v>11</v>
      </c>
      <c r="AL112" t="s">
        <v>535</v>
      </c>
      <c r="AX112" t="s">
        <v>1389</v>
      </c>
    </row>
    <row r="113" spans="1:50" hidden="1" x14ac:dyDescent="0.25">
      <c r="A113" s="17" t="s">
        <v>1</v>
      </c>
      <c r="B113" s="26" t="s">
        <v>59</v>
      </c>
      <c r="C113">
        <v>10.34</v>
      </c>
      <c r="D113">
        <v>10.34</v>
      </c>
      <c r="E113">
        <v>11</v>
      </c>
      <c r="G113">
        <v>13</v>
      </c>
      <c r="H113">
        <v>12</v>
      </c>
      <c r="J113" s="53" t="s">
        <v>60</v>
      </c>
      <c r="K113" s="50" t="s">
        <v>46</v>
      </c>
      <c r="L113" s="27" t="s">
        <v>135</v>
      </c>
      <c r="M113" s="103"/>
      <c r="N113">
        <v>127</v>
      </c>
      <c r="O113">
        <v>127</v>
      </c>
      <c r="P113">
        <v>1094</v>
      </c>
      <c r="S113">
        <v>14</v>
      </c>
      <c r="U113" s="33" t="str">
        <f>VLOOKUP(AF113, method!$A$1:$B$15, 2, 0)</f>
        <v>留後</v>
      </c>
      <c r="V113" s="42">
        <v>1200</v>
      </c>
      <c r="W113">
        <v>1</v>
      </c>
      <c r="X113">
        <v>27</v>
      </c>
      <c r="Y113">
        <v>4</v>
      </c>
      <c r="Z113">
        <v>25</v>
      </c>
      <c r="AA113" s="39" t="s">
        <v>369</v>
      </c>
      <c r="AB113" s="35" t="s">
        <v>377</v>
      </c>
      <c r="AC113">
        <v>4</v>
      </c>
      <c r="AD113">
        <v>52</v>
      </c>
      <c r="AE113" s="37" t="s">
        <v>529</v>
      </c>
      <c r="AF113">
        <v>14</v>
      </c>
      <c r="AG113">
        <v>14</v>
      </c>
      <c r="AH113">
        <v>11</v>
      </c>
      <c r="AL113" t="s">
        <v>24</v>
      </c>
      <c r="AX113" t="s">
        <v>1389</v>
      </c>
    </row>
    <row r="114" spans="1:50" hidden="1" x14ac:dyDescent="0.25">
      <c r="A114" s="17" t="s">
        <v>1</v>
      </c>
      <c r="B114" s="26" t="s">
        <v>59</v>
      </c>
      <c r="C114">
        <v>9.94</v>
      </c>
      <c r="D114">
        <v>9.94</v>
      </c>
      <c r="E114">
        <v>6</v>
      </c>
      <c r="G114">
        <v>13</v>
      </c>
      <c r="H114">
        <v>11</v>
      </c>
      <c r="J114" s="53" t="s">
        <v>60</v>
      </c>
      <c r="K114" s="50" t="s">
        <v>46</v>
      </c>
      <c r="L114" s="27" t="s">
        <v>135</v>
      </c>
      <c r="M114" s="103"/>
      <c r="N114">
        <v>127</v>
      </c>
      <c r="O114">
        <v>127</v>
      </c>
      <c r="P114">
        <v>1096</v>
      </c>
      <c r="S114">
        <v>46</v>
      </c>
      <c r="U114" s="33" t="str">
        <f>VLOOKUP(AF114, method!$A$1:$B$15, 2, 0)</f>
        <v>留後</v>
      </c>
      <c r="V114" s="42">
        <v>1200</v>
      </c>
      <c r="W114">
        <v>1</v>
      </c>
      <c r="X114">
        <v>30</v>
      </c>
      <c r="Y114">
        <v>3</v>
      </c>
      <c r="Z114">
        <v>25</v>
      </c>
      <c r="AA114" s="39" t="s">
        <v>384</v>
      </c>
      <c r="AB114" s="35" t="s">
        <v>377</v>
      </c>
      <c r="AC114">
        <v>4</v>
      </c>
      <c r="AD114">
        <v>52</v>
      </c>
      <c r="AE114" s="37" t="s">
        <v>428</v>
      </c>
      <c r="AF114">
        <v>12</v>
      </c>
      <c r="AG114">
        <v>11</v>
      </c>
      <c r="AH114">
        <v>6</v>
      </c>
      <c r="AL114" t="s">
        <v>411</v>
      </c>
      <c r="AX114" t="s">
        <v>1389</v>
      </c>
    </row>
    <row r="115" spans="1:50" hidden="1" x14ac:dyDescent="0.25">
      <c r="A115" s="17" t="s">
        <v>1</v>
      </c>
      <c r="B115" s="27" t="s">
        <v>63</v>
      </c>
      <c r="C115">
        <v>23.48</v>
      </c>
      <c r="D115">
        <v>23.080000000000002</v>
      </c>
      <c r="E115" s="106">
        <v>11</v>
      </c>
      <c r="G115">
        <v>3</v>
      </c>
      <c r="H115">
        <v>9</v>
      </c>
      <c r="J115" s="54" t="s">
        <v>64</v>
      </c>
      <c r="K115" s="63" t="s">
        <v>191</v>
      </c>
      <c r="L115" s="28" t="s">
        <v>65</v>
      </c>
      <c r="M115" s="104"/>
      <c r="N115">
        <v>125</v>
      </c>
      <c r="O115">
        <v>131</v>
      </c>
      <c r="P115">
        <v>1143</v>
      </c>
      <c r="S115">
        <v>18</v>
      </c>
      <c r="U115" s="33" t="str">
        <f>VLOOKUP(AF115, method!$A$1:$B$15, 2, 0)</f>
        <v>留後</v>
      </c>
      <c r="V115">
        <v>1400</v>
      </c>
      <c r="W115">
        <v>1</v>
      </c>
      <c r="X115">
        <v>21</v>
      </c>
      <c r="Y115">
        <v>6</v>
      </c>
      <c r="Z115">
        <v>26</v>
      </c>
      <c r="AA115" s="39" t="s">
        <v>369</v>
      </c>
      <c r="AB115" s="35" t="s">
        <v>377</v>
      </c>
      <c r="AC115">
        <v>5</v>
      </c>
      <c r="AD115">
        <v>36</v>
      </c>
      <c r="AE115" s="37" t="s">
        <v>382</v>
      </c>
      <c r="AF115">
        <v>11</v>
      </c>
      <c r="AG115">
        <v>12</v>
      </c>
      <c r="AH115">
        <v>13</v>
      </c>
      <c r="AI115">
        <v>11</v>
      </c>
      <c r="AL115" t="s">
        <v>66</v>
      </c>
      <c r="AX115" t="s">
        <v>1389</v>
      </c>
    </row>
    <row r="116" spans="1:50" hidden="1" x14ac:dyDescent="0.25">
      <c r="A116" s="17" t="s">
        <v>1</v>
      </c>
      <c r="B116" s="27" t="s">
        <v>63</v>
      </c>
      <c r="C116">
        <v>23.3</v>
      </c>
      <c r="D116">
        <v>23.1</v>
      </c>
      <c r="E116" s="106">
        <v>6</v>
      </c>
      <c r="G116">
        <v>3</v>
      </c>
      <c r="H116">
        <v>2</v>
      </c>
      <c r="J116" s="54" t="s">
        <v>64</v>
      </c>
      <c r="K116" s="63" t="s">
        <v>191</v>
      </c>
      <c r="L116" s="28" t="s">
        <v>65</v>
      </c>
      <c r="M116" s="104"/>
      <c r="N116">
        <v>125</v>
      </c>
      <c r="O116">
        <v>132</v>
      </c>
      <c r="P116">
        <v>1125</v>
      </c>
      <c r="S116">
        <v>3.6</v>
      </c>
      <c r="U116" s="32" t="str">
        <f>VLOOKUP(AF116, method!$A$1:$B$15, 2, 0)</f>
        <v>中前</v>
      </c>
      <c r="V116">
        <v>1400</v>
      </c>
      <c r="W116">
        <v>1</v>
      </c>
      <c r="X116">
        <v>3</v>
      </c>
      <c r="Y116">
        <v>5</v>
      </c>
      <c r="Z116">
        <v>26</v>
      </c>
      <c r="AA116" s="39" t="s">
        <v>394</v>
      </c>
      <c r="AB116" s="35" t="s">
        <v>377</v>
      </c>
      <c r="AC116">
        <v>5</v>
      </c>
      <c r="AD116">
        <v>36</v>
      </c>
      <c r="AE116" s="37" t="s">
        <v>531</v>
      </c>
      <c r="AF116">
        <v>6</v>
      </c>
      <c r="AG116">
        <v>6</v>
      </c>
      <c r="AH116">
        <v>6</v>
      </c>
      <c r="AI116">
        <v>6</v>
      </c>
      <c r="AL116" t="s">
        <v>66</v>
      </c>
      <c r="AX116" t="s">
        <v>1389</v>
      </c>
    </row>
    <row r="117" spans="1:50" hidden="1" x14ac:dyDescent="0.25">
      <c r="A117" s="17" t="s">
        <v>1</v>
      </c>
      <c r="B117" s="27" t="s">
        <v>63</v>
      </c>
      <c r="C117">
        <v>22.52</v>
      </c>
      <c r="D117">
        <v>22.02</v>
      </c>
      <c r="E117" s="107">
        <v>2</v>
      </c>
      <c r="F117" s="90"/>
      <c r="G117">
        <v>3</v>
      </c>
      <c r="H117">
        <v>12</v>
      </c>
      <c r="J117" s="54" t="s">
        <v>64</v>
      </c>
      <c r="K117" s="63" t="s">
        <v>191</v>
      </c>
      <c r="L117" s="28" t="s">
        <v>65</v>
      </c>
      <c r="M117" s="104"/>
      <c r="N117">
        <v>125</v>
      </c>
      <c r="O117">
        <v>129</v>
      </c>
      <c r="P117">
        <v>1146</v>
      </c>
      <c r="S117">
        <v>10</v>
      </c>
      <c r="U117" s="30" t="str">
        <f>VLOOKUP(AF117, method!$A$1:$B$15, 2, 0)</f>
        <v>放頭</v>
      </c>
      <c r="V117">
        <v>1400</v>
      </c>
      <c r="W117">
        <v>1</v>
      </c>
      <c r="X117">
        <v>12</v>
      </c>
      <c r="Y117">
        <v>4</v>
      </c>
      <c r="Z117">
        <v>26</v>
      </c>
      <c r="AA117" s="39" t="s">
        <v>413</v>
      </c>
      <c r="AB117" s="35" t="s">
        <v>377</v>
      </c>
      <c r="AC117">
        <v>5</v>
      </c>
      <c r="AD117">
        <v>34</v>
      </c>
      <c r="AE117" s="38" t="s">
        <v>434</v>
      </c>
      <c r="AF117">
        <v>2</v>
      </c>
      <c r="AG117">
        <v>2</v>
      </c>
      <c r="AH117">
        <v>2</v>
      </c>
      <c r="AI117">
        <v>2</v>
      </c>
      <c r="AL117" t="s">
        <v>66</v>
      </c>
      <c r="AX117" t="s">
        <v>1389</v>
      </c>
    </row>
    <row r="118" spans="1:50" hidden="1" x14ac:dyDescent="0.25">
      <c r="A118" s="17" t="s">
        <v>1</v>
      </c>
      <c r="B118" s="19" t="s">
        <v>1329</v>
      </c>
      <c r="C118">
        <v>10.37</v>
      </c>
      <c r="D118" t="e">
        <f>IF(H118&gt;G118,C118-0.2*INT((H118-G118)/4),IF(H118&lt;G118,C118+0.2*INT((G118-H118)/4),C118)) + ROUND((N118-O118)/3,0)*0.1</f>
        <v>#N/A</v>
      </c>
      <c r="E118" s="106">
        <v>11</v>
      </c>
      <c r="G118" t="e">
        <v>#N/A</v>
      </c>
      <c r="H118">
        <v>4</v>
      </c>
      <c r="J118" s="58" t="e">
        <v>#N/A</v>
      </c>
      <c r="K118" s="62" t="s">
        <v>154</v>
      </c>
      <c r="L118" s="20" t="s">
        <v>165</v>
      </c>
      <c r="M118" s="96"/>
      <c r="N118" t="e">
        <v>#N/A</v>
      </c>
      <c r="O118">
        <v>133</v>
      </c>
      <c r="P118">
        <v>1144</v>
      </c>
      <c r="S118">
        <v>21</v>
      </c>
      <c r="U118" s="32" t="str">
        <f>VLOOKUP(AF118, method!$A$1:$B$15, 2, 0)</f>
        <v>中前</v>
      </c>
      <c r="V118" s="42">
        <v>1200</v>
      </c>
      <c r="W118">
        <v>1</v>
      </c>
      <c r="X118">
        <v>6</v>
      </c>
      <c r="Y118">
        <v>4</v>
      </c>
      <c r="Z118">
        <v>26</v>
      </c>
      <c r="AA118" s="39" t="s">
        <v>390</v>
      </c>
      <c r="AB118" s="35" t="s">
        <v>377</v>
      </c>
      <c r="AC118">
        <v>5</v>
      </c>
      <c r="AD118">
        <v>38</v>
      </c>
      <c r="AE118" s="37" t="s">
        <v>416</v>
      </c>
      <c r="AF118">
        <v>4</v>
      </c>
      <c r="AG118">
        <v>3</v>
      </c>
      <c r="AH118">
        <v>11</v>
      </c>
      <c r="AL118" t="s">
        <v>39</v>
      </c>
      <c r="AX118" t="s">
        <v>1389</v>
      </c>
    </row>
    <row r="119" spans="1:50" x14ac:dyDescent="0.25">
      <c r="A119" s="17" t="s">
        <v>1</v>
      </c>
      <c r="B119" s="23" t="s">
        <v>45</v>
      </c>
      <c r="C119">
        <v>10.48</v>
      </c>
      <c r="D119">
        <v>10.98</v>
      </c>
      <c r="E119" s="106">
        <v>13</v>
      </c>
      <c r="G119">
        <v>2</v>
      </c>
      <c r="H119">
        <v>2</v>
      </c>
      <c r="J119" s="50" t="s">
        <v>46</v>
      </c>
      <c r="K119" s="60" t="s">
        <v>125</v>
      </c>
      <c r="L119" s="23" t="s">
        <v>47</v>
      </c>
      <c r="M119" s="99"/>
      <c r="N119">
        <v>131</v>
      </c>
      <c r="O119">
        <v>117</v>
      </c>
      <c r="P119">
        <v>1056</v>
      </c>
      <c r="S119">
        <v>10</v>
      </c>
      <c r="U119" s="32" t="str">
        <f>VLOOKUP(AF119, method!$A$1:$B$15, 2, 0)</f>
        <v>中前</v>
      </c>
      <c r="V119" s="42">
        <v>1200</v>
      </c>
      <c r="W119">
        <v>1</v>
      </c>
      <c r="X119">
        <v>12</v>
      </c>
      <c r="Y119">
        <v>7</v>
      </c>
      <c r="Z119">
        <v>26</v>
      </c>
      <c r="AA119" s="39" t="s">
        <v>369</v>
      </c>
      <c r="AB119" s="35" t="s">
        <v>370</v>
      </c>
      <c r="AC119">
        <v>4</v>
      </c>
      <c r="AD119">
        <v>42</v>
      </c>
      <c r="AE119" s="37" t="s">
        <v>497</v>
      </c>
      <c r="AF119">
        <v>7</v>
      </c>
      <c r="AG119">
        <v>7</v>
      </c>
      <c r="AH119">
        <v>13</v>
      </c>
      <c r="AL119" t="s">
        <v>498</v>
      </c>
    </row>
    <row r="120" spans="1:50" hidden="1" x14ac:dyDescent="0.25">
      <c r="A120" s="17" t="s">
        <v>1</v>
      </c>
      <c r="B120" s="27" t="s">
        <v>63</v>
      </c>
      <c r="C120">
        <v>9.6300000000000008</v>
      </c>
      <c r="D120">
        <v>9.2300000000000022</v>
      </c>
      <c r="E120">
        <v>5</v>
      </c>
      <c r="G120">
        <v>3</v>
      </c>
      <c r="H120">
        <v>8</v>
      </c>
      <c r="J120" s="54" t="s">
        <v>64</v>
      </c>
      <c r="K120" s="50" t="s">
        <v>46</v>
      </c>
      <c r="L120" s="24" t="s">
        <v>53</v>
      </c>
      <c r="M120" s="100"/>
      <c r="N120">
        <v>125</v>
      </c>
      <c r="O120">
        <v>131</v>
      </c>
      <c r="P120">
        <v>1178</v>
      </c>
      <c r="S120">
        <v>25</v>
      </c>
      <c r="U120" s="32" t="str">
        <f>VLOOKUP(AF120, method!$A$1:$B$15, 2, 0)</f>
        <v>中前</v>
      </c>
      <c r="V120" s="42">
        <v>1200</v>
      </c>
      <c r="W120">
        <v>1</v>
      </c>
      <c r="X120">
        <v>7</v>
      </c>
      <c r="Y120">
        <v>12</v>
      </c>
      <c r="Z120">
        <v>25</v>
      </c>
      <c r="AA120" s="41" t="s">
        <v>400</v>
      </c>
      <c r="AB120" s="35" t="s">
        <v>377</v>
      </c>
      <c r="AC120">
        <v>5</v>
      </c>
      <c r="AD120">
        <v>36</v>
      </c>
      <c r="AE120" s="38" t="s">
        <v>447</v>
      </c>
      <c r="AF120">
        <v>7</v>
      </c>
      <c r="AG120">
        <v>7</v>
      </c>
      <c r="AH120">
        <v>5</v>
      </c>
      <c r="AL120" t="s">
        <v>39</v>
      </c>
      <c r="AX120" t="s">
        <v>1389</v>
      </c>
    </row>
    <row r="121" spans="1:50" hidden="1" x14ac:dyDescent="0.25">
      <c r="A121" s="17" t="s">
        <v>1</v>
      </c>
      <c r="B121" s="27" t="s">
        <v>63</v>
      </c>
      <c r="C121">
        <v>42.9</v>
      </c>
      <c r="D121">
        <v>42.4</v>
      </c>
      <c r="E121">
        <v>6</v>
      </c>
      <c r="G121">
        <v>3</v>
      </c>
      <c r="H121">
        <v>8</v>
      </c>
      <c r="J121" s="54" t="s">
        <v>64</v>
      </c>
      <c r="K121" s="50" t="s">
        <v>46</v>
      </c>
      <c r="L121" s="24" t="s">
        <v>53</v>
      </c>
      <c r="M121" s="100"/>
      <c r="N121">
        <v>125</v>
      </c>
      <c r="O121">
        <v>133</v>
      </c>
      <c r="P121">
        <v>1180</v>
      </c>
      <c r="S121">
        <v>25</v>
      </c>
      <c r="U121" s="33" t="str">
        <f>VLOOKUP(AF121, method!$A$1:$B$15, 2, 0)</f>
        <v>留後</v>
      </c>
      <c r="V121">
        <v>1650</v>
      </c>
      <c r="W121">
        <v>1</v>
      </c>
      <c r="X121">
        <v>30</v>
      </c>
      <c r="Y121">
        <v>10</v>
      </c>
      <c r="Z121">
        <v>25</v>
      </c>
      <c r="AA121" s="41" t="s">
        <v>400</v>
      </c>
      <c r="AB121" s="35" t="s">
        <v>377</v>
      </c>
      <c r="AC121">
        <v>5</v>
      </c>
      <c r="AD121">
        <v>38</v>
      </c>
      <c r="AE121" s="37" t="s">
        <v>428</v>
      </c>
      <c r="AF121">
        <v>11</v>
      </c>
      <c r="AG121">
        <v>10</v>
      </c>
      <c r="AH121">
        <v>10</v>
      </c>
      <c r="AI121">
        <v>6</v>
      </c>
      <c r="AL121" t="s">
        <v>39</v>
      </c>
      <c r="AX121" t="s">
        <v>1389</v>
      </c>
    </row>
    <row r="122" spans="1:50" hidden="1" x14ac:dyDescent="0.25">
      <c r="A122" s="17" t="s">
        <v>1</v>
      </c>
      <c r="B122" s="27" t="s">
        <v>63</v>
      </c>
      <c r="C122">
        <v>9.98</v>
      </c>
      <c r="D122">
        <v>9.68</v>
      </c>
      <c r="E122">
        <v>6</v>
      </c>
      <c r="G122">
        <v>3</v>
      </c>
      <c r="H122">
        <v>4</v>
      </c>
      <c r="J122" s="54" t="s">
        <v>64</v>
      </c>
      <c r="K122" s="47" t="s">
        <v>32</v>
      </c>
      <c r="L122" s="24" t="s">
        <v>53</v>
      </c>
      <c r="M122" s="100"/>
      <c r="N122">
        <v>125</v>
      </c>
      <c r="O122">
        <v>135</v>
      </c>
      <c r="P122">
        <v>1175</v>
      </c>
      <c r="S122">
        <v>8.5</v>
      </c>
      <c r="U122" s="31" t="str">
        <f>VLOOKUP(AF122, method!$A$1:$B$15, 2, 0)</f>
        <v>中後</v>
      </c>
      <c r="V122" s="42">
        <v>1200</v>
      </c>
      <c r="W122">
        <v>1</v>
      </c>
      <c r="X122">
        <v>28</v>
      </c>
      <c r="Y122">
        <v>9</v>
      </c>
      <c r="Z122">
        <v>25</v>
      </c>
      <c r="AA122" s="41" t="s">
        <v>400</v>
      </c>
      <c r="AB122" s="36" t="s">
        <v>487</v>
      </c>
      <c r="AC122">
        <v>5</v>
      </c>
      <c r="AD122">
        <v>40</v>
      </c>
      <c r="AE122" s="37">
        <v>5</v>
      </c>
      <c r="AF122">
        <v>9</v>
      </c>
      <c r="AG122">
        <v>9</v>
      </c>
      <c r="AH122">
        <v>6</v>
      </c>
      <c r="AL122" t="s">
        <v>39</v>
      </c>
      <c r="AX122" t="s">
        <v>1389</v>
      </c>
    </row>
    <row r="123" spans="1:50" hidden="1" x14ac:dyDescent="0.25">
      <c r="A123" s="17" t="s">
        <v>1</v>
      </c>
      <c r="B123" s="27" t="s">
        <v>63</v>
      </c>
      <c r="C123">
        <v>9.83</v>
      </c>
      <c r="D123">
        <v>10.130000000000001</v>
      </c>
      <c r="E123">
        <v>6</v>
      </c>
      <c r="G123">
        <v>3</v>
      </c>
      <c r="H123">
        <v>3</v>
      </c>
      <c r="J123" s="54" t="s">
        <v>64</v>
      </c>
      <c r="K123" s="62" t="s">
        <v>154</v>
      </c>
      <c r="L123" s="24" t="s">
        <v>53</v>
      </c>
      <c r="M123" s="100"/>
      <c r="N123">
        <v>125</v>
      </c>
      <c r="O123">
        <v>117</v>
      </c>
      <c r="P123">
        <v>1163</v>
      </c>
      <c r="S123">
        <v>8.1999999999999993</v>
      </c>
      <c r="U123" s="31" t="str">
        <f>VLOOKUP(AF123, method!$A$1:$B$15, 2, 0)</f>
        <v>中後</v>
      </c>
      <c r="V123" s="42">
        <v>1200</v>
      </c>
      <c r="W123">
        <v>1</v>
      </c>
      <c r="X123">
        <v>5</v>
      </c>
      <c r="Y123">
        <v>7</v>
      </c>
      <c r="Z123">
        <v>25</v>
      </c>
      <c r="AA123" s="41" t="s">
        <v>400</v>
      </c>
      <c r="AB123" s="35" t="s">
        <v>377</v>
      </c>
      <c r="AC123">
        <v>4</v>
      </c>
      <c r="AD123">
        <v>42</v>
      </c>
      <c r="AE123" s="37" t="s">
        <v>416</v>
      </c>
      <c r="AF123">
        <v>9</v>
      </c>
      <c r="AG123">
        <v>7</v>
      </c>
      <c r="AH123">
        <v>6</v>
      </c>
      <c r="AL123" t="s">
        <v>39</v>
      </c>
      <c r="AX123" t="s">
        <v>1389</v>
      </c>
    </row>
    <row r="124" spans="1:50" hidden="1" x14ac:dyDescent="0.25">
      <c r="A124" s="17" t="s">
        <v>1</v>
      </c>
      <c r="B124" s="27" t="s">
        <v>63</v>
      </c>
      <c r="C124">
        <v>9.9</v>
      </c>
      <c r="D124">
        <v>10.000000000000002</v>
      </c>
      <c r="E124" s="15">
        <v>2</v>
      </c>
      <c r="F124" s="90"/>
      <c r="G124">
        <v>3</v>
      </c>
      <c r="H124">
        <v>10</v>
      </c>
      <c r="J124" s="54" t="s">
        <v>64</v>
      </c>
      <c r="K124" s="62" t="s">
        <v>154</v>
      </c>
      <c r="L124" s="24" t="s">
        <v>53</v>
      </c>
      <c r="M124" s="100"/>
      <c r="N124">
        <v>125</v>
      </c>
      <c r="O124">
        <v>117</v>
      </c>
      <c r="P124">
        <v>1170</v>
      </c>
      <c r="S124">
        <v>77</v>
      </c>
      <c r="U124" s="33" t="str">
        <f>VLOOKUP(AF124, method!$A$1:$B$15, 2, 0)</f>
        <v>留後</v>
      </c>
      <c r="V124" s="42">
        <v>1200</v>
      </c>
      <c r="W124">
        <v>1</v>
      </c>
      <c r="X124">
        <v>14</v>
      </c>
      <c r="Y124">
        <v>6</v>
      </c>
      <c r="Z124">
        <v>25</v>
      </c>
      <c r="AA124" s="41" t="s">
        <v>400</v>
      </c>
      <c r="AB124" s="36" t="s">
        <v>543</v>
      </c>
      <c r="AC124">
        <v>4</v>
      </c>
      <c r="AD124">
        <v>42</v>
      </c>
      <c r="AE124" s="38" t="s">
        <v>511</v>
      </c>
      <c r="AF124">
        <v>11</v>
      </c>
      <c r="AG124">
        <v>11</v>
      </c>
      <c r="AH124">
        <v>2</v>
      </c>
      <c r="AL124" t="s">
        <v>39</v>
      </c>
      <c r="AX124" t="s">
        <v>1389</v>
      </c>
    </row>
    <row r="125" spans="1:50" hidden="1" x14ac:dyDescent="0.25">
      <c r="A125" s="17" t="s">
        <v>1</v>
      </c>
      <c r="B125" s="27" t="s">
        <v>63</v>
      </c>
      <c r="C125">
        <v>22.86</v>
      </c>
      <c r="D125">
        <v>23.16</v>
      </c>
      <c r="E125">
        <v>9</v>
      </c>
      <c r="G125">
        <v>3</v>
      </c>
      <c r="H125">
        <v>3</v>
      </c>
      <c r="J125" s="54" t="s">
        <v>64</v>
      </c>
      <c r="K125" s="57" t="s">
        <v>77</v>
      </c>
      <c r="L125" s="24" t="s">
        <v>53</v>
      </c>
      <c r="M125" s="100"/>
      <c r="N125">
        <v>125</v>
      </c>
      <c r="O125">
        <v>117</v>
      </c>
      <c r="P125">
        <v>1150</v>
      </c>
      <c r="S125">
        <v>33</v>
      </c>
      <c r="U125" s="32" t="str">
        <f>VLOOKUP(AF125, method!$A$1:$B$15, 2, 0)</f>
        <v>中前</v>
      </c>
      <c r="V125">
        <v>1400</v>
      </c>
      <c r="W125">
        <v>1</v>
      </c>
      <c r="X125">
        <v>23</v>
      </c>
      <c r="Y125">
        <v>2</v>
      </c>
      <c r="Z125">
        <v>25</v>
      </c>
      <c r="AA125" s="39" t="s">
        <v>369</v>
      </c>
      <c r="AB125" s="35" t="s">
        <v>377</v>
      </c>
      <c r="AC125">
        <v>4</v>
      </c>
      <c r="AD125">
        <v>42</v>
      </c>
      <c r="AE125" s="37" t="s">
        <v>467</v>
      </c>
      <c r="AF125">
        <v>4</v>
      </c>
      <c r="AG125">
        <v>4</v>
      </c>
      <c r="AH125">
        <v>3</v>
      </c>
      <c r="AI125">
        <v>9</v>
      </c>
      <c r="AL125" t="s">
        <v>39</v>
      </c>
      <c r="AX125" t="s">
        <v>1389</v>
      </c>
    </row>
    <row r="126" spans="1:50" hidden="1" x14ac:dyDescent="0.25">
      <c r="A126" s="17" t="s">
        <v>1</v>
      </c>
      <c r="B126" s="27" t="s">
        <v>63</v>
      </c>
      <c r="C126">
        <v>23.51</v>
      </c>
      <c r="D126">
        <v>23.310000000000002</v>
      </c>
      <c r="E126">
        <v>10</v>
      </c>
      <c r="G126">
        <v>3</v>
      </c>
      <c r="H126">
        <v>13</v>
      </c>
      <c r="J126" s="54" t="s">
        <v>64</v>
      </c>
      <c r="K126" s="48" t="s">
        <v>37</v>
      </c>
      <c r="L126" s="24" t="s">
        <v>53</v>
      </c>
      <c r="M126" s="100"/>
      <c r="N126">
        <v>125</v>
      </c>
      <c r="O126">
        <v>119</v>
      </c>
      <c r="P126">
        <v>1154</v>
      </c>
      <c r="S126">
        <v>39</v>
      </c>
      <c r="U126" s="33" t="str">
        <f>VLOOKUP(AF126, method!$A$1:$B$15, 2, 0)</f>
        <v>留後</v>
      </c>
      <c r="V126">
        <v>1400</v>
      </c>
      <c r="W126">
        <v>1</v>
      </c>
      <c r="X126">
        <v>1</v>
      </c>
      <c r="Y126">
        <v>1</v>
      </c>
      <c r="Z126">
        <v>25</v>
      </c>
      <c r="AA126" s="39" t="s">
        <v>413</v>
      </c>
      <c r="AB126" s="35" t="s">
        <v>377</v>
      </c>
      <c r="AC126">
        <v>4</v>
      </c>
      <c r="AD126">
        <v>44</v>
      </c>
      <c r="AE126" s="37" t="s">
        <v>525</v>
      </c>
      <c r="AF126">
        <v>11</v>
      </c>
      <c r="AG126">
        <v>12</v>
      </c>
      <c r="AH126">
        <v>12</v>
      </c>
      <c r="AI126">
        <v>10</v>
      </c>
      <c r="AL126" t="s">
        <v>479</v>
      </c>
      <c r="AX126" t="s">
        <v>1389</v>
      </c>
    </row>
    <row r="127" spans="1:50" hidden="1" x14ac:dyDescent="0.25">
      <c r="A127" s="17" t="s">
        <v>1</v>
      </c>
      <c r="B127" s="27" t="s">
        <v>63</v>
      </c>
      <c r="C127">
        <v>35.24</v>
      </c>
      <c r="D127">
        <v>35.440000000000005</v>
      </c>
      <c r="E127">
        <v>10</v>
      </c>
      <c r="G127">
        <v>3</v>
      </c>
      <c r="H127">
        <v>5</v>
      </c>
      <c r="J127" s="54" t="s">
        <v>64</v>
      </c>
      <c r="K127" s="60" t="s">
        <v>125</v>
      </c>
      <c r="L127" s="24" t="s">
        <v>53</v>
      </c>
      <c r="M127" s="100"/>
      <c r="N127">
        <v>125</v>
      </c>
      <c r="O127">
        <v>120</v>
      </c>
      <c r="P127">
        <v>1138</v>
      </c>
      <c r="S127">
        <v>29</v>
      </c>
      <c r="U127" s="32" t="str">
        <f>VLOOKUP(AF127, method!$A$1:$B$15, 2, 0)</f>
        <v>中前</v>
      </c>
      <c r="V127">
        <v>1600</v>
      </c>
      <c r="W127">
        <v>1</v>
      </c>
      <c r="X127">
        <v>15</v>
      </c>
      <c r="Y127">
        <v>12</v>
      </c>
      <c r="Z127">
        <v>24</v>
      </c>
      <c r="AA127" s="39" t="s">
        <v>430</v>
      </c>
      <c r="AB127" s="35" t="s">
        <v>377</v>
      </c>
      <c r="AC127">
        <v>4</v>
      </c>
      <c r="AD127">
        <v>46</v>
      </c>
      <c r="AE127" s="37" t="s">
        <v>410</v>
      </c>
      <c r="AF127">
        <v>5</v>
      </c>
      <c r="AG127">
        <v>6</v>
      </c>
      <c r="AH127">
        <v>6</v>
      </c>
      <c r="AI127">
        <v>10</v>
      </c>
      <c r="AL127" t="s">
        <v>201</v>
      </c>
      <c r="AX127" t="s">
        <v>1389</v>
      </c>
    </row>
    <row r="128" spans="1:50" hidden="1" x14ac:dyDescent="0.25">
      <c r="A128" s="17" t="s">
        <v>1</v>
      </c>
      <c r="B128" s="27" t="s">
        <v>63</v>
      </c>
      <c r="C128">
        <v>22.57</v>
      </c>
      <c r="D128">
        <v>22.17</v>
      </c>
      <c r="E128">
        <v>11</v>
      </c>
      <c r="G128">
        <v>3</v>
      </c>
      <c r="H128">
        <v>14</v>
      </c>
      <c r="J128" s="54" t="s">
        <v>64</v>
      </c>
      <c r="K128" s="48" t="s">
        <v>37</v>
      </c>
      <c r="L128" s="24" t="s">
        <v>53</v>
      </c>
      <c r="M128" s="100"/>
      <c r="N128">
        <v>125</v>
      </c>
      <c r="O128">
        <v>124</v>
      </c>
      <c r="P128">
        <v>1147</v>
      </c>
      <c r="S128">
        <v>27</v>
      </c>
      <c r="U128" s="33" t="str">
        <f>VLOOKUP(AF128, method!$A$1:$B$15, 2, 0)</f>
        <v>留後</v>
      </c>
      <c r="V128">
        <v>1400</v>
      </c>
      <c r="W128">
        <v>1</v>
      </c>
      <c r="X128">
        <v>17</v>
      </c>
      <c r="Y128">
        <v>11</v>
      </c>
      <c r="Z128">
        <v>24</v>
      </c>
      <c r="AA128" s="39" t="s">
        <v>390</v>
      </c>
      <c r="AB128" s="35" t="s">
        <v>377</v>
      </c>
      <c r="AC128">
        <v>4</v>
      </c>
      <c r="AD128">
        <v>48</v>
      </c>
      <c r="AE128" s="37">
        <v>6</v>
      </c>
      <c r="AF128">
        <v>14</v>
      </c>
      <c r="AG128">
        <v>13</v>
      </c>
      <c r="AH128">
        <v>12</v>
      </c>
      <c r="AI128">
        <v>11</v>
      </c>
      <c r="AL128" t="s">
        <v>311</v>
      </c>
      <c r="AX128" t="s">
        <v>1389</v>
      </c>
    </row>
    <row r="129" spans="1:50" hidden="1" x14ac:dyDescent="0.25">
      <c r="A129" s="17" t="s">
        <v>1</v>
      </c>
      <c r="B129" s="27" t="s">
        <v>63</v>
      </c>
      <c r="C129">
        <v>22.77</v>
      </c>
      <c r="D129">
        <v>22.37</v>
      </c>
      <c r="E129">
        <v>7</v>
      </c>
      <c r="G129">
        <v>3</v>
      </c>
      <c r="H129">
        <v>11</v>
      </c>
      <c r="J129" s="54" t="s">
        <v>64</v>
      </c>
      <c r="K129" s="45" t="s">
        <v>22</v>
      </c>
      <c r="L129" s="24" t="s">
        <v>53</v>
      </c>
      <c r="M129" s="100"/>
      <c r="N129">
        <v>125</v>
      </c>
      <c r="O129">
        <v>124</v>
      </c>
      <c r="P129">
        <v>1140</v>
      </c>
      <c r="S129">
        <v>8.8000000000000007</v>
      </c>
      <c r="U129" s="33" t="str">
        <f>VLOOKUP(AF129, method!$A$1:$B$15, 2, 0)</f>
        <v>留後</v>
      </c>
      <c r="V129">
        <v>1400</v>
      </c>
      <c r="W129">
        <v>1</v>
      </c>
      <c r="X129">
        <v>20</v>
      </c>
      <c r="Y129">
        <v>10</v>
      </c>
      <c r="Z129">
        <v>24</v>
      </c>
      <c r="AA129" s="39" t="s">
        <v>390</v>
      </c>
      <c r="AB129" s="35" t="s">
        <v>370</v>
      </c>
      <c r="AC129">
        <v>4</v>
      </c>
      <c r="AD129">
        <v>48</v>
      </c>
      <c r="AE129" s="37">
        <v>5</v>
      </c>
      <c r="AF129">
        <v>11</v>
      </c>
      <c r="AG129">
        <v>11</v>
      </c>
      <c r="AH129">
        <v>10</v>
      </c>
      <c r="AI129">
        <v>7</v>
      </c>
      <c r="AL129" t="s">
        <v>39</v>
      </c>
      <c r="AX129" t="s">
        <v>1389</v>
      </c>
    </row>
    <row r="130" spans="1:50" hidden="1" x14ac:dyDescent="0.25">
      <c r="A130" s="17" t="s">
        <v>1</v>
      </c>
      <c r="B130" s="27" t="s">
        <v>63</v>
      </c>
      <c r="C130">
        <v>10.11</v>
      </c>
      <c r="D130">
        <v>9.91</v>
      </c>
      <c r="E130" s="15">
        <v>2</v>
      </c>
      <c r="F130" s="90"/>
      <c r="G130">
        <v>3</v>
      </c>
      <c r="H130">
        <v>8</v>
      </c>
      <c r="J130" s="54" t="s">
        <v>64</v>
      </c>
      <c r="K130" s="45" t="s">
        <v>22</v>
      </c>
      <c r="L130" s="24" t="s">
        <v>53</v>
      </c>
      <c r="M130" s="100"/>
      <c r="N130">
        <v>125</v>
      </c>
      <c r="O130">
        <v>126</v>
      </c>
      <c r="P130">
        <v>1149</v>
      </c>
      <c r="S130">
        <v>5.9</v>
      </c>
      <c r="U130" s="31" t="str">
        <f>VLOOKUP(AF130, method!$A$1:$B$15, 2, 0)</f>
        <v>中後</v>
      </c>
      <c r="V130" s="42">
        <v>1200</v>
      </c>
      <c r="W130">
        <v>1</v>
      </c>
      <c r="X130">
        <v>28</v>
      </c>
      <c r="Y130">
        <v>9</v>
      </c>
      <c r="Z130">
        <v>24</v>
      </c>
      <c r="AA130" s="39" t="s">
        <v>413</v>
      </c>
      <c r="AB130" s="35" t="s">
        <v>377</v>
      </c>
      <c r="AC130">
        <v>4</v>
      </c>
      <c r="AD130">
        <v>47</v>
      </c>
      <c r="AE130" s="38" t="s">
        <v>550</v>
      </c>
      <c r="AF130">
        <v>9</v>
      </c>
      <c r="AG130">
        <v>8</v>
      </c>
      <c r="AH130">
        <v>2</v>
      </c>
      <c r="AL130" t="s">
        <v>39</v>
      </c>
      <c r="AX130" t="s">
        <v>1389</v>
      </c>
    </row>
    <row r="131" spans="1:50" hidden="1" x14ac:dyDescent="0.25">
      <c r="A131" s="17" t="s">
        <v>1</v>
      </c>
      <c r="B131" s="28" t="s">
        <v>68</v>
      </c>
      <c r="C131">
        <v>11.52</v>
      </c>
      <c r="D131">
        <v>10.92</v>
      </c>
      <c r="E131" s="106">
        <v>12</v>
      </c>
      <c r="G131">
        <v>4</v>
      </c>
      <c r="H131">
        <v>12</v>
      </c>
      <c r="J131" s="55" t="s">
        <v>69</v>
      </c>
      <c r="K131" s="53" t="s">
        <v>60</v>
      </c>
      <c r="L131" s="17" t="s">
        <v>90</v>
      </c>
      <c r="M131" s="93"/>
      <c r="N131">
        <v>123</v>
      </c>
      <c r="O131">
        <v>130</v>
      </c>
      <c r="P131">
        <v>1084</v>
      </c>
      <c r="S131">
        <v>24</v>
      </c>
      <c r="U131" s="32" t="str">
        <f>VLOOKUP(AF131, method!$A$1:$B$15, 2, 0)</f>
        <v>中前</v>
      </c>
      <c r="V131" s="42">
        <v>1200</v>
      </c>
      <c r="W131">
        <v>1</v>
      </c>
      <c r="X131">
        <v>4</v>
      </c>
      <c r="Y131">
        <v>7</v>
      </c>
      <c r="Z131">
        <v>26</v>
      </c>
      <c r="AA131" s="41" t="s">
        <v>400</v>
      </c>
      <c r="AB131" s="36" t="s">
        <v>543</v>
      </c>
      <c r="AC131">
        <v>5</v>
      </c>
      <c r="AD131">
        <v>35</v>
      </c>
      <c r="AE131" s="37" t="s">
        <v>551</v>
      </c>
      <c r="AF131">
        <v>6</v>
      </c>
      <c r="AG131">
        <v>9</v>
      </c>
      <c r="AH131">
        <v>12</v>
      </c>
      <c r="AL131" t="s">
        <v>29</v>
      </c>
      <c r="AX131" t="s">
        <v>1389</v>
      </c>
    </row>
    <row r="132" spans="1:50" hidden="1" x14ac:dyDescent="0.25">
      <c r="A132" s="17" t="s">
        <v>1</v>
      </c>
      <c r="B132" s="28" t="s">
        <v>68</v>
      </c>
      <c r="C132">
        <v>10.4</v>
      </c>
      <c r="D132">
        <v>10.1</v>
      </c>
      <c r="E132">
        <v>7</v>
      </c>
      <c r="G132">
        <v>4</v>
      </c>
      <c r="H132">
        <v>7</v>
      </c>
      <c r="J132" s="55" t="s">
        <v>69</v>
      </c>
      <c r="K132" s="53" t="s">
        <v>60</v>
      </c>
      <c r="L132" s="17" t="s">
        <v>90</v>
      </c>
      <c r="M132" s="93"/>
      <c r="N132">
        <v>123</v>
      </c>
      <c r="O132">
        <v>132</v>
      </c>
      <c r="P132">
        <v>1078</v>
      </c>
      <c r="S132">
        <v>26</v>
      </c>
      <c r="U132" s="30" t="str">
        <f>VLOOKUP(AF132, method!$A$1:$B$15, 2, 0)</f>
        <v>放頭</v>
      </c>
      <c r="V132" s="42">
        <v>1200</v>
      </c>
      <c r="W132">
        <v>1</v>
      </c>
      <c r="X132">
        <v>27</v>
      </c>
      <c r="Y132">
        <v>5</v>
      </c>
      <c r="Z132">
        <v>26</v>
      </c>
      <c r="AA132" s="40" t="s">
        <v>426</v>
      </c>
      <c r="AB132" s="35" t="s">
        <v>370</v>
      </c>
      <c r="AC132">
        <v>5</v>
      </c>
      <c r="AD132">
        <v>37</v>
      </c>
      <c r="AE132" s="37" t="s">
        <v>423</v>
      </c>
      <c r="AF132">
        <v>2</v>
      </c>
      <c r="AG132">
        <v>2</v>
      </c>
      <c r="AH132">
        <v>7</v>
      </c>
      <c r="AL132" t="s">
        <v>29</v>
      </c>
      <c r="AX132" t="s">
        <v>1389</v>
      </c>
    </row>
    <row r="133" spans="1:50" x14ac:dyDescent="0.25">
      <c r="A133" s="17" t="s">
        <v>1</v>
      </c>
      <c r="B133" s="19" t="s">
        <v>26</v>
      </c>
      <c r="C133">
        <v>10.5</v>
      </c>
      <c r="D133">
        <v>10.5</v>
      </c>
      <c r="E133" s="106">
        <v>11</v>
      </c>
      <c r="G133">
        <v>14</v>
      </c>
      <c r="H133">
        <v>11</v>
      </c>
      <c r="J133" s="46" t="s">
        <v>351</v>
      </c>
      <c r="K133" s="55" t="s">
        <v>69</v>
      </c>
      <c r="L133" s="19" t="s">
        <v>28</v>
      </c>
      <c r="M133" s="95"/>
      <c r="N133">
        <v>127</v>
      </c>
      <c r="O133">
        <v>128</v>
      </c>
      <c r="P133">
        <v>1297</v>
      </c>
      <c r="S133">
        <v>82</v>
      </c>
      <c r="U133" s="33" t="str">
        <f>VLOOKUP(AF133, method!$A$1:$B$15, 2, 0)</f>
        <v>留後</v>
      </c>
      <c r="V133" s="42">
        <v>1200</v>
      </c>
      <c r="W133">
        <v>1</v>
      </c>
      <c r="X133">
        <v>1</v>
      </c>
      <c r="Y133">
        <v>1</v>
      </c>
      <c r="Z133">
        <v>26</v>
      </c>
      <c r="AA133" s="39" t="s">
        <v>390</v>
      </c>
      <c r="AB133" s="35" t="s">
        <v>377</v>
      </c>
      <c r="AC133">
        <v>4</v>
      </c>
      <c r="AD133">
        <v>52</v>
      </c>
      <c r="AE133" s="38">
        <v>2</v>
      </c>
      <c r="AF133">
        <v>11</v>
      </c>
      <c r="AG133">
        <v>13</v>
      </c>
      <c r="AH133">
        <v>11</v>
      </c>
      <c r="AL133" t="s">
        <v>385</v>
      </c>
    </row>
    <row r="134" spans="1:50" hidden="1" x14ac:dyDescent="0.25">
      <c r="A134" s="17" t="s">
        <v>1</v>
      </c>
      <c r="B134" s="28" t="s">
        <v>68</v>
      </c>
      <c r="C134">
        <v>12.4</v>
      </c>
      <c r="D134">
        <v>12.6</v>
      </c>
      <c r="E134">
        <v>12</v>
      </c>
      <c r="G134">
        <v>4</v>
      </c>
      <c r="H134">
        <v>4</v>
      </c>
      <c r="J134" s="55" t="s">
        <v>69</v>
      </c>
      <c r="K134" s="48" t="s">
        <v>37</v>
      </c>
      <c r="L134" s="17" t="s">
        <v>90</v>
      </c>
      <c r="M134" s="93"/>
      <c r="N134">
        <v>123</v>
      </c>
      <c r="O134">
        <v>117</v>
      </c>
      <c r="P134">
        <v>1095</v>
      </c>
      <c r="S134">
        <v>10</v>
      </c>
      <c r="U134" s="30" t="str">
        <f>VLOOKUP(AF134, method!$A$1:$B$15, 2, 0)</f>
        <v>放頭</v>
      </c>
      <c r="V134" s="42">
        <v>1200</v>
      </c>
      <c r="W134">
        <v>1</v>
      </c>
      <c r="X134">
        <v>25</v>
      </c>
      <c r="Y134">
        <v>2</v>
      </c>
      <c r="Z134">
        <v>26</v>
      </c>
      <c r="AA134" s="40" t="s">
        <v>426</v>
      </c>
      <c r="AB134" s="35" t="s">
        <v>377</v>
      </c>
      <c r="AC134">
        <v>4</v>
      </c>
      <c r="AD134">
        <v>42</v>
      </c>
      <c r="AE134" s="37">
        <v>14</v>
      </c>
      <c r="AF134">
        <v>2</v>
      </c>
      <c r="AG134">
        <v>6</v>
      </c>
      <c r="AH134">
        <v>12</v>
      </c>
      <c r="AL134" t="s">
        <v>29</v>
      </c>
      <c r="AX134" t="s">
        <v>1389</v>
      </c>
    </row>
    <row r="135" spans="1:50" hidden="1" x14ac:dyDescent="0.25">
      <c r="A135" s="17" t="s">
        <v>1</v>
      </c>
      <c r="B135" s="28" t="s">
        <v>68</v>
      </c>
      <c r="C135">
        <v>10.42</v>
      </c>
      <c r="D135">
        <v>10.42</v>
      </c>
      <c r="E135">
        <v>11</v>
      </c>
      <c r="G135">
        <v>4</v>
      </c>
      <c r="H135">
        <v>2</v>
      </c>
      <c r="J135" s="55" t="s">
        <v>69</v>
      </c>
      <c r="K135" s="65" t="s">
        <v>406</v>
      </c>
      <c r="L135" s="17" t="s">
        <v>90</v>
      </c>
      <c r="M135" s="93"/>
      <c r="N135">
        <v>123</v>
      </c>
      <c r="O135">
        <v>123</v>
      </c>
      <c r="P135">
        <v>1095</v>
      </c>
      <c r="S135">
        <v>13</v>
      </c>
      <c r="U135" s="30" t="str">
        <f>VLOOKUP(AF135, method!$A$1:$B$15, 2, 0)</f>
        <v>放頭</v>
      </c>
      <c r="V135" s="42">
        <v>1200</v>
      </c>
      <c r="W135">
        <v>1</v>
      </c>
      <c r="X135">
        <v>4</v>
      </c>
      <c r="Y135">
        <v>2</v>
      </c>
      <c r="Z135">
        <v>26</v>
      </c>
      <c r="AA135" s="40" t="s">
        <v>446</v>
      </c>
      <c r="AB135" s="35" t="s">
        <v>370</v>
      </c>
      <c r="AC135">
        <v>4</v>
      </c>
      <c r="AD135">
        <v>44</v>
      </c>
      <c r="AE135" s="37" t="s">
        <v>414</v>
      </c>
      <c r="AF135">
        <v>2</v>
      </c>
      <c r="AG135">
        <v>1</v>
      </c>
      <c r="AH135">
        <v>11</v>
      </c>
      <c r="AL135" t="s">
        <v>29</v>
      </c>
      <c r="AX135" t="s">
        <v>1389</v>
      </c>
    </row>
    <row r="136" spans="1:50" hidden="1" x14ac:dyDescent="0.25">
      <c r="A136" s="17" t="s">
        <v>1</v>
      </c>
      <c r="B136" s="28" t="s">
        <v>68</v>
      </c>
      <c r="C136">
        <v>22.93</v>
      </c>
      <c r="D136">
        <v>22.830000000000002</v>
      </c>
      <c r="E136" s="106">
        <v>10</v>
      </c>
      <c r="G136">
        <v>4</v>
      </c>
      <c r="H136">
        <v>11</v>
      </c>
      <c r="J136" s="55" t="s">
        <v>69</v>
      </c>
      <c r="K136" s="65" t="s">
        <v>406</v>
      </c>
      <c r="L136" s="17" t="s">
        <v>90</v>
      </c>
      <c r="M136" s="93"/>
      <c r="N136">
        <v>123</v>
      </c>
      <c r="O136">
        <v>121</v>
      </c>
      <c r="P136">
        <v>1093</v>
      </c>
      <c r="S136">
        <v>65</v>
      </c>
      <c r="U136" s="30" t="str">
        <f>VLOOKUP(AF136, method!$A$1:$B$15, 2, 0)</f>
        <v>放頭</v>
      </c>
      <c r="V136">
        <v>1400</v>
      </c>
      <c r="W136">
        <v>1</v>
      </c>
      <c r="X136">
        <v>18</v>
      </c>
      <c r="Y136">
        <v>1</v>
      </c>
      <c r="Z136">
        <v>26</v>
      </c>
      <c r="AA136" s="39" t="s">
        <v>369</v>
      </c>
      <c r="AB136" s="35" t="s">
        <v>370</v>
      </c>
      <c r="AC136">
        <v>4</v>
      </c>
      <c r="AD136">
        <v>46</v>
      </c>
      <c r="AE136" s="37" t="s">
        <v>423</v>
      </c>
      <c r="AF136">
        <v>1</v>
      </c>
      <c r="AG136">
        <v>1</v>
      </c>
      <c r="AH136">
        <v>1</v>
      </c>
      <c r="AI136">
        <v>10</v>
      </c>
      <c r="AL136" t="s">
        <v>29</v>
      </c>
      <c r="AX136" t="s">
        <v>1389</v>
      </c>
    </row>
    <row r="137" spans="1:50" hidden="1" x14ac:dyDescent="0.25">
      <c r="A137" s="17" t="s">
        <v>1</v>
      </c>
      <c r="B137" s="28" t="s">
        <v>68</v>
      </c>
      <c r="C137">
        <v>11.15</v>
      </c>
      <c r="D137">
        <v>11.05</v>
      </c>
      <c r="E137">
        <v>10</v>
      </c>
      <c r="G137">
        <v>4</v>
      </c>
      <c r="H137">
        <v>2</v>
      </c>
      <c r="J137" s="55" t="s">
        <v>69</v>
      </c>
      <c r="K137" s="48" t="s">
        <v>37</v>
      </c>
      <c r="L137" s="17" t="s">
        <v>90</v>
      </c>
      <c r="M137" s="93"/>
      <c r="N137">
        <v>123</v>
      </c>
      <c r="O137">
        <v>125</v>
      </c>
      <c r="P137">
        <v>1096</v>
      </c>
      <c r="S137">
        <v>12</v>
      </c>
      <c r="U137" s="30" t="str">
        <f>VLOOKUP(AF137, method!$A$1:$B$15, 2, 0)</f>
        <v>放頭</v>
      </c>
      <c r="V137" s="42">
        <v>1200</v>
      </c>
      <c r="W137">
        <v>1</v>
      </c>
      <c r="X137">
        <v>30</v>
      </c>
      <c r="Y137">
        <v>11</v>
      </c>
      <c r="Z137">
        <v>25</v>
      </c>
      <c r="AA137" s="41" t="s">
        <v>400</v>
      </c>
      <c r="AB137" s="35" t="s">
        <v>377</v>
      </c>
      <c r="AC137">
        <v>4</v>
      </c>
      <c r="AD137">
        <v>48</v>
      </c>
      <c r="AE137" s="37" t="s">
        <v>556</v>
      </c>
      <c r="AF137">
        <v>1</v>
      </c>
      <c r="AG137">
        <v>1</v>
      </c>
      <c r="AH137">
        <v>10</v>
      </c>
      <c r="AL137" t="s">
        <v>29</v>
      </c>
      <c r="AX137" t="s">
        <v>1389</v>
      </c>
    </row>
    <row r="138" spans="1:50" hidden="1" x14ac:dyDescent="0.25">
      <c r="A138" s="17" t="s">
        <v>1</v>
      </c>
      <c r="B138" s="28" t="s">
        <v>68</v>
      </c>
      <c r="C138">
        <v>11.51</v>
      </c>
      <c r="D138">
        <v>11.51</v>
      </c>
      <c r="E138">
        <v>9</v>
      </c>
      <c r="G138">
        <v>4</v>
      </c>
      <c r="H138">
        <v>3</v>
      </c>
      <c r="J138" s="55" t="s">
        <v>69</v>
      </c>
      <c r="K138" s="48" t="s">
        <v>37</v>
      </c>
      <c r="L138" s="17" t="s">
        <v>90</v>
      </c>
      <c r="M138" s="93"/>
      <c r="N138">
        <v>123</v>
      </c>
      <c r="O138">
        <v>124</v>
      </c>
      <c r="P138">
        <v>1087</v>
      </c>
      <c r="S138">
        <v>13</v>
      </c>
      <c r="U138" s="32" t="str">
        <f>VLOOKUP(AF138, method!$A$1:$B$15, 2, 0)</f>
        <v>中前</v>
      </c>
      <c r="V138" s="42">
        <v>1200</v>
      </c>
      <c r="W138">
        <v>1</v>
      </c>
      <c r="X138">
        <v>30</v>
      </c>
      <c r="Y138">
        <v>10</v>
      </c>
      <c r="Z138">
        <v>25</v>
      </c>
      <c r="AA138" s="41" t="s">
        <v>400</v>
      </c>
      <c r="AB138" s="35" t="s">
        <v>377</v>
      </c>
      <c r="AC138">
        <v>4</v>
      </c>
      <c r="AD138">
        <v>49</v>
      </c>
      <c r="AE138" s="37">
        <v>5</v>
      </c>
      <c r="AF138">
        <v>4</v>
      </c>
      <c r="AG138">
        <v>4</v>
      </c>
      <c r="AH138">
        <v>9</v>
      </c>
      <c r="AL138" t="s">
        <v>29</v>
      </c>
      <c r="AX138" t="s">
        <v>1389</v>
      </c>
    </row>
    <row r="139" spans="1:50" hidden="1" x14ac:dyDescent="0.25">
      <c r="A139" s="17" t="s">
        <v>1</v>
      </c>
      <c r="B139" s="28" t="s">
        <v>68</v>
      </c>
      <c r="C139">
        <v>11.22</v>
      </c>
      <c r="D139">
        <v>11.020000000000001</v>
      </c>
      <c r="E139">
        <v>10</v>
      </c>
      <c r="G139">
        <v>4</v>
      </c>
      <c r="H139">
        <v>1</v>
      </c>
      <c r="J139" s="55" t="s">
        <v>69</v>
      </c>
      <c r="K139" s="60" t="s">
        <v>125</v>
      </c>
      <c r="L139" s="17" t="s">
        <v>90</v>
      </c>
      <c r="M139" s="93"/>
      <c r="N139">
        <v>123</v>
      </c>
      <c r="O139">
        <v>129</v>
      </c>
      <c r="P139">
        <v>1086</v>
      </c>
      <c r="S139">
        <v>8.1</v>
      </c>
      <c r="U139" s="30" t="str">
        <f>VLOOKUP(AF139, method!$A$1:$B$15, 2, 0)</f>
        <v>放頭</v>
      </c>
      <c r="V139" s="42">
        <v>1200</v>
      </c>
      <c r="W139">
        <v>1</v>
      </c>
      <c r="X139">
        <v>12</v>
      </c>
      <c r="Y139">
        <v>10</v>
      </c>
      <c r="Z139">
        <v>25</v>
      </c>
      <c r="AA139" s="41" t="s">
        <v>400</v>
      </c>
      <c r="AB139" s="36" t="s">
        <v>487</v>
      </c>
      <c r="AC139">
        <v>4</v>
      </c>
      <c r="AD139">
        <v>49</v>
      </c>
      <c r="AE139" s="37" t="s">
        <v>387</v>
      </c>
      <c r="AF139">
        <v>3</v>
      </c>
      <c r="AG139">
        <v>4</v>
      </c>
      <c r="AH139">
        <v>10</v>
      </c>
      <c r="AL139" t="s">
        <v>29</v>
      </c>
      <c r="AX139" t="s">
        <v>1389</v>
      </c>
    </row>
    <row r="140" spans="1:50" hidden="1" x14ac:dyDescent="0.25">
      <c r="A140" s="17" t="s">
        <v>1</v>
      </c>
      <c r="B140" s="28" t="s">
        <v>68</v>
      </c>
      <c r="C140">
        <v>10.48</v>
      </c>
      <c r="D140">
        <v>10.38</v>
      </c>
      <c r="E140">
        <v>8</v>
      </c>
      <c r="G140">
        <v>4</v>
      </c>
      <c r="H140">
        <v>6</v>
      </c>
      <c r="J140" s="55" t="s">
        <v>69</v>
      </c>
      <c r="K140" s="48" t="s">
        <v>37</v>
      </c>
      <c r="L140" s="17" t="s">
        <v>90</v>
      </c>
      <c r="M140" s="93"/>
      <c r="N140">
        <v>123</v>
      </c>
      <c r="O140">
        <v>126</v>
      </c>
      <c r="P140">
        <v>1074</v>
      </c>
      <c r="S140">
        <v>4.3</v>
      </c>
      <c r="U140" s="30" t="str">
        <f>VLOOKUP(AF140, method!$A$1:$B$15, 2, 0)</f>
        <v>放頭</v>
      </c>
      <c r="V140" s="42">
        <v>1200</v>
      </c>
      <c r="W140">
        <v>1</v>
      </c>
      <c r="X140">
        <v>14</v>
      </c>
      <c r="Y140">
        <v>9</v>
      </c>
      <c r="Z140">
        <v>25</v>
      </c>
      <c r="AA140" s="41" t="s">
        <v>400</v>
      </c>
      <c r="AB140" s="35" t="s">
        <v>377</v>
      </c>
      <c r="AC140">
        <v>4</v>
      </c>
      <c r="AD140">
        <v>49</v>
      </c>
      <c r="AE140" s="37">
        <v>6</v>
      </c>
      <c r="AF140">
        <v>3</v>
      </c>
      <c r="AG140">
        <v>2</v>
      </c>
      <c r="AH140">
        <v>8</v>
      </c>
      <c r="AL140" t="s">
        <v>29</v>
      </c>
      <c r="AX140" t="s">
        <v>1389</v>
      </c>
    </row>
    <row r="141" spans="1:50" hidden="1" x14ac:dyDescent="0.25">
      <c r="A141" s="17" t="s">
        <v>1</v>
      </c>
      <c r="B141" s="28" t="s">
        <v>68</v>
      </c>
      <c r="C141">
        <v>9.3800000000000008</v>
      </c>
      <c r="D141">
        <v>8.98</v>
      </c>
      <c r="E141" s="15">
        <v>1</v>
      </c>
      <c r="F141" s="90"/>
      <c r="G141">
        <v>4</v>
      </c>
      <c r="H141">
        <v>1</v>
      </c>
      <c r="J141" s="55" t="s">
        <v>69</v>
      </c>
      <c r="K141" s="48" t="s">
        <v>37</v>
      </c>
      <c r="L141" s="17" t="s">
        <v>90</v>
      </c>
      <c r="M141" s="93"/>
      <c r="N141">
        <v>123</v>
      </c>
      <c r="O141">
        <v>134</v>
      </c>
      <c r="P141">
        <v>1078</v>
      </c>
      <c r="S141">
        <v>2.2999999999999998</v>
      </c>
      <c r="U141" s="30" t="str">
        <f>VLOOKUP(AF141, method!$A$1:$B$15, 2, 0)</f>
        <v>放頭</v>
      </c>
      <c r="V141" s="42">
        <v>1200</v>
      </c>
      <c r="W141">
        <v>1</v>
      </c>
      <c r="X141">
        <v>5</v>
      </c>
      <c r="Y141">
        <v>7</v>
      </c>
      <c r="Z141">
        <v>25</v>
      </c>
      <c r="AA141" s="41" t="s">
        <v>400</v>
      </c>
      <c r="AB141" s="35" t="s">
        <v>377</v>
      </c>
      <c r="AC141">
        <v>5</v>
      </c>
      <c r="AD141">
        <v>40</v>
      </c>
      <c r="AE141" s="37" t="s">
        <v>428</v>
      </c>
      <c r="AF141">
        <v>1</v>
      </c>
      <c r="AG141">
        <v>1</v>
      </c>
      <c r="AH141">
        <v>1</v>
      </c>
      <c r="AL141" t="s">
        <v>29</v>
      </c>
      <c r="AX141" t="s">
        <v>1389</v>
      </c>
    </row>
    <row r="142" spans="1:50" hidden="1" x14ac:dyDescent="0.25">
      <c r="A142" s="17" t="s">
        <v>1</v>
      </c>
      <c r="B142" s="28" t="s">
        <v>68</v>
      </c>
      <c r="C142">
        <v>10.3</v>
      </c>
      <c r="D142">
        <v>9.9</v>
      </c>
      <c r="E142" s="15">
        <v>3</v>
      </c>
      <c r="F142" s="90"/>
      <c r="G142">
        <v>4</v>
      </c>
      <c r="H142">
        <v>4</v>
      </c>
      <c r="J142" s="55" t="s">
        <v>69</v>
      </c>
      <c r="K142" s="48" t="s">
        <v>37</v>
      </c>
      <c r="L142" s="17" t="s">
        <v>90</v>
      </c>
      <c r="M142" s="93"/>
      <c r="N142">
        <v>123</v>
      </c>
      <c r="O142">
        <v>135</v>
      </c>
      <c r="P142">
        <v>1074</v>
      </c>
      <c r="S142">
        <v>2.8</v>
      </c>
      <c r="U142" s="32" t="str">
        <f>VLOOKUP(AF142, method!$A$1:$B$15, 2, 0)</f>
        <v>中前</v>
      </c>
      <c r="V142" s="42">
        <v>1200</v>
      </c>
      <c r="W142">
        <v>1</v>
      </c>
      <c r="X142">
        <v>23</v>
      </c>
      <c r="Y142">
        <v>4</v>
      </c>
      <c r="Z142">
        <v>25</v>
      </c>
      <c r="AA142" s="40" t="s">
        <v>398</v>
      </c>
      <c r="AB142" s="35" t="s">
        <v>377</v>
      </c>
      <c r="AC142">
        <v>5</v>
      </c>
      <c r="AD142">
        <v>40</v>
      </c>
      <c r="AE142" s="38">
        <v>1</v>
      </c>
      <c r="AF142">
        <v>6</v>
      </c>
      <c r="AG142">
        <v>6</v>
      </c>
      <c r="AH142">
        <v>3</v>
      </c>
      <c r="AL142" t="s">
        <v>29</v>
      </c>
      <c r="AX142" t="s">
        <v>1389</v>
      </c>
    </row>
    <row r="143" spans="1:50" hidden="1" x14ac:dyDescent="0.25">
      <c r="A143" s="17" t="s">
        <v>1</v>
      </c>
      <c r="B143" s="28" t="s">
        <v>68</v>
      </c>
      <c r="C143">
        <v>8.74</v>
      </c>
      <c r="D143">
        <v>8.94</v>
      </c>
      <c r="E143" s="15">
        <v>3</v>
      </c>
      <c r="F143" s="90"/>
      <c r="G143">
        <v>4</v>
      </c>
      <c r="H143">
        <v>2</v>
      </c>
      <c r="J143" s="55" t="s">
        <v>69</v>
      </c>
      <c r="K143" s="48" t="s">
        <v>37</v>
      </c>
      <c r="L143" s="17" t="s">
        <v>90</v>
      </c>
      <c r="M143" s="93"/>
      <c r="N143">
        <v>123</v>
      </c>
      <c r="O143">
        <v>116</v>
      </c>
      <c r="P143">
        <v>1066</v>
      </c>
      <c r="S143">
        <v>5.5</v>
      </c>
      <c r="U143" s="32" t="str">
        <f>VLOOKUP(AF143, method!$A$1:$B$15, 2, 0)</f>
        <v>中前</v>
      </c>
      <c r="V143" s="42">
        <v>1200</v>
      </c>
      <c r="W143">
        <v>1</v>
      </c>
      <c r="X143">
        <v>26</v>
      </c>
      <c r="Y143">
        <v>3</v>
      </c>
      <c r="Z143">
        <v>25</v>
      </c>
      <c r="AA143" s="41" t="s">
        <v>400</v>
      </c>
      <c r="AB143" s="35" t="s">
        <v>377</v>
      </c>
      <c r="AC143">
        <v>4</v>
      </c>
      <c r="AD143">
        <v>40</v>
      </c>
      <c r="AE143" s="37">
        <v>3</v>
      </c>
      <c r="AF143">
        <v>5</v>
      </c>
      <c r="AG143">
        <v>4</v>
      </c>
      <c r="AH143">
        <v>3</v>
      </c>
      <c r="AL143" t="s">
        <v>29</v>
      </c>
      <c r="AX143" t="s">
        <v>1389</v>
      </c>
    </row>
    <row r="144" spans="1:50" hidden="1" x14ac:dyDescent="0.25">
      <c r="A144" s="17" t="s">
        <v>1</v>
      </c>
      <c r="B144" s="28" t="s">
        <v>68</v>
      </c>
      <c r="C144">
        <v>10.37</v>
      </c>
      <c r="D144">
        <v>10.169999999999998</v>
      </c>
      <c r="E144">
        <v>11</v>
      </c>
      <c r="G144">
        <v>4</v>
      </c>
      <c r="H144">
        <v>12</v>
      </c>
      <c r="J144" s="55" t="s">
        <v>69</v>
      </c>
      <c r="K144" s="54" t="s">
        <v>64</v>
      </c>
      <c r="L144" s="17" t="s">
        <v>90</v>
      </c>
      <c r="M144" s="93"/>
      <c r="N144">
        <v>123</v>
      </c>
      <c r="O144">
        <v>116</v>
      </c>
      <c r="P144">
        <v>1074</v>
      </c>
      <c r="S144">
        <v>11</v>
      </c>
      <c r="U144" s="31" t="str">
        <f>VLOOKUP(AF144, method!$A$1:$B$15, 2, 0)</f>
        <v>中後</v>
      </c>
      <c r="V144" s="42">
        <v>1200</v>
      </c>
      <c r="W144">
        <v>1</v>
      </c>
      <c r="X144">
        <v>5</v>
      </c>
      <c r="Y144">
        <v>3</v>
      </c>
      <c r="Z144">
        <v>25</v>
      </c>
      <c r="AA144" s="40" t="s">
        <v>446</v>
      </c>
      <c r="AB144" s="35" t="s">
        <v>377</v>
      </c>
      <c r="AC144">
        <v>4</v>
      </c>
      <c r="AD144">
        <v>40</v>
      </c>
      <c r="AE144" s="37" t="s">
        <v>428</v>
      </c>
      <c r="AF144">
        <v>10</v>
      </c>
      <c r="AG144">
        <v>11</v>
      </c>
      <c r="AH144">
        <v>11</v>
      </c>
      <c r="AL144" t="s">
        <v>29</v>
      </c>
      <c r="AX144" t="s">
        <v>1389</v>
      </c>
    </row>
    <row r="145" spans="1:50" hidden="1" x14ac:dyDescent="0.25">
      <c r="A145" s="17" t="s">
        <v>1</v>
      </c>
      <c r="B145" s="28" t="s">
        <v>68</v>
      </c>
      <c r="C145">
        <v>10.98</v>
      </c>
      <c r="D145">
        <v>11.18</v>
      </c>
      <c r="E145" s="15">
        <v>2</v>
      </c>
      <c r="F145" s="90"/>
      <c r="G145">
        <v>4</v>
      </c>
      <c r="H145">
        <v>2</v>
      </c>
      <c r="J145" s="55" t="s">
        <v>69</v>
      </c>
      <c r="K145" s="48" t="s">
        <v>37</v>
      </c>
      <c r="L145" s="17" t="s">
        <v>90</v>
      </c>
      <c r="M145" s="93"/>
      <c r="N145">
        <v>123</v>
      </c>
      <c r="O145">
        <v>118</v>
      </c>
      <c r="P145">
        <v>1086</v>
      </c>
      <c r="S145">
        <v>6.2</v>
      </c>
      <c r="U145" s="32" t="str">
        <f>VLOOKUP(AF145, method!$A$1:$B$15, 2, 0)</f>
        <v>中前</v>
      </c>
      <c r="V145" s="42">
        <v>1200</v>
      </c>
      <c r="W145">
        <v>1</v>
      </c>
      <c r="X145">
        <v>12</v>
      </c>
      <c r="Y145">
        <v>2</v>
      </c>
      <c r="Z145">
        <v>25</v>
      </c>
      <c r="AA145" s="41" t="s">
        <v>400</v>
      </c>
      <c r="AB145" s="36" t="s">
        <v>487</v>
      </c>
      <c r="AC145">
        <v>4</v>
      </c>
      <c r="AD145">
        <v>40</v>
      </c>
      <c r="AE145" s="38" t="s">
        <v>511</v>
      </c>
      <c r="AF145">
        <v>5</v>
      </c>
      <c r="AG145">
        <v>5</v>
      </c>
      <c r="AH145">
        <v>2</v>
      </c>
      <c r="AL145" t="s">
        <v>29</v>
      </c>
      <c r="AX145" t="s">
        <v>1389</v>
      </c>
    </row>
    <row r="146" spans="1:50" hidden="1" x14ac:dyDescent="0.25">
      <c r="A146" s="17" t="s">
        <v>1</v>
      </c>
      <c r="B146" s="28" t="s">
        <v>68</v>
      </c>
      <c r="C146">
        <v>10.58</v>
      </c>
      <c r="D146">
        <v>10.68</v>
      </c>
      <c r="E146">
        <v>9</v>
      </c>
      <c r="G146">
        <v>4</v>
      </c>
      <c r="H146">
        <v>3</v>
      </c>
      <c r="J146" s="55" t="s">
        <v>69</v>
      </c>
      <c r="K146" s="60" t="s">
        <v>125</v>
      </c>
      <c r="L146" s="17" t="s">
        <v>90</v>
      </c>
      <c r="M146" s="93"/>
      <c r="N146">
        <v>123</v>
      </c>
      <c r="O146">
        <v>119</v>
      </c>
      <c r="P146">
        <v>1090</v>
      </c>
      <c r="S146">
        <v>11</v>
      </c>
      <c r="U146" s="31" t="str">
        <f>VLOOKUP(AF146, method!$A$1:$B$15, 2, 0)</f>
        <v>中後</v>
      </c>
      <c r="V146" s="42">
        <v>1200</v>
      </c>
      <c r="W146">
        <v>1</v>
      </c>
      <c r="X146">
        <v>15</v>
      </c>
      <c r="Y146">
        <v>1</v>
      </c>
      <c r="Z146">
        <v>25</v>
      </c>
      <c r="AA146" s="40" t="s">
        <v>426</v>
      </c>
      <c r="AB146" s="35" t="s">
        <v>377</v>
      </c>
      <c r="AC146">
        <v>4</v>
      </c>
      <c r="AD146">
        <v>42</v>
      </c>
      <c r="AE146" s="37" t="s">
        <v>436</v>
      </c>
      <c r="AF146">
        <v>8</v>
      </c>
      <c r="AG146">
        <v>9</v>
      </c>
      <c r="AH146">
        <v>9</v>
      </c>
      <c r="AL146" t="s">
        <v>29</v>
      </c>
      <c r="AX146" t="s">
        <v>1389</v>
      </c>
    </row>
    <row r="147" spans="1:50" hidden="1" x14ac:dyDescent="0.25">
      <c r="A147" s="17" t="s">
        <v>1</v>
      </c>
      <c r="B147" s="28" t="s">
        <v>68</v>
      </c>
      <c r="C147">
        <v>10.99</v>
      </c>
      <c r="D147">
        <v>11.09</v>
      </c>
      <c r="E147">
        <v>5</v>
      </c>
      <c r="G147">
        <v>4</v>
      </c>
      <c r="H147">
        <v>4</v>
      </c>
      <c r="J147" s="55" t="s">
        <v>69</v>
      </c>
      <c r="K147" s="73" t="s">
        <v>562</v>
      </c>
      <c r="L147" s="17" t="s">
        <v>90</v>
      </c>
      <c r="M147" s="93"/>
      <c r="N147">
        <v>123</v>
      </c>
      <c r="O147">
        <v>120</v>
      </c>
      <c r="P147">
        <v>1085</v>
      </c>
      <c r="S147">
        <v>7.1</v>
      </c>
      <c r="U147" s="32" t="str">
        <f>VLOOKUP(AF147, method!$A$1:$B$15, 2, 0)</f>
        <v>中前</v>
      </c>
      <c r="V147" s="42">
        <v>1200</v>
      </c>
      <c r="W147">
        <v>1</v>
      </c>
      <c r="X147">
        <v>26</v>
      </c>
      <c r="Y147">
        <v>12</v>
      </c>
      <c r="Z147">
        <v>24</v>
      </c>
      <c r="AA147" s="40" t="s">
        <v>446</v>
      </c>
      <c r="AB147" s="35" t="s">
        <v>377</v>
      </c>
      <c r="AC147">
        <v>4</v>
      </c>
      <c r="AD147">
        <v>44</v>
      </c>
      <c r="AE147" s="37" t="s">
        <v>423</v>
      </c>
      <c r="AF147">
        <v>4</v>
      </c>
      <c r="AG147">
        <v>5</v>
      </c>
      <c r="AH147">
        <v>5</v>
      </c>
      <c r="AL147" t="s">
        <v>29</v>
      </c>
      <c r="AX147" t="s">
        <v>1389</v>
      </c>
    </row>
    <row r="148" spans="1:50" hidden="1" x14ac:dyDescent="0.25">
      <c r="A148" s="17" t="s">
        <v>1</v>
      </c>
      <c r="B148" s="28" t="s">
        <v>68</v>
      </c>
      <c r="C148">
        <v>10.17</v>
      </c>
      <c r="D148">
        <v>10.27</v>
      </c>
      <c r="E148">
        <v>4</v>
      </c>
      <c r="G148">
        <v>4</v>
      </c>
      <c r="H148">
        <v>3</v>
      </c>
      <c r="J148" s="55" t="s">
        <v>69</v>
      </c>
      <c r="K148" s="45" t="s">
        <v>22</v>
      </c>
      <c r="L148" s="17" t="s">
        <v>90</v>
      </c>
      <c r="M148" s="93"/>
      <c r="N148">
        <v>123</v>
      </c>
      <c r="O148">
        <v>120</v>
      </c>
      <c r="P148">
        <v>1078</v>
      </c>
      <c r="S148">
        <v>4.0999999999999996</v>
      </c>
      <c r="U148" s="32" t="str">
        <f>VLOOKUP(AF148, method!$A$1:$B$15, 2, 0)</f>
        <v>中前</v>
      </c>
      <c r="V148" s="42">
        <v>1200</v>
      </c>
      <c r="W148">
        <v>1</v>
      </c>
      <c r="X148">
        <v>27</v>
      </c>
      <c r="Y148">
        <v>11</v>
      </c>
      <c r="Z148">
        <v>24</v>
      </c>
      <c r="AA148" s="40" t="s">
        <v>446</v>
      </c>
      <c r="AB148" s="35" t="s">
        <v>377</v>
      </c>
      <c r="AC148">
        <v>4</v>
      </c>
      <c r="AD148">
        <v>44</v>
      </c>
      <c r="AE148" s="38">
        <v>1</v>
      </c>
      <c r="AF148">
        <v>7</v>
      </c>
      <c r="AG148">
        <v>7</v>
      </c>
      <c r="AH148">
        <v>4</v>
      </c>
      <c r="AL148" t="s">
        <v>29</v>
      </c>
      <c r="AX148" t="s">
        <v>1389</v>
      </c>
    </row>
    <row r="149" spans="1:50" hidden="1" x14ac:dyDescent="0.25">
      <c r="A149" s="17" t="s">
        <v>1</v>
      </c>
      <c r="B149" s="28" t="s">
        <v>68</v>
      </c>
      <c r="C149">
        <v>11.22</v>
      </c>
      <c r="D149">
        <v>11.22</v>
      </c>
      <c r="E149">
        <v>9</v>
      </c>
      <c r="G149">
        <v>4</v>
      </c>
      <c r="H149">
        <v>6</v>
      </c>
      <c r="J149" s="55" t="s">
        <v>69</v>
      </c>
      <c r="K149" s="47" t="s">
        <v>32</v>
      </c>
      <c r="L149" s="17" t="s">
        <v>90</v>
      </c>
      <c r="M149" s="93"/>
      <c r="N149">
        <v>123</v>
      </c>
      <c r="O149">
        <v>122</v>
      </c>
      <c r="P149">
        <v>1070</v>
      </c>
      <c r="S149">
        <v>3.1</v>
      </c>
      <c r="U149" s="30" t="str">
        <f>VLOOKUP(AF149, method!$A$1:$B$15, 2, 0)</f>
        <v>放頭</v>
      </c>
      <c r="V149" s="42">
        <v>1200</v>
      </c>
      <c r="W149">
        <v>1</v>
      </c>
      <c r="X149">
        <v>27</v>
      </c>
      <c r="Y149">
        <v>10</v>
      </c>
      <c r="Z149">
        <v>24</v>
      </c>
      <c r="AA149" s="40" t="s">
        <v>398</v>
      </c>
      <c r="AB149" s="35" t="s">
        <v>377</v>
      </c>
      <c r="AC149">
        <v>4</v>
      </c>
      <c r="AD149">
        <v>44</v>
      </c>
      <c r="AE149" s="37" t="s">
        <v>471</v>
      </c>
      <c r="AF149">
        <v>3</v>
      </c>
      <c r="AG149">
        <v>4</v>
      </c>
      <c r="AH149">
        <v>9</v>
      </c>
      <c r="AL149" t="s">
        <v>29</v>
      </c>
      <c r="AX149" t="s">
        <v>1389</v>
      </c>
    </row>
    <row r="150" spans="1:50" hidden="1" x14ac:dyDescent="0.25">
      <c r="A150" s="17" t="s">
        <v>1</v>
      </c>
      <c r="B150" s="28" t="s">
        <v>68</v>
      </c>
      <c r="C150">
        <v>10.31</v>
      </c>
      <c r="D150">
        <v>10.210000000000001</v>
      </c>
      <c r="E150" s="15">
        <v>2</v>
      </c>
      <c r="F150" s="90"/>
      <c r="G150">
        <v>4</v>
      </c>
      <c r="H150">
        <v>10</v>
      </c>
      <c r="J150" s="55" t="s">
        <v>69</v>
      </c>
      <c r="K150" s="45" t="s">
        <v>22</v>
      </c>
      <c r="L150" s="17" t="s">
        <v>90</v>
      </c>
      <c r="M150" s="93"/>
      <c r="N150">
        <v>123</v>
      </c>
      <c r="O150">
        <v>119</v>
      </c>
      <c r="P150">
        <v>1068</v>
      </c>
      <c r="S150">
        <v>18</v>
      </c>
      <c r="U150" s="32" t="str">
        <f>VLOOKUP(AF150, method!$A$1:$B$15, 2, 0)</f>
        <v>中前</v>
      </c>
      <c r="V150" s="42">
        <v>1200</v>
      </c>
      <c r="W150">
        <v>1</v>
      </c>
      <c r="X150">
        <v>9</v>
      </c>
      <c r="Y150">
        <v>10</v>
      </c>
      <c r="Z150">
        <v>24</v>
      </c>
      <c r="AA150" s="40" t="s">
        <v>376</v>
      </c>
      <c r="AB150" s="35" t="s">
        <v>377</v>
      </c>
      <c r="AC150">
        <v>4</v>
      </c>
      <c r="AD150">
        <v>43</v>
      </c>
      <c r="AE150" s="38" t="s">
        <v>468</v>
      </c>
      <c r="AF150">
        <v>7</v>
      </c>
      <c r="AG150">
        <v>5</v>
      </c>
      <c r="AH150">
        <v>2</v>
      </c>
      <c r="AL150" t="s">
        <v>106</v>
      </c>
      <c r="AX150" t="s">
        <v>1389</v>
      </c>
    </row>
    <row r="151" spans="1:50" hidden="1" x14ac:dyDescent="0.25">
      <c r="A151" s="17" t="s">
        <v>1</v>
      </c>
      <c r="B151" s="28" t="s">
        <v>68</v>
      </c>
      <c r="C151">
        <v>10.15</v>
      </c>
      <c r="D151">
        <v>10.25</v>
      </c>
      <c r="E151">
        <v>4</v>
      </c>
      <c r="G151">
        <v>4</v>
      </c>
      <c r="H151">
        <v>6</v>
      </c>
      <c r="J151" s="55" t="s">
        <v>69</v>
      </c>
      <c r="K151" s="48" t="s">
        <v>37</v>
      </c>
      <c r="L151" s="17" t="s">
        <v>90</v>
      </c>
      <c r="M151" s="93"/>
      <c r="N151">
        <v>123</v>
      </c>
      <c r="O151">
        <v>119</v>
      </c>
      <c r="P151">
        <v>1074</v>
      </c>
      <c r="S151">
        <v>12</v>
      </c>
      <c r="U151" s="32" t="str">
        <f>VLOOKUP(AF151, method!$A$1:$B$15, 2, 0)</f>
        <v>中前</v>
      </c>
      <c r="V151" s="42">
        <v>1200</v>
      </c>
      <c r="W151">
        <v>1</v>
      </c>
      <c r="X151">
        <v>18</v>
      </c>
      <c r="Y151">
        <v>9</v>
      </c>
      <c r="Z151">
        <v>24</v>
      </c>
      <c r="AA151" s="40" t="s">
        <v>426</v>
      </c>
      <c r="AB151" s="35" t="s">
        <v>377</v>
      </c>
      <c r="AC151">
        <v>4</v>
      </c>
      <c r="AD151">
        <v>44</v>
      </c>
      <c r="AE151" s="37" t="s">
        <v>423</v>
      </c>
      <c r="AF151">
        <v>5</v>
      </c>
      <c r="AG151">
        <v>6</v>
      </c>
      <c r="AH151">
        <v>4</v>
      </c>
      <c r="AL151" t="s">
        <v>385</v>
      </c>
      <c r="AX151" t="s">
        <v>1389</v>
      </c>
    </row>
    <row r="152" spans="1:50" x14ac:dyDescent="0.25">
      <c r="A152" s="17" t="s">
        <v>1</v>
      </c>
      <c r="B152" s="23" t="s">
        <v>45</v>
      </c>
      <c r="C152">
        <v>10.52</v>
      </c>
      <c r="D152">
        <v>10.620000000000001</v>
      </c>
      <c r="E152" s="106">
        <v>6</v>
      </c>
      <c r="G152">
        <v>2</v>
      </c>
      <c r="H152">
        <v>9</v>
      </c>
      <c r="J152" s="50" t="s">
        <v>46</v>
      </c>
      <c r="K152" s="51" t="s">
        <v>52</v>
      </c>
      <c r="L152" s="23" t="s">
        <v>47</v>
      </c>
      <c r="M152" s="99"/>
      <c r="N152">
        <v>131</v>
      </c>
      <c r="O152">
        <v>123</v>
      </c>
      <c r="P152">
        <v>1076</v>
      </c>
      <c r="S152">
        <v>20</v>
      </c>
      <c r="U152" s="33" t="str">
        <f>VLOOKUP(AF152, method!$A$1:$B$15, 2, 0)</f>
        <v>留後</v>
      </c>
      <c r="V152" s="42">
        <v>1200</v>
      </c>
      <c r="W152">
        <v>1</v>
      </c>
      <c r="X152">
        <v>19</v>
      </c>
      <c r="Y152">
        <v>2</v>
      </c>
      <c r="Z152">
        <v>26</v>
      </c>
      <c r="AA152" s="39" t="s">
        <v>369</v>
      </c>
      <c r="AB152" s="35" t="s">
        <v>377</v>
      </c>
      <c r="AC152">
        <v>4</v>
      </c>
      <c r="AD152">
        <v>47</v>
      </c>
      <c r="AE152" s="37" t="s">
        <v>473</v>
      </c>
      <c r="AF152">
        <v>13</v>
      </c>
      <c r="AG152">
        <v>14</v>
      </c>
      <c r="AH152">
        <v>6</v>
      </c>
      <c r="AL152" t="s">
        <v>308</v>
      </c>
    </row>
    <row r="153" spans="1:50" hidden="1" x14ac:dyDescent="0.25">
      <c r="A153" s="17" t="s">
        <v>1</v>
      </c>
      <c r="B153" s="19" t="s">
        <v>1329</v>
      </c>
      <c r="C153">
        <v>10.6</v>
      </c>
      <c r="D153" t="e">
        <f>IF(H153&gt;G153,C153-0.2*INT((H153-G153)/4),IF(H153&lt;G153,C153+0.2*INT((G153-H153)/4),C153)) + ROUND((N153-O153)/3,0)*0.1</f>
        <v>#N/A</v>
      </c>
      <c r="E153" s="107">
        <v>1</v>
      </c>
      <c r="F153" s="90"/>
      <c r="G153" t="e">
        <v>#N/A</v>
      </c>
      <c r="H153">
        <v>4</v>
      </c>
      <c r="J153" s="58" t="e">
        <v>#N/A</v>
      </c>
      <c r="K153" s="76" t="s">
        <v>355</v>
      </c>
      <c r="L153" s="20" t="s">
        <v>165</v>
      </c>
      <c r="M153" s="96"/>
      <c r="N153" t="e">
        <v>#N/A</v>
      </c>
      <c r="O153">
        <v>125</v>
      </c>
      <c r="P153">
        <v>1169</v>
      </c>
      <c r="S153">
        <v>21</v>
      </c>
      <c r="U153" s="32" t="str">
        <f>VLOOKUP(AF153, method!$A$1:$B$15, 2, 0)</f>
        <v>中前</v>
      </c>
      <c r="V153" s="42">
        <v>1200</v>
      </c>
      <c r="W153">
        <v>1</v>
      </c>
      <c r="X153">
        <v>4</v>
      </c>
      <c r="Y153">
        <v>7</v>
      </c>
      <c r="Z153">
        <v>26</v>
      </c>
      <c r="AA153" s="39" t="s">
        <v>430</v>
      </c>
      <c r="AB153" s="36" t="s">
        <v>459</v>
      </c>
      <c r="AC153">
        <v>5</v>
      </c>
      <c r="AD153">
        <v>30</v>
      </c>
      <c r="AE153" s="38" t="s">
        <v>579</v>
      </c>
      <c r="AF153">
        <v>7</v>
      </c>
      <c r="AG153">
        <v>6</v>
      </c>
      <c r="AH153">
        <v>1</v>
      </c>
      <c r="AL153" t="s">
        <v>39</v>
      </c>
      <c r="AX153" t="s">
        <v>1389</v>
      </c>
    </row>
    <row r="154" spans="1:50" hidden="1" x14ac:dyDescent="0.25">
      <c r="A154" s="17" t="s">
        <v>1</v>
      </c>
      <c r="B154" s="17" t="s">
        <v>72</v>
      </c>
      <c r="C154">
        <v>23.44</v>
      </c>
      <c r="D154">
        <v>22.94</v>
      </c>
      <c r="E154" s="106">
        <v>10</v>
      </c>
      <c r="G154">
        <v>5</v>
      </c>
      <c r="H154">
        <v>6</v>
      </c>
      <c r="J154" s="56" t="s">
        <v>352</v>
      </c>
      <c r="K154" s="46" t="s">
        <v>351</v>
      </c>
      <c r="L154" s="18" t="s">
        <v>74</v>
      </c>
      <c r="M154" s="94"/>
      <c r="N154">
        <v>112</v>
      </c>
      <c r="O154">
        <v>128</v>
      </c>
      <c r="P154">
        <v>1063</v>
      </c>
      <c r="S154">
        <v>8</v>
      </c>
      <c r="U154" s="32" t="str">
        <f>VLOOKUP(AF154, method!$A$1:$B$15, 2, 0)</f>
        <v>中前</v>
      </c>
      <c r="V154">
        <v>1400</v>
      </c>
      <c r="W154">
        <v>1</v>
      </c>
      <c r="X154">
        <v>12</v>
      </c>
      <c r="Y154">
        <v>4</v>
      </c>
      <c r="Z154">
        <v>26</v>
      </c>
      <c r="AA154" s="39" t="s">
        <v>413</v>
      </c>
      <c r="AB154" s="35" t="s">
        <v>377</v>
      </c>
      <c r="AC154">
        <v>5</v>
      </c>
      <c r="AD154">
        <v>40</v>
      </c>
      <c r="AE154" s="37" t="s">
        <v>416</v>
      </c>
      <c r="AF154">
        <v>6</v>
      </c>
      <c r="AG154">
        <v>7</v>
      </c>
      <c r="AH154">
        <v>8</v>
      </c>
      <c r="AI154">
        <v>10</v>
      </c>
      <c r="AL154" t="s">
        <v>39</v>
      </c>
      <c r="AX154" t="s">
        <v>1389</v>
      </c>
    </row>
    <row r="155" spans="1:50" x14ac:dyDescent="0.25">
      <c r="A155" s="17" t="s">
        <v>1</v>
      </c>
      <c r="B155" s="19" t="s">
        <v>26</v>
      </c>
      <c r="C155">
        <v>10.62</v>
      </c>
      <c r="D155">
        <v>10.62</v>
      </c>
      <c r="E155" s="106">
        <v>10</v>
      </c>
      <c r="G155">
        <v>14</v>
      </c>
      <c r="H155">
        <v>14</v>
      </c>
      <c r="J155" s="46" t="s">
        <v>351</v>
      </c>
      <c r="K155" s="55" t="s">
        <v>69</v>
      </c>
      <c r="L155" s="19" t="s">
        <v>28</v>
      </c>
      <c r="M155" s="95"/>
      <c r="N155">
        <v>127</v>
      </c>
      <c r="O155">
        <v>126</v>
      </c>
      <c r="P155">
        <v>1276</v>
      </c>
      <c r="S155">
        <v>158</v>
      </c>
      <c r="U155" s="33" t="str">
        <f>VLOOKUP(AF155, method!$A$1:$B$15, 2, 0)</f>
        <v>留後</v>
      </c>
      <c r="V155" s="42">
        <v>1200</v>
      </c>
      <c r="W155">
        <v>1</v>
      </c>
      <c r="X155">
        <v>3</v>
      </c>
      <c r="Y155">
        <v>5</v>
      </c>
      <c r="Z155">
        <v>26</v>
      </c>
      <c r="AA155" s="39" t="s">
        <v>394</v>
      </c>
      <c r="AB155" s="35" t="s">
        <v>377</v>
      </c>
      <c r="AC155">
        <v>4</v>
      </c>
      <c r="AD155">
        <v>48</v>
      </c>
      <c r="AE155" s="37">
        <v>8</v>
      </c>
      <c r="AF155">
        <v>11</v>
      </c>
      <c r="AG155">
        <v>12</v>
      </c>
      <c r="AH155">
        <v>10</v>
      </c>
      <c r="AL155" t="s">
        <v>106</v>
      </c>
    </row>
    <row r="156" spans="1:50" x14ac:dyDescent="0.25">
      <c r="A156" s="17" t="s">
        <v>1</v>
      </c>
      <c r="B156" s="19" t="s">
        <v>26</v>
      </c>
      <c r="C156">
        <v>10.72</v>
      </c>
      <c r="D156">
        <v>10.82</v>
      </c>
      <c r="E156" s="106">
        <v>13</v>
      </c>
      <c r="G156">
        <v>14</v>
      </c>
      <c r="H156">
        <v>14</v>
      </c>
      <c r="J156" s="46" t="s">
        <v>351</v>
      </c>
      <c r="K156" s="55" t="s">
        <v>69</v>
      </c>
      <c r="L156" s="19" t="s">
        <v>28</v>
      </c>
      <c r="M156" s="95"/>
      <c r="N156">
        <v>127</v>
      </c>
      <c r="O156">
        <v>125</v>
      </c>
      <c r="P156">
        <v>1310</v>
      </c>
      <c r="S156">
        <v>189</v>
      </c>
      <c r="U156" s="31" t="str">
        <f>VLOOKUP(AF156, method!$A$1:$B$15, 2, 0)</f>
        <v>中後</v>
      </c>
      <c r="V156" s="42">
        <v>1200</v>
      </c>
      <c r="W156">
        <v>1</v>
      </c>
      <c r="X156">
        <v>22</v>
      </c>
      <c r="Y156">
        <v>2</v>
      </c>
      <c r="Z156">
        <v>26</v>
      </c>
      <c r="AA156" s="39" t="s">
        <v>384</v>
      </c>
      <c r="AB156" s="35" t="s">
        <v>377</v>
      </c>
      <c r="AC156">
        <v>4</v>
      </c>
      <c r="AD156">
        <v>50</v>
      </c>
      <c r="AE156" s="37" t="s">
        <v>419</v>
      </c>
      <c r="AF156">
        <v>9</v>
      </c>
      <c r="AG156">
        <v>10</v>
      </c>
      <c r="AH156">
        <v>13</v>
      </c>
      <c r="AL156" t="s">
        <v>385</v>
      </c>
    </row>
    <row r="157" spans="1:50" x14ac:dyDescent="0.25">
      <c r="A157" s="17" t="s">
        <v>1</v>
      </c>
      <c r="B157" s="20" t="s">
        <v>31</v>
      </c>
      <c r="C157">
        <v>10.92</v>
      </c>
      <c r="D157">
        <v>11.62</v>
      </c>
      <c r="E157" s="107">
        <v>3</v>
      </c>
      <c r="F157" s="90"/>
      <c r="G157">
        <v>7</v>
      </c>
      <c r="H157">
        <v>3</v>
      </c>
      <c r="J157" s="47" t="s">
        <v>32</v>
      </c>
      <c r="K157" s="59" t="s">
        <v>111</v>
      </c>
      <c r="L157" s="20" t="s">
        <v>33</v>
      </c>
      <c r="M157" s="96"/>
      <c r="N157">
        <v>134</v>
      </c>
      <c r="O157">
        <v>120</v>
      </c>
      <c r="P157">
        <v>1164</v>
      </c>
      <c r="S157">
        <v>11</v>
      </c>
      <c r="U157" s="32" t="str">
        <f>VLOOKUP(AF157, method!$A$1:$B$15, 2, 0)</f>
        <v>中前</v>
      </c>
      <c r="V157" s="42">
        <v>1200</v>
      </c>
      <c r="W157">
        <v>1</v>
      </c>
      <c r="X157">
        <v>3</v>
      </c>
      <c r="Y157">
        <v>5</v>
      </c>
      <c r="Z157">
        <v>26</v>
      </c>
      <c r="AA157" s="39" t="s">
        <v>394</v>
      </c>
      <c r="AB157" s="35" t="s">
        <v>377</v>
      </c>
      <c r="AC157">
        <v>4</v>
      </c>
      <c r="AD157">
        <v>43</v>
      </c>
      <c r="AE157" s="37" t="s">
        <v>423</v>
      </c>
      <c r="AF157">
        <v>5</v>
      </c>
      <c r="AG157">
        <v>4</v>
      </c>
      <c r="AH157">
        <v>3</v>
      </c>
      <c r="AL157" t="s">
        <v>34</v>
      </c>
    </row>
    <row r="158" spans="1:50" x14ac:dyDescent="0.25">
      <c r="A158" s="17" t="s">
        <v>1</v>
      </c>
      <c r="B158" s="17" t="s">
        <v>72</v>
      </c>
      <c r="C158">
        <v>10.93</v>
      </c>
      <c r="D158">
        <v>9.93</v>
      </c>
      <c r="E158" s="106">
        <v>12</v>
      </c>
      <c r="G158">
        <v>5</v>
      </c>
      <c r="H158">
        <v>13</v>
      </c>
      <c r="J158" s="56" t="s">
        <v>352</v>
      </c>
      <c r="K158" s="44" t="s">
        <v>347</v>
      </c>
      <c r="L158" s="18" t="s">
        <v>74</v>
      </c>
      <c r="M158" s="94"/>
      <c r="N158">
        <v>112</v>
      </c>
      <c r="O158">
        <v>129</v>
      </c>
      <c r="P158">
        <v>1064</v>
      </c>
      <c r="S158">
        <v>42</v>
      </c>
      <c r="U158" s="33" t="str">
        <f>VLOOKUP(AF158, method!$A$1:$B$15, 2, 0)</f>
        <v>留後</v>
      </c>
      <c r="V158" s="42">
        <v>1200</v>
      </c>
      <c r="W158">
        <v>1</v>
      </c>
      <c r="X158">
        <v>27</v>
      </c>
      <c r="Y158">
        <v>6</v>
      </c>
      <c r="Z158">
        <v>26</v>
      </c>
      <c r="AA158" s="39" t="s">
        <v>394</v>
      </c>
      <c r="AB158" s="35" t="s">
        <v>377</v>
      </c>
      <c r="AC158">
        <v>5</v>
      </c>
      <c r="AD158">
        <v>36</v>
      </c>
      <c r="AE158" s="37" t="s">
        <v>402</v>
      </c>
      <c r="AF158">
        <v>11</v>
      </c>
      <c r="AG158">
        <v>14</v>
      </c>
      <c r="AH158">
        <v>12</v>
      </c>
      <c r="AL158" t="s">
        <v>39</v>
      </c>
    </row>
    <row r="159" spans="1:50" hidden="1" x14ac:dyDescent="0.25">
      <c r="A159" s="17" t="s">
        <v>1</v>
      </c>
      <c r="B159" s="17" t="s">
        <v>72</v>
      </c>
      <c r="C159">
        <v>28.53</v>
      </c>
      <c r="D159">
        <v>27.930000000000003</v>
      </c>
      <c r="E159">
        <v>14</v>
      </c>
      <c r="G159">
        <v>5</v>
      </c>
      <c r="H159">
        <v>10</v>
      </c>
      <c r="J159" s="56" t="s">
        <v>352</v>
      </c>
      <c r="K159" s="74" t="s">
        <v>357</v>
      </c>
      <c r="L159" s="18" t="s">
        <v>74</v>
      </c>
      <c r="M159" s="94"/>
      <c r="N159">
        <v>112</v>
      </c>
      <c r="O159">
        <v>125</v>
      </c>
      <c r="P159">
        <v>1068</v>
      </c>
      <c r="S159">
        <v>13</v>
      </c>
      <c r="U159" s="31" t="str">
        <f>VLOOKUP(AF159, method!$A$1:$B$15, 2, 0)</f>
        <v>中後</v>
      </c>
      <c r="V159">
        <v>1400</v>
      </c>
      <c r="W159">
        <v>1</v>
      </c>
      <c r="X159">
        <v>7</v>
      </c>
      <c r="Y159">
        <v>12</v>
      </c>
      <c r="Z159">
        <v>25</v>
      </c>
      <c r="AA159" s="39" t="s">
        <v>430</v>
      </c>
      <c r="AB159" s="35" t="s">
        <v>377</v>
      </c>
      <c r="AC159">
        <v>4</v>
      </c>
      <c r="AD159">
        <v>50</v>
      </c>
      <c r="AE159" s="37" t="s">
        <v>571</v>
      </c>
      <c r="AF159">
        <v>8</v>
      </c>
      <c r="AG159">
        <v>8</v>
      </c>
      <c r="AH159">
        <v>14</v>
      </c>
      <c r="AI159">
        <v>14</v>
      </c>
      <c r="AL159" t="s">
        <v>39</v>
      </c>
      <c r="AX159" t="s">
        <v>1389</v>
      </c>
    </row>
    <row r="160" spans="1:50" hidden="1" x14ac:dyDescent="0.25">
      <c r="A160" s="17" t="s">
        <v>1</v>
      </c>
      <c r="B160" s="17" t="s">
        <v>72</v>
      </c>
      <c r="C160">
        <v>12.36</v>
      </c>
      <c r="D160">
        <v>11.66</v>
      </c>
      <c r="E160">
        <v>11</v>
      </c>
      <c r="G160">
        <v>5</v>
      </c>
      <c r="H160">
        <v>9</v>
      </c>
      <c r="J160" s="56" t="s">
        <v>352</v>
      </c>
      <c r="K160" s="53" t="s">
        <v>60</v>
      </c>
      <c r="L160" s="18" t="s">
        <v>74</v>
      </c>
      <c r="M160" s="94"/>
      <c r="N160">
        <v>112</v>
      </c>
      <c r="O160">
        <v>126</v>
      </c>
      <c r="P160">
        <v>1073</v>
      </c>
      <c r="S160">
        <v>19</v>
      </c>
      <c r="U160" s="32" t="str">
        <f>VLOOKUP(AF160, method!$A$1:$B$15, 2, 0)</f>
        <v>中前</v>
      </c>
      <c r="V160" s="42">
        <v>1200</v>
      </c>
      <c r="W160">
        <v>1</v>
      </c>
      <c r="X160">
        <v>2</v>
      </c>
      <c r="Y160">
        <v>11</v>
      </c>
      <c r="Z160">
        <v>25</v>
      </c>
      <c r="AA160" s="40" t="s">
        <v>398</v>
      </c>
      <c r="AB160" s="35" t="s">
        <v>370</v>
      </c>
      <c r="AC160">
        <v>4</v>
      </c>
      <c r="AD160">
        <v>50</v>
      </c>
      <c r="AE160" s="37" t="s">
        <v>573</v>
      </c>
      <c r="AF160">
        <v>6</v>
      </c>
      <c r="AG160">
        <v>9</v>
      </c>
      <c r="AH160">
        <v>11</v>
      </c>
      <c r="AL160" t="s">
        <v>39</v>
      </c>
      <c r="AX160" t="s">
        <v>1389</v>
      </c>
    </row>
    <row r="161" spans="1:50" hidden="1" x14ac:dyDescent="0.25">
      <c r="A161" s="17" t="s">
        <v>1</v>
      </c>
      <c r="B161" s="17" t="s">
        <v>72</v>
      </c>
      <c r="C161">
        <v>9.59</v>
      </c>
      <c r="D161">
        <v>9.19</v>
      </c>
      <c r="E161">
        <v>6</v>
      </c>
      <c r="G161">
        <v>5</v>
      </c>
      <c r="H161">
        <v>2</v>
      </c>
      <c r="J161" s="56" t="s">
        <v>352</v>
      </c>
      <c r="K161" s="75" t="s">
        <v>346</v>
      </c>
      <c r="L161" s="18" t="s">
        <v>74</v>
      </c>
      <c r="M161" s="94"/>
      <c r="N161">
        <v>112</v>
      </c>
      <c r="O161">
        <v>125</v>
      </c>
      <c r="P161">
        <v>1070</v>
      </c>
      <c r="S161">
        <v>2.7</v>
      </c>
      <c r="U161" s="31" t="str">
        <f>VLOOKUP(AF161, method!$A$1:$B$15, 2, 0)</f>
        <v>中後</v>
      </c>
      <c r="V161" s="42">
        <v>1200</v>
      </c>
      <c r="W161">
        <v>1</v>
      </c>
      <c r="X161">
        <v>12</v>
      </c>
      <c r="Y161">
        <v>10</v>
      </c>
      <c r="Z161">
        <v>25</v>
      </c>
      <c r="AA161" s="39" t="s">
        <v>413</v>
      </c>
      <c r="AB161" s="35" t="s">
        <v>377</v>
      </c>
      <c r="AC161">
        <v>4</v>
      </c>
      <c r="AD161">
        <v>51</v>
      </c>
      <c r="AE161" s="38" t="s">
        <v>511</v>
      </c>
      <c r="AF161">
        <v>8</v>
      </c>
      <c r="AG161">
        <v>8</v>
      </c>
      <c r="AH161">
        <v>6</v>
      </c>
      <c r="AL161" t="s">
        <v>98</v>
      </c>
      <c r="AX161" t="s">
        <v>1389</v>
      </c>
    </row>
    <row r="162" spans="1:50" hidden="1" x14ac:dyDescent="0.25">
      <c r="A162" s="17" t="s">
        <v>1</v>
      </c>
      <c r="B162" s="17" t="s">
        <v>72</v>
      </c>
      <c r="C162">
        <v>9.8000000000000007</v>
      </c>
      <c r="D162">
        <v>9.0000000000000018</v>
      </c>
      <c r="E162">
        <v>7</v>
      </c>
      <c r="G162">
        <v>5</v>
      </c>
      <c r="H162">
        <v>10</v>
      </c>
      <c r="J162" s="56" t="s">
        <v>352</v>
      </c>
      <c r="K162" s="52" t="s">
        <v>56</v>
      </c>
      <c r="L162" s="18" t="s">
        <v>74</v>
      </c>
      <c r="M162" s="94"/>
      <c r="N162">
        <v>112</v>
      </c>
      <c r="O162">
        <v>131</v>
      </c>
      <c r="P162">
        <v>1072</v>
      </c>
      <c r="S162">
        <v>10</v>
      </c>
      <c r="U162" s="30" t="str">
        <f>VLOOKUP(AF162, method!$A$1:$B$15, 2, 0)</f>
        <v>放頭</v>
      </c>
      <c r="V162" s="42">
        <v>1200</v>
      </c>
      <c r="W162">
        <v>1</v>
      </c>
      <c r="X162">
        <v>14</v>
      </c>
      <c r="Y162">
        <v>9</v>
      </c>
      <c r="Z162">
        <v>25</v>
      </c>
      <c r="AA162" s="39" t="s">
        <v>394</v>
      </c>
      <c r="AB162" s="35" t="s">
        <v>370</v>
      </c>
      <c r="AC162">
        <v>4</v>
      </c>
      <c r="AD162">
        <v>52</v>
      </c>
      <c r="AE162" s="37" t="s">
        <v>440</v>
      </c>
      <c r="AF162">
        <v>2</v>
      </c>
      <c r="AG162">
        <v>3</v>
      </c>
      <c r="AH162">
        <v>7</v>
      </c>
      <c r="AL162" t="s">
        <v>18</v>
      </c>
      <c r="AX162" t="s">
        <v>1389</v>
      </c>
    </row>
    <row r="163" spans="1:50" hidden="1" x14ac:dyDescent="0.25">
      <c r="A163" s="17" t="s">
        <v>1</v>
      </c>
      <c r="B163" s="17" t="s">
        <v>72</v>
      </c>
      <c r="C163">
        <v>9</v>
      </c>
      <c r="D163">
        <v>8.2000000000000011</v>
      </c>
      <c r="E163">
        <v>4</v>
      </c>
      <c r="G163">
        <v>5</v>
      </c>
      <c r="H163">
        <v>10</v>
      </c>
      <c r="J163" s="56" t="s">
        <v>352</v>
      </c>
      <c r="K163" s="52" t="s">
        <v>56</v>
      </c>
      <c r="L163" s="18" t="s">
        <v>74</v>
      </c>
      <c r="M163" s="94"/>
      <c r="N163">
        <v>112</v>
      </c>
      <c r="O163">
        <v>129</v>
      </c>
      <c r="P163">
        <v>1082</v>
      </c>
      <c r="S163">
        <v>149</v>
      </c>
      <c r="U163" s="32" t="str">
        <f>VLOOKUP(AF163, method!$A$1:$B$15, 2, 0)</f>
        <v>中前</v>
      </c>
      <c r="V163" s="42">
        <v>1200</v>
      </c>
      <c r="W163">
        <v>1</v>
      </c>
      <c r="X163">
        <v>7</v>
      </c>
      <c r="Y163">
        <v>9</v>
      </c>
      <c r="Z163">
        <v>25</v>
      </c>
      <c r="AA163" s="39" t="s">
        <v>369</v>
      </c>
      <c r="AB163" s="35" t="s">
        <v>377</v>
      </c>
      <c r="AC163">
        <v>4</v>
      </c>
      <c r="AD163">
        <v>52</v>
      </c>
      <c r="AE163" s="38">
        <v>2</v>
      </c>
      <c r="AF163">
        <v>5</v>
      </c>
      <c r="AG163">
        <v>5</v>
      </c>
      <c r="AH163">
        <v>4</v>
      </c>
      <c r="AL163" t="s">
        <v>181</v>
      </c>
      <c r="AX163" t="s">
        <v>1389</v>
      </c>
    </row>
    <row r="164" spans="1:50" hidden="1" x14ac:dyDescent="0.25">
      <c r="A164" s="17" t="s">
        <v>1</v>
      </c>
      <c r="B164" s="20" t="s">
        <v>1330</v>
      </c>
      <c r="C164">
        <v>10.95</v>
      </c>
      <c r="D164" t="e">
        <f>IF(H164&gt;G164,C164-0.2*INT((H164-G164)/4),IF(H164&lt;G164,C164+0.2*INT((G164-H164)/4),C164)) + ROUND((N164-O164)/3,0)*0.1</f>
        <v>#N/A</v>
      </c>
      <c r="E164" s="107">
        <v>2</v>
      </c>
      <c r="F164" s="90"/>
      <c r="G164" t="e">
        <v>#N/A</v>
      </c>
      <c r="H164">
        <v>5</v>
      </c>
      <c r="J164" s="58" t="e">
        <v>#N/A</v>
      </c>
      <c r="K164" s="62" t="s">
        <v>154</v>
      </c>
      <c r="L164" s="21" t="s">
        <v>85</v>
      </c>
      <c r="M164" s="97"/>
      <c r="N164" t="e">
        <v>#N/A</v>
      </c>
      <c r="O164">
        <v>123</v>
      </c>
      <c r="P164">
        <v>1083</v>
      </c>
      <c r="S164">
        <v>14</v>
      </c>
      <c r="U164" s="31" t="str">
        <f>VLOOKUP(AF164, method!$A$1:$B$15, 2, 0)</f>
        <v>中後</v>
      </c>
      <c r="V164" s="42">
        <v>1200</v>
      </c>
      <c r="W164">
        <v>1</v>
      </c>
      <c r="X164">
        <v>17</v>
      </c>
      <c r="Y164">
        <v>5</v>
      </c>
      <c r="Z164">
        <v>26</v>
      </c>
      <c r="AA164" s="39" t="s">
        <v>430</v>
      </c>
      <c r="AB164" s="36" t="s">
        <v>459</v>
      </c>
      <c r="AC164">
        <v>5</v>
      </c>
      <c r="AD164">
        <v>32</v>
      </c>
      <c r="AE164" s="38">
        <v>2</v>
      </c>
      <c r="AF164">
        <v>10</v>
      </c>
      <c r="AG164">
        <v>11</v>
      </c>
      <c r="AH164">
        <v>2</v>
      </c>
      <c r="AL164" t="s">
        <v>385</v>
      </c>
      <c r="AX164" t="s">
        <v>1389</v>
      </c>
    </row>
    <row r="165" spans="1:50" hidden="1" x14ac:dyDescent="0.25">
      <c r="A165" s="17" t="s">
        <v>1</v>
      </c>
      <c r="B165" s="18" t="s">
        <v>76</v>
      </c>
      <c r="C165" t="s">
        <v>1305</v>
      </c>
      <c r="D165" t="e">
        <f>IF(H165&gt;G165,C165-0.2*INT((H165-G165)/4),IF(H165&lt;G165,C165+0.2*INT((G165-H165)/4),C165)) + ROUND((N165-O165)/3,0)*0.1</f>
        <v>#VALUE!</v>
      </c>
      <c r="E165" s="106" t="s">
        <v>574</v>
      </c>
      <c r="G165">
        <v>11</v>
      </c>
      <c r="H165">
        <v>11</v>
      </c>
      <c r="J165" s="57" t="s">
        <v>77</v>
      </c>
      <c r="K165" s="61" t="s">
        <v>128</v>
      </c>
      <c r="L165" s="19" t="s">
        <v>78</v>
      </c>
      <c r="M165" s="95"/>
      <c r="N165">
        <v>120</v>
      </c>
      <c r="O165">
        <v>126</v>
      </c>
      <c r="P165">
        <v>1149</v>
      </c>
      <c r="S165">
        <v>58</v>
      </c>
      <c r="U165" s="33" t="str">
        <f>VLOOKUP(AF165, method!$A$1:$B$15, 2, 0)</f>
        <v>留後</v>
      </c>
      <c r="V165">
        <v>1400</v>
      </c>
      <c r="W165" t="s">
        <v>385</v>
      </c>
      <c r="X165">
        <v>9</v>
      </c>
      <c r="Y165">
        <v>5</v>
      </c>
      <c r="Z165">
        <v>26</v>
      </c>
      <c r="AA165" s="39" t="s">
        <v>413</v>
      </c>
      <c r="AB165" s="36" t="s">
        <v>459</v>
      </c>
      <c r="AC165">
        <v>5</v>
      </c>
      <c r="AD165">
        <v>32</v>
      </c>
      <c r="AE165" s="37" t="s">
        <v>575</v>
      </c>
      <c r="AF165">
        <v>11</v>
      </c>
      <c r="AL165" t="s">
        <v>98</v>
      </c>
      <c r="AX165" t="s">
        <v>1389</v>
      </c>
    </row>
    <row r="166" spans="1:50" hidden="1" x14ac:dyDescent="0.25">
      <c r="A166" s="17" t="s">
        <v>1</v>
      </c>
      <c r="B166" s="18" t="s">
        <v>76</v>
      </c>
      <c r="C166">
        <v>40.840000000000003</v>
      </c>
      <c r="D166">
        <v>40.740000000000009</v>
      </c>
      <c r="E166">
        <v>8</v>
      </c>
      <c r="G166">
        <v>11</v>
      </c>
      <c r="H166">
        <v>5</v>
      </c>
      <c r="J166" s="57" t="s">
        <v>77</v>
      </c>
      <c r="K166" s="51" t="s">
        <v>52</v>
      </c>
      <c r="L166" s="19" t="s">
        <v>78</v>
      </c>
      <c r="M166" s="95"/>
      <c r="N166">
        <v>120</v>
      </c>
      <c r="O166">
        <v>130</v>
      </c>
      <c r="P166">
        <v>1149</v>
      </c>
      <c r="S166">
        <v>26</v>
      </c>
      <c r="U166" s="32" t="str">
        <f>VLOOKUP(AF166, method!$A$1:$B$15, 2, 0)</f>
        <v>中前</v>
      </c>
      <c r="V166">
        <v>1650</v>
      </c>
      <c r="W166">
        <v>1</v>
      </c>
      <c r="X166">
        <v>22</v>
      </c>
      <c r="Y166">
        <v>4</v>
      </c>
      <c r="Z166">
        <v>26</v>
      </c>
      <c r="AA166" s="40" t="s">
        <v>426</v>
      </c>
      <c r="AB166" s="35" t="s">
        <v>370</v>
      </c>
      <c r="AC166">
        <v>5</v>
      </c>
      <c r="AD166">
        <v>34</v>
      </c>
      <c r="AE166" s="37" t="s">
        <v>570</v>
      </c>
      <c r="AF166">
        <v>7</v>
      </c>
      <c r="AG166">
        <v>7</v>
      </c>
      <c r="AH166">
        <v>7</v>
      </c>
      <c r="AI166">
        <v>8</v>
      </c>
      <c r="AL166" t="s">
        <v>18</v>
      </c>
      <c r="AX166" t="s">
        <v>1389</v>
      </c>
    </row>
    <row r="167" spans="1:50" hidden="1" x14ac:dyDescent="0.25">
      <c r="A167" s="17" t="s">
        <v>1</v>
      </c>
      <c r="B167" s="18" t="s">
        <v>76</v>
      </c>
      <c r="C167">
        <v>9.92</v>
      </c>
      <c r="D167">
        <v>9.8199999999999985</v>
      </c>
      <c r="E167">
        <v>9</v>
      </c>
      <c r="G167">
        <v>11</v>
      </c>
      <c r="H167">
        <v>4</v>
      </c>
      <c r="J167" s="57" t="s">
        <v>77</v>
      </c>
      <c r="K167" s="51" t="s">
        <v>52</v>
      </c>
      <c r="L167" s="19" t="s">
        <v>78</v>
      </c>
      <c r="M167" s="95"/>
      <c r="N167">
        <v>120</v>
      </c>
      <c r="O167">
        <v>128</v>
      </c>
      <c r="P167">
        <v>1145</v>
      </c>
      <c r="S167">
        <v>44</v>
      </c>
      <c r="U167" s="32" t="str">
        <f>VLOOKUP(AF167, method!$A$1:$B$15, 2, 0)</f>
        <v>中前</v>
      </c>
      <c r="V167" s="42">
        <v>1200</v>
      </c>
      <c r="W167">
        <v>1</v>
      </c>
      <c r="X167">
        <v>8</v>
      </c>
      <c r="Y167">
        <v>4</v>
      </c>
      <c r="Z167">
        <v>26</v>
      </c>
      <c r="AA167" s="40" t="s">
        <v>446</v>
      </c>
      <c r="AB167" s="35" t="s">
        <v>377</v>
      </c>
      <c r="AC167">
        <v>5</v>
      </c>
      <c r="AD167">
        <v>36</v>
      </c>
      <c r="AE167" s="37" t="s">
        <v>436</v>
      </c>
      <c r="AF167">
        <v>5</v>
      </c>
      <c r="AG167">
        <v>5</v>
      </c>
      <c r="AH167">
        <v>9</v>
      </c>
      <c r="AL167" t="s">
        <v>113</v>
      </c>
      <c r="AX167" t="s">
        <v>1389</v>
      </c>
    </row>
    <row r="168" spans="1:50" x14ac:dyDescent="0.25">
      <c r="A168" s="17" t="s">
        <v>1</v>
      </c>
      <c r="B168" s="17" t="s">
        <v>14</v>
      </c>
      <c r="C168">
        <v>10.98</v>
      </c>
      <c r="D168">
        <v>11.08</v>
      </c>
      <c r="E168" s="106">
        <v>14</v>
      </c>
      <c r="G168">
        <v>9</v>
      </c>
      <c r="H168">
        <v>7</v>
      </c>
      <c r="J168" s="44" t="s">
        <v>347</v>
      </c>
      <c r="K168" s="47" t="s">
        <v>32</v>
      </c>
      <c r="L168" s="17" t="s">
        <v>16</v>
      </c>
      <c r="M168" s="93"/>
      <c r="N168">
        <v>132</v>
      </c>
      <c r="O168">
        <v>128</v>
      </c>
      <c r="P168">
        <v>1099</v>
      </c>
      <c r="S168">
        <v>5</v>
      </c>
      <c r="U168" s="31" t="str">
        <f>VLOOKUP(AF168, method!$A$1:$B$15, 2, 0)</f>
        <v>中後</v>
      </c>
      <c r="V168" s="42">
        <v>1200</v>
      </c>
      <c r="W168">
        <v>1</v>
      </c>
      <c r="X168">
        <v>1</v>
      </c>
      <c r="Y168">
        <v>1</v>
      </c>
      <c r="Z168">
        <v>26</v>
      </c>
      <c r="AA168" s="39" t="s">
        <v>390</v>
      </c>
      <c r="AB168" s="35" t="s">
        <v>377</v>
      </c>
      <c r="AC168">
        <v>4</v>
      </c>
      <c r="AD168">
        <v>52</v>
      </c>
      <c r="AE168" s="37">
        <v>5</v>
      </c>
      <c r="AF168">
        <v>10</v>
      </c>
      <c r="AG168">
        <v>12</v>
      </c>
      <c r="AH168">
        <v>14</v>
      </c>
      <c r="AL168" t="s">
        <v>181</v>
      </c>
    </row>
    <row r="169" spans="1:50" x14ac:dyDescent="0.25">
      <c r="A169" s="17" t="s">
        <v>1</v>
      </c>
      <c r="B169" s="24" t="s">
        <v>51</v>
      </c>
      <c r="C169">
        <v>10.98</v>
      </c>
      <c r="D169">
        <v>10.88</v>
      </c>
      <c r="E169" s="106">
        <v>10</v>
      </c>
      <c r="G169">
        <v>10</v>
      </c>
      <c r="H169">
        <v>9</v>
      </c>
      <c r="J169" s="51" t="s">
        <v>52</v>
      </c>
      <c r="K169" s="62" t="s">
        <v>154</v>
      </c>
      <c r="L169" s="24" t="s">
        <v>53</v>
      </c>
      <c r="M169" s="100"/>
      <c r="N169">
        <v>129</v>
      </c>
      <c r="O169">
        <v>133</v>
      </c>
      <c r="P169">
        <v>1116</v>
      </c>
      <c r="S169">
        <v>29</v>
      </c>
      <c r="U169" s="32" t="str">
        <f>VLOOKUP(AF169, method!$A$1:$B$15, 2, 0)</f>
        <v>中前</v>
      </c>
      <c r="V169" s="42">
        <v>1200</v>
      </c>
      <c r="W169">
        <v>1</v>
      </c>
      <c r="X169">
        <v>4</v>
      </c>
      <c r="Y169">
        <v>7</v>
      </c>
      <c r="Z169">
        <v>26</v>
      </c>
      <c r="AA169" s="39" t="s">
        <v>430</v>
      </c>
      <c r="AB169" s="36" t="s">
        <v>459</v>
      </c>
      <c r="AC169">
        <v>5</v>
      </c>
      <c r="AD169">
        <v>38</v>
      </c>
      <c r="AE169" s="37" t="s">
        <v>416</v>
      </c>
      <c r="AF169">
        <v>6</v>
      </c>
      <c r="AG169">
        <v>7</v>
      </c>
      <c r="AH169">
        <v>10</v>
      </c>
      <c r="AL169" t="s">
        <v>34</v>
      </c>
    </row>
    <row r="170" spans="1:50" hidden="1" x14ac:dyDescent="0.25">
      <c r="A170" s="17" t="s">
        <v>1</v>
      </c>
      <c r="B170" s="19" t="s">
        <v>1329</v>
      </c>
      <c r="C170">
        <v>11.25</v>
      </c>
      <c r="D170" t="e">
        <f>IF(H170&gt;G170,C170-0.2*INT((H170-G170)/4),IF(H170&lt;G170,C170+0.2*INT((G170-H170)/4),C170)) + ROUND((N170-O170)/3,0)*0.1</f>
        <v>#N/A</v>
      </c>
      <c r="E170" s="106">
        <v>14</v>
      </c>
      <c r="G170" t="e">
        <v>#N/A</v>
      </c>
      <c r="H170">
        <v>14</v>
      </c>
      <c r="J170" s="58" t="e">
        <v>#N/A</v>
      </c>
      <c r="K170" s="59" t="s">
        <v>111</v>
      </c>
      <c r="L170" s="20" t="s">
        <v>165</v>
      </c>
      <c r="M170" s="96"/>
      <c r="N170" t="e">
        <v>#N/A</v>
      </c>
      <c r="O170">
        <v>119</v>
      </c>
      <c r="P170">
        <v>1139</v>
      </c>
      <c r="S170">
        <v>64</v>
      </c>
      <c r="U170" s="32" t="str">
        <f>VLOOKUP(AF170, method!$A$1:$B$15, 2, 0)</f>
        <v>中前</v>
      </c>
      <c r="V170" s="42">
        <v>1200</v>
      </c>
      <c r="W170">
        <v>1</v>
      </c>
      <c r="X170">
        <v>22</v>
      </c>
      <c r="Y170">
        <v>2</v>
      </c>
      <c r="Z170">
        <v>26</v>
      </c>
      <c r="AA170" s="39" t="s">
        <v>384</v>
      </c>
      <c r="AB170" s="35" t="s">
        <v>377</v>
      </c>
      <c r="AC170">
        <v>4</v>
      </c>
      <c r="AD170">
        <v>42</v>
      </c>
      <c r="AE170" s="37" t="s">
        <v>582</v>
      </c>
      <c r="AF170">
        <v>6</v>
      </c>
      <c r="AG170">
        <v>11</v>
      </c>
      <c r="AH170">
        <v>14</v>
      </c>
      <c r="AL170" t="s">
        <v>39</v>
      </c>
      <c r="AX170" t="s">
        <v>1389</v>
      </c>
    </row>
    <row r="171" spans="1:50" hidden="1" x14ac:dyDescent="0.25">
      <c r="A171" s="17" t="s">
        <v>1</v>
      </c>
      <c r="B171" s="18" t="s">
        <v>76</v>
      </c>
      <c r="C171">
        <v>23.87</v>
      </c>
      <c r="D171">
        <v>23.970000000000002</v>
      </c>
      <c r="E171">
        <v>14</v>
      </c>
      <c r="G171">
        <v>11</v>
      </c>
      <c r="H171">
        <v>8</v>
      </c>
      <c r="J171" s="57" t="s">
        <v>77</v>
      </c>
      <c r="K171" s="44" t="s">
        <v>347</v>
      </c>
      <c r="L171" s="19" t="s">
        <v>78</v>
      </c>
      <c r="M171" s="95"/>
      <c r="N171">
        <v>120</v>
      </c>
      <c r="O171">
        <v>117</v>
      </c>
      <c r="P171">
        <v>1142</v>
      </c>
      <c r="S171">
        <v>29</v>
      </c>
      <c r="U171" s="32" t="str">
        <f>VLOOKUP(AF171, method!$A$1:$B$15, 2, 0)</f>
        <v>中前</v>
      </c>
      <c r="V171">
        <v>1400</v>
      </c>
      <c r="W171">
        <v>1</v>
      </c>
      <c r="X171">
        <v>23</v>
      </c>
      <c r="Y171">
        <v>11</v>
      </c>
      <c r="Z171">
        <v>25</v>
      </c>
      <c r="AA171" s="39" t="s">
        <v>390</v>
      </c>
      <c r="AB171" s="35" t="s">
        <v>377</v>
      </c>
      <c r="AC171">
        <v>4</v>
      </c>
      <c r="AD171">
        <v>43</v>
      </c>
      <c r="AE171" s="37">
        <v>15</v>
      </c>
      <c r="AF171">
        <v>4</v>
      </c>
      <c r="AG171">
        <v>5</v>
      </c>
      <c r="AH171">
        <v>8</v>
      </c>
      <c r="AI171">
        <v>14</v>
      </c>
      <c r="AL171" t="s">
        <v>18</v>
      </c>
      <c r="AX171" t="s">
        <v>1389</v>
      </c>
    </row>
    <row r="172" spans="1:50" hidden="1" x14ac:dyDescent="0.25">
      <c r="A172" s="17" t="s">
        <v>1</v>
      </c>
      <c r="B172" s="18" t="s">
        <v>76</v>
      </c>
      <c r="C172">
        <v>9.32</v>
      </c>
      <c r="D172">
        <v>9.82</v>
      </c>
      <c r="E172">
        <v>4</v>
      </c>
      <c r="G172">
        <v>11</v>
      </c>
      <c r="H172">
        <v>2</v>
      </c>
      <c r="J172" s="57" t="s">
        <v>77</v>
      </c>
      <c r="K172" s="44" t="s">
        <v>347</v>
      </c>
      <c r="L172" s="19" t="s">
        <v>78</v>
      </c>
      <c r="M172" s="95"/>
      <c r="N172">
        <v>120</v>
      </c>
      <c r="O172">
        <v>118</v>
      </c>
      <c r="P172">
        <v>1142</v>
      </c>
      <c r="S172">
        <v>29</v>
      </c>
      <c r="U172" s="32" t="str">
        <f>VLOOKUP(AF172, method!$A$1:$B$15, 2, 0)</f>
        <v>中前</v>
      </c>
      <c r="V172" s="42">
        <v>1200</v>
      </c>
      <c r="W172">
        <v>1</v>
      </c>
      <c r="X172">
        <v>26</v>
      </c>
      <c r="Y172">
        <v>10</v>
      </c>
      <c r="Z172">
        <v>25</v>
      </c>
      <c r="AA172" s="39" t="s">
        <v>369</v>
      </c>
      <c r="AB172" s="35" t="s">
        <v>370</v>
      </c>
      <c r="AC172" t="s">
        <v>404</v>
      </c>
      <c r="AD172">
        <v>45</v>
      </c>
      <c r="AE172" s="37">
        <v>3</v>
      </c>
      <c r="AF172">
        <v>7</v>
      </c>
      <c r="AG172">
        <v>7</v>
      </c>
      <c r="AH172">
        <v>4</v>
      </c>
      <c r="AL172" t="s">
        <v>18</v>
      </c>
      <c r="AX172" t="s">
        <v>1389</v>
      </c>
    </row>
    <row r="173" spans="1:50" hidden="1" x14ac:dyDescent="0.25">
      <c r="A173" s="17" t="s">
        <v>1</v>
      </c>
      <c r="B173" s="18" t="s">
        <v>76</v>
      </c>
      <c r="C173">
        <v>10.62</v>
      </c>
      <c r="D173">
        <v>11.12</v>
      </c>
      <c r="E173">
        <v>5</v>
      </c>
      <c r="G173">
        <v>11</v>
      </c>
      <c r="H173">
        <v>3</v>
      </c>
      <c r="J173" s="57" t="s">
        <v>77</v>
      </c>
      <c r="K173" s="44" t="s">
        <v>347</v>
      </c>
      <c r="L173" s="19" t="s">
        <v>78</v>
      </c>
      <c r="M173" s="95"/>
      <c r="N173">
        <v>120</v>
      </c>
      <c r="O173">
        <v>118</v>
      </c>
      <c r="P173">
        <v>1141</v>
      </c>
      <c r="S173">
        <v>50</v>
      </c>
      <c r="U173" s="31" t="str">
        <f>VLOOKUP(AF173, method!$A$1:$B$15, 2, 0)</f>
        <v>中後</v>
      </c>
      <c r="V173" s="42">
        <v>1200</v>
      </c>
      <c r="W173">
        <v>1</v>
      </c>
      <c r="X173">
        <v>21</v>
      </c>
      <c r="Y173">
        <v>9</v>
      </c>
      <c r="Z173">
        <v>25</v>
      </c>
      <c r="AA173" s="39" t="s">
        <v>413</v>
      </c>
      <c r="AB173" s="36" t="s">
        <v>577</v>
      </c>
      <c r="AC173" t="s">
        <v>404</v>
      </c>
      <c r="AD173">
        <v>46</v>
      </c>
      <c r="AE173" s="37" t="s">
        <v>428</v>
      </c>
      <c r="AF173">
        <v>8</v>
      </c>
      <c r="AG173">
        <v>6</v>
      </c>
      <c r="AH173">
        <v>5</v>
      </c>
      <c r="AL173" t="s">
        <v>18</v>
      </c>
      <c r="AX173" t="s">
        <v>1389</v>
      </c>
    </row>
    <row r="174" spans="1:50" hidden="1" x14ac:dyDescent="0.25">
      <c r="A174" s="17" t="s">
        <v>1</v>
      </c>
      <c r="B174" s="18" t="s">
        <v>76</v>
      </c>
      <c r="C174">
        <v>10.46</v>
      </c>
      <c r="D174">
        <v>10.360000000000001</v>
      </c>
      <c r="E174">
        <v>10</v>
      </c>
      <c r="G174">
        <v>11</v>
      </c>
      <c r="H174">
        <v>10</v>
      </c>
      <c r="J174" s="57" t="s">
        <v>77</v>
      </c>
      <c r="K174" s="75" t="s">
        <v>346</v>
      </c>
      <c r="L174" s="19" t="s">
        <v>78</v>
      </c>
      <c r="M174" s="95"/>
      <c r="N174">
        <v>120</v>
      </c>
      <c r="O174">
        <v>124</v>
      </c>
      <c r="P174">
        <v>1138</v>
      </c>
      <c r="S174">
        <v>65</v>
      </c>
      <c r="U174" s="33" t="str">
        <f>VLOOKUP(AF174, method!$A$1:$B$15, 2, 0)</f>
        <v>留後</v>
      </c>
      <c r="V174" s="42">
        <v>1200</v>
      </c>
      <c r="W174">
        <v>1</v>
      </c>
      <c r="X174">
        <v>5</v>
      </c>
      <c r="Y174">
        <v>7</v>
      </c>
      <c r="Z174">
        <v>25</v>
      </c>
      <c r="AA174" s="39" t="s">
        <v>430</v>
      </c>
      <c r="AB174" s="35" t="s">
        <v>370</v>
      </c>
      <c r="AC174" t="s">
        <v>526</v>
      </c>
      <c r="AD174" t="s">
        <v>385</v>
      </c>
      <c r="AE174" s="37" t="s">
        <v>473</v>
      </c>
      <c r="AF174">
        <v>11</v>
      </c>
      <c r="AG174">
        <v>11</v>
      </c>
      <c r="AH174">
        <v>10</v>
      </c>
      <c r="AL174" t="s">
        <v>18</v>
      </c>
      <c r="AX174" t="s">
        <v>1389</v>
      </c>
    </row>
    <row r="175" spans="1:50" hidden="1" x14ac:dyDescent="0.25">
      <c r="A175" s="17" t="s">
        <v>1</v>
      </c>
      <c r="B175" s="18" t="s">
        <v>76</v>
      </c>
      <c r="C175">
        <v>56.65</v>
      </c>
      <c r="D175">
        <v>56.449999999999996</v>
      </c>
      <c r="E175">
        <v>6</v>
      </c>
      <c r="G175">
        <v>11</v>
      </c>
      <c r="H175">
        <v>13</v>
      </c>
      <c r="J175" s="57" t="s">
        <v>77</v>
      </c>
      <c r="K175" s="62" t="s">
        <v>154</v>
      </c>
      <c r="L175" s="19" t="s">
        <v>78</v>
      </c>
      <c r="M175" s="95"/>
      <c r="N175">
        <v>120</v>
      </c>
      <c r="O175">
        <v>126</v>
      </c>
      <c r="P175">
        <v>1142</v>
      </c>
      <c r="S175">
        <v>93</v>
      </c>
      <c r="U175" s="31" t="str">
        <f>VLOOKUP(AF175, method!$A$1:$B$15, 2, 0)</f>
        <v>中後</v>
      </c>
      <c r="V175">
        <v>1000</v>
      </c>
      <c r="W175">
        <v>0</v>
      </c>
      <c r="X175">
        <v>14</v>
      </c>
      <c r="Y175">
        <v>6</v>
      </c>
      <c r="Z175">
        <v>25</v>
      </c>
      <c r="AA175" s="39" t="s">
        <v>430</v>
      </c>
      <c r="AB175" s="35" t="s">
        <v>377</v>
      </c>
      <c r="AC175" t="s">
        <v>526</v>
      </c>
      <c r="AD175" t="s">
        <v>385</v>
      </c>
      <c r="AE175" s="37">
        <v>5</v>
      </c>
      <c r="AF175">
        <v>8</v>
      </c>
      <c r="AG175">
        <v>8</v>
      </c>
      <c r="AH175">
        <v>6</v>
      </c>
      <c r="AL175" t="s">
        <v>18</v>
      </c>
      <c r="AX175" t="s">
        <v>1389</v>
      </c>
    </row>
    <row r="176" spans="1:50" hidden="1" x14ac:dyDescent="0.25">
      <c r="A176" s="17" t="s">
        <v>1</v>
      </c>
      <c r="B176" s="18" t="s">
        <v>76</v>
      </c>
      <c r="C176">
        <v>10.85</v>
      </c>
      <c r="D176">
        <v>10.65</v>
      </c>
      <c r="E176">
        <v>10</v>
      </c>
      <c r="G176">
        <v>11</v>
      </c>
      <c r="H176">
        <v>8</v>
      </c>
      <c r="J176" s="57" t="s">
        <v>77</v>
      </c>
      <c r="K176" s="62" t="s">
        <v>154</v>
      </c>
      <c r="L176" s="19" t="s">
        <v>78</v>
      </c>
      <c r="M176" s="95"/>
      <c r="N176">
        <v>120</v>
      </c>
      <c r="O176">
        <v>126</v>
      </c>
      <c r="P176">
        <v>1146</v>
      </c>
      <c r="S176">
        <v>75</v>
      </c>
      <c r="U176" s="31" t="str">
        <f>VLOOKUP(AF176, method!$A$1:$B$15, 2, 0)</f>
        <v>中後</v>
      </c>
      <c r="V176" s="42">
        <v>1200</v>
      </c>
      <c r="W176">
        <v>1</v>
      </c>
      <c r="X176">
        <v>25</v>
      </c>
      <c r="Y176">
        <v>5</v>
      </c>
      <c r="Z176">
        <v>25</v>
      </c>
      <c r="AA176" s="39" t="s">
        <v>369</v>
      </c>
      <c r="AB176" s="35" t="s">
        <v>377</v>
      </c>
      <c r="AC176" t="s">
        <v>526</v>
      </c>
      <c r="AD176" t="s">
        <v>385</v>
      </c>
      <c r="AE176" s="37" t="s">
        <v>428</v>
      </c>
      <c r="AF176">
        <v>10</v>
      </c>
      <c r="AG176">
        <v>9</v>
      </c>
      <c r="AH176">
        <v>10</v>
      </c>
      <c r="AL176" t="s">
        <v>181</v>
      </c>
      <c r="AX176" t="s">
        <v>1389</v>
      </c>
    </row>
    <row r="177" spans="1:50" hidden="1" x14ac:dyDescent="0.25">
      <c r="A177" s="17" t="s">
        <v>1</v>
      </c>
      <c r="B177" s="18" t="s">
        <v>76</v>
      </c>
      <c r="C177">
        <v>58.17</v>
      </c>
      <c r="D177">
        <v>57.97</v>
      </c>
      <c r="E177">
        <v>6</v>
      </c>
      <c r="G177">
        <v>11</v>
      </c>
      <c r="H177">
        <v>8</v>
      </c>
      <c r="J177" s="57" t="s">
        <v>77</v>
      </c>
      <c r="K177" s="60" t="s">
        <v>125</v>
      </c>
      <c r="L177" s="19" t="s">
        <v>78</v>
      </c>
      <c r="M177" s="95"/>
      <c r="N177">
        <v>120</v>
      </c>
      <c r="O177">
        <v>126</v>
      </c>
      <c r="P177">
        <v>1137</v>
      </c>
      <c r="S177">
        <v>28</v>
      </c>
      <c r="U177" s="32" t="str">
        <f>VLOOKUP(AF177, method!$A$1:$B$15, 2, 0)</f>
        <v>中前</v>
      </c>
      <c r="V177">
        <v>1000</v>
      </c>
      <c r="W177">
        <v>0</v>
      </c>
      <c r="X177">
        <v>4</v>
      </c>
      <c r="Y177">
        <v>5</v>
      </c>
      <c r="Z177">
        <v>25</v>
      </c>
      <c r="AA177" s="39" t="s">
        <v>394</v>
      </c>
      <c r="AB177" s="35" t="s">
        <v>370</v>
      </c>
      <c r="AC177" t="s">
        <v>526</v>
      </c>
      <c r="AD177" t="s">
        <v>385</v>
      </c>
      <c r="AE177" s="37" t="s">
        <v>570</v>
      </c>
      <c r="AF177">
        <v>5</v>
      </c>
      <c r="AG177">
        <v>5</v>
      </c>
      <c r="AH177">
        <v>6</v>
      </c>
      <c r="AL177" t="s">
        <v>385</v>
      </c>
      <c r="AX177" t="s">
        <v>1389</v>
      </c>
    </row>
    <row r="178" spans="1:50" hidden="1" x14ac:dyDescent="0.25">
      <c r="A178" s="17" t="s">
        <v>1</v>
      </c>
      <c r="B178" s="18" t="s">
        <v>76</v>
      </c>
      <c r="C178">
        <v>57.75</v>
      </c>
      <c r="D178">
        <v>57.75</v>
      </c>
      <c r="E178">
        <v>5</v>
      </c>
      <c r="G178">
        <v>11</v>
      </c>
      <c r="H178">
        <v>4</v>
      </c>
      <c r="J178" s="57" t="s">
        <v>77</v>
      </c>
      <c r="K178" s="60" t="s">
        <v>125</v>
      </c>
      <c r="L178" s="19" t="s">
        <v>78</v>
      </c>
      <c r="M178" s="95"/>
      <c r="N178">
        <v>120</v>
      </c>
      <c r="O178">
        <v>126</v>
      </c>
      <c r="P178">
        <v>1140</v>
      </c>
      <c r="S178">
        <v>35</v>
      </c>
      <c r="U178" s="32" t="str">
        <f>VLOOKUP(AF178, method!$A$1:$B$15, 2, 0)</f>
        <v>中前</v>
      </c>
      <c r="V178">
        <v>1000</v>
      </c>
      <c r="W178">
        <v>0</v>
      </c>
      <c r="X178">
        <v>13</v>
      </c>
      <c r="Y178">
        <v>4</v>
      </c>
      <c r="Z178">
        <v>25</v>
      </c>
      <c r="AA178" s="39" t="s">
        <v>413</v>
      </c>
      <c r="AB178" s="35" t="s">
        <v>377</v>
      </c>
      <c r="AC178" t="s">
        <v>526</v>
      </c>
      <c r="AD178" t="s">
        <v>385</v>
      </c>
      <c r="AE178" s="37" t="s">
        <v>408</v>
      </c>
      <c r="AF178">
        <v>5</v>
      </c>
      <c r="AG178">
        <v>6</v>
      </c>
      <c r="AH178">
        <v>5</v>
      </c>
      <c r="AL178" t="s">
        <v>385</v>
      </c>
      <c r="AX178" t="s">
        <v>1389</v>
      </c>
    </row>
    <row r="179" spans="1:50" x14ac:dyDescent="0.25">
      <c r="A179" s="17" t="s">
        <v>1</v>
      </c>
      <c r="B179" s="24" t="s">
        <v>51</v>
      </c>
      <c r="C179">
        <v>11.31</v>
      </c>
      <c r="D179">
        <v>11.610000000000001</v>
      </c>
      <c r="E179" s="106">
        <v>14</v>
      </c>
      <c r="G179">
        <v>10</v>
      </c>
      <c r="H179">
        <v>13</v>
      </c>
      <c r="J179" s="51" t="s">
        <v>52</v>
      </c>
      <c r="K179" s="54" t="s">
        <v>64</v>
      </c>
      <c r="L179" s="24" t="s">
        <v>53</v>
      </c>
      <c r="M179" s="100"/>
      <c r="N179">
        <v>129</v>
      </c>
      <c r="O179">
        <v>119</v>
      </c>
      <c r="P179">
        <v>1113</v>
      </c>
      <c r="S179">
        <v>80</v>
      </c>
      <c r="U179" s="33" t="str">
        <f>VLOOKUP(AF179, method!$A$1:$B$15, 2, 0)</f>
        <v>留後</v>
      </c>
      <c r="V179" s="42">
        <v>1200</v>
      </c>
      <c r="W179">
        <v>1</v>
      </c>
      <c r="X179">
        <v>24</v>
      </c>
      <c r="Y179">
        <v>5</v>
      </c>
      <c r="Z179">
        <v>26</v>
      </c>
      <c r="AA179" s="39" t="s">
        <v>369</v>
      </c>
      <c r="AB179" s="35" t="s">
        <v>370</v>
      </c>
      <c r="AC179">
        <v>4</v>
      </c>
      <c r="AD179">
        <v>42</v>
      </c>
      <c r="AE179" s="37" t="s">
        <v>449</v>
      </c>
      <c r="AF179">
        <v>13</v>
      </c>
      <c r="AG179">
        <v>14</v>
      </c>
      <c r="AH179">
        <v>14</v>
      </c>
      <c r="AL179" t="s">
        <v>34</v>
      </c>
    </row>
    <row r="180" spans="1:50" hidden="1" x14ac:dyDescent="0.25">
      <c r="A180" s="17" t="s">
        <v>1</v>
      </c>
      <c r="B180" s="19" t="s">
        <v>1329</v>
      </c>
      <c r="C180">
        <v>22.82</v>
      </c>
      <c r="D180" t="e">
        <f>IF(H180&gt;G180,C180-0.2*INT((H180-G180)/4),IF(H180&lt;G180,C180+0.2*INT((G180-H180)/4),C180)) + ROUND((N180-O180)/3,0)*0.1</f>
        <v>#N/A</v>
      </c>
      <c r="E180" s="106">
        <v>8</v>
      </c>
      <c r="G180" t="e">
        <v>#N/A</v>
      </c>
      <c r="H180">
        <v>6</v>
      </c>
      <c r="J180" s="58" t="e">
        <v>#N/A</v>
      </c>
      <c r="K180" s="57" t="s">
        <v>77</v>
      </c>
      <c r="L180" s="20" t="s">
        <v>165</v>
      </c>
      <c r="M180" s="96"/>
      <c r="N180" t="e">
        <v>#N/A</v>
      </c>
      <c r="O180">
        <v>126</v>
      </c>
      <c r="P180">
        <v>1158</v>
      </c>
      <c r="S180">
        <v>51</v>
      </c>
      <c r="U180" s="31" t="str">
        <f>VLOOKUP(AF180, method!$A$1:$B$15, 2, 0)</f>
        <v>中後</v>
      </c>
      <c r="V180">
        <v>1400</v>
      </c>
      <c r="W180">
        <v>1</v>
      </c>
      <c r="X180">
        <v>7</v>
      </c>
      <c r="Y180">
        <v>6</v>
      </c>
      <c r="Z180">
        <v>26</v>
      </c>
      <c r="AA180" s="39" t="s">
        <v>413</v>
      </c>
      <c r="AB180" s="35" t="s">
        <v>377</v>
      </c>
      <c r="AC180">
        <v>5</v>
      </c>
      <c r="AD180">
        <v>32</v>
      </c>
      <c r="AE180" s="37">
        <v>3</v>
      </c>
      <c r="AF180">
        <v>9</v>
      </c>
      <c r="AG180">
        <v>9</v>
      </c>
      <c r="AH180">
        <v>10</v>
      </c>
      <c r="AI180">
        <v>8</v>
      </c>
      <c r="AL180" t="s">
        <v>39</v>
      </c>
      <c r="AX180" t="s">
        <v>1389</v>
      </c>
    </row>
    <row r="181" spans="1:50" hidden="1" x14ac:dyDescent="0.25">
      <c r="A181" s="17" t="s">
        <v>1</v>
      </c>
      <c r="B181" s="19" t="s">
        <v>1329</v>
      </c>
      <c r="C181">
        <v>40.840000000000003</v>
      </c>
      <c r="D181" t="e">
        <f>IF(H181&gt;G181,C181-0.2*INT((H181-G181)/4),IF(H181&lt;G181,C181+0.2*INT((G181-H181)/4),C181)) + ROUND((N181-O181)/3,0)*0.1</f>
        <v>#N/A</v>
      </c>
      <c r="E181">
        <v>11</v>
      </c>
      <c r="G181" t="e">
        <v>#N/A</v>
      </c>
      <c r="H181">
        <v>10</v>
      </c>
      <c r="J181" s="58" t="e">
        <v>#N/A</v>
      </c>
      <c r="K181" s="71" t="s">
        <v>350</v>
      </c>
      <c r="L181" s="20" t="s">
        <v>165</v>
      </c>
      <c r="M181" s="96"/>
      <c r="N181" t="e">
        <v>#N/A</v>
      </c>
      <c r="O181">
        <v>131</v>
      </c>
      <c r="P181">
        <v>1160</v>
      </c>
      <c r="S181">
        <v>49</v>
      </c>
      <c r="U181" s="30" t="str">
        <f>VLOOKUP(AF181, method!$A$1:$B$15, 2, 0)</f>
        <v>放頭</v>
      </c>
      <c r="V181">
        <v>1650</v>
      </c>
      <c r="W181">
        <v>1</v>
      </c>
      <c r="X181">
        <v>13</v>
      </c>
      <c r="Y181">
        <v>5</v>
      </c>
      <c r="Z181">
        <v>26</v>
      </c>
      <c r="AA181" s="40" t="s">
        <v>446</v>
      </c>
      <c r="AB181" s="35" t="s">
        <v>370</v>
      </c>
      <c r="AC181">
        <v>5</v>
      </c>
      <c r="AD181">
        <v>34</v>
      </c>
      <c r="AE181" s="37" t="s">
        <v>414</v>
      </c>
      <c r="AF181">
        <v>1</v>
      </c>
      <c r="AG181">
        <v>3</v>
      </c>
      <c r="AH181">
        <v>4</v>
      </c>
      <c r="AI181">
        <v>11</v>
      </c>
      <c r="AL181" t="s">
        <v>39</v>
      </c>
      <c r="AX181" t="s">
        <v>1389</v>
      </c>
    </row>
    <row r="182" spans="1:50" hidden="1" x14ac:dyDescent="0.25">
      <c r="A182" s="17" t="s">
        <v>1</v>
      </c>
      <c r="B182" s="19" t="s">
        <v>1329</v>
      </c>
      <c r="C182">
        <v>40.4</v>
      </c>
      <c r="D182" t="e">
        <f>IF(H182&gt;G182,C182-0.2*INT((H182-G182)/4),IF(H182&lt;G182,C182+0.2*INT((G182-H182)/4),C182)) + ROUND((N182-O182)/3,0)*0.1</f>
        <v>#N/A</v>
      </c>
      <c r="E182">
        <v>5</v>
      </c>
      <c r="G182" t="e">
        <v>#N/A</v>
      </c>
      <c r="H182">
        <v>7</v>
      </c>
      <c r="J182" s="58" t="e">
        <v>#N/A</v>
      </c>
      <c r="K182" s="71" t="s">
        <v>350</v>
      </c>
      <c r="L182" s="20" t="s">
        <v>165</v>
      </c>
      <c r="M182" s="96"/>
      <c r="N182" t="e">
        <v>#N/A</v>
      </c>
      <c r="O182">
        <v>132</v>
      </c>
      <c r="P182">
        <v>1139</v>
      </c>
      <c r="S182">
        <v>28</v>
      </c>
      <c r="U182" s="31" t="str">
        <f>VLOOKUP(AF182, method!$A$1:$B$15, 2, 0)</f>
        <v>中後</v>
      </c>
      <c r="V182">
        <v>1650</v>
      </c>
      <c r="W182">
        <v>1</v>
      </c>
      <c r="X182">
        <v>22</v>
      </c>
      <c r="Y182">
        <v>4</v>
      </c>
      <c r="Z182">
        <v>26</v>
      </c>
      <c r="AA182" s="40" t="s">
        <v>426</v>
      </c>
      <c r="AB182" s="35" t="s">
        <v>370</v>
      </c>
      <c r="AC182">
        <v>5</v>
      </c>
      <c r="AD182">
        <v>36</v>
      </c>
      <c r="AE182" s="37" t="s">
        <v>410</v>
      </c>
      <c r="AF182">
        <v>10</v>
      </c>
      <c r="AG182">
        <v>10</v>
      </c>
      <c r="AH182">
        <v>10</v>
      </c>
      <c r="AI182">
        <v>5</v>
      </c>
      <c r="AL182" t="s">
        <v>39</v>
      </c>
      <c r="AX182" t="s">
        <v>1389</v>
      </c>
    </row>
    <row r="183" spans="1:50" x14ac:dyDescent="0.25">
      <c r="A183" s="17" t="s">
        <v>1</v>
      </c>
      <c r="B183" s="24" t="s">
        <v>51</v>
      </c>
      <c r="C183">
        <v>11.35</v>
      </c>
      <c r="D183">
        <v>11.65</v>
      </c>
      <c r="E183" s="106">
        <v>12</v>
      </c>
      <c r="G183">
        <v>10</v>
      </c>
      <c r="H183">
        <v>7</v>
      </c>
      <c r="J183" s="51" t="s">
        <v>52</v>
      </c>
      <c r="K183" s="57" t="s">
        <v>77</v>
      </c>
      <c r="L183" s="24" t="s">
        <v>53</v>
      </c>
      <c r="M183" s="100"/>
      <c r="N183">
        <v>129</v>
      </c>
      <c r="O183">
        <v>119</v>
      </c>
      <c r="P183">
        <v>1111</v>
      </c>
      <c r="S183">
        <v>48</v>
      </c>
      <c r="U183" s="31" t="str">
        <f>VLOOKUP(AF183, method!$A$1:$B$15, 2, 0)</f>
        <v>中後</v>
      </c>
      <c r="V183" s="42">
        <v>1200</v>
      </c>
      <c r="W183">
        <v>1</v>
      </c>
      <c r="X183">
        <v>11</v>
      </c>
      <c r="Y183">
        <v>1</v>
      </c>
      <c r="Z183">
        <v>26</v>
      </c>
      <c r="AA183" s="39" t="s">
        <v>430</v>
      </c>
      <c r="AB183" s="35" t="s">
        <v>370</v>
      </c>
      <c r="AC183">
        <v>4</v>
      </c>
      <c r="AD183">
        <v>44</v>
      </c>
      <c r="AE183" s="37">
        <v>11</v>
      </c>
      <c r="AF183">
        <v>8</v>
      </c>
      <c r="AG183">
        <v>10</v>
      </c>
      <c r="AH183">
        <v>12</v>
      </c>
      <c r="AL183" t="s">
        <v>34</v>
      </c>
    </row>
    <row r="184" spans="1:50" hidden="1" x14ac:dyDescent="0.25">
      <c r="A184" s="17" t="s">
        <v>1</v>
      </c>
      <c r="B184" s="19" t="s">
        <v>1329</v>
      </c>
      <c r="C184">
        <v>10.41</v>
      </c>
      <c r="D184" t="e">
        <f>IF(H184&gt;G184,C184-0.2*INT((H184-G184)/4),IF(H184&lt;G184,C184+0.2*INT((G184-H184)/4),C184)) + ROUND((N184-O184)/3,0)*0.1</f>
        <v>#N/A</v>
      </c>
      <c r="E184">
        <v>9</v>
      </c>
      <c r="G184" t="e">
        <v>#N/A</v>
      </c>
      <c r="H184">
        <v>11</v>
      </c>
      <c r="J184" s="58" t="e">
        <v>#N/A</v>
      </c>
      <c r="K184" s="62" t="s">
        <v>154</v>
      </c>
      <c r="L184" s="20" t="s">
        <v>165</v>
      </c>
      <c r="M184" s="96"/>
      <c r="N184" t="e">
        <v>#N/A</v>
      </c>
      <c r="O184">
        <v>116</v>
      </c>
      <c r="P184">
        <v>1138</v>
      </c>
      <c r="S184">
        <v>66</v>
      </c>
      <c r="U184" s="33" t="str">
        <f>VLOOKUP(AF184, method!$A$1:$B$15, 2, 0)</f>
        <v>留後</v>
      </c>
      <c r="V184" s="42">
        <v>1200</v>
      </c>
      <c r="W184">
        <v>1</v>
      </c>
      <c r="X184">
        <v>11</v>
      </c>
      <c r="Y184">
        <v>3</v>
      </c>
      <c r="Z184">
        <v>26</v>
      </c>
      <c r="AA184" s="40" t="s">
        <v>446</v>
      </c>
      <c r="AB184" s="35" t="s">
        <v>370</v>
      </c>
      <c r="AC184">
        <v>4</v>
      </c>
      <c r="AD184">
        <v>40</v>
      </c>
      <c r="AE184" s="37">
        <v>6</v>
      </c>
      <c r="AF184">
        <v>11</v>
      </c>
      <c r="AG184">
        <v>11</v>
      </c>
      <c r="AH184">
        <v>9</v>
      </c>
      <c r="AL184" t="s">
        <v>39</v>
      </c>
      <c r="AX184" t="s">
        <v>1389</v>
      </c>
    </row>
    <row r="185" spans="1:50" x14ac:dyDescent="0.25">
      <c r="A185" s="17" t="s">
        <v>1</v>
      </c>
      <c r="B185" s="18" t="s">
        <v>76</v>
      </c>
      <c r="C185">
        <v>11.56</v>
      </c>
      <c r="D185">
        <v>11.360000000000001</v>
      </c>
      <c r="E185" s="106">
        <v>11</v>
      </c>
      <c r="G185">
        <v>11</v>
      </c>
      <c r="H185">
        <v>11</v>
      </c>
      <c r="J185" s="57" t="s">
        <v>77</v>
      </c>
      <c r="K185" s="55" t="s">
        <v>69</v>
      </c>
      <c r="L185" s="19" t="s">
        <v>78</v>
      </c>
      <c r="M185" s="95"/>
      <c r="N185">
        <v>120</v>
      </c>
      <c r="O185">
        <v>127</v>
      </c>
      <c r="P185">
        <v>1162</v>
      </c>
      <c r="S185">
        <v>68</v>
      </c>
      <c r="U185" s="31" t="str">
        <f>VLOOKUP(AF185, method!$A$1:$B$15, 2, 0)</f>
        <v>中後</v>
      </c>
      <c r="V185" s="42">
        <v>1200</v>
      </c>
      <c r="W185">
        <v>1</v>
      </c>
      <c r="X185">
        <v>4</v>
      </c>
      <c r="Y185">
        <v>7</v>
      </c>
      <c r="Z185">
        <v>26</v>
      </c>
      <c r="AA185" s="39" t="s">
        <v>430</v>
      </c>
      <c r="AB185" s="36" t="s">
        <v>459</v>
      </c>
      <c r="AC185">
        <v>5</v>
      </c>
      <c r="AD185">
        <v>32</v>
      </c>
      <c r="AE185" s="37" t="s">
        <v>421</v>
      </c>
      <c r="AF185">
        <v>9</v>
      </c>
      <c r="AG185">
        <v>10</v>
      </c>
      <c r="AH185">
        <v>11</v>
      </c>
      <c r="AL185" t="s">
        <v>464</v>
      </c>
    </row>
    <row r="186" spans="1:50" x14ac:dyDescent="0.25">
      <c r="A186" s="17" t="s">
        <v>1</v>
      </c>
      <c r="B186" s="17" t="s">
        <v>72</v>
      </c>
      <c r="C186">
        <v>12.14</v>
      </c>
      <c r="D186">
        <v>11.240000000000002</v>
      </c>
      <c r="E186" s="106">
        <v>14</v>
      </c>
      <c r="G186">
        <v>5</v>
      </c>
      <c r="H186">
        <v>10</v>
      </c>
      <c r="J186" s="56" t="s">
        <v>352</v>
      </c>
      <c r="K186" s="60" t="s">
        <v>125</v>
      </c>
      <c r="L186" s="18" t="s">
        <v>74</v>
      </c>
      <c r="M186" s="94"/>
      <c r="N186">
        <v>112</v>
      </c>
      <c r="O186">
        <v>133</v>
      </c>
      <c r="P186">
        <v>1071</v>
      </c>
      <c r="S186">
        <v>20</v>
      </c>
      <c r="U186" s="33" t="str">
        <f>VLOOKUP(AF186, method!$A$1:$B$15, 2, 0)</f>
        <v>留後</v>
      </c>
      <c r="V186" s="42">
        <v>1200</v>
      </c>
      <c r="W186">
        <v>1</v>
      </c>
      <c r="X186">
        <v>3</v>
      </c>
      <c r="Y186">
        <v>5</v>
      </c>
      <c r="Z186">
        <v>26</v>
      </c>
      <c r="AA186" s="39" t="s">
        <v>394</v>
      </c>
      <c r="AB186" s="35" t="s">
        <v>377</v>
      </c>
      <c r="AC186">
        <v>5</v>
      </c>
      <c r="AD186">
        <v>38</v>
      </c>
      <c r="AE186" s="37" t="s">
        <v>567</v>
      </c>
      <c r="AF186">
        <v>12</v>
      </c>
      <c r="AG186">
        <v>13</v>
      </c>
      <c r="AH186">
        <v>14</v>
      </c>
      <c r="AL186" t="s">
        <v>39</v>
      </c>
    </row>
    <row r="187" spans="1:50" x14ac:dyDescent="0.25">
      <c r="A187" s="17" t="s">
        <v>1</v>
      </c>
      <c r="B187" s="28" t="s">
        <v>68</v>
      </c>
      <c r="C187">
        <v>12.6</v>
      </c>
      <c r="D187">
        <v>12.2</v>
      </c>
      <c r="E187" s="106">
        <v>13</v>
      </c>
      <c r="G187">
        <v>4</v>
      </c>
      <c r="H187">
        <v>6</v>
      </c>
      <c r="J187" s="55" t="s">
        <v>69</v>
      </c>
      <c r="K187" s="53" t="s">
        <v>60</v>
      </c>
      <c r="L187" s="17" t="s">
        <v>90</v>
      </c>
      <c r="M187" s="93"/>
      <c r="N187">
        <v>123</v>
      </c>
      <c r="O187">
        <v>135</v>
      </c>
      <c r="P187">
        <v>1074</v>
      </c>
      <c r="S187">
        <v>66</v>
      </c>
      <c r="U187" s="32" t="str">
        <f>VLOOKUP(AF187, method!$A$1:$B$15, 2, 0)</f>
        <v>中前</v>
      </c>
      <c r="V187" s="42">
        <v>1200</v>
      </c>
      <c r="W187">
        <v>1</v>
      </c>
      <c r="X187">
        <v>3</v>
      </c>
      <c r="Y187">
        <v>5</v>
      </c>
      <c r="Z187">
        <v>26</v>
      </c>
      <c r="AA187" s="39" t="s">
        <v>394</v>
      </c>
      <c r="AB187" s="35" t="s">
        <v>377</v>
      </c>
      <c r="AC187">
        <v>5</v>
      </c>
      <c r="AD187">
        <v>40</v>
      </c>
      <c r="AE187" s="37" t="s">
        <v>455</v>
      </c>
      <c r="AF187">
        <v>5</v>
      </c>
      <c r="AG187">
        <v>9</v>
      </c>
      <c r="AH187">
        <v>13</v>
      </c>
      <c r="AL187" t="s">
        <v>29</v>
      </c>
    </row>
    <row r="188" spans="1:50" hidden="1" x14ac:dyDescent="0.25">
      <c r="A188" s="17" t="s">
        <v>1</v>
      </c>
      <c r="B188" s="19" t="s">
        <v>1329</v>
      </c>
      <c r="C188">
        <v>11.38</v>
      </c>
      <c r="D188" t="e">
        <f t="shared" ref="D188:D198" si="0">IF(H188&gt;G188,C188-0.2*INT((H188-G188)/4),IF(H188&lt;G188,C188+0.2*INT((G188-H188)/4),C188)) + ROUND((N188-O188)/3,0)*0.1</f>
        <v>#N/A</v>
      </c>
      <c r="E188">
        <v>11</v>
      </c>
      <c r="G188" t="e">
        <v>#N/A</v>
      </c>
      <c r="H188">
        <v>5</v>
      </c>
      <c r="J188" s="58" t="e">
        <v>#N/A</v>
      </c>
      <c r="K188" s="51" t="s">
        <v>52</v>
      </c>
      <c r="L188" s="20" t="s">
        <v>165</v>
      </c>
      <c r="M188" s="96"/>
      <c r="N188" t="e">
        <v>#N/A</v>
      </c>
      <c r="O188">
        <v>123</v>
      </c>
      <c r="P188">
        <v>1136</v>
      </c>
      <c r="S188">
        <v>5.6</v>
      </c>
      <c r="U188" s="32" t="str">
        <f>VLOOKUP(AF188, method!$A$1:$B$15, 2, 0)</f>
        <v>中前</v>
      </c>
      <c r="V188" s="42">
        <v>1200</v>
      </c>
      <c r="W188">
        <v>1</v>
      </c>
      <c r="X188">
        <v>21</v>
      </c>
      <c r="Y188">
        <v>9</v>
      </c>
      <c r="Z188">
        <v>25</v>
      </c>
      <c r="AA188" s="39" t="s">
        <v>413</v>
      </c>
      <c r="AB188" s="36" t="s">
        <v>577</v>
      </c>
      <c r="AC188">
        <v>4</v>
      </c>
      <c r="AD188">
        <v>47</v>
      </c>
      <c r="AE188" s="37">
        <v>8</v>
      </c>
      <c r="AF188">
        <v>7</v>
      </c>
      <c r="AG188">
        <v>7</v>
      </c>
      <c r="AH188">
        <v>11</v>
      </c>
      <c r="AL188" t="s">
        <v>39</v>
      </c>
      <c r="AX188" t="s">
        <v>1389</v>
      </c>
    </row>
    <row r="189" spans="1:50" hidden="1" x14ac:dyDescent="0.25">
      <c r="A189" s="17" t="s">
        <v>1</v>
      </c>
      <c r="B189" s="19" t="s">
        <v>1329</v>
      </c>
      <c r="C189">
        <v>9.68</v>
      </c>
      <c r="D189" t="e">
        <f t="shared" si="0"/>
        <v>#N/A</v>
      </c>
      <c r="E189" s="15">
        <v>3</v>
      </c>
      <c r="F189" s="90"/>
      <c r="G189" t="e">
        <v>#N/A</v>
      </c>
      <c r="H189">
        <v>7</v>
      </c>
      <c r="J189" s="58" t="e">
        <v>#N/A</v>
      </c>
      <c r="K189" s="61" t="s">
        <v>128</v>
      </c>
      <c r="L189" s="20" t="s">
        <v>165</v>
      </c>
      <c r="M189" s="96"/>
      <c r="N189" t="e">
        <v>#N/A</v>
      </c>
      <c r="O189">
        <v>125</v>
      </c>
      <c r="P189">
        <v>1135</v>
      </c>
      <c r="S189">
        <v>12</v>
      </c>
      <c r="U189" s="32" t="str">
        <f>VLOOKUP(AF189, method!$A$1:$B$15, 2, 0)</f>
        <v>中前</v>
      </c>
      <c r="V189" s="42">
        <v>1200</v>
      </c>
      <c r="W189">
        <v>1</v>
      </c>
      <c r="X189">
        <v>7</v>
      </c>
      <c r="Y189">
        <v>9</v>
      </c>
      <c r="Z189">
        <v>25</v>
      </c>
      <c r="AA189" s="39" t="s">
        <v>369</v>
      </c>
      <c r="AB189" s="36" t="s">
        <v>459</v>
      </c>
      <c r="AC189">
        <v>4</v>
      </c>
      <c r="AD189">
        <v>47</v>
      </c>
      <c r="AE189" s="38">
        <v>1</v>
      </c>
      <c r="AF189">
        <v>6</v>
      </c>
      <c r="AG189">
        <v>6</v>
      </c>
      <c r="AH189">
        <v>3</v>
      </c>
      <c r="AL189" t="s">
        <v>39</v>
      </c>
      <c r="AX189" t="s">
        <v>1389</v>
      </c>
    </row>
    <row r="190" spans="1:50" hidden="1" x14ac:dyDescent="0.25">
      <c r="A190" s="17" t="s">
        <v>1</v>
      </c>
      <c r="B190" s="19" t="s">
        <v>1329</v>
      </c>
      <c r="C190">
        <v>9.6</v>
      </c>
      <c r="D190" t="e">
        <f t="shared" si="0"/>
        <v>#N/A</v>
      </c>
      <c r="E190">
        <v>7</v>
      </c>
      <c r="G190" t="e">
        <v>#N/A</v>
      </c>
      <c r="H190">
        <v>2</v>
      </c>
      <c r="J190" s="58" t="e">
        <v>#N/A</v>
      </c>
      <c r="K190" s="48" t="s">
        <v>37</v>
      </c>
      <c r="L190" s="20" t="s">
        <v>165</v>
      </c>
      <c r="M190" s="96"/>
      <c r="N190" t="e">
        <v>#N/A</v>
      </c>
      <c r="O190">
        <v>125</v>
      </c>
      <c r="P190">
        <v>1124</v>
      </c>
      <c r="S190">
        <v>3.4</v>
      </c>
      <c r="U190" s="31" t="str">
        <f>VLOOKUP(AF190, method!$A$1:$B$15, 2, 0)</f>
        <v>中後</v>
      </c>
      <c r="V190" s="42">
        <v>1200</v>
      </c>
      <c r="W190">
        <v>1</v>
      </c>
      <c r="X190">
        <v>13</v>
      </c>
      <c r="Y190">
        <v>7</v>
      </c>
      <c r="Z190">
        <v>25</v>
      </c>
      <c r="AA190" s="39" t="s">
        <v>369</v>
      </c>
      <c r="AB190" s="35" t="s">
        <v>370</v>
      </c>
      <c r="AC190">
        <v>4</v>
      </c>
      <c r="AD190">
        <v>48</v>
      </c>
      <c r="AE190" s="38" t="s">
        <v>517</v>
      </c>
      <c r="AF190">
        <v>8</v>
      </c>
      <c r="AG190">
        <v>7</v>
      </c>
      <c r="AH190">
        <v>7</v>
      </c>
      <c r="AL190" t="s">
        <v>98</v>
      </c>
      <c r="AX190" t="s">
        <v>1389</v>
      </c>
    </row>
    <row r="191" spans="1:50" hidden="1" x14ac:dyDescent="0.25">
      <c r="A191" s="17" t="s">
        <v>1</v>
      </c>
      <c r="B191" s="19" t="s">
        <v>1329</v>
      </c>
      <c r="C191">
        <v>9.8000000000000007</v>
      </c>
      <c r="D191" t="e">
        <f t="shared" si="0"/>
        <v>#N/A</v>
      </c>
      <c r="E191" s="15">
        <v>2</v>
      </c>
      <c r="F191" s="90"/>
      <c r="G191" t="e">
        <v>#N/A</v>
      </c>
      <c r="H191">
        <v>2</v>
      </c>
      <c r="J191" s="58" t="e">
        <v>#N/A</v>
      </c>
      <c r="K191" s="51" t="s">
        <v>52</v>
      </c>
      <c r="L191" s="20" t="s">
        <v>165</v>
      </c>
      <c r="M191" s="96"/>
      <c r="N191" t="e">
        <v>#N/A</v>
      </c>
      <c r="O191">
        <v>122</v>
      </c>
      <c r="P191">
        <v>1133</v>
      </c>
      <c r="S191">
        <v>6.1</v>
      </c>
      <c r="U191" s="32" t="str">
        <f>VLOOKUP(AF191, method!$A$1:$B$15, 2, 0)</f>
        <v>中前</v>
      </c>
      <c r="V191" s="42">
        <v>1200</v>
      </c>
      <c r="W191">
        <v>1</v>
      </c>
      <c r="X191">
        <v>28</v>
      </c>
      <c r="Y191">
        <v>6</v>
      </c>
      <c r="Z191">
        <v>25</v>
      </c>
      <c r="AA191" s="39" t="s">
        <v>394</v>
      </c>
      <c r="AB191" s="35" t="s">
        <v>377</v>
      </c>
      <c r="AC191">
        <v>4</v>
      </c>
      <c r="AD191">
        <v>47</v>
      </c>
      <c r="AE191" s="38" t="s">
        <v>463</v>
      </c>
      <c r="AF191">
        <v>6</v>
      </c>
      <c r="AG191">
        <v>6</v>
      </c>
      <c r="AH191">
        <v>2</v>
      </c>
      <c r="AL191" t="s">
        <v>181</v>
      </c>
      <c r="AX191" t="s">
        <v>1389</v>
      </c>
    </row>
    <row r="192" spans="1:50" hidden="1" x14ac:dyDescent="0.25">
      <c r="A192" s="17" t="s">
        <v>1</v>
      </c>
      <c r="B192" s="19" t="s">
        <v>1329</v>
      </c>
      <c r="C192">
        <v>23.21</v>
      </c>
      <c r="D192" t="e">
        <f t="shared" si="0"/>
        <v>#N/A</v>
      </c>
      <c r="E192">
        <v>12</v>
      </c>
      <c r="G192" t="e">
        <v>#N/A</v>
      </c>
      <c r="H192">
        <v>13</v>
      </c>
      <c r="J192" s="58" t="e">
        <v>#N/A</v>
      </c>
      <c r="K192" s="57" t="s">
        <v>77</v>
      </c>
      <c r="L192" s="20" t="s">
        <v>165</v>
      </c>
      <c r="M192" s="96"/>
      <c r="N192" t="e">
        <v>#N/A</v>
      </c>
      <c r="O192">
        <v>124</v>
      </c>
      <c r="P192">
        <v>1139</v>
      </c>
      <c r="S192">
        <v>20</v>
      </c>
      <c r="U192" s="32" t="str">
        <f>VLOOKUP(AF192, method!$A$1:$B$15, 2, 0)</f>
        <v>中前</v>
      </c>
      <c r="V192">
        <v>1400</v>
      </c>
      <c r="W192">
        <v>1</v>
      </c>
      <c r="X192">
        <v>14</v>
      </c>
      <c r="Y192">
        <v>6</v>
      </c>
      <c r="Z192">
        <v>25</v>
      </c>
      <c r="AA192" s="39" t="s">
        <v>430</v>
      </c>
      <c r="AB192" s="35" t="s">
        <v>377</v>
      </c>
      <c r="AC192">
        <v>4</v>
      </c>
      <c r="AD192">
        <v>49</v>
      </c>
      <c r="AE192" s="37" t="s">
        <v>421</v>
      </c>
      <c r="AF192">
        <v>6</v>
      </c>
      <c r="AG192">
        <v>5</v>
      </c>
      <c r="AH192">
        <v>6</v>
      </c>
      <c r="AI192">
        <v>12</v>
      </c>
      <c r="AL192" t="s">
        <v>584</v>
      </c>
      <c r="AX192" t="s">
        <v>1389</v>
      </c>
    </row>
    <row r="193" spans="1:50" hidden="1" x14ac:dyDescent="0.25">
      <c r="A193" s="17" t="s">
        <v>1</v>
      </c>
      <c r="B193" s="19" t="s">
        <v>1329</v>
      </c>
      <c r="C193">
        <v>10.29</v>
      </c>
      <c r="D193" t="e">
        <f t="shared" si="0"/>
        <v>#N/A</v>
      </c>
      <c r="E193">
        <v>6</v>
      </c>
      <c r="G193" t="e">
        <v>#N/A</v>
      </c>
      <c r="H193">
        <v>11</v>
      </c>
      <c r="J193" s="58" t="e">
        <v>#N/A</v>
      </c>
      <c r="K193" s="77" t="s">
        <v>586</v>
      </c>
      <c r="L193" s="20" t="s">
        <v>165</v>
      </c>
      <c r="M193" s="96"/>
      <c r="N193" t="e">
        <v>#N/A</v>
      </c>
      <c r="O193">
        <v>127</v>
      </c>
      <c r="P193">
        <v>1136</v>
      </c>
      <c r="S193">
        <v>20</v>
      </c>
      <c r="U193" s="33" t="str">
        <f>VLOOKUP(AF193, method!$A$1:$B$15, 2, 0)</f>
        <v>留後</v>
      </c>
      <c r="V193" s="42">
        <v>1200</v>
      </c>
      <c r="W193">
        <v>1</v>
      </c>
      <c r="X193">
        <v>28</v>
      </c>
      <c r="Y193">
        <v>5</v>
      </c>
      <c r="Z193">
        <v>25</v>
      </c>
      <c r="AA193" s="40" t="s">
        <v>446</v>
      </c>
      <c r="AB193" s="35" t="s">
        <v>370</v>
      </c>
      <c r="AC193">
        <v>4</v>
      </c>
      <c r="AD193">
        <v>51</v>
      </c>
      <c r="AE193" s="37" t="s">
        <v>428</v>
      </c>
      <c r="AF193">
        <v>11</v>
      </c>
      <c r="AG193">
        <v>12</v>
      </c>
      <c r="AH193">
        <v>6</v>
      </c>
      <c r="AL193" t="s">
        <v>587</v>
      </c>
      <c r="AX193" t="s">
        <v>1389</v>
      </c>
    </row>
    <row r="194" spans="1:50" hidden="1" x14ac:dyDescent="0.25">
      <c r="A194" s="17" t="s">
        <v>1</v>
      </c>
      <c r="B194" s="19" t="s">
        <v>1329</v>
      </c>
      <c r="C194">
        <v>22.66</v>
      </c>
      <c r="D194" t="e">
        <f t="shared" si="0"/>
        <v>#N/A</v>
      </c>
      <c r="E194">
        <v>12</v>
      </c>
      <c r="G194" t="e">
        <v>#N/A</v>
      </c>
      <c r="H194">
        <v>5</v>
      </c>
      <c r="J194" s="58" t="e">
        <v>#N/A</v>
      </c>
      <c r="K194" s="51" t="s">
        <v>52</v>
      </c>
      <c r="L194" s="20" t="s">
        <v>165</v>
      </c>
      <c r="M194" s="96"/>
      <c r="N194" t="e">
        <v>#N/A</v>
      </c>
      <c r="O194">
        <v>127</v>
      </c>
      <c r="P194">
        <v>1135</v>
      </c>
      <c r="S194">
        <v>5</v>
      </c>
      <c r="U194" s="32" t="str">
        <f>VLOOKUP(AF194, method!$A$1:$B$15, 2, 0)</f>
        <v>中前</v>
      </c>
      <c r="V194">
        <v>1400</v>
      </c>
      <c r="W194">
        <v>1</v>
      </c>
      <c r="X194">
        <v>19</v>
      </c>
      <c r="Y194">
        <v>1</v>
      </c>
      <c r="Z194">
        <v>25</v>
      </c>
      <c r="AA194" s="39" t="s">
        <v>369</v>
      </c>
      <c r="AB194" s="35" t="s">
        <v>377</v>
      </c>
      <c r="AC194">
        <v>4</v>
      </c>
      <c r="AD194">
        <v>52</v>
      </c>
      <c r="AE194" s="37" t="s">
        <v>471</v>
      </c>
      <c r="AF194">
        <v>5</v>
      </c>
      <c r="AG194">
        <v>4</v>
      </c>
      <c r="AH194">
        <v>6</v>
      </c>
      <c r="AI194">
        <v>12</v>
      </c>
      <c r="AL194" t="s">
        <v>587</v>
      </c>
      <c r="AX194" t="s">
        <v>1389</v>
      </c>
    </row>
    <row r="195" spans="1:50" hidden="1" x14ac:dyDescent="0.25">
      <c r="A195" s="17" t="s">
        <v>1</v>
      </c>
      <c r="B195" s="19" t="s">
        <v>1329</v>
      </c>
      <c r="C195">
        <v>22.42</v>
      </c>
      <c r="D195" t="e">
        <f t="shared" si="0"/>
        <v>#N/A</v>
      </c>
      <c r="E195" s="15">
        <v>3</v>
      </c>
      <c r="F195" s="90"/>
      <c r="G195" t="e">
        <v>#N/A</v>
      </c>
      <c r="H195">
        <v>3</v>
      </c>
      <c r="J195" s="58" t="e">
        <v>#N/A</v>
      </c>
      <c r="K195" s="51" t="s">
        <v>52</v>
      </c>
      <c r="L195" s="20" t="s">
        <v>165</v>
      </c>
      <c r="M195" s="96"/>
      <c r="N195" t="e">
        <v>#N/A</v>
      </c>
      <c r="O195">
        <v>127</v>
      </c>
      <c r="P195">
        <v>1148</v>
      </c>
      <c r="S195">
        <v>12</v>
      </c>
      <c r="U195" s="32" t="str">
        <f>VLOOKUP(AF195, method!$A$1:$B$15, 2, 0)</f>
        <v>中前</v>
      </c>
      <c r="V195">
        <v>1400</v>
      </c>
      <c r="W195">
        <v>1</v>
      </c>
      <c r="X195">
        <v>1</v>
      </c>
      <c r="Y195">
        <v>1</v>
      </c>
      <c r="Z195">
        <v>25</v>
      </c>
      <c r="AA195" s="39" t="s">
        <v>413</v>
      </c>
      <c r="AB195" s="35" t="s">
        <v>377</v>
      </c>
      <c r="AC195">
        <v>4</v>
      </c>
      <c r="AD195">
        <v>52</v>
      </c>
      <c r="AE195" s="38" t="s">
        <v>550</v>
      </c>
      <c r="AF195">
        <v>7</v>
      </c>
      <c r="AG195">
        <v>8</v>
      </c>
      <c r="AH195">
        <v>9</v>
      </c>
      <c r="AI195">
        <v>3</v>
      </c>
      <c r="AL195" t="s">
        <v>589</v>
      </c>
      <c r="AX195" t="s">
        <v>1389</v>
      </c>
    </row>
    <row r="196" spans="1:50" hidden="1" x14ac:dyDescent="0.25">
      <c r="A196" s="17" t="s">
        <v>1</v>
      </c>
      <c r="B196" s="20" t="s">
        <v>1330</v>
      </c>
      <c r="C196">
        <v>21.91</v>
      </c>
      <c r="D196" t="e">
        <f t="shared" si="0"/>
        <v>#N/A</v>
      </c>
      <c r="E196" s="107">
        <v>1</v>
      </c>
      <c r="F196" s="90"/>
      <c r="G196" t="e">
        <v>#N/A</v>
      </c>
      <c r="H196">
        <v>6</v>
      </c>
      <c r="J196" s="58" t="e">
        <v>#N/A</v>
      </c>
      <c r="K196" s="47" t="s">
        <v>32</v>
      </c>
      <c r="L196" s="21" t="s">
        <v>85</v>
      </c>
      <c r="M196" s="97"/>
      <c r="N196" t="e">
        <v>#N/A</v>
      </c>
      <c r="O196">
        <v>128</v>
      </c>
      <c r="P196">
        <v>1091</v>
      </c>
      <c r="S196">
        <v>2.8</v>
      </c>
      <c r="U196" s="32" t="str">
        <f>VLOOKUP(AF196, method!$A$1:$B$15, 2, 0)</f>
        <v>中前</v>
      </c>
      <c r="V196">
        <v>1400</v>
      </c>
      <c r="W196">
        <v>1</v>
      </c>
      <c r="X196">
        <v>12</v>
      </c>
      <c r="Y196">
        <v>7</v>
      </c>
      <c r="Z196">
        <v>26</v>
      </c>
      <c r="AA196" s="39" t="s">
        <v>369</v>
      </c>
      <c r="AB196" s="35" t="s">
        <v>370</v>
      </c>
      <c r="AC196">
        <v>5</v>
      </c>
      <c r="AD196">
        <v>33</v>
      </c>
      <c r="AE196" s="38" t="s">
        <v>434</v>
      </c>
      <c r="AF196">
        <v>5</v>
      </c>
      <c r="AG196">
        <v>4</v>
      </c>
      <c r="AH196">
        <v>7</v>
      </c>
      <c r="AI196">
        <v>1</v>
      </c>
      <c r="AL196" t="s">
        <v>385</v>
      </c>
      <c r="AX196" t="s">
        <v>1389</v>
      </c>
    </row>
    <row r="197" spans="1:50" hidden="1" x14ac:dyDescent="0.25">
      <c r="A197" s="17" t="s">
        <v>1</v>
      </c>
      <c r="B197" s="20" t="s">
        <v>1330</v>
      </c>
      <c r="C197">
        <v>22.47</v>
      </c>
      <c r="D197" t="e">
        <f t="shared" si="0"/>
        <v>#N/A</v>
      </c>
      <c r="E197" s="107">
        <v>2</v>
      </c>
      <c r="F197" s="90"/>
      <c r="G197" t="e">
        <v>#N/A</v>
      </c>
      <c r="H197">
        <v>10</v>
      </c>
      <c r="J197" s="58" t="e">
        <v>#N/A</v>
      </c>
      <c r="K197" s="47" t="s">
        <v>32</v>
      </c>
      <c r="L197" s="21" t="s">
        <v>85</v>
      </c>
      <c r="M197" s="97"/>
      <c r="N197" t="e">
        <v>#N/A</v>
      </c>
      <c r="O197">
        <v>127</v>
      </c>
      <c r="P197">
        <v>1093</v>
      </c>
      <c r="S197">
        <v>4</v>
      </c>
      <c r="U197" s="32" t="str">
        <f>VLOOKUP(AF197, method!$A$1:$B$15, 2, 0)</f>
        <v>中前</v>
      </c>
      <c r="V197">
        <v>1400</v>
      </c>
      <c r="W197">
        <v>1</v>
      </c>
      <c r="X197">
        <v>21</v>
      </c>
      <c r="Y197">
        <v>6</v>
      </c>
      <c r="Z197">
        <v>26</v>
      </c>
      <c r="AA197" s="39" t="s">
        <v>369</v>
      </c>
      <c r="AB197" s="35" t="s">
        <v>377</v>
      </c>
      <c r="AC197">
        <v>5</v>
      </c>
      <c r="AD197">
        <v>32</v>
      </c>
      <c r="AE197" s="38" t="s">
        <v>434</v>
      </c>
      <c r="AF197">
        <v>5</v>
      </c>
      <c r="AG197">
        <v>6</v>
      </c>
      <c r="AH197">
        <v>7</v>
      </c>
      <c r="AI197">
        <v>2</v>
      </c>
      <c r="AL197" t="s">
        <v>385</v>
      </c>
      <c r="AX197" t="s">
        <v>1389</v>
      </c>
    </row>
    <row r="198" spans="1:50" hidden="1" x14ac:dyDescent="0.25">
      <c r="A198" s="17" t="s">
        <v>1</v>
      </c>
      <c r="B198" s="20" t="s">
        <v>1330</v>
      </c>
      <c r="C198">
        <v>22.4</v>
      </c>
      <c r="D198" t="e">
        <f t="shared" si="0"/>
        <v>#N/A</v>
      </c>
      <c r="E198" s="107">
        <v>3</v>
      </c>
      <c r="F198" s="90"/>
      <c r="G198" t="e">
        <v>#N/A</v>
      </c>
      <c r="H198">
        <v>4</v>
      </c>
      <c r="J198" s="58" t="e">
        <v>#N/A</v>
      </c>
      <c r="K198" s="62" t="s">
        <v>154</v>
      </c>
      <c r="L198" s="21" t="s">
        <v>85</v>
      </c>
      <c r="M198" s="97"/>
      <c r="N198" t="e">
        <v>#N/A</v>
      </c>
      <c r="O198">
        <v>126</v>
      </c>
      <c r="P198">
        <v>1095</v>
      </c>
      <c r="S198">
        <v>6.6</v>
      </c>
      <c r="U198" s="31" t="str">
        <f>VLOOKUP(AF198, method!$A$1:$B$15, 2, 0)</f>
        <v>中後</v>
      </c>
      <c r="V198">
        <v>1400</v>
      </c>
      <c r="W198">
        <v>1</v>
      </c>
      <c r="X198">
        <v>7</v>
      </c>
      <c r="Y198">
        <v>6</v>
      </c>
      <c r="Z198">
        <v>26</v>
      </c>
      <c r="AA198" s="39" t="s">
        <v>413</v>
      </c>
      <c r="AB198" s="35" t="s">
        <v>377</v>
      </c>
      <c r="AC198">
        <v>5</v>
      </c>
      <c r="AD198">
        <v>32</v>
      </c>
      <c r="AE198" s="38" t="s">
        <v>461</v>
      </c>
      <c r="AF198">
        <v>8</v>
      </c>
      <c r="AG198">
        <v>7</v>
      </c>
      <c r="AH198">
        <v>8</v>
      </c>
      <c r="AI198">
        <v>3</v>
      </c>
      <c r="AL198" t="s">
        <v>385</v>
      </c>
      <c r="AX198" t="s">
        <v>1389</v>
      </c>
    </row>
    <row r="199" spans="1:50" x14ac:dyDescent="0.25">
      <c r="A199" s="17" t="s">
        <v>1</v>
      </c>
      <c r="B199" s="25" t="s">
        <v>55</v>
      </c>
      <c r="C199">
        <v>12.75</v>
      </c>
      <c r="D199">
        <v>12.95</v>
      </c>
      <c r="E199" s="106">
        <v>12</v>
      </c>
      <c r="G199">
        <v>6</v>
      </c>
      <c r="H199">
        <v>6</v>
      </c>
      <c r="J199" s="52" t="s">
        <v>56</v>
      </c>
      <c r="K199" s="72" t="s">
        <v>354</v>
      </c>
      <c r="L199" s="25" t="s">
        <v>57</v>
      </c>
      <c r="M199" s="101"/>
      <c r="N199">
        <v>127</v>
      </c>
      <c r="O199">
        <v>120</v>
      </c>
      <c r="P199">
        <v>1108</v>
      </c>
      <c r="S199">
        <v>192</v>
      </c>
      <c r="U199" s="31" t="str">
        <f>VLOOKUP(AF199, method!$A$1:$B$15, 2, 0)</f>
        <v>中後</v>
      </c>
      <c r="V199" s="42">
        <v>1200</v>
      </c>
      <c r="W199">
        <v>1</v>
      </c>
      <c r="X199">
        <v>9</v>
      </c>
      <c r="Y199">
        <v>5</v>
      </c>
      <c r="Z199">
        <v>26</v>
      </c>
      <c r="AA199" s="39" t="s">
        <v>413</v>
      </c>
      <c r="AB199" s="36" t="s">
        <v>459</v>
      </c>
      <c r="AC199">
        <v>4</v>
      </c>
      <c r="AD199">
        <v>46</v>
      </c>
      <c r="AE199" s="37" t="s">
        <v>524</v>
      </c>
      <c r="AF199">
        <v>9</v>
      </c>
      <c r="AG199">
        <v>11</v>
      </c>
      <c r="AH199">
        <v>12</v>
      </c>
      <c r="AL199" t="s">
        <v>29</v>
      </c>
    </row>
    <row r="200" spans="1:50" hidden="1" x14ac:dyDescent="0.25">
      <c r="A200" s="17" t="s">
        <v>1</v>
      </c>
      <c r="B200" s="20" t="s">
        <v>1330</v>
      </c>
      <c r="C200">
        <v>40.770000000000003</v>
      </c>
      <c r="D200" t="e">
        <f t="shared" ref="D200:D217" si="1">IF(H200&gt;G200,C200-0.2*INT((H200-G200)/4),IF(H200&lt;G200,C200+0.2*INT((G200-H200)/4),C200)) + ROUND((N200-O200)/3,0)*0.1</f>
        <v>#N/A</v>
      </c>
      <c r="E200">
        <v>9</v>
      </c>
      <c r="G200" t="e">
        <v>#N/A</v>
      </c>
      <c r="H200">
        <v>9</v>
      </c>
      <c r="J200" s="58" t="e">
        <v>#N/A</v>
      </c>
      <c r="K200" s="60" t="s">
        <v>125</v>
      </c>
      <c r="L200" s="21" t="s">
        <v>85</v>
      </c>
      <c r="M200" s="97"/>
      <c r="N200" t="e">
        <v>#N/A</v>
      </c>
      <c r="O200">
        <v>129</v>
      </c>
      <c r="P200">
        <v>1087</v>
      </c>
      <c r="S200">
        <v>7.7</v>
      </c>
      <c r="U200" s="33" t="str">
        <f>VLOOKUP(AF200, method!$A$1:$B$15, 2, 0)</f>
        <v>留後</v>
      </c>
      <c r="V200">
        <v>1650</v>
      </c>
      <c r="W200">
        <v>1</v>
      </c>
      <c r="X200">
        <v>13</v>
      </c>
      <c r="Y200">
        <v>5</v>
      </c>
      <c r="Z200">
        <v>26</v>
      </c>
      <c r="AA200" s="40" t="s">
        <v>446</v>
      </c>
      <c r="AB200" s="35" t="s">
        <v>370</v>
      </c>
      <c r="AC200">
        <v>5</v>
      </c>
      <c r="AD200">
        <v>32</v>
      </c>
      <c r="AE200" s="37" t="s">
        <v>416</v>
      </c>
      <c r="AF200">
        <v>12</v>
      </c>
      <c r="AG200">
        <v>11</v>
      </c>
      <c r="AH200">
        <v>12</v>
      </c>
      <c r="AI200">
        <v>9</v>
      </c>
      <c r="AL200" t="s">
        <v>385</v>
      </c>
      <c r="AX200" t="s">
        <v>1389</v>
      </c>
    </row>
    <row r="201" spans="1:50" hidden="1" x14ac:dyDescent="0.25">
      <c r="A201" s="17" t="s">
        <v>1</v>
      </c>
      <c r="B201" s="20" t="s">
        <v>1330</v>
      </c>
      <c r="C201">
        <v>40.39</v>
      </c>
      <c r="D201" t="e">
        <f t="shared" si="1"/>
        <v>#N/A</v>
      </c>
      <c r="E201" s="15">
        <v>2</v>
      </c>
      <c r="F201" s="90"/>
      <c r="G201" t="e">
        <v>#N/A</v>
      </c>
      <c r="H201">
        <v>6</v>
      </c>
      <c r="J201" s="58" t="e">
        <v>#N/A</v>
      </c>
      <c r="K201" s="60" t="s">
        <v>125</v>
      </c>
      <c r="L201" s="21" t="s">
        <v>85</v>
      </c>
      <c r="M201" s="97"/>
      <c r="N201" t="e">
        <v>#N/A</v>
      </c>
      <c r="O201">
        <v>127</v>
      </c>
      <c r="P201">
        <v>1098</v>
      </c>
      <c r="S201">
        <v>11</v>
      </c>
      <c r="U201" s="30" t="str">
        <f>VLOOKUP(AF201, method!$A$1:$B$15, 2, 0)</f>
        <v>放頭</v>
      </c>
      <c r="V201">
        <v>1650</v>
      </c>
      <c r="W201">
        <v>1</v>
      </c>
      <c r="X201">
        <v>15</v>
      </c>
      <c r="Y201">
        <v>4</v>
      </c>
      <c r="Z201">
        <v>26</v>
      </c>
      <c r="AA201" s="40" t="s">
        <v>376</v>
      </c>
      <c r="AB201" s="35" t="s">
        <v>377</v>
      </c>
      <c r="AC201">
        <v>5</v>
      </c>
      <c r="AD201">
        <v>30</v>
      </c>
      <c r="AE201" s="38" t="s">
        <v>434</v>
      </c>
      <c r="AF201">
        <v>2</v>
      </c>
      <c r="AG201">
        <v>2</v>
      </c>
      <c r="AH201">
        <v>3</v>
      </c>
      <c r="AI201">
        <v>2</v>
      </c>
      <c r="AL201" t="s">
        <v>385</v>
      </c>
      <c r="AX201" t="s">
        <v>1389</v>
      </c>
    </row>
    <row r="202" spans="1:50" hidden="1" x14ac:dyDescent="0.25">
      <c r="A202" s="17" t="s">
        <v>1</v>
      </c>
      <c r="B202" s="20" t="s">
        <v>1330</v>
      </c>
      <c r="C202">
        <v>9.49</v>
      </c>
      <c r="D202" t="e">
        <f t="shared" si="1"/>
        <v>#N/A</v>
      </c>
      <c r="E202" s="106">
        <v>4</v>
      </c>
      <c r="G202" t="e">
        <v>#N/A</v>
      </c>
      <c r="H202">
        <v>9</v>
      </c>
      <c r="J202" s="58" t="e">
        <v>#N/A</v>
      </c>
      <c r="K202" s="56" t="s">
        <v>352</v>
      </c>
      <c r="L202" s="21" t="s">
        <v>85</v>
      </c>
      <c r="M202" s="97"/>
      <c r="N202" t="e">
        <v>#N/A</v>
      </c>
      <c r="O202">
        <v>117</v>
      </c>
      <c r="P202">
        <v>1100</v>
      </c>
      <c r="S202">
        <v>8.9</v>
      </c>
      <c r="U202" s="31" t="str">
        <f>VLOOKUP(AF202, method!$A$1:$B$15, 2, 0)</f>
        <v>中後</v>
      </c>
      <c r="V202" s="42">
        <v>1200</v>
      </c>
      <c r="W202">
        <v>1</v>
      </c>
      <c r="X202">
        <v>1</v>
      </c>
      <c r="Y202">
        <v>4</v>
      </c>
      <c r="Z202">
        <v>26</v>
      </c>
      <c r="AA202" s="41" t="s">
        <v>400</v>
      </c>
      <c r="AB202" s="35" t="s">
        <v>377</v>
      </c>
      <c r="AC202">
        <v>5</v>
      </c>
      <c r="AD202">
        <v>31</v>
      </c>
      <c r="AE202" s="37" t="s">
        <v>423</v>
      </c>
      <c r="AF202">
        <v>8</v>
      </c>
      <c r="AG202">
        <v>7</v>
      </c>
      <c r="AH202">
        <v>4</v>
      </c>
      <c r="AL202" t="s">
        <v>592</v>
      </c>
      <c r="AX202" t="s">
        <v>1389</v>
      </c>
    </row>
    <row r="203" spans="1:50" hidden="1" x14ac:dyDescent="0.25">
      <c r="A203" s="17" t="s">
        <v>1</v>
      </c>
      <c r="B203" s="20" t="s">
        <v>1330</v>
      </c>
      <c r="C203">
        <v>9.75</v>
      </c>
      <c r="D203" t="e">
        <f t="shared" si="1"/>
        <v>#N/A</v>
      </c>
      <c r="E203">
        <v>8</v>
      </c>
      <c r="G203" t="e">
        <v>#N/A</v>
      </c>
      <c r="H203">
        <v>11</v>
      </c>
      <c r="J203" s="58" t="e">
        <v>#N/A</v>
      </c>
      <c r="K203" s="47" t="s">
        <v>32</v>
      </c>
      <c r="L203" s="22" t="s">
        <v>70</v>
      </c>
      <c r="M203" s="98"/>
      <c r="N203" t="e">
        <v>#N/A</v>
      </c>
      <c r="O203">
        <v>126</v>
      </c>
      <c r="P203">
        <v>1102</v>
      </c>
      <c r="S203">
        <v>7.7</v>
      </c>
      <c r="U203" s="31" t="str">
        <f>VLOOKUP(AF203, method!$A$1:$B$15, 2, 0)</f>
        <v>中後</v>
      </c>
      <c r="V203" s="42">
        <v>1200</v>
      </c>
      <c r="W203">
        <v>1</v>
      </c>
      <c r="X203">
        <v>7</v>
      </c>
      <c r="Y203">
        <v>12</v>
      </c>
      <c r="Z203">
        <v>25</v>
      </c>
      <c r="AA203" s="41" t="s">
        <v>400</v>
      </c>
      <c r="AB203" s="35" t="s">
        <v>377</v>
      </c>
      <c r="AC203">
        <v>5</v>
      </c>
      <c r="AD203">
        <v>31</v>
      </c>
      <c r="AE203" s="37">
        <v>3</v>
      </c>
      <c r="AF203">
        <v>10</v>
      </c>
      <c r="AG203">
        <v>11</v>
      </c>
      <c r="AH203">
        <v>8</v>
      </c>
      <c r="AL203" t="s">
        <v>593</v>
      </c>
      <c r="AX203" t="s">
        <v>1389</v>
      </c>
    </row>
    <row r="204" spans="1:50" hidden="1" x14ac:dyDescent="0.25">
      <c r="A204" s="17" t="s">
        <v>1</v>
      </c>
      <c r="B204" s="20" t="s">
        <v>1330</v>
      </c>
      <c r="C204">
        <v>10.51</v>
      </c>
      <c r="D204" t="e">
        <f t="shared" si="1"/>
        <v>#N/A</v>
      </c>
      <c r="E204">
        <v>5</v>
      </c>
      <c r="G204" t="e">
        <v>#N/A</v>
      </c>
      <c r="H204">
        <v>10</v>
      </c>
      <c r="J204" s="58" t="e">
        <v>#N/A</v>
      </c>
      <c r="K204" s="60" t="s">
        <v>125</v>
      </c>
      <c r="L204" s="22" t="s">
        <v>70</v>
      </c>
      <c r="M204" s="98"/>
      <c r="N204" t="e">
        <v>#N/A</v>
      </c>
      <c r="O204">
        <v>128</v>
      </c>
      <c r="P204">
        <v>1109</v>
      </c>
      <c r="S204">
        <v>9.6</v>
      </c>
      <c r="U204" s="31" t="str">
        <f>VLOOKUP(AF204, method!$A$1:$B$15, 2, 0)</f>
        <v>中後</v>
      </c>
      <c r="V204" s="42">
        <v>1200</v>
      </c>
      <c r="W204">
        <v>1</v>
      </c>
      <c r="X204">
        <v>26</v>
      </c>
      <c r="Y204">
        <v>11</v>
      </c>
      <c r="Z204">
        <v>25</v>
      </c>
      <c r="AA204" s="40" t="s">
        <v>398</v>
      </c>
      <c r="AB204" s="35" t="s">
        <v>370</v>
      </c>
      <c r="AC204">
        <v>5</v>
      </c>
      <c r="AD204">
        <v>31</v>
      </c>
      <c r="AE204" s="38">
        <v>2</v>
      </c>
      <c r="AF204">
        <v>10</v>
      </c>
      <c r="AG204">
        <v>9</v>
      </c>
      <c r="AH204">
        <v>5</v>
      </c>
      <c r="AL204" t="s">
        <v>593</v>
      </c>
      <c r="AX204" t="s">
        <v>1389</v>
      </c>
    </row>
    <row r="205" spans="1:50" hidden="1" x14ac:dyDescent="0.25">
      <c r="A205" s="17" t="s">
        <v>1</v>
      </c>
      <c r="B205" s="20" t="s">
        <v>1330</v>
      </c>
      <c r="C205">
        <v>9.68</v>
      </c>
      <c r="D205" t="e">
        <f t="shared" si="1"/>
        <v>#N/A</v>
      </c>
      <c r="E205" s="15">
        <v>1</v>
      </c>
      <c r="F205" s="90"/>
      <c r="G205" t="e">
        <v>#N/A</v>
      </c>
      <c r="H205">
        <v>2</v>
      </c>
      <c r="J205" s="58" t="e">
        <v>#N/A</v>
      </c>
      <c r="K205" s="60" t="s">
        <v>125</v>
      </c>
      <c r="L205" s="22" t="s">
        <v>70</v>
      </c>
      <c r="M205" s="98"/>
      <c r="N205" t="e">
        <v>#N/A</v>
      </c>
      <c r="O205">
        <v>121</v>
      </c>
      <c r="P205">
        <v>1109</v>
      </c>
      <c r="S205">
        <v>7.8</v>
      </c>
      <c r="U205" s="31" t="str">
        <f>VLOOKUP(AF205, method!$A$1:$B$15, 2, 0)</f>
        <v>中後</v>
      </c>
      <c r="V205" s="42">
        <v>1200</v>
      </c>
      <c r="W205">
        <v>1</v>
      </c>
      <c r="X205">
        <v>12</v>
      </c>
      <c r="Y205">
        <v>11</v>
      </c>
      <c r="Z205">
        <v>25</v>
      </c>
      <c r="AA205" s="40" t="s">
        <v>376</v>
      </c>
      <c r="AB205" s="35" t="s">
        <v>377</v>
      </c>
      <c r="AC205">
        <v>5</v>
      </c>
      <c r="AD205">
        <v>26</v>
      </c>
      <c r="AE205" s="38" t="s">
        <v>434</v>
      </c>
      <c r="AF205">
        <v>8</v>
      </c>
      <c r="AG205">
        <v>6</v>
      </c>
      <c r="AH205">
        <v>1</v>
      </c>
      <c r="AL205" t="s">
        <v>593</v>
      </c>
      <c r="AX205" t="s">
        <v>1389</v>
      </c>
    </row>
    <row r="206" spans="1:50" hidden="1" x14ac:dyDescent="0.25">
      <c r="A206" s="17" t="s">
        <v>1</v>
      </c>
      <c r="B206" s="20" t="s">
        <v>1330</v>
      </c>
      <c r="C206">
        <v>10.9</v>
      </c>
      <c r="D206" t="e">
        <f t="shared" si="1"/>
        <v>#N/A</v>
      </c>
      <c r="E206" s="15">
        <v>3</v>
      </c>
      <c r="F206" s="90"/>
      <c r="G206" t="e">
        <v>#N/A</v>
      </c>
      <c r="H206">
        <v>3</v>
      </c>
      <c r="J206" s="58" t="e">
        <v>#N/A</v>
      </c>
      <c r="K206" s="60" t="s">
        <v>125</v>
      </c>
      <c r="L206" s="22" t="s">
        <v>70</v>
      </c>
      <c r="M206" s="98"/>
      <c r="N206" t="e">
        <v>#N/A</v>
      </c>
      <c r="O206">
        <v>120</v>
      </c>
      <c r="P206">
        <v>1094</v>
      </c>
      <c r="S206">
        <v>3.8</v>
      </c>
      <c r="U206" s="33" t="str">
        <f>VLOOKUP(AF206, method!$A$1:$B$15, 2, 0)</f>
        <v>留後</v>
      </c>
      <c r="V206" s="42">
        <v>1200</v>
      </c>
      <c r="W206">
        <v>1</v>
      </c>
      <c r="X206">
        <v>30</v>
      </c>
      <c r="Y206">
        <v>10</v>
      </c>
      <c r="Z206">
        <v>25</v>
      </c>
      <c r="AA206" s="41" t="s">
        <v>400</v>
      </c>
      <c r="AB206" s="35" t="s">
        <v>377</v>
      </c>
      <c r="AC206">
        <v>5</v>
      </c>
      <c r="AD206">
        <v>26</v>
      </c>
      <c r="AE206" s="38" t="s">
        <v>463</v>
      </c>
      <c r="AF206">
        <v>12</v>
      </c>
      <c r="AG206">
        <v>12</v>
      </c>
      <c r="AH206">
        <v>3</v>
      </c>
      <c r="AL206" t="s">
        <v>593</v>
      </c>
      <c r="AX206" t="s">
        <v>1389</v>
      </c>
    </row>
    <row r="207" spans="1:50" hidden="1" x14ac:dyDescent="0.25">
      <c r="A207" s="17" t="s">
        <v>1</v>
      </c>
      <c r="B207" s="20" t="s">
        <v>1330</v>
      </c>
      <c r="C207">
        <v>9.26</v>
      </c>
      <c r="D207" t="e">
        <f t="shared" si="1"/>
        <v>#N/A</v>
      </c>
      <c r="E207" s="15">
        <v>2</v>
      </c>
      <c r="F207" s="90"/>
      <c r="G207" t="e">
        <v>#N/A</v>
      </c>
      <c r="H207">
        <v>10</v>
      </c>
      <c r="J207" s="58" t="e">
        <v>#N/A</v>
      </c>
      <c r="K207" s="60" t="s">
        <v>125</v>
      </c>
      <c r="L207" s="22" t="s">
        <v>70</v>
      </c>
      <c r="M207" s="98"/>
      <c r="N207" t="e">
        <v>#N/A</v>
      </c>
      <c r="O207">
        <v>120</v>
      </c>
      <c r="P207">
        <v>1088</v>
      </c>
      <c r="S207">
        <v>18</v>
      </c>
      <c r="U207" s="32" t="str">
        <f>VLOOKUP(AF207, method!$A$1:$B$15, 2, 0)</f>
        <v>中前</v>
      </c>
      <c r="V207" s="42">
        <v>1200</v>
      </c>
      <c r="W207">
        <v>1</v>
      </c>
      <c r="X207">
        <v>28</v>
      </c>
      <c r="Y207">
        <v>9</v>
      </c>
      <c r="Z207">
        <v>25</v>
      </c>
      <c r="AA207" s="41" t="s">
        <v>400</v>
      </c>
      <c r="AB207" s="36" t="s">
        <v>487</v>
      </c>
      <c r="AC207">
        <v>5</v>
      </c>
      <c r="AD207">
        <v>25</v>
      </c>
      <c r="AE207" s="38" t="s">
        <v>470</v>
      </c>
      <c r="AF207">
        <v>7</v>
      </c>
      <c r="AG207">
        <v>8</v>
      </c>
      <c r="AH207">
        <v>2</v>
      </c>
      <c r="AL207" t="s">
        <v>593</v>
      </c>
      <c r="AX207" t="s">
        <v>1389</v>
      </c>
    </row>
    <row r="208" spans="1:50" hidden="1" x14ac:dyDescent="0.25">
      <c r="A208" s="17" t="s">
        <v>1</v>
      </c>
      <c r="B208" s="20" t="s">
        <v>1330</v>
      </c>
      <c r="C208">
        <v>9.93</v>
      </c>
      <c r="D208" t="e">
        <f t="shared" si="1"/>
        <v>#N/A</v>
      </c>
      <c r="E208" s="15">
        <v>2</v>
      </c>
      <c r="F208" s="90"/>
      <c r="G208" t="e">
        <v>#N/A</v>
      </c>
      <c r="H208">
        <v>6</v>
      </c>
      <c r="J208" s="58" t="e">
        <v>#N/A</v>
      </c>
      <c r="K208" s="60" t="s">
        <v>125</v>
      </c>
      <c r="L208" s="22" t="s">
        <v>70</v>
      </c>
      <c r="M208" s="98"/>
      <c r="N208" t="e">
        <v>#N/A</v>
      </c>
      <c r="O208">
        <v>121</v>
      </c>
      <c r="P208">
        <v>1086</v>
      </c>
      <c r="S208">
        <v>12</v>
      </c>
      <c r="U208" s="32" t="str">
        <f>VLOOKUP(AF208, method!$A$1:$B$15, 2, 0)</f>
        <v>中前</v>
      </c>
      <c r="V208" s="42">
        <v>1200</v>
      </c>
      <c r="W208">
        <v>1</v>
      </c>
      <c r="X208">
        <v>5</v>
      </c>
      <c r="Y208">
        <v>7</v>
      </c>
      <c r="Z208">
        <v>25</v>
      </c>
      <c r="AA208" s="41" t="s">
        <v>400</v>
      </c>
      <c r="AB208" s="35" t="s">
        <v>377</v>
      </c>
      <c r="AC208">
        <v>5</v>
      </c>
      <c r="AD208">
        <v>27</v>
      </c>
      <c r="AE208" s="37" t="s">
        <v>428</v>
      </c>
      <c r="AF208">
        <v>4</v>
      </c>
      <c r="AG208">
        <v>5</v>
      </c>
      <c r="AH208">
        <v>2</v>
      </c>
      <c r="AL208" t="s">
        <v>593</v>
      </c>
      <c r="AX208" t="s">
        <v>1389</v>
      </c>
    </row>
    <row r="209" spans="1:50" hidden="1" x14ac:dyDescent="0.25">
      <c r="A209" s="17" t="s">
        <v>1</v>
      </c>
      <c r="B209" s="20" t="s">
        <v>1330</v>
      </c>
      <c r="C209">
        <v>9.93</v>
      </c>
      <c r="D209" t="e">
        <f t="shared" si="1"/>
        <v>#N/A</v>
      </c>
      <c r="E209" s="15">
        <v>3</v>
      </c>
      <c r="F209" s="90"/>
      <c r="G209" t="e">
        <v>#N/A</v>
      </c>
      <c r="H209">
        <v>4</v>
      </c>
      <c r="J209" s="58" t="e">
        <v>#N/A</v>
      </c>
      <c r="K209" s="60" t="s">
        <v>125</v>
      </c>
      <c r="L209" s="22" t="s">
        <v>70</v>
      </c>
      <c r="M209" s="98"/>
      <c r="N209" t="e">
        <v>#N/A</v>
      </c>
      <c r="O209">
        <v>123</v>
      </c>
      <c r="P209">
        <v>1088</v>
      </c>
      <c r="S209">
        <v>35</v>
      </c>
      <c r="U209" s="32" t="str">
        <f>VLOOKUP(AF209, method!$A$1:$B$15, 2, 0)</f>
        <v>中前</v>
      </c>
      <c r="V209" s="42">
        <v>1200</v>
      </c>
      <c r="W209">
        <v>1</v>
      </c>
      <c r="X209">
        <v>18</v>
      </c>
      <c r="Y209">
        <v>5</v>
      </c>
      <c r="Z209">
        <v>25</v>
      </c>
      <c r="AA209" s="41" t="s">
        <v>400</v>
      </c>
      <c r="AB209" s="35" t="s">
        <v>377</v>
      </c>
      <c r="AC209">
        <v>5</v>
      </c>
      <c r="AD209">
        <v>28</v>
      </c>
      <c r="AE209" s="37" t="s">
        <v>428</v>
      </c>
      <c r="AF209">
        <v>7</v>
      </c>
      <c r="AG209">
        <v>6</v>
      </c>
      <c r="AH209">
        <v>3</v>
      </c>
      <c r="AL209" t="s">
        <v>594</v>
      </c>
      <c r="AX209" t="s">
        <v>1389</v>
      </c>
    </row>
    <row r="210" spans="1:50" hidden="1" x14ac:dyDescent="0.25">
      <c r="A210" s="17" t="s">
        <v>1</v>
      </c>
      <c r="B210" s="20" t="s">
        <v>1330</v>
      </c>
      <c r="C210">
        <v>23.13</v>
      </c>
      <c r="D210" t="e">
        <f t="shared" si="1"/>
        <v>#N/A</v>
      </c>
      <c r="E210">
        <v>13</v>
      </c>
      <c r="G210" t="e">
        <v>#N/A</v>
      </c>
      <c r="H210">
        <v>12</v>
      </c>
      <c r="J210" s="58" t="e">
        <v>#N/A</v>
      </c>
      <c r="K210" s="57" t="s">
        <v>77</v>
      </c>
      <c r="L210" s="22" t="s">
        <v>70</v>
      </c>
      <c r="M210" s="98"/>
      <c r="N210" t="e">
        <v>#N/A</v>
      </c>
      <c r="O210">
        <v>128</v>
      </c>
      <c r="P210">
        <v>1065</v>
      </c>
      <c r="S210">
        <v>83</v>
      </c>
      <c r="U210" s="32" t="str">
        <f>VLOOKUP(AF210, method!$A$1:$B$15, 2, 0)</f>
        <v>中前</v>
      </c>
      <c r="V210">
        <v>1400</v>
      </c>
      <c r="W210">
        <v>1</v>
      </c>
      <c r="X210">
        <v>6</v>
      </c>
      <c r="Y210">
        <v>4</v>
      </c>
      <c r="Z210">
        <v>25</v>
      </c>
      <c r="AA210" s="39" t="s">
        <v>390</v>
      </c>
      <c r="AB210" s="35" t="s">
        <v>377</v>
      </c>
      <c r="AC210">
        <v>5</v>
      </c>
      <c r="AD210">
        <v>31</v>
      </c>
      <c r="AE210" s="37" t="s">
        <v>382</v>
      </c>
      <c r="AF210">
        <v>7</v>
      </c>
      <c r="AG210">
        <v>5</v>
      </c>
      <c r="AH210">
        <v>6</v>
      </c>
      <c r="AI210">
        <v>13</v>
      </c>
      <c r="AL210" t="s">
        <v>596</v>
      </c>
      <c r="AX210" t="s">
        <v>1389</v>
      </c>
    </row>
    <row r="211" spans="1:50" hidden="1" x14ac:dyDescent="0.25">
      <c r="A211" s="17" t="s">
        <v>1</v>
      </c>
      <c r="B211" s="20" t="s">
        <v>1330</v>
      </c>
      <c r="C211">
        <v>10.41</v>
      </c>
      <c r="D211" t="e">
        <f t="shared" si="1"/>
        <v>#N/A</v>
      </c>
      <c r="E211">
        <v>10</v>
      </c>
      <c r="G211" t="e">
        <v>#N/A</v>
      </c>
      <c r="H211">
        <v>11</v>
      </c>
      <c r="J211" s="58" t="e">
        <v>#N/A</v>
      </c>
      <c r="K211" s="57" t="s">
        <v>77</v>
      </c>
      <c r="L211" s="22" t="s">
        <v>70</v>
      </c>
      <c r="M211" s="98"/>
      <c r="N211" t="e">
        <v>#N/A</v>
      </c>
      <c r="O211">
        <v>128</v>
      </c>
      <c r="P211">
        <v>1069</v>
      </c>
      <c r="S211">
        <v>56</v>
      </c>
      <c r="U211" s="33" t="str">
        <f>VLOOKUP(AF211, method!$A$1:$B$15, 2, 0)</f>
        <v>留後</v>
      </c>
      <c r="V211" s="42">
        <v>1200</v>
      </c>
      <c r="W211">
        <v>1</v>
      </c>
      <c r="X211">
        <v>15</v>
      </c>
      <c r="Y211">
        <v>3</v>
      </c>
      <c r="Z211">
        <v>25</v>
      </c>
      <c r="AA211" s="39" t="s">
        <v>430</v>
      </c>
      <c r="AB211" s="35" t="s">
        <v>370</v>
      </c>
      <c r="AC211">
        <v>5</v>
      </c>
      <c r="AD211">
        <v>33</v>
      </c>
      <c r="AE211" s="37">
        <v>7</v>
      </c>
      <c r="AF211">
        <v>12</v>
      </c>
      <c r="AG211">
        <v>12</v>
      </c>
      <c r="AH211">
        <v>10</v>
      </c>
      <c r="AL211" t="s">
        <v>294</v>
      </c>
      <c r="AX211" t="s">
        <v>1389</v>
      </c>
    </row>
    <row r="212" spans="1:50" hidden="1" x14ac:dyDescent="0.25">
      <c r="A212" s="17" t="s">
        <v>1</v>
      </c>
      <c r="B212" s="20" t="s">
        <v>1330</v>
      </c>
      <c r="C212">
        <v>10.64</v>
      </c>
      <c r="D212" t="e">
        <f t="shared" si="1"/>
        <v>#N/A</v>
      </c>
      <c r="E212">
        <v>11</v>
      </c>
      <c r="G212" t="e">
        <v>#N/A</v>
      </c>
      <c r="H212">
        <v>1</v>
      </c>
      <c r="J212" s="58" t="e">
        <v>#N/A</v>
      </c>
      <c r="K212" s="78" t="s">
        <v>599</v>
      </c>
      <c r="L212" s="22" t="s">
        <v>70</v>
      </c>
      <c r="M212" s="98"/>
      <c r="N212" t="e">
        <v>#N/A</v>
      </c>
      <c r="O212">
        <v>131</v>
      </c>
      <c r="P212">
        <v>1086</v>
      </c>
      <c r="S212">
        <v>11</v>
      </c>
      <c r="U212" s="32" t="str">
        <f>VLOOKUP(AF212, method!$A$1:$B$15, 2, 0)</f>
        <v>中前</v>
      </c>
      <c r="V212" s="42">
        <v>1200</v>
      </c>
      <c r="W212">
        <v>1</v>
      </c>
      <c r="X212">
        <v>19</v>
      </c>
      <c r="Y212">
        <v>2</v>
      </c>
      <c r="Z212">
        <v>25</v>
      </c>
      <c r="AA212" s="40" t="s">
        <v>426</v>
      </c>
      <c r="AB212" s="35" t="s">
        <v>377</v>
      </c>
      <c r="AC212">
        <v>5</v>
      </c>
      <c r="AD212">
        <v>35</v>
      </c>
      <c r="AE212" s="37" t="s">
        <v>467</v>
      </c>
      <c r="AF212">
        <v>6</v>
      </c>
      <c r="AG212">
        <v>9</v>
      </c>
      <c r="AH212">
        <v>11</v>
      </c>
      <c r="AL212" t="s">
        <v>294</v>
      </c>
      <c r="AX212" t="s">
        <v>1389</v>
      </c>
    </row>
    <row r="213" spans="1:50" hidden="1" x14ac:dyDescent="0.25">
      <c r="A213" s="17" t="s">
        <v>1</v>
      </c>
      <c r="B213" s="20" t="s">
        <v>1330</v>
      </c>
      <c r="C213">
        <v>11.66</v>
      </c>
      <c r="D213" t="e">
        <f t="shared" si="1"/>
        <v>#N/A</v>
      </c>
      <c r="E213">
        <v>4</v>
      </c>
      <c r="G213" t="e">
        <v>#N/A</v>
      </c>
      <c r="H213">
        <v>6</v>
      </c>
      <c r="J213" s="58" t="e">
        <v>#N/A</v>
      </c>
      <c r="K213" s="60" t="s">
        <v>125</v>
      </c>
      <c r="L213" s="22" t="s">
        <v>70</v>
      </c>
      <c r="M213" s="98"/>
      <c r="N213" t="e">
        <v>#N/A</v>
      </c>
      <c r="O213">
        <v>132</v>
      </c>
      <c r="P213">
        <v>1090</v>
      </c>
      <c r="S213">
        <v>50</v>
      </c>
      <c r="U213" s="32" t="str">
        <f>VLOOKUP(AF213, method!$A$1:$B$15, 2, 0)</f>
        <v>中前</v>
      </c>
      <c r="V213" s="42">
        <v>1200</v>
      </c>
      <c r="W213">
        <v>1</v>
      </c>
      <c r="X213">
        <v>12</v>
      </c>
      <c r="Y213">
        <v>2</v>
      </c>
      <c r="Z213">
        <v>25</v>
      </c>
      <c r="AA213" s="41" t="s">
        <v>400</v>
      </c>
      <c r="AB213" s="36" t="s">
        <v>487</v>
      </c>
      <c r="AC213">
        <v>5</v>
      </c>
      <c r="AD213">
        <v>37</v>
      </c>
      <c r="AE213" s="37" t="s">
        <v>428</v>
      </c>
      <c r="AF213">
        <v>6</v>
      </c>
      <c r="AG213">
        <v>7</v>
      </c>
      <c r="AH213">
        <v>4</v>
      </c>
      <c r="AL213" t="s">
        <v>600</v>
      </c>
      <c r="AX213" t="s">
        <v>1389</v>
      </c>
    </row>
    <row r="214" spans="1:50" hidden="1" x14ac:dyDescent="0.25">
      <c r="A214" s="17" t="s">
        <v>1</v>
      </c>
      <c r="B214" s="20" t="s">
        <v>1330</v>
      </c>
      <c r="C214">
        <v>10.85</v>
      </c>
      <c r="D214" t="e">
        <f t="shared" si="1"/>
        <v>#N/A</v>
      </c>
      <c r="E214">
        <v>11</v>
      </c>
      <c r="G214" t="e">
        <v>#N/A</v>
      </c>
      <c r="H214">
        <v>7</v>
      </c>
      <c r="J214" s="58" t="e">
        <v>#N/A</v>
      </c>
      <c r="K214" s="44" t="s">
        <v>347</v>
      </c>
      <c r="L214" s="22" t="s">
        <v>70</v>
      </c>
      <c r="M214" s="98"/>
      <c r="N214" t="e">
        <v>#N/A</v>
      </c>
      <c r="O214">
        <v>132</v>
      </c>
      <c r="P214">
        <v>1077</v>
      </c>
      <c r="S214">
        <v>40</v>
      </c>
      <c r="U214" s="33" t="str">
        <f>VLOOKUP(AF214, method!$A$1:$B$15, 2, 0)</f>
        <v>留後</v>
      </c>
      <c r="V214" s="42">
        <v>1200</v>
      </c>
      <c r="W214">
        <v>1</v>
      </c>
      <c r="X214">
        <v>18</v>
      </c>
      <c r="Y214">
        <v>12</v>
      </c>
      <c r="Z214">
        <v>24</v>
      </c>
      <c r="AA214" s="41" t="s">
        <v>400</v>
      </c>
      <c r="AB214" s="35" t="s">
        <v>377</v>
      </c>
      <c r="AC214">
        <v>5</v>
      </c>
      <c r="AD214">
        <v>40</v>
      </c>
      <c r="AE214" s="37" t="s">
        <v>382</v>
      </c>
      <c r="AF214">
        <v>12</v>
      </c>
      <c r="AG214">
        <v>12</v>
      </c>
      <c r="AH214">
        <v>11</v>
      </c>
      <c r="AL214" t="s">
        <v>491</v>
      </c>
      <c r="AX214" t="s">
        <v>1389</v>
      </c>
    </row>
    <row r="215" spans="1:50" hidden="1" x14ac:dyDescent="0.25">
      <c r="A215" s="17" t="s">
        <v>1</v>
      </c>
      <c r="B215" s="20" t="s">
        <v>1330</v>
      </c>
      <c r="C215">
        <v>58.3</v>
      </c>
      <c r="D215" t="e">
        <f t="shared" si="1"/>
        <v>#N/A</v>
      </c>
      <c r="E215">
        <v>12</v>
      </c>
      <c r="G215" t="e">
        <v>#N/A</v>
      </c>
      <c r="H215">
        <v>14</v>
      </c>
      <c r="J215" s="58" t="e">
        <v>#N/A</v>
      </c>
      <c r="K215" s="67" t="s">
        <v>442</v>
      </c>
      <c r="L215" s="22" t="s">
        <v>70</v>
      </c>
      <c r="M215" s="98"/>
      <c r="N215" t="e">
        <v>#N/A</v>
      </c>
      <c r="O215">
        <v>118</v>
      </c>
      <c r="P215">
        <v>1090</v>
      </c>
      <c r="S215">
        <v>91</v>
      </c>
      <c r="U215" s="33" t="str">
        <f>VLOOKUP(AF215, method!$A$1:$B$15, 2, 0)</f>
        <v>留後</v>
      </c>
      <c r="V215">
        <v>1000</v>
      </c>
      <c r="W215">
        <v>0</v>
      </c>
      <c r="X215">
        <v>24</v>
      </c>
      <c r="Y215">
        <v>11</v>
      </c>
      <c r="Z215">
        <v>24</v>
      </c>
      <c r="AA215" s="39" t="s">
        <v>413</v>
      </c>
      <c r="AB215" s="35" t="s">
        <v>377</v>
      </c>
      <c r="AC215">
        <v>4</v>
      </c>
      <c r="AD215">
        <v>42</v>
      </c>
      <c r="AE215" s="37" t="s">
        <v>570</v>
      </c>
      <c r="AF215">
        <v>14</v>
      </c>
      <c r="AG215">
        <v>14</v>
      </c>
      <c r="AH215">
        <v>12</v>
      </c>
      <c r="AL215" t="s">
        <v>603</v>
      </c>
      <c r="AX215" t="s">
        <v>1389</v>
      </c>
    </row>
    <row r="216" spans="1:50" hidden="1" x14ac:dyDescent="0.25">
      <c r="A216" s="17" t="s">
        <v>1</v>
      </c>
      <c r="B216" s="20" t="s">
        <v>1330</v>
      </c>
      <c r="C216">
        <v>10.97</v>
      </c>
      <c r="D216" t="e">
        <f t="shared" si="1"/>
        <v>#N/A</v>
      </c>
      <c r="E216">
        <v>14</v>
      </c>
      <c r="G216" t="e">
        <v>#N/A</v>
      </c>
      <c r="H216">
        <v>2</v>
      </c>
      <c r="J216" s="58" t="e">
        <v>#N/A</v>
      </c>
      <c r="K216" s="48" t="s">
        <v>37</v>
      </c>
      <c r="L216" s="22" t="s">
        <v>70</v>
      </c>
      <c r="M216" s="98"/>
      <c r="N216" t="e">
        <v>#N/A</v>
      </c>
      <c r="O216">
        <v>120</v>
      </c>
      <c r="P216">
        <v>1096</v>
      </c>
      <c r="S216">
        <v>47</v>
      </c>
      <c r="U216" s="31" t="str">
        <f>VLOOKUP(AF216, method!$A$1:$B$15, 2, 0)</f>
        <v>中後</v>
      </c>
      <c r="V216" s="42">
        <v>1200</v>
      </c>
      <c r="W216">
        <v>1</v>
      </c>
      <c r="X216">
        <v>20</v>
      </c>
      <c r="Y216">
        <v>10</v>
      </c>
      <c r="Z216">
        <v>24</v>
      </c>
      <c r="AA216" s="39" t="s">
        <v>390</v>
      </c>
      <c r="AB216" s="35" t="s">
        <v>370</v>
      </c>
      <c r="AC216">
        <v>4</v>
      </c>
      <c r="AD216">
        <v>44</v>
      </c>
      <c r="AE216" s="37" t="s">
        <v>527</v>
      </c>
      <c r="AF216">
        <v>9</v>
      </c>
      <c r="AG216">
        <v>11</v>
      </c>
      <c r="AH216">
        <v>14</v>
      </c>
      <c r="AL216" t="s">
        <v>604</v>
      </c>
      <c r="AX216" t="s">
        <v>1389</v>
      </c>
    </row>
    <row r="217" spans="1:50" hidden="1" x14ac:dyDescent="0.25">
      <c r="A217" s="17" t="s">
        <v>1</v>
      </c>
      <c r="B217" s="20" t="s">
        <v>1330</v>
      </c>
      <c r="C217">
        <v>11.35</v>
      </c>
      <c r="D217" t="e">
        <f t="shared" si="1"/>
        <v>#N/A</v>
      </c>
      <c r="E217">
        <v>12</v>
      </c>
      <c r="G217" t="e">
        <v>#N/A</v>
      </c>
      <c r="H217">
        <v>8</v>
      </c>
      <c r="J217" s="58" t="e">
        <v>#N/A</v>
      </c>
      <c r="K217" s="51" t="s">
        <v>52</v>
      </c>
      <c r="L217" s="22" t="s">
        <v>70</v>
      </c>
      <c r="M217" s="98"/>
      <c r="N217" t="e">
        <v>#N/A</v>
      </c>
      <c r="O217">
        <v>121</v>
      </c>
      <c r="P217">
        <v>1096</v>
      </c>
      <c r="S217">
        <v>25</v>
      </c>
      <c r="U217" s="33" t="str">
        <f>VLOOKUP(AF217, method!$A$1:$B$15, 2, 0)</f>
        <v>留後</v>
      </c>
      <c r="V217" s="42">
        <v>1200</v>
      </c>
      <c r="W217">
        <v>1</v>
      </c>
      <c r="X217">
        <v>25</v>
      </c>
      <c r="Y217">
        <v>9</v>
      </c>
      <c r="Z217">
        <v>24</v>
      </c>
      <c r="AA217" s="40" t="s">
        <v>398</v>
      </c>
      <c r="AB217" s="35" t="s">
        <v>377</v>
      </c>
      <c r="AC217">
        <v>4</v>
      </c>
      <c r="AD217">
        <v>46</v>
      </c>
      <c r="AE217" s="37" t="s">
        <v>525</v>
      </c>
      <c r="AF217">
        <v>11</v>
      </c>
      <c r="AG217">
        <v>11</v>
      </c>
      <c r="AH217">
        <v>12</v>
      </c>
      <c r="AL217" t="s">
        <v>606</v>
      </c>
      <c r="AX217" t="s">
        <v>1389</v>
      </c>
    </row>
    <row r="218" spans="1:50" x14ac:dyDescent="0.25">
      <c r="A218" s="18" t="s">
        <v>81</v>
      </c>
      <c r="B218" s="22" t="s">
        <v>84</v>
      </c>
      <c r="C218">
        <v>55.79</v>
      </c>
      <c r="D218">
        <v>55.69</v>
      </c>
      <c r="E218" s="107">
        <v>3</v>
      </c>
      <c r="F218" s="90"/>
      <c r="G218">
        <v>5</v>
      </c>
      <c r="H218">
        <v>13</v>
      </c>
      <c r="J218" s="56" t="s">
        <v>352</v>
      </c>
      <c r="K218" s="56" t="s">
        <v>352</v>
      </c>
      <c r="L218" s="21" t="s">
        <v>85</v>
      </c>
      <c r="M218" s="97"/>
      <c r="N218">
        <v>125</v>
      </c>
      <c r="O218">
        <v>117</v>
      </c>
      <c r="P218">
        <v>1063</v>
      </c>
      <c r="S218">
        <v>11</v>
      </c>
      <c r="U218" s="32" t="str">
        <f>VLOOKUP(AF218, method!$A$1:$B$15, 2, 0)</f>
        <v>中前</v>
      </c>
      <c r="V218" s="42">
        <v>1000</v>
      </c>
      <c r="W218">
        <v>0</v>
      </c>
      <c r="X218">
        <v>6</v>
      </c>
      <c r="Y218">
        <v>4</v>
      </c>
      <c r="Z218">
        <v>26</v>
      </c>
      <c r="AA218" s="39" t="s">
        <v>390</v>
      </c>
      <c r="AB218" s="35" t="s">
        <v>377</v>
      </c>
      <c r="AC218">
        <v>4</v>
      </c>
      <c r="AD218">
        <v>52</v>
      </c>
      <c r="AE218" s="38" t="s">
        <v>447</v>
      </c>
      <c r="AF218">
        <v>7</v>
      </c>
      <c r="AG218">
        <v>5</v>
      </c>
      <c r="AH218">
        <v>3</v>
      </c>
      <c r="AL218" t="s">
        <v>181</v>
      </c>
    </row>
    <row r="219" spans="1:50" x14ac:dyDescent="0.25">
      <c r="A219" s="18" t="s">
        <v>81</v>
      </c>
      <c r="B219" s="24" t="s">
        <v>89</v>
      </c>
      <c r="C219">
        <v>56.14</v>
      </c>
      <c r="D219">
        <v>56.34</v>
      </c>
      <c r="E219" s="107">
        <v>2</v>
      </c>
      <c r="F219" s="90"/>
      <c r="G219">
        <v>10</v>
      </c>
      <c r="H219">
        <v>5</v>
      </c>
      <c r="J219" s="55" t="s">
        <v>69</v>
      </c>
      <c r="K219" s="55" t="s">
        <v>69</v>
      </c>
      <c r="L219" s="17" t="s">
        <v>90</v>
      </c>
      <c r="M219" s="93"/>
      <c r="N219">
        <v>134</v>
      </c>
      <c r="O219">
        <v>133</v>
      </c>
      <c r="P219">
        <v>1165</v>
      </c>
      <c r="S219">
        <v>5.4</v>
      </c>
      <c r="U219" s="31" t="str">
        <f>VLOOKUP(AF219, method!$A$1:$B$15, 2, 0)</f>
        <v>中後</v>
      </c>
      <c r="V219" s="42">
        <v>1000</v>
      </c>
      <c r="W219">
        <v>0</v>
      </c>
      <c r="X219">
        <v>29</v>
      </c>
      <c r="Y219">
        <v>3</v>
      </c>
      <c r="Z219">
        <v>26</v>
      </c>
      <c r="AA219" s="39" t="s">
        <v>384</v>
      </c>
      <c r="AB219" s="35" t="s">
        <v>370</v>
      </c>
      <c r="AC219">
        <v>4</v>
      </c>
      <c r="AD219">
        <v>58</v>
      </c>
      <c r="AE219" s="38" t="s">
        <v>470</v>
      </c>
      <c r="AF219">
        <v>9</v>
      </c>
      <c r="AG219">
        <v>7</v>
      </c>
      <c r="AH219">
        <v>2</v>
      </c>
      <c r="AL219" t="s">
        <v>608</v>
      </c>
    </row>
    <row r="220" spans="1:50" hidden="1" x14ac:dyDescent="0.25">
      <c r="A220" s="18" t="s">
        <v>81</v>
      </c>
      <c r="B220" s="21" t="s">
        <v>82</v>
      </c>
      <c r="C220">
        <v>10.5</v>
      </c>
      <c r="D220">
        <v>11</v>
      </c>
      <c r="E220">
        <v>11</v>
      </c>
      <c r="G220">
        <v>2</v>
      </c>
      <c r="H220">
        <v>4</v>
      </c>
      <c r="J220" s="47" t="s">
        <v>32</v>
      </c>
      <c r="K220" s="61" t="s">
        <v>128</v>
      </c>
      <c r="L220" s="20" t="s">
        <v>33</v>
      </c>
      <c r="M220" s="96"/>
      <c r="N220">
        <v>135</v>
      </c>
      <c r="O220">
        <v>120</v>
      </c>
      <c r="P220">
        <v>1121</v>
      </c>
      <c r="S220">
        <v>7.5</v>
      </c>
      <c r="U220" s="30" t="str">
        <f>VLOOKUP(AF220, method!$A$1:$B$15, 2, 0)</f>
        <v>放頭</v>
      </c>
      <c r="V220">
        <v>1200</v>
      </c>
      <c r="W220">
        <v>1</v>
      </c>
      <c r="X220">
        <v>30</v>
      </c>
      <c r="Y220">
        <v>11</v>
      </c>
      <c r="Z220">
        <v>25</v>
      </c>
      <c r="AA220" s="39" t="s">
        <v>413</v>
      </c>
      <c r="AB220" s="35" t="s">
        <v>377</v>
      </c>
      <c r="AC220">
        <v>3</v>
      </c>
      <c r="AD220">
        <v>61</v>
      </c>
      <c r="AE220" s="37">
        <v>6</v>
      </c>
      <c r="AF220">
        <v>3</v>
      </c>
      <c r="AG220">
        <v>3</v>
      </c>
      <c r="AH220">
        <v>11</v>
      </c>
      <c r="AL220" t="s">
        <v>18</v>
      </c>
      <c r="AX220" t="s">
        <v>1391</v>
      </c>
    </row>
    <row r="221" spans="1:50" hidden="1" x14ac:dyDescent="0.25">
      <c r="A221" s="18" t="s">
        <v>81</v>
      </c>
      <c r="B221" s="21" t="s">
        <v>82</v>
      </c>
      <c r="C221">
        <v>56.28</v>
      </c>
      <c r="D221">
        <v>56.78</v>
      </c>
      <c r="E221">
        <v>8</v>
      </c>
      <c r="G221">
        <v>2</v>
      </c>
      <c r="H221">
        <v>5</v>
      </c>
      <c r="J221" s="47" t="s">
        <v>32</v>
      </c>
      <c r="K221" s="47" t="s">
        <v>32</v>
      </c>
      <c r="L221" s="20" t="s">
        <v>33</v>
      </c>
      <c r="M221" s="96"/>
      <c r="N221">
        <v>135</v>
      </c>
      <c r="O221">
        <v>120</v>
      </c>
      <c r="P221">
        <v>1121</v>
      </c>
      <c r="S221">
        <v>1.5</v>
      </c>
      <c r="U221" s="30" t="str">
        <f>VLOOKUP(AF221, method!$A$1:$B$15, 2, 0)</f>
        <v>放頭</v>
      </c>
      <c r="V221" s="42">
        <v>1000</v>
      </c>
      <c r="W221">
        <v>0</v>
      </c>
      <c r="X221">
        <v>14</v>
      </c>
      <c r="Y221">
        <v>9</v>
      </c>
      <c r="Z221">
        <v>25</v>
      </c>
      <c r="AA221" s="39" t="s">
        <v>394</v>
      </c>
      <c r="AB221" s="35" t="s">
        <v>370</v>
      </c>
      <c r="AC221">
        <v>3</v>
      </c>
      <c r="AD221">
        <v>61</v>
      </c>
      <c r="AE221" s="37">
        <v>6</v>
      </c>
      <c r="AF221">
        <v>3</v>
      </c>
      <c r="AG221">
        <v>2</v>
      </c>
      <c r="AH221">
        <v>8</v>
      </c>
      <c r="AL221" t="s">
        <v>18</v>
      </c>
      <c r="AX221" t="s">
        <v>1391</v>
      </c>
    </row>
    <row r="222" spans="1:50" hidden="1" x14ac:dyDescent="0.25">
      <c r="A222" s="18" t="s">
        <v>81</v>
      </c>
      <c r="B222" s="21" t="s">
        <v>82</v>
      </c>
      <c r="C222">
        <v>55.81</v>
      </c>
      <c r="D222">
        <v>55.610000000000007</v>
      </c>
      <c r="E222" s="15">
        <v>1</v>
      </c>
      <c r="F222" s="90"/>
      <c r="G222">
        <v>2</v>
      </c>
      <c r="H222">
        <v>13</v>
      </c>
      <c r="J222" s="47" t="s">
        <v>32</v>
      </c>
      <c r="K222" s="47" t="s">
        <v>32</v>
      </c>
      <c r="L222" s="20" t="s">
        <v>33</v>
      </c>
      <c r="M222" s="96"/>
      <c r="N222">
        <v>135</v>
      </c>
      <c r="O222">
        <v>129</v>
      </c>
      <c r="P222">
        <v>1122</v>
      </c>
      <c r="S222">
        <v>1.9</v>
      </c>
      <c r="U222" s="30" t="str">
        <f>VLOOKUP(AF222, method!$A$1:$B$15, 2, 0)</f>
        <v>放頭</v>
      </c>
      <c r="V222" s="42">
        <v>1000</v>
      </c>
      <c r="W222">
        <v>0</v>
      </c>
      <c r="X222">
        <v>22</v>
      </c>
      <c r="Y222">
        <v>6</v>
      </c>
      <c r="Z222">
        <v>25</v>
      </c>
      <c r="AA222" s="39" t="s">
        <v>369</v>
      </c>
      <c r="AB222" s="35" t="s">
        <v>377</v>
      </c>
      <c r="AC222">
        <v>4</v>
      </c>
      <c r="AD222">
        <v>52</v>
      </c>
      <c r="AE222" s="38">
        <v>2</v>
      </c>
      <c r="AF222">
        <v>3</v>
      </c>
      <c r="AG222">
        <v>3</v>
      </c>
      <c r="AH222">
        <v>1</v>
      </c>
      <c r="AL222" t="s">
        <v>181</v>
      </c>
      <c r="AX222" t="s">
        <v>1391</v>
      </c>
    </row>
    <row r="223" spans="1:50" x14ac:dyDescent="0.25">
      <c r="A223" s="18" t="s">
        <v>81</v>
      </c>
      <c r="B223" s="22" t="s">
        <v>84</v>
      </c>
      <c r="C223">
        <v>56.24</v>
      </c>
      <c r="D223">
        <v>56.440000000000005</v>
      </c>
      <c r="E223" s="107">
        <v>1</v>
      </c>
      <c r="F223" s="90"/>
      <c r="G223">
        <v>5</v>
      </c>
      <c r="H223">
        <v>2</v>
      </c>
      <c r="J223" s="56" t="s">
        <v>352</v>
      </c>
      <c r="K223" s="56" t="s">
        <v>352</v>
      </c>
      <c r="L223" s="21" t="s">
        <v>85</v>
      </c>
      <c r="M223" s="97"/>
      <c r="N223">
        <v>125</v>
      </c>
      <c r="O223">
        <v>118</v>
      </c>
      <c r="P223">
        <v>1065</v>
      </c>
      <c r="S223">
        <v>9.1999999999999993</v>
      </c>
      <c r="U223" s="32" t="str">
        <f>VLOOKUP(AF223, method!$A$1:$B$15, 2, 0)</f>
        <v>中前</v>
      </c>
      <c r="V223" s="42">
        <v>1000</v>
      </c>
      <c r="W223">
        <v>0</v>
      </c>
      <c r="X223">
        <v>21</v>
      </c>
      <c r="Y223">
        <v>6</v>
      </c>
      <c r="Z223">
        <v>26</v>
      </c>
      <c r="AA223" s="39" t="s">
        <v>369</v>
      </c>
      <c r="AB223" s="35" t="s">
        <v>377</v>
      </c>
      <c r="AC223">
        <v>4</v>
      </c>
      <c r="AD223">
        <v>52</v>
      </c>
      <c r="AE223" s="38" t="s">
        <v>470</v>
      </c>
      <c r="AF223">
        <v>5</v>
      </c>
      <c r="AG223">
        <v>3</v>
      </c>
      <c r="AH223">
        <v>1</v>
      </c>
      <c r="AL223" t="s">
        <v>18</v>
      </c>
    </row>
    <row r="224" spans="1:50" x14ac:dyDescent="0.25">
      <c r="A224" s="18" t="s">
        <v>81</v>
      </c>
      <c r="B224" s="28" t="s">
        <v>102</v>
      </c>
      <c r="C224">
        <v>56.49</v>
      </c>
      <c r="D224">
        <v>55.89</v>
      </c>
      <c r="E224" s="107">
        <v>3</v>
      </c>
      <c r="F224" s="90"/>
      <c r="G224">
        <v>1</v>
      </c>
      <c r="H224">
        <v>14</v>
      </c>
      <c r="J224" s="46" t="s">
        <v>351</v>
      </c>
      <c r="K224" s="46" t="s">
        <v>351</v>
      </c>
      <c r="L224" s="19" t="s">
        <v>28</v>
      </c>
      <c r="M224" s="95"/>
      <c r="N224">
        <v>120</v>
      </c>
      <c r="O224">
        <v>119</v>
      </c>
      <c r="P224">
        <v>1087</v>
      </c>
      <c r="S224">
        <v>22</v>
      </c>
      <c r="U224" s="32" t="str">
        <f>VLOOKUP(AF224, method!$A$1:$B$15, 2, 0)</f>
        <v>中前</v>
      </c>
      <c r="V224" s="42">
        <v>1000</v>
      </c>
      <c r="W224">
        <v>0</v>
      </c>
      <c r="X224">
        <v>21</v>
      </c>
      <c r="Y224">
        <v>6</v>
      </c>
      <c r="Z224">
        <v>26</v>
      </c>
      <c r="AA224" s="39" t="s">
        <v>369</v>
      </c>
      <c r="AB224" s="35" t="s">
        <v>377</v>
      </c>
      <c r="AC224">
        <v>4</v>
      </c>
      <c r="AD224">
        <v>50</v>
      </c>
      <c r="AE224" s="38" t="s">
        <v>550</v>
      </c>
      <c r="AF224">
        <v>6</v>
      </c>
      <c r="AG224">
        <v>5</v>
      </c>
      <c r="AH224">
        <v>3</v>
      </c>
      <c r="AL224" t="s">
        <v>103</v>
      </c>
    </row>
    <row r="225" spans="1:50" x14ac:dyDescent="0.25">
      <c r="A225" s="18" t="s">
        <v>81</v>
      </c>
      <c r="B225" s="24" t="s">
        <v>89</v>
      </c>
      <c r="C225">
        <v>56.52</v>
      </c>
      <c r="D225">
        <v>56.52</v>
      </c>
      <c r="E225" s="107">
        <v>3</v>
      </c>
      <c r="F225" s="90"/>
      <c r="G225">
        <v>10</v>
      </c>
      <c r="H225">
        <v>12</v>
      </c>
      <c r="J225" s="55" t="s">
        <v>69</v>
      </c>
      <c r="K225" s="75" t="s">
        <v>346</v>
      </c>
      <c r="L225" s="17" t="s">
        <v>90</v>
      </c>
      <c r="M225" s="93"/>
      <c r="N225">
        <v>134</v>
      </c>
      <c r="O225">
        <v>133</v>
      </c>
      <c r="P225">
        <v>1171</v>
      </c>
      <c r="S225">
        <v>3.3</v>
      </c>
      <c r="U225" s="32" t="str">
        <f>VLOOKUP(AF225, method!$A$1:$B$15, 2, 0)</f>
        <v>中前</v>
      </c>
      <c r="V225" s="42">
        <v>1000</v>
      </c>
      <c r="W225">
        <v>0</v>
      </c>
      <c r="X225">
        <v>19</v>
      </c>
      <c r="Y225">
        <v>4</v>
      </c>
      <c r="Z225">
        <v>26</v>
      </c>
      <c r="AA225" s="39" t="s">
        <v>430</v>
      </c>
      <c r="AB225" s="35" t="s">
        <v>370</v>
      </c>
      <c r="AC225">
        <v>4</v>
      </c>
      <c r="AD225">
        <v>60</v>
      </c>
      <c r="AE225" s="38" t="s">
        <v>511</v>
      </c>
      <c r="AF225">
        <v>7</v>
      </c>
      <c r="AG225">
        <v>6</v>
      </c>
      <c r="AH225">
        <v>3</v>
      </c>
      <c r="AL225" t="s">
        <v>607</v>
      </c>
    </row>
    <row r="226" spans="1:50" hidden="1" x14ac:dyDescent="0.25">
      <c r="A226" s="18" t="s">
        <v>81</v>
      </c>
      <c r="B226" s="23" t="s">
        <v>87</v>
      </c>
      <c r="C226">
        <v>11</v>
      </c>
      <c r="D226">
        <v>11.2</v>
      </c>
      <c r="E226" s="106">
        <v>8</v>
      </c>
      <c r="G226">
        <v>8</v>
      </c>
      <c r="H226">
        <v>3</v>
      </c>
      <c r="J226" s="48" t="s">
        <v>37</v>
      </c>
      <c r="K226" s="48" t="s">
        <v>37</v>
      </c>
      <c r="L226" s="21" t="s">
        <v>38</v>
      </c>
      <c r="M226" s="97"/>
      <c r="N226">
        <v>134</v>
      </c>
      <c r="O226">
        <v>133</v>
      </c>
      <c r="P226">
        <v>1139</v>
      </c>
      <c r="S226">
        <v>9.5</v>
      </c>
      <c r="U226" s="30" t="str">
        <f>VLOOKUP(AF226, method!$A$1:$B$15, 2, 0)</f>
        <v>放頭</v>
      </c>
      <c r="V226">
        <v>1200</v>
      </c>
      <c r="W226">
        <v>1</v>
      </c>
      <c r="X226">
        <v>4</v>
      </c>
      <c r="Y226">
        <v>7</v>
      </c>
      <c r="Z226">
        <v>26</v>
      </c>
      <c r="AA226" s="39" t="s">
        <v>430</v>
      </c>
      <c r="AB226" s="36" t="s">
        <v>459</v>
      </c>
      <c r="AC226">
        <v>4</v>
      </c>
      <c r="AD226">
        <v>57</v>
      </c>
      <c r="AE226" s="37" t="s">
        <v>416</v>
      </c>
      <c r="AF226">
        <v>2</v>
      </c>
      <c r="AG226">
        <v>4</v>
      </c>
      <c r="AH226">
        <v>8</v>
      </c>
      <c r="AL226" t="s">
        <v>34</v>
      </c>
      <c r="AX226" t="s">
        <v>1391</v>
      </c>
    </row>
    <row r="227" spans="1:50" x14ac:dyDescent="0.25">
      <c r="A227" s="18" t="s">
        <v>81</v>
      </c>
      <c r="B227" s="24" t="s">
        <v>89</v>
      </c>
      <c r="C227">
        <v>56.56</v>
      </c>
      <c r="D227">
        <v>57.06</v>
      </c>
      <c r="E227" s="106">
        <v>9</v>
      </c>
      <c r="G227">
        <v>10</v>
      </c>
      <c r="H227">
        <v>8</v>
      </c>
      <c r="J227" s="55" t="s">
        <v>69</v>
      </c>
      <c r="K227" s="59" t="s">
        <v>111</v>
      </c>
      <c r="L227" s="17" t="s">
        <v>90</v>
      </c>
      <c r="M227" s="93"/>
      <c r="N227">
        <v>134</v>
      </c>
      <c r="O227">
        <v>120</v>
      </c>
      <c r="P227">
        <v>1161</v>
      </c>
      <c r="S227">
        <v>11</v>
      </c>
      <c r="U227" s="31" t="str">
        <f>VLOOKUP(AF227, method!$A$1:$B$15, 2, 0)</f>
        <v>中後</v>
      </c>
      <c r="V227" s="42">
        <v>1000</v>
      </c>
      <c r="W227">
        <v>0</v>
      </c>
      <c r="X227">
        <v>7</v>
      </c>
      <c r="Y227">
        <v>6</v>
      </c>
      <c r="Z227">
        <v>26</v>
      </c>
      <c r="AA227" s="39" t="s">
        <v>413</v>
      </c>
      <c r="AB227" s="35" t="s">
        <v>377</v>
      </c>
      <c r="AC227">
        <v>3</v>
      </c>
      <c r="AD227">
        <v>60</v>
      </c>
      <c r="AE227" s="37" t="s">
        <v>467</v>
      </c>
      <c r="AF227">
        <v>8</v>
      </c>
      <c r="AG227">
        <v>6</v>
      </c>
      <c r="AH227">
        <v>9</v>
      </c>
      <c r="AL227" t="s">
        <v>103</v>
      </c>
    </row>
    <row r="228" spans="1:50" x14ac:dyDescent="0.25">
      <c r="A228" s="18" t="s">
        <v>81</v>
      </c>
      <c r="B228" s="18" t="s">
        <v>108</v>
      </c>
      <c r="C228">
        <v>56.69</v>
      </c>
      <c r="D228">
        <v>56.489999999999995</v>
      </c>
      <c r="E228" s="106">
        <v>6</v>
      </c>
      <c r="G228">
        <v>7</v>
      </c>
      <c r="H228">
        <v>7</v>
      </c>
      <c r="J228" s="44" t="s">
        <v>347</v>
      </c>
      <c r="K228" s="44" t="s">
        <v>347</v>
      </c>
      <c r="L228" s="17" t="s">
        <v>16</v>
      </c>
      <c r="M228" s="93"/>
      <c r="N228">
        <v>117</v>
      </c>
      <c r="O228">
        <v>123</v>
      </c>
      <c r="P228">
        <v>1204</v>
      </c>
      <c r="S228">
        <v>13</v>
      </c>
      <c r="U228" s="32" t="str">
        <f>VLOOKUP(AF228, method!$A$1:$B$15, 2, 0)</f>
        <v>中前</v>
      </c>
      <c r="V228" s="42">
        <v>1000</v>
      </c>
      <c r="W228">
        <v>0</v>
      </c>
      <c r="X228">
        <v>29</v>
      </c>
      <c r="Y228">
        <v>3</v>
      </c>
      <c r="Z228">
        <v>26</v>
      </c>
      <c r="AA228" s="39" t="s">
        <v>384</v>
      </c>
      <c r="AB228" s="35" t="s">
        <v>370</v>
      </c>
      <c r="AC228">
        <v>4</v>
      </c>
      <c r="AD228">
        <v>50</v>
      </c>
      <c r="AE228" s="37">
        <v>4</v>
      </c>
      <c r="AF228">
        <v>7</v>
      </c>
      <c r="AG228">
        <v>8</v>
      </c>
      <c r="AH228">
        <v>6</v>
      </c>
      <c r="AL228" t="s">
        <v>18</v>
      </c>
    </row>
    <row r="229" spans="1:50" hidden="1" x14ac:dyDescent="0.25">
      <c r="A229" s="18" t="s">
        <v>81</v>
      </c>
      <c r="B229" s="23" t="s">
        <v>87</v>
      </c>
      <c r="C229">
        <v>12.21</v>
      </c>
      <c r="D229">
        <v>12.51</v>
      </c>
      <c r="E229" s="106">
        <v>14</v>
      </c>
      <c r="G229">
        <v>8</v>
      </c>
      <c r="H229">
        <v>3</v>
      </c>
      <c r="J229" s="48" t="s">
        <v>37</v>
      </c>
      <c r="K229" s="48" t="s">
        <v>37</v>
      </c>
      <c r="L229" s="21" t="s">
        <v>38</v>
      </c>
      <c r="M229" s="97"/>
      <c r="N229">
        <v>134</v>
      </c>
      <c r="O229">
        <v>130</v>
      </c>
      <c r="P229">
        <v>1162</v>
      </c>
      <c r="S229">
        <v>24</v>
      </c>
      <c r="U229" s="32" t="str">
        <f>VLOOKUP(AF229, method!$A$1:$B$15, 2, 0)</f>
        <v>中前</v>
      </c>
      <c r="V229">
        <v>1200</v>
      </c>
      <c r="W229">
        <v>1</v>
      </c>
      <c r="X229">
        <v>3</v>
      </c>
      <c r="Y229">
        <v>5</v>
      </c>
      <c r="Z229">
        <v>26</v>
      </c>
      <c r="AA229" s="39" t="s">
        <v>394</v>
      </c>
      <c r="AB229" s="35" t="s">
        <v>377</v>
      </c>
      <c r="AC229">
        <v>4</v>
      </c>
      <c r="AD229">
        <v>52</v>
      </c>
      <c r="AE229" s="37">
        <v>18</v>
      </c>
      <c r="AF229">
        <v>7</v>
      </c>
      <c r="AG229">
        <v>9</v>
      </c>
      <c r="AH229">
        <v>14</v>
      </c>
      <c r="AL229" t="s">
        <v>18</v>
      </c>
      <c r="AX229" t="s">
        <v>1391</v>
      </c>
    </row>
    <row r="230" spans="1:50" x14ac:dyDescent="0.25">
      <c r="A230" s="18" t="s">
        <v>81</v>
      </c>
      <c r="B230" s="23" t="s">
        <v>87</v>
      </c>
      <c r="C230">
        <v>56.71</v>
      </c>
      <c r="D230">
        <v>56.910000000000004</v>
      </c>
      <c r="E230" s="106">
        <v>5</v>
      </c>
      <c r="G230">
        <v>8</v>
      </c>
      <c r="H230">
        <v>9</v>
      </c>
      <c r="J230" s="48" t="s">
        <v>37</v>
      </c>
      <c r="K230" s="48" t="s">
        <v>37</v>
      </c>
      <c r="L230" s="21" t="s">
        <v>38</v>
      </c>
      <c r="M230" s="97"/>
      <c r="N230">
        <v>134</v>
      </c>
      <c r="O230">
        <v>127</v>
      </c>
      <c r="P230">
        <v>1169</v>
      </c>
      <c r="S230">
        <v>69</v>
      </c>
      <c r="U230" s="32" t="str">
        <f>VLOOKUP(AF230, method!$A$1:$B$15, 2, 0)</f>
        <v>中前</v>
      </c>
      <c r="V230" s="42">
        <v>1000</v>
      </c>
      <c r="W230">
        <v>0</v>
      </c>
      <c r="X230">
        <v>19</v>
      </c>
      <c r="Y230">
        <v>4</v>
      </c>
      <c r="Z230">
        <v>26</v>
      </c>
      <c r="AA230" s="39" t="s">
        <v>430</v>
      </c>
      <c r="AB230" s="35" t="s">
        <v>370</v>
      </c>
      <c r="AC230">
        <v>4</v>
      </c>
      <c r="AD230">
        <v>52</v>
      </c>
      <c r="AE230" s="37" t="s">
        <v>436</v>
      </c>
      <c r="AF230">
        <v>5</v>
      </c>
      <c r="AG230">
        <v>8</v>
      </c>
      <c r="AH230">
        <v>5</v>
      </c>
      <c r="AL230" t="s">
        <v>181</v>
      </c>
    </row>
    <row r="231" spans="1:50" hidden="1" x14ac:dyDescent="0.25">
      <c r="A231" s="18" t="s">
        <v>81</v>
      </c>
      <c r="B231" s="24" t="s">
        <v>89</v>
      </c>
      <c r="C231">
        <v>12.15</v>
      </c>
      <c r="D231">
        <v>12.15</v>
      </c>
      <c r="E231" s="106">
        <v>11</v>
      </c>
      <c r="G231">
        <v>10</v>
      </c>
      <c r="H231">
        <v>10</v>
      </c>
      <c r="J231" s="55" t="s">
        <v>69</v>
      </c>
      <c r="K231" s="55" t="s">
        <v>69</v>
      </c>
      <c r="L231" s="17" t="s">
        <v>90</v>
      </c>
      <c r="M231" s="93"/>
      <c r="N231">
        <v>134</v>
      </c>
      <c r="O231">
        <v>135</v>
      </c>
      <c r="P231">
        <v>1157</v>
      </c>
      <c r="S231">
        <v>18</v>
      </c>
      <c r="U231" s="32" t="str">
        <f>VLOOKUP(AF231, method!$A$1:$B$15, 2, 0)</f>
        <v>中前</v>
      </c>
      <c r="V231">
        <v>1200</v>
      </c>
      <c r="W231">
        <v>1</v>
      </c>
      <c r="X231">
        <v>4</v>
      </c>
      <c r="Y231">
        <v>7</v>
      </c>
      <c r="Z231">
        <v>26</v>
      </c>
      <c r="AA231" s="39" t="s">
        <v>430</v>
      </c>
      <c r="AB231" s="36" t="s">
        <v>459</v>
      </c>
      <c r="AC231">
        <v>4</v>
      </c>
      <c r="AD231">
        <v>59</v>
      </c>
      <c r="AE231" s="37">
        <v>13</v>
      </c>
      <c r="AF231">
        <v>5</v>
      </c>
      <c r="AG231">
        <v>6</v>
      </c>
      <c r="AH231">
        <v>11</v>
      </c>
      <c r="AL231" t="s">
        <v>103</v>
      </c>
      <c r="AX231" t="s">
        <v>1391</v>
      </c>
    </row>
    <row r="232" spans="1:50" x14ac:dyDescent="0.25">
      <c r="A232" s="18" t="s">
        <v>81</v>
      </c>
      <c r="B232" s="24" t="s">
        <v>89</v>
      </c>
      <c r="C232">
        <v>56.8</v>
      </c>
      <c r="D232">
        <v>57</v>
      </c>
      <c r="E232" s="107">
        <v>2</v>
      </c>
      <c r="F232" s="90"/>
      <c r="G232">
        <v>10</v>
      </c>
      <c r="H232">
        <v>12</v>
      </c>
      <c r="J232" s="55" t="s">
        <v>69</v>
      </c>
      <c r="K232" s="55" t="s">
        <v>69</v>
      </c>
      <c r="L232" s="17" t="s">
        <v>90</v>
      </c>
      <c r="M232" s="93"/>
      <c r="N232">
        <v>134</v>
      </c>
      <c r="O232">
        <v>128</v>
      </c>
      <c r="P232">
        <v>1177</v>
      </c>
      <c r="S232">
        <v>23</v>
      </c>
      <c r="U232" s="32" t="str">
        <f>VLOOKUP(AF232, method!$A$1:$B$15, 2, 0)</f>
        <v>中前</v>
      </c>
      <c r="V232" s="42">
        <v>1000</v>
      </c>
      <c r="W232">
        <v>0</v>
      </c>
      <c r="X232">
        <v>22</v>
      </c>
      <c r="Y232">
        <v>2</v>
      </c>
      <c r="Z232">
        <v>26</v>
      </c>
      <c r="AA232" s="39" t="s">
        <v>384</v>
      </c>
      <c r="AB232" s="35" t="s">
        <v>377</v>
      </c>
      <c r="AC232">
        <v>4</v>
      </c>
      <c r="AD232">
        <v>52</v>
      </c>
      <c r="AE232" s="38">
        <v>2</v>
      </c>
      <c r="AF232">
        <v>7</v>
      </c>
      <c r="AG232">
        <v>3</v>
      </c>
      <c r="AH232">
        <v>2</v>
      </c>
      <c r="AL232" t="s">
        <v>610</v>
      </c>
    </row>
    <row r="233" spans="1:50" x14ac:dyDescent="0.25">
      <c r="A233" s="18" t="s">
        <v>81</v>
      </c>
      <c r="B233" s="24" t="s">
        <v>89</v>
      </c>
      <c r="C233">
        <v>56.87</v>
      </c>
      <c r="D233">
        <v>57.27</v>
      </c>
      <c r="E233" s="107">
        <v>1</v>
      </c>
      <c r="F233" s="90"/>
      <c r="G233">
        <v>10</v>
      </c>
      <c r="H233">
        <v>4</v>
      </c>
      <c r="J233" s="55" t="s">
        <v>69</v>
      </c>
      <c r="K233" s="55" t="s">
        <v>69</v>
      </c>
      <c r="L233" s="17" t="s">
        <v>90</v>
      </c>
      <c r="M233" s="93"/>
      <c r="N233">
        <v>134</v>
      </c>
      <c r="O233">
        <v>127</v>
      </c>
      <c r="P233">
        <v>1175</v>
      </c>
      <c r="S233">
        <v>5.2</v>
      </c>
      <c r="U233" s="31" t="str">
        <f>VLOOKUP(AF233, method!$A$1:$B$15, 2, 0)</f>
        <v>中後</v>
      </c>
      <c r="V233" s="42">
        <v>1000</v>
      </c>
      <c r="W233">
        <v>0</v>
      </c>
      <c r="X233">
        <v>8</v>
      </c>
      <c r="Y233">
        <v>3</v>
      </c>
      <c r="Z233">
        <v>26</v>
      </c>
      <c r="AA233" s="39" t="s">
        <v>413</v>
      </c>
      <c r="AB233" s="35" t="s">
        <v>377</v>
      </c>
      <c r="AC233">
        <v>4</v>
      </c>
      <c r="AD233">
        <v>52</v>
      </c>
      <c r="AE233" s="38" t="s">
        <v>470</v>
      </c>
      <c r="AF233">
        <v>8</v>
      </c>
      <c r="AG233">
        <v>6</v>
      </c>
      <c r="AH233">
        <v>1</v>
      </c>
      <c r="AL233" t="s">
        <v>608</v>
      </c>
    </row>
    <row r="234" spans="1:50" x14ac:dyDescent="0.25">
      <c r="A234" s="18" t="s">
        <v>81</v>
      </c>
      <c r="B234" s="21" t="s">
        <v>82</v>
      </c>
      <c r="C234">
        <v>56.9</v>
      </c>
      <c r="D234">
        <v>57</v>
      </c>
      <c r="E234" s="106">
        <v>4</v>
      </c>
      <c r="G234">
        <v>2</v>
      </c>
      <c r="H234">
        <v>12</v>
      </c>
      <c r="J234" s="47" t="s">
        <v>32</v>
      </c>
      <c r="K234" s="60" t="s">
        <v>125</v>
      </c>
      <c r="L234" s="23" t="s">
        <v>47</v>
      </c>
      <c r="M234" s="99"/>
      <c r="N234">
        <v>135</v>
      </c>
      <c r="O234">
        <v>121</v>
      </c>
      <c r="P234">
        <v>1116</v>
      </c>
      <c r="S234">
        <v>4.0999999999999996</v>
      </c>
      <c r="U234" s="30" t="str">
        <f>VLOOKUP(AF234, method!$A$1:$B$15, 2, 0)</f>
        <v>放頭</v>
      </c>
      <c r="V234" s="42">
        <v>1000</v>
      </c>
      <c r="W234">
        <v>0</v>
      </c>
      <c r="X234">
        <v>7</v>
      </c>
      <c r="Y234">
        <v>6</v>
      </c>
      <c r="Z234">
        <v>26</v>
      </c>
      <c r="AA234" s="39" t="s">
        <v>413</v>
      </c>
      <c r="AB234" s="35" t="s">
        <v>377</v>
      </c>
      <c r="AC234">
        <v>3</v>
      </c>
      <c r="AD234">
        <v>61</v>
      </c>
      <c r="AE234" s="38" t="s">
        <v>468</v>
      </c>
      <c r="AF234">
        <v>1</v>
      </c>
      <c r="AG234">
        <v>1</v>
      </c>
      <c r="AH234">
        <v>4</v>
      </c>
      <c r="AL234" t="s">
        <v>18</v>
      </c>
    </row>
    <row r="235" spans="1:50" x14ac:dyDescent="0.25">
      <c r="A235" s="18" t="s">
        <v>81</v>
      </c>
      <c r="B235" s="18" t="s">
        <v>108</v>
      </c>
      <c r="C235">
        <v>56.92</v>
      </c>
      <c r="D235">
        <v>56.82</v>
      </c>
      <c r="E235" s="106">
        <v>7</v>
      </c>
      <c r="G235">
        <v>7</v>
      </c>
      <c r="H235">
        <v>7</v>
      </c>
      <c r="J235" s="44" t="s">
        <v>347</v>
      </c>
      <c r="K235" s="44" t="s">
        <v>347</v>
      </c>
      <c r="L235" s="17" t="s">
        <v>16</v>
      </c>
      <c r="M235" s="93"/>
      <c r="N235">
        <v>117</v>
      </c>
      <c r="O235">
        <v>120</v>
      </c>
      <c r="P235">
        <v>1206</v>
      </c>
      <c r="S235">
        <v>23</v>
      </c>
      <c r="U235" s="30" t="str">
        <f>VLOOKUP(AF235, method!$A$1:$B$15, 2, 0)</f>
        <v>放頭</v>
      </c>
      <c r="V235" s="42">
        <v>1000</v>
      </c>
      <c r="W235">
        <v>0</v>
      </c>
      <c r="X235">
        <v>21</v>
      </c>
      <c r="Y235">
        <v>6</v>
      </c>
      <c r="Z235">
        <v>26</v>
      </c>
      <c r="AA235" s="39" t="s">
        <v>369</v>
      </c>
      <c r="AB235" s="35" t="s">
        <v>377</v>
      </c>
      <c r="AC235">
        <v>4</v>
      </c>
      <c r="AD235">
        <v>46</v>
      </c>
      <c r="AE235" s="37" t="s">
        <v>467</v>
      </c>
      <c r="AF235">
        <v>3</v>
      </c>
      <c r="AG235">
        <v>4</v>
      </c>
      <c r="AH235">
        <v>7</v>
      </c>
      <c r="AL235" t="s">
        <v>34</v>
      </c>
    </row>
    <row r="236" spans="1:50" x14ac:dyDescent="0.25">
      <c r="A236" s="18" t="s">
        <v>81</v>
      </c>
      <c r="B236" s="18" t="s">
        <v>108</v>
      </c>
      <c r="C236">
        <v>56.96</v>
      </c>
      <c r="D236">
        <v>56.76</v>
      </c>
      <c r="E236" s="107">
        <v>2</v>
      </c>
      <c r="F236" s="90"/>
      <c r="G236">
        <v>7</v>
      </c>
      <c r="H236">
        <v>7</v>
      </c>
      <c r="J236" s="44" t="s">
        <v>347</v>
      </c>
      <c r="K236" s="44" t="s">
        <v>347</v>
      </c>
      <c r="L236" s="17" t="s">
        <v>16</v>
      </c>
      <c r="M236" s="93"/>
      <c r="N236">
        <v>117</v>
      </c>
      <c r="O236">
        <v>122</v>
      </c>
      <c r="P236">
        <v>1198</v>
      </c>
      <c r="S236">
        <v>24</v>
      </c>
      <c r="U236" s="32" t="str">
        <f>VLOOKUP(AF236, method!$A$1:$B$15, 2, 0)</f>
        <v>中前</v>
      </c>
      <c r="V236" s="42">
        <v>1000</v>
      </c>
      <c r="W236">
        <v>0</v>
      </c>
      <c r="X236">
        <v>8</v>
      </c>
      <c r="Y236">
        <v>3</v>
      </c>
      <c r="Z236">
        <v>26</v>
      </c>
      <c r="AA236" s="39" t="s">
        <v>413</v>
      </c>
      <c r="AB236" s="35" t="s">
        <v>377</v>
      </c>
      <c r="AC236">
        <v>4</v>
      </c>
      <c r="AD236">
        <v>49</v>
      </c>
      <c r="AE236" s="38" t="s">
        <v>470</v>
      </c>
      <c r="AF236">
        <v>4</v>
      </c>
      <c r="AG236">
        <v>3</v>
      </c>
      <c r="AH236">
        <v>2</v>
      </c>
      <c r="AL236" t="s">
        <v>18</v>
      </c>
    </row>
    <row r="237" spans="1:50" x14ac:dyDescent="0.25">
      <c r="A237" s="18" t="s">
        <v>81</v>
      </c>
      <c r="B237" s="26" t="s">
        <v>97</v>
      </c>
      <c r="C237">
        <v>57.13</v>
      </c>
      <c r="D237">
        <v>57.230000000000004</v>
      </c>
      <c r="E237" s="106">
        <v>4</v>
      </c>
      <c r="G237">
        <v>9</v>
      </c>
      <c r="H237">
        <v>4</v>
      </c>
      <c r="J237" s="52" t="s">
        <v>56</v>
      </c>
      <c r="K237" s="52" t="s">
        <v>56</v>
      </c>
      <c r="L237" s="20" t="s">
        <v>33</v>
      </c>
      <c r="M237" s="96"/>
      <c r="N237">
        <v>130</v>
      </c>
      <c r="O237">
        <v>134</v>
      </c>
      <c r="P237">
        <v>1140</v>
      </c>
      <c r="S237">
        <v>14</v>
      </c>
      <c r="U237" s="32" t="str">
        <f>VLOOKUP(AF237, method!$A$1:$B$15, 2, 0)</f>
        <v>中前</v>
      </c>
      <c r="V237" s="42">
        <v>1000</v>
      </c>
      <c r="W237">
        <v>0</v>
      </c>
      <c r="X237">
        <v>17</v>
      </c>
      <c r="Y237">
        <v>5</v>
      </c>
      <c r="Z237">
        <v>26</v>
      </c>
      <c r="AA237" s="39" t="s">
        <v>430</v>
      </c>
      <c r="AB237" s="36" t="s">
        <v>459</v>
      </c>
      <c r="AC237">
        <v>4</v>
      </c>
      <c r="AD237">
        <v>59</v>
      </c>
      <c r="AE237" s="37" t="s">
        <v>440</v>
      </c>
      <c r="AF237">
        <v>4</v>
      </c>
      <c r="AG237">
        <v>5</v>
      </c>
      <c r="AH237">
        <v>4</v>
      </c>
      <c r="AL237" t="s">
        <v>18</v>
      </c>
    </row>
    <row r="238" spans="1:50" hidden="1" x14ac:dyDescent="0.25">
      <c r="A238" s="18" t="s">
        <v>81</v>
      </c>
      <c r="B238" s="24" t="s">
        <v>89</v>
      </c>
      <c r="C238">
        <v>58.83</v>
      </c>
      <c r="D238">
        <v>59.43</v>
      </c>
      <c r="E238">
        <v>10</v>
      </c>
      <c r="G238">
        <v>10</v>
      </c>
      <c r="H238">
        <v>1</v>
      </c>
      <c r="J238" s="55" t="s">
        <v>69</v>
      </c>
      <c r="K238" s="55" t="s">
        <v>69</v>
      </c>
      <c r="L238" s="17" t="s">
        <v>90</v>
      </c>
      <c r="M238" s="93"/>
      <c r="N238">
        <v>134</v>
      </c>
      <c r="O238">
        <v>127</v>
      </c>
      <c r="P238">
        <v>1184</v>
      </c>
      <c r="S238">
        <v>18</v>
      </c>
      <c r="U238" s="32" t="str">
        <f>VLOOKUP(AF238, method!$A$1:$B$15, 2, 0)</f>
        <v>中前</v>
      </c>
      <c r="V238" s="42">
        <v>1000</v>
      </c>
      <c r="W238">
        <v>0</v>
      </c>
      <c r="X238">
        <v>9</v>
      </c>
      <c r="Y238">
        <v>11</v>
      </c>
      <c r="Z238">
        <v>25</v>
      </c>
      <c r="AA238" s="39" t="s">
        <v>430</v>
      </c>
      <c r="AB238" s="35" t="s">
        <v>377</v>
      </c>
      <c r="AC238">
        <v>4</v>
      </c>
      <c r="AD238">
        <v>52</v>
      </c>
      <c r="AE238" s="37" t="s">
        <v>408</v>
      </c>
      <c r="AF238">
        <v>6</v>
      </c>
      <c r="AG238">
        <v>5</v>
      </c>
      <c r="AH238">
        <v>10</v>
      </c>
      <c r="AL238" t="s">
        <v>385</v>
      </c>
      <c r="AX238" t="s">
        <v>1391</v>
      </c>
    </row>
    <row r="239" spans="1:50" hidden="1" x14ac:dyDescent="0.25">
      <c r="A239" s="18" t="s">
        <v>81</v>
      </c>
      <c r="B239" s="25" t="s">
        <v>93</v>
      </c>
      <c r="C239">
        <v>57.64</v>
      </c>
      <c r="D239">
        <v>57.64</v>
      </c>
      <c r="E239">
        <v>7</v>
      </c>
      <c r="G239">
        <v>3</v>
      </c>
      <c r="H239">
        <v>4</v>
      </c>
      <c r="J239" s="57" t="s">
        <v>77</v>
      </c>
      <c r="K239" s="55" t="s">
        <v>69</v>
      </c>
      <c r="L239" s="28" t="s">
        <v>65</v>
      </c>
      <c r="M239" s="104"/>
      <c r="N239">
        <v>130</v>
      </c>
      <c r="O239">
        <v>131</v>
      </c>
      <c r="P239">
        <v>990</v>
      </c>
      <c r="S239">
        <v>34</v>
      </c>
      <c r="U239" s="32" t="str">
        <f>VLOOKUP(AF239, method!$A$1:$B$15, 2, 0)</f>
        <v>中前</v>
      </c>
      <c r="V239" s="42">
        <v>1000</v>
      </c>
      <c r="W239">
        <v>0</v>
      </c>
      <c r="X239">
        <v>8</v>
      </c>
      <c r="Y239">
        <v>7</v>
      </c>
      <c r="Z239">
        <v>26</v>
      </c>
      <c r="AA239" s="40" t="s">
        <v>426</v>
      </c>
      <c r="AB239" s="35" t="s">
        <v>377</v>
      </c>
      <c r="AC239">
        <v>4</v>
      </c>
      <c r="AD239">
        <v>57</v>
      </c>
      <c r="AE239" s="37" t="s">
        <v>473</v>
      </c>
      <c r="AF239">
        <v>6</v>
      </c>
      <c r="AG239">
        <v>6</v>
      </c>
      <c r="AH239">
        <v>7</v>
      </c>
      <c r="AL239" t="s">
        <v>79</v>
      </c>
      <c r="AX239" t="s">
        <v>1391</v>
      </c>
    </row>
    <row r="240" spans="1:50" hidden="1" x14ac:dyDescent="0.25">
      <c r="A240" s="18" t="s">
        <v>81</v>
      </c>
      <c r="B240" s="25" t="s">
        <v>93</v>
      </c>
      <c r="C240">
        <v>10.97</v>
      </c>
      <c r="D240">
        <v>10.870000000000001</v>
      </c>
      <c r="E240">
        <v>8</v>
      </c>
      <c r="G240">
        <v>3</v>
      </c>
      <c r="H240">
        <v>4</v>
      </c>
      <c r="J240" s="57" t="s">
        <v>77</v>
      </c>
      <c r="K240" s="48" t="s">
        <v>37</v>
      </c>
      <c r="L240" s="28" t="s">
        <v>65</v>
      </c>
      <c r="M240" s="104"/>
      <c r="N240">
        <v>130</v>
      </c>
      <c r="O240">
        <v>134</v>
      </c>
      <c r="P240">
        <v>1007</v>
      </c>
      <c r="S240">
        <v>64</v>
      </c>
      <c r="U240" s="32" t="str">
        <f>VLOOKUP(AF240, method!$A$1:$B$15, 2, 0)</f>
        <v>中前</v>
      </c>
      <c r="V240">
        <v>1200</v>
      </c>
      <c r="W240">
        <v>1</v>
      </c>
      <c r="X240">
        <v>27</v>
      </c>
      <c r="Y240">
        <v>5</v>
      </c>
      <c r="Z240">
        <v>26</v>
      </c>
      <c r="AA240" s="40" t="s">
        <v>426</v>
      </c>
      <c r="AB240" s="35" t="s">
        <v>370</v>
      </c>
      <c r="AC240">
        <v>4</v>
      </c>
      <c r="AD240">
        <v>59</v>
      </c>
      <c r="AE240" s="37" t="s">
        <v>612</v>
      </c>
      <c r="AF240">
        <v>6</v>
      </c>
      <c r="AG240">
        <v>6</v>
      </c>
      <c r="AH240">
        <v>8</v>
      </c>
      <c r="AL240" t="s">
        <v>385</v>
      </c>
      <c r="AX240" t="s">
        <v>1391</v>
      </c>
    </row>
    <row r="241" spans="1:50" hidden="1" x14ac:dyDescent="0.25">
      <c r="A241" s="18" t="s">
        <v>81</v>
      </c>
      <c r="B241" s="25" t="s">
        <v>93</v>
      </c>
      <c r="C241">
        <v>10.78</v>
      </c>
      <c r="D241">
        <v>11.479999999999999</v>
      </c>
      <c r="E241">
        <v>10</v>
      </c>
      <c r="G241">
        <v>3</v>
      </c>
      <c r="H241">
        <v>1</v>
      </c>
      <c r="J241" s="57" t="s">
        <v>77</v>
      </c>
      <c r="K241" s="46" t="s">
        <v>351</v>
      </c>
      <c r="L241" s="28" t="s">
        <v>65</v>
      </c>
      <c r="M241" s="104"/>
      <c r="N241">
        <v>130</v>
      </c>
      <c r="O241">
        <v>109</v>
      </c>
      <c r="P241">
        <v>1001</v>
      </c>
      <c r="S241">
        <v>43</v>
      </c>
      <c r="U241" s="32" t="str">
        <f>VLOOKUP(AF241, method!$A$1:$B$15, 2, 0)</f>
        <v>中前</v>
      </c>
      <c r="V241">
        <v>1200</v>
      </c>
      <c r="W241">
        <v>1</v>
      </c>
      <c r="X241">
        <v>29</v>
      </c>
      <c r="Y241">
        <v>4</v>
      </c>
      <c r="Z241">
        <v>26</v>
      </c>
      <c r="AA241" s="40" t="s">
        <v>398</v>
      </c>
      <c r="AB241" s="35" t="s">
        <v>377</v>
      </c>
      <c r="AC241">
        <v>3</v>
      </c>
      <c r="AD241">
        <v>61</v>
      </c>
      <c r="AE241" s="37" t="s">
        <v>473</v>
      </c>
      <c r="AF241">
        <v>5</v>
      </c>
      <c r="AG241">
        <v>4</v>
      </c>
      <c r="AH241">
        <v>10</v>
      </c>
      <c r="AL241" t="s">
        <v>314</v>
      </c>
      <c r="AX241" t="s">
        <v>1391</v>
      </c>
    </row>
    <row r="242" spans="1:50" hidden="1" x14ac:dyDescent="0.25">
      <c r="A242" s="18" t="s">
        <v>81</v>
      </c>
      <c r="B242" s="25" t="s">
        <v>93</v>
      </c>
      <c r="C242">
        <v>57.16</v>
      </c>
      <c r="D242">
        <v>57.559999999999995</v>
      </c>
      <c r="E242">
        <v>8</v>
      </c>
      <c r="G242">
        <v>3</v>
      </c>
      <c r="H242">
        <v>4</v>
      </c>
      <c r="J242" s="57" t="s">
        <v>77</v>
      </c>
      <c r="K242" s="48" t="s">
        <v>37</v>
      </c>
      <c r="L242" s="28" t="s">
        <v>65</v>
      </c>
      <c r="M242" s="104"/>
      <c r="N242">
        <v>130</v>
      </c>
      <c r="O242">
        <v>119</v>
      </c>
      <c r="P242">
        <v>997</v>
      </c>
      <c r="S242">
        <v>13</v>
      </c>
      <c r="U242" s="32" t="str">
        <f>VLOOKUP(AF242, method!$A$1:$B$15, 2, 0)</f>
        <v>中前</v>
      </c>
      <c r="V242" s="42">
        <v>1000</v>
      </c>
      <c r="W242">
        <v>0</v>
      </c>
      <c r="X242">
        <v>25</v>
      </c>
      <c r="Y242">
        <v>3</v>
      </c>
      <c r="Z242">
        <v>26</v>
      </c>
      <c r="AA242" s="40" t="s">
        <v>426</v>
      </c>
      <c r="AB242" s="35" t="s">
        <v>377</v>
      </c>
      <c r="AC242">
        <v>3</v>
      </c>
      <c r="AD242">
        <v>63</v>
      </c>
      <c r="AE242" s="37">
        <v>4</v>
      </c>
      <c r="AF242">
        <v>6</v>
      </c>
      <c r="AG242">
        <v>5</v>
      </c>
      <c r="AH242">
        <v>8</v>
      </c>
      <c r="AL242" t="s">
        <v>24</v>
      </c>
      <c r="AX242" t="s">
        <v>1391</v>
      </c>
    </row>
    <row r="243" spans="1:50" hidden="1" x14ac:dyDescent="0.25">
      <c r="A243" s="18" t="s">
        <v>81</v>
      </c>
      <c r="B243" s="25" t="s">
        <v>93</v>
      </c>
      <c r="C243">
        <v>10.49</v>
      </c>
      <c r="D243">
        <v>10.49</v>
      </c>
      <c r="E243">
        <v>8</v>
      </c>
      <c r="G243">
        <v>3</v>
      </c>
      <c r="H243">
        <v>10</v>
      </c>
      <c r="J243" s="57" t="s">
        <v>77</v>
      </c>
      <c r="K243" s="63" t="s">
        <v>191</v>
      </c>
      <c r="L243" s="28" t="s">
        <v>65</v>
      </c>
      <c r="M243" s="104"/>
      <c r="N243">
        <v>130</v>
      </c>
      <c r="O243">
        <v>124</v>
      </c>
      <c r="P243">
        <v>991</v>
      </c>
      <c r="S243">
        <v>14</v>
      </c>
      <c r="U243" s="31" t="str">
        <f>VLOOKUP(AF243, method!$A$1:$B$15, 2, 0)</f>
        <v>中後</v>
      </c>
      <c r="V243">
        <v>1200</v>
      </c>
      <c r="W243">
        <v>1</v>
      </c>
      <c r="X243">
        <v>4</v>
      </c>
      <c r="Y243">
        <v>3</v>
      </c>
      <c r="Z243">
        <v>26</v>
      </c>
      <c r="AA243" s="40" t="s">
        <v>398</v>
      </c>
      <c r="AB243" s="35" t="s">
        <v>377</v>
      </c>
      <c r="AC243">
        <v>3</v>
      </c>
      <c r="AD243">
        <v>65</v>
      </c>
      <c r="AE243" s="37" t="s">
        <v>471</v>
      </c>
      <c r="AF243">
        <v>9</v>
      </c>
      <c r="AG243">
        <v>9</v>
      </c>
      <c r="AH243">
        <v>8</v>
      </c>
      <c r="AL243" t="s">
        <v>411</v>
      </c>
      <c r="AX243" t="s">
        <v>1391</v>
      </c>
    </row>
    <row r="244" spans="1:50" hidden="1" x14ac:dyDescent="0.25">
      <c r="A244" s="18" t="s">
        <v>81</v>
      </c>
      <c r="B244" s="25" t="s">
        <v>93</v>
      </c>
      <c r="C244">
        <v>56.66</v>
      </c>
      <c r="D244">
        <v>56.759999999999991</v>
      </c>
      <c r="E244">
        <v>5</v>
      </c>
      <c r="G244">
        <v>3</v>
      </c>
      <c r="H244">
        <v>9</v>
      </c>
      <c r="J244" s="57" t="s">
        <v>77</v>
      </c>
      <c r="K244" s="48" t="s">
        <v>37</v>
      </c>
      <c r="L244" s="28" t="s">
        <v>65</v>
      </c>
      <c r="M244" s="104"/>
      <c r="N244">
        <v>130</v>
      </c>
      <c r="O244">
        <v>121</v>
      </c>
      <c r="P244">
        <v>987</v>
      </c>
      <c r="S244">
        <v>28</v>
      </c>
      <c r="U244" s="31" t="str">
        <f>VLOOKUP(AF244, method!$A$1:$B$15, 2, 0)</f>
        <v>中後</v>
      </c>
      <c r="V244" s="42">
        <v>1000</v>
      </c>
      <c r="W244">
        <v>0</v>
      </c>
      <c r="X244">
        <v>4</v>
      </c>
      <c r="Y244">
        <v>2</v>
      </c>
      <c r="Z244">
        <v>26</v>
      </c>
      <c r="AA244" s="40" t="s">
        <v>446</v>
      </c>
      <c r="AB244" s="35" t="s">
        <v>370</v>
      </c>
      <c r="AC244">
        <v>3</v>
      </c>
      <c r="AD244">
        <v>65</v>
      </c>
      <c r="AE244" s="38" t="s">
        <v>517</v>
      </c>
      <c r="AF244">
        <v>8</v>
      </c>
      <c r="AG244">
        <v>9</v>
      </c>
      <c r="AH244">
        <v>5</v>
      </c>
      <c r="AL244" t="s">
        <v>614</v>
      </c>
      <c r="AX244" t="s">
        <v>1391</v>
      </c>
    </row>
    <row r="245" spans="1:50" hidden="1" x14ac:dyDescent="0.25">
      <c r="A245" s="18" t="s">
        <v>81</v>
      </c>
      <c r="B245" s="26" t="s">
        <v>97</v>
      </c>
      <c r="C245">
        <v>10.41</v>
      </c>
      <c r="D245">
        <v>10.51</v>
      </c>
      <c r="E245" s="106">
        <v>10</v>
      </c>
      <c r="G245">
        <v>9</v>
      </c>
      <c r="H245">
        <v>2</v>
      </c>
      <c r="J245" s="52" t="s">
        <v>56</v>
      </c>
      <c r="K245" s="52" t="s">
        <v>56</v>
      </c>
      <c r="L245" s="20" t="s">
        <v>33</v>
      </c>
      <c r="M245" s="96"/>
      <c r="N245">
        <v>130</v>
      </c>
      <c r="O245">
        <v>132</v>
      </c>
      <c r="P245">
        <v>1122</v>
      </c>
      <c r="S245">
        <v>8.1</v>
      </c>
      <c r="U245" s="32" t="str">
        <f>VLOOKUP(AF245, method!$A$1:$B$15, 2, 0)</f>
        <v>中前</v>
      </c>
      <c r="V245">
        <v>1200</v>
      </c>
      <c r="W245">
        <v>1</v>
      </c>
      <c r="X245">
        <v>4</v>
      </c>
      <c r="Y245">
        <v>7</v>
      </c>
      <c r="Z245">
        <v>26</v>
      </c>
      <c r="AA245" s="39" t="s">
        <v>430</v>
      </c>
      <c r="AB245" s="36" t="s">
        <v>459</v>
      </c>
      <c r="AC245">
        <v>4</v>
      </c>
      <c r="AD245">
        <v>56</v>
      </c>
      <c r="AE245" s="37" t="s">
        <v>473</v>
      </c>
      <c r="AF245">
        <v>4</v>
      </c>
      <c r="AG245">
        <v>6</v>
      </c>
      <c r="AH245">
        <v>10</v>
      </c>
      <c r="AL245" t="s">
        <v>18</v>
      </c>
      <c r="AX245" t="s">
        <v>1391</v>
      </c>
    </row>
    <row r="246" spans="1:50" hidden="1" x14ac:dyDescent="0.25">
      <c r="A246" s="18" t="s">
        <v>81</v>
      </c>
      <c r="B246" s="26" t="s">
        <v>97</v>
      </c>
      <c r="C246">
        <v>10.48</v>
      </c>
      <c r="D246">
        <v>10.38</v>
      </c>
      <c r="E246" s="106">
        <v>8</v>
      </c>
      <c r="G246">
        <v>9</v>
      </c>
      <c r="H246">
        <v>11</v>
      </c>
      <c r="J246" s="52" t="s">
        <v>56</v>
      </c>
      <c r="K246" s="52" t="s">
        <v>56</v>
      </c>
      <c r="L246" s="20" t="s">
        <v>33</v>
      </c>
      <c r="M246" s="96"/>
      <c r="N246">
        <v>130</v>
      </c>
      <c r="O246">
        <v>134</v>
      </c>
      <c r="P246">
        <v>1125</v>
      </c>
      <c r="S246">
        <v>12</v>
      </c>
      <c r="U246" s="33" t="str">
        <f>VLOOKUP(AF246, method!$A$1:$B$15, 2, 0)</f>
        <v>留後</v>
      </c>
      <c r="V246">
        <v>1200</v>
      </c>
      <c r="W246">
        <v>1</v>
      </c>
      <c r="X246">
        <v>13</v>
      </c>
      <c r="Y246">
        <v>6</v>
      </c>
      <c r="Z246">
        <v>26</v>
      </c>
      <c r="AA246" s="39" t="s">
        <v>430</v>
      </c>
      <c r="AB246" s="36" t="s">
        <v>459</v>
      </c>
      <c r="AC246">
        <v>4</v>
      </c>
      <c r="AD246">
        <v>58</v>
      </c>
      <c r="AE246" s="37" t="s">
        <v>382</v>
      </c>
      <c r="AF246">
        <v>12</v>
      </c>
      <c r="AG246">
        <v>11</v>
      </c>
      <c r="AH246">
        <v>8</v>
      </c>
      <c r="AL246" t="s">
        <v>18</v>
      </c>
      <c r="AX246" t="s">
        <v>1391</v>
      </c>
    </row>
    <row r="247" spans="1:50" x14ac:dyDescent="0.25">
      <c r="A247" s="18" t="s">
        <v>81</v>
      </c>
      <c r="B247" s="21" t="s">
        <v>82</v>
      </c>
      <c r="C247">
        <v>57.17</v>
      </c>
      <c r="D247">
        <v>57.57</v>
      </c>
      <c r="E247" s="106">
        <v>4</v>
      </c>
      <c r="G247">
        <v>2</v>
      </c>
      <c r="H247">
        <v>7</v>
      </c>
      <c r="J247" s="47" t="s">
        <v>32</v>
      </c>
      <c r="K247" s="44" t="s">
        <v>347</v>
      </c>
      <c r="L247" s="23" t="s">
        <v>47</v>
      </c>
      <c r="M247" s="99"/>
      <c r="N247">
        <v>135</v>
      </c>
      <c r="O247">
        <v>117</v>
      </c>
      <c r="P247">
        <v>1121</v>
      </c>
      <c r="S247">
        <v>9.8000000000000007</v>
      </c>
      <c r="U247" s="32" t="str">
        <f>VLOOKUP(AF247, method!$A$1:$B$15, 2, 0)</f>
        <v>中前</v>
      </c>
      <c r="V247" s="42">
        <v>1000</v>
      </c>
      <c r="W247">
        <v>0</v>
      </c>
      <c r="X247">
        <v>9</v>
      </c>
      <c r="Y247">
        <v>5</v>
      </c>
      <c r="Z247">
        <v>26</v>
      </c>
      <c r="AA247" s="39" t="s">
        <v>413</v>
      </c>
      <c r="AB247" s="36" t="s">
        <v>459</v>
      </c>
      <c r="AC247">
        <v>3</v>
      </c>
      <c r="AD247">
        <v>61</v>
      </c>
      <c r="AE247" s="38">
        <v>1</v>
      </c>
      <c r="AF247">
        <v>4</v>
      </c>
      <c r="AG247">
        <v>4</v>
      </c>
      <c r="AH247">
        <v>4</v>
      </c>
      <c r="AL247" t="s">
        <v>18</v>
      </c>
    </row>
    <row r="248" spans="1:50" hidden="1" x14ac:dyDescent="0.25">
      <c r="A248" s="18" t="s">
        <v>81</v>
      </c>
      <c r="B248" s="26" t="s">
        <v>97</v>
      </c>
      <c r="C248">
        <v>23.9</v>
      </c>
      <c r="D248">
        <v>24.199999999999996</v>
      </c>
      <c r="E248" s="106">
        <v>12</v>
      </c>
      <c r="G248">
        <v>9</v>
      </c>
      <c r="H248">
        <v>1</v>
      </c>
      <c r="J248" s="52" t="s">
        <v>56</v>
      </c>
      <c r="K248" s="45" t="s">
        <v>22</v>
      </c>
      <c r="L248" s="20" t="s">
        <v>33</v>
      </c>
      <c r="M248" s="96"/>
      <c r="N248">
        <v>130</v>
      </c>
      <c r="O248">
        <v>134</v>
      </c>
      <c r="P248">
        <v>1147</v>
      </c>
      <c r="S248">
        <v>8.8000000000000007</v>
      </c>
      <c r="U248" s="30" t="str">
        <f>VLOOKUP(AF248, method!$A$1:$B$15, 2, 0)</f>
        <v>放頭</v>
      </c>
      <c r="V248">
        <v>1400</v>
      </c>
      <c r="W248">
        <v>1</v>
      </c>
      <c r="X248">
        <v>22</v>
      </c>
      <c r="Y248">
        <v>2</v>
      </c>
      <c r="Z248">
        <v>26</v>
      </c>
      <c r="AA248" s="39" t="s">
        <v>384</v>
      </c>
      <c r="AB248" s="35" t="s">
        <v>377</v>
      </c>
      <c r="AC248">
        <v>4</v>
      </c>
      <c r="AD248">
        <v>59</v>
      </c>
      <c r="AE248" s="37" t="s">
        <v>534</v>
      </c>
      <c r="AF248">
        <v>1</v>
      </c>
      <c r="AG248">
        <v>1</v>
      </c>
      <c r="AH248">
        <v>1</v>
      </c>
      <c r="AI248">
        <v>13</v>
      </c>
      <c r="AL248" t="s">
        <v>18</v>
      </c>
      <c r="AX248" t="s">
        <v>1391</v>
      </c>
    </row>
    <row r="249" spans="1:50" hidden="1" x14ac:dyDescent="0.25">
      <c r="A249" s="18" t="s">
        <v>81</v>
      </c>
      <c r="B249" s="26" t="s">
        <v>97</v>
      </c>
      <c r="C249">
        <v>9.93</v>
      </c>
      <c r="D249">
        <v>9.73</v>
      </c>
      <c r="E249" s="106">
        <v>8</v>
      </c>
      <c r="G249">
        <v>9</v>
      </c>
      <c r="H249">
        <v>7</v>
      </c>
      <c r="J249" s="52" t="s">
        <v>56</v>
      </c>
      <c r="K249" s="45" t="s">
        <v>22</v>
      </c>
      <c r="L249" s="20" t="s">
        <v>33</v>
      </c>
      <c r="M249" s="96"/>
      <c r="N249">
        <v>130</v>
      </c>
      <c r="O249">
        <v>135</v>
      </c>
      <c r="P249">
        <v>1139</v>
      </c>
      <c r="S249">
        <v>6.7</v>
      </c>
      <c r="U249" s="32" t="str">
        <f>VLOOKUP(AF249, method!$A$1:$B$15, 2, 0)</f>
        <v>中前</v>
      </c>
      <c r="V249">
        <v>1200</v>
      </c>
      <c r="W249">
        <v>1</v>
      </c>
      <c r="X249">
        <v>1</v>
      </c>
      <c r="Y249">
        <v>2</v>
      </c>
      <c r="Z249">
        <v>26</v>
      </c>
      <c r="AA249" s="39" t="s">
        <v>390</v>
      </c>
      <c r="AB249" s="35" t="s">
        <v>377</v>
      </c>
      <c r="AC249">
        <v>4</v>
      </c>
      <c r="AD249">
        <v>59</v>
      </c>
      <c r="AE249" s="37">
        <v>3</v>
      </c>
      <c r="AF249">
        <v>4</v>
      </c>
      <c r="AG249">
        <v>4</v>
      </c>
      <c r="AH249">
        <v>8</v>
      </c>
      <c r="AL249" t="s">
        <v>18</v>
      </c>
      <c r="AX249" t="s">
        <v>1391</v>
      </c>
    </row>
    <row r="250" spans="1:50" hidden="1" x14ac:dyDescent="0.25">
      <c r="A250" s="18" t="s">
        <v>81</v>
      </c>
      <c r="B250" s="26" t="s">
        <v>97</v>
      </c>
      <c r="C250">
        <v>9.15</v>
      </c>
      <c r="D250">
        <v>9.65</v>
      </c>
      <c r="E250" s="15">
        <v>1</v>
      </c>
      <c r="F250" s="90"/>
      <c r="G250">
        <v>9</v>
      </c>
      <c r="H250">
        <v>1</v>
      </c>
      <c r="J250" s="52" t="s">
        <v>56</v>
      </c>
      <c r="K250" s="45" t="s">
        <v>22</v>
      </c>
      <c r="L250" s="20" t="s">
        <v>33</v>
      </c>
      <c r="M250" s="96"/>
      <c r="N250">
        <v>130</v>
      </c>
      <c r="O250">
        <v>127</v>
      </c>
      <c r="P250">
        <v>1144</v>
      </c>
      <c r="S250">
        <v>29</v>
      </c>
      <c r="U250" s="30" t="str">
        <f>VLOOKUP(AF250, method!$A$1:$B$15, 2, 0)</f>
        <v>放頭</v>
      </c>
      <c r="V250">
        <v>1200</v>
      </c>
      <c r="W250">
        <v>1</v>
      </c>
      <c r="X250">
        <v>23</v>
      </c>
      <c r="Y250">
        <v>11</v>
      </c>
      <c r="Z250">
        <v>25</v>
      </c>
      <c r="AA250" s="39" t="s">
        <v>390</v>
      </c>
      <c r="AB250" s="35" t="s">
        <v>377</v>
      </c>
      <c r="AC250">
        <v>4</v>
      </c>
      <c r="AD250">
        <v>52</v>
      </c>
      <c r="AE250" s="38" t="s">
        <v>461</v>
      </c>
      <c r="AF250">
        <v>1</v>
      </c>
      <c r="AG250">
        <v>1</v>
      </c>
      <c r="AH250">
        <v>1</v>
      </c>
      <c r="AL250" t="s">
        <v>181</v>
      </c>
      <c r="AX250" t="s">
        <v>1391</v>
      </c>
    </row>
    <row r="251" spans="1:50" hidden="1" x14ac:dyDescent="0.25">
      <c r="A251" s="18" t="s">
        <v>81</v>
      </c>
      <c r="B251" s="27" t="s">
        <v>100</v>
      </c>
      <c r="C251">
        <v>9.93</v>
      </c>
      <c r="D251">
        <v>9.6300000000000008</v>
      </c>
      <c r="E251" s="106">
        <v>12</v>
      </c>
      <c r="G251">
        <v>6</v>
      </c>
      <c r="H251">
        <v>10</v>
      </c>
      <c r="J251" s="49" t="s">
        <v>349</v>
      </c>
      <c r="K251" s="68" t="s">
        <v>348</v>
      </c>
      <c r="L251" s="22" t="s">
        <v>43</v>
      </c>
      <c r="M251" s="98"/>
      <c r="N251">
        <v>126</v>
      </c>
      <c r="O251">
        <v>128</v>
      </c>
      <c r="P251">
        <v>1094</v>
      </c>
      <c r="S251">
        <v>8.1</v>
      </c>
      <c r="U251" s="30" t="str">
        <f>VLOOKUP(AF251, method!$A$1:$B$15, 2, 0)</f>
        <v>放頭</v>
      </c>
      <c r="V251">
        <v>1200</v>
      </c>
      <c r="W251">
        <v>1</v>
      </c>
      <c r="X251">
        <v>12</v>
      </c>
      <c r="Y251">
        <v>7</v>
      </c>
      <c r="Z251">
        <v>26</v>
      </c>
      <c r="AA251" s="39" t="s">
        <v>369</v>
      </c>
      <c r="AB251" s="35" t="s">
        <v>370</v>
      </c>
      <c r="AC251">
        <v>4</v>
      </c>
      <c r="AD251">
        <v>52</v>
      </c>
      <c r="AE251" s="37" t="s">
        <v>529</v>
      </c>
      <c r="AF251">
        <v>2</v>
      </c>
      <c r="AG251">
        <v>3</v>
      </c>
      <c r="AH251">
        <v>12</v>
      </c>
      <c r="AL251" t="s">
        <v>18</v>
      </c>
      <c r="AX251" t="s">
        <v>1391</v>
      </c>
    </row>
    <row r="252" spans="1:50" hidden="1" x14ac:dyDescent="0.25">
      <c r="A252" s="18" t="s">
        <v>81</v>
      </c>
      <c r="B252" s="27" t="s">
        <v>100</v>
      </c>
      <c r="C252">
        <v>9.57</v>
      </c>
      <c r="D252">
        <v>9.6700000000000017</v>
      </c>
      <c r="E252" s="107">
        <v>1</v>
      </c>
      <c r="F252" s="90"/>
      <c r="G252">
        <v>6</v>
      </c>
      <c r="H252">
        <v>10</v>
      </c>
      <c r="J252" s="49" t="s">
        <v>349</v>
      </c>
      <c r="K252" s="49" t="s">
        <v>349</v>
      </c>
      <c r="L252" s="22" t="s">
        <v>43</v>
      </c>
      <c r="M252" s="98"/>
      <c r="N252">
        <v>126</v>
      </c>
      <c r="O252">
        <v>118</v>
      </c>
      <c r="P252">
        <v>1099</v>
      </c>
      <c r="S252">
        <v>11</v>
      </c>
      <c r="U252" s="30" t="str">
        <f>VLOOKUP(AF252, method!$A$1:$B$15, 2, 0)</f>
        <v>放頭</v>
      </c>
      <c r="V252">
        <v>1200</v>
      </c>
      <c r="W252">
        <v>1</v>
      </c>
      <c r="X252">
        <v>1</v>
      </c>
      <c r="Y252">
        <v>7</v>
      </c>
      <c r="Z252">
        <v>26</v>
      </c>
      <c r="AA252" s="39" t="s">
        <v>413</v>
      </c>
      <c r="AB252" s="35" t="s">
        <v>370</v>
      </c>
      <c r="AC252">
        <v>4</v>
      </c>
      <c r="AD252">
        <v>45</v>
      </c>
      <c r="AE252" s="38">
        <v>1</v>
      </c>
      <c r="AF252">
        <v>1</v>
      </c>
      <c r="AG252">
        <v>1</v>
      </c>
      <c r="AH252">
        <v>1</v>
      </c>
      <c r="AL252" t="s">
        <v>18</v>
      </c>
      <c r="AX252" t="s">
        <v>1391</v>
      </c>
    </row>
    <row r="253" spans="1:50" hidden="1" x14ac:dyDescent="0.25">
      <c r="A253" s="18" t="s">
        <v>81</v>
      </c>
      <c r="B253" s="27" t="s">
        <v>100</v>
      </c>
      <c r="C253">
        <v>10.41</v>
      </c>
      <c r="D253">
        <v>10.41</v>
      </c>
      <c r="E253">
        <v>12</v>
      </c>
      <c r="G253">
        <v>6</v>
      </c>
      <c r="H253">
        <v>12</v>
      </c>
      <c r="J253" s="49" t="s">
        <v>349</v>
      </c>
      <c r="K253" s="68" t="s">
        <v>348</v>
      </c>
      <c r="L253" s="22" t="s">
        <v>43</v>
      </c>
      <c r="M253" s="98"/>
      <c r="N253">
        <v>126</v>
      </c>
      <c r="O253">
        <v>121</v>
      </c>
      <c r="P253">
        <v>1105</v>
      </c>
      <c r="S253">
        <v>3.3</v>
      </c>
      <c r="U253" s="30" t="str">
        <f>VLOOKUP(AF253, method!$A$1:$B$15, 2, 0)</f>
        <v>放頭</v>
      </c>
      <c r="V253">
        <v>1200</v>
      </c>
      <c r="W253">
        <v>1</v>
      </c>
      <c r="X253">
        <v>10</v>
      </c>
      <c r="Y253">
        <v>6</v>
      </c>
      <c r="Z253">
        <v>26</v>
      </c>
      <c r="AA253" s="40" t="s">
        <v>446</v>
      </c>
      <c r="AB253" s="35" t="s">
        <v>377</v>
      </c>
      <c r="AC253">
        <v>4</v>
      </c>
      <c r="AD253">
        <v>45</v>
      </c>
      <c r="AE253" s="37" t="s">
        <v>408</v>
      </c>
      <c r="AF253">
        <v>2</v>
      </c>
      <c r="AG253">
        <v>2</v>
      </c>
      <c r="AH253">
        <v>12</v>
      </c>
      <c r="AL253" t="s">
        <v>18</v>
      </c>
      <c r="AX253" t="s">
        <v>1391</v>
      </c>
    </row>
    <row r="254" spans="1:50" hidden="1" x14ac:dyDescent="0.25">
      <c r="A254" s="18" t="s">
        <v>81</v>
      </c>
      <c r="B254" s="27" t="s">
        <v>100</v>
      </c>
      <c r="C254">
        <v>9.56</v>
      </c>
      <c r="D254">
        <v>9.26</v>
      </c>
      <c r="E254" s="107">
        <v>2</v>
      </c>
      <c r="F254" s="90"/>
      <c r="G254">
        <v>6</v>
      </c>
      <c r="H254">
        <v>14</v>
      </c>
      <c r="J254" s="49" t="s">
        <v>349</v>
      </c>
      <c r="K254" s="68" t="s">
        <v>348</v>
      </c>
      <c r="L254" s="22" t="s">
        <v>43</v>
      </c>
      <c r="M254" s="98"/>
      <c r="N254">
        <v>126</v>
      </c>
      <c r="O254">
        <v>122</v>
      </c>
      <c r="P254">
        <v>1108</v>
      </c>
      <c r="S254">
        <v>49</v>
      </c>
      <c r="U254" s="30" t="str">
        <f>VLOOKUP(AF254, method!$A$1:$B$15, 2, 0)</f>
        <v>放頭</v>
      </c>
      <c r="V254">
        <v>1200</v>
      </c>
      <c r="W254">
        <v>1</v>
      </c>
      <c r="X254">
        <v>24</v>
      </c>
      <c r="Y254">
        <v>5</v>
      </c>
      <c r="Z254">
        <v>26</v>
      </c>
      <c r="AA254" s="39" t="s">
        <v>369</v>
      </c>
      <c r="AB254" s="35" t="s">
        <v>370</v>
      </c>
      <c r="AC254">
        <v>4</v>
      </c>
      <c r="AD254">
        <v>45</v>
      </c>
      <c r="AE254" s="38" t="s">
        <v>550</v>
      </c>
      <c r="AF254">
        <v>1</v>
      </c>
      <c r="AG254">
        <v>1</v>
      </c>
      <c r="AH254">
        <v>2</v>
      </c>
      <c r="AL254" t="s">
        <v>18</v>
      </c>
      <c r="AX254" t="s">
        <v>1391</v>
      </c>
    </row>
    <row r="255" spans="1:50" hidden="1" x14ac:dyDescent="0.25">
      <c r="A255" s="18" t="s">
        <v>81</v>
      </c>
      <c r="B255" s="27" t="s">
        <v>100</v>
      </c>
      <c r="C255">
        <v>12.2</v>
      </c>
      <c r="D255">
        <v>12.299999999999999</v>
      </c>
      <c r="E255" s="106">
        <v>11</v>
      </c>
      <c r="G255">
        <v>6</v>
      </c>
      <c r="H255">
        <v>9</v>
      </c>
      <c r="J255" s="49" t="s">
        <v>349</v>
      </c>
      <c r="K255" s="68" t="s">
        <v>348</v>
      </c>
      <c r="L255" s="22" t="s">
        <v>43</v>
      </c>
      <c r="M255" s="98"/>
      <c r="N255">
        <v>126</v>
      </c>
      <c r="O255">
        <v>123</v>
      </c>
      <c r="P255">
        <v>1107</v>
      </c>
      <c r="S255">
        <v>15</v>
      </c>
      <c r="U255" s="32" t="str">
        <f>VLOOKUP(AF255, method!$A$1:$B$15, 2, 0)</f>
        <v>中前</v>
      </c>
      <c r="V255">
        <v>1200</v>
      </c>
      <c r="W255">
        <v>1</v>
      </c>
      <c r="X255">
        <v>6</v>
      </c>
      <c r="Y255">
        <v>5</v>
      </c>
      <c r="Z255">
        <v>26</v>
      </c>
      <c r="AA255" s="41" t="s">
        <v>400</v>
      </c>
      <c r="AB255" s="35" t="s">
        <v>377</v>
      </c>
      <c r="AC255">
        <v>4</v>
      </c>
      <c r="AD255">
        <v>47</v>
      </c>
      <c r="AE255" s="37" t="s">
        <v>520</v>
      </c>
      <c r="AF255">
        <v>4</v>
      </c>
      <c r="AG255">
        <v>4</v>
      </c>
      <c r="AH255">
        <v>11</v>
      </c>
      <c r="AL255" t="s">
        <v>18</v>
      </c>
      <c r="AX255" t="s">
        <v>1391</v>
      </c>
    </row>
    <row r="256" spans="1:50" hidden="1" x14ac:dyDescent="0.25">
      <c r="A256" s="18" t="s">
        <v>81</v>
      </c>
      <c r="B256" s="27" t="s">
        <v>100</v>
      </c>
      <c r="C256">
        <v>10.43</v>
      </c>
      <c r="D256">
        <v>10.23</v>
      </c>
      <c r="E256">
        <v>7</v>
      </c>
      <c r="G256">
        <v>6</v>
      </c>
      <c r="H256">
        <v>12</v>
      </c>
      <c r="J256" s="49" t="s">
        <v>349</v>
      </c>
      <c r="K256" s="68" t="s">
        <v>348</v>
      </c>
      <c r="L256" s="22" t="s">
        <v>43</v>
      </c>
      <c r="M256" s="98"/>
      <c r="N256">
        <v>126</v>
      </c>
      <c r="O256">
        <v>125</v>
      </c>
      <c r="P256">
        <v>1119</v>
      </c>
      <c r="S256">
        <v>17</v>
      </c>
      <c r="U256" s="32" t="str">
        <f>VLOOKUP(AF256, method!$A$1:$B$15, 2, 0)</f>
        <v>中前</v>
      </c>
      <c r="V256">
        <v>1200</v>
      </c>
      <c r="W256">
        <v>1</v>
      </c>
      <c r="X256">
        <v>22</v>
      </c>
      <c r="Y256">
        <v>4</v>
      </c>
      <c r="Z256">
        <v>26</v>
      </c>
      <c r="AA256" s="40" t="s">
        <v>426</v>
      </c>
      <c r="AB256" s="35" t="s">
        <v>370</v>
      </c>
      <c r="AC256">
        <v>4</v>
      </c>
      <c r="AD256">
        <v>49</v>
      </c>
      <c r="AE256" s="37">
        <v>6</v>
      </c>
      <c r="AF256">
        <v>4</v>
      </c>
      <c r="AG256">
        <v>3</v>
      </c>
      <c r="AH256">
        <v>7</v>
      </c>
      <c r="AL256" t="s">
        <v>18</v>
      </c>
      <c r="AX256" t="s">
        <v>1391</v>
      </c>
    </row>
    <row r="257" spans="1:50" hidden="1" x14ac:dyDescent="0.25">
      <c r="A257" s="18" t="s">
        <v>81</v>
      </c>
      <c r="B257" s="27" t="s">
        <v>100</v>
      </c>
      <c r="C257">
        <v>10.51</v>
      </c>
      <c r="D257">
        <v>10.51</v>
      </c>
      <c r="E257">
        <v>8</v>
      </c>
      <c r="G257">
        <v>6</v>
      </c>
      <c r="H257">
        <v>7</v>
      </c>
      <c r="J257" s="49" t="s">
        <v>349</v>
      </c>
      <c r="K257" s="69" t="s">
        <v>358</v>
      </c>
      <c r="L257" s="22" t="s">
        <v>43</v>
      </c>
      <c r="M257" s="98"/>
      <c r="N257">
        <v>126</v>
      </c>
      <c r="O257">
        <v>126</v>
      </c>
      <c r="P257">
        <v>1114</v>
      </c>
      <c r="S257">
        <v>18</v>
      </c>
      <c r="U257" s="31" t="str">
        <f>VLOOKUP(AF257, method!$A$1:$B$15, 2, 0)</f>
        <v>中後</v>
      </c>
      <c r="V257">
        <v>1200</v>
      </c>
      <c r="W257">
        <v>1</v>
      </c>
      <c r="X257">
        <v>25</v>
      </c>
      <c r="Y257">
        <v>3</v>
      </c>
      <c r="Z257">
        <v>26</v>
      </c>
      <c r="AA257" s="40" t="s">
        <v>426</v>
      </c>
      <c r="AB257" s="35" t="s">
        <v>377</v>
      </c>
      <c r="AC257">
        <v>4</v>
      </c>
      <c r="AD257">
        <v>51</v>
      </c>
      <c r="AE257" s="37" t="s">
        <v>410</v>
      </c>
      <c r="AF257">
        <v>10</v>
      </c>
      <c r="AG257">
        <v>11</v>
      </c>
      <c r="AH257">
        <v>8</v>
      </c>
      <c r="AL257" t="s">
        <v>18</v>
      </c>
      <c r="AX257" t="s">
        <v>1391</v>
      </c>
    </row>
    <row r="258" spans="1:50" hidden="1" x14ac:dyDescent="0.25">
      <c r="A258" s="18" t="s">
        <v>81</v>
      </c>
      <c r="B258" s="27" t="s">
        <v>100</v>
      </c>
      <c r="C258">
        <v>10.46</v>
      </c>
      <c r="D258">
        <v>10.360000000000001</v>
      </c>
      <c r="E258">
        <v>9</v>
      </c>
      <c r="G258">
        <v>6</v>
      </c>
      <c r="H258">
        <v>12</v>
      </c>
      <c r="J258" s="49" t="s">
        <v>349</v>
      </c>
      <c r="K258" s="49" t="s">
        <v>349</v>
      </c>
      <c r="L258" s="22" t="s">
        <v>43</v>
      </c>
      <c r="M258" s="98"/>
      <c r="N258">
        <v>126</v>
      </c>
      <c r="O258">
        <v>122</v>
      </c>
      <c r="P258">
        <v>1122</v>
      </c>
      <c r="S258">
        <v>13</v>
      </c>
      <c r="U258" s="30" t="str">
        <f>VLOOKUP(AF258, method!$A$1:$B$15, 2, 0)</f>
        <v>放頭</v>
      </c>
      <c r="V258">
        <v>1200</v>
      </c>
      <c r="W258">
        <v>1</v>
      </c>
      <c r="X258">
        <v>25</v>
      </c>
      <c r="Y258">
        <v>2</v>
      </c>
      <c r="Z258">
        <v>26</v>
      </c>
      <c r="AA258" s="40" t="s">
        <v>426</v>
      </c>
      <c r="AB258" s="35" t="s">
        <v>377</v>
      </c>
      <c r="AC258">
        <v>4</v>
      </c>
      <c r="AD258">
        <v>52</v>
      </c>
      <c r="AE258" s="37" t="s">
        <v>414</v>
      </c>
      <c r="AF258">
        <v>2</v>
      </c>
      <c r="AG258">
        <v>3</v>
      </c>
      <c r="AH258">
        <v>9</v>
      </c>
      <c r="AL258" t="s">
        <v>18</v>
      </c>
      <c r="AX258" t="s">
        <v>1391</v>
      </c>
    </row>
    <row r="259" spans="1:50" x14ac:dyDescent="0.25">
      <c r="A259" s="18" t="s">
        <v>81</v>
      </c>
      <c r="B259" s="18" t="s">
        <v>108</v>
      </c>
      <c r="C259">
        <v>57.32</v>
      </c>
      <c r="D259">
        <v>57.02</v>
      </c>
      <c r="E259" s="106">
        <v>4</v>
      </c>
      <c r="G259">
        <v>7</v>
      </c>
      <c r="H259">
        <v>8</v>
      </c>
      <c r="J259" s="44" t="s">
        <v>347</v>
      </c>
      <c r="K259" s="44" t="s">
        <v>347</v>
      </c>
      <c r="L259" s="17" t="s">
        <v>16</v>
      </c>
      <c r="M259" s="93"/>
      <c r="N259">
        <v>117</v>
      </c>
      <c r="O259">
        <v>125</v>
      </c>
      <c r="P259">
        <v>1209</v>
      </c>
      <c r="S259">
        <v>24</v>
      </c>
      <c r="U259" s="32" t="str">
        <f>VLOOKUP(AF259, method!$A$1:$B$15, 2, 0)</f>
        <v>中前</v>
      </c>
      <c r="V259" s="42">
        <v>1000</v>
      </c>
      <c r="W259">
        <v>0</v>
      </c>
      <c r="X259">
        <v>4</v>
      </c>
      <c r="Y259">
        <v>1</v>
      </c>
      <c r="Z259">
        <v>26</v>
      </c>
      <c r="AA259" s="39" t="s">
        <v>413</v>
      </c>
      <c r="AB259" s="35" t="s">
        <v>377</v>
      </c>
      <c r="AC259">
        <v>4</v>
      </c>
      <c r="AD259">
        <v>52</v>
      </c>
      <c r="AE259" s="37" t="s">
        <v>436</v>
      </c>
      <c r="AF259">
        <v>5</v>
      </c>
      <c r="AG259">
        <v>7</v>
      </c>
      <c r="AH259">
        <v>4</v>
      </c>
      <c r="AL259" t="s">
        <v>181</v>
      </c>
    </row>
    <row r="260" spans="1:50" hidden="1" x14ac:dyDescent="0.25">
      <c r="A260" s="18" t="s">
        <v>81</v>
      </c>
      <c r="B260" s="27" t="s">
        <v>100</v>
      </c>
      <c r="C260">
        <v>10.37</v>
      </c>
      <c r="D260">
        <v>10.669999999999998</v>
      </c>
      <c r="E260">
        <v>9</v>
      </c>
      <c r="G260">
        <v>6</v>
      </c>
      <c r="H260">
        <v>2</v>
      </c>
      <c r="J260" s="49" t="s">
        <v>349</v>
      </c>
      <c r="K260" s="49" t="s">
        <v>349</v>
      </c>
      <c r="L260" s="22" t="s">
        <v>43</v>
      </c>
      <c r="M260" s="98"/>
      <c r="N260">
        <v>126</v>
      </c>
      <c r="O260">
        <v>123</v>
      </c>
      <c r="P260">
        <v>1115</v>
      </c>
      <c r="S260">
        <v>2.2999999999999998</v>
      </c>
      <c r="U260" s="30" t="str">
        <f>VLOOKUP(AF260, method!$A$1:$B$15, 2, 0)</f>
        <v>放頭</v>
      </c>
      <c r="V260">
        <v>1200</v>
      </c>
      <c r="W260">
        <v>1</v>
      </c>
      <c r="X260">
        <v>3</v>
      </c>
      <c r="Y260">
        <v>12</v>
      </c>
      <c r="Z260">
        <v>25</v>
      </c>
      <c r="AA260" s="40" t="s">
        <v>446</v>
      </c>
      <c r="AB260" s="35" t="s">
        <v>377</v>
      </c>
      <c r="AC260">
        <v>4</v>
      </c>
      <c r="AD260">
        <v>52</v>
      </c>
      <c r="AE260" s="37" t="s">
        <v>423</v>
      </c>
      <c r="AF260">
        <v>1</v>
      </c>
      <c r="AG260">
        <v>1</v>
      </c>
      <c r="AH260">
        <v>9</v>
      </c>
      <c r="AL260" t="s">
        <v>18</v>
      </c>
      <c r="AX260" t="s">
        <v>1391</v>
      </c>
    </row>
    <row r="261" spans="1:50" hidden="1" x14ac:dyDescent="0.25">
      <c r="A261" s="18" t="s">
        <v>81</v>
      </c>
      <c r="B261" s="27" t="s">
        <v>100</v>
      </c>
      <c r="C261">
        <v>10.8</v>
      </c>
      <c r="D261">
        <v>10.8</v>
      </c>
      <c r="E261" s="15">
        <v>3</v>
      </c>
      <c r="F261" s="90"/>
      <c r="G261">
        <v>6</v>
      </c>
      <c r="H261">
        <v>10</v>
      </c>
      <c r="J261" s="49" t="s">
        <v>349</v>
      </c>
      <c r="K261" s="49" t="s">
        <v>349</v>
      </c>
      <c r="L261" s="22" t="s">
        <v>43</v>
      </c>
      <c r="M261" s="98"/>
      <c r="N261">
        <v>126</v>
      </c>
      <c r="O261">
        <v>121</v>
      </c>
      <c r="P261">
        <v>1114</v>
      </c>
      <c r="S261">
        <v>9</v>
      </c>
      <c r="U261" s="30" t="str">
        <f>VLOOKUP(AF261, method!$A$1:$B$15, 2, 0)</f>
        <v>放頭</v>
      </c>
      <c r="V261">
        <v>1200</v>
      </c>
      <c r="W261">
        <v>1</v>
      </c>
      <c r="X261">
        <v>12</v>
      </c>
      <c r="Y261">
        <v>11</v>
      </c>
      <c r="Z261">
        <v>25</v>
      </c>
      <c r="AA261" s="40" t="s">
        <v>376</v>
      </c>
      <c r="AB261" s="35" t="s">
        <v>370</v>
      </c>
      <c r="AC261">
        <v>4</v>
      </c>
      <c r="AD261">
        <v>51</v>
      </c>
      <c r="AE261" s="38" t="s">
        <v>463</v>
      </c>
      <c r="AF261">
        <v>1</v>
      </c>
      <c r="AG261">
        <v>1</v>
      </c>
      <c r="AH261">
        <v>3</v>
      </c>
      <c r="AL261" t="s">
        <v>18</v>
      </c>
      <c r="AX261" t="s">
        <v>1391</v>
      </c>
    </row>
    <row r="262" spans="1:50" hidden="1" x14ac:dyDescent="0.25">
      <c r="A262" s="18" t="s">
        <v>81</v>
      </c>
      <c r="B262" s="27" t="s">
        <v>100</v>
      </c>
      <c r="C262">
        <v>10.4</v>
      </c>
      <c r="D262">
        <v>10.9</v>
      </c>
      <c r="E262" s="15">
        <v>1</v>
      </c>
      <c r="F262" s="90"/>
      <c r="G262">
        <v>6</v>
      </c>
      <c r="H262">
        <v>1</v>
      </c>
      <c r="J262" s="49" t="s">
        <v>349</v>
      </c>
      <c r="K262" s="49" t="s">
        <v>349</v>
      </c>
      <c r="L262" s="22" t="s">
        <v>43</v>
      </c>
      <c r="M262" s="98"/>
      <c r="N262">
        <v>126</v>
      </c>
      <c r="O262">
        <v>118</v>
      </c>
      <c r="P262">
        <v>1101</v>
      </c>
      <c r="S262">
        <v>1.5</v>
      </c>
      <c r="U262" s="30" t="str">
        <f>VLOOKUP(AF262, method!$A$1:$B$15, 2, 0)</f>
        <v>放頭</v>
      </c>
      <c r="V262">
        <v>1200</v>
      </c>
      <c r="W262">
        <v>1</v>
      </c>
      <c r="X262">
        <v>22</v>
      </c>
      <c r="Y262">
        <v>10</v>
      </c>
      <c r="Z262">
        <v>25</v>
      </c>
      <c r="AA262" s="40" t="s">
        <v>426</v>
      </c>
      <c r="AB262" s="35" t="s">
        <v>377</v>
      </c>
      <c r="AC262">
        <v>4</v>
      </c>
      <c r="AD262">
        <v>45</v>
      </c>
      <c r="AE262" s="38" t="s">
        <v>461</v>
      </c>
      <c r="AF262">
        <v>1</v>
      </c>
      <c r="AG262">
        <v>1</v>
      </c>
      <c r="AH262">
        <v>1</v>
      </c>
      <c r="AL262" t="s">
        <v>18</v>
      </c>
      <c r="AX262" t="s">
        <v>1391</v>
      </c>
    </row>
    <row r="263" spans="1:50" hidden="1" x14ac:dyDescent="0.25">
      <c r="A263" s="18" t="s">
        <v>81</v>
      </c>
      <c r="B263" s="27" t="s">
        <v>100</v>
      </c>
      <c r="C263">
        <v>9.3699999999999992</v>
      </c>
      <c r="D263">
        <v>9.67</v>
      </c>
      <c r="E263" s="15">
        <v>2</v>
      </c>
      <c r="F263" s="90"/>
      <c r="G263">
        <v>6</v>
      </c>
      <c r="H263">
        <v>3</v>
      </c>
      <c r="J263" s="49" t="s">
        <v>349</v>
      </c>
      <c r="K263" s="49" t="s">
        <v>349</v>
      </c>
      <c r="L263" s="22" t="s">
        <v>43</v>
      </c>
      <c r="M263" s="98"/>
      <c r="N263">
        <v>126</v>
      </c>
      <c r="O263">
        <v>117</v>
      </c>
      <c r="P263">
        <v>1114</v>
      </c>
      <c r="S263">
        <v>8.5</v>
      </c>
      <c r="U263" s="30" t="str">
        <f>VLOOKUP(AF263, method!$A$1:$B$15, 2, 0)</f>
        <v>放頭</v>
      </c>
      <c r="V263">
        <v>1200</v>
      </c>
      <c r="W263">
        <v>1</v>
      </c>
      <c r="X263">
        <v>8</v>
      </c>
      <c r="Y263">
        <v>10</v>
      </c>
      <c r="Z263">
        <v>25</v>
      </c>
      <c r="AA263" s="40" t="s">
        <v>446</v>
      </c>
      <c r="AB263" s="35" t="s">
        <v>370</v>
      </c>
      <c r="AC263">
        <v>4</v>
      </c>
      <c r="AD263">
        <v>44</v>
      </c>
      <c r="AE263" s="38" t="s">
        <v>470</v>
      </c>
      <c r="AF263">
        <v>1</v>
      </c>
      <c r="AG263">
        <v>1</v>
      </c>
      <c r="AH263">
        <v>2</v>
      </c>
      <c r="AL263" t="s">
        <v>18</v>
      </c>
      <c r="AX263" t="s">
        <v>1391</v>
      </c>
    </row>
    <row r="264" spans="1:50" hidden="1" x14ac:dyDescent="0.25">
      <c r="A264" s="18" t="s">
        <v>81</v>
      </c>
      <c r="B264" s="27" t="s">
        <v>100</v>
      </c>
      <c r="C264">
        <v>57.8</v>
      </c>
      <c r="D264">
        <v>57.699999999999996</v>
      </c>
      <c r="E264" s="15">
        <v>1</v>
      </c>
      <c r="F264" s="90"/>
      <c r="G264">
        <v>6</v>
      </c>
      <c r="H264">
        <v>3</v>
      </c>
      <c r="J264" s="49" t="s">
        <v>349</v>
      </c>
      <c r="K264" s="49" t="s">
        <v>349</v>
      </c>
      <c r="L264" s="22" t="s">
        <v>43</v>
      </c>
      <c r="M264" s="98"/>
      <c r="N264">
        <v>126</v>
      </c>
      <c r="O264">
        <v>128</v>
      </c>
      <c r="P264">
        <v>1097</v>
      </c>
      <c r="S264">
        <v>4.0999999999999996</v>
      </c>
      <c r="U264" s="30" t="str">
        <f>VLOOKUP(AF264, method!$A$1:$B$15, 2, 0)</f>
        <v>放頭</v>
      </c>
      <c r="V264" s="42">
        <v>1000</v>
      </c>
      <c r="W264">
        <v>0</v>
      </c>
      <c r="X264">
        <v>17</v>
      </c>
      <c r="Y264">
        <v>9</v>
      </c>
      <c r="Z264">
        <v>25</v>
      </c>
      <c r="AA264" s="40" t="s">
        <v>426</v>
      </c>
      <c r="AB264" s="35" t="s">
        <v>377</v>
      </c>
      <c r="AC264">
        <v>5</v>
      </c>
      <c r="AD264">
        <v>38</v>
      </c>
      <c r="AE264" s="38" t="s">
        <v>470</v>
      </c>
      <c r="AF264">
        <v>1</v>
      </c>
      <c r="AG264">
        <v>1</v>
      </c>
      <c r="AH264">
        <v>1</v>
      </c>
      <c r="AL264" t="s">
        <v>113</v>
      </c>
      <c r="AX264" t="s">
        <v>1391</v>
      </c>
    </row>
    <row r="265" spans="1:50" hidden="1" x14ac:dyDescent="0.25">
      <c r="A265" s="18" t="s">
        <v>81</v>
      </c>
      <c r="B265" s="27" t="s">
        <v>100</v>
      </c>
      <c r="C265">
        <v>9.5500000000000007</v>
      </c>
      <c r="D265">
        <v>9.7500000000000018</v>
      </c>
      <c r="E265">
        <v>5</v>
      </c>
      <c r="G265">
        <v>6</v>
      </c>
      <c r="H265">
        <v>12</v>
      </c>
      <c r="J265" s="49" t="s">
        <v>349</v>
      </c>
      <c r="K265" s="59" t="s">
        <v>111</v>
      </c>
      <c r="L265" s="22" t="s">
        <v>43</v>
      </c>
      <c r="M265" s="98"/>
      <c r="N265">
        <v>126</v>
      </c>
      <c r="O265">
        <v>115</v>
      </c>
      <c r="P265">
        <v>1107</v>
      </c>
      <c r="S265">
        <v>14</v>
      </c>
      <c r="U265" s="30" t="str">
        <f>VLOOKUP(AF265, method!$A$1:$B$15, 2, 0)</f>
        <v>放頭</v>
      </c>
      <c r="V265">
        <v>1200</v>
      </c>
      <c r="W265">
        <v>1</v>
      </c>
      <c r="X265">
        <v>26</v>
      </c>
      <c r="Y265">
        <v>3</v>
      </c>
      <c r="Z265">
        <v>25</v>
      </c>
      <c r="AA265" s="41" t="s">
        <v>400</v>
      </c>
      <c r="AB265" s="35" t="s">
        <v>377</v>
      </c>
      <c r="AC265">
        <v>4</v>
      </c>
      <c r="AD265">
        <v>40</v>
      </c>
      <c r="AE265" s="38">
        <v>1</v>
      </c>
      <c r="AF265">
        <v>3</v>
      </c>
      <c r="AG265">
        <v>3</v>
      </c>
      <c r="AH265">
        <v>5</v>
      </c>
      <c r="AL265" t="s">
        <v>34</v>
      </c>
      <c r="AX265" t="s">
        <v>1391</v>
      </c>
    </row>
    <row r="266" spans="1:50" hidden="1" x14ac:dyDescent="0.25">
      <c r="A266" s="18" t="s">
        <v>81</v>
      </c>
      <c r="B266" s="27" t="s">
        <v>100</v>
      </c>
      <c r="C266">
        <v>10.3</v>
      </c>
      <c r="D266">
        <v>10.5</v>
      </c>
      <c r="E266">
        <v>4</v>
      </c>
      <c r="G266">
        <v>6</v>
      </c>
      <c r="H266">
        <v>3</v>
      </c>
      <c r="J266" s="49" t="s">
        <v>349</v>
      </c>
      <c r="K266" s="54" t="s">
        <v>64</v>
      </c>
      <c r="L266" s="22" t="s">
        <v>43</v>
      </c>
      <c r="M266" s="98"/>
      <c r="N266">
        <v>126</v>
      </c>
      <c r="O266">
        <v>119</v>
      </c>
      <c r="P266">
        <v>1090</v>
      </c>
      <c r="S266">
        <v>4</v>
      </c>
      <c r="U266" s="30" t="str">
        <f>VLOOKUP(AF266, method!$A$1:$B$15, 2, 0)</f>
        <v>放頭</v>
      </c>
      <c r="V266">
        <v>1200</v>
      </c>
      <c r="W266">
        <v>1</v>
      </c>
      <c r="X266">
        <v>5</v>
      </c>
      <c r="Y266">
        <v>3</v>
      </c>
      <c r="Z266">
        <v>25</v>
      </c>
      <c r="AA266" s="40" t="s">
        <v>446</v>
      </c>
      <c r="AB266" s="35" t="s">
        <v>377</v>
      </c>
      <c r="AC266">
        <v>4</v>
      </c>
      <c r="AD266">
        <v>41</v>
      </c>
      <c r="AE266" s="38">
        <v>2</v>
      </c>
      <c r="AF266">
        <v>2</v>
      </c>
      <c r="AG266">
        <v>2</v>
      </c>
      <c r="AH266">
        <v>4</v>
      </c>
      <c r="AL266" t="s">
        <v>34</v>
      </c>
      <c r="AX266" t="s">
        <v>1391</v>
      </c>
    </row>
    <row r="267" spans="1:50" hidden="1" x14ac:dyDescent="0.25">
      <c r="A267" s="18" t="s">
        <v>81</v>
      </c>
      <c r="B267" s="27" t="s">
        <v>100</v>
      </c>
      <c r="C267">
        <v>11.35</v>
      </c>
      <c r="D267">
        <v>11.35</v>
      </c>
      <c r="E267">
        <v>6</v>
      </c>
      <c r="G267">
        <v>6</v>
      </c>
      <c r="H267">
        <v>10</v>
      </c>
      <c r="J267" s="49" t="s">
        <v>349</v>
      </c>
      <c r="K267" s="67" t="s">
        <v>442</v>
      </c>
      <c r="L267" s="22" t="s">
        <v>43</v>
      </c>
      <c r="M267" s="98"/>
      <c r="N267">
        <v>126</v>
      </c>
      <c r="O267">
        <v>119</v>
      </c>
      <c r="P267">
        <v>1087</v>
      </c>
      <c r="S267">
        <v>24</v>
      </c>
      <c r="U267" s="32" t="str">
        <f>VLOOKUP(AF267, method!$A$1:$B$15, 2, 0)</f>
        <v>中前</v>
      </c>
      <c r="V267">
        <v>1200</v>
      </c>
      <c r="W267">
        <v>1</v>
      </c>
      <c r="X267">
        <v>12</v>
      </c>
      <c r="Y267">
        <v>2</v>
      </c>
      <c r="Z267">
        <v>25</v>
      </c>
      <c r="AA267" s="41" t="s">
        <v>400</v>
      </c>
      <c r="AB267" s="36" t="s">
        <v>487</v>
      </c>
      <c r="AC267">
        <v>4</v>
      </c>
      <c r="AD267">
        <v>43</v>
      </c>
      <c r="AE267" s="37" t="s">
        <v>473</v>
      </c>
      <c r="AF267">
        <v>7</v>
      </c>
      <c r="AG267">
        <v>6</v>
      </c>
      <c r="AH267">
        <v>6</v>
      </c>
      <c r="AL267" t="s">
        <v>34</v>
      </c>
      <c r="AX267" t="s">
        <v>1391</v>
      </c>
    </row>
    <row r="268" spans="1:50" hidden="1" x14ac:dyDescent="0.25">
      <c r="A268" s="18" t="s">
        <v>81</v>
      </c>
      <c r="B268" s="27" t="s">
        <v>100</v>
      </c>
      <c r="C268">
        <v>58.2</v>
      </c>
      <c r="D268">
        <v>58.400000000000006</v>
      </c>
      <c r="E268">
        <v>8</v>
      </c>
      <c r="G268">
        <v>6</v>
      </c>
      <c r="H268">
        <v>5</v>
      </c>
      <c r="J268" s="49" t="s">
        <v>349</v>
      </c>
      <c r="K268" s="51" t="s">
        <v>52</v>
      </c>
      <c r="L268" s="22" t="s">
        <v>43</v>
      </c>
      <c r="M268" s="98"/>
      <c r="N268">
        <v>126</v>
      </c>
      <c r="O268">
        <v>120</v>
      </c>
      <c r="P268">
        <v>1098</v>
      </c>
      <c r="S268">
        <v>72</v>
      </c>
      <c r="U268" s="32" t="str">
        <f>VLOOKUP(AF268, method!$A$1:$B$15, 2, 0)</f>
        <v>中前</v>
      </c>
      <c r="V268" s="42">
        <v>1000</v>
      </c>
      <c r="W268">
        <v>0</v>
      </c>
      <c r="X268">
        <v>26</v>
      </c>
      <c r="Y268">
        <v>1</v>
      </c>
      <c r="Z268">
        <v>25</v>
      </c>
      <c r="AA268" s="39" t="s">
        <v>384</v>
      </c>
      <c r="AB268" s="35" t="s">
        <v>377</v>
      </c>
      <c r="AC268">
        <v>4</v>
      </c>
      <c r="AD268">
        <v>45</v>
      </c>
      <c r="AE268" s="37" t="s">
        <v>410</v>
      </c>
      <c r="AF268">
        <v>5</v>
      </c>
      <c r="AG268">
        <v>5</v>
      </c>
      <c r="AH268">
        <v>8</v>
      </c>
      <c r="AL268" t="s">
        <v>34</v>
      </c>
      <c r="AX268" t="s">
        <v>1391</v>
      </c>
    </row>
    <row r="269" spans="1:50" hidden="1" x14ac:dyDescent="0.25">
      <c r="A269" s="18" t="s">
        <v>81</v>
      </c>
      <c r="B269" s="27" t="s">
        <v>100</v>
      </c>
      <c r="C269">
        <v>10.39</v>
      </c>
      <c r="D269">
        <v>10.49</v>
      </c>
      <c r="E269" s="15">
        <v>3</v>
      </c>
      <c r="F269" s="90"/>
      <c r="G269">
        <v>6</v>
      </c>
      <c r="H269">
        <v>7</v>
      </c>
      <c r="J269" s="49" t="s">
        <v>349</v>
      </c>
      <c r="K269" s="54" t="s">
        <v>64</v>
      </c>
      <c r="L269" s="22" t="s">
        <v>43</v>
      </c>
      <c r="M269" s="98"/>
      <c r="N269">
        <v>126</v>
      </c>
      <c r="O269">
        <v>122</v>
      </c>
      <c r="P269">
        <v>1116</v>
      </c>
      <c r="S269">
        <v>11</v>
      </c>
      <c r="U269" s="30" t="str">
        <f>VLOOKUP(AF269, method!$A$1:$B$15, 2, 0)</f>
        <v>放頭</v>
      </c>
      <c r="V269">
        <v>1200</v>
      </c>
      <c r="W269">
        <v>1</v>
      </c>
      <c r="X269">
        <v>15</v>
      </c>
      <c r="Y269">
        <v>1</v>
      </c>
      <c r="Z269">
        <v>25</v>
      </c>
      <c r="AA269" s="40" t="s">
        <v>426</v>
      </c>
      <c r="AB269" s="35" t="s">
        <v>377</v>
      </c>
      <c r="AC269">
        <v>4</v>
      </c>
      <c r="AD269">
        <v>45</v>
      </c>
      <c r="AE269" s="38" t="s">
        <v>550</v>
      </c>
      <c r="AF269">
        <v>1</v>
      </c>
      <c r="AG269">
        <v>1</v>
      </c>
      <c r="AH269">
        <v>3</v>
      </c>
      <c r="AL269" t="s">
        <v>34</v>
      </c>
      <c r="AX269" t="s">
        <v>1391</v>
      </c>
    </row>
    <row r="270" spans="1:50" hidden="1" x14ac:dyDescent="0.25">
      <c r="A270" s="18" t="s">
        <v>81</v>
      </c>
      <c r="B270" s="27" t="s">
        <v>100</v>
      </c>
      <c r="C270">
        <v>57.54</v>
      </c>
      <c r="D270">
        <v>57.64</v>
      </c>
      <c r="E270">
        <v>5</v>
      </c>
      <c r="G270">
        <v>6</v>
      </c>
      <c r="H270">
        <v>7</v>
      </c>
      <c r="J270" s="49" t="s">
        <v>349</v>
      </c>
      <c r="K270" s="66" t="s">
        <v>356</v>
      </c>
      <c r="L270" s="22" t="s">
        <v>43</v>
      </c>
      <c r="M270" s="98"/>
      <c r="N270">
        <v>126</v>
      </c>
      <c r="O270">
        <v>123</v>
      </c>
      <c r="P270">
        <v>1103</v>
      </c>
      <c r="S270">
        <v>32</v>
      </c>
      <c r="U270" s="32" t="str">
        <f>VLOOKUP(AF270, method!$A$1:$B$15, 2, 0)</f>
        <v>中前</v>
      </c>
      <c r="V270" s="42">
        <v>1000</v>
      </c>
      <c r="W270">
        <v>0</v>
      </c>
      <c r="X270">
        <v>4</v>
      </c>
      <c r="Y270">
        <v>12</v>
      </c>
      <c r="Z270">
        <v>24</v>
      </c>
      <c r="AA270" s="40" t="s">
        <v>376</v>
      </c>
      <c r="AB270" s="35" t="s">
        <v>377</v>
      </c>
      <c r="AC270">
        <v>4</v>
      </c>
      <c r="AD270">
        <v>46</v>
      </c>
      <c r="AE270" s="38" t="s">
        <v>511</v>
      </c>
      <c r="AF270">
        <v>7</v>
      </c>
      <c r="AG270">
        <v>7</v>
      </c>
      <c r="AH270">
        <v>5</v>
      </c>
      <c r="AL270" t="s">
        <v>623</v>
      </c>
      <c r="AX270" t="s">
        <v>1391</v>
      </c>
    </row>
    <row r="271" spans="1:50" hidden="1" x14ac:dyDescent="0.25">
      <c r="A271" s="18" t="s">
        <v>81</v>
      </c>
      <c r="B271" s="27" t="s">
        <v>100</v>
      </c>
      <c r="C271">
        <v>57.75</v>
      </c>
      <c r="D271">
        <v>58.050000000000004</v>
      </c>
      <c r="E271">
        <v>10</v>
      </c>
      <c r="G271">
        <v>6</v>
      </c>
      <c r="H271">
        <v>2</v>
      </c>
      <c r="J271" s="49" t="s">
        <v>349</v>
      </c>
      <c r="K271" s="45" t="s">
        <v>22</v>
      </c>
      <c r="L271" s="22" t="s">
        <v>43</v>
      </c>
      <c r="M271" s="98"/>
      <c r="N271">
        <v>126</v>
      </c>
      <c r="O271">
        <v>124</v>
      </c>
      <c r="P271">
        <v>1099</v>
      </c>
      <c r="S271">
        <v>8.9</v>
      </c>
      <c r="U271" s="32" t="str">
        <f>VLOOKUP(AF271, method!$A$1:$B$15, 2, 0)</f>
        <v>中前</v>
      </c>
      <c r="V271" s="42">
        <v>1000</v>
      </c>
      <c r="W271">
        <v>0</v>
      </c>
      <c r="X271">
        <v>13</v>
      </c>
      <c r="Y271">
        <v>11</v>
      </c>
      <c r="Z271">
        <v>24</v>
      </c>
      <c r="AA271" s="40" t="s">
        <v>426</v>
      </c>
      <c r="AB271" s="35" t="s">
        <v>377</v>
      </c>
      <c r="AC271">
        <v>4</v>
      </c>
      <c r="AD271">
        <v>48</v>
      </c>
      <c r="AE271" s="37" t="s">
        <v>531</v>
      </c>
      <c r="AF271">
        <v>7</v>
      </c>
      <c r="AG271">
        <v>7</v>
      </c>
      <c r="AH271">
        <v>10</v>
      </c>
      <c r="AL271" t="s">
        <v>474</v>
      </c>
      <c r="AX271" t="s">
        <v>1391</v>
      </c>
    </row>
    <row r="272" spans="1:50" hidden="1" x14ac:dyDescent="0.25">
      <c r="A272" s="18" t="s">
        <v>81</v>
      </c>
      <c r="B272" s="27" t="s">
        <v>100</v>
      </c>
      <c r="C272">
        <v>57.44</v>
      </c>
      <c r="D272">
        <v>57.74</v>
      </c>
      <c r="E272" s="15">
        <v>3</v>
      </c>
      <c r="F272" s="90"/>
      <c r="G272">
        <v>6</v>
      </c>
      <c r="H272">
        <v>1</v>
      </c>
      <c r="J272" s="49" t="s">
        <v>349</v>
      </c>
      <c r="K272" s="54" t="s">
        <v>64</v>
      </c>
      <c r="L272" s="22" t="s">
        <v>43</v>
      </c>
      <c r="M272" s="98"/>
      <c r="N272">
        <v>126</v>
      </c>
      <c r="O272">
        <v>124</v>
      </c>
      <c r="P272">
        <v>1087</v>
      </c>
      <c r="S272">
        <v>6.7</v>
      </c>
      <c r="U272" s="32" t="str">
        <f>VLOOKUP(AF272, method!$A$1:$B$15, 2, 0)</f>
        <v>中前</v>
      </c>
      <c r="V272" s="42">
        <v>1000</v>
      </c>
      <c r="W272">
        <v>0</v>
      </c>
      <c r="X272">
        <v>16</v>
      </c>
      <c r="Y272">
        <v>10</v>
      </c>
      <c r="Z272">
        <v>24</v>
      </c>
      <c r="AA272" s="40" t="s">
        <v>426</v>
      </c>
      <c r="AB272" s="35" t="s">
        <v>377</v>
      </c>
      <c r="AC272">
        <v>4</v>
      </c>
      <c r="AD272">
        <v>48</v>
      </c>
      <c r="AE272" s="38" t="s">
        <v>447</v>
      </c>
      <c r="AF272">
        <v>6</v>
      </c>
      <c r="AG272">
        <v>5</v>
      </c>
      <c r="AH272">
        <v>3</v>
      </c>
      <c r="AL272" t="s">
        <v>474</v>
      </c>
      <c r="AX272" t="s">
        <v>1391</v>
      </c>
    </row>
    <row r="273" spans="1:50" x14ac:dyDescent="0.25">
      <c r="A273" s="18" t="s">
        <v>81</v>
      </c>
      <c r="B273" s="22" t="s">
        <v>84</v>
      </c>
      <c r="C273">
        <v>57.37</v>
      </c>
      <c r="D273">
        <v>57.669999999999995</v>
      </c>
      <c r="E273" s="106">
        <v>4</v>
      </c>
      <c r="G273">
        <v>5</v>
      </c>
      <c r="H273">
        <v>2</v>
      </c>
      <c r="J273" s="56" t="s">
        <v>352</v>
      </c>
      <c r="K273" s="56" t="s">
        <v>352</v>
      </c>
      <c r="L273" s="21" t="s">
        <v>85</v>
      </c>
      <c r="M273" s="97"/>
      <c r="N273">
        <v>125</v>
      </c>
      <c r="O273">
        <v>115</v>
      </c>
      <c r="P273">
        <v>1072</v>
      </c>
      <c r="S273">
        <v>7.4</v>
      </c>
      <c r="U273" s="32" t="str">
        <f>VLOOKUP(AF273, method!$A$1:$B$15, 2, 0)</f>
        <v>中前</v>
      </c>
      <c r="V273" s="42">
        <v>1000</v>
      </c>
      <c r="W273">
        <v>0</v>
      </c>
      <c r="X273">
        <v>9</v>
      </c>
      <c r="Y273">
        <v>5</v>
      </c>
      <c r="Z273">
        <v>26</v>
      </c>
      <c r="AA273" s="39" t="s">
        <v>413</v>
      </c>
      <c r="AB273" s="36" t="s">
        <v>459</v>
      </c>
      <c r="AC273">
        <v>4</v>
      </c>
      <c r="AD273">
        <v>52</v>
      </c>
      <c r="AE273" s="38">
        <v>2</v>
      </c>
      <c r="AF273">
        <v>5</v>
      </c>
      <c r="AG273">
        <v>7</v>
      </c>
      <c r="AH273">
        <v>4</v>
      </c>
      <c r="AL273" t="s">
        <v>18</v>
      </c>
    </row>
    <row r="274" spans="1:50" x14ac:dyDescent="0.25">
      <c r="A274" s="18" t="s">
        <v>81</v>
      </c>
      <c r="B274" s="27" t="s">
        <v>100</v>
      </c>
      <c r="C274">
        <v>57.51</v>
      </c>
      <c r="D274">
        <v>57.41</v>
      </c>
      <c r="E274" s="107">
        <v>3</v>
      </c>
      <c r="F274" s="90"/>
      <c r="G274">
        <v>6</v>
      </c>
      <c r="H274">
        <v>10</v>
      </c>
      <c r="J274" s="49" t="s">
        <v>349</v>
      </c>
      <c r="K274" s="49" t="s">
        <v>349</v>
      </c>
      <c r="L274" s="22" t="s">
        <v>43</v>
      </c>
      <c r="M274" s="98"/>
      <c r="N274">
        <v>126</v>
      </c>
      <c r="O274">
        <v>122</v>
      </c>
      <c r="P274">
        <v>1120</v>
      </c>
      <c r="S274">
        <v>23</v>
      </c>
      <c r="U274" s="30" t="str">
        <f>VLOOKUP(AF274, method!$A$1:$B$15, 2, 0)</f>
        <v>放頭</v>
      </c>
      <c r="V274" s="42">
        <v>1000</v>
      </c>
      <c r="W274">
        <v>0</v>
      </c>
      <c r="X274">
        <v>1</v>
      </c>
      <c r="Y274">
        <v>2</v>
      </c>
      <c r="Z274">
        <v>26</v>
      </c>
      <c r="AA274" s="39" t="s">
        <v>390</v>
      </c>
      <c r="AB274" s="35" t="s">
        <v>377</v>
      </c>
      <c r="AC274">
        <v>4</v>
      </c>
      <c r="AD274">
        <v>52</v>
      </c>
      <c r="AE274" s="38">
        <v>1</v>
      </c>
      <c r="AF274">
        <v>2</v>
      </c>
      <c r="AG274">
        <v>2</v>
      </c>
      <c r="AH274">
        <v>3</v>
      </c>
      <c r="AL274" t="s">
        <v>18</v>
      </c>
    </row>
    <row r="275" spans="1:50" hidden="1" x14ac:dyDescent="0.25">
      <c r="A275" s="18" t="s">
        <v>81</v>
      </c>
      <c r="B275" s="28" t="s">
        <v>102</v>
      </c>
      <c r="C275">
        <v>12.14</v>
      </c>
      <c r="D275">
        <v>11.64</v>
      </c>
      <c r="E275">
        <v>14</v>
      </c>
      <c r="G275">
        <v>1</v>
      </c>
      <c r="H275">
        <v>9</v>
      </c>
      <c r="J275" s="46" t="s">
        <v>351</v>
      </c>
      <c r="K275" s="45" t="s">
        <v>22</v>
      </c>
      <c r="L275" s="19" t="s">
        <v>28</v>
      </c>
      <c r="M275" s="95"/>
      <c r="N275">
        <v>120</v>
      </c>
      <c r="O275">
        <v>124</v>
      </c>
      <c r="P275">
        <v>1068</v>
      </c>
      <c r="S275">
        <v>24</v>
      </c>
      <c r="U275" s="30" t="str">
        <f>VLOOKUP(AF275, method!$A$1:$B$15, 2, 0)</f>
        <v>放頭</v>
      </c>
      <c r="V275">
        <v>1200</v>
      </c>
      <c r="W275">
        <v>1</v>
      </c>
      <c r="X275">
        <v>15</v>
      </c>
      <c r="Y275">
        <v>11</v>
      </c>
      <c r="Z275">
        <v>25</v>
      </c>
      <c r="AA275" s="39" t="s">
        <v>384</v>
      </c>
      <c r="AB275" s="35" t="s">
        <v>377</v>
      </c>
      <c r="AC275" t="s">
        <v>404</v>
      </c>
      <c r="AD275">
        <v>52</v>
      </c>
      <c r="AE275" s="37" t="s">
        <v>625</v>
      </c>
      <c r="AF275">
        <v>3</v>
      </c>
      <c r="AG275">
        <v>4</v>
      </c>
      <c r="AH275">
        <v>14</v>
      </c>
      <c r="AL275" t="s">
        <v>385</v>
      </c>
      <c r="AX275" t="s">
        <v>1391</v>
      </c>
    </row>
    <row r="276" spans="1:50" hidden="1" x14ac:dyDescent="0.25">
      <c r="A276" s="18" t="s">
        <v>81</v>
      </c>
      <c r="B276" s="17" t="s">
        <v>105</v>
      </c>
      <c r="C276">
        <v>10.3</v>
      </c>
      <c r="D276">
        <v>10.600000000000001</v>
      </c>
      <c r="E276">
        <v>5</v>
      </c>
      <c r="G276">
        <v>11</v>
      </c>
      <c r="H276">
        <v>1</v>
      </c>
      <c r="J276" s="51" t="s">
        <v>52</v>
      </c>
      <c r="K276" s="52" t="s">
        <v>56</v>
      </c>
      <c r="L276" s="24" t="s">
        <v>53</v>
      </c>
      <c r="M276" s="100"/>
      <c r="N276">
        <v>125</v>
      </c>
      <c r="O276">
        <v>127</v>
      </c>
      <c r="P276">
        <v>1083</v>
      </c>
      <c r="S276">
        <v>10</v>
      </c>
      <c r="U276" s="30" t="str">
        <f>VLOOKUP(AF276, method!$A$1:$B$15, 2, 0)</f>
        <v>放頭</v>
      </c>
      <c r="V276">
        <v>1200</v>
      </c>
      <c r="W276">
        <v>1</v>
      </c>
      <c r="X276">
        <v>8</v>
      </c>
      <c r="Y276">
        <v>7</v>
      </c>
      <c r="Z276">
        <v>26</v>
      </c>
      <c r="AA276" s="40" t="s">
        <v>426</v>
      </c>
      <c r="AB276" s="35" t="s">
        <v>377</v>
      </c>
      <c r="AC276">
        <v>4</v>
      </c>
      <c r="AD276">
        <v>50</v>
      </c>
      <c r="AE276" s="38" t="s">
        <v>517</v>
      </c>
      <c r="AF276">
        <v>3</v>
      </c>
      <c r="AG276">
        <v>3</v>
      </c>
      <c r="AH276">
        <v>5</v>
      </c>
      <c r="AL276" t="s">
        <v>385</v>
      </c>
      <c r="AX276" t="s">
        <v>1391</v>
      </c>
    </row>
    <row r="277" spans="1:50" hidden="1" x14ac:dyDescent="0.25">
      <c r="A277" s="18" t="s">
        <v>81</v>
      </c>
      <c r="B277" s="17" t="s">
        <v>105</v>
      </c>
      <c r="C277">
        <v>9.89</v>
      </c>
      <c r="D277">
        <v>9.7900000000000009</v>
      </c>
      <c r="E277">
        <v>6</v>
      </c>
      <c r="G277">
        <v>11</v>
      </c>
      <c r="H277">
        <v>9</v>
      </c>
      <c r="J277" s="51" t="s">
        <v>52</v>
      </c>
      <c r="K277" s="52" t="s">
        <v>56</v>
      </c>
      <c r="L277" s="24" t="s">
        <v>53</v>
      </c>
      <c r="M277" s="100"/>
      <c r="N277">
        <v>125</v>
      </c>
      <c r="O277">
        <v>127</v>
      </c>
      <c r="P277">
        <v>1088</v>
      </c>
      <c r="S277">
        <v>14</v>
      </c>
      <c r="U277" s="31" t="str">
        <f>VLOOKUP(AF277, method!$A$1:$B$15, 2, 0)</f>
        <v>中後</v>
      </c>
      <c r="V277">
        <v>1200</v>
      </c>
      <c r="W277">
        <v>1</v>
      </c>
      <c r="X277">
        <v>10</v>
      </c>
      <c r="Y277">
        <v>6</v>
      </c>
      <c r="Z277">
        <v>26</v>
      </c>
      <c r="AA277" s="40" t="s">
        <v>446</v>
      </c>
      <c r="AB277" s="35" t="s">
        <v>377</v>
      </c>
      <c r="AC277">
        <v>4</v>
      </c>
      <c r="AD277">
        <v>51</v>
      </c>
      <c r="AE277" s="37">
        <v>4</v>
      </c>
      <c r="AF277">
        <v>8</v>
      </c>
      <c r="AG277">
        <v>6</v>
      </c>
      <c r="AH277">
        <v>6</v>
      </c>
      <c r="AL277" t="s">
        <v>385</v>
      </c>
      <c r="AX277" t="s">
        <v>1391</v>
      </c>
    </row>
    <row r="278" spans="1:50" hidden="1" x14ac:dyDescent="0.25">
      <c r="A278" s="18" t="s">
        <v>81</v>
      </c>
      <c r="B278" s="17" t="s">
        <v>105</v>
      </c>
      <c r="C278">
        <v>11.63</v>
      </c>
      <c r="D278">
        <v>12.030000000000001</v>
      </c>
      <c r="E278">
        <v>11</v>
      </c>
      <c r="G278">
        <v>11</v>
      </c>
      <c r="H278">
        <v>1</v>
      </c>
      <c r="J278" s="51" t="s">
        <v>52</v>
      </c>
      <c r="K278" s="47" t="s">
        <v>32</v>
      </c>
      <c r="L278" s="24" t="s">
        <v>53</v>
      </c>
      <c r="M278" s="100"/>
      <c r="N278">
        <v>125</v>
      </c>
      <c r="O278">
        <v>126</v>
      </c>
      <c r="P278">
        <v>1086</v>
      </c>
      <c r="S278">
        <v>3.4</v>
      </c>
      <c r="U278" s="32" t="str">
        <f>VLOOKUP(AF278, method!$A$1:$B$15, 2, 0)</f>
        <v>中前</v>
      </c>
      <c r="V278">
        <v>1200</v>
      </c>
      <c r="W278">
        <v>1</v>
      </c>
      <c r="X278">
        <v>20</v>
      </c>
      <c r="Y278">
        <v>5</v>
      </c>
      <c r="Z278">
        <v>26</v>
      </c>
      <c r="AA278" s="40" t="s">
        <v>376</v>
      </c>
      <c r="AB278" s="35" t="s">
        <v>377</v>
      </c>
      <c r="AC278">
        <v>4</v>
      </c>
      <c r="AD278">
        <v>51</v>
      </c>
      <c r="AE278" s="37" t="s">
        <v>582</v>
      </c>
      <c r="AF278">
        <v>4</v>
      </c>
      <c r="AG278">
        <v>4</v>
      </c>
      <c r="AH278">
        <v>11</v>
      </c>
      <c r="AL278" t="s">
        <v>385</v>
      </c>
      <c r="AX278" t="s">
        <v>1391</v>
      </c>
    </row>
    <row r="279" spans="1:50" hidden="1" x14ac:dyDescent="0.25">
      <c r="A279" s="18" t="s">
        <v>81</v>
      </c>
      <c r="B279" s="17" t="s">
        <v>105</v>
      </c>
      <c r="C279">
        <v>10.220000000000001</v>
      </c>
      <c r="D279">
        <v>10.120000000000001</v>
      </c>
      <c r="E279">
        <v>4</v>
      </c>
      <c r="G279">
        <v>11</v>
      </c>
      <c r="H279">
        <v>8</v>
      </c>
      <c r="J279" s="51" t="s">
        <v>52</v>
      </c>
      <c r="K279" s="47" t="s">
        <v>32</v>
      </c>
      <c r="L279" s="24" t="s">
        <v>53</v>
      </c>
      <c r="M279" s="100"/>
      <c r="N279">
        <v>125</v>
      </c>
      <c r="O279">
        <v>127</v>
      </c>
      <c r="P279">
        <v>1083</v>
      </c>
      <c r="S279">
        <v>2.5</v>
      </c>
      <c r="U279" s="30" t="str">
        <f>VLOOKUP(AF279, method!$A$1:$B$15, 2, 0)</f>
        <v>放頭</v>
      </c>
      <c r="V279">
        <v>1200</v>
      </c>
      <c r="W279">
        <v>1</v>
      </c>
      <c r="X279">
        <v>29</v>
      </c>
      <c r="Y279">
        <v>4</v>
      </c>
      <c r="Z279">
        <v>26</v>
      </c>
      <c r="AA279" s="40" t="s">
        <v>398</v>
      </c>
      <c r="AB279" s="35" t="s">
        <v>377</v>
      </c>
      <c r="AC279">
        <v>4</v>
      </c>
      <c r="AD279">
        <v>51</v>
      </c>
      <c r="AE279" s="38" t="s">
        <v>447</v>
      </c>
      <c r="AF279">
        <v>3</v>
      </c>
      <c r="AG279">
        <v>2</v>
      </c>
      <c r="AH279">
        <v>4</v>
      </c>
      <c r="AL279" t="s">
        <v>385</v>
      </c>
      <c r="AX279" t="s">
        <v>1391</v>
      </c>
    </row>
    <row r="280" spans="1:50" hidden="1" x14ac:dyDescent="0.25">
      <c r="A280" s="18" t="s">
        <v>81</v>
      </c>
      <c r="B280" s="17" t="s">
        <v>105</v>
      </c>
      <c r="C280">
        <v>9.48</v>
      </c>
      <c r="D280">
        <v>10.08</v>
      </c>
      <c r="E280" s="15">
        <v>1</v>
      </c>
      <c r="F280" s="90"/>
      <c r="G280">
        <v>11</v>
      </c>
      <c r="H280">
        <v>1</v>
      </c>
      <c r="J280" s="51" t="s">
        <v>52</v>
      </c>
      <c r="K280" s="47" t="s">
        <v>32</v>
      </c>
      <c r="L280" s="24" t="s">
        <v>53</v>
      </c>
      <c r="M280" s="100"/>
      <c r="N280">
        <v>125</v>
      </c>
      <c r="O280">
        <v>120</v>
      </c>
      <c r="P280">
        <v>1067</v>
      </c>
      <c r="S280">
        <v>2.2000000000000002</v>
      </c>
      <c r="U280" s="32" t="str">
        <f>VLOOKUP(AF280, method!$A$1:$B$15, 2, 0)</f>
        <v>中前</v>
      </c>
      <c r="V280">
        <v>1200</v>
      </c>
      <c r="W280">
        <v>1</v>
      </c>
      <c r="X280">
        <v>22</v>
      </c>
      <c r="Y280">
        <v>4</v>
      </c>
      <c r="Z280">
        <v>26</v>
      </c>
      <c r="AA280" s="40" t="s">
        <v>426</v>
      </c>
      <c r="AB280" s="35" t="s">
        <v>370</v>
      </c>
      <c r="AC280">
        <v>4</v>
      </c>
      <c r="AD280">
        <v>44</v>
      </c>
      <c r="AE280" s="38">
        <v>2</v>
      </c>
      <c r="AF280">
        <v>5</v>
      </c>
      <c r="AG280">
        <v>4</v>
      </c>
      <c r="AH280">
        <v>1</v>
      </c>
      <c r="AL280" t="s">
        <v>626</v>
      </c>
      <c r="AX280" t="s">
        <v>1391</v>
      </c>
    </row>
    <row r="281" spans="1:50" hidden="1" x14ac:dyDescent="0.25">
      <c r="A281" s="18" t="s">
        <v>81</v>
      </c>
      <c r="B281" s="17" t="s">
        <v>105</v>
      </c>
      <c r="C281">
        <v>9.3000000000000007</v>
      </c>
      <c r="D281">
        <v>9.4</v>
      </c>
      <c r="E281" s="106">
        <v>8</v>
      </c>
      <c r="G281">
        <v>11</v>
      </c>
      <c r="H281">
        <v>10</v>
      </c>
      <c r="J281" s="51" t="s">
        <v>52</v>
      </c>
      <c r="K281" s="48" t="s">
        <v>37</v>
      </c>
      <c r="L281" s="24" t="s">
        <v>53</v>
      </c>
      <c r="M281" s="100"/>
      <c r="N281">
        <v>125</v>
      </c>
      <c r="O281">
        <v>121</v>
      </c>
      <c r="P281">
        <v>1086</v>
      </c>
      <c r="S281">
        <v>17</v>
      </c>
      <c r="U281" s="31" t="str">
        <f>VLOOKUP(AF281, method!$A$1:$B$15, 2, 0)</f>
        <v>中後</v>
      </c>
      <c r="V281">
        <v>1200</v>
      </c>
      <c r="W281">
        <v>1</v>
      </c>
      <c r="X281">
        <v>22</v>
      </c>
      <c r="Y281">
        <v>3</v>
      </c>
      <c r="Z281">
        <v>26</v>
      </c>
      <c r="AA281" s="39" t="s">
        <v>369</v>
      </c>
      <c r="AB281" s="35" t="s">
        <v>370</v>
      </c>
      <c r="AC281">
        <v>4</v>
      </c>
      <c r="AD281">
        <v>46</v>
      </c>
      <c r="AE281" s="37" t="s">
        <v>531</v>
      </c>
      <c r="AF281">
        <v>9</v>
      </c>
      <c r="AG281">
        <v>10</v>
      </c>
      <c r="AH281">
        <v>8</v>
      </c>
      <c r="AL281" t="s">
        <v>297</v>
      </c>
      <c r="AX281" t="s">
        <v>1391</v>
      </c>
    </row>
    <row r="282" spans="1:50" hidden="1" x14ac:dyDescent="0.25">
      <c r="A282" s="18" t="s">
        <v>81</v>
      </c>
      <c r="B282" s="17" t="s">
        <v>105</v>
      </c>
      <c r="C282">
        <v>21.75</v>
      </c>
      <c r="D282">
        <v>22.05</v>
      </c>
      <c r="E282" s="106">
        <v>4</v>
      </c>
      <c r="G282">
        <v>11</v>
      </c>
      <c r="H282">
        <v>5</v>
      </c>
      <c r="J282" s="51" t="s">
        <v>52</v>
      </c>
      <c r="K282" s="54" t="s">
        <v>64</v>
      </c>
      <c r="L282" s="24" t="s">
        <v>53</v>
      </c>
      <c r="M282" s="100"/>
      <c r="N282">
        <v>125</v>
      </c>
      <c r="O282">
        <v>123</v>
      </c>
      <c r="P282">
        <v>1084</v>
      </c>
      <c r="S282">
        <v>10</v>
      </c>
      <c r="U282" s="30" t="str">
        <f>VLOOKUP(AF282, method!$A$1:$B$15, 2, 0)</f>
        <v>放頭</v>
      </c>
      <c r="V282">
        <v>1400</v>
      </c>
      <c r="W282">
        <v>1</v>
      </c>
      <c r="X282">
        <v>15</v>
      </c>
      <c r="Y282">
        <v>3</v>
      </c>
      <c r="Z282">
        <v>26</v>
      </c>
      <c r="AA282" s="39" t="s">
        <v>430</v>
      </c>
      <c r="AB282" s="35" t="s">
        <v>370</v>
      </c>
      <c r="AC282">
        <v>4</v>
      </c>
      <c r="AD282">
        <v>48</v>
      </c>
      <c r="AE282" s="38" t="s">
        <v>447</v>
      </c>
      <c r="AF282">
        <v>3</v>
      </c>
      <c r="AG282">
        <v>4</v>
      </c>
      <c r="AH282">
        <v>4</v>
      </c>
      <c r="AI282">
        <v>4</v>
      </c>
      <c r="AL282" t="s">
        <v>385</v>
      </c>
      <c r="AX282" t="s">
        <v>1391</v>
      </c>
    </row>
    <row r="283" spans="1:50" hidden="1" x14ac:dyDescent="0.25">
      <c r="A283" s="18" t="s">
        <v>81</v>
      </c>
      <c r="B283" s="17" t="s">
        <v>105</v>
      </c>
      <c r="C283">
        <v>9.61</v>
      </c>
      <c r="D283">
        <v>9.61</v>
      </c>
      <c r="E283" s="106">
        <v>5</v>
      </c>
      <c r="G283">
        <v>11</v>
      </c>
      <c r="H283">
        <v>11</v>
      </c>
      <c r="J283" s="51" t="s">
        <v>52</v>
      </c>
      <c r="K283" s="50" t="s">
        <v>46</v>
      </c>
      <c r="L283" s="24" t="s">
        <v>53</v>
      </c>
      <c r="M283" s="100"/>
      <c r="N283">
        <v>125</v>
      </c>
      <c r="O283">
        <v>126</v>
      </c>
      <c r="P283">
        <v>1082</v>
      </c>
      <c r="S283">
        <v>15</v>
      </c>
      <c r="U283" s="33" t="str">
        <f>VLOOKUP(AF283, method!$A$1:$B$15, 2, 0)</f>
        <v>留後</v>
      </c>
      <c r="V283">
        <v>1200</v>
      </c>
      <c r="W283">
        <v>1</v>
      </c>
      <c r="X283">
        <v>19</v>
      </c>
      <c r="Y283">
        <v>2</v>
      </c>
      <c r="Z283">
        <v>26</v>
      </c>
      <c r="AA283" s="39" t="s">
        <v>369</v>
      </c>
      <c r="AB283" s="35" t="s">
        <v>377</v>
      </c>
      <c r="AC283">
        <v>4</v>
      </c>
      <c r="AD283">
        <v>49</v>
      </c>
      <c r="AE283" s="37">
        <v>3</v>
      </c>
      <c r="AF283">
        <v>12</v>
      </c>
      <c r="AG283">
        <v>9</v>
      </c>
      <c r="AH283">
        <v>5</v>
      </c>
      <c r="AL283" t="s">
        <v>528</v>
      </c>
      <c r="AX283" t="s">
        <v>1391</v>
      </c>
    </row>
    <row r="284" spans="1:50" hidden="1" x14ac:dyDescent="0.25">
      <c r="A284" s="18" t="s">
        <v>81</v>
      </c>
      <c r="B284" s="17" t="s">
        <v>105</v>
      </c>
      <c r="C284">
        <v>9.8800000000000008</v>
      </c>
      <c r="D284">
        <v>10.280000000000001</v>
      </c>
      <c r="E284" s="15">
        <v>3</v>
      </c>
      <c r="F284" s="90"/>
      <c r="G284">
        <v>11</v>
      </c>
      <c r="H284">
        <v>3</v>
      </c>
      <c r="J284" s="51" t="s">
        <v>52</v>
      </c>
      <c r="K284" s="50" t="s">
        <v>46</v>
      </c>
      <c r="L284" s="24" t="s">
        <v>53</v>
      </c>
      <c r="M284" s="100"/>
      <c r="N284">
        <v>125</v>
      </c>
      <c r="O284">
        <v>126</v>
      </c>
      <c r="P284">
        <v>1085</v>
      </c>
      <c r="S284">
        <v>6.9</v>
      </c>
      <c r="U284" s="32" t="str">
        <f>VLOOKUP(AF284, method!$A$1:$B$15, 2, 0)</f>
        <v>中前</v>
      </c>
      <c r="V284">
        <v>1200</v>
      </c>
      <c r="W284">
        <v>1</v>
      </c>
      <c r="X284">
        <v>28</v>
      </c>
      <c r="Y284">
        <v>1</v>
      </c>
      <c r="Z284">
        <v>26</v>
      </c>
      <c r="AA284" s="40" t="s">
        <v>398</v>
      </c>
      <c r="AB284" s="35" t="s">
        <v>370</v>
      </c>
      <c r="AC284">
        <v>4</v>
      </c>
      <c r="AD284">
        <v>50</v>
      </c>
      <c r="AE284" s="38" t="s">
        <v>550</v>
      </c>
      <c r="AF284">
        <v>7</v>
      </c>
      <c r="AG284">
        <v>7</v>
      </c>
      <c r="AH284">
        <v>3</v>
      </c>
      <c r="AL284" t="s">
        <v>223</v>
      </c>
      <c r="AX284" t="s">
        <v>1391</v>
      </c>
    </row>
    <row r="285" spans="1:50" hidden="1" x14ac:dyDescent="0.25">
      <c r="A285" s="18" t="s">
        <v>81</v>
      </c>
      <c r="B285" s="17" t="s">
        <v>105</v>
      </c>
      <c r="C285">
        <v>8.9</v>
      </c>
      <c r="D285">
        <v>9</v>
      </c>
      <c r="E285" s="106">
        <v>4</v>
      </c>
      <c r="G285">
        <v>11</v>
      </c>
      <c r="H285">
        <v>6</v>
      </c>
      <c r="J285" s="51" t="s">
        <v>52</v>
      </c>
      <c r="K285" s="50" t="s">
        <v>46</v>
      </c>
      <c r="L285" s="24" t="s">
        <v>53</v>
      </c>
      <c r="M285" s="100"/>
      <c r="N285">
        <v>125</v>
      </c>
      <c r="O285">
        <v>128</v>
      </c>
      <c r="P285">
        <v>1074</v>
      </c>
      <c r="S285">
        <v>7.2</v>
      </c>
      <c r="U285" s="32" t="str">
        <f>VLOOKUP(AF285, method!$A$1:$B$15, 2, 0)</f>
        <v>中前</v>
      </c>
      <c r="V285">
        <v>1200</v>
      </c>
      <c r="W285">
        <v>1</v>
      </c>
      <c r="X285">
        <v>4</v>
      </c>
      <c r="Y285">
        <v>1</v>
      </c>
      <c r="Z285">
        <v>26</v>
      </c>
      <c r="AA285" s="41" t="s">
        <v>400</v>
      </c>
      <c r="AB285" s="35" t="s">
        <v>377</v>
      </c>
      <c r="AC285">
        <v>4</v>
      </c>
      <c r="AD285">
        <v>52</v>
      </c>
      <c r="AE285" s="37" t="s">
        <v>531</v>
      </c>
      <c r="AF285">
        <v>6</v>
      </c>
      <c r="AG285">
        <v>5</v>
      </c>
      <c r="AH285">
        <v>4</v>
      </c>
      <c r="AL285" t="s">
        <v>223</v>
      </c>
      <c r="AX285" t="s">
        <v>1391</v>
      </c>
    </row>
    <row r="286" spans="1:50" hidden="1" x14ac:dyDescent="0.25">
      <c r="A286" s="18" t="s">
        <v>81</v>
      </c>
      <c r="B286" s="17" t="s">
        <v>105</v>
      </c>
      <c r="C286">
        <v>10.34</v>
      </c>
      <c r="D286">
        <v>10.64</v>
      </c>
      <c r="E286">
        <v>8</v>
      </c>
      <c r="G286">
        <v>11</v>
      </c>
      <c r="H286">
        <v>1</v>
      </c>
      <c r="J286" s="51" t="s">
        <v>52</v>
      </c>
      <c r="K286" s="47" t="s">
        <v>32</v>
      </c>
      <c r="L286" s="24" t="s">
        <v>53</v>
      </c>
      <c r="M286" s="100"/>
      <c r="N286">
        <v>125</v>
      </c>
      <c r="O286">
        <v>128</v>
      </c>
      <c r="P286">
        <v>1073</v>
      </c>
      <c r="S286">
        <v>2.4</v>
      </c>
      <c r="U286" s="32" t="str">
        <f>VLOOKUP(AF286, method!$A$1:$B$15, 2, 0)</f>
        <v>中前</v>
      </c>
      <c r="V286">
        <v>1200</v>
      </c>
      <c r="W286">
        <v>1</v>
      </c>
      <c r="X286">
        <v>17</v>
      </c>
      <c r="Y286">
        <v>12</v>
      </c>
      <c r="Z286">
        <v>25</v>
      </c>
      <c r="AA286" s="40" t="s">
        <v>426</v>
      </c>
      <c r="AB286" s="35" t="s">
        <v>377</v>
      </c>
      <c r="AC286">
        <v>4</v>
      </c>
      <c r="AD286">
        <v>52</v>
      </c>
      <c r="AE286" s="38" t="s">
        <v>517</v>
      </c>
      <c r="AF286">
        <v>7</v>
      </c>
      <c r="AG286">
        <v>6</v>
      </c>
      <c r="AH286">
        <v>8</v>
      </c>
      <c r="AL286" t="s">
        <v>629</v>
      </c>
      <c r="AX286" t="s">
        <v>1391</v>
      </c>
    </row>
    <row r="287" spans="1:50" hidden="1" x14ac:dyDescent="0.25">
      <c r="A287" s="18" t="s">
        <v>81</v>
      </c>
      <c r="B287" s="17" t="s">
        <v>105</v>
      </c>
      <c r="C287">
        <v>9.11</v>
      </c>
      <c r="D287">
        <v>9.11</v>
      </c>
      <c r="E287" s="15">
        <v>3</v>
      </c>
      <c r="F287" s="90"/>
      <c r="G287">
        <v>11</v>
      </c>
      <c r="H287">
        <v>4</v>
      </c>
      <c r="J287" s="51" t="s">
        <v>52</v>
      </c>
      <c r="K287" s="50" t="s">
        <v>46</v>
      </c>
      <c r="L287" s="24" t="s">
        <v>53</v>
      </c>
      <c r="M287" s="100"/>
      <c r="N287">
        <v>125</v>
      </c>
      <c r="O287">
        <v>130</v>
      </c>
      <c r="P287">
        <v>1074</v>
      </c>
      <c r="S287">
        <v>7</v>
      </c>
      <c r="U287" s="32" t="str">
        <f>VLOOKUP(AF287, method!$A$1:$B$15, 2, 0)</f>
        <v>中前</v>
      </c>
      <c r="V287">
        <v>1200</v>
      </c>
      <c r="W287">
        <v>1</v>
      </c>
      <c r="X287">
        <v>30</v>
      </c>
      <c r="Y287">
        <v>11</v>
      </c>
      <c r="Z287">
        <v>25</v>
      </c>
      <c r="AA287" s="41" t="s">
        <v>400</v>
      </c>
      <c r="AB287" s="35" t="s">
        <v>377</v>
      </c>
      <c r="AC287">
        <v>4</v>
      </c>
      <c r="AD287">
        <v>53</v>
      </c>
      <c r="AE287" s="38" t="s">
        <v>517</v>
      </c>
      <c r="AF287">
        <v>4</v>
      </c>
      <c r="AG287">
        <v>4</v>
      </c>
      <c r="AH287">
        <v>3</v>
      </c>
      <c r="AL287" t="s">
        <v>630</v>
      </c>
      <c r="AX287" t="s">
        <v>1391</v>
      </c>
    </row>
    <row r="288" spans="1:50" hidden="1" x14ac:dyDescent="0.25">
      <c r="A288" s="18" t="s">
        <v>81</v>
      </c>
      <c r="B288" s="17" t="s">
        <v>105</v>
      </c>
      <c r="C288">
        <v>9.76</v>
      </c>
      <c r="D288">
        <v>10.06</v>
      </c>
      <c r="E288" s="15">
        <v>3</v>
      </c>
      <c r="F288" s="90"/>
      <c r="G288">
        <v>11</v>
      </c>
      <c r="H288">
        <v>2</v>
      </c>
      <c r="J288" s="51" t="s">
        <v>52</v>
      </c>
      <c r="K288" s="50" t="s">
        <v>46</v>
      </c>
      <c r="L288" s="24" t="s">
        <v>53</v>
      </c>
      <c r="M288" s="100"/>
      <c r="N288">
        <v>125</v>
      </c>
      <c r="O288">
        <v>128</v>
      </c>
      <c r="P288">
        <v>1076</v>
      </c>
      <c r="S288">
        <v>2.2000000000000002</v>
      </c>
      <c r="U288" s="32" t="str">
        <f>VLOOKUP(AF288, method!$A$1:$B$15, 2, 0)</f>
        <v>中前</v>
      </c>
      <c r="V288">
        <v>1200</v>
      </c>
      <c r="W288">
        <v>1</v>
      </c>
      <c r="X288">
        <v>5</v>
      </c>
      <c r="Y288">
        <v>11</v>
      </c>
      <c r="Z288">
        <v>25</v>
      </c>
      <c r="AA288" s="40" t="s">
        <v>446</v>
      </c>
      <c r="AB288" s="35" t="s">
        <v>370</v>
      </c>
      <c r="AC288">
        <v>4</v>
      </c>
      <c r="AD288">
        <v>53</v>
      </c>
      <c r="AE288" s="38" t="s">
        <v>447</v>
      </c>
      <c r="AF288">
        <v>6</v>
      </c>
      <c r="AG288">
        <v>5</v>
      </c>
      <c r="AH288">
        <v>3</v>
      </c>
      <c r="AL288" t="s">
        <v>632</v>
      </c>
      <c r="AX288" t="s">
        <v>1391</v>
      </c>
    </row>
    <row r="289" spans="1:50" hidden="1" x14ac:dyDescent="0.25">
      <c r="A289" s="18" t="s">
        <v>81</v>
      </c>
      <c r="B289" s="17" t="s">
        <v>105</v>
      </c>
      <c r="C289">
        <v>10.34</v>
      </c>
      <c r="D289">
        <v>10.44</v>
      </c>
      <c r="E289" s="15">
        <v>2</v>
      </c>
      <c r="F289" s="90"/>
      <c r="G289">
        <v>11</v>
      </c>
      <c r="H289">
        <v>6</v>
      </c>
      <c r="J289" s="51" t="s">
        <v>52</v>
      </c>
      <c r="K289" s="50" t="s">
        <v>46</v>
      </c>
      <c r="L289" s="24" t="s">
        <v>53</v>
      </c>
      <c r="M289" s="100"/>
      <c r="N289">
        <v>125</v>
      </c>
      <c r="O289">
        <v>128</v>
      </c>
      <c r="P289">
        <v>1067</v>
      </c>
      <c r="S289">
        <v>3.6</v>
      </c>
      <c r="U289" s="31" t="str">
        <f>VLOOKUP(AF289, method!$A$1:$B$15, 2, 0)</f>
        <v>中後</v>
      </c>
      <c r="V289">
        <v>1200</v>
      </c>
      <c r="W289">
        <v>1</v>
      </c>
      <c r="X289">
        <v>15</v>
      </c>
      <c r="Y289">
        <v>10</v>
      </c>
      <c r="Z289">
        <v>25</v>
      </c>
      <c r="AA289" s="40" t="s">
        <v>376</v>
      </c>
      <c r="AB289" s="35" t="s">
        <v>370</v>
      </c>
      <c r="AC289">
        <v>4</v>
      </c>
      <c r="AD289">
        <v>51</v>
      </c>
      <c r="AE289" s="38" t="s">
        <v>432</v>
      </c>
      <c r="AF289">
        <v>8</v>
      </c>
      <c r="AG289">
        <v>7</v>
      </c>
      <c r="AH289">
        <v>2</v>
      </c>
      <c r="AL289" t="s">
        <v>633</v>
      </c>
      <c r="AX289" t="s">
        <v>1391</v>
      </c>
    </row>
    <row r="290" spans="1:50" hidden="1" x14ac:dyDescent="0.25">
      <c r="A290" s="18" t="s">
        <v>81</v>
      </c>
      <c r="B290" s="17" t="s">
        <v>105</v>
      </c>
      <c r="C290">
        <v>10.69</v>
      </c>
      <c r="D290">
        <v>10.59</v>
      </c>
      <c r="E290">
        <v>7</v>
      </c>
      <c r="G290">
        <v>11</v>
      </c>
      <c r="H290">
        <v>8</v>
      </c>
      <c r="J290" s="51" t="s">
        <v>52</v>
      </c>
      <c r="K290" s="50" t="s">
        <v>46</v>
      </c>
      <c r="L290" s="20" t="s">
        <v>33</v>
      </c>
      <c r="M290" s="96"/>
      <c r="N290">
        <v>125</v>
      </c>
      <c r="O290">
        <v>128</v>
      </c>
      <c r="P290">
        <v>1036</v>
      </c>
      <c r="S290">
        <v>13</v>
      </c>
      <c r="U290" s="31" t="str">
        <f>VLOOKUP(AF290, method!$A$1:$B$15, 2, 0)</f>
        <v>中後</v>
      </c>
      <c r="V290">
        <v>1200</v>
      </c>
      <c r="W290">
        <v>1</v>
      </c>
      <c r="X290">
        <v>10</v>
      </c>
      <c r="Y290">
        <v>9</v>
      </c>
      <c r="Z290">
        <v>25</v>
      </c>
      <c r="AA290" s="40" t="s">
        <v>376</v>
      </c>
      <c r="AB290" s="35" t="s">
        <v>377</v>
      </c>
      <c r="AC290">
        <v>4</v>
      </c>
      <c r="AD290">
        <v>53</v>
      </c>
      <c r="AE290" s="37" t="s">
        <v>467</v>
      </c>
      <c r="AF290">
        <v>10</v>
      </c>
      <c r="AG290">
        <v>11</v>
      </c>
      <c r="AH290">
        <v>7</v>
      </c>
      <c r="AL290" t="s">
        <v>608</v>
      </c>
      <c r="AX290" t="s">
        <v>1391</v>
      </c>
    </row>
    <row r="291" spans="1:50" hidden="1" x14ac:dyDescent="0.25">
      <c r="A291" s="18" t="s">
        <v>81</v>
      </c>
      <c r="B291" s="17" t="s">
        <v>105</v>
      </c>
      <c r="C291">
        <v>9.7799999999999994</v>
      </c>
      <c r="D291">
        <v>9.58</v>
      </c>
      <c r="E291">
        <v>7</v>
      </c>
      <c r="G291">
        <v>11</v>
      </c>
      <c r="H291">
        <v>9</v>
      </c>
      <c r="J291" s="51" t="s">
        <v>52</v>
      </c>
      <c r="K291" s="47" t="s">
        <v>32</v>
      </c>
      <c r="L291" s="20" t="s">
        <v>33</v>
      </c>
      <c r="M291" s="96"/>
      <c r="N291">
        <v>125</v>
      </c>
      <c r="O291">
        <v>132</v>
      </c>
      <c r="P291">
        <v>1056</v>
      </c>
      <c r="S291">
        <v>7.6</v>
      </c>
      <c r="U291" s="31" t="str">
        <f>VLOOKUP(AF291, method!$A$1:$B$15, 2, 0)</f>
        <v>中後</v>
      </c>
      <c r="V291">
        <v>1200</v>
      </c>
      <c r="W291">
        <v>1</v>
      </c>
      <c r="X291">
        <v>16</v>
      </c>
      <c r="Y291">
        <v>7</v>
      </c>
      <c r="Z291">
        <v>25</v>
      </c>
      <c r="AA291" s="40" t="s">
        <v>426</v>
      </c>
      <c r="AB291" s="35" t="s">
        <v>370</v>
      </c>
      <c r="AC291">
        <v>4</v>
      </c>
      <c r="AD291">
        <v>57</v>
      </c>
      <c r="AE291" s="37">
        <v>3</v>
      </c>
      <c r="AF291">
        <v>9</v>
      </c>
      <c r="AG291">
        <v>9</v>
      </c>
      <c r="AH291">
        <v>7</v>
      </c>
      <c r="AL291" t="s">
        <v>608</v>
      </c>
      <c r="AX291" t="s">
        <v>1391</v>
      </c>
    </row>
    <row r="292" spans="1:50" hidden="1" x14ac:dyDescent="0.25">
      <c r="A292" s="18" t="s">
        <v>81</v>
      </c>
      <c r="B292" s="17" t="s">
        <v>105</v>
      </c>
      <c r="C292">
        <v>9.74</v>
      </c>
      <c r="D292">
        <v>9.5400000000000009</v>
      </c>
      <c r="E292">
        <v>4</v>
      </c>
      <c r="G292">
        <v>11</v>
      </c>
      <c r="H292">
        <v>8</v>
      </c>
      <c r="J292" s="51" t="s">
        <v>52</v>
      </c>
      <c r="K292" s="50" t="s">
        <v>46</v>
      </c>
      <c r="L292" s="20" t="s">
        <v>33</v>
      </c>
      <c r="M292" s="96"/>
      <c r="N292">
        <v>125</v>
      </c>
      <c r="O292">
        <v>132</v>
      </c>
      <c r="P292">
        <v>1062</v>
      </c>
      <c r="S292">
        <v>9.6999999999999993</v>
      </c>
      <c r="U292" s="31" t="str">
        <f>VLOOKUP(AF292, method!$A$1:$B$15, 2, 0)</f>
        <v>中後</v>
      </c>
      <c r="V292">
        <v>1200</v>
      </c>
      <c r="W292">
        <v>1</v>
      </c>
      <c r="X292">
        <v>25</v>
      </c>
      <c r="Y292">
        <v>6</v>
      </c>
      <c r="Z292">
        <v>25</v>
      </c>
      <c r="AA292" s="40" t="s">
        <v>398</v>
      </c>
      <c r="AB292" s="35" t="s">
        <v>370</v>
      </c>
      <c r="AC292">
        <v>4</v>
      </c>
      <c r="AD292">
        <v>57</v>
      </c>
      <c r="AE292" s="38" t="s">
        <v>463</v>
      </c>
      <c r="AF292">
        <v>9</v>
      </c>
      <c r="AG292">
        <v>9</v>
      </c>
      <c r="AH292">
        <v>4</v>
      </c>
      <c r="AL292" t="s">
        <v>608</v>
      </c>
      <c r="AX292" t="s">
        <v>1391</v>
      </c>
    </row>
    <row r="293" spans="1:50" hidden="1" x14ac:dyDescent="0.25">
      <c r="A293" s="18" t="s">
        <v>81</v>
      </c>
      <c r="B293" s="17" t="s">
        <v>105</v>
      </c>
      <c r="C293">
        <v>10.14</v>
      </c>
      <c r="D293">
        <v>10.340000000000002</v>
      </c>
      <c r="E293" s="15">
        <v>2</v>
      </c>
      <c r="F293" s="90"/>
      <c r="G293">
        <v>11</v>
      </c>
      <c r="H293">
        <v>3</v>
      </c>
      <c r="J293" s="51" t="s">
        <v>52</v>
      </c>
      <c r="K293" s="50" t="s">
        <v>46</v>
      </c>
      <c r="L293" s="20" t="s">
        <v>33</v>
      </c>
      <c r="M293" s="96"/>
      <c r="N293">
        <v>125</v>
      </c>
      <c r="O293">
        <v>130</v>
      </c>
      <c r="P293">
        <v>1062</v>
      </c>
      <c r="S293">
        <v>6.4</v>
      </c>
      <c r="U293" s="31" t="str">
        <f>VLOOKUP(AF293, method!$A$1:$B$15, 2, 0)</f>
        <v>中後</v>
      </c>
      <c r="V293">
        <v>1200</v>
      </c>
      <c r="W293">
        <v>1</v>
      </c>
      <c r="X293">
        <v>28</v>
      </c>
      <c r="Y293">
        <v>5</v>
      </c>
      <c r="Z293">
        <v>25</v>
      </c>
      <c r="AA293" s="40" t="s">
        <v>446</v>
      </c>
      <c r="AB293" s="35" t="s">
        <v>370</v>
      </c>
      <c r="AC293">
        <v>4</v>
      </c>
      <c r="AD293">
        <v>55</v>
      </c>
      <c r="AE293" s="38" t="s">
        <v>434</v>
      </c>
      <c r="AF293">
        <v>8</v>
      </c>
      <c r="AG293">
        <v>7</v>
      </c>
      <c r="AH293">
        <v>2</v>
      </c>
      <c r="AL293" t="s">
        <v>608</v>
      </c>
      <c r="AX293" t="s">
        <v>1391</v>
      </c>
    </row>
    <row r="294" spans="1:50" hidden="1" x14ac:dyDescent="0.25">
      <c r="A294" s="18" t="s">
        <v>81</v>
      </c>
      <c r="B294" s="17" t="s">
        <v>105</v>
      </c>
      <c r="C294">
        <v>57.8</v>
      </c>
      <c r="D294">
        <v>57.5</v>
      </c>
      <c r="E294">
        <v>11</v>
      </c>
      <c r="G294">
        <v>11</v>
      </c>
      <c r="H294">
        <v>9</v>
      </c>
      <c r="J294" s="51" t="s">
        <v>52</v>
      </c>
      <c r="K294" s="50" t="s">
        <v>46</v>
      </c>
      <c r="L294" s="20" t="s">
        <v>33</v>
      </c>
      <c r="M294" s="96"/>
      <c r="N294">
        <v>125</v>
      </c>
      <c r="O294">
        <v>135</v>
      </c>
      <c r="P294">
        <v>1069</v>
      </c>
      <c r="S294">
        <v>9</v>
      </c>
      <c r="U294" s="31" t="str">
        <f>VLOOKUP(AF294, method!$A$1:$B$15, 2, 0)</f>
        <v>中後</v>
      </c>
      <c r="V294" s="42">
        <v>1000</v>
      </c>
      <c r="W294">
        <v>0</v>
      </c>
      <c r="X294">
        <v>23</v>
      </c>
      <c r="Y294">
        <v>4</v>
      </c>
      <c r="Z294">
        <v>25</v>
      </c>
      <c r="AA294" s="40" t="s">
        <v>398</v>
      </c>
      <c r="AB294" s="35" t="s">
        <v>377</v>
      </c>
      <c r="AC294">
        <v>4</v>
      </c>
      <c r="AD294">
        <v>57</v>
      </c>
      <c r="AE294" s="37" t="s">
        <v>428</v>
      </c>
      <c r="AF294">
        <v>8</v>
      </c>
      <c r="AG294">
        <v>7</v>
      </c>
      <c r="AH294">
        <v>11</v>
      </c>
      <c r="AL294" t="s">
        <v>608</v>
      </c>
      <c r="AX294" t="s">
        <v>1391</v>
      </c>
    </row>
    <row r="295" spans="1:50" hidden="1" x14ac:dyDescent="0.25">
      <c r="A295" s="18" t="s">
        <v>81</v>
      </c>
      <c r="B295" s="17" t="s">
        <v>105</v>
      </c>
      <c r="C295">
        <v>57.1</v>
      </c>
      <c r="D295">
        <v>56.9</v>
      </c>
      <c r="E295">
        <v>4</v>
      </c>
      <c r="G295">
        <v>11</v>
      </c>
      <c r="H295">
        <v>8</v>
      </c>
      <c r="J295" s="51" t="s">
        <v>52</v>
      </c>
      <c r="K295" s="50" t="s">
        <v>46</v>
      </c>
      <c r="L295" s="20" t="s">
        <v>33</v>
      </c>
      <c r="M295" s="96"/>
      <c r="N295">
        <v>125</v>
      </c>
      <c r="O295">
        <v>132</v>
      </c>
      <c r="P295">
        <v>1072</v>
      </c>
      <c r="S295">
        <v>11</v>
      </c>
      <c r="U295" s="31" t="str">
        <f>VLOOKUP(AF295, method!$A$1:$B$15, 2, 0)</f>
        <v>中後</v>
      </c>
      <c r="V295" s="42">
        <v>1000</v>
      </c>
      <c r="W295">
        <v>0</v>
      </c>
      <c r="X295">
        <v>2</v>
      </c>
      <c r="Y295">
        <v>4</v>
      </c>
      <c r="Z295">
        <v>25</v>
      </c>
      <c r="AA295" s="40" t="s">
        <v>446</v>
      </c>
      <c r="AB295" s="35" t="s">
        <v>370</v>
      </c>
      <c r="AC295">
        <v>4</v>
      </c>
      <c r="AD295">
        <v>57</v>
      </c>
      <c r="AE295" s="38">
        <v>1</v>
      </c>
      <c r="AF295">
        <v>9</v>
      </c>
      <c r="AG295">
        <v>9</v>
      </c>
      <c r="AH295">
        <v>4</v>
      </c>
      <c r="AL295" t="s">
        <v>608</v>
      </c>
      <c r="AX295" t="s">
        <v>1391</v>
      </c>
    </row>
    <row r="296" spans="1:50" hidden="1" x14ac:dyDescent="0.25">
      <c r="A296" s="18" t="s">
        <v>81</v>
      </c>
      <c r="B296" s="17" t="s">
        <v>105</v>
      </c>
      <c r="C296">
        <v>56.78</v>
      </c>
      <c r="D296">
        <v>56.680000000000007</v>
      </c>
      <c r="E296">
        <v>6</v>
      </c>
      <c r="G296">
        <v>11</v>
      </c>
      <c r="H296">
        <v>7</v>
      </c>
      <c r="J296" s="51" t="s">
        <v>52</v>
      </c>
      <c r="K296" s="50" t="s">
        <v>46</v>
      </c>
      <c r="L296" s="20" t="s">
        <v>33</v>
      </c>
      <c r="M296" s="96"/>
      <c r="N296">
        <v>125</v>
      </c>
      <c r="O296">
        <v>135</v>
      </c>
      <c r="P296">
        <v>1074</v>
      </c>
      <c r="S296">
        <v>9.9</v>
      </c>
      <c r="U296" s="33" t="str">
        <f>VLOOKUP(AF296, method!$A$1:$B$15, 2, 0)</f>
        <v>留後</v>
      </c>
      <c r="V296" s="42">
        <v>1000</v>
      </c>
      <c r="W296">
        <v>0</v>
      </c>
      <c r="X296">
        <v>15</v>
      </c>
      <c r="Y296">
        <v>3</v>
      </c>
      <c r="Z296">
        <v>25</v>
      </c>
      <c r="AA296" s="39" t="s">
        <v>430</v>
      </c>
      <c r="AB296" s="35" t="s">
        <v>370</v>
      </c>
      <c r="AC296">
        <v>4</v>
      </c>
      <c r="AD296">
        <v>59</v>
      </c>
      <c r="AE296" s="37">
        <v>3</v>
      </c>
      <c r="AF296">
        <v>12</v>
      </c>
      <c r="AG296">
        <v>10</v>
      </c>
      <c r="AH296">
        <v>6</v>
      </c>
      <c r="AL296" t="s">
        <v>608</v>
      </c>
      <c r="AX296" t="s">
        <v>1391</v>
      </c>
    </row>
    <row r="297" spans="1:50" hidden="1" x14ac:dyDescent="0.25">
      <c r="A297" s="18" t="s">
        <v>81</v>
      </c>
      <c r="B297" s="17" t="s">
        <v>105</v>
      </c>
      <c r="C297">
        <v>10.38</v>
      </c>
      <c r="D297">
        <v>10.58</v>
      </c>
      <c r="E297">
        <v>7</v>
      </c>
      <c r="G297">
        <v>11</v>
      </c>
      <c r="H297">
        <v>12</v>
      </c>
      <c r="J297" s="51" t="s">
        <v>52</v>
      </c>
      <c r="K297" s="54" t="s">
        <v>64</v>
      </c>
      <c r="L297" s="20" t="s">
        <v>33</v>
      </c>
      <c r="M297" s="96"/>
      <c r="N297">
        <v>125</v>
      </c>
      <c r="O297">
        <v>119</v>
      </c>
      <c r="P297">
        <v>1074</v>
      </c>
      <c r="S297">
        <v>56</v>
      </c>
      <c r="U297" s="32" t="str">
        <f>VLOOKUP(AF297, method!$A$1:$B$15, 2, 0)</f>
        <v>中前</v>
      </c>
      <c r="V297">
        <v>1200</v>
      </c>
      <c r="W297">
        <v>1</v>
      </c>
      <c r="X297">
        <v>19</v>
      </c>
      <c r="Y297">
        <v>2</v>
      </c>
      <c r="Z297">
        <v>25</v>
      </c>
      <c r="AA297" s="40" t="s">
        <v>426</v>
      </c>
      <c r="AB297" s="35" t="s">
        <v>377</v>
      </c>
      <c r="AC297">
        <v>3</v>
      </c>
      <c r="AD297">
        <v>61</v>
      </c>
      <c r="AE297" s="37">
        <v>4</v>
      </c>
      <c r="AF297">
        <v>5</v>
      </c>
      <c r="AG297">
        <v>4</v>
      </c>
      <c r="AH297">
        <v>7</v>
      </c>
      <c r="AL297" t="s">
        <v>637</v>
      </c>
      <c r="AX297" t="s">
        <v>1391</v>
      </c>
    </row>
    <row r="298" spans="1:50" hidden="1" x14ac:dyDescent="0.25">
      <c r="A298" s="18" t="s">
        <v>81</v>
      </c>
      <c r="B298" s="17" t="s">
        <v>105</v>
      </c>
      <c r="C298">
        <v>10.27</v>
      </c>
      <c r="D298">
        <v>10.569999999999999</v>
      </c>
      <c r="E298">
        <v>10</v>
      </c>
      <c r="G298">
        <v>11</v>
      </c>
      <c r="H298">
        <v>5</v>
      </c>
      <c r="J298" s="51" t="s">
        <v>52</v>
      </c>
      <c r="K298" s="45" t="s">
        <v>22</v>
      </c>
      <c r="L298" s="20" t="s">
        <v>33</v>
      </c>
      <c r="M298" s="96"/>
      <c r="N298">
        <v>125</v>
      </c>
      <c r="O298">
        <v>121</v>
      </c>
      <c r="P298">
        <v>1075</v>
      </c>
      <c r="S298">
        <v>11</v>
      </c>
      <c r="U298" s="31" t="str">
        <f>VLOOKUP(AF298, method!$A$1:$B$15, 2, 0)</f>
        <v>中後</v>
      </c>
      <c r="V298">
        <v>1200</v>
      </c>
      <c r="W298">
        <v>1</v>
      </c>
      <c r="X298">
        <v>22</v>
      </c>
      <c r="Y298">
        <v>1</v>
      </c>
      <c r="Z298">
        <v>25</v>
      </c>
      <c r="AA298" s="40" t="s">
        <v>398</v>
      </c>
      <c r="AB298" s="35" t="s">
        <v>377</v>
      </c>
      <c r="AC298">
        <v>3</v>
      </c>
      <c r="AD298">
        <v>63</v>
      </c>
      <c r="AE298" s="37" t="s">
        <v>467</v>
      </c>
      <c r="AF298">
        <v>10</v>
      </c>
      <c r="AG298">
        <v>12</v>
      </c>
      <c r="AH298">
        <v>10</v>
      </c>
      <c r="AL298" t="s">
        <v>18</v>
      </c>
      <c r="AX298" t="s">
        <v>1391</v>
      </c>
    </row>
    <row r="299" spans="1:50" hidden="1" x14ac:dyDescent="0.25">
      <c r="A299" s="18" t="s">
        <v>81</v>
      </c>
      <c r="B299" s="17" t="s">
        <v>105</v>
      </c>
      <c r="C299">
        <v>9.9</v>
      </c>
      <c r="D299">
        <v>10</v>
      </c>
      <c r="E299">
        <v>7</v>
      </c>
      <c r="G299">
        <v>11</v>
      </c>
      <c r="H299">
        <v>14</v>
      </c>
      <c r="J299" s="51" t="s">
        <v>52</v>
      </c>
      <c r="K299" s="51" t="s">
        <v>52</v>
      </c>
      <c r="L299" s="20" t="s">
        <v>33</v>
      </c>
      <c r="M299" s="96"/>
      <c r="N299">
        <v>125</v>
      </c>
      <c r="O299">
        <v>121</v>
      </c>
      <c r="P299">
        <v>1075</v>
      </c>
      <c r="S299">
        <v>19</v>
      </c>
      <c r="U299" s="33" t="str">
        <f>VLOOKUP(AF299, method!$A$1:$B$15, 2, 0)</f>
        <v>留後</v>
      </c>
      <c r="V299">
        <v>1200</v>
      </c>
      <c r="W299">
        <v>1</v>
      </c>
      <c r="X299">
        <v>22</v>
      </c>
      <c r="Y299">
        <v>12</v>
      </c>
      <c r="Z299">
        <v>24</v>
      </c>
      <c r="AA299" s="39" t="s">
        <v>384</v>
      </c>
      <c r="AB299" s="35" t="s">
        <v>377</v>
      </c>
      <c r="AC299">
        <v>3</v>
      </c>
      <c r="AD299">
        <v>65</v>
      </c>
      <c r="AE299" s="37" t="s">
        <v>423</v>
      </c>
      <c r="AF299">
        <v>13</v>
      </c>
      <c r="AG299">
        <v>13</v>
      </c>
      <c r="AH299">
        <v>7</v>
      </c>
      <c r="AL299" t="s">
        <v>18</v>
      </c>
      <c r="AX299" t="s">
        <v>1391</v>
      </c>
    </row>
    <row r="300" spans="1:50" hidden="1" x14ac:dyDescent="0.25">
      <c r="A300" s="18" t="s">
        <v>81</v>
      </c>
      <c r="B300" s="17" t="s">
        <v>105</v>
      </c>
      <c r="C300">
        <v>9.16</v>
      </c>
      <c r="D300">
        <v>9.26</v>
      </c>
      <c r="E300">
        <v>5</v>
      </c>
      <c r="G300">
        <v>11</v>
      </c>
      <c r="H300">
        <v>11</v>
      </c>
      <c r="J300" s="51" t="s">
        <v>52</v>
      </c>
      <c r="K300" s="45" t="s">
        <v>22</v>
      </c>
      <c r="L300" s="20" t="s">
        <v>33</v>
      </c>
      <c r="M300" s="96"/>
      <c r="N300">
        <v>125</v>
      </c>
      <c r="O300">
        <v>121</v>
      </c>
      <c r="P300">
        <v>1058</v>
      </c>
      <c r="S300">
        <v>111</v>
      </c>
      <c r="U300" s="31" t="str">
        <f>VLOOKUP(AF300, method!$A$1:$B$15, 2, 0)</f>
        <v>中後</v>
      </c>
      <c r="V300">
        <v>1200</v>
      </c>
      <c r="W300">
        <v>1</v>
      </c>
      <c r="X300">
        <v>17</v>
      </c>
      <c r="Y300">
        <v>11</v>
      </c>
      <c r="Z300">
        <v>24</v>
      </c>
      <c r="AA300" s="39" t="s">
        <v>390</v>
      </c>
      <c r="AB300" s="35" t="s">
        <v>377</v>
      </c>
      <c r="AC300">
        <v>3</v>
      </c>
      <c r="AD300">
        <v>66</v>
      </c>
      <c r="AE300" s="38" t="s">
        <v>447</v>
      </c>
      <c r="AF300">
        <v>8</v>
      </c>
      <c r="AG300">
        <v>9</v>
      </c>
      <c r="AH300">
        <v>5</v>
      </c>
      <c r="AL300" t="s">
        <v>18</v>
      </c>
      <c r="AX300" t="s">
        <v>1391</v>
      </c>
    </row>
    <row r="301" spans="1:50" hidden="1" x14ac:dyDescent="0.25">
      <c r="A301" s="18" t="s">
        <v>81</v>
      </c>
      <c r="B301" s="17" t="s">
        <v>105</v>
      </c>
      <c r="C301">
        <v>9.59</v>
      </c>
      <c r="D301">
        <v>9.59</v>
      </c>
      <c r="E301">
        <v>7</v>
      </c>
      <c r="G301">
        <v>11</v>
      </c>
      <c r="H301">
        <v>9</v>
      </c>
      <c r="J301" s="51" t="s">
        <v>52</v>
      </c>
      <c r="K301" s="45" t="s">
        <v>22</v>
      </c>
      <c r="L301" s="20" t="s">
        <v>33</v>
      </c>
      <c r="M301" s="96"/>
      <c r="N301">
        <v>125</v>
      </c>
      <c r="O301">
        <v>124</v>
      </c>
      <c r="P301">
        <v>1055</v>
      </c>
      <c r="S301">
        <v>98</v>
      </c>
      <c r="U301" s="31" t="str">
        <f>VLOOKUP(AF301, method!$A$1:$B$15, 2, 0)</f>
        <v>中後</v>
      </c>
      <c r="V301">
        <v>1200</v>
      </c>
      <c r="W301">
        <v>1</v>
      </c>
      <c r="X301">
        <v>3</v>
      </c>
      <c r="Y301">
        <v>11</v>
      </c>
      <c r="Z301">
        <v>24</v>
      </c>
      <c r="AA301" s="39" t="s">
        <v>430</v>
      </c>
      <c r="AB301" s="35" t="s">
        <v>370</v>
      </c>
      <c r="AC301">
        <v>3</v>
      </c>
      <c r="AD301">
        <v>66</v>
      </c>
      <c r="AE301" s="37" t="s">
        <v>410</v>
      </c>
      <c r="AF301">
        <v>8</v>
      </c>
      <c r="AG301">
        <v>9</v>
      </c>
      <c r="AH301">
        <v>7</v>
      </c>
      <c r="AL301" t="s">
        <v>181</v>
      </c>
      <c r="AX301" t="s">
        <v>1391</v>
      </c>
    </row>
    <row r="302" spans="1:50" x14ac:dyDescent="0.25">
      <c r="A302" s="18" t="s">
        <v>81</v>
      </c>
      <c r="B302" s="23" t="s">
        <v>87</v>
      </c>
      <c r="C302">
        <v>57.7</v>
      </c>
      <c r="D302">
        <v>58</v>
      </c>
      <c r="E302" s="107">
        <v>1</v>
      </c>
      <c r="F302" s="90"/>
      <c r="G302">
        <v>8</v>
      </c>
      <c r="H302">
        <v>9</v>
      </c>
      <c r="J302" s="48" t="s">
        <v>37</v>
      </c>
      <c r="K302" s="48" t="s">
        <v>37</v>
      </c>
      <c r="L302" s="21" t="s">
        <v>38</v>
      </c>
      <c r="M302" s="97"/>
      <c r="N302">
        <v>134</v>
      </c>
      <c r="O302">
        <v>124</v>
      </c>
      <c r="P302">
        <v>1160</v>
      </c>
      <c r="S302">
        <v>70</v>
      </c>
      <c r="U302" s="30" t="str">
        <f>VLOOKUP(AF302, method!$A$1:$B$15, 2, 0)</f>
        <v>放頭</v>
      </c>
      <c r="V302" s="42">
        <v>1000</v>
      </c>
      <c r="W302">
        <v>0</v>
      </c>
      <c r="X302">
        <v>9</v>
      </c>
      <c r="Y302">
        <v>5</v>
      </c>
      <c r="Z302">
        <v>26</v>
      </c>
      <c r="AA302" s="39" t="s">
        <v>413</v>
      </c>
      <c r="AB302" s="36" t="s">
        <v>459</v>
      </c>
      <c r="AC302">
        <v>4</v>
      </c>
      <c r="AD302">
        <v>51</v>
      </c>
      <c r="AE302" s="38" t="s">
        <v>463</v>
      </c>
      <c r="AF302">
        <v>2</v>
      </c>
      <c r="AG302">
        <v>2</v>
      </c>
      <c r="AH302">
        <v>1</v>
      </c>
      <c r="AL302" t="s">
        <v>94</v>
      </c>
    </row>
    <row r="303" spans="1:50" x14ac:dyDescent="0.25">
      <c r="A303" s="18" t="s">
        <v>81</v>
      </c>
      <c r="B303" s="18" t="s">
        <v>108</v>
      </c>
      <c r="C303">
        <v>57.74</v>
      </c>
      <c r="D303">
        <v>57.640000000000008</v>
      </c>
      <c r="E303" s="106">
        <v>7</v>
      </c>
      <c r="G303">
        <v>7</v>
      </c>
      <c r="H303">
        <v>2</v>
      </c>
      <c r="J303" s="44" t="s">
        <v>347</v>
      </c>
      <c r="K303" s="44" t="s">
        <v>347</v>
      </c>
      <c r="L303" s="17" t="s">
        <v>16</v>
      </c>
      <c r="M303" s="93"/>
      <c r="N303">
        <v>117</v>
      </c>
      <c r="O303">
        <v>125</v>
      </c>
      <c r="P303">
        <v>1219</v>
      </c>
      <c r="S303">
        <v>28</v>
      </c>
      <c r="U303" s="32" t="str">
        <f>VLOOKUP(AF303, method!$A$1:$B$15, 2, 0)</f>
        <v>中前</v>
      </c>
      <c r="V303" s="42">
        <v>1000</v>
      </c>
      <c r="W303">
        <v>0</v>
      </c>
      <c r="X303">
        <v>1</v>
      </c>
      <c r="Y303">
        <v>2</v>
      </c>
      <c r="Z303">
        <v>26</v>
      </c>
      <c r="AA303" s="39" t="s">
        <v>390</v>
      </c>
      <c r="AB303" s="35" t="s">
        <v>377</v>
      </c>
      <c r="AC303">
        <v>4</v>
      </c>
      <c r="AD303">
        <v>52</v>
      </c>
      <c r="AE303" s="38" t="s">
        <v>517</v>
      </c>
      <c r="AF303">
        <v>5</v>
      </c>
      <c r="AG303">
        <v>7</v>
      </c>
      <c r="AH303">
        <v>7</v>
      </c>
      <c r="AL303" t="s">
        <v>18</v>
      </c>
    </row>
    <row r="304" spans="1:50" x14ac:dyDescent="0.25">
      <c r="A304" s="18" t="s">
        <v>81</v>
      </c>
      <c r="B304" s="28" t="s">
        <v>102</v>
      </c>
      <c r="C304">
        <v>57.75</v>
      </c>
      <c r="D304">
        <v>57.55</v>
      </c>
      <c r="E304" s="106">
        <v>7</v>
      </c>
      <c r="G304">
        <v>1</v>
      </c>
      <c r="H304">
        <v>2</v>
      </c>
      <c r="J304" s="46" t="s">
        <v>351</v>
      </c>
      <c r="K304" s="75" t="s">
        <v>346</v>
      </c>
      <c r="L304" s="19" t="s">
        <v>28</v>
      </c>
      <c r="M304" s="95"/>
      <c r="N304">
        <v>120</v>
      </c>
      <c r="O304">
        <v>125</v>
      </c>
      <c r="P304">
        <v>1114</v>
      </c>
      <c r="S304">
        <v>90</v>
      </c>
      <c r="U304" s="32" t="str">
        <f>VLOOKUP(AF304, method!$A$1:$B$15, 2, 0)</f>
        <v>中前</v>
      </c>
      <c r="V304" s="42">
        <v>1000</v>
      </c>
      <c r="W304">
        <v>0</v>
      </c>
      <c r="X304">
        <v>17</v>
      </c>
      <c r="Y304">
        <v>5</v>
      </c>
      <c r="Z304">
        <v>26</v>
      </c>
      <c r="AA304" s="39" t="s">
        <v>430</v>
      </c>
      <c r="AB304" s="36" t="s">
        <v>459</v>
      </c>
      <c r="AC304">
        <v>4</v>
      </c>
      <c r="AD304">
        <v>52</v>
      </c>
      <c r="AE304" s="37" t="s">
        <v>612</v>
      </c>
      <c r="AF304">
        <v>5</v>
      </c>
      <c r="AG304">
        <v>6</v>
      </c>
      <c r="AH304">
        <v>7</v>
      </c>
      <c r="AL304" t="s">
        <v>457</v>
      </c>
    </row>
    <row r="305" spans="1:50" x14ac:dyDescent="0.25">
      <c r="A305" s="18" t="s">
        <v>81</v>
      </c>
      <c r="B305" s="24" t="s">
        <v>89</v>
      </c>
      <c r="C305">
        <v>57.81</v>
      </c>
      <c r="D305">
        <v>58.31</v>
      </c>
      <c r="E305" s="106">
        <v>10</v>
      </c>
      <c r="G305">
        <v>10</v>
      </c>
      <c r="H305">
        <v>6</v>
      </c>
      <c r="J305" s="55" t="s">
        <v>69</v>
      </c>
      <c r="K305" s="56" t="s">
        <v>352</v>
      </c>
      <c r="L305" s="17" t="s">
        <v>90</v>
      </c>
      <c r="M305" s="93"/>
      <c r="N305">
        <v>134</v>
      </c>
      <c r="O305">
        <v>125</v>
      </c>
      <c r="P305">
        <v>1158</v>
      </c>
      <c r="S305">
        <v>6.3</v>
      </c>
      <c r="U305" s="31" t="str">
        <f>VLOOKUP(AF305, method!$A$1:$B$15, 2, 0)</f>
        <v>中後</v>
      </c>
      <c r="V305" s="42">
        <v>1000</v>
      </c>
      <c r="W305">
        <v>0</v>
      </c>
      <c r="X305">
        <v>17</v>
      </c>
      <c r="Y305">
        <v>5</v>
      </c>
      <c r="Z305">
        <v>26</v>
      </c>
      <c r="AA305" s="39" t="s">
        <v>430</v>
      </c>
      <c r="AB305" s="36" t="s">
        <v>459</v>
      </c>
      <c r="AC305">
        <v>4</v>
      </c>
      <c r="AD305">
        <v>60</v>
      </c>
      <c r="AE305" s="37" t="s">
        <v>373</v>
      </c>
      <c r="AF305">
        <v>9</v>
      </c>
      <c r="AG305">
        <v>11</v>
      </c>
      <c r="AH305">
        <v>10</v>
      </c>
      <c r="AL305" t="s">
        <v>103</v>
      </c>
    </row>
    <row r="306" spans="1:50" x14ac:dyDescent="0.25">
      <c r="A306" s="18" t="s">
        <v>81</v>
      </c>
      <c r="B306" s="18" t="s">
        <v>108</v>
      </c>
      <c r="C306">
        <v>57.88</v>
      </c>
      <c r="D306">
        <v>57.78</v>
      </c>
      <c r="E306" s="106">
        <v>11</v>
      </c>
      <c r="G306">
        <v>7</v>
      </c>
      <c r="H306">
        <v>5</v>
      </c>
      <c r="J306" s="44" t="s">
        <v>347</v>
      </c>
      <c r="K306" s="44" t="s">
        <v>347</v>
      </c>
      <c r="L306" s="17" t="s">
        <v>16</v>
      </c>
      <c r="M306" s="93"/>
      <c r="N306">
        <v>117</v>
      </c>
      <c r="O306">
        <v>121</v>
      </c>
      <c r="P306">
        <v>1189</v>
      </c>
      <c r="S306">
        <v>43</v>
      </c>
      <c r="U306" s="32" t="str">
        <f>VLOOKUP(AF306, method!$A$1:$B$15, 2, 0)</f>
        <v>中前</v>
      </c>
      <c r="V306" s="42">
        <v>1000</v>
      </c>
      <c r="W306">
        <v>0</v>
      </c>
      <c r="X306">
        <v>9</v>
      </c>
      <c r="Y306">
        <v>5</v>
      </c>
      <c r="Z306">
        <v>26</v>
      </c>
      <c r="AA306" s="39" t="s">
        <v>413</v>
      </c>
      <c r="AB306" s="36" t="s">
        <v>459</v>
      </c>
      <c r="AC306">
        <v>4</v>
      </c>
      <c r="AD306">
        <v>50</v>
      </c>
      <c r="AE306" s="37">
        <v>5</v>
      </c>
      <c r="AF306">
        <v>4</v>
      </c>
      <c r="AG306">
        <v>4</v>
      </c>
      <c r="AH306">
        <v>11</v>
      </c>
      <c r="AL306" t="s">
        <v>94</v>
      </c>
    </row>
    <row r="307" spans="1:50" hidden="1" x14ac:dyDescent="0.25">
      <c r="A307" s="18" t="s">
        <v>81</v>
      </c>
      <c r="B307" s="18" t="s">
        <v>108</v>
      </c>
      <c r="C307">
        <v>10.63</v>
      </c>
      <c r="D307">
        <v>10.33</v>
      </c>
      <c r="E307" s="106">
        <v>12</v>
      </c>
      <c r="G307">
        <v>7</v>
      </c>
      <c r="H307">
        <v>10</v>
      </c>
      <c r="J307" s="44" t="s">
        <v>347</v>
      </c>
      <c r="K307" s="44" t="s">
        <v>347</v>
      </c>
      <c r="L307" s="17" t="s">
        <v>16</v>
      </c>
      <c r="M307" s="93"/>
      <c r="N307">
        <v>117</v>
      </c>
      <c r="O307">
        <v>126</v>
      </c>
      <c r="P307">
        <v>1202</v>
      </c>
      <c r="S307">
        <v>33</v>
      </c>
      <c r="U307" s="30" t="str">
        <f>VLOOKUP(AF307, method!$A$1:$B$15, 2, 0)</f>
        <v>放頭</v>
      </c>
      <c r="V307">
        <v>1200</v>
      </c>
      <c r="W307">
        <v>1</v>
      </c>
      <c r="X307">
        <v>19</v>
      </c>
      <c r="Y307">
        <v>2</v>
      </c>
      <c r="Z307">
        <v>26</v>
      </c>
      <c r="AA307" s="39" t="s">
        <v>369</v>
      </c>
      <c r="AB307" s="35" t="s">
        <v>377</v>
      </c>
      <c r="AC307">
        <v>4</v>
      </c>
      <c r="AD307">
        <v>51</v>
      </c>
      <c r="AE307" s="37" t="s">
        <v>497</v>
      </c>
      <c r="AF307">
        <v>2</v>
      </c>
      <c r="AG307">
        <v>4</v>
      </c>
      <c r="AH307">
        <v>12</v>
      </c>
      <c r="AL307" t="s">
        <v>18</v>
      </c>
      <c r="AX307" t="s">
        <v>1391</v>
      </c>
    </row>
    <row r="308" spans="1:50" x14ac:dyDescent="0.25">
      <c r="A308" s="18" t="s">
        <v>81</v>
      </c>
      <c r="B308" s="23" t="s">
        <v>87</v>
      </c>
      <c r="C308">
        <v>57.9</v>
      </c>
      <c r="D308">
        <v>57.8</v>
      </c>
      <c r="E308" s="106">
        <v>10</v>
      </c>
      <c r="G308">
        <v>8</v>
      </c>
      <c r="H308">
        <v>13</v>
      </c>
      <c r="J308" s="48" t="s">
        <v>37</v>
      </c>
      <c r="K308" s="48" t="s">
        <v>37</v>
      </c>
      <c r="L308" s="21" t="s">
        <v>38</v>
      </c>
      <c r="M308" s="97"/>
      <c r="N308">
        <v>134</v>
      </c>
      <c r="O308">
        <v>132</v>
      </c>
      <c r="P308">
        <v>1156</v>
      </c>
      <c r="S308">
        <v>9.8000000000000007</v>
      </c>
      <c r="U308" s="30" t="str">
        <f>VLOOKUP(AF308, method!$A$1:$B$15, 2, 0)</f>
        <v>放頭</v>
      </c>
      <c r="V308" s="42">
        <v>1000</v>
      </c>
      <c r="W308">
        <v>0</v>
      </c>
      <c r="X308">
        <v>31</v>
      </c>
      <c r="Y308">
        <v>5</v>
      </c>
      <c r="Z308">
        <v>26</v>
      </c>
      <c r="AA308" s="39" t="s">
        <v>394</v>
      </c>
      <c r="AB308" s="35" t="s">
        <v>377</v>
      </c>
      <c r="AC308">
        <v>4</v>
      </c>
      <c r="AD308">
        <v>57</v>
      </c>
      <c r="AE308" s="37">
        <v>6</v>
      </c>
      <c r="AF308">
        <v>1</v>
      </c>
      <c r="AG308">
        <v>7</v>
      </c>
      <c r="AH308">
        <v>10</v>
      </c>
      <c r="AL308" t="s">
        <v>34</v>
      </c>
    </row>
    <row r="309" spans="1:50" x14ac:dyDescent="0.25">
      <c r="A309" s="18" t="s">
        <v>81</v>
      </c>
      <c r="B309" s="18" t="s">
        <v>108</v>
      </c>
      <c r="C309">
        <v>58.4</v>
      </c>
      <c r="D309">
        <v>58.4</v>
      </c>
      <c r="E309" s="106">
        <v>11</v>
      </c>
      <c r="G309">
        <v>7</v>
      </c>
      <c r="H309">
        <v>3</v>
      </c>
      <c r="J309" s="44" t="s">
        <v>347</v>
      </c>
      <c r="K309" s="57" t="s">
        <v>77</v>
      </c>
      <c r="L309" s="17" t="s">
        <v>16</v>
      </c>
      <c r="M309" s="93"/>
      <c r="N309">
        <v>117</v>
      </c>
      <c r="O309">
        <v>123</v>
      </c>
      <c r="P309">
        <v>1198</v>
      </c>
      <c r="S309">
        <v>46</v>
      </c>
      <c r="U309" s="33" t="str">
        <f>VLOOKUP(AF309, method!$A$1:$B$15, 2, 0)</f>
        <v>留後</v>
      </c>
      <c r="V309" s="42">
        <v>1000</v>
      </c>
      <c r="W309">
        <v>0</v>
      </c>
      <c r="X309">
        <v>17</v>
      </c>
      <c r="Y309">
        <v>5</v>
      </c>
      <c r="Z309">
        <v>26</v>
      </c>
      <c r="AA309" s="39" t="s">
        <v>430</v>
      </c>
      <c r="AB309" s="36" t="s">
        <v>459</v>
      </c>
      <c r="AC309">
        <v>4</v>
      </c>
      <c r="AD309">
        <v>48</v>
      </c>
      <c r="AE309" s="37">
        <v>10</v>
      </c>
      <c r="AF309">
        <v>11</v>
      </c>
      <c r="AG309">
        <v>12</v>
      </c>
      <c r="AH309">
        <v>11</v>
      </c>
      <c r="AL309" t="s">
        <v>34</v>
      </c>
    </row>
    <row r="310" spans="1:50" hidden="1" x14ac:dyDescent="0.25">
      <c r="A310" s="18" t="s">
        <v>81</v>
      </c>
      <c r="B310" s="19" t="s">
        <v>110</v>
      </c>
      <c r="C310">
        <v>22.98</v>
      </c>
      <c r="D310">
        <v>22.68</v>
      </c>
      <c r="E310" s="106">
        <v>9</v>
      </c>
      <c r="G310">
        <v>4</v>
      </c>
      <c r="H310">
        <v>8</v>
      </c>
      <c r="J310" s="59" t="s">
        <v>111</v>
      </c>
      <c r="K310" s="51" t="s">
        <v>52</v>
      </c>
      <c r="L310" s="23" t="s">
        <v>112</v>
      </c>
      <c r="M310" s="99"/>
      <c r="N310">
        <v>119</v>
      </c>
      <c r="O310">
        <v>122</v>
      </c>
      <c r="P310">
        <v>1289</v>
      </c>
      <c r="S310">
        <v>18</v>
      </c>
      <c r="U310" s="33" t="str">
        <f>VLOOKUP(AF310, method!$A$1:$B$15, 2, 0)</f>
        <v>留後</v>
      </c>
      <c r="V310">
        <v>1400</v>
      </c>
      <c r="W310">
        <v>1</v>
      </c>
      <c r="X310">
        <v>4</v>
      </c>
      <c r="Y310">
        <v>7</v>
      </c>
      <c r="Z310">
        <v>26</v>
      </c>
      <c r="AA310" s="39" t="s">
        <v>430</v>
      </c>
      <c r="AB310" s="36" t="s">
        <v>459</v>
      </c>
      <c r="AC310">
        <v>4</v>
      </c>
      <c r="AD310">
        <v>46</v>
      </c>
      <c r="AE310" s="37" t="s">
        <v>416</v>
      </c>
      <c r="AF310">
        <v>13</v>
      </c>
      <c r="AG310">
        <v>11</v>
      </c>
      <c r="AH310">
        <v>11</v>
      </c>
      <c r="AI310">
        <v>9</v>
      </c>
      <c r="AL310" t="s">
        <v>506</v>
      </c>
      <c r="AX310" t="s">
        <v>1391</v>
      </c>
    </row>
    <row r="311" spans="1:50" hidden="1" x14ac:dyDescent="0.25">
      <c r="A311" s="18" t="s">
        <v>81</v>
      </c>
      <c r="B311" s="19" t="s">
        <v>110</v>
      </c>
      <c r="C311">
        <v>22.93</v>
      </c>
      <c r="D311">
        <v>22.73</v>
      </c>
      <c r="E311" s="106">
        <v>9</v>
      </c>
      <c r="G311">
        <v>4</v>
      </c>
      <c r="H311">
        <v>5</v>
      </c>
      <c r="J311" s="59" t="s">
        <v>111</v>
      </c>
      <c r="K311" s="51" t="s">
        <v>52</v>
      </c>
      <c r="L311" s="23" t="s">
        <v>112</v>
      </c>
      <c r="M311" s="99"/>
      <c r="N311">
        <v>119</v>
      </c>
      <c r="O311">
        <v>124</v>
      </c>
      <c r="P311">
        <v>1277</v>
      </c>
      <c r="S311">
        <v>10</v>
      </c>
      <c r="U311" s="33" t="str">
        <f>VLOOKUP(AF311, method!$A$1:$B$15, 2, 0)</f>
        <v>留後</v>
      </c>
      <c r="V311">
        <v>1400</v>
      </c>
      <c r="W311">
        <v>1</v>
      </c>
      <c r="X311">
        <v>13</v>
      </c>
      <c r="Y311">
        <v>6</v>
      </c>
      <c r="Z311">
        <v>26</v>
      </c>
      <c r="AA311" s="39" t="s">
        <v>430</v>
      </c>
      <c r="AB311" s="36" t="s">
        <v>459</v>
      </c>
      <c r="AC311">
        <v>4</v>
      </c>
      <c r="AD311">
        <v>48</v>
      </c>
      <c r="AE311" s="37" t="s">
        <v>531</v>
      </c>
      <c r="AF311">
        <v>14</v>
      </c>
      <c r="AG311">
        <v>14</v>
      </c>
      <c r="AH311">
        <v>12</v>
      </c>
      <c r="AI311">
        <v>9</v>
      </c>
      <c r="AL311" t="s">
        <v>39</v>
      </c>
      <c r="AX311" t="s">
        <v>1391</v>
      </c>
    </row>
    <row r="312" spans="1:50" hidden="1" x14ac:dyDescent="0.25">
      <c r="A312" s="18" t="s">
        <v>81</v>
      </c>
      <c r="B312" s="19" t="s">
        <v>110</v>
      </c>
      <c r="C312">
        <v>22.78</v>
      </c>
      <c r="D312">
        <v>22.380000000000003</v>
      </c>
      <c r="E312" s="107">
        <v>3</v>
      </c>
      <c r="F312" s="90"/>
      <c r="G312">
        <v>4</v>
      </c>
      <c r="H312">
        <v>11</v>
      </c>
      <c r="J312" s="59" t="s">
        <v>111</v>
      </c>
      <c r="K312" s="51" t="s">
        <v>52</v>
      </c>
      <c r="L312" s="23" t="s">
        <v>112</v>
      </c>
      <c r="M312" s="99"/>
      <c r="N312">
        <v>119</v>
      </c>
      <c r="O312">
        <v>124</v>
      </c>
      <c r="P312">
        <v>1307</v>
      </c>
      <c r="S312">
        <v>22</v>
      </c>
      <c r="U312" s="33" t="str">
        <f>VLOOKUP(AF312, method!$A$1:$B$15, 2, 0)</f>
        <v>留後</v>
      </c>
      <c r="V312">
        <v>1400</v>
      </c>
      <c r="W312">
        <v>1</v>
      </c>
      <c r="X312">
        <v>24</v>
      </c>
      <c r="Y312">
        <v>5</v>
      </c>
      <c r="Z312">
        <v>26</v>
      </c>
      <c r="AA312" s="39" t="s">
        <v>369</v>
      </c>
      <c r="AB312" s="35" t="s">
        <v>370</v>
      </c>
      <c r="AC312">
        <v>4</v>
      </c>
      <c r="AD312">
        <v>49</v>
      </c>
      <c r="AE312" s="37" t="s">
        <v>440</v>
      </c>
      <c r="AF312">
        <v>11</v>
      </c>
      <c r="AG312">
        <v>9</v>
      </c>
      <c r="AH312">
        <v>9</v>
      </c>
      <c r="AI312">
        <v>3</v>
      </c>
      <c r="AL312" t="s">
        <v>98</v>
      </c>
      <c r="AX312" t="s">
        <v>1391</v>
      </c>
    </row>
    <row r="313" spans="1:50" hidden="1" x14ac:dyDescent="0.25">
      <c r="A313" s="18" t="s">
        <v>81</v>
      </c>
      <c r="B313" s="19" t="s">
        <v>110</v>
      </c>
      <c r="C313">
        <v>24.66</v>
      </c>
      <c r="D313">
        <v>24.060000000000002</v>
      </c>
      <c r="E313" s="106">
        <v>7</v>
      </c>
      <c r="G313">
        <v>4</v>
      </c>
      <c r="H313">
        <v>9</v>
      </c>
      <c r="J313" s="59" t="s">
        <v>111</v>
      </c>
      <c r="K313" s="50" t="s">
        <v>46</v>
      </c>
      <c r="L313" s="23" t="s">
        <v>112</v>
      </c>
      <c r="M313" s="99"/>
      <c r="N313">
        <v>119</v>
      </c>
      <c r="O313">
        <v>130</v>
      </c>
      <c r="P313">
        <v>1305</v>
      </c>
      <c r="S313">
        <v>15</v>
      </c>
      <c r="U313" s="30" t="str">
        <f>VLOOKUP(AF313, method!$A$1:$B$15, 2, 0)</f>
        <v>放頭</v>
      </c>
      <c r="V313">
        <v>1400</v>
      </c>
      <c r="W313">
        <v>1</v>
      </c>
      <c r="X313">
        <v>3</v>
      </c>
      <c r="Y313">
        <v>5</v>
      </c>
      <c r="Z313">
        <v>26</v>
      </c>
      <c r="AA313" s="39" t="s">
        <v>394</v>
      </c>
      <c r="AB313" s="36" t="s">
        <v>577</v>
      </c>
      <c r="AC313">
        <v>4</v>
      </c>
      <c r="AD313">
        <v>51</v>
      </c>
      <c r="AE313" s="37" t="s">
        <v>416</v>
      </c>
      <c r="AF313">
        <v>1</v>
      </c>
      <c r="AG313">
        <v>2</v>
      </c>
      <c r="AH313">
        <v>2</v>
      </c>
      <c r="AI313">
        <v>7</v>
      </c>
      <c r="AL313" t="s">
        <v>18</v>
      </c>
      <c r="AX313" t="s">
        <v>1391</v>
      </c>
    </row>
    <row r="314" spans="1:50" hidden="1" x14ac:dyDescent="0.25">
      <c r="A314" s="18" t="s">
        <v>81</v>
      </c>
      <c r="B314" s="19" t="s">
        <v>110</v>
      </c>
      <c r="C314">
        <v>21.65</v>
      </c>
      <c r="D314">
        <v>21.349999999999998</v>
      </c>
      <c r="E314" s="107">
        <v>3</v>
      </c>
      <c r="F314" s="90"/>
      <c r="G314">
        <v>4</v>
      </c>
      <c r="H314">
        <v>1</v>
      </c>
      <c r="J314" s="59" t="s">
        <v>111</v>
      </c>
      <c r="K314" s="51" t="s">
        <v>52</v>
      </c>
      <c r="L314" s="23" t="s">
        <v>112</v>
      </c>
      <c r="M314" s="99"/>
      <c r="N314">
        <v>119</v>
      </c>
      <c r="O314">
        <v>127</v>
      </c>
      <c r="P314">
        <v>1301</v>
      </c>
      <c r="S314">
        <v>12</v>
      </c>
      <c r="U314" s="31" t="str">
        <f>VLOOKUP(AF314, method!$A$1:$B$15, 2, 0)</f>
        <v>中後</v>
      </c>
      <c r="V314">
        <v>1400</v>
      </c>
      <c r="W314">
        <v>1</v>
      </c>
      <c r="X314">
        <v>19</v>
      </c>
      <c r="Y314">
        <v>4</v>
      </c>
      <c r="Z314">
        <v>26</v>
      </c>
      <c r="AA314" s="39" t="s">
        <v>430</v>
      </c>
      <c r="AB314" s="35" t="s">
        <v>370</v>
      </c>
      <c r="AC314">
        <v>4</v>
      </c>
      <c r="AD314">
        <v>52</v>
      </c>
      <c r="AE314" s="37" t="s">
        <v>423</v>
      </c>
      <c r="AF314">
        <v>8</v>
      </c>
      <c r="AG314">
        <v>6</v>
      </c>
      <c r="AH314">
        <v>5</v>
      </c>
      <c r="AI314">
        <v>3</v>
      </c>
      <c r="AL314" t="s">
        <v>18</v>
      </c>
      <c r="AX314" t="s">
        <v>1391</v>
      </c>
    </row>
    <row r="315" spans="1:50" hidden="1" x14ac:dyDescent="0.25">
      <c r="A315" s="18" t="s">
        <v>81</v>
      </c>
      <c r="B315" s="19" t="s">
        <v>110</v>
      </c>
      <c r="C315">
        <v>23.1</v>
      </c>
      <c r="D315">
        <v>22.8</v>
      </c>
      <c r="E315" s="106">
        <v>10</v>
      </c>
      <c r="G315">
        <v>4</v>
      </c>
      <c r="H315">
        <v>4</v>
      </c>
      <c r="J315" s="59" t="s">
        <v>111</v>
      </c>
      <c r="K315" s="51" t="s">
        <v>52</v>
      </c>
      <c r="L315" s="23" t="s">
        <v>112</v>
      </c>
      <c r="M315" s="99"/>
      <c r="N315">
        <v>119</v>
      </c>
      <c r="O315">
        <v>127</v>
      </c>
      <c r="P315">
        <v>1295</v>
      </c>
      <c r="S315">
        <v>132</v>
      </c>
      <c r="U315" s="32" t="str">
        <f>VLOOKUP(AF315, method!$A$1:$B$15, 2, 0)</f>
        <v>中前</v>
      </c>
      <c r="V315">
        <v>1400</v>
      </c>
      <c r="W315">
        <v>1</v>
      </c>
      <c r="X315">
        <v>6</v>
      </c>
      <c r="Y315">
        <v>4</v>
      </c>
      <c r="Z315">
        <v>26</v>
      </c>
      <c r="AA315" s="39" t="s">
        <v>390</v>
      </c>
      <c r="AB315" s="35" t="s">
        <v>377</v>
      </c>
      <c r="AC315">
        <v>4</v>
      </c>
      <c r="AD315">
        <v>52</v>
      </c>
      <c r="AE315" s="37" t="s">
        <v>497</v>
      </c>
      <c r="AF315">
        <v>7</v>
      </c>
      <c r="AG315">
        <v>7</v>
      </c>
      <c r="AH315">
        <v>7</v>
      </c>
      <c r="AI315">
        <v>10</v>
      </c>
      <c r="AL315" t="s">
        <v>18</v>
      </c>
      <c r="AX315" t="s">
        <v>1391</v>
      </c>
    </row>
    <row r="316" spans="1:50" hidden="1" x14ac:dyDescent="0.25">
      <c r="A316" s="18" t="s">
        <v>81</v>
      </c>
      <c r="B316" s="19" t="s">
        <v>110</v>
      </c>
      <c r="C316">
        <v>22.42</v>
      </c>
      <c r="D316">
        <v>22.020000000000003</v>
      </c>
      <c r="E316" s="106">
        <v>10</v>
      </c>
      <c r="G316">
        <v>4</v>
      </c>
      <c r="H316">
        <v>6</v>
      </c>
      <c r="J316" s="59" t="s">
        <v>111</v>
      </c>
      <c r="K316" s="59" t="s">
        <v>111</v>
      </c>
      <c r="L316" s="23" t="s">
        <v>112</v>
      </c>
      <c r="M316" s="99"/>
      <c r="N316">
        <v>119</v>
      </c>
      <c r="O316">
        <v>132</v>
      </c>
      <c r="P316">
        <v>1298</v>
      </c>
      <c r="S316">
        <v>115</v>
      </c>
      <c r="U316" s="32" t="str">
        <f>VLOOKUP(AF316, method!$A$1:$B$15, 2, 0)</f>
        <v>中前</v>
      </c>
      <c r="V316">
        <v>1400</v>
      </c>
      <c r="W316">
        <v>1</v>
      </c>
      <c r="X316">
        <v>29</v>
      </c>
      <c r="Y316">
        <v>3</v>
      </c>
      <c r="Z316">
        <v>26</v>
      </c>
      <c r="AA316" s="39" t="s">
        <v>384</v>
      </c>
      <c r="AB316" s="35" t="s">
        <v>370</v>
      </c>
      <c r="AC316">
        <v>4</v>
      </c>
      <c r="AD316">
        <v>55</v>
      </c>
      <c r="AE316" s="37" t="s">
        <v>640</v>
      </c>
      <c r="AF316">
        <v>6</v>
      </c>
      <c r="AG316">
        <v>7</v>
      </c>
      <c r="AH316">
        <v>8</v>
      </c>
      <c r="AI316">
        <v>10</v>
      </c>
      <c r="AL316" t="s">
        <v>113</v>
      </c>
      <c r="AX316" t="s">
        <v>1391</v>
      </c>
    </row>
    <row r="317" spans="1:50" hidden="1" x14ac:dyDescent="0.25">
      <c r="A317" s="18" t="s">
        <v>81</v>
      </c>
      <c r="B317" s="19" t="s">
        <v>110</v>
      </c>
      <c r="C317">
        <v>22.51</v>
      </c>
      <c r="D317">
        <v>21.810000000000002</v>
      </c>
      <c r="E317" s="106">
        <v>13</v>
      </c>
      <c r="G317">
        <v>4</v>
      </c>
      <c r="H317">
        <v>10</v>
      </c>
      <c r="J317" s="59" t="s">
        <v>111</v>
      </c>
      <c r="K317" s="47" t="s">
        <v>32</v>
      </c>
      <c r="L317" s="23" t="s">
        <v>112</v>
      </c>
      <c r="M317" s="99"/>
      <c r="N317">
        <v>119</v>
      </c>
      <c r="O317">
        <v>133</v>
      </c>
      <c r="P317">
        <v>1301</v>
      </c>
      <c r="S317">
        <v>17</v>
      </c>
      <c r="U317" s="33" t="str">
        <f>VLOOKUP(AF317, method!$A$1:$B$15, 2, 0)</f>
        <v>留後</v>
      </c>
      <c r="V317">
        <v>1400</v>
      </c>
      <c r="W317">
        <v>1</v>
      </c>
      <c r="X317">
        <v>15</v>
      </c>
      <c r="Y317">
        <v>3</v>
      </c>
      <c r="Z317">
        <v>26</v>
      </c>
      <c r="AA317" s="39" t="s">
        <v>430</v>
      </c>
      <c r="AB317" s="35" t="s">
        <v>370</v>
      </c>
      <c r="AC317">
        <v>4</v>
      </c>
      <c r="AD317">
        <v>58</v>
      </c>
      <c r="AE317" s="37" t="s">
        <v>497</v>
      </c>
      <c r="AF317">
        <v>11</v>
      </c>
      <c r="AG317">
        <v>10</v>
      </c>
      <c r="AH317">
        <v>13</v>
      </c>
      <c r="AI317">
        <v>13</v>
      </c>
      <c r="AL317" t="s">
        <v>34</v>
      </c>
      <c r="AX317" t="s">
        <v>1391</v>
      </c>
    </row>
    <row r="318" spans="1:50" hidden="1" x14ac:dyDescent="0.25">
      <c r="A318" s="18" t="s">
        <v>81</v>
      </c>
      <c r="B318" s="19" t="s">
        <v>110</v>
      </c>
      <c r="C318">
        <v>8.81</v>
      </c>
      <c r="D318">
        <v>9.01</v>
      </c>
      <c r="E318" s="106">
        <v>11</v>
      </c>
      <c r="G318">
        <v>4</v>
      </c>
      <c r="H318">
        <v>7</v>
      </c>
      <c r="J318" s="59" t="s">
        <v>111</v>
      </c>
      <c r="K318" s="44" t="s">
        <v>347</v>
      </c>
      <c r="L318" s="23" t="s">
        <v>112</v>
      </c>
      <c r="M318" s="99"/>
      <c r="N318">
        <v>119</v>
      </c>
      <c r="O318">
        <v>113</v>
      </c>
      <c r="P318">
        <v>1305</v>
      </c>
      <c r="S318">
        <v>78</v>
      </c>
      <c r="U318" s="31" t="str">
        <f>VLOOKUP(AF318, method!$A$1:$B$15, 2, 0)</f>
        <v>中後</v>
      </c>
      <c r="V318">
        <v>1200</v>
      </c>
      <c r="W318">
        <v>1</v>
      </c>
      <c r="X318">
        <v>8</v>
      </c>
      <c r="Y318">
        <v>2</v>
      </c>
      <c r="Z318">
        <v>26</v>
      </c>
      <c r="AA318" s="41" t="s">
        <v>400</v>
      </c>
      <c r="AB318" s="35" t="s">
        <v>377</v>
      </c>
      <c r="AC318">
        <v>3</v>
      </c>
      <c r="AD318">
        <v>60</v>
      </c>
      <c r="AE318" s="37" t="s">
        <v>408</v>
      </c>
      <c r="AF318">
        <v>8</v>
      </c>
      <c r="AG318">
        <v>9</v>
      </c>
      <c r="AH318">
        <v>11</v>
      </c>
      <c r="AL318" t="s">
        <v>34</v>
      </c>
      <c r="AX318" t="s">
        <v>1391</v>
      </c>
    </row>
    <row r="319" spans="1:50" hidden="1" x14ac:dyDescent="0.25">
      <c r="A319" s="18" t="s">
        <v>81</v>
      </c>
      <c r="B319" s="19" t="s">
        <v>110</v>
      </c>
      <c r="C319">
        <v>9.6999999999999993</v>
      </c>
      <c r="D319">
        <v>9.6</v>
      </c>
      <c r="E319" s="106">
        <v>11</v>
      </c>
      <c r="G319">
        <v>4</v>
      </c>
      <c r="H319">
        <v>9</v>
      </c>
      <c r="J319" s="59" t="s">
        <v>111</v>
      </c>
      <c r="K319" s="49" t="s">
        <v>349</v>
      </c>
      <c r="L319" s="23" t="s">
        <v>112</v>
      </c>
      <c r="M319" s="99"/>
      <c r="N319">
        <v>119</v>
      </c>
      <c r="O319">
        <v>116</v>
      </c>
      <c r="P319">
        <v>1311</v>
      </c>
      <c r="S319">
        <v>142</v>
      </c>
      <c r="U319" s="33" t="str">
        <f>VLOOKUP(AF319, method!$A$1:$B$15, 2, 0)</f>
        <v>留後</v>
      </c>
      <c r="V319">
        <v>1200</v>
      </c>
      <c r="W319">
        <v>1</v>
      </c>
      <c r="X319">
        <v>18</v>
      </c>
      <c r="Y319">
        <v>1</v>
      </c>
      <c r="Z319">
        <v>26</v>
      </c>
      <c r="AA319" s="39" t="s">
        <v>369</v>
      </c>
      <c r="AB319" s="35" t="s">
        <v>370</v>
      </c>
      <c r="AC319">
        <v>3</v>
      </c>
      <c r="AD319">
        <v>62</v>
      </c>
      <c r="AE319" s="37" t="s">
        <v>440</v>
      </c>
      <c r="AF319">
        <v>13</v>
      </c>
      <c r="AG319">
        <v>13</v>
      </c>
      <c r="AH319">
        <v>11</v>
      </c>
      <c r="AL319" t="s">
        <v>231</v>
      </c>
      <c r="AX319" t="s">
        <v>1391</v>
      </c>
    </row>
    <row r="320" spans="1:50" hidden="1" x14ac:dyDescent="0.25">
      <c r="A320" s="18" t="s">
        <v>81</v>
      </c>
      <c r="B320" s="19" t="s">
        <v>110</v>
      </c>
      <c r="C320">
        <v>9.7799999999999994</v>
      </c>
      <c r="D320">
        <v>9.7799999999999994</v>
      </c>
      <c r="E320" s="106">
        <v>10</v>
      </c>
      <c r="G320">
        <v>4</v>
      </c>
      <c r="H320">
        <v>2</v>
      </c>
      <c r="J320" s="59" t="s">
        <v>111</v>
      </c>
      <c r="K320" s="57" t="s">
        <v>77</v>
      </c>
      <c r="L320" s="23" t="s">
        <v>112</v>
      </c>
      <c r="M320" s="99"/>
      <c r="N320">
        <v>119</v>
      </c>
      <c r="O320">
        <v>119</v>
      </c>
      <c r="P320">
        <v>1320</v>
      </c>
      <c r="S320">
        <v>64</v>
      </c>
      <c r="U320" s="32" t="str">
        <f>VLOOKUP(AF320, method!$A$1:$B$15, 2, 0)</f>
        <v>中前</v>
      </c>
      <c r="V320">
        <v>1200</v>
      </c>
      <c r="W320">
        <v>1</v>
      </c>
      <c r="X320">
        <v>1</v>
      </c>
      <c r="Y320">
        <v>1</v>
      </c>
      <c r="Z320">
        <v>26</v>
      </c>
      <c r="AA320" s="39" t="s">
        <v>390</v>
      </c>
      <c r="AB320" s="35" t="s">
        <v>377</v>
      </c>
      <c r="AC320">
        <v>3</v>
      </c>
      <c r="AD320">
        <v>64</v>
      </c>
      <c r="AE320" s="37" t="s">
        <v>473</v>
      </c>
      <c r="AF320">
        <v>7</v>
      </c>
      <c r="AG320">
        <v>8</v>
      </c>
      <c r="AH320">
        <v>10</v>
      </c>
      <c r="AL320" t="s">
        <v>66</v>
      </c>
      <c r="AX320" t="s">
        <v>1391</v>
      </c>
    </row>
    <row r="321" spans="1:50" hidden="1" x14ac:dyDescent="0.25">
      <c r="A321" s="18" t="s">
        <v>81</v>
      </c>
      <c r="B321" s="19" t="s">
        <v>110</v>
      </c>
      <c r="C321">
        <v>10.9</v>
      </c>
      <c r="D321">
        <v>10.600000000000001</v>
      </c>
      <c r="E321">
        <v>11</v>
      </c>
      <c r="G321">
        <v>4</v>
      </c>
      <c r="H321">
        <v>8</v>
      </c>
      <c r="J321" s="59" t="s">
        <v>111</v>
      </c>
      <c r="K321" s="57" t="s">
        <v>77</v>
      </c>
      <c r="L321" s="23" t="s">
        <v>112</v>
      </c>
      <c r="M321" s="99"/>
      <c r="N321">
        <v>119</v>
      </c>
      <c r="O321">
        <v>121</v>
      </c>
      <c r="P321">
        <v>1312</v>
      </c>
      <c r="S321">
        <v>12</v>
      </c>
      <c r="U321" s="32" t="str">
        <f>VLOOKUP(AF321, method!$A$1:$B$15, 2, 0)</f>
        <v>中前</v>
      </c>
      <c r="V321">
        <v>1200</v>
      </c>
      <c r="W321">
        <v>1</v>
      </c>
      <c r="X321">
        <v>14</v>
      </c>
      <c r="Y321">
        <v>12</v>
      </c>
      <c r="Z321">
        <v>25</v>
      </c>
      <c r="AA321" s="39" t="s">
        <v>369</v>
      </c>
      <c r="AB321" s="35" t="s">
        <v>377</v>
      </c>
      <c r="AC321">
        <v>3</v>
      </c>
      <c r="AD321">
        <v>64</v>
      </c>
      <c r="AE321" s="37" t="s">
        <v>408</v>
      </c>
      <c r="AF321">
        <v>4</v>
      </c>
      <c r="AG321">
        <v>6</v>
      </c>
      <c r="AH321">
        <v>11</v>
      </c>
      <c r="AL321" t="s">
        <v>297</v>
      </c>
      <c r="AX321" t="s">
        <v>1391</v>
      </c>
    </row>
    <row r="322" spans="1:50" x14ac:dyDescent="0.25">
      <c r="A322" s="19" t="s">
        <v>115</v>
      </c>
      <c r="B322" s="20" t="s">
        <v>116</v>
      </c>
      <c r="C322">
        <v>7.1</v>
      </c>
      <c r="D322">
        <v>7.3999999999999995</v>
      </c>
      <c r="E322" s="107">
        <v>1</v>
      </c>
      <c r="F322" s="90"/>
      <c r="G322">
        <v>1</v>
      </c>
      <c r="H322">
        <v>3</v>
      </c>
      <c r="J322" s="47" t="s">
        <v>32</v>
      </c>
      <c r="K322" s="47" t="s">
        <v>32</v>
      </c>
      <c r="L322" s="23" t="s">
        <v>112</v>
      </c>
      <c r="M322" s="99"/>
      <c r="N322">
        <v>135</v>
      </c>
      <c r="O322">
        <v>126</v>
      </c>
      <c r="P322">
        <v>1143</v>
      </c>
      <c r="S322">
        <v>1</v>
      </c>
      <c r="U322" s="30" t="str">
        <f>VLOOKUP(AF322, method!$A$1:$B$15, 2, 0)</f>
        <v>放頭</v>
      </c>
      <c r="V322" s="42">
        <v>1200</v>
      </c>
      <c r="W322">
        <v>1</v>
      </c>
      <c r="X322">
        <v>26</v>
      </c>
      <c r="Y322">
        <v>4</v>
      </c>
      <c r="Z322">
        <v>26</v>
      </c>
      <c r="AA322" s="39" t="s">
        <v>369</v>
      </c>
      <c r="AB322" s="35" t="s">
        <v>370</v>
      </c>
      <c r="AC322" t="s">
        <v>641</v>
      </c>
      <c r="AD322">
        <v>140</v>
      </c>
      <c r="AE322" s="37" t="s">
        <v>467</v>
      </c>
      <c r="AF322">
        <v>3</v>
      </c>
      <c r="AG322">
        <v>3</v>
      </c>
      <c r="AH322">
        <v>1</v>
      </c>
      <c r="AL322" t="s">
        <v>385</v>
      </c>
    </row>
    <row r="323" spans="1:50" x14ac:dyDescent="0.25">
      <c r="A323" s="19" t="s">
        <v>115</v>
      </c>
      <c r="B323" s="20" t="s">
        <v>116</v>
      </c>
      <c r="C323">
        <v>7.12</v>
      </c>
      <c r="D323">
        <v>7.12</v>
      </c>
      <c r="E323" s="107">
        <v>1</v>
      </c>
      <c r="F323" s="90"/>
      <c r="G323">
        <v>1</v>
      </c>
      <c r="H323">
        <v>5</v>
      </c>
      <c r="J323" s="47" t="s">
        <v>32</v>
      </c>
      <c r="K323" s="47" t="s">
        <v>32</v>
      </c>
      <c r="L323" s="23" t="s">
        <v>112</v>
      </c>
      <c r="M323" s="99"/>
      <c r="N323">
        <v>135</v>
      </c>
      <c r="O323">
        <v>128</v>
      </c>
      <c r="P323">
        <v>1150</v>
      </c>
      <c r="S323">
        <v>1</v>
      </c>
      <c r="U323" s="30" t="str">
        <f>VLOOKUP(AF323, method!$A$1:$B$15, 2, 0)</f>
        <v>放頭</v>
      </c>
      <c r="V323" s="42">
        <v>1200</v>
      </c>
      <c r="W323">
        <v>1</v>
      </c>
      <c r="X323">
        <v>6</v>
      </c>
      <c r="Y323">
        <v>4</v>
      </c>
      <c r="Z323">
        <v>26</v>
      </c>
      <c r="AA323" s="39" t="s">
        <v>390</v>
      </c>
      <c r="AB323" s="35" t="s">
        <v>377</v>
      </c>
      <c r="AC323" t="s">
        <v>642</v>
      </c>
      <c r="AD323">
        <v>140</v>
      </c>
      <c r="AE323" s="37" t="s">
        <v>467</v>
      </c>
      <c r="AF323">
        <v>2</v>
      </c>
      <c r="AG323">
        <v>2</v>
      </c>
      <c r="AH323">
        <v>1</v>
      </c>
      <c r="AL323" t="s">
        <v>385</v>
      </c>
    </row>
    <row r="324" spans="1:50" hidden="1" x14ac:dyDescent="0.25">
      <c r="A324" s="19" t="s">
        <v>115</v>
      </c>
      <c r="B324" s="20" t="s">
        <v>116</v>
      </c>
      <c r="C324">
        <v>19.36</v>
      </c>
      <c r="D324">
        <v>19.66</v>
      </c>
      <c r="E324" s="107">
        <v>1</v>
      </c>
      <c r="F324" s="90"/>
      <c r="G324">
        <v>1</v>
      </c>
      <c r="H324">
        <v>3</v>
      </c>
      <c r="J324" s="47" t="s">
        <v>32</v>
      </c>
      <c r="K324" s="47" t="s">
        <v>32</v>
      </c>
      <c r="L324" s="23" t="s">
        <v>112</v>
      </c>
      <c r="M324" s="99"/>
      <c r="N324">
        <v>135</v>
      </c>
      <c r="O324">
        <v>126</v>
      </c>
      <c r="P324">
        <v>1152</v>
      </c>
      <c r="S324">
        <v>1</v>
      </c>
      <c r="U324" s="30" t="str">
        <f>VLOOKUP(AF324, method!$A$1:$B$15, 2, 0)</f>
        <v>放頭</v>
      </c>
      <c r="V324">
        <v>1400</v>
      </c>
      <c r="W324">
        <v>1</v>
      </c>
      <c r="X324">
        <v>22</v>
      </c>
      <c r="Y324">
        <v>2</v>
      </c>
      <c r="Z324">
        <v>26</v>
      </c>
      <c r="AA324" s="39" t="s">
        <v>384</v>
      </c>
      <c r="AB324" s="35" t="s">
        <v>377</v>
      </c>
      <c r="AC324" t="s">
        <v>641</v>
      </c>
      <c r="AD324">
        <v>138</v>
      </c>
      <c r="AE324" s="37" t="s">
        <v>428</v>
      </c>
      <c r="AF324">
        <v>2</v>
      </c>
      <c r="AG324">
        <v>2</v>
      </c>
      <c r="AH324">
        <v>2</v>
      </c>
      <c r="AI324">
        <v>1</v>
      </c>
      <c r="AL324" t="s">
        <v>385</v>
      </c>
      <c r="AX324" t="s">
        <v>1392</v>
      </c>
    </row>
    <row r="325" spans="1:50" x14ac:dyDescent="0.25">
      <c r="A325" s="19" t="s">
        <v>115</v>
      </c>
      <c r="B325" s="20" t="s">
        <v>116</v>
      </c>
      <c r="C325">
        <v>7.66</v>
      </c>
      <c r="D325">
        <v>7.96</v>
      </c>
      <c r="E325" s="107">
        <v>1</v>
      </c>
      <c r="F325" s="90"/>
      <c r="G325">
        <v>1</v>
      </c>
      <c r="H325">
        <v>4</v>
      </c>
      <c r="J325" s="47" t="s">
        <v>32</v>
      </c>
      <c r="K325" s="47" t="s">
        <v>32</v>
      </c>
      <c r="L325" s="23" t="s">
        <v>112</v>
      </c>
      <c r="M325" s="99"/>
      <c r="N325">
        <v>135</v>
      </c>
      <c r="O325">
        <v>126</v>
      </c>
      <c r="P325">
        <v>1159</v>
      </c>
      <c r="S325">
        <v>1</v>
      </c>
      <c r="U325" s="30" t="str">
        <f>VLOOKUP(AF325, method!$A$1:$B$15, 2, 0)</f>
        <v>放頭</v>
      </c>
      <c r="V325" s="42">
        <v>1200</v>
      </c>
      <c r="W325">
        <v>1</v>
      </c>
      <c r="X325">
        <v>25</v>
      </c>
      <c r="Y325">
        <v>1</v>
      </c>
      <c r="Z325">
        <v>26</v>
      </c>
      <c r="AA325" s="39" t="s">
        <v>384</v>
      </c>
      <c r="AB325" s="35" t="s">
        <v>370</v>
      </c>
      <c r="AC325" t="s">
        <v>641</v>
      </c>
      <c r="AD325">
        <v>138</v>
      </c>
      <c r="AE325" s="38" t="s">
        <v>468</v>
      </c>
      <c r="AF325">
        <v>2</v>
      </c>
      <c r="AG325">
        <v>1</v>
      </c>
      <c r="AH325">
        <v>1</v>
      </c>
      <c r="AL325" t="s">
        <v>385</v>
      </c>
    </row>
    <row r="326" spans="1:50" hidden="1" x14ac:dyDescent="0.25">
      <c r="A326" s="19" t="s">
        <v>115</v>
      </c>
      <c r="B326" s="20" t="s">
        <v>116</v>
      </c>
      <c r="C326">
        <v>7.7</v>
      </c>
      <c r="D326">
        <v>8</v>
      </c>
      <c r="E326" s="15">
        <v>1</v>
      </c>
      <c r="F326" s="90"/>
      <c r="G326">
        <v>1</v>
      </c>
      <c r="H326">
        <v>1</v>
      </c>
      <c r="J326" s="47" t="s">
        <v>32</v>
      </c>
      <c r="K326" s="47" t="s">
        <v>32</v>
      </c>
      <c r="L326" s="23" t="s">
        <v>112</v>
      </c>
      <c r="M326" s="99"/>
      <c r="N326">
        <v>135</v>
      </c>
      <c r="O326">
        <v>126</v>
      </c>
      <c r="P326">
        <v>1164</v>
      </c>
      <c r="S326">
        <v>1</v>
      </c>
      <c r="U326" s="30" t="str">
        <f>VLOOKUP(AF326, method!$A$1:$B$15, 2, 0)</f>
        <v>放頭</v>
      </c>
      <c r="V326" s="42">
        <v>1200</v>
      </c>
      <c r="W326">
        <v>1</v>
      </c>
      <c r="X326">
        <v>14</v>
      </c>
      <c r="Y326">
        <v>12</v>
      </c>
      <c r="Z326">
        <v>25</v>
      </c>
      <c r="AA326" s="39" t="s">
        <v>369</v>
      </c>
      <c r="AB326" s="35" t="s">
        <v>377</v>
      </c>
      <c r="AC326" t="s">
        <v>641</v>
      </c>
      <c r="AD326">
        <v>138</v>
      </c>
      <c r="AE326" s="37" t="s">
        <v>423</v>
      </c>
      <c r="AF326">
        <v>1</v>
      </c>
      <c r="AG326">
        <v>1</v>
      </c>
      <c r="AH326">
        <v>1</v>
      </c>
      <c r="AL326" t="s">
        <v>385</v>
      </c>
      <c r="AX326" t="s">
        <v>1392</v>
      </c>
    </row>
    <row r="327" spans="1:50" hidden="1" x14ac:dyDescent="0.25">
      <c r="A327" s="19" t="s">
        <v>115</v>
      </c>
      <c r="B327" s="20" t="s">
        <v>116</v>
      </c>
      <c r="C327">
        <v>7.33</v>
      </c>
      <c r="D327">
        <v>7.13</v>
      </c>
      <c r="E327" s="15">
        <v>1</v>
      </c>
      <c r="F327" s="90"/>
      <c r="G327">
        <v>1</v>
      </c>
      <c r="H327">
        <v>10</v>
      </c>
      <c r="J327" s="47" t="s">
        <v>32</v>
      </c>
      <c r="K327" s="47" t="s">
        <v>32</v>
      </c>
      <c r="L327" s="23" t="s">
        <v>112</v>
      </c>
      <c r="M327" s="99"/>
      <c r="N327">
        <v>135</v>
      </c>
      <c r="O327">
        <v>128</v>
      </c>
      <c r="P327">
        <v>1158</v>
      </c>
      <c r="S327">
        <v>1</v>
      </c>
      <c r="U327" s="30" t="str">
        <f>VLOOKUP(AF327, method!$A$1:$B$15, 2, 0)</f>
        <v>放頭</v>
      </c>
      <c r="V327" s="42">
        <v>1200</v>
      </c>
      <c r="W327">
        <v>1</v>
      </c>
      <c r="X327">
        <v>23</v>
      </c>
      <c r="Y327">
        <v>11</v>
      </c>
      <c r="Z327">
        <v>25</v>
      </c>
      <c r="AA327" s="39" t="s">
        <v>390</v>
      </c>
      <c r="AB327" s="35" t="s">
        <v>370</v>
      </c>
      <c r="AC327" t="s">
        <v>642</v>
      </c>
      <c r="AD327">
        <v>137</v>
      </c>
      <c r="AE327" s="37" t="s">
        <v>436</v>
      </c>
      <c r="AF327">
        <v>2</v>
      </c>
      <c r="AG327">
        <v>1</v>
      </c>
      <c r="AH327">
        <v>1</v>
      </c>
      <c r="AL327" t="s">
        <v>385</v>
      </c>
      <c r="AX327" t="s">
        <v>1392</v>
      </c>
    </row>
    <row r="328" spans="1:50" hidden="1" x14ac:dyDescent="0.25">
      <c r="A328" s="19" t="s">
        <v>115</v>
      </c>
      <c r="B328" s="20" t="s">
        <v>116</v>
      </c>
      <c r="C328">
        <v>7.63</v>
      </c>
      <c r="D328">
        <v>7.63</v>
      </c>
      <c r="E328" s="15">
        <v>1</v>
      </c>
      <c r="F328" s="90"/>
      <c r="G328">
        <v>1</v>
      </c>
      <c r="H328">
        <v>4</v>
      </c>
      <c r="J328" s="47" t="s">
        <v>32</v>
      </c>
      <c r="K328" s="47" t="s">
        <v>32</v>
      </c>
      <c r="L328" s="23" t="s">
        <v>112</v>
      </c>
      <c r="M328" s="99"/>
      <c r="N328">
        <v>135</v>
      </c>
      <c r="O328">
        <v>135</v>
      </c>
      <c r="P328">
        <v>1153</v>
      </c>
      <c r="S328">
        <v>1</v>
      </c>
      <c r="U328" s="30" t="str">
        <f>VLOOKUP(AF328, method!$A$1:$B$15, 2, 0)</f>
        <v>放頭</v>
      </c>
      <c r="V328" s="42">
        <v>1200</v>
      </c>
      <c r="W328">
        <v>1</v>
      </c>
      <c r="X328">
        <v>7</v>
      </c>
      <c r="Y328">
        <v>9</v>
      </c>
      <c r="Z328">
        <v>25</v>
      </c>
      <c r="AA328" s="39" t="s">
        <v>369</v>
      </c>
      <c r="AB328" s="35" t="s">
        <v>377</v>
      </c>
      <c r="AC328">
        <v>1</v>
      </c>
      <c r="AD328">
        <v>134</v>
      </c>
      <c r="AE328" s="38" t="s">
        <v>447</v>
      </c>
      <c r="AF328">
        <v>2</v>
      </c>
      <c r="AG328">
        <v>2</v>
      </c>
      <c r="AH328">
        <v>1</v>
      </c>
      <c r="AL328" t="s">
        <v>385</v>
      </c>
      <c r="AX328" t="s">
        <v>1392</v>
      </c>
    </row>
    <row r="329" spans="1:50" hidden="1" x14ac:dyDescent="0.25">
      <c r="A329" s="19" t="s">
        <v>115</v>
      </c>
      <c r="B329" s="20" t="s">
        <v>116</v>
      </c>
      <c r="C329">
        <v>7.88</v>
      </c>
      <c r="D329">
        <v>8.18</v>
      </c>
      <c r="E329" s="15">
        <v>1</v>
      </c>
      <c r="F329" s="90"/>
      <c r="G329">
        <v>1</v>
      </c>
      <c r="H329">
        <v>4</v>
      </c>
      <c r="J329" s="47" t="s">
        <v>32</v>
      </c>
      <c r="K329" s="47" t="s">
        <v>32</v>
      </c>
      <c r="L329" s="23" t="s">
        <v>112</v>
      </c>
      <c r="M329" s="99"/>
      <c r="N329">
        <v>135</v>
      </c>
      <c r="O329">
        <v>126</v>
      </c>
      <c r="P329">
        <v>1115</v>
      </c>
      <c r="S329">
        <v>1</v>
      </c>
      <c r="U329" s="32" t="str">
        <f>VLOOKUP(AF329, method!$A$1:$B$15, 2, 0)</f>
        <v>中前</v>
      </c>
      <c r="V329" s="42">
        <v>1200</v>
      </c>
      <c r="W329">
        <v>1</v>
      </c>
      <c r="X329">
        <v>27</v>
      </c>
      <c r="Y329">
        <v>4</v>
      </c>
      <c r="Z329">
        <v>25</v>
      </c>
      <c r="AA329" s="39" t="s">
        <v>369</v>
      </c>
      <c r="AB329" s="35" t="s">
        <v>377</v>
      </c>
      <c r="AC329" t="s">
        <v>641</v>
      </c>
      <c r="AD329">
        <v>132</v>
      </c>
      <c r="AE329" s="38" t="s">
        <v>447</v>
      </c>
      <c r="AF329">
        <v>5</v>
      </c>
      <c r="AG329">
        <v>5</v>
      </c>
      <c r="AH329">
        <v>1</v>
      </c>
      <c r="AL329" t="s">
        <v>385</v>
      </c>
      <c r="AX329" t="s">
        <v>1392</v>
      </c>
    </row>
    <row r="330" spans="1:50" hidden="1" x14ac:dyDescent="0.25">
      <c r="A330" s="19" t="s">
        <v>115</v>
      </c>
      <c r="B330" s="20" t="s">
        <v>116</v>
      </c>
      <c r="C330">
        <v>8.18</v>
      </c>
      <c r="D330">
        <v>8.18</v>
      </c>
      <c r="E330" s="15">
        <v>1</v>
      </c>
      <c r="F330" s="90"/>
      <c r="G330">
        <v>1</v>
      </c>
      <c r="H330">
        <v>6</v>
      </c>
      <c r="J330" s="47" t="s">
        <v>32</v>
      </c>
      <c r="K330" s="47" t="s">
        <v>32</v>
      </c>
      <c r="L330" s="23" t="s">
        <v>112</v>
      </c>
      <c r="M330" s="99"/>
      <c r="N330">
        <v>135</v>
      </c>
      <c r="O330">
        <v>128</v>
      </c>
      <c r="P330">
        <v>1127</v>
      </c>
      <c r="S330">
        <v>1</v>
      </c>
      <c r="U330" s="30" t="str">
        <f>VLOOKUP(AF330, method!$A$1:$B$15, 2, 0)</f>
        <v>放頭</v>
      </c>
      <c r="V330" s="42">
        <v>1200</v>
      </c>
      <c r="W330">
        <v>1</v>
      </c>
      <c r="X330">
        <v>30</v>
      </c>
      <c r="Y330">
        <v>3</v>
      </c>
      <c r="Z330">
        <v>25</v>
      </c>
      <c r="AA330" s="39" t="s">
        <v>384</v>
      </c>
      <c r="AB330" s="35" t="s">
        <v>377</v>
      </c>
      <c r="AC330" t="s">
        <v>642</v>
      </c>
      <c r="AD330">
        <v>132</v>
      </c>
      <c r="AE330" s="37">
        <v>3</v>
      </c>
      <c r="AF330">
        <v>2</v>
      </c>
      <c r="AG330">
        <v>1</v>
      </c>
      <c r="AH330">
        <v>1</v>
      </c>
      <c r="AL330" t="s">
        <v>385</v>
      </c>
      <c r="AX330" t="s">
        <v>1392</v>
      </c>
    </row>
    <row r="331" spans="1:50" hidden="1" x14ac:dyDescent="0.25">
      <c r="A331" s="19" t="s">
        <v>115</v>
      </c>
      <c r="B331" s="20" t="s">
        <v>116</v>
      </c>
      <c r="C331">
        <v>20.329999999999998</v>
      </c>
      <c r="D331">
        <v>20.23</v>
      </c>
      <c r="E331" s="15">
        <v>1</v>
      </c>
      <c r="F331" s="90"/>
      <c r="G331">
        <v>1</v>
      </c>
      <c r="H331">
        <v>9</v>
      </c>
      <c r="J331" s="47" t="s">
        <v>32</v>
      </c>
      <c r="K331" s="48" t="s">
        <v>37</v>
      </c>
      <c r="L331" s="23" t="s">
        <v>112</v>
      </c>
      <c r="M331" s="99"/>
      <c r="N331">
        <v>135</v>
      </c>
      <c r="O331">
        <v>126</v>
      </c>
      <c r="P331">
        <v>1131</v>
      </c>
      <c r="S331">
        <v>1.2</v>
      </c>
      <c r="U331" s="30" t="str">
        <f>VLOOKUP(AF331, method!$A$1:$B$15, 2, 0)</f>
        <v>放頭</v>
      </c>
      <c r="V331">
        <v>1400</v>
      </c>
      <c r="W331">
        <v>1</v>
      </c>
      <c r="X331">
        <v>23</v>
      </c>
      <c r="Y331">
        <v>2</v>
      </c>
      <c r="Z331">
        <v>25</v>
      </c>
      <c r="AA331" s="39" t="s">
        <v>369</v>
      </c>
      <c r="AB331" s="35" t="s">
        <v>377</v>
      </c>
      <c r="AC331" t="s">
        <v>641</v>
      </c>
      <c r="AD331">
        <v>132</v>
      </c>
      <c r="AE331" s="38" t="s">
        <v>550</v>
      </c>
      <c r="AF331">
        <v>2</v>
      </c>
      <c r="AG331">
        <v>2</v>
      </c>
      <c r="AH331">
        <v>2</v>
      </c>
      <c r="AI331">
        <v>1</v>
      </c>
      <c r="AL331" t="s">
        <v>385</v>
      </c>
      <c r="AX331" t="s">
        <v>1392</v>
      </c>
    </row>
    <row r="332" spans="1:50" hidden="1" x14ac:dyDescent="0.25">
      <c r="A332" s="19" t="s">
        <v>115</v>
      </c>
      <c r="B332" s="20" t="s">
        <v>116</v>
      </c>
      <c r="C332">
        <v>7.2</v>
      </c>
      <c r="D332">
        <v>7.3</v>
      </c>
      <c r="E332" s="15">
        <v>1</v>
      </c>
      <c r="F332" s="90"/>
      <c r="G332">
        <v>1</v>
      </c>
      <c r="H332">
        <v>8</v>
      </c>
      <c r="J332" s="47" t="s">
        <v>32</v>
      </c>
      <c r="K332" s="47" t="s">
        <v>32</v>
      </c>
      <c r="L332" s="23" t="s">
        <v>112</v>
      </c>
      <c r="M332" s="99"/>
      <c r="N332">
        <v>135</v>
      </c>
      <c r="O332">
        <v>126</v>
      </c>
      <c r="P332">
        <v>1137</v>
      </c>
      <c r="S332">
        <v>1.1000000000000001</v>
      </c>
      <c r="U332" s="30" t="str">
        <f>VLOOKUP(AF332, method!$A$1:$B$15, 2, 0)</f>
        <v>放頭</v>
      </c>
      <c r="V332" s="42">
        <v>1200</v>
      </c>
      <c r="W332">
        <v>1</v>
      </c>
      <c r="X332">
        <v>19</v>
      </c>
      <c r="Y332">
        <v>1</v>
      </c>
      <c r="Z332">
        <v>25</v>
      </c>
      <c r="AA332" s="39" t="s">
        <v>369</v>
      </c>
      <c r="AB332" s="35" t="s">
        <v>377</v>
      </c>
      <c r="AC332" t="s">
        <v>641</v>
      </c>
      <c r="AD332">
        <v>128</v>
      </c>
      <c r="AE332" s="37" t="s">
        <v>531</v>
      </c>
      <c r="AF332">
        <v>1</v>
      </c>
      <c r="AG332">
        <v>1</v>
      </c>
      <c r="AH332">
        <v>1</v>
      </c>
      <c r="AL332" t="s">
        <v>385</v>
      </c>
      <c r="AX332" t="s">
        <v>1392</v>
      </c>
    </row>
    <row r="333" spans="1:50" hidden="1" x14ac:dyDescent="0.25">
      <c r="A333" s="19" t="s">
        <v>115</v>
      </c>
      <c r="B333" s="20" t="s">
        <v>116</v>
      </c>
      <c r="C333">
        <v>8.15</v>
      </c>
      <c r="D333">
        <v>8.0500000000000007</v>
      </c>
      <c r="E333" s="15">
        <v>1</v>
      </c>
      <c r="F333" s="90"/>
      <c r="G333">
        <v>1</v>
      </c>
      <c r="H333">
        <v>11</v>
      </c>
      <c r="J333" s="47" t="s">
        <v>32</v>
      </c>
      <c r="K333" s="47" t="s">
        <v>32</v>
      </c>
      <c r="L333" s="23" t="s">
        <v>112</v>
      </c>
      <c r="M333" s="99"/>
      <c r="N333">
        <v>135</v>
      </c>
      <c r="O333">
        <v>126</v>
      </c>
      <c r="P333">
        <v>1138</v>
      </c>
      <c r="S333">
        <v>1.1000000000000001</v>
      </c>
      <c r="U333" s="30" t="str">
        <f>VLOOKUP(AF333, method!$A$1:$B$15, 2, 0)</f>
        <v>放頭</v>
      </c>
      <c r="V333" s="42">
        <v>1200</v>
      </c>
      <c r="W333">
        <v>1</v>
      </c>
      <c r="X333">
        <v>8</v>
      </c>
      <c r="Y333">
        <v>12</v>
      </c>
      <c r="Z333">
        <v>24</v>
      </c>
      <c r="AA333" s="39" t="s">
        <v>369</v>
      </c>
      <c r="AB333" s="35" t="s">
        <v>377</v>
      </c>
      <c r="AC333" t="s">
        <v>641</v>
      </c>
      <c r="AD333">
        <v>128</v>
      </c>
      <c r="AE333" s="38" t="s">
        <v>470</v>
      </c>
      <c r="AF333">
        <v>3</v>
      </c>
      <c r="AG333">
        <v>2</v>
      </c>
      <c r="AH333">
        <v>1</v>
      </c>
      <c r="AL333" t="s">
        <v>385</v>
      </c>
      <c r="AX333" t="s">
        <v>1392</v>
      </c>
    </row>
    <row r="334" spans="1:50" hidden="1" x14ac:dyDescent="0.25">
      <c r="A334" s="19" t="s">
        <v>115</v>
      </c>
      <c r="B334" s="20" t="s">
        <v>116</v>
      </c>
      <c r="C334">
        <v>7.43</v>
      </c>
      <c r="D334">
        <v>7.43</v>
      </c>
      <c r="E334" s="15">
        <v>1</v>
      </c>
      <c r="F334" s="90"/>
      <c r="G334">
        <v>1</v>
      </c>
      <c r="H334">
        <v>10</v>
      </c>
      <c r="J334" s="47" t="s">
        <v>32</v>
      </c>
      <c r="K334" s="47" t="s">
        <v>32</v>
      </c>
      <c r="L334" s="23" t="s">
        <v>112</v>
      </c>
      <c r="M334" s="99"/>
      <c r="N334">
        <v>135</v>
      </c>
      <c r="O334">
        <v>123</v>
      </c>
      <c r="P334">
        <v>1120</v>
      </c>
      <c r="S334">
        <v>1.1000000000000001</v>
      </c>
      <c r="U334" s="30" t="str">
        <f>VLOOKUP(AF334, method!$A$1:$B$15, 2, 0)</f>
        <v>放頭</v>
      </c>
      <c r="V334" s="42">
        <v>1200</v>
      </c>
      <c r="W334">
        <v>1</v>
      </c>
      <c r="X334">
        <v>17</v>
      </c>
      <c r="Y334">
        <v>11</v>
      </c>
      <c r="Z334">
        <v>24</v>
      </c>
      <c r="AA334" s="39" t="s">
        <v>390</v>
      </c>
      <c r="AB334" s="35" t="s">
        <v>377</v>
      </c>
      <c r="AC334" t="s">
        <v>642</v>
      </c>
      <c r="AD334">
        <v>127</v>
      </c>
      <c r="AE334" s="37" t="s">
        <v>531</v>
      </c>
      <c r="AF334">
        <v>3</v>
      </c>
      <c r="AG334">
        <v>3</v>
      </c>
      <c r="AH334">
        <v>1</v>
      </c>
      <c r="AL334" t="s">
        <v>385</v>
      </c>
      <c r="AX334" t="s">
        <v>1392</v>
      </c>
    </row>
    <row r="335" spans="1:50" hidden="1" x14ac:dyDescent="0.25">
      <c r="A335" s="19" t="s">
        <v>115</v>
      </c>
      <c r="B335" s="20" t="s">
        <v>116</v>
      </c>
      <c r="C335">
        <v>7.57</v>
      </c>
      <c r="D335">
        <v>7.37</v>
      </c>
      <c r="E335" s="15">
        <v>1</v>
      </c>
      <c r="F335" s="90"/>
      <c r="G335">
        <v>1</v>
      </c>
      <c r="H335">
        <v>9</v>
      </c>
      <c r="J335" s="47" t="s">
        <v>32</v>
      </c>
      <c r="K335" s="47" t="s">
        <v>32</v>
      </c>
      <c r="L335" s="23" t="s">
        <v>112</v>
      </c>
      <c r="M335" s="99"/>
      <c r="N335">
        <v>135</v>
      </c>
      <c r="O335">
        <v>128</v>
      </c>
      <c r="P335">
        <v>1130</v>
      </c>
      <c r="S335">
        <v>1.3</v>
      </c>
      <c r="U335" s="30" t="str">
        <f>VLOOKUP(AF335, method!$A$1:$B$15, 2, 0)</f>
        <v>放頭</v>
      </c>
      <c r="V335" s="42">
        <v>1200</v>
      </c>
      <c r="W335">
        <v>1</v>
      </c>
      <c r="X335">
        <v>20</v>
      </c>
      <c r="Y335">
        <v>10</v>
      </c>
      <c r="Z335">
        <v>24</v>
      </c>
      <c r="AA335" s="39" t="s">
        <v>390</v>
      </c>
      <c r="AB335" s="35" t="s">
        <v>370</v>
      </c>
      <c r="AC335" t="s">
        <v>642</v>
      </c>
      <c r="AD335">
        <v>119</v>
      </c>
      <c r="AE335" s="38" t="s">
        <v>550</v>
      </c>
      <c r="AF335">
        <v>3</v>
      </c>
      <c r="AG335">
        <v>3</v>
      </c>
      <c r="AH335">
        <v>1</v>
      </c>
      <c r="AL335" t="s">
        <v>385</v>
      </c>
      <c r="AX335" t="s">
        <v>1392</v>
      </c>
    </row>
    <row r="336" spans="1:50" hidden="1" x14ac:dyDescent="0.25">
      <c r="A336" s="19" t="s">
        <v>115</v>
      </c>
      <c r="B336" s="20" t="s">
        <v>116</v>
      </c>
      <c r="C336">
        <v>8.3000000000000007</v>
      </c>
      <c r="D336">
        <v>8.1000000000000014</v>
      </c>
      <c r="E336" s="15">
        <v>1</v>
      </c>
      <c r="F336" s="90"/>
      <c r="G336">
        <v>1</v>
      </c>
      <c r="H336">
        <v>7</v>
      </c>
      <c r="J336" s="47" t="s">
        <v>32</v>
      </c>
      <c r="K336" s="47" t="s">
        <v>32</v>
      </c>
      <c r="L336" s="23" t="s">
        <v>112</v>
      </c>
      <c r="M336" s="99"/>
      <c r="N336">
        <v>135</v>
      </c>
      <c r="O336">
        <v>135</v>
      </c>
      <c r="P336">
        <v>1116</v>
      </c>
      <c r="S336">
        <v>2.2999999999999998</v>
      </c>
      <c r="U336" s="30" t="str">
        <f>VLOOKUP(AF336, method!$A$1:$B$15, 2, 0)</f>
        <v>放頭</v>
      </c>
      <c r="V336" s="42">
        <v>1200</v>
      </c>
      <c r="W336">
        <v>1</v>
      </c>
      <c r="X336">
        <v>8</v>
      </c>
      <c r="Y336">
        <v>9</v>
      </c>
      <c r="Z336">
        <v>24</v>
      </c>
      <c r="AA336" s="39" t="s">
        <v>369</v>
      </c>
      <c r="AB336" s="36" t="s">
        <v>459</v>
      </c>
      <c r="AC336">
        <v>1</v>
      </c>
      <c r="AD336">
        <v>111</v>
      </c>
      <c r="AE336" s="38" t="s">
        <v>468</v>
      </c>
      <c r="AF336">
        <v>2</v>
      </c>
      <c r="AG336">
        <v>2</v>
      </c>
      <c r="AH336">
        <v>1</v>
      </c>
      <c r="AL336" t="s">
        <v>385</v>
      </c>
      <c r="AX336" t="s">
        <v>1392</v>
      </c>
    </row>
    <row r="337" spans="1:50" hidden="1" x14ac:dyDescent="0.25">
      <c r="A337" s="19" t="s">
        <v>115</v>
      </c>
      <c r="B337" s="21" t="s">
        <v>118</v>
      </c>
      <c r="C337">
        <v>21.11</v>
      </c>
      <c r="D337">
        <v>20.61</v>
      </c>
      <c r="E337" s="106">
        <v>8</v>
      </c>
      <c r="G337">
        <v>5</v>
      </c>
      <c r="H337">
        <v>7</v>
      </c>
      <c r="J337" s="57" t="s">
        <v>77</v>
      </c>
      <c r="K337" s="50" t="s">
        <v>46</v>
      </c>
      <c r="L337" s="18" t="s">
        <v>23</v>
      </c>
      <c r="M337" s="94"/>
      <c r="N337">
        <v>115</v>
      </c>
      <c r="O337">
        <v>129</v>
      </c>
      <c r="P337">
        <v>1127</v>
      </c>
      <c r="S337">
        <v>10</v>
      </c>
      <c r="U337" s="30" t="str">
        <f>VLOOKUP(AF337, method!$A$1:$B$15, 2, 0)</f>
        <v>放頭</v>
      </c>
      <c r="V337">
        <v>1400</v>
      </c>
      <c r="W337">
        <v>1</v>
      </c>
      <c r="X337">
        <v>21</v>
      </c>
      <c r="Y337">
        <v>6</v>
      </c>
      <c r="Z337">
        <v>26</v>
      </c>
      <c r="AA337" s="39" t="s">
        <v>369</v>
      </c>
      <c r="AB337" s="35" t="s">
        <v>377</v>
      </c>
      <c r="AC337" t="s">
        <v>644</v>
      </c>
      <c r="AD337">
        <v>112</v>
      </c>
      <c r="AE337" s="37" t="s">
        <v>440</v>
      </c>
      <c r="AF337">
        <v>2</v>
      </c>
      <c r="AG337">
        <v>1</v>
      </c>
      <c r="AH337">
        <v>2</v>
      </c>
      <c r="AI337">
        <v>8</v>
      </c>
      <c r="AL337" t="s">
        <v>24</v>
      </c>
      <c r="AX337" t="s">
        <v>1392</v>
      </c>
    </row>
    <row r="338" spans="1:50" hidden="1" x14ac:dyDescent="0.25">
      <c r="A338" s="19" t="s">
        <v>115</v>
      </c>
      <c r="B338" s="21" t="s">
        <v>118</v>
      </c>
      <c r="C338">
        <v>33.6</v>
      </c>
      <c r="D338">
        <v>32.9</v>
      </c>
      <c r="E338" s="107">
        <v>3</v>
      </c>
      <c r="F338" s="90"/>
      <c r="G338">
        <v>5</v>
      </c>
      <c r="H338">
        <v>5</v>
      </c>
      <c r="J338" s="57" t="s">
        <v>77</v>
      </c>
      <c r="K338" s="50" t="s">
        <v>46</v>
      </c>
      <c r="L338" s="18" t="s">
        <v>23</v>
      </c>
      <c r="M338" s="94"/>
      <c r="N338">
        <v>115</v>
      </c>
      <c r="O338">
        <v>135</v>
      </c>
      <c r="P338">
        <v>1119</v>
      </c>
      <c r="S338">
        <v>16</v>
      </c>
      <c r="U338" s="30" t="str">
        <f>VLOOKUP(AF338, method!$A$1:$B$15, 2, 0)</f>
        <v>放頭</v>
      </c>
      <c r="V338">
        <v>1600</v>
      </c>
      <c r="W338">
        <v>1</v>
      </c>
      <c r="X338">
        <v>31</v>
      </c>
      <c r="Y338">
        <v>5</v>
      </c>
      <c r="Z338">
        <v>26</v>
      </c>
      <c r="AA338" s="39" t="s">
        <v>394</v>
      </c>
      <c r="AB338" s="35" t="s">
        <v>377</v>
      </c>
      <c r="AC338" t="s">
        <v>644</v>
      </c>
      <c r="AD338">
        <v>111</v>
      </c>
      <c r="AE338" s="38" t="s">
        <v>434</v>
      </c>
      <c r="AF338">
        <v>1</v>
      </c>
      <c r="AG338">
        <v>1</v>
      </c>
      <c r="AH338">
        <v>1</v>
      </c>
      <c r="AI338">
        <v>3</v>
      </c>
      <c r="AL338" t="s">
        <v>24</v>
      </c>
      <c r="AX338" t="s">
        <v>1392</v>
      </c>
    </row>
    <row r="339" spans="1:50" hidden="1" x14ac:dyDescent="0.25">
      <c r="A339" s="19" t="s">
        <v>115</v>
      </c>
      <c r="B339" s="21" t="s">
        <v>118</v>
      </c>
      <c r="C339">
        <v>33.700000000000003</v>
      </c>
      <c r="D339">
        <v>33.1</v>
      </c>
      <c r="E339" s="106">
        <v>9</v>
      </c>
      <c r="G339">
        <v>5</v>
      </c>
      <c r="H339">
        <v>11</v>
      </c>
      <c r="J339" s="57" t="s">
        <v>77</v>
      </c>
      <c r="K339" s="52" t="s">
        <v>56</v>
      </c>
      <c r="L339" s="18" t="s">
        <v>23</v>
      </c>
      <c r="M339" s="94"/>
      <c r="N339">
        <v>115</v>
      </c>
      <c r="O339">
        <v>126</v>
      </c>
      <c r="P339">
        <v>1120</v>
      </c>
      <c r="S339">
        <v>115</v>
      </c>
      <c r="U339" s="30" t="str">
        <f>VLOOKUP(AF339, method!$A$1:$B$15, 2, 0)</f>
        <v>放頭</v>
      </c>
      <c r="V339">
        <v>1600</v>
      </c>
      <c r="W339">
        <v>1</v>
      </c>
      <c r="X339">
        <v>26</v>
      </c>
      <c r="Y339">
        <v>4</v>
      </c>
      <c r="Z339">
        <v>26</v>
      </c>
      <c r="AA339" s="39" t="s">
        <v>369</v>
      </c>
      <c r="AB339" s="35" t="s">
        <v>370</v>
      </c>
      <c r="AC339" t="s">
        <v>641</v>
      </c>
      <c r="AD339">
        <v>113</v>
      </c>
      <c r="AE339" s="37" t="s">
        <v>440</v>
      </c>
      <c r="AF339">
        <v>1</v>
      </c>
      <c r="AG339">
        <v>1</v>
      </c>
      <c r="AH339">
        <v>1</v>
      </c>
      <c r="AI339">
        <v>9</v>
      </c>
      <c r="AL339" t="s">
        <v>24</v>
      </c>
      <c r="AX339" t="s">
        <v>1392</v>
      </c>
    </row>
    <row r="340" spans="1:50" hidden="1" x14ac:dyDescent="0.25">
      <c r="A340" s="19" t="s">
        <v>115</v>
      </c>
      <c r="B340" s="21" t="s">
        <v>118</v>
      </c>
      <c r="C340">
        <v>20.420000000000002</v>
      </c>
      <c r="D340">
        <v>19.820000000000004</v>
      </c>
      <c r="E340" s="106">
        <v>6</v>
      </c>
      <c r="G340">
        <v>5</v>
      </c>
      <c r="H340">
        <v>9</v>
      </c>
      <c r="J340" s="57" t="s">
        <v>77</v>
      </c>
      <c r="K340" s="52" t="s">
        <v>56</v>
      </c>
      <c r="L340" s="18" t="s">
        <v>23</v>
      </c>
      <c r="M340" s="94"/>
      <c r="N340">
        <v>115</v>
      </c>
      <c r="O340">
        <v>126</v>
      </c>
      <c r="P340">
        <v>1142</v>
      </c>
      <c r="S340">
        <v>216</v>
      </c>
      <c r="U340" s="30" t="str">
        <f>VLOOKUP(AF340, method!$A$1:$B$15, 2, 0)</f>
        <v>放頭</v>
      </c>
      <c r="V340">
        <v>1400</v>
      </c>
      <c r="W340">
        <v>1</v>
      </c>
      <c r="X340">
        <v>22</v>
      </c>
      <c r="Y340">
        <v>2</v>
      </c>
      <c r="Z340">
        <v>26</v>
      </c>
      <c r="AA340" s="39" t="s">
        <v>384</v>
      </c>
      <c r="AB340" s="35" t="s">
        <v>377</v>
      </c>
      <c r="AC340" t="s">
        <v>641</v>
      </c>
      <c r="AD340">
        <v>115</v>
      </c>
      <c r="AE340" s="37" t="s">
        <v>382</v>
      </c>
      <c r="AF340">
        <v>1</v>
      </c>
      <c r="AG340">
        <v>1</v>
      </c>
      <c r="AH340">
        <v>1</v>
      </c>
      <c r="AI340">
        <v>6</v>
      </c>
      <c r="AL340" t="s">
        <v>24</v>
      </c>
      <c r="AX340" t="s">
        <v>1392</v>
      </c>
    </row>
    <row r="341" spans="1:50" hidden="1" x14ac:dyDescent="0.25">
      <c r="A341" s="19" t="s">
        <v>115</v>
      </c>
      <c r="B341" s="21" t="s">
        <v>118</v>
      </c>
      <c r="C341">
        <v>37</v>
      </c>
      <c r="D341">
        <v>36.800000000000004</v>
      </c>
      <c r="E341">
        <v>14</v>
      </c>
      <c r="G341">
        <v>5</v>
      </c>
      <c r="H341">
        <v>1</v>
      </c>
      <c r="J341" s="57" t="s">
        <v>77</v>
      </c>
      <c r="K341" s="74" t="s">
        <v>357</v>
      </c>
      <c r="L341" s="18" t="s">
        <v>23</v>
      </c>
      <c r="M341" s="94"/>
      <c r="N341">
        <v>115</v>
      </c>
      <c r="O341">
        <v>126</v>
      </c>
      <c r="P341">
        <v>1118</v>
      </c>
      <c r="S341">
        <v>48</v>
      </c>
      <c r="U341" s="32" t="str">
        <f>VLOOKUP(AF341, method!$A$1:$B$15, 2, 0)</f>
        <v>中前</v>
      </c>
      <c r="V341">
        <v>1600</v>
      </c>
      <c r="W341">
        <v>1</v>
      </c>
      <c r="X341">
        <v>14</v>
      </c>
      <c r="Y341">
        <v>12</v>
      </c>
      <c r="Z341">
        <v>25</v>
      </c>
      <c r="AA341" s="39" t="s">
        <v>369</v>
      </c>
      <c r="AB341" s="35" t="s">
        <v>377</v>
      </c>
      <c r="AC341" t="s">
        <v>641</v>
      </c>
      <c r="AD341">
        <v>116</v>
      </c>
      <c r="AE341" s="37">
        <v>22</v>
      </c>
      <c r="AF341">
        <v>4</v>
      </c>
      <c r="AG341">
        <v>4</v>
      </c>
      <c r="AH341">
        <v>6</v>
      </c>
      <c r="AI341">
        <v>14</v>
      </c>
      <c r="AL341" t="s">
        <v>24</v>
      </c>
      <c r="AX341" t="s">
        <v>1392</v>
      </c>
    </row>
    <row r="342" spans="1:50" hidden="1" x14ac:dyDescent="0.25">
      <c r="A342" s="19" t="s">
        <v>115</v>
      </c>
      <c r="B342" s="21" t="s">
        <v>118</v>
      </c>
      <c r="C342">
        <v>33.43</v>
      </c>
      <c r="D342">
        <v>32.93</v>
      </c>
      <c r="E342">
        <v>6</v>
      </c>
      <c r="G342">
        <v>5</v>
      </c>
      <c r="H342">
        <v>10</v>
      </c>
      <c r="J342" s="57" t="s">
        <v>77</v>
      </c>
      <c r="K342" s="67" t="s">
        <v>442</v>
      </c>
      <c r="L342" s="18" t="s">
        <v>23</v>
      </c>
      <c r="M342" s="94"/>
      <c r="N342">
        <v>115</v>
      </c>
      <c r="O342">
        <v>123</v>
      </c>
      <c r="P342">
        <v>1136</v>
      </c>
      <c r="S342">
        <v>32</v>
      </c>
      <c r="U342" s="30" t="str">
        <f>VLOOKUP(AF342, method!$A$1:$B$15, 2, 0)</f>
        <v>放頭</v>
      </c>
      <c r="V342">
        <v>1600</v>
      </c>
      <c r="W342">
        <v>1</v>
      </c>
      <c r="X342">
        <v>23</v>
      </c>
      <c r="Y342">
        <v>11</v>
      </c>
      <c r="Z342">
        <v>25</v>
      </c>
      <c r="AA342" s="39" t="s">
        <v>390</v>
      </c>
      <c r="AB342" s="35" t="s">
        <v>370</v>
      </c>
      <c r="AC342" t="s">
        <v>642</v>
      </c>
      <c r="AD342">
        <v>116</v>
      </c>
      <c r="AE342" s="37" t="s">
        <v>428</v>
      </c>
      <c r="AF342">
        <v>2</v>
      </c>
      <c r="AG342">
        <v>2</v>
      </c>
      <c r="AH342">
        <v>2</v>
      </c>
      <c r="AI342">
        <v>6</v>
      </c>
      <c r="AL342" t="s">
        <v>24</v>
      </c>
      <c r="AX342" t="s">
        <v>1392</v>
      </c>
    </row>
    <row r="343" spans="1:50" hidden="1" x14ac:dyDescent="0.25">
      <c r="A343" s="19" t="s">
        <v>115</v>
      </c>
      <c r="B343" s="21" t="s">
        <v>118</v>
      </c>
      <c r="C343">
        <v>32.76</v>
      </c>
      <c r="D343">
        <v>32.459999999999994</v>
      </c>
      <c r="E343" s="15">
        <v>2</v>
      </c>
      <c r="F343" s="90"/>
      <c r="G343">
        <v>5</v>
      </c>
      <c r="H343">
        <v>10</v>
      </c>
      <c r="J343" s="57" t="s">
        <v>77</v>
      </c>
      <c r="K343" s="67" t="s">
        <v>442</v>
      </c>
      <c r="L343" s="18" t="s">
        <v>23</v>
      </c>
      <c r="M343" s="94"/>
      <c r="N343">
        <v>115</v>
      </c>
      <c r="O343">
        <v>117</v>
      </c>
      <c r="P343">
        <v>1131</v>
      </c>
      <c r="S343">
        <v>37</v>
      </c>
      <c r="U343" s="30" t="str">
        <f>VLOOKUP(AF343, method!$A$1:$B$15, 2, 0)</f>
        <v>放頭</v>
      </c>
      <c r="V343">
        <v>1600</v>
      </c>
      <c r="W343">
        <v>1</v>
      </c>
      <c r="X343">
        <v>19</v>
      </c>
      <c r="Y343">
        <v>10</v>
      </c>
      <c r="Z343">
        <v>25</v>
      </c>
      <c r="AA343" s="39" t="s">
        <v>430</v>
      </c>
      <c r="AB343" s="35" t="s">
        <v>370</v>
      </c>
      <c r="AC343" t="s">
        <v>642</v>
      </c>
      <c r="AD343">
        <v>111</v>
      </c>
      <c r="AE343" s="38" t="s">
        <v>468</v>
      </c>
      <c r="AF343">
        <v>1</v>
      </c>
      <c r="AG343">
        <v>1</v>
      </c>
      <c r="AH343">
        <v>1</v>
      </c>
      <c r="AI343">
        <v>2</v>
      </c>
      <c r="AL343" t="s">
        <v>24</v>
      </c>
      <c r="AX343" t="s">
        <v>1392</v>
      </c>
    </row>
    <row r="344" spans="1:50" hidden="1" x14ac:dyDescent="0.25">
      <c r="A344" s="19" t="s">
        <v>115</v>
      </c>
      <c r="B344" s="21" t="s">
        <v>118</v>
      </c>
      <c r="C344">
        <v>21</v>
      </c>
      <c r="D344">
        <v>20.2</v>
      </c>
      <c r="E344" s="15">
        <v>2</v>
      </c>
      <c r="F344" s="90"/>
      <c r="G344">
        <v>5</v>
      </c>
      <c r="H344">
        <v>10</v>
      </c>
      <c r="J344" s="57" t="s">
        <v>77</v>
      </c>
      <c r="K344" s="67" t="s">
        <v>442</v>
      </c>
      <c r="L344" s="18" t="s">
        <v>23</v>
      </c>
      <c r="M344" s="94"/>
      <c r="N344">
        <v>115</v>
      </c>
      <c r="O344">
        <v>134</v>
      </c>
      <c r="P344">
        <v>1123</v>
      </c>
      <c r="S344">
        <v>103</v>
      </c>
      <c r="U344" s="30" t="str">
        <f>VLOOKUP(AF344, method!$A$1:$B$15, 2, 0)</f>
        <v>放頭</v>
      </c>
      <c r="V344">
        <v>1400</v>
      </c>
      <c r="W344">
        <v>1</v>
      </c>
      <c r="X344">
        <v>28</v>
      </c>
      <c r="Y344">
        <v>9</v>
      </c>
      <c r="Z344">
        <v>25</v>
      </c>
      <c r="AA344" s="39" t="s">
        <v>430</v>
      </c>
      <c r="AB344" s="35" t="s">
        <v>370</v>
      </c>
      <c r="AC344" t="s">
        <v>644</v>
      </c>
      <c r="AD344">
        <v>109</v>
      </c>
      <c r="AE344" s="38" t="s">
        <v>468</v>
      </c>
      <c r="AF344">
        <v>2</v>
      </c>
      <c r="AG344">
        <v>1</v>
      </c>
      <c r="AH344">
        <v>1</v>
      </c>
      <c r="AI344">
        <v>2</v>
      </c>
      <c r="AL344" t="s">
        <v>24</v>
      </c>
      <c r="AX344" t="s">
        <v>1392</v>
      </c>
    </row>
    <row r="345" spans="1:50" hidden="1" x14ac:dyDescent="0.25">
      <c r="A345" s="19" t="s">
        <v>115</v>
      </c>
      <c r="B345" s="21" t="s">
        <v>118</v>
      </c>
      <c r="C345">
        <v>8.3699999999999992</v>
      </c>
      <c r="D345">
        <v>8.27</v>
      </c>
      <c r="E345">
        <v>8</v>
      </c>
      <c r="G345">
        <v>5</v>
      </c>
      <c r="H345">
        <v>2</v>
      </c>
      <c r="J345" s="57" t="s">
        <v>77</v>
      </c>
      <c r="K345" s="67" t="s">
        <v>442</v>
      </c>
      <c r="L345" s="18" t="s">
        <v>23</v>
      </c>
      <c r="M345" s="94"/>
      <c r="N345">
        <v>115</v>
      </c>
      <c r="O345">
        <v>117</v>
      </c>
      <c r="P345">
        <v>1106</v>
      </c>
      <c r="S345">
        <v>81</v>
      </c>
      <c r="U345" s="32" t="str">
        <f>VLOOKUP(AF345, method!$A$1:$B$15, 2, 0)</f>
        <v>中前</v>
      </c>
      <c r="V345" s="42">
        <v>1200</v>
      </c>
      <c r="W345">
        <v>1</v>
      </c>
      <c r="X345">
        <v>7</v>
      </c>
      <c r="Y345">
        <v>9</v>
      </c>
      <c r="Z345">
        <v>25</v>
      </c>
      <c r="AA345" s="39" t="s">
        <v>369</v>
      </c>
      <c r="AB345" s="35" t="s">
        <v>377</v>
      </c>
      <c r="AC345">
        <v>1</v>
      </c>
      <c r="AD345">
        <v>109</v>
      </c>
      <c r="AE345" s="37" t="s">
        <v>410</v>
      </c>
      <c r="AF345">
        <v>6</v>
      </c>
      <c r="AG345">
        <v>4</v>
      </c>
      <c r="AH345">
        <v>8</v>
      </c>
      <c r="AL345" t="s">
        <v>24</v>
      </c>
      <c r="AX345" t="s">
        <v>1392</v>
      </c>
    </row>
    <row r="346" spans="1:50" hidden="1" x14ac:dyDescent="0.25">
      <c r="A346" s="19" t="s">
        <v>115</v>
      </c>
      <c r="B346" s="21" t="s">
        <v>118</v>
      </c>
      <c r="C346">
        <v>21.15</v>
      </c>
      <c r="D346">
        <v>20.95</v>
      </c>
      <c r="E346" s="15">
        <v>1</v>
      </c>
      <c r="F346" s="90"/>
      <c r="G346">
        <v>5</v>
      </c>
      <c r="H346">
        <v>5</v>
      </c>
      <c r="J346" s="57" t="s">
        <v>77</v>
      </c>
      <c r="K346" s="67" t="s">
        <v>442</v>
      </c>
      <c r="L346" s="18" t="s">
        <v>23</v>
      </c>
      <c r="M346" s="94"/>
      <c r="N346">
        <v>115</v>
      </c>
      <c r="O346">
        <v>122</v>
      </c>
      <c r="P346">
        <v>1123</v>
      </c>
      <c r="S346">
        <v>26</v>
      </c>
      <c r="U346" s="30" t="str">
        <f>VLOOKUP(AF346, method!$A$1:$B$15, 2, 0)</f>
        <v>放頭</v>
      </c>
      <c r="V346">
        <v>1400</v>
      </c>
      <c r="W346">
        <v>1</v>
      </c>
      <c r="X346">
        <v>22</v>
      </c>
      <c r="Y346">
        <v>6</v>
      </c>
      <c r="Z346">
        <v>25</v>
      </c>
      <c r="AA346" s="39" t="s">
        <v>369</v>
      </c>
      <c r="AB346" s="35" t="s">
        <v>377</v>
      </c>
      <c r="AC346" t="s">
        <v>644</v>
      </c>
      <c r="AD346">
        <v>103</v>
      </c>
      <c r="AE346" s="38" t="s">
        <v>579</v>
      </c>
      <c r="AF346">
        <v>2</v>
      </c>
      <c r="AG346">
        <v>1</v>
      </c>
      <c r="AH346">
        <v>1</v>
      </c>
      <c r="AI346">
        <v>1</v>
      </c>
      <c r="AL346" t="s">
        <v>24</v>
      </c>
      <c r="AX346" t="s">
        <v>1392</v>
      </c>
    </row>
    <row r="347" spans="1:50" hidden="1" x14ac:dyDescent="0.25">
      <c r="A347" s="19" t="s">
        <v>115</v>
      </c>
      <c r="B347" s="21" t="s">
        <v>118</v>
      </c>
      <c r="C347">
        <v>8.6300000000000008</v>
      </c>
      <c r="D347">
        <v>8.6300000000000008</v>
      </c>
      <c r="E347">
        <v>5</v>
      </c>
      <c r="G347">
        <v>5</v>
      </c>
      <c r="H347">
        <v>7</v>
      </c>
      <c r="J347" s="57" t="s">
        <v>77</v>
      </c>
      <c r="K347" s="54" t="s">
        <v>64</v>
      </c>
      <c r="L347" s="18" t="s">
        <v>23</v>
      </c>
      <c r="M347" s="94"/>
      <c r="N347">
        <v>115</v>
      </c>
      <c r="O347">
        <v>115</v>
      </c>
      <c r="P347">
        <v>1124</v>
      </c>
      <c r="S347">
        <v>48</v>
      </c>
      <c r="U347" s="32" t="str">
        <f>VLOOKUP(AF347, method!$A$1:$B$15, 2, 0)</f>
        <v>中前</v>
      </c>
      <c r="V347" s="42">
        <v>1200</v>
      </c>
      <c r="W347">
        <v>1</v>
      </c>
      <c r="X347">
        <v>31</v>
      </c>
      <c r="Y347">
        <v>5</v>
      </c>
      <c r="Z347">
        <v>25</v>
      </c>
      <c r="AA347" s="39" t="s">
        <v>394</v>
      </c>
      <c r="AB347" s="35" t="s">
        <v>377</v>
      </c>
      <c r="AC347" t="s">
        <v>644</v>
      </c>
      <c r="AD347">
        <v>103</v>
      </c>
      <c r="AE347" s="37">
        <v>3</v>
      </c>
      <c r="AF347">
        <v>5</v>
      </c>
      <c r="AG347">
        <v>3</v>
      </c>
      <c r="AH347">
        <v>5</v>
      </c>
      <c r="AL347" t="s">
        <v>24</v>
      </c>
      <c r="AX347" t="s">
        <v>1392</v>
      </c>
    </row>
    <row r="348" spans="1:50" hidden="1" x14ac:dyDescent="0.25">
      <c r="A348" s="19" t="s">
        <v>115</v>
      </c>
      <c r="B348" s="21" t="s">
        <v>118</v>
      </c>
      <c r="C348">
        <v>9</v>
      </c>
      <c r="D348">
        <v>8.4</v>
      </c>
      <c r="E348">
        <v>8</v>
      </c>
      <c r="G348">
        <v>5</v>
      </c>
      <c r="H348">
        <v>12</v>
      </c>
      <c r="J348" s="57" t="s">
        <v>77</v>
      </c>
      <c r="K348" s="52" t="s">
        <v>56</v>
      </c>
      <c r="L348" s="18" t="s">
        <v>23</v>
      </c>
      <c r="M348" s="94"/>
      <c r="N348">
        <v>115</v>
      </c>
      <c r="O348">
        <v>126</v>
      </c>
      <c r="P348">
        <v>1116</v>
      </c>
      <c r="S348">
        <v>200</v>
      </c>
      <c r="U348" s="32" t="str">
        <f>VLOOKUP(AF348, method!$A$1:$B$15, 2, 0)</f>
        <v>中前</v>
      </c>
      <c r="V348" s="42">
        <v>1200</v>
      </c>
      <c r="W348">
        <v>1</v>
      </c>
      <c r="X348">
        <v>27</v>
      </c>
      <c r="Y348">
        <v>4</v>
      </c>
      <c r="Z348">
        <v>25</v>
      </c>
      <c r="AA348" s="39" t="s">
        <v>369</v>
      </c>
      <c r="AB348" s="35" t="s">
        <v>377</v>
      </c>
      <c r="AC348" t="s">
        <v>641</v>
      </c>
      <c r="AD348">
        <v>104</v>
      </c>
      <c r="AE348" s="37">
        <v>7</v>
      </c>
      <c r="AF348">
        <v>4</v>
      </c>
      <c r="AG348">
        <v>4</v>
      </c>
      <c r="AH348">
        <v>8</v>
      </c>
      <c r="AL348" t="s">
        <v>24</v>
      </c>
      <c r="AX348" t="s">
        <v>1392</v>
      </c>
    </row>
    <row r="349" spans="1:50" hidden="1" x14ac:dyDescent="0.25">
      <c r="A349" s="19" t="s">
        <v>115</v>
      </c>
      <c r="B349" s="21" t="s">
        <v>118</v>
      </c>
      <c r="C349">
        <v>9.64</v>
      </c>
      <c r="D349">
        <v>8.9400000000000013</v>
      </c>
      <c r="E349">
        <v>9</v>
      </c>
      <c r="G349">
        <v>5</v>
      </c>
      <c r="H349">
        <v>6</v>
      </c>
      <c r="J349" s="57" t="s">
        <v>77</v>
      </c>
      <c r="K349" s="52" t="s">
        <v>56</v>
      </c>
      <c r="L349" s="18" t="s">
        <v>23</v>
      </c>
      <c r="M349" s="94"/>
      <c r="N349">
        <v>115</v>
      </c>
      <c r="O349">
        <v>135</v>
      </c>
      <c r="P349">
        <v>1124</v>
      </c>
      <c r="S349">
        <v>25</v>
      </c>
      <c r="U349" s="30" t="str">
        <f>VLOOKUP(AF349, method!$A$1:$B$15, 2, 0)</f>
        <v>放頭</v>
      </c>
      <c r="V349" s="42">
        <v>1200</v>
      </c>
      <c r="W349">
        <v>1</v>
      </c>
      <c r="X349">
        <v>20</v>
      </c>
      <c r="Y349">
        <v>4</v>
      </c>
      <c r="Z349">
        <v>25</v>
      </c>
      <c r="AA349" s="41" t="s">
        <v>400</v>
      </c>
      <c r="AB349" s="35" t="s">
        <v>377</v>
      </c>
      <c r="AC349">
        <v>2</v>
      </c>
      <c r="AD349">
        <v>104</v>
      </c>
      <c r="AE349" s="37" t="s">
        <v>497</v>
      </c>
      <c r="AF349">
        <v>2</v>
      </c>
      <c r="AG349">
        <v>2</v>
      </c>
      <c r="AH349">
        <v>9</v>
      </c>
      <c r="AL349" t="s">
        <v>24</v>
      </c>
      <c r="AX349" t="s">
        <v>1392</v>
      </c>
    </row>
    <row r="350" spans="1:50" hidden="1" x14ac:dyDescent="0.25">
      <c r="A350" s="19" t="s">
        <v>115</v>
      </c>
      <c r="B350" s="21" t="s">
        <v>118</v>
      </c>
      <c r="C350">
        <v>8.9499999999999993</v>
      </c>
      <c r="D350">
        <v>8.6499999999999986</v>
      </c>
      <c r="E350">
        <v>4</v>
      </c>
      <c r="G350">
        <v>5</v>
      </c>
      <c r="H350">
        <v>3</v>
      </c>
      <c r="J350" s="57" t="s">
        <v>77</v>
      </c>
      <c r="K350" s="52" t="s">
        <v>56</v>
      </c>
      <c r="L350" s="18" t="s">
        <v>23</v>
      </c>
      <c r="M350" s="94"/>
      <c r="N350">
        <v>115</v>
      </c>
      <c r="O350">
        <v>123</v>
      </c>
      <c r="P350">
        <v>1125</v>
      </c>
      <c r="S350">
        <v>78</v>
      </c>
      <c r="U350" s="32" t="str">
        <f>VLOOKUP(AF350, method!$A$1:$B$15, 2, 0)</f>
        <v>中前</v>
      </c>
      <c r="V350" s="42">
        <v>1200</v>
      </c>
      <c r="W350">
        <v>1</v>
      </c>
      <c r="X350">
        <v>30</v>
      </c>
      <c r="Y350">
        <v>3</v>
      </c>
      <c r="Z350">
        <v>25</v>
      </c>
      <c r="AA350" s="39" t="s">
        <v>384</v>
      </c>
      <c r="AB350" s="35" t="s">
        <v>377</v>
      </c>
      <c r="AC350" t="s">
        <v>642</v>
      </c>
      <c r="AD350">
        <v>104</v>
      </c>
      <c r="AE350" s="37" t="s">
        <v>410</v>
      </c>
      <c r="AF350">
        <v>4</v>
      </c>
      <c r="AG350">
        <v>4</v>
      </c>
      <c r="AH350">
        <v>4</v>
      </c>
      <c r="AL350" t="s">
        <v>24</v>
      </c>
      <c r="AX350" t="s">
        <v>1392</v>
      </c>
    </row>
    <row r="351" spans="1:50" hidden="1" x14ac:dyDescent="0.25">
      <c r="A351" s="19" t="s">
        <v>115</v>
      </c>
      <c r="B351" s="21" t="s">
        <v>118</v>
      </c>
      <c r="C351">
        <v>8.92</v>
      </c>
      <c r="D351">
        <v>8.42</v>
      </c>
      <c r="E351" s="15">
        <v>2</v>
      </c>
      <c r="F351" s="90"/>
      <c r="G351">
        <v>5</v>
      </c>
      <c r="H351">
        <v>4</v>
      </c>
      <c r="J351" s="57" t="s">
        <v>77</v>
      </c>
      <c r="K351" s="52" t="s">
        <v>56</v>
      </c>
      <c r="L351" s="18" t="s">
        <v>23</v>
      </c>
      <c r="M351" s="94"/>
      <c r="N351">
        <v>115</v>
      </c>
      <c r="O351">
        <v>129</v>
      </c>
      <c r="P351">
        <v>1121</v>
      </c>
      <c r="S351">
        <v>9.6999999999999993</v>
      </c>
      <c r="U351" s="30" t="str">
        <f>VLOOKUP(AF351, method!$A$1:$B$15, 2, 0)</f>
        <v>放頭</v>
      </c>
      <c r="V351" s="42">
        <v>1200</v>
      </c>
      <c r="W351">
        <v>1</v>
      </c>
      <c r="X351">
        <v>9</v>
      </c>
      <c r="Y351">
        <v>3</v>
      </c>
      <c r="Z351">
        <v>25</v>
      </c>
      <c r="AA351" s="39" t="s">
        <v>413</v>
      </c>
      <c r="AB351" s="35" t="s">
        <v>370</v>
      </c>
      <c r="AC351">
        <v>1</v>
      </c>
      <c r="AD351">
        <v>104</v>
      </c>
      <c r="AE351" s="38" t="s">
        <v>550</v>
      </c>
      <c r="AF351">
        <v>1</v>
      </c>
      <c r="AG351">
        <v>1</v>
      </c>
      <c r="AH351">
        <v>2</v>
      </c>
      <c r="AL351" t="s">
        <v>24</v>
      </c>
      <c r="AX351" t="s">
        <v>1392</v>
      </c>
    </row>
    <row r="352" spans="1:50" hidden="1" x14ac:dyDescent="0.25">
      <c r="A352" s="19" t="s">
        <v>115</v>
      </c>
      <c r="B352" s="21" t="s">
        <v>118</v>
      </c>
      <c r="C352">
        <v>8.9499999999999993</v>
      </c>
      <c r="D352">
        <v>8.4499999999999993</v>
      </c>
      <c r="E352" s="15">
        <v>2</v>
      </c>
      <c r="F352" s="90"/>
      <c r="G352">
        <v>5</v>
      </c>
      <c r="H352">
        <v>4</v>
      </c>
      <c r="J352" s="57" t="s">
        <v>77</v>
      </c>
      <c r="K352" s="79" t="s">
        <v>648</v>
      </c>
      <c r="L352" s="18" t="s">
        <v>23</v>
      </c>
      <c r="M352" s="94"/>
      <c r="N352">
        <v>115</v>
      </c>
      <c r="O352">
        <v>131</v>
      </c>
      <c r="P352">
        <v>1135</v>
      </c>
      <c r="S352">
        <v>2.2000000000000002</v>
      </c>
      <c r="U352" s="30" t="str">
        <f>VLOOKUP(AF352, method!$A$1:$B$15, 2, 0)</f>
        <v>放頭</v>
      </c>
      <c r="V352" s="42">
        <v>1200</v>
      </c>
      <c r="W352">
        <v>1</v>
      </c>
      <c r="X352">
        <v>26</v>
      </c>
      <c r="Y352">
        <v>2</v>
      </c>
      <c r="Z352">
        <v>25</v>
      </c>
      <c r="AA352" s="40" t="s">
        <v>398</v>
      </c>
      <c r="AB352" s="35" t="s">
        <v>377</v>
      </c>
      <c r="AC352">
        <v>1</v>
      </c>
      <c r="AD352">
        <v>103</v>
      </c>
      <c r="AE352" s="38" t="s">
        <v>432</v>
      </c>
      <c r="AF352">
        <v>1</v>
      </c>
      <c r="AG352">
        <v>1</v>
      </c>
      <c r="AH352">
        <v>2</v>
      </c>
      <c r="AL352" t="s">
        <v>24</v>
      </c>
      <c r="AX352" t="s">
        <v>1392</v>
      </c>
    </row>
    <row r="353" spans="1:50" hidden="1" x14ac:dyDescent="0.25">
      <c r="A353" s="19" t="s">
        <v>115</v>
      </c>
      <c r="B353" s="21" t="s">
        <v>118</v>
      </c>
      <c r="C353">
        <v>8.85</v>
      </c>
      <c r="D353">
        <v>8.35</v>
      </c>
      <c r="E353">
        <v>4</v>
      </c>
      <c r="G353">
        <v>5</v>
      </c>
      <c r="H353">
        <v>4</v>
      </c>
      <c r="J353" s="57" t="s">
        <v>77</v>
      </c>
      <c r="K353" s="47" t="s">
        <v>32</v>
      </c>
      <c r="L353" s="18" t="s">
        <v>23</v>
      </c>
      <c r="M353" s="94"/>
      <c r="N353">
        <v>115</v>
      </c>
      <c r="O353">
        <v>130</v>
      </c>
      <c r="P353">
        <v>1122</v>
      </c>
      <c r="S353">
        <v>4.7</v>
      </c>
      <c r="U353" s="30" t="str">
        <f>VLOOKUP(AF353, method!$A$1:$B$15, 2, 0)</f>
        <v>放頭</v>
      </c>
      <c r="V353" s="42">
        <v>1200</v>
      </c>
      <c r="W353">
        <v>1</v>
      </c>
      <c r="X353">
        <v>9</v>
      </c>
      <c r="Y353">
        <v>2</v>
      </c>
      <c r="Z353">
        <v>25</v>
      </c>
      <c r="AA353" s="39" t="s">
        <v>413</v>
      </c>
      <c r="AB353" s="35" t="s">
        <v>377</v>
      </c>
      <c r="AC353">
        <v>1</v>
      </c>
      <c r="AD353">
        <v>103</v>
      </c>
      <c r="AE353" s="38" t="s">
        <v>517</v>
      </c>
      <c r="AF353">
        <v>3</v>
      </c>
      <c r="AG353">
        <v>3</v>
      </c>
      <c r="AH353">
        <v>4</v>
      </c>
      <c r="AL353" t="s">
        <v>24</v>
      </c>
      <c r="AX353" t="s">
        <v>1392</v>
      </c>
    </row>
    <row r="354" spans="1:50" hidden="1" x14ac:dyDescent="0.25">
      <c r="A354" s="19" t="s">
        <v>115</v>
      </c>
      <c r="B354" s="21" t="s">
        <v>118</v>
      </c>
      <c r="C354">
        <v>8.4</v>
      </c>
      <c r="D354">
        <v>7.7</v>
      </c>
      <c r="E354" s="15">
        <v>3</v>
      </c>
      <c r="F354" s="90"/>
      <c r="G354">
        <v>5</v>
      </c>
      <c r="H354">
        <v>6</v>
      </c>
      <c r="J354" s="57" t="s">
        <v>77</v>
      </c>
      <c r="K354" s="73" t="s">
        <v>562</v>
      </c>
      <c r="L354" s="18" t="s">
        <v>23</v>
      </c>
      <c r="M354" s="94"/>
      <c r="N354">
        <v>115</v>
      </c>
      <c r="O354">
        <v>135</v>
      </c>
      <c r="P354">
        <v>1123</v>
      </c>
      <c r="S354">
        <v>27</v>
      </c>
      <c r="U354" s="32" t="str">
        <f>VLOOKUP(AF354, method!$A$1:$B$15, 2, 0)</f>
        <v>中前</v>
      </c>
      <c r="V354" s="42">
        <v>1200</v>
      </c>
      <c r="W354">
        <v>1</v>
      </c>
      <c r="X354">
        <v>5</v>
      </c>
      <c r="Y354">
        <v>1</v>
      </c>
      <c r="Z354">
        <v>25</v>
      </c>
      <c r="AA354" s="39" t="s">
        <v>430</v>
      </c>
      <c r="AB354" s="35" t="s">
        <v>377</v>
      </c>
      <c r="AC354">
        <v>2</v>
      </c>
      <c r="AD354">
        <v>102</v>
      </c>
      <c r="AE354" s="38" t="s">
        <v>470</v>
      </c>
      <c r="AF354">
        <v>4</v>
      </c>
      <c r="AG354">
        <v>4</v>
      </c>
      <c r="AH354">
        <v>3</v>
      </c>
      <c r="AL354" t="s">
        <v>24</v>
      </c>
      <c r="AX354" t="s">
        <v>1392</v>
      </c>
    </row>
    <row r="355" spans="1:50" hidden="1" x14ac:dyDescent="0.25">
      <c r="A355" s="19" t="s">
        <v>115</v>
      </c>
      <c r="B355" s="21" t="s">
        <v>118</v>
      </c>
      <c r="C355">
        <v>8.8800000000000008</v>
      </c>
      <c r="D355">
        <v>8.3800000000000008</v>
      </c>
      <c r="E355">
        <v>11</v>
      </c>
      <c r="G355">
        <v>5</v>
      </c>
      <c r="H355">
        <v>12</v>
      </c>
      <c r="J355" s="57" t="s">
        <v>77</v>
      </c>
      <c r="K355" s="63" t="s">
        <v>191</v>
      </c>
      <c r="L355" s="18" t="s">
        <v>23</v>
      </c>
      <c r="M355" s="94"/>
      <c r="N355">
        <v>115</v>
      </c>
      <c r="O355">
        <v>123</v>
      </c>
      <c r="P355">
        <v>1113</v>
      </c>
      <c r="S355">
        <v>113</v>
      </c>
      <c r="U355" s="30" t="str">
        <f>VLOOKUP(AF355, method!$A$1:$B$15, 2, 0)</f>
        <v>放頭</v>
      </c>
      <c r="V355" s="42">
        <v>1200</v>
      </c>
      <c r="W355">
        <v>1</v>
      </c>
      <c r="X355">
        <v>17</v>
      </c>
      <c r="Y355">
        <v>11</v>
      </c>
      <c r="Z355">
        <v>24</v>
      </c>
      <c r="AA355" s="39" t="s">
        <v>390</v>
      </c>
      <c r="AB355" s="35" t="s">
        <v>377</v>
      </c>
      <c r="AC355" t="s">
        <v>642</v>
      </c>
      <c r="AD355">
        <v>102</v>
      </c>
      <c r="AE355" s="37">
        <v>9</v>
      </c>
      <c r="AF355">
        <v>2</v>
      </c>
      <c r="AG355">
        <v>2</v>
      </c>
      <c r="AH355">
        <v>11</v>
      </c>
      <c r="AL355" t="s">
        <v>24</v>
      </c>
      <c r="AX355" t="s">
        <v>1392</v>
      </c>
    </row>
    <row r="356" spans="1:50" hidden="1" x14ac:dyDescent="0.25">
      <c r="A356" s="19" t="s">
        <v>115</v>
      </c>
      <c r="B356" s="21" t="s">
        <v>118</v>
      </c>
      <c r="C356">
        <v>9.31</v>
      </c>
      <c r="D356">
        <v>8.81</v>
      </c>
      <c r="E356" s="15">
        <v>1</v>
      </c>
      <c r="F356" s="90"/>
      <c r="G356">
        <v>5</v>
      </c>
      <c r="H356">
        <v>1</v>
      </c>
      <c r="J356" s="57" t="s">
        <v>77</v>
      </c>
      <c r="K356" s="47" t="s">
        <v>32</v>
      </c>
      <c r="L356" s="18" t="s">
        <v>23</v>
      </c>
      <c r="M356" s="94"/>
      <c r="N356">
        <v>115</v>
      </c>
      <c r="O356">
        <v>135</v>
      </c>
      <c r="P356">
        <v>1112</v>
      </c>
      <c r="S356">
        <v>4.9000000000000004</v>
      </c>
      <c r="U356" s="30" t="str">
        <f>VLOOKUP(AF356, method!$A$1:$B$15, 2, 0)</f>
        <v>放頭</v>
      </c>
      <c r="V356" s="42">
        <v>1200</v>
      </c>
      <c r="W356">
        <v>1</v>
      </c>
      <c r="X356">
        <v>27</v>
      </c>
      <c r="Y356">
        <v>10</v>
      </c>
      <c r="Z356">
        <v>24</v>
      </c>
      <c r="AA356" s="40" t="s">
        <v>398</v>
      </c>
      <c r="AB356" s="35" t="s">
        <v>377</v>
      </c>
      <c r="AC356">
        <v>2</v>
      </c>
      <c r="AD356">
        <v>97</v>
      </c>
      <c r="AE356" s="38" t="s">
        <v>432</v>
      </c>
      <c r="AF356">
        <v>2</v>
      </c>
      <c r="AG356">
        <v>1</v>
      </c>
      <c r="AH356">
        <v>1</v>
      </c>
      <c r="AL356" t="s">
        <v>24</v>
      </c>
      <c r="AX356" t="s">
        <v>1392</v>
      </c>
    </row>
    <row r="357" spans="1:50" hidden="1" x14ac:dyDescent="0.25">
      <c r="A357" s="19" t="s">
        <v>115</v>
      </c>
      <c r="B357" s="21" t="s">
        <v>118</v>
      </c>
      <c r="C357">
        <v>22.6</v>
      </c>
      <c r="D357">
        <v>22.2</v>
      </c>
      <c r="E357">
        <v>7</v>
      </c>
      <c r="G357">
        <v>5</v>
      </c>
      <c r="H357">
        <v>1</v>
      </c>
      <c r="J357" s="57" t="s">
        <v>77</v>
      </c>
      <c r="K357" s="47" t="s">
        <v>32</v>
      </c>
      <c r="L357" s="18" t="s">
        <v>23</v>
      </c>
      <c r="M357" s="94"/>
      <c r="N357">
        <v>115</v>
      </c>
      <c r="O357">
        <v>133</v>
      </c>
      <c r="P357">
        <v>1099</v>
      </c>
      <c r="S357">
        <v>9.3000000000000007</v>
      </c>
      <c r="U357" s="30" t="str">
        <f>VLOOKUP(AF357, method!$A$1:$B$15, 2, 0)</f>
        <v>放頭</v>
      </c>
      <c r="V357">
        <v>1400</v>
      </c>
      <c r="W357">
        <v>1</v>
      </c>
      <c r="X357">
        <v>1</v>
      </c>
      <c r="Y357">
        <v>10</v>
      </c>
      <c r="Z357">
        <v>24</v>
      </c>
      <c r="AA357" s="39" t="s">
        <v>430</v>
      </c>
      <c r="AB357" s="35" t="s">
        <v>370</v>
      </c>
      <c r="AC357">
        <v>2</v>
      </c>
      <c r="AD357">
        <v>97</v>
      </c>
      <c r="AE357" s="37">
        <v>4</v>
      </c>
      <c r="AF357">
        <v>2</v>
      </c>
      <c r="AG357">
        <v>2</v>
      </c>
      <c r="AH357">
        <v>2</v>
      </c>
      <c r="AI357">
        <v>7</v>
      </c>
      <c r="AL357" t="s">
        <v>24</v>
      </c>
      <c r="AX357" t="s">
        <v>1392</v>
      </c>
    </row>
    <row r="358" spans="1:50" hidden="1" x14ac:dyDescent="0.25">
      <c r="A358" s="19" t="s">
        <v>115</v>
      </c>
      <c r="B358" s="21" t="s">
        <v>118</v>
      </c>
      <c r="C358">
        <v>9.75</v>
      </c>
      <c r="D358">
        <v>9.15</v>
      </c>
      <c r="E358" s="15">
        <v>3</v>
      </c>
      <c r="F358" s="90"/>
      <c r="G358">
        <v>5</v>
      </c>
      <c r="H358">
        <v>3</v>
      </c>
      <c r="J358" s="57" t="s">
        <v>77</v>
      </c>
      <c r="K358" s="47" t="s">
        <v>32</v>
      </c>
      <c r="L358" s="18" t="s">
        <v>23</v>
      </c>
      <c r="M358" s="94"/>
      <c r="N358">
        <v>115</v>
      </c>
      <c r="O358">
        <v>133</v>
      </c>
      <c r="P358">
        <v>1111</v>
      </c>
      <c r="S358">
        <v>4.0999999999999996</v>
      </c>
      <c r="U358" s="30" t="str">
        <f>VLOOKUP(AF358, method!$A$1:$B$15, 2, 0)</f>
        <v>放頭</v>
      </c>
      <c r="V358" s="42">
        <v>1200</v>
      </c>
      <c r="W358">
        <v>1</v>
      </c>
      <c r="X358">
        <v>22</v>
      </c>
      <c r="Y358">
        <v>9</v>
      </c>
      <c r="Z358">
        <v>24</v>
      </c>
      <c r="AA358" s="39" t="s">
        <v>390</v>
      </c>
      <c r="AB358" s="36" t="s">
        <v>577</v>
      </c>
      <c r="AC358">
        <v>2</v>
      </c>
      <c r="AD358">
        <v>97</v>
      </c>
      <c r="AE358" s="38" t="s">
        <v>517</v>
      </c>
      <c r="AF358">
        <v>3</v>
      </c>
      <c r="AG358">
        <v>3</v>
      </c>
      <c r="AH358">
        <v>3</v>
      </c>
      <c r="AL358" t="s">
        <v>24</v>
      </c>
      <c r="AX358" t="s">
        <v>1392</v>
      </c>
    </row>
    <row r="359" spans="1:50" x14ac:dyDescent="0.25">
      <c r="A359" s="19" t="s">
        <v>115</v>
      </c>
      <c r="B359" s="22" t="s">
        <v>120</v>
      </c>
      <c r="C359">
        <v>7.81</v>
      </c>
      <c r="D359">
        <v>7.31</v>
      </c>
      <c r="E359" s="107">
        <v>2</v>
      </c>
      <c r="F359" s="90"/>
      <c r="G359">
        <v>4</v>
      </c>
      <c r="H359">
        <v>2</v>
      </c>
      <c r="J359" s="48" t="s">
        <v>37</v>
      </c>
      <c r="K359" s="50" t="s">
        <v>46</v>
      </c>
      <c r="L359" s="19" t="s">
        <v>28</v>
      </c>
      <c r="M359" s="95"/>
      <c r="N359">
        <v>115</v>
      </c>
      <c r="O359">
        <v>129</v>
      </c>
      <c r="P359">
        <v>1184</v>
      </c>
      <c r="S359">
        <v>10</v>
      </c>
      <c r="U359" s="32" t="str">
        <f>VLOOKUP(AF359, method!$A$1:$B$15, 2, 0)</f>
        <v>中前</v>
      </c>
      <c r="V359" s="42">
        <v>1200</v>
      </c>
      <c r="W359">
        <v>1</v>
      </c>
      <c r="X359">
        <v>29</v>
      </c>
      <c r="Y359">
        <v>3</v>
      </c>
      <c r="Z359">
        <v>26</v>
      </c>
      <c r="AA359" s="39" t="s">
        <v>384</v>
      </c>
      <c r="AB359" s="35" t="s">
        <v>370</v>
      </c>
      <c r="AC359">
        <v>2</v>
      </c>
      <c r="AD359">
        <v>92</v>
      </c>
      <c r="AE359" s="38" t="s">
        <v>461</v>
      </c>
      <c r="AF359">
        <v>6</v>
      </c>
      <c r="AG359">
        <v>4</v>
      </c>
      <c r="AH359">
        <v>2</v>
      </c>
      <c r="AL359" t="s">
        <v>18</v>
      </c>
    </row>
    <row r="360" spans="1:50" x14ac:dyDescent="0.25">
      <c r="A360" s="19" t="s">
        <v>115</v>
      </c>
      <c r="B360" s="22" t="s">
        <v>120</v>
      </c>
      <c r="C360">
        <v>7.94</v>
      </c>
      <c r="D360">
        <v>7.74</v>
      </c>
      <c r="E360" s="107">
        <v>1</v>
      </c>
      <c r="F360" s="90"/>
      <c r="G360">
        <v>4</v>
      </c>
      <c r="H360">
        <v>1</v>
      </c>
      <c r="J360" s="48" t="s">
        <v>37</v>
      </c>
      <c r="K360" s="48" t="s">
        <v>37</v>
      </c>
      <c r="L360" s="19" t="s">
        <v>28</v>
      </c>
      <c r="M360" s="95"/>
      <c r="N360">
        <v>115</v>
      </c>
      <c r="O360">
        <v>121</v>
      </c>
      <c r="P360">
        <v>1181</v>
      </c>
      <c r="S360">
        <v>2.8</v>
      </c>
      <c r="U360" s="32" t="str">
        <f>VLOOKUP(AF360, method!$A$1:$B$15, 2, 0)</f>
        <v>中前</v>
      </c>
      <c r="V360" s="42">
        <v>1200</v>
      </c>
      <c r="W360">
        <v>1</v>
      </c>
      <c r="X360">
        <v>31</v>
      </c>
      <c r="Y360">
        <v>5</v>
      </c>
      <c r="Z360">
        <v>26</v>
      </c>
      <c r="AA360" s="39" t="s">
        <v>394</v>
      </c>
      <c r="AB360" s="35" t="s">
        <v>370</v>
      </c>
      <c r="AC360" t="s">
        <v>644</v>
      </c>
      <c r="AD360">
        <v>101</v>
      </c>
      <c r="AE360" s="38" t="s">
        <v>434</v>
      </c>
      <c r="AF360">
        <v>5</v>
      </c>
      <c r="AG360">
        <v>5</v>
      </c>
      <c r="AH360">
        <v>1</v>
      </c>
      <c r="AL360" t="s">
        <v>18</v>
      </c>
    </row>
    <row r="361" spans="1:50" x14ac:dyDescent="0.25">
      <c r="A361" s="19" t="s">
        <v>115</v>
      </c>
      <c r="B361" s="24" t="s">
        <v>124</v>
      </c>
      <c r="C361">
        <v>8.1</v>
      </c>
      <c r="D361">
        <v>7.8</v>
      </c>
      <c r="E361" s="106">
        <v>4</v>
      </c>
      <c r="G361">
        <v>2</v>
      </c>
      <c r="H361">
        <v>2</v>
      </c>
      <c r="J361" s="60" t="s">
        <v>125</v>
      </c>
      <c r="K361" s="48" t="s">
        <v>37</v>
      </c>
      <c r="L361" s="17" t="s">
        <v>90</v>
      </c>
      <c r="M361" s="93"/>
      <c r="N361">
        <v>115</v>
      </c>
      <c r="O361">
        <v>123</v>
      </c>
      <c r="P361">
        <v>1214</v>
      </c>
      <c r="S361">
        <v>213</v>
      </c>
      <c r="U361" s="32" t="str">
        <f>VLOOKUP(AF361, method!$A$1:$B$15, 2, 0)</f>
        <v>中前</v>
      </c>
      <c r="V361" s="42">
        <v>1200</v>
      </c>
      <c r="W361">
        <v>1</v>
      </c>
      <c r="X361">
        <v>6</v>
      </c>
      <c r="Y361">
        <v>4</v>
      </c>
      <c r="Z361">
        <v>26</v>
      </c>
      <c r="AA361" s="39" t="s">
        <v>390</v>
      </c>
      <c r="AB361" s="35" t="s">
        <v>377</v>
      </c>
      <c r="AC361" t="s">
        <v>642</v>
      </c>
      <c r="AD361">
        <v>105</v>
      </c>
      <c r="AE361" s="37" t="s">
        <v>471</v>
      </c>
      <c r="AF361">
        <v>4</v>
      </c>
      <c r="AG361">
        <v>4</v>
      </c>
      <c r="AH361">
        <v>4</v>
      </c>
      <c r="AL361" t="s">
        <v>385</v>
      </c>
    </row>
    <row r="362" spans="1:50" x14ac:dyDescent="0.25">
      <c r="A362" s="19" t="s">
        <v>115</v>
      </c>
      <c r="B362" s="23" t="s">
        <v>122</v>
      </c>
      <c r="C362">
        <v>8.15</v>
      </c>
      <c r="D362">
        <v>7.75</v>
      </c>
      <c r="E362" s="107">
        <v>3</v>
      </c>
      <c r="F362" s="90"/>
      <c r="G362">
        <v>6</v>
      </c>
      <c r="H362">
        <v>6</v>
      </c>
      <c r="J362" s="59" t="s">
        <v>111</v>
      </c>
      <c r="K362" s="59" t="s">
        <v>111</v>
      </c>
      <c r="L362" s="23" t="s">
        <v>112</v>
      </c>
      <c r="M362" s="99"/>
      <c r="N362">
        <v>115</v>
      </c>
      <c r="O362">
        <v>126</v>
      </c>
      <c r="P362">
        <v>1196</v>
      </c>
      <c r="S362">
        <v>15</v>
      </c>
      <c r="U362" s="32" t="str">
        <f>VLOOKUP(AF362, method!$A$1:$B$15, 2, 0)</f>
        <v>中前</v>
      </c>
      <c r="V362" s="42">
        <v>1200</v>
      </c>
      <c r="W362">
        <v>1</v>
      </c>
      <c r="X362">
        <v>31</v>
      </c>
      <c r="Y362">
        <v>5</v>
      </c>
      <c r="Z362">
        <v>26</v>
      </c>
      <c r="AA362" s="39" t="s">
        <v>394</v>
      </c>
      <c r="AB362" s="35" t="s">
        <v>370</v>
      </c>
      <c r="AC362" t="s">
        <v>644</v>
      </c>
      <c r="AD362">
        <v>106</v>
      </c>
      <c r="AE362" s="38" t="s">
        <v>468</v>
      </c>
      <c r="AF362">
        <v>6</v>
      </c>
      <c r="AG362">
        <v>6</v>
      </c>
      <c r="AH362">
        <v>3</v>
      </c>
      <c r="AL362" t="s">
        <v>39</v>
      </c>
    </row>
    <row r="363" spans="1:50" hidden="1" x14ac:dyDescent="0.25">
      <c r="A363" s="19" t="s">
        <v>115</v>
      </c>
      <c r="B363" s="22" t="s">
        <v>120</v>
      </c>
      <c r="C363">
        <v>9.7799999999999994</v>
      </c>
      <c r="D363">
        <v>9.18</v>
      </c>
      <c r="E363">
        <v>4</v>
      </c>
      <c r="G363">
        <v>4</v>
      </c>
      <c r="H363">
        <v>9</v>
      </c>
      <c r="J363" s="48" t="s">
        <v>37</v>
      </c>
      <c r="K363" s="47" t="s">
        <v>32</v>
      </c>
      <c r="L363" s="19" t="s">
        <v>28</v>
      </c>
      <c r="M363" s="95"/>
      <c r="N363">
        <v>115</v>
      </c>
      <c r="O363">
        <v>128</v>
      </c>
      <c r="P363">
        <v>1190</v>
      </c>
      <c r="S363">
        <v>3.7</v>
      </c>
      <c r="U363" s="31" t="str">
        <f>VLOOKUP(AF363, method!$A$1:$B$15, 2, 0)</f>
        <v>中後</v>
      </c>
      <c r="V363" s="42">
        <v>1200</v>
      </c>
      <c r="W363">
        <v>1</v>
      </c>
      <c r="X363">
        <v>20</v>
      </c>
      <c r="Y363">
        <v>12</v>
      </c>
      <c r="Z363">
        <v>25</v>
      </c>
      <c r="AA363" s="39" t="s">
        <v>430</v>
      </c>
      <c r="AB363" s="35" t="s">
        <v>377</v>
      </c>
      <c r="AC363">
        <v>2</v>
      </c>
      <c r="AD363">
        <v>92</v>
      </c>
      <c r="AE363" s="38" t="s">
        <v>447</v>
      </c>
      <c r="AF363">
        <v>9</v>
      </c>
      <c r="AG363">
        <v>6</v>
      </c>
      <c r="AH363">
        <v>4</v>
      </c>
      <c r="AL363" t="s">
        <v>18</v>
      </c>
      <c r="AX363" t="s">
        <v>1392</v>
      </c>
    </row>
    <row r="364" spans="1:50" hidden="1" x14ac:dyDescent="0.25">
      <c r="A364" s="19" t="s">
        <v>115</v>
      </c>
      <c r="B364" s="22" t="s">
        <v>120</v>
      </c>
      <c r="C364">
        <v>8.8800000000000008</v>
      </c>
      <c r="D364">
        <v>8.3800000000000008</v>
      </c>
      <c r="E364" s="15">
        <v>1</v>
      </c>
      <c r="F364" s="90"/>
      <c r="G364">
        <v>4</v>
      </c>
      <c r="H364">
        <v>9</v>
      </c>
      <c r="J364" s="48" t="s">
        <v>37</v>
      </c>
      <c r="K364" s="47" t="s">
        <v>32</v>
      </c>
      <c r="L364" s="19" t="s">
        <v>28</v>
      </c>
      <c r="M364" s="95"/>
      <c r="N364">
        <v>115</v>
      </c>
      <c r="O364">
        <v>124</v>
      </c>
      <c r="P364">
        <v>1186</v>
      </c>
      <c r="S364">
        <v>3.3</v>
      </c>
      <c r="U364" s="32" t="str">
        <f>VLOOKUP(AF364, method!$A$1:$B$15, 2, 0)</f>
        <v>中前</v>
      </c>
      <c r="V364" s="42">
        <v>1200</v>
      </c>
      <c r="W364">
        <v>1</v>
      </c>
      <c r="X364">
        <v>15</v>
      </c>
      <c r="Y364">
        <v>11</v>
      </c>
      <c r="Z364">
        <v>25</v>
      </c>
      <c r="AA364" s="39" t="s">
        <v>384</v>
      </c>
      <c r="AB364" s="35" t="s">
        <v>377</v>
      </c>
      <c r="AC364">
        <v>2</v>
      </c>
      <c r="AD364">
        <v>86</v>
      </c>
      <c r="AE364" s="38" t="s">
        <v>461</v>
      </c>
      <c r="AF364">
        <v>4</v>
      </c>
      <c r="AG364">
        <v>3</v>
      </c>
      <c r="AH364">
        <v>1</v>
      </c>
      <c r="AL364" t="s">
        <v>18</v>
      </c>
      <c r="AX364" t="s">
        <v>1392</v>
      </c>
    </row>
    <row r="365" spans="1:50" hidden="1" x14ac:dyDescent="0.25">
      <c r="A365" s="19" t="s">
        <v>115</v>
      </c>
      <c r="B365" s="22" t="s">
        <v>120</v>
      </c>
      <c r="C365">
        <v>8.57</v>
      </c>
      <c r="D365">
        <v>7.9700000000000006</v>
      </c>
      <c r="E365" s="15">
        <v>1</v>
      </c>
      <c r="F365" s="90"/>
      <c r="G365">
        <v>4</v>
      </c>
      <c r="H365">
        <v>1</v>
      </c>
      <c r="J365" s="48" t="s">
        <v>37</v>
      </c>
      <c r="K365" s="47" t="s">
        <v>32</v>
      </c>
      <c r="L365" s="19" t="s">
        <v>28</v>
      </c>
      <c r="M365" s="95"/>
      <c r="N365">
        <v>115</v>
      </c>
      <c r="O365">
        <v>134</v>
      </c>
      <c r="P365">
        <v>1179</v>
      </c>
      <c r="S365">
        <v>2</v>
      </c>
      <c r="U365" s="32" t="str">
        <f>VLOOKUP(AF365, method!$A$1:$B$15, 2, 0)</f>
        <v>中前</v>
      </c>
      <c r="V365" s="42">
        <v>1200</v>
      </c>
      <c r="W365">
        <v>1</v>
      </c>
      <c r="X365">
        <v>19</v>
      </c>
      <c r="Y365">
        <v>10</v>
      </c>
      <c r="Z365">
        <v>25</v>
      </c>
      <c r="AA365" s="39" t="s">
        <v>430</v>
      </c>
      <c r="AB365" s="35" t="s">
        <v>370</v>
      </c>
      <c r="AC365">
        <v>3</v>
      </c>
      <c r="AD365">
        <v>79</v>
      </c>
      <c r="AE365" s="38" t="s">
        <v>470</v>
      </c>
      <c r="AF365">
        <v>6</v>
      </c>
      <c r="AG365">
        <v>5</v>
      </c>
      <c r="AH365">
        <v>1</v>
      </c>
      <c r="AL365" t="s">
        <v>18</v>
      </c>
      <c r="AX365" t="s">
        <v>1392</v>
      </c>
    </row>
    <row r="366" spans="1:50" hidden="1" x14ac:dyDescent="0.25">
      <c r="A366" s="19" t="s">
        <v>115</v>
      </c>
      <c r="B366" s="22" t="s">
        <v>120</v>
      </c>
      <c r="C366">
        <v>21.88</v>
      </c>
      <c r="D366">
        <v>20.78</v>
      </c>
      <c r="E366">
        <v>6</v>
      </c>
      <c r="G366">
        <v>4</v>
      </c>
      <c r="H366">
        <v>14</v>
      </c>
      <c r="J366" s="48" t="s">
        <v>37</v>
      </c>
      <c r="K366" s="47" t="s">
        <v>32</v>
      </c>
      <c r="L366" s="19" t="s">
        <v>28</v>
      </c>
      <c r="M366" s="95"/>
      <c r="N366">
        <v>115</v>
      </c>
      <c r="O366">
        <v>135</v>
      </c>
      <c r="P366">
        <v>1176</v>
      </c>
      <c r="S366">
        <v>2.5</v>
      </c>
      <c r="U366" s="30" t="str">
        <f>VLOOKUP(AF366, method!$A$1:$B$15, 2, 0)</f>
        <v>放頭</v>
      </c>
      <c r="V366">
        <v>1400</v>
      </c>
      <c r="W366">
        <v>1</v>
      </c>
      <c r="X366">
        <v>7</v>
      </c>
      <c r="Y366">
        <v>9</v>
      </c>
      <c r="Z366">
        <v>25</v>
      </c>
      <c r="AA366" s="39" t="s">
        <v>369</v>
      </c>
      <c r="AB366" s="35" t="s">
        <v>377</v>
      </c>
      <c r="AC366">
        <v>3</v>
      </c>
      <c r="AD366">
        <v>79</v>
      </c>
      <c r="AE366" s="38">
        <v>2</v>
      </c>
      <c r="AF366">
        <v>3</v>
      </c>
      <c r="AG366">
        <v>2</v>
      </c>
      <c r="AH366">
        <v>2</v>
      </c>
      <c r="AI366">
        <v>6</v>
      </c>
      <c r="AL366" t="s">
        <v>18</v>
      </c>
      <c r="AX366" t="s">
        <v>1392</v>
      </c>
    </row>
    <row r="367" spans="1:50" hidden="1" x14ac:dyDescent="0.25">
      <c r="A367" s="19" t="s">
        <v>115</v>
      </c>
      <c r="B367" s="22" t="s">
        <v>120</v>
      </c>
      <c r="C367">
        <v>21.22</v>
      </c>
      <c r="D367">
        <v>20.32</v>
      </c>
      <c r="E367" s="15">
        <v>2</v>
      </c>
      <c r="F367" s="90"/>
      <c r="G367">
        <v>4</v>
      </c>
      <c r="H367">
        <v>8</v>
      </c>
      <c r="J367" s="48" t="s">
        <v>37</v>
      </c>
      <c r="K367" s="47" t="s">
        <v>32</v>
      </c>
      <c r="L367" s="19" t="s">
        <v>28</v>
      </c>
      <c r="M367" s="95"/>
      <c r="N367">
        <v>115</v>
      </c>
      <c r="O367">
        <v>135</v>
      </c>
      <c r="P367">
        <v>1153</v>
      </c>
      <c r="S367">
        <v>1.7</v>
      </c>
      <c r="U367" s="32" t="str">
        <f>VLOOKUP(AF367, method!$A$1:$B$15, 2, 0)</f>
        <v>中前</v>
      </c>
      <c r="V367">
        <v>1400</v>
      </c>
      <c r="W367">
        <v>1</v>
      </c>
      <c r="X367">
        <v>5</v>
      </c>
      <c r="Y367">
        <v>7</v>
      </c>
      <c r="Z367">
        <v>25</v>
      </c>
      <c r="AA367" s="39" t="s">
        <v>430</v>
      </c>
      <c r="AB367" s="35" t="s">
        <v>370</v>
      </c>
      <c r="AC367">
        <v>3</v>
      </c>
      <c r="AD367">
        <v>77</v>
      </c>
      <c r="AE367" s="38" t="s">
        <v>463</v>
      </c>
      <c r="AF367">
        <v>5</v>
      </c>
      <c r="AG367">
        <v>6</v>
      </c>
      <c r="AH367">
        <v>5</v>
      </c>
      <c r="AI367">
        <v>2</v>
      </c>
      <c r="AL367" t="s">
        <v>18</v>
      </c>
      <c r="AX367" t="s">
        <v>1392</v>
      </c>
    </row>
    <row r="368" spans="1:50" hidden="1" x14ac:dyDescent="0.25">
      <c r="A368" s="19" t="s">
        <v>115</v>
      </c>
      <c r="B368" s="22" t="s">
        <v>120</v>
      </c>
      <c r="C368">
        <v>21.44</v>
      </c>
      <c r="D368">
        <v>21.240000000000002</v>
      </c>
      <c r="E368" s="15">
        <v>1</v>
      </c>
      <c r="F368" s="90"/>
      <c r="G368">
        <v>4</v>
      </c>
      <c r="H368">
        <v>4</v>
      </c>
      <c r="J368" s="48" t="s">
        <v>37</v>
      </c>
      <c r="K368" s="47" t="s">
        <v>32</v>
      </c>
      <c r="L368" s="19" t="s">
        <v>28</v>
      </c>
      <c r="M368" s="95"/>
      <c r="N368">
        <v>115</v>
      </c>
      <c r="O368">
        <v>121</v>
      </c>
      <c r="P368">
        <v>1143</v>
      </c>
      <c r="S368">
        <v>1.6</v>
      </c>
      <c r="U368" s="32" t="str">
        <f>VLOOKUP(AF368, method!$A$1:$B$15, 2, 0)</f>
        <v>中前</v>
      </c>
      <c r="V368">
        <v>1400</v>
      </c>
      <c r="W368">
        <v>1</v>
      </c>
      <c r="X368">
        <v>14</v>
      </c>
      <c r="Y368">
        <v>6</v>
      </c>
      <c r="Z368">
        <v>25</v>
      </c>
      <c r="AA368" s="39" t="s">
        <v>430</v>
      </c>
      <c r="AB368" s="35" t="s">
        <v>377</v>
      </c>
      <c r="AC368">
        <v>3</v>
      </c>
      <c r="AD368">
        <v>66</v>
      </c>
      <c r="AE368" s="38" t="s">
        <v>550</v>
      </c>
      <c r="AF368">
        <v>5</v>
      </c>
      <c r="AG368">
        <v>5</v>
      </c>
      <c r="AH368">
        <v>5</v>
      </c>
      <c r="AI368">
        <v>1</v>
      </c>
      <c r="AL368" t="s">
        <v>18</v>
      </c>
      <c r="AX368" t="s">
        <v>1392</v>
      </c>
    </row>
    <row r="369" spans="1:50" hidden="1" x14ac:dyDescent="0.25">
      <c r="A369" s="19" t="s">
        <v>115</v>
      </c>
      <c r="B369" s="22" t="s">
        <v>120</v>
      </c>
      <c r="C369">
        <v>22</v>
      </c>
      <c r="D369">
        <v>21.4</v>
      </c>
      <c r="E369" s="15">
        <v>1</v>
      </c>
      <c r="F369" s="90"/>
      <c r="G369">
        <v>4</v>
      </c>
      <c r="H369">
        <v>1</v>
      </c>
      <c r="J369" s="48" t="s">
        <v>37</v>
      </c>
      <c r="K369" s="47" t="s">
        <v>32</v>
      </c>
      <c r="L369" s="19" t="s">
        <v>28</v>
      </c>
      <c r="M369" s="95"/>
      <c r="N369">
        <v>115</v>
      </c>
      <c r="O369">
        <v>134</v>
      </c>
      <c r="P369">
        <v>1141</v>
      </c>
      <c r="S369">
        <v>1.3</v>
      </c>
      <c r="U369" s="32" t="str">
        <f>VLOOKUP(AF369, method!$A$1:$B$15, 2, 0)</f>
        <v>中前</v>
      </c>
      <c r="V369">
        <v>1400</v>
      </c>
      <c r="W369">
        <v>1</v>
      </c>
      <c r="X369">
        <v>10</v>
      </c>
      <c r="Y369">
        <v>5</v>
      </c>
      <c r="Z369">
        <v>25</v>
      </c>
      <c r="AA369" s="39" t="s">
        <v>413</v>
      </c>
      <c r="AB369" s="35" t="s">
        <v>377</v>
      </c>
      <c r="AC369">
        <v>4</v>
      </c>
      <c r="AD369">
        <v>57</v>
      </c>
      <c r="AE369" s="38">
        <v>1</v>
      </c>
      <c r="AF369">
        <v>5</v>
      </c>
      <c r="AG369">
        <v>5</v>
      </c>
      <c r="AH369">
        <v>3</v>
      </c>
      <c r="AI369">
        <v>1</v>
      </c>
      <c r="AL369" t="s">
        <v>18</v>
      </c>
      <c r="AX369" t="s">
        <v>1392</v>
      </c>
    </row>
    <row r="370" spans="1:50" hidden="1" x14ac:dyDescent="0.25">
      <c r="A370" s="19" t="s">
        <v>115</v>
      </c>
      <c r="B370" s="22" t="s">
        <v>120</v>
      </c>
      <c r="C370">
        <v>21.44</v>
      </c>
      <c r="D370">
        <v>20.94</v>
      </c>
      <c r="E370" s="15">
        <v>1</v>
      </c>
      <c r="F370" s="90"/>
      <c r="G370">
        <v>4</v>
      </c>
      <c r="H370">
        <v>8</v>
      </c>
      <c r="J370" s="48" t="s">
        <v>37</v>
      </c>
      <c r="K370" s="47" t="s">
        <v>32</v>
      </c>
      <c r="L370" s="19" t="s">
        <v>28</v>
      </c>
      <c r="M370" s="95"/>
      <c r="N370">
        <v>115</v>
      </c>
      <c r="O370">
        <v>125</v>
      </c>
      <c r="P370">
        <v>1148</v>
      </c>
      <c r="S370">
        <v>6</v>
      </c>
      <c r="U370" s="31" t="str">
        <f>VLOOKUP(AF370, method!$A$1:$B$15, 2, 0)</f>
        <v>中後</v>
      </c>
      <c r="V370">
        <v>1400</v>
      </c>
      <c r="W370">
        <v>1</v>
      </c>
      <c r="X370">
        <v>27</v>
      </c>
      <c r="Y370">
        <v>4</v>
      </c>
      <c r="Z370">
        <v>25</v>
      </c>
      <c r="AA370" s="39" t="s">
        <v>369</v>
      </c>
      <c r="AB370" s="35" t="s">
        <v>377</v>
      </c>
      <c r="AC370">
        <v>4</v>
      </c>
      <c r="AD370">
        <v>50</v>
      </c>
      <c r="AE370" s="38" t="s">
        <v>434</v>
      </c>
      <c r="AF370">
        <v>10</v>
      </c>
      <c r="AG370">
        <v>9</v>
      </c>
      <c r="AH370">
        <v>8</v>
      </c>
      <c r="AI370">
        <v>1</v>
      </c>
      <c r="AL370" t="s">
        <v>18</v>
      </c>
      <c r="AX370" t="s">
        <v>1392</v>
      </c>
    </row>
    <row r="371" spans="1:50" hidden="1" x14ac:dyDescent="0.25">
      <c r="A371" s="19" t="s">
        <v>115</v>
      </c>
      <c r="B371" s="22" t="s">
        <v>120</v>
      </c>
      <c r="C371">
        <v>8.58</v>
      </c>
      <c r="D371">
        <v>8.08</v>
      </c>
      <c r="E371" s="15">
        <v>2</v>
      </c>
      <c r="F371" s="90"/>
      <c r="G371">
        <v>4</v>
      </c>
      <c r="H371">
        <v>9</v>
      </c>
      <c r="J371" s="48" t="s">
        <v>37</v>
      </c>
      <c r="K371" s="61" t="s">
        <v>128</v>
      </c>
      <c r="L371" s="19" t="s">
        <v>28</v>
      </c>
      <c r="M371" s="95"/>
      <c r="N371">
        <v>115</v>
      </c>
      <c r="O371">
        <v>125</v>
      </c>
      <c r="P371">
        <v>1150</v>
      </c>
      <c r="S371">
        <v>9.9</v>
      </c>
      <c r="U371" s="31" t="str">
        <f>VLOOKUP(AF371, method!$A$1:$B$15, 2, 0)</f>
        <v>中後</v>
      </c>
      <c r="V371" s="42">
        <v>1200</v>
      </c>
      <c r="W371">
        <v>1</v>
      </c>
      <c r="X371">
        <v>26</v>
      </c>
      <c r="Y371">
        <v>3</v>
      </c>
      <c r="Z371">
        <v>25</v>
      </c>
      <c r="AA371" s="41" t="s">
        <v>400</v>
      </c>
      <c r="AB371" s="35" t="s">
        <v>377</v>
      </c>
      <c r="AC371">
        <v>4</v>
      </c>
      <c r="AD371">
        <v>49</v>
      </c>
      <c r="AE371" s="38">
        <v>2</v>
      </c>
      <c r="AF371">
        <v>9</v>
      </c>
      <c r="AG371">
        <v>7</v>
      </c>
      <c r="AH371">
        <v>2</v>
      </c>
      <c r="AL371" t="s">
        <v>18</v>
      </c>
      <c r="AX371" t="s">
        <v>1392</v>
      </c>
    </row>
    <row r="372" spans="1:50" hidden="1" x14ac:dyDescent="0.25">
      <c r="A372" s="19" t="s">
        <v>115</v>
      </c>
      <c r="B372" s="22" t="s">
        <v>120</v>
      </c>
      <c r="C372">
        <v>22.34</v>
      </c>
      <c r="D372">
        <v>21.94</v>
      </c>
      <c r="E372">
        <v>5</v>
      </c>
      <c r="G372">
        <v>4</v>
      </c>
      <c r="H372">
        <v>3</v>
      </c>
      <c r="J372" s="48" t="s">
        <v>37</v>
      </c>
      <c r="K372" s="55" t="s">
        <v>69</v>
      </c>
      <c r="L372" s="19" t="s">
        <v>28</v>
      </c>
      <c r="M372" s="95"/>
      <c r="N372">
        <v>115</v>
      </c>
      <c r="O372">
        <v>126</v>
      </c>
      <c r="P372">
        <v>1150</v>
      </c>
      <c r="S372">
        <v>7.7</v>
      </c>
      <c r="U372" s="31" t="str">
        <f>VLOOKUP(AF372, method!$A$1:$B$15, 2, 0)</f>
        <v>中後</v>
      </c>
      <c r="V372">
        <v>1400</v>
      </c>
      <c r="W372">
        <v>1</v>
      </c>
      <c r="X372">
        <v>2</v>
      </c>
      <c r="Y372">
        <v>3</v>
      </c>
      <c r="Z372">
        <v>25</v>
      </c>
      <c r="AA372" s="39" t="s">
        <v>394</v>
      </c>
      <c r="AB372" s="35" t="s">
        <v>377</v>
      </c>
      <c r="AC372">
        <v>4</v>
      </c>
      <c r="AD372">
        <v>50</v>
      </c>
      <c r="AE372" s="37" t="s">
        <v>531</v>
      </c>
      <c r="AF372">
        <v>8</v>
      </c>
      <c r="AG372">
        <v>9</v>
      </c>
      <c r="AH372">
        <v>8</v>
      </c>
      <c r="AI372">
        <v>5</v>
      </c>
      <c r="AL372" t="s">
        <v>18</v>
      </c>
      <c r="AX372" t="s">
        <v>1392</v>
      </c>
    </row>
    <row r="373" spans="1:50" hidden="1" x14ac:dyDescent="0.25">
      <c r="A373" s="19" t="s">
        <v>115</v>
      </c>
      <c r="B373" s="22" t="s">
        <v>120</v>
      </c>
      <c r="C373">
        <v>21.91</v>
      </c>
      <c r="D373">
        <v>21.61</v>
      </c>
      <c r="E373">
        <v>4</v>
      </c>
      <c r="G373">
        <v>4</v>
      </c>
      <c r="H373">
        <v>5</v>
      </c>
      <c r="J373" s="48" t="s">
        <v>37</v>
      </c>
      <c r="K373" s="55" t="s">
        <v>69</v>
      </c>
      <c r="L373" s="19" t="s">
        <v>28</v>
      </c>
      <c r="M373" s="95"/>
      <c r="N373">
        <v>115</v>
      </c>
      <c r="O373">
        <v>125</v>
      </c>
      <c r="P373">
        <v>1150</v>
      </c>
      <c r="S373">
        <v>30</v>
      </c>
      <c r="U373" s="31" t="str">
        <f>VLOOKUP(AF373, method!$A$1:$B$15, 2, 0)</f>
        <v>中後</v>
      </c>
      <c r="V373">
        <v>1400</v>
      </c>
      <c r="W373">
        <v>1</v>
      </c>
      <c r="X373">
        <v>19</v>
      </c>
      <c r="Y373">
        <v>1</v>
      </c>
      <c r="Z373">
        <v>25</v>
      </c>
      <c r="AA373" s="39" t="s">
        <v>369</v>
      </c>
      <c r="AB373" s="35" t="s">
        <v>377</v>
      </c>
      <c r="AC373">
        <v>4</v>
      </c>
      <c r="AD373">
        <v>50</v>
      </c>
      <c r="AE373" s="38" t="s">
        <v>468</v>
      </c>
      <c r="AF373">
        <v>10</v>
      </c>
      <c r="AG373">
        <v>11</v>
      </c>
      <c r="AH373">
        <v>13</v>
      </c>
      <c r="AI373">
        <v>4</v>
      </c>
      <c r="AL373" t="s">
        <v>514</v>
      </c>
      <c r="AX373" t="s">
        <v>1392</v>
      </c>
    </row>
    <row r="374" spans="1:50" hidden="1" x14ac:dyDescent="0.25">
      <c r="A374" s="19" t="s">
        <v>115</v>
      </c>
      <c r="B374" s="22" t="s">
        <v>120</v>
      </c>
      <c r="C374">
        <v>9.48</v>
      </c>
      <c r="D374">
        <v>8.8800000000000008</v>
      </c>
      <c r="E374">
        <v>7</v>
      </c>
      <c r="G374">
        <v>4</v>
      </c>
      <c r="H374">
        <v>8</v>
      </c>
      <c r="J374" s="48" t="s">
        <v>37</v>
      </c>
      <c r="K374" s="50" t="s">
        <v>46</v>
      </c>
      <c r="L374" s="19" t="s">
        <v>28</v>
      </c>
      <c r="M374" s="95"/>
      <c r="N374">
        <v>115</v>
      </c>
      <c r="O374">
        <v>128</v>
      </c>
      <c r="P374">
        <v>1166</v>
      </c>
      <c r="S374">
        <v>7.6</v>
      </c>
      <c r="U374" s="33" t="str">
        <f>VLOOKUP(AF374, method!$A$1:$B$15, 2, 0)</f>
        <v>留後</v>
      </c>
      <c r="V374" s="42">
        <v>1200</v>
      </c>
      <c r="W374">
        <v>1</v>
      </c>
      <c r="X374">
        <v>22</v>
      </c>
      <c r="Y374">
        <v>12</v>
      </c>
      <c r="Z374">
        <v>24</v>
      </c>
      <c r="AA374" s="39" t="s">
        <v>384</v>
      </c>
      <c r="AB374" s="35" t="s">
        <v>377</v>
      </c>
      <c r="AC374">
        <v>4</v>
      </c>
      <c r="AD374">
        <v>52</v>
      </c>
      <c r="AE374" s="37" t="s">
        <v>436</v>
      </c>
      <c r="AF374">
        <v>11</v>
      </c>
      <c r="AG374">
        <v>12</v>
      </c>
      <c r="AH374">
        <v>7</v>
      </c>
      <c r="AL374" t="s">
        <v>98</v>
      </c>
      <c r="AX374" t="s">
        <v>1392</v>
      </c>
    </row>
    <row r="375" spans="1:50" hidden="1" x14ac:dyDescent="0.25">
      <c r="A375" s="19" t="s">
        <v>115</v>
      </c>
      <c r="B375" s="22" t="s">
        <v>120</v>
      </c>
      <c r="C375">
        <v>10.6</v>
      </c>
      <c r="D375">
        <v>9.9</v>
      </c>
      <c r="E375">
        <v>5</v>
      </c>
      <c r="G375">
        <v>4</v>
      </c>
      <c r="H375">
        <v>10</v>
      </c>
      <c r="J375" s="48" t="s">
        <v>37</v>
      </c>
      <c r="K375" s="61" t="s">
        <v>128</v>
      </c>
      <c r="L375" s="19" t="s">
        <v>28</v>
      </c>
      <c r="M375" s="95"/>
      <c r="N375">
        <v>115</v>
      </c>
      <c r="O375">
        <v>130</v>
      </c>
      <c r="P375">
        <v>1163</v>
      </c>
      <c r="S375">
        <v>10</v>
      </c>
      <c r="U375" s="31" t="str">
        <f>VLOOKUP(AF375, method!$A$1:$B$15, 2, 0)</f>
        <v>中後</v>
      </c>
      <c r="V375" s="42">
        <v>1200</v>
      </c>
      <c r="W375">
        <v>1</v>
      </c>
      <c r="X375">
        <v>9</v>
      </c>
      <c r="Y375">
        <v>11</v>
      </c>
      <c r="Z375">
        <v>24</v>
      </c>
      <c r="AA375" s="39" t="s">
        <v>384</v>
      </c>
      <c r="AB375" s="35" t="s">
        <v>377</v>
      </c>
      <c r="AC375" t="s">
        <v>404</v>
      </c>
      <c r="AD375">
        <v>52</v>
      </c>
      <c r="AE375" s="38" t="s">
        <v>447</v>
      </c>
      <c r="AF375">
        <v>8</v>
      </c>
      <c r="AG375">
        <v>8</v>
      </c>
      <c r="AH375">
        <v>5</v>
      </c>
      <c r="AL375" t="s">
        <v>181</v>
      </c>
      <c r="AX375" t="s">
        <v>1392</v>
      </c>
    </row>
    <row r="376" spans="1:50" hidden="1" x14ac:dyDescent="0.25">
      <c r="A376" s="19" t="s">
        <v>115</v>
      </c>
      <c r="B376" s="23" t="s">
        <v>122</v>
      </c>
      <c r="C376">
        <v>21.4</v>
      </c>
      <c r="D376">
        <v>21.2</v>
      </c>
      <c r="E376" s="106">
        <v>7</v>
      </c>
      <c r="G376">
        <v>6</v>
      </c>
      <c r="H376">
        <v>6</v>
      </c>
      <c r="J376" s="59" t="s">
        <v>111</v>
      </c>
      <c r="K376" s="45" t="s">
        <v>22</v>
      </c>
      <c r="L376" s="23" t="s">
        <v>112</v>
      </c>
      <c r="M376" s="99"/>
      <c r="N376">
        <v>115</v>
      </c>
      <c r="O376">
        <v>122</v>
      </c>
      <c r="P376">
        <v>1191</v>
      </c>
      <c r="S376">
        <v>32</v>
      </c>
      <c r="U376" s="32" t="str">
        <f>VLOOKUP(AF376, method!$A$1:$B$15, 2, 0)</f>
        <v>中前</v>
      </c>
      <c r="V376">
        <v>1400</v>
      </c>
      <c r="W376">
        <v>1</v>
      </c>
      <c r="X376">
        <v>21</v>
      </c>
      <c r="Y376">
        <v>6</v>
      </c>
      <c r="Z376">
        <v>26</v>
      </c>
      <c r="AA376" s="39" t="s">
        <v>369</v>
      </c>
      <c r="AB376" s="35" t="s">
        <v>377</v>
      </c>
      <c r="AC376" t="s">
        <v>644</v>
      </c>
      <c r="AD376">
        <v>105</v>
      </c>
      <c r="AE376" s="37">
        <v>4</v>
      </c>
      <c r="AF376">
        <v>4</v>
      </c>
      <c r="AG376">
        <v>4</v>
      </c>
      <c r="AH376">
        <v>5</v>
      </c>
      <c r="AI376">
        <v>7</v>
      </c>
      <c r="AL376" t="s">
        <v>39</v>
      </c>
      <c r="AX376" t="s">
        <v>1392</v>
      </c>
    </row>
    <row r="377" spans="1:50" x14ac:dyDescent="0.25">
      <c r="A377" s="19" t="s">
        <v>115</v>
      </c>
      <c r="B377" s="23" t="s">
        <v>122</v>
      </c>
      <c r="C377">
        <v>8.19</v>
      </c>
      <c r="D377">
        <v>7.9899999999999984</v>
      </c>
      <c r="E377" s="106">
        <v>7</v>
      </c>
      <c r="G377">
        <v>6</v>
      </c>
      <c r="H377">
        <v>1</v>
      </c>
      <c r="J377" s="59" t="s">
        <v>111</v>
      </c>
      <c r="K377" s="59" t="s">
        <v>111</v>
      </c>
      <c r="L377" s="23" t="s">
        <v>112</v>
      </c>
      <c r="M377" s="99"/>
      <c r="N377">
        <v>115</v>
      </c>
      <c r="O377">
        <v>126</v>
      </c>
      <c r="P377">
        <v>1205</v>
      </c>
      <c r="S377">
        <v>410</v>
      </c>
      <c r="U377" s="30" t="str">
        <f>VLOOKUP(AF377, method!$A$1:$B$15, 2, 0)</f>
        <v>放頭</v>
      </c>
      <c r="V377" s="42">
        <v>1200</v>
      </c>
      <c r="W377">
        <v>1</v>
      </c>
      <c r="X377">
        <v>26</v>
      </c>
      <c r="Y377">
        <v>4</v>
      </c>
      <c r="Z377">
        <v>26</v>
      </c>
      <c r="AA377" s="39" t="s">
        <v>369</v>
      </c>
      <c r="AB377" s="35" t="s">
        <v>370</v>
      </c>
      <c r="AC377" t="s">
        <v>641</v>
      </c>
      <c r="AD377">
        <v>107</v>
      </c>
      <c r="AE377" s="37" t="s">
        <v>408</v>
      </c>
      <c r="AF377">
        <v>2</v>
      </c>
      <c r="AG377">
        <v>1</v>
      </c>
      <c r="AH377">
        <v>7</v>
      </c>
      <c r="AL377" t="s">
        <v>655</v>
      </c>
    </row>
    <row r="378" spans="1:50" x14ac:dyDescent="0.25">
      <c r="A378" s="19" t="s">
        <v>115</v>
      </c>
      <c r="B378" s="23" t="s">
        <v>122</v>
      </c>
      <c r="C378">
        <v>8.33</v>
      </c>
      <c r="D378">
        <v>7.93</v>
      </c>
      <c r="E378" s="106">
        <v>5</v>
      </c>
      <c r="G378">
        <v>6</v>
      </c>
      <c r="H378">
        <v>3</v>
      </c>
      <c r="J378" s="59" t="s">
        <v>111</v>
      </c>
      <c r="K378" s="59" t="s">
        <v>111</v>
      </c>
      <c r="L378" s="23" t="s">
        <v>112</v>
      </c>
      <c r="M378" s="99"/>
      <c r="N378">
        <v>115</v>
      </c>
      <c r="O378">
        <v>126</v>
      </c>
      <c r="P378">
        <v>1213</v>
      </c>
      <c r="S378">
        <v>112</v>
      </c>
      <c r="U378" s="32" t="str">
        <f>VLOOKUP(AF378, method!$A$1:$B$15, 2, 0)</f>
        <v>中前</v>
      </c>
      <c r="V378" s="42">
        <v>1200</v>
      </c>
      <c r="W378">
        <v>1</v>
      </c>
      <c r="X378">
        <v>25</v>
      </c>
      <c r="Y378">
        <v>1</v>
      </c>
      <c r="Z378">
        <v>26</v>
      </c>
      <c r="AA378" s="39" t="s">
        <v>384</v>
      </c>
      <c r="AB378" s="35" t="s">
        <v>370</v>
      </c>
      <c r="AC378" t="s">
        <v>641</v>
      </c>
      <c r="AD378">
        <v>110</v>
      </c>
      <c r="AE378" s="37" t="s">
        <v>467</v>
      </c>
      <c r="AF378">
        <v>4</v>
      </c>
      <c r="AG378">
        <v>6</v>
      </c>
      <c r="AH378">
        <v>5</v>
      </c>
      <c r="AL378" t="s">
        <v>656</v>
      </c>
    </row>
    <row r="379" spans="1:50" x14ac:dyDescent="0.25">
      <c r="A379" s="19" t="s">
        <v>115</v>
      </c>
      <c r="B379" s="24" t="s">
        <v>124</v>
      </c>
      <c r="C379">
        <v>8.34</v>
      </c>
      <c r="D379">
        <v>7.74</v>
      </c>
      <c r="E379" s="106">
        <v>6</v>
      </c>
      <c r="G379">
        <v>2</v>
      </c>
      <c r="H379">
        <v>7</v>
      </c>
      <c r="J379" s="60" t="s">
        <v>125</v>
      </c>
      <c r="K379" s="53" t="s">
        <v>60</v>
      </c>
      <c r="L379" s="17" t="s">
        <v>90</v>
      </c>
      <c r="M379" s="93"/>
      <c r="N379">
        <v>115</v>
      </c>
      <c r="O379">
        <v>126</v>
      </c>
      <c r="P379">
        <v>1226</v>
      </c>
      <c r="S379">
        <v>174</v>
      </c>
      <c r="U379" s="30" t="str">
        <f>VLOOKUP(AF379, method!$A$1:$B$15, 2, 0)</f>
        <v>放頭</v>
      </c>
      <c r="V379" s="42">
        <v>1200</v>
      </c>
      <c r="W379">
        <v>1</v>
      </c>
      <c r="X379">
        <v>25</v>
      </c>
      <c r="Y379">
        <v>1</v>
      </c>
      <c r="Z379">
        <v>26</v>
      </c>
      <c r="AA379" s="39" t="s">
        <v>384</v>
      </c>
      <c r="AB379" s="35" t="s">
        <v>370</v>
      </c>
      <c r="AC379" t="s">
        <v>641</v>
      </c>
      <c r="AD379">
        <v>108</v>
      </c>
      <c r="AE379" s="37" t="s">
        <v>467</v>
      </c>
      <c r="AF379">
        <v>3</v>
      </c>
      <c r="AG379">
        <v>3</v>
      </c>
      <c r="AH379">
        <v>6</v>
      </c>
      <c r="AL379" t="s">
        <v>385</v>
      </c>
    </row>
    <row r="380" spans="1:50" x14ac:dyDescent="0.25">
      <c r="A380" s="19" t="s">
        <v>115</v>
      </c>
      <c r="B380" s="24" t="s">
        <v>124</v>
      </c>
      <c r="C380">
        <v>8.36</v>
      </c>
      <c r="D380">
        <v>8.0599999999999987</v>
      </c>
      <c r="E380" s="106">
        <v>8</v>
      </c>
      <c r="G380">
        <v>2</v>
      </c>
      <c r="H380">
        <v>2</v>
      </c>
      <c r="J380" s="60" t="s">
        <v>125</v>
      </c>
      <c r="K380" s="53" t="s">
        <v>60</v>
      </c>
      <c r="L380" s="17" t="s">
        <v>90</v>
      </c>
      <c r="M380" s="93"/>
      <c r="N380">
        <v>115</v>
      </c>
      <c r="O380">
        <v>124</v>
      </c>
      <c r="P380">
        <v>1218</v>
      </c>
      <c r="S380">
        <v>6.3</v>
      </c>
      <c r="U380" s="30" t="str">
        <f>VLOOKUP(AF380, method!$A$1:$B$15, 2, 0)</f>
        <v>放頭</v>
      </c>
      <c r="V380" s="42">
        <v>1200</v>
      </c>
      <c r="W380">
        <v>1</v>
      </c>
      <c r="X380">
        <v>31</v>
      </c>
      <c r="Y380">
        <v>5</v>
      </c>
      <c r="Z380">
        <v>26</v>
      </c>
      <c r="AA380" s="39" t="s">
        <v>394</v>
      </c>
      <c r="AB380" s="35" t="s">
        <v>370</v>
      </c>
      <c r="AC380" t="s">
        <v>644</v>
      </c>
      <c r="AD380">
        <v>104</v>
      </c>
      <c r="AE380" s="38" t="s">
        <v>517</v>
      </c>
      <c r="AF380">
        <v>3</v>
      </c>
      <c r="AG380">
        <v>3</v>
      </c>
      <c r="AH380">
        <v>8</v>
      </c>
      <c r="AL380" t="s">
        <v>385</v>
      </c>
    </row>
    <row r="381" spans="1:50" hidden="1" x14ac:dyDescent="0.25">
      <c r="A381" s="19" t="s">
        <v>115</v>
      </c>
      <c r="B381" s="23" t="s">
        <v>122</v>
      </c>
      <c r="C381">
        <v>21.45</v>
      </c>
      <c r="D381">
        <v>20.75</v>
      </c>
      <c r="E381" s="106">
        <v>6</v>
      </c>
      <c r="G381">
        <v>6</v>
      </c>
      <c r="H381">
        <v>5</v>
      </c>
      <c r="J381" s="59" t="s">
        <v>111</v>
      </c>
      <c r="K381" s="59" t="s">
        <v>111</v>
      </c>
      <c r="L381" s="23" t="s">
        <v>112</v>
      </c>
      <c r="M381" s="99"/>
      <c r="N381">
        <v>115</v>
      </c>
      <c r="O381">
        <v>135</v>
      </c>
      <c r="P381">
        <v>1220</v>
      </c>
      <c r="S381">
        <v>10</v>
      </c>
      <c r="U381" s="30" t="str">
        <f>VLOOKUP(AF381, method!$A$1:$B$15, 2, 0)</f>
        <v>放頭</v>
      </c>
      <c r="V381">
        <v>1400</v>
      </c>
      <c r="W381">
        <v>1</v>
      </c>
      <c r="X381">
        <v>1</v>
      </c>
      <c r="Y381">
        <v>2</v>
      </c>
      <c r="Z381">
        <v>26</v>
      </c>
      <c r="AA381" s="39" t="s">
        <v>390</v>
      </c>
      <c r="AB381" s="35" t="s">
        <v>377</v>
      </c>
      <c r="AC381">
        <v>1</v>
      </c>
      <c r="AD381">
        <v>110</v>
      </c>
      <c r="AE381" s="38">
        <v>2</v>
      </c>
      <c r="AF381">
        <v>2</v>
      </c>
      <c r="AG381">
        <v>2</v>
      </c>
      <c r="AH381">
        <v>2</v>
      </c>
      <c r="AI381">
        <v>6</v>
      </c>
      <c r="AL381" t="s">
        <v>656</v>
      </c>
      <c r="AX381" t="s">
        <v>1392</v>
      </c>
    </row>
    <row r="382" spans="1:50" x14ac:dyDescent="0.25">
      <c r="A382" s="19" t="s">
        <v>115</v>
      </c>
      <c r="B382" s="23" t="s">
        <v>122</v>
      </c>
      <c r="C382">
        <v>8.5</v>
      </c>
      <c r="D382">
        <v>8.1999999999999993</v>
      </c>
      <c r="E382" s="106">
        <v>6</v>
      </c>
      <c r="G382">
        <v>6</v>
      </c>
      <c r="H382">
        <v>3</v>
      </c>
      <c r="J382" s="59" t="s">
        <v>111</v>
      </c>
      <c r="K382" s="59" t="s">
        <v>111</v>
      </c>
      <c r="L382" s="23" t="s">
        <v>112</v>
      </c>
      <c r="M382" s="99"/>
      <c r="N382">
        <v>115</v>
      </c>
      <c r="O382">
        <v>123</v>
      </c>
      <c r="P382">
        <v>1195</v>
      </c>
      <c r="S382">
        <v>196</v>
      </c>
      <c r="U382" s="32" t="str">
        <f>VLOOKUP(AF382, method!$A$1:$B$15, 2, 0)</f>
        <v>中前</v>
      </c>
      <c r="V382" s="42">
        <v>1200</v>
      </c>
      <c r="W382">
        <v>1</v>
      </c>
      <c r="X382">
        <v>6</v>
      </c>
      <c r="Y382">
        <v>4</v>
      </c>
      <c r="Z382">
        <v>26</v>
      </c>
      <c r="AA382" s="39" t="s">
        <v>390</v>
      </c>
      <c r="AB382" s="35" t="s">
        <v>377</v>
      </c>
      <c r="AC382" t="s">
        <v>642</v>
      </c>
      <c r="AD382">
        <v>108</v>
      </c>
      <c r="AE382" s="37" t="s">
        <v>416</v>
      </c>
      <c r="AF382">
        <v>5</v>
      </c>
      <c r="AG382">
        <v>5</v>
      </c>
      <c r="AH382">
        <v>6</v>
      </c>
      <c r="AL382" t="s">
        <v>656</v>
      </c>
    </row>
    <row r="383" spans="1:50" hidden="1" x14ac:dyDescent="0.25">
      <c r="A383" s="19" t="s">
        <v>115</v>
      </c>
      <c r="B383" s="23" t="s">
        <v>122</v>
      </c>
      <c r="C383">
        <v>20.87</v>
      </c>
      <c r="D383">
        <v>20.37</v>
      </c>
      <c r="E383" s="106">
        <v>5</v>
      </c>
      <c r="G383">
        <v>6</v>
      </c>
      <c r="H383">
        <v>1</v>
      </c>
      <c r="J383" s="59" t="s">
        <v>111</v>
      </c>
      <c r="K383" s="59" t="s">
        <v>111</v>
      </c>
      <c r="L383" s="23" t="s">
        <v>112</v>
      </c>
      <c r="M383" s="99"/>
      <c r="N383">
        <v>115</v>
      </c>
      <c r="O383">
        <v>135</v>
      </c>
      <c r="P383">
        <v>1255</v>
      </c>
      <c r="S383">
        <v>10</v>
      </c>
      <c r="U383" s="32" t="str">
        <f>VLOOKUP(AF383, method!$A$1:$B$15, 2, 0)</f>
        <v>中前</v>
      </c>
      <c r="V383">
        <v>1400</v>
      </c>
      <c r="W383">
        <v>1</v>
      </c>
      <c r="X383">
        <v>1</v>
      </c>
      <c r="Y383">
        <v>1</v>
      </c>
      <c r="Z383">
        <v>26</v>
      </c>
      <c r="AA383" s="39" t="s">
        <v>390</v>
      </c>
      <c r="AB383" s="35" t="s">
        <v>377</v>
      </c>
      <c r="AC383" t="s">
        <v>644</v>
      </c>
      <c r="AD383">
        <v>110</v>
      </c>
      <c r="AE383" s="38" t="s">
        <v>550</v>
      </c>
      <c r="AF383">
        <v>5</v>
      </c>
      <c r="AG383">
        <v>4</v>
      </c>
      <c r="AH383">
        <v>4</v>
      </c>
      <c r="AI383">
        <v>5</v>
      </c>
      <c r="AL383" t="s">
        <v>656</v>
      </c>
      <c r="AX383" t="s">
        <v>1392</v>
      </c>
    </row>
    <row r="384" spans="1:50" hidden="1" x14ac:dyDescent="0.25">
      <c r="A384" s="19" t="s">
        <v>115</v>
      </c>
      <c r="B384" s="23" t="s">
        <v>122</v>
      </c>
      <c r="C384">
        <v>8.66</v>
      </c>
      <c r="D384">
        <v>8.26</v>
      </c>
      <c r="E384">
        <v>6</v>
      </c>
      <c r="G384">
        <v>6</v>
      </c>
      <c r="H384">
        <v>7</v>
      </c>
      <c r="J384" s="59" t="s">
        <v>111</v>
      </c>
      <c r="K384" s="59" t="s">
        <v>111</v>
      </c>
      <c r="L384" s="23" t="s">
        <v>112</v>
      </c>
      <c r="M384" s="99"/>
      <c r="N384">
        <v>115</v>
      </c>
      <c r="O384">
        <v>126</v>
      </c>
      <c r="P384">
        <v>1233</v>
      </c>
      <c r="S384">
        <v>89</v>
      </c>
      <c r="U384" s="32" t="str">
        <f>VLOOKUP(AF384, method!$A$1:$B$15, 2, 0)</f>
        <v>中前</v>
      </c>
      <c r="V384" s="42">
        <v>1200</v>
      </c>
      <c r="W384">
        <v>1</v>
      </c>
      <c r="X384">
        <v>14</v>
      </c>
      <c r="Y384">
        <v>12</v>
      </c>
      <c r="Z384">
        <v>25</v>
      </c>
      <c r="AA384" s="39" t="s">
        <v>369</v>
      </c>
      <c r="AB384" s="35" t="s">
        <v>377</v>
      </c>
      <c r="AC384" t="s">
        <v>641</v>
      </c>
      <c r="AD384">
        <v>110</v>
      </c>
      <c r="AE384" s="37">
        <v>6</v>
      </c>
      <c r="AF384">
        <v>6</v>
      </c>
      <c r="AG384">
        <v>7</v>
      </c>
      <c r="AH384">
        <v>6</v>
      </c>
      <c r="AL384" t="s">
        <v>656</v>
      </c>
      <c r="AX384" t="s">
        <v>1392</v>
      </c>
    </row>
    <row r="385" spans="1:50" hidden="1" x14ac:dyDescent="0.25">
      <c r="A385" s="19" t="s">
        <v>115</v>
      </c>
      <c r="B385" s="23" t="s">
        <v>122</v>
      </c>
      <c r="C385">
        <v>8.2200000000000006</v>
      </c>
      <c r="D385">
        <v>7.9200000000000008</v>
      </c>
      <c r="E385">
        <v>7</v>
      </c>
      <c r="G385">
        <v>6</v>
      </c>
      <c r="H385">
        <v>8</v>
      </c>
      <c r="J385" s="59" t="s">
        <v>111</v>
      </c>
      <c r="K385" s="59" t="s">
        <v>111</v>
      </c>
      <c r="L385" s="23" t="s">
        <v>112</v>
      </c>
      <c r="M385" s="99"/>
      <c r="N385">
        <v>115</v>
      </c>
      <c r="O385">
        <v>123</v>
      </c>
      <c r="P385">
        <v>1242</v>
      </c>
      <c r="S385">
        <v>22</v>
      </c>
      <c r="U385" s="32" t="str">
        <f>VLOOKUP(AF385, method!$A$1:$B$15, 2, 0)</f>
        <v>中前</v>
      </c>
      <c r="V385" s="42">
        <v>1200</v>
      </c>
      <c r="W385">
        <v>1</v>
      </c>
      <c r="X385">
        <v>23</v>
      </c>
      <c r="Y385">
        <v>11</v>
      </c>
      <c r="Z385">
        <v>25</v>
      </c>
      <c r="AA385" s="39" t="s">
        <v>390</v>
      </c>
      <c r="AB385" s="35" t="s">
        <v>370</v>
      </c>
      <c r="AC385" t="s">
        <v>642</v>
      </c>
      <c r="AD385">
        <v>110</v>
      </c>
      <c r="AE385" s="37" t="s">
        <v>471</v>
      </c>
      <c r="AF385">
        <v>4</v>
      </c>
      <c r="AG385">
        <v>5</v>
      </c>
      <c r="AH385">
        <v>7</v>
      </c>
      <c r="AL385" t="s">
        <v>656</v>
      </c>
      <c r="AX385" t="s">
        <v>1392</v>
      </c>
    </row>
    <row r="386" spans="1:50" hidden="1" x14ac:dyDescent="0.25">
      <c r="A386" s="19" t="s">
        <v>115</v>
      </c>
      <c r="B386" s="23" t="s">
        <v>122</v>
      </c>
      <c r="C386">
        <v>7.39</v>
      </c>
      <c r="D386">
        <v>7.39</v>
      </c>
      <c r="E386" s="15">
        <v>1</v>
      </c>
      <c r="F386" s="90"/>
      <c r="G386">
        <v>6</v>
      </c>
      <c r="H386">
        <v>5</v>
      </c>
      <c r="J386" s="59" t="s">
        <v>111</v>
      </c>
      <c r="K386" s="59" t="s">
        <v>111</v>
      </c>
      <c r="L386" s="23" t="s">
        <v>112</v>
      </c>
      <c r="M386" s="99"/>
      <c r="N386">
        <v>115</v>
      </c>
      <c r="O386">
        <v>115</v>
      </c>
      <c r="P386">
        <v>1221</v>
      </c>
      <c r="S386">
        <v>3.9</v>
      </c>
      <c r="U386" s="32" t="str">
        <f>VLOOKUP(AF386, method!$A$1:$B$15, 2, 0)</f>
        <v>中前</v>
      </c>
      <c r="V386" s="42">
        <v>1200</v>
      </c>
      <c r="W386">
        <v>1</v>
      </c>
      <c r="X386">
        <v>26</v>
      </c>
      <c r="Y386">
        <v>10</v>
      </c>
      <c r="Z386">
        <v>25</v>
      </c>
      <c r="AA386" s="39" t="s">
        <v>369</v>
      </c>
      <c r="AB386" s="35" t="s">
        <v>370</v>
      </c>
      <c r="AC386" t="s">
        <v>642</v>
      </c>
      <c r="AD386">
        <v>100</v>
      </c>
      <c r="AE386" s="38" t="s">
        <v>468</v>
      </c>
      <c r="AF386">
        <v>5</v>
      </c>
      <c r="AG386">
        <v>5</v>
      </c>
      <c r="AH386">
        <v>1</v>
      </c>
      <c r="AL386" t="s">
        <v>656</v>
      </c>
      <c r="AX386" t="s">
        <v>1392</v>
      </c>
    </row>
    <row r="387" spans="1:50" hidden="1" x14ac:dyDescent="0.25">
      <c r="A387" s="19" t="s">
        <v>115</v>
      </c>
      <c r="B387" s="23" t="s">
        <v>122</v>
      </c>
      <c r="C387">
        <v>8.33</v>
      </c>
      <c r="D387">
        <v>7.5300000000000011</v>
      </c>
      <c r="E387" s="15">
        <v>1</v>
      </c>
      <c r="F387" s="90"/>
      <c r="G387">
        <v>6</v>
      </c>
      <c r="H387">
        <v>11</v>
      </c>
      <c r="J387" s="59" t="s">
        <v>111</v>
      </c>
      <c r="K387" s="59" t="s">
        <v>111</v>
      </c>
      <c r="L387" s="23" t="s">
        <v>112</v>
      </c>
      <c r="M387" s="99"/>
      <c r="N387">
        <v>115</v>
      </c>
      <c r="O387">
        <v>133</v>
      </c>
      <c r="P387">
        <v>1211</v>
      </c>
      <c r="S387">
        <v>2.9</v>
      </c>
      <c r="U387" s="32" t="str">
        <f>VLOOKUP(AF387, method!$A$1:$B$15, 2, 0)</f>
        <v>中前</v>
      </c>
      <c r="V387" s="42">
        <v>1200</v>
      </c>
      <c r="W387">
        <v>1</v>
      </c>
      <c r="X387">
        <v>12</v>
      </c>
      <c r="Y387">
        <v>10</v>
      </c>
      <c r="Z387">
        <v>25</v>
      </c>
      <c r="AA387" s="39" t="s">
        <v>413</v>
      </c>
      <c r="AB387" s="35" t="s">
        <v>377</v>
      </c>
      <c r="AC387">
        <v>2</v>
      </c>
      <c r="AD387">
        <v>94</v>
      </c>
      <c r="AE387" s="38" t="s">
        <v>461</v>
      </c>
      <c r="AF387">
        <v>4</v>
      </c>
      <c r="AG387">
        <v>4</v>
      </c>
      <c r="AH387">
        <v>1</v>
      </c>
      <c r="AL387" t="s">
        <v>656</v>
      </c>
      <c r="AX387" t="s">
        <v>1392</v>
      </c>
    </row>
    <row r="388" spans="1:50" hidden="1" x14ac:dyDescent="0.25">
      <c r="A388" s="19" t="s">
        <v>115</v>
      </c>
      <c r="B388" s="23" t="s">
        <v>122</v>
      </c>
      <c r="C388">
        <v>7.76</v>
      </c>
      <c r="D388">
        <v>7.46</v>
      </c>
      <c r="E388" s="15">
        <v>1</v>
      </c>
      <c r="F388" s="90"/>
      <c r="G388">
        <v>6</v>
      </c>
      <c r="H388">
        <v>5</v>
      </c>
      <c r="J388" s="59" t="s">
        <v>111</v>
      </c>
      <c r="K388" s="59" t="s">
        <v>111</v>
      </c>
      <c r="L388" s="23" t="s">
        <v>112</v>
      </c>
      <c r="M388" s="99"/>
      <c r="N388">
        <v>115</v>
      </c>
      <c r="O388">
        <v>123</v>
      </c>
      <c r="P388">
        <v>1218</v>
      </c>
      <c r="S388">
        <v>5.4</v>
      </c>
      <c r="U388" s="32" t="str">
        <f>VLOOKUP(AF388, method!$A$1:$B$15, 2, 0)</f>
        <v>中前</v>
      </c>
      <c r="V388" s="42">
        <v>1200</v>
      </c>
      <c r="W388">
        <v>1</v>
      </c>
      <c r="X388">
        <v>28</v>
      </c>
      <c r="Y388">
        <v>9</v>
      </c>
      <c r="Z388">
        <v>25</v>
      </c>
      <c r="AA388" s="39" t="s">
        <v>430</v>
      </c>
      <c r="AB388" s="35" t="s">
        <v>370</v>
      </c>
      <c r="AC388">
        <v>2</v>
      </c>
      <c r="AD388">
        <v>84</v>
      </c>
      <c r="AE388" s="38">
        <v>2</v>
      </c>
      <c r="AF388">
        <v>4</v>
      </c>
      <c r="AG388">
        <v>3</v>
      </c>
      <c r="AH388">
        <v>1</v>
      </c>
      <c r="AL388" t="s">
        <v>656</v>
      </c>
      <c r="AX388" t="s">
        <v>1392</v>
      </c>
    </row>
    <row r="389" spans="1:50" hidden="1" x14ac:dyDescent="0.25">
      <c r="A389" s="19" t="s">
        <v>115</v>
      </c>
      <c r="B389" s="23" t="s">
        <v>122</v>
      </c>
      <c r="C389">
        <v>8.5399999999999991</v>
      </c>
      <c r="D389">
        <v>8.5399999999999991</v>
      </c>
      <c r="E389" s="15">
        <v>2</v>
      </c>
      <c r="F389" s="90"/>
      <c r="G389">
        <v>6</v>
      </c>
      <c r="H389">
        <v>7</v>
      </c>
      <c r="J389" s="59" t="s">
        <v>111</v>
      </c>
      <c r="K389" s="59" t="s">
        <v>111</v>
      </c>
      <c r="L389" s="23" t="s">
        <v>112</v>
      </c>
      <c r="M389" s="99"/>
      <c r="N389">
        <v>115</v>
      </c>
      <c r="O389">
        <v>116</v>
      </c>
      <c r="P389">
        <v>1197</v>
      </c>
      <c r="S389">
        <v>5.5</v>
      </c>
      <c r="U389" s="30" t="str">
        <f>VLOOKUP(AF389, method!$A$1:$B$15, 2, 0)</f>
        <v>放頭</v>
      </c>
      <c r="V389" s="42">
        <v>1200</v>
      </c>
      <c r="W389">
        <v>1</v>
      </c>
      <c r="X389">
        <v>16</v>
      </c>
      <c r="Y389">
        <v>7</v>
      </c>
      <c r="Z389">
        <v>25</v>
      </c>
      <c r="AA389" s="40" t="s">
        <v>426</v>
      </c>
      <c r="AB389" s="35" t="s">
        <v>370</v>
      </c>
      <c r="AC389">
        <v>2</v>
      </c>
      <c r="AD389">
        <v>86</v>
      </c>
      <c r="AE389" s="37" t="s">
        <v>436</v>
      </c>
      <c r="AF389">
        <v>3</v>
      </c>
      <c r="AG389">
        <v>2</v>
      </c>
      <c r="AH389">
        <v>2</v>
      </c>
      <c r="AL389" t="s">
        <v>657</v>
      </c>
      <c r="AX389" t="s">
        <v>1392</v>
      </c>
    </row>
    <row r="390" spans="1:50" hidden="1" x14ac:dyDescent="0.25">
      <c r="A390" s="19" t="s">
        <v>115</v>
      </c>
      <c r="B390" s="23" t="s">
        <v>122</v>
      </c>
      <c r="C390">
        <v>8.7899999999999991</v>
      </c>
      <c r="D390">
        <v>8.3899999999999988</v>
      </c>
      <c r="E390">
        <v>6</v>
      </c>
      <c r="G390">
        <v>6</v>
      </c>
      <c r="H390">
        <v>6</v>
      </c>
      <c r="J390" s="59" t="s">
        <v>111</v>
      </c>
      <c r="K390" s="53" t="s">
        <v>60</v>
      </c>
      <c r="L390" s="23" t="s">
        <v>112</v>
      </c>
      <c r="M390" s="99"/>
      <c r="N390">
        <v>115</v>
      </c>
      <c r="O390">
        <v>127</v>
      </c>
      <c r="P390">
        <v>1189</v>
      </c>
      <c r="S390">
        <v>7.2</v>
      </c>
      <c r="U390" s="32" t="str">
        <f>VLOOKUP(AF390, method!$A$1:$B$15, 2, 0)</f>
        <v>中前</v>
      </c>
      <c r="V390" s="42">
        <v>1200</v>
      </c>
      <c r="W390">
        <v>1</v>
      </c>
      <c r="X390">
        <v>5</v>
      </c>
      <c r="Y390">
        <v>7</v>
      </c>
      <c r="Z390">
        <v>25</v>
      </c>
      <c r="AA390" s="39" t="s">
        <v>430</v>
      </c>
      <c r="AB390" s="35" t="s">
        <v>370</v>
      </c>
      <c r="AC390">
        <v>2</v>
      </c>
      <c r="AD390">
        <v>88</v>
      </c>
      <c r="AE390" s="38">
        <v>2</v>
      </c>
      <c r="AF390">
        <v>4</v>
      </c>
      <c r="AG390">
        <v>4</v>
      </c>
      <c r="AH390">
        <v>6</v>
      </c>
      <c r="AL390" t="s">
        <v>18</v>
      </c>
      <c r="AX390" t="s">
        <v>1392</v>
      </c>
    </row>
    <row r="391" spans="1:50" hidden="1" x14ac:dyDescent="0.25">
      <c r="A391" s="19" t="s">
        <v>115</v>
      </c>
      <c r="B391" s="23" t="s">
        <v>122</v>
      </c>
      <c r="C391">
        <v>8.41</v>
      </c>
      <c r="D391">
        <v>8.2100000000000009</v>
      </c>
      <c r="E391">
        <v>5</v>
      </c>
      <c r="G391">
        <v>6</v>
      </c>
      <c r="H391">
        <v>6</v>
      </c>
      <c r="J391" s="59" t="s">
        <v>111</v>
      </c>
      <c r="K391" s="53" t="s">
        <v>60</v>
      </c>
      <c r="L391" s="23" t="s">
        <v>112</v>
      </c>
      <c r="M391" s="99"/>
      <c r="N391">
        <v>115</v>
      </c>
      <c r="O391">
        <v>121</v>
      </c>
      <c r="P391">
        <v>1177</v>
      </c>
      <c r="S391">
        <v>5.5</v>
      </c>
      <c r="U391" s="32" t="str">
        <f>VLOOKUP(AF391, method!$A$1:$B$15, 2, 0)</f>
        <v>中前</v>
      </c>
      <c r="V391" s="42">
        <v>1200</v>
      </c>
      <c r="W391">
        <v>1</v>
      </c>
      <c r="X391">
        <v>14</v>
      </c>
      <c r="Y391">
        <v>6</v>
      </c>
      <c r="Z391">
        <v>25</v>
      </c>
      <c r="AA391" s="39" t="s">
        <v>430</v>
      </c>
      <c r="AB391" s="35" t="s">
        <v>377</v>
      </c>
      <c r="AC391">
        <v>2</v>
      </c>
      <c r="AD391">
        <v>90</v>
      </c>
      <c r="AE391" s="38" t="s">
        <v>511</v>
      </c>
      <c r="AF391">
        <v>6</v>
      </c>
      <c r="AG391">
        <v>4</v>
      </c>
      <c r="AH391">
        <v>5</v>
      </c>
      <c r="AL391" t="s">
        <v>18</v>
      </c>
      <c r="AX391" t="s">
        <v>1392</v>
      </c>
    </row>
    <row r="392" spans="1:50" hidden="1" x14ac:dyDescent="0.25">
      <c r="A392" s="19" t="s">
        <v>115</v>
      </c>
      <c r="B392" s="23" t="s">
        <v>122</v>
      </c>
      <c r="C392">
        <v>9.8000000000000007</v>
      </c>
      <c r="D392">
        <v>9.1000000000000014</v>
      </c>
      <c r="E392" s="15">
        <v>3</v>
      </c>
      <c r="F392" s="90"/>
      <c r="G392">
        <v>6</v>
      </c>
      <c r="H392">
        <v>10</v>
      </c>
      <c r="J392" s="59" t="s">
        <v>111</v>
      </c>
      <c r="K392" s="53" t="s">
        <v>60</v>
      </c>
      <c r="L392" s="23" t="s">
        <v>112</v>
      </c>
      <c r="M392" s="99"/>
      <c r="N392">
        <v>115</v>
      </c>
      <c r="O392">
        <v>129</v>
      </c>
      <c r="P392">
        <v>1179</v>
      </c>
      <c r="S392">
        <v>16</v>
      </c>
      <c r="U392" s="30" t="str">
        <f>VLOOKUP(AF392, method!$A$1:$B$15, 2, 0)</f>
        <v>放頭</v>
      </c>
      <c r="V392" s="42">
        <v>1200</v>
      </c>
      <c r="W392">
        <v>1</v>
      </c>
      <c r="X392">
        <v>4</v>
      </c>
      <c r="Y392">
        <v>6</v>
      </c>
      <c r="Z392">
        <v>25</v>
      </c>
      <c r="AA392" s="40" t="s">
        <v>376</v>
      </c>
      <c r="AB392" s="36" t="s">
        <v>459</v>
      </c>
      <c r="AC392">
        <v>2</v>
      </c>
      <c r="AD392">
        <v>90</v>
      </c>
      <c r="AE392" s="38" t="s">
        <v>463</v>
      </c>
      <c r="AF392">
        <v>3</v>
      </c>
      <c r="AG392">
        <v>3</v>
      </c>
      <c r="AH392">
        <v>3</v>
      </c>
      <c r="AL392" t="s">
        <v>18</v>
      </c>
      <c r="AX392" t="s">
        <v>1392</v>
      </c>
    </row>
    <row r="393" spans="1:50" hidden="1" x14ac:dyDescent="0.25">
      <c r="A393" s="19" t="s">
        <v>115</v>
      </c>
      <c r="B393" s="23" t="s">
        <v>122</v>
      </c>
      <c r="C393">
        <v>8.61</v>
      </c>
      <c r="D393">
        <v>8.41</v>
      </c>
      <c r="E393" s="15">
        <v>3</v>
      </c>
      <c r="F393" s="90"/>
      <c r="G393">
        <v>6</v>
      </c>
      <c r="H393">
        <v>9</v>
      </c>
      <c r="J393" s="59" t="s">
        <v>111</v>
      </c>
      <c r="K393" s="53" t="s">
        <v>60</v>
      </c>
      <c r="L393" s="23" t="s">
        <v>112</v>
      </c>
      <c r="M393" s="99"/>
      <c r="N393">
        <v>115</v>
      </c>
      <c r="O393">
        <v>122</v>
      </c>
      <c r="P393">
        <v>1189</v>
      </c>
      <c r="S393">
        <v>112</v>
      </c>
      <c r="U393" s="32" t="str">
        <f>VLOOKUP(AF393, method!$A$1:$B$15, 2, 0)</f>
        <v>中前</v>
      </c>
      <c r="V393" s="42">
        <v>1200</v>
      </c>
      <c r="W393">
        <v>1</v>
      </c>
      <c r="X393">
        <v>10</v>
      </c>
      <c r="Y393">
        <v>5</v>
      </c>
      <c r="Z393">
        <v>25</v>
      </c>
      <c r="AA393" s="39" t="s">
        <v>413</v>
      </c>
      <c r="AB393" s="35" t="s">
        <v>377</v>
      </c>
      <c r="AC393">
        <v>2</v>
      </c>
      <c r="AD393">
        <v>88</v>
      </c>
      <c r="AE393" s="38">
        <v>1</v>
      </c>
      <c r="AF393">
        <v>6</v>
      </c>
      <c r="AG393">
        <v>5</v>
      </c>
      <c r="AH393">
        <v>3</v>
      </c>
      <c r="AL393" t="s">
        <v>113</v>
      </c>
      <c r="AX393" t="s">
        <v>1392</v>
      </c>
    </row>
    <row r="394" spans="1:50" hidden="1" x14ac:dyDescent="0.25">
      <c r="A394" s="19" t="s">
        <v>115</v>
      </c>
      <c r="B394" s="23" t="s">
        <v>122</v>
      </c>
      <c r="C394">
        <v>13.63</v>
      </c>
      <c r="D394">
        <v>13.53</v>
      </c>
      <c r="E394">
        <v>9</v>
      </c>
      <c r="G394">
        <v>6</v>
      </c>
      <c r="H394">
        <v>2</v>
      </c>
      <c r="J394" s="59" t="s">
        <v>111</v>
      </c>
      <c r="K394" s="48" t="s">
        <v>37</v>
      </c>
      <c r="L394" s="23" t="s">
        <v>112</v>
      </c>
      <c r="M394" s="99"/>
      <c r="N394">
        <v>115</v>
      </c>
      <c r="O394">
        <v>123</v>
      </c>
      <c r="P394">
        <v>1209</v>
      </c>
      <c r="S394">
        <v>11</v>
      </c>
      <c r="U394" s="30" t="str">
        <f>VLOOKUP(AF394, method!$A$1:$B$15, 2, 0)</f>
        <v>放頭</v>
      </c>
      <c r="V394" s="42">
        <v>1200</v>
      </c>
      <c r="W394">
        <v>1</v>
      </c>
      <c r="X394">
        <v>12</v>
      </c>
      <c r="Y394">
        <v>2</v>
      </c>
      <c r="Z394">
        <v>25</v>
      </c>
      <c r="AA394" s="41" t="s">
        <v>400</v>
      </c>
      <c r="AB394" s="36" t="s">
        <v>487</v>
      </c>
      <c r="AC394">
        <v>2</v>
      </c>
      <c r="AD394">
        <v>88</v>
      </c>
      <c r="AE394" s="37" t="s">
        <v>659</v>
      </c>
      <c r="AF394">
        <v>2</v>
      </c>
      <c r="AG394">
        <v>6</v>
      </c>
      <c r="AH394">
        <v>9</v>
      </c>
      <c r="AL394" t="s">
        <v>34</v>
      </c>
      <c r="AX394" t="s">
        <v>1392</v>
      </c>
    </row>
    <row r="395" spans="1:50" hidden="1" x14ac:dyDescent="0.25">
      <c r="A395" s="19" t="s">
        <v>115</v>
      </c>
      <c r="B395" s="23" t="s">
        <v>122</v>
      </c>
      <c r="C395">
        <v>56.73</v>
      </c>
      <c r="D395">
        <v>56.33</v>
      </c>
      <c r="E395">
        <v>5</v>
      </c>
      <c r="G395">
        <v>6</v>
      </c>
      <c r="H395">
        <v>5</v>
      </c>
      <c r="J395" s="59" t="s">
        <v>111</v>
      </c>
      <c r="K395" s="53" t="s">
        <v>60</v>
      </c>
      <c r="L395" s="23" t="s">
        <v>112</v>
      </c>
      <c r="M395" s="99"/>
      <c r="N395">
        <v>115</v>
      </c>
      <c r="O395">
        <v>128</v>
      </c>
      <c r="P395">
        <v>1229</v>
      </c>
      <c r="S395">
        <v>21</v>
      </c>
      <c r="U395" s="31" t="str">
        <f>VLOOKUP(AF395, method!$A$1:$B$15, 2, 0)</f>
        <v>中後</v>
      </c>
      <c r="V395">
        <v>1000</v>
      </c>
      <c r="W395">
        <v>0</v>
      </c>
      <c r="X395">
        <v>15</v>
      </c>
      <c r="Y395">
        <v>1</v>
      </c>
      <c r="Z395">
        <v>25</v>
      </c>
      <c r="AA395" s="40" t="s">
        <v>426</v>
      </c>
      <c r="AB395" s="35" t="s">
        <v>377</v>
      </c>
      <c r="AC395">
        <v>2</v>
      </c>
      <c r="AD395">
        <v>89</v>
      </c>
      <c r="AE395" s="38" t="s">
        <v>511</v>
      </c>
      <c r="AF395">
        <v>8</v>
      </c>
      <c r="AG395">
        <v>9</v>
      </c>
      <c r="AH395">
        <v>5</v>
      </c>
      <c r="AL395" t="s">
        <v>660</v>
      </c>
      <c r="AX395" t="s">
        <v>1392</v>
      </c>
    </row>
    <row r="396" spans="1:50" hidden="1" x14ac:dyDescent="0.25">
      <c r="A396" s="19" t="s">
        <v>115</v>
      </c>
      <c r="B396" s="23" t="s">
        <v>122</v>
      </c>
      <c r="C396">
        <v>21.84</v>
      </c>
      <c r="D396">
        <v>21.64</v>
      </c>
      <c r="E396">
        <v>8</v>
      </c>
      <c r="G396">
        <v>6</v>
      </c>
      <c r="H396">
        <v>10</v>
      </c>
      <c r="J396" s="59" t="s">
        <v>111</v>
      </c>
      <c r="K396" s="63" t="s">
        <v>191</v>
      </c>
      <c r="L396" s="23" t="s">
        <v>112</v>
      </c>
      <c r="M396" s="99"/>
      <c r="N396">
        <v>115</v>
      </c>
      <c r="O396">
        <v>116</v>
      </c>
      <c r="P396">
        <v>1218</v>
      </c>
      <c r="S396">
        <v>42</v>
      </c>
      <c r="U396" s="30" t="str">
        <f>VLOOKUP(AF396, method!$A$1:$B$15, 2, 0)</f>
        <v>放頭</v>
      </c>
      <c r="V396">
        <v>1400</v>
      </c>
      <c r="W396">
        <v>1</v>
      </c>
      <c r="X396">
        <v>1</v>
      </c>
      <c r="Y396">
        <v>1</v>
      </c>
      <c r="Z396">
        <v>25</v>
      </c>
      <c r="AA396" s="39" t="s">
        <v>413</v>
      </c>
      <c r="AB396" s="35" t="s">
        <v>377</v>
      </c>
      <c r="AC396" t="s">
        <v>644</v>
      </c>
      <c r="AD396">
        <v>90</v>
      </c>
      <c r="AE396" s="37" t="s">
        <v>416</v>
      </c>
      <c r="AF396">
        <v>3</v>
      </c>
      <c r="AG396">
        <v>3</v>
      </c>
      <c r="AH396">
        <v>2</v>
      </c>
      <c r="AI396">
        <v>8</v>
      </c>
      <c r="AL396" t="s">
        <v>18</v>
      </c>
      <c r="AX396" t="s">
        <v>1392</v>
      </c>
    </row>
    <row r="397" spans="1:50" hidden="1" x14ac:dyDescent="0.25">
      <c r="A397" s="19" t="s">
        <v>115</v>
      </c>
      <c r="B397" s="23" t="s">
        <v>122</v>
      </c>
      <c r="C397">
        <v>8.82</v>
      </c>
      <c r="D397">
        <v>8.42</v>
      </c>
      <c r="E397">
        <v>4</v>
      </c>
      <c r="G397">
        <v>6</v>
      </c>
      <c r="H397">
        <v>7</v>
      </c>
      <c r="J397" s="59" t="s">
        <v>111</v>
      </c>
      <c r="K397" s="47" t="s">
        <v>32</v>
      </c>
      <c r="L397" s="23" t="s">
        <v>112</v>
      </c>
      <c r="M397" s="99"/>
      <c r="N397">
        <v>115</v>
      </c>
      <c r="O397">
        <v>127</v>
      </c>
      <c r="P397">
        <v>1223</v>
      </c>
      <c r="S397">
        <v>16</v>
      </c>
      <c r="U397" s="32" t="str">
        <f>VLOOKUP(AF397, method!$A$1:$B$15, 2, 0)</f>
        <v>中前</v>
      </c>
      <c r="V397" s="42">
        <v>1200</v>
      </c>
      <c r="W397">
        <v>1</v>
      </c>
      <c r="X397">
        <v>1</v>
      </c>
      <c r="Y397">
        <v>12</v>
      </c>
      <c r="Z397">
        <v>24</v>
      </c>
      <c r="AA397" s="41" t="s">
        <v>400</v>
      </c>
      <c r="AB397" s="35" t="s">
        <v>377</v>
      </c>
      <c r="AC397">
        <v>2</v>
      </c>
      <c r="AD397">
        <v>92</v>
      </c>
      <c r="AE397" s="37" t="s">
        <v>436</v>
      </c>
      <c r="AF397">
        <v>4</v>
      </c>
      <c r="AG397">
        <v>7</v>
      </c>
      <c r="AH397">
        <v>4</v>
      </c>
      <c r="AL397" t="s">
        <v>18</v>
      </c>
      <c r="AX397" t="s">
        <v>1392</v>
      </c>
    </row>
    <row r="398" spans="1:50" hidden="1" x14ac:dyDescent="0.25">
      <c r="A398" s="19" t="s">
        <v>115</v>
      </c>
      <c r="B398" s="23" t="s">
        <v>122</v>
      </c>
      <c r="C398">
        <v>57.21</v>
      </c>
      <c r="D398">
        <v>56.71</v>
      </c>
      <c r="E398">
        <v>7</v>
      </c>
      <c r="G398">
        <v>6</v>
      </c>
      <c r="H398">
        <v>6</v>
      </c>
      <c r="J398" s="59" t="s">
        <v>111</v>
      </c>
      <c r="K398" s="48" t="s">
        <v>37</v>
      </c>
      <c r="L398" s="23" t="s">
        <v>112</v>
      </c>
      <c r="M398" s="99"/>
      <c r="N398">
        <v>115</v>
      </c>
      <c r="O398">
        <v>131</v>
      </c>
      <c r="P398">
        <v>1220</v>
      </c>
      <c r="S398">
        <v>13</v>
      </c>
      <c r="U398" s="32" t="str">
        <f>VLOOKUP(AF398, method!$A$1:$B$15, 2, 0)</f>
        <v>中前</v>
      </c>
      <c r="V398">
        <v>1000</v>
      </c>
      <c r="W398">
        <v>0</v>
      </c>
      <c r="X398">
        <v>9</v>
      </c>
      <c r="Y398">
        <v>11</v>
      </c>
      <c r="Z398">
        <v>24</v>
      </c>
      <c r="AA398" s="39" t="s">
        <v>384</v>
      </c>
      <c r="AB398" s="35" t="s">
        <v>377</v>
      </c>
      <c r="AC398">
        <v>2</v>
      </c>
      <c r="AD398">
        <v>94</v>
      </c>
      <c r="AE398" s="37" t="s">
        <v>473</v>
      </c>
      <c r="AF398">
        <v>6</v>
      </c>
      <c r="AG398">
        <v>6</v>
      </c>
      <c r="AH398">
        <v>7</v>
      </c>
      <c r="AL398" t="s">
        <v>18</v>
      </c>
      <c r="AX398" t="s">
        <v>1392</v>
      </c>
    </row>
    <row r="399" spans="1:50" hidden="1" x14ac:dyDescent="0.25">
      <c r="A399" s="19" t="s">
        <v>115</v>
      </c>
      <c r="B399" s="23" t="s">
        <v>122</v>
      </c>
      <c r="C399">
        <v>9.4499999999999993</v>
      </c>
      <c r="D399">
        <v>8.65</v>
      </c>
      <c r="E399">
        <v>4</v>
      </c>
      <c r="G399">
        <v>6</v>
      </c>
      <c r="H399">
        <v>12</v>
      </c>
      <c r="J399" s="59" t="s">
        <v>111</v>
      </c>
      <c r="K399" s="48" t="s">
        <v>37</v>
      </c>
      <c r="L399" s="23" t="s">
        <v>112</v>
      </c>
      <c r="M399" s="99"/>
      <c r="N399">
        <v>115</v>
      </c>
      <c r="O399">
        <v>132</v>
      </c>
      <c r="P399">
        <v>1202</v>
      </c>
      <c r="S399">
        <v>27</v>
      </c>
      <c r="U399" s="32" t="str">
        <f>VLOOKUP(AF399, method!$A$1:$B$15, 2, 0)</f>
        <v>中前</v>
      </c>
      <c r="V399" s="42">
        <v>1200</v>
      </c>
      <c r="W399">
        <v>1</v>
      </c>
      <c r="X399">
        <v>27</v>
      </c>
      <c r="Y399">
        <v>10</v>
      </c>
      <c r="Z399">
        <v>24</v>
      </c>
      <c r="AA399" s="40" t="s">
        <v>398</v>
      </c>
      <c r="AB399" s="35" t="s">
        <v>377</v>
      </c>
      <c r="AC399">
        <v>2</v>
      </c>
      <c r="AD399">
        <v>94</v>
      </c>
      <c r="AE399" s="38" t="s">
        <v>463</v>
      </c>
      <c r="AF399">
        <v>4</v>
      </c>
      <c r="AG399">
        <v>3</v>
      </c>
      <c r="AH399">
        <v>4</v>
      </c>
      <c r="AL399" t="s">
        <v>18</v>
      </c>
      <c r="AX399" t="s">
        <v>1392</v>
      </c>
    </row>
    <row r="400" spans="1:50" hidden="1" x14ac:dyDescent="0.25">
      <c r="A400" s="19" t="s">
        <v>115</v>
      </c>
      <c r="B400" s="24" t="s">
        <v>124</v>
      </c>
      <c r="C400">
        <v>8.86</v>
      </c>
      <c r="D400">
        <v>7.96</v>
      </c>
      <c r="E400" s="15">
        <v>2</v>
      </c>
      <c r="F400" s="90"/>
      <c r="G400">
        <v>2</v>
      </c>
      <c r="H400">
        <v>6</v>
      </c>
      <c r="J400" s="60" t="s">
        <v>125</v>
      </c>
      <c r="K400" s="53" t="s">
        <v>60</v>
      </c>
      <c r="L400" s="17" t="s">
        <v>90</v>
      </c>
      <c r="M400" s="93"/>
      <c r="N400">
        <v>115</v>
      </c>
      <c r="O400">
        <v>135</v>
      </c>
      <c r="P400">
        <v>1222</v>
      </c>
      <c r="S400">
        <v>13</v>
      </c>
      <c r="U400" s="32" t="str">
        <f>VLOOKUP(AF400, method!$A$1:$B$15, 2, 0)</f>
        <v>中前</v>
      </c>
      <c r="V400" s="42">
        <v>1200</v>
      </c>
      <c r="W400">
        <v>1</v>
      </c>
      <c r="X400">
        <v>15</v>
      </c>
      <c r="Y400">
        <v>7</v>
      </c>
      <c r="Z400">
        <v>26</v>
      </c>
      <c r="AA400" s="40" t="s">
        <v>398</v>
      </c>
      <c r="AB400" s="35" t="s">
        <v>377</v>
      </c>
      <c r="AC400">
        <v>2</v>
      </c>
      <c r="AD400">
        <v>102</v>
      </c>
      <c r="AE400" s="38" t="s">
        <v>434</v>
      </c>
      <c r="AF400">
        <v>4</v>
      </c>
      <c r="AG400">
        <v>4</v>
      </c>
      <c r="AH400">
        <v>2</v>
      </c>
      <c r="AL400" t="s">
        <v>385</v>
      </c>
      <c r="AX400" t="s">
        <v>1392</v>
      </c>
    </row>
    <row r="401" spans="1:50" hidden="1" x14ac:dyDescent="0.25">
      <c r="A401" s="19" t="s">
        <v>115</v>
      </c>
      <c r="B401" s="24" t="s">
        <v>124</v>
      </c>
      <c r="C401">
        <v>20.65</v>
      </c>
      <c r="D401">
        <v>20.25</v>
      </c>
      <c r="E401" s="107">
        <v>3</v>
      </c>
      <c r="F401" s="90"/>
      <c r="G401">
        <v>2</v>
      </c>
      <c r="H401">
        <v>8</v>
      </c>
      <c r="J401" s="60" t="s">
        <v>125</v>
      </c>
      <c r="K401" s="75" t="s">
        <v>346</v>
      </c>
      <c r="L401" s="17" t="s">
        <v>90</v>
      </c>
      <c r="M401" s="93"/>
      <c r="N401">
        <v>115</v>
      </c>
      <c r="O401">
        <v>120</v>
      </c>
      <c r="P401">
        <v>1221</v>
      </c>
      <c r="S401">
        <v>74</v>
      </c>
      <c r="U401" s="30" t="str">
        <f>VLOOKUP(AF401, method!$A$1:$B$15, 2, 0)</f>
        <v>放頭</v>
      </c>
      <c r="V401">
        <v>1400</v>
      </c>
      <c r="W401">
        <v>1</v>
      </c>
      <c r="X401">
        <v>21</v>
      </c>
      <c r="Y401">
        <v>6</v>
      </c>
      <c r="Z401">
        <v>26</v>
      </c>
      <c r="AA401" s="39" t="s">
        <v>369</v>
      </c>
      <c r="AB401" s="35" t="s">
        <v>377</v>
      </c>
      <c r="AC401" t="s">
        <v>644</v>
      </c>
      <c r="AD401">
        <v>102</v>
      </c>
      <c r="AE401" s="38" t="s">
        <v>511</v>
      </c>
      <c r="AF401">
        <v>1</v>
      </c>
      <c r="AG401">
        <v>2</v>
      </c>
      <c r="AH401">
        <v>1</v>
      </c>
      <c r="AI401">
        <v>3</v>
      </c>
      <c r="AL401" t="s">
        <v>385</v>
      </c>
      <c r="AX401" t="s">
        <v>1392</v>
      </c>
    </row>
    <row r="402" spans="1:50" x14ac:dyDescent="0.25">
      <c r="A402" s="19" t="s">
        <v>115</v>
      </c>
      <c r="B402" s="23" t="s">
        <v>122</v>
      </c>
      <c r="C402">
        <v>8.6199999999999992</v>
      </c>
      <c r="D402">
        <v>8.1199999999999992</v>
      </c>
      <c r="E402" s="106">
        <v>4</v>
      </c>
      <c r="G402">
        <v>6</v>
      </c>
      <c r="H402">
        <v>3</v>
      </c>
      <c r="J402" s="59" t="s">
        <v>111</v>
      </c>
      <c r="K402" s="59" t="s">
        <v>111</v>
      </c>
      <c r="L402" s="23" t="s">
        <v>112</v>
      </c>
      <c r="M402" s="99"/>
      <c r="N402">
        <v>115</v>
      </c>
      <c r="O402">
        <v>129</v>
      </c>
      <c r="P402">
        <v>1217</v>
      </c>
      <c r="S402">
        <v>15</v>
      </c>
      <c r="U402" s="32" t="str">
        <f>VLOOKUP(AF402, method!$A$1:$B$15, 2, 0)</f>
        <v>中前</v>
      </c>
      <c r="V402" s="42">
        <v>1200</v>
      </c>
      <c r="W402">
        <v>1</v>
      </c>
      <c r="X402">
        <v>8</v>
      </c>
      <c r="Y402">
        <v>3</v>
      </c>
      <c r="Z402">
        <v>26</v>
      </c>
      <c r="AA402" s="39" t="s">
        <v>413</v>
      </c>
      <c r="AB402" s="35" t="s">
        <v>377</v>
      </c>
      <c r="AC402">
        <v>1</v>
      </c>
      <c r="AD402">
        <v>109</v>
      </c>
      <c r="AE402" s="38" t="s">
        <v>447</v>
      </c>
      <c r="AF402">
        <v>5</v>
      </c>
      <c r="AG402">
        <v>5</v>
      </c>
      <c r="AH402">
        <v>4</v>
      </c>
      <c r="AL402" t="s">
        <v>656</v>
      </c>
    </row>
    <row r="403" spans="1:50" x14ac:dyDescent="0.25">
      <c r="A403" s="19" t="s">
        <v>115</v>
      </c>
      <c r="B403" s="25" t="s">
        <v>127</v>
      </c>
      <c r="C403">
        <v>8.6300000000000008</v>
      </c>
      <c r="D403">
        <v>8.23</v>
      </c>
      <c r="E403" s="106">
        <v>5</v>
      </c>
      <c r="G403">
        <v>3</v>
      </c>
      <c r="H403">
        <v>6</v>
      </c>
      <c r="J403" s="61" t="s">
        <v>128</v>
      </c>
      <c r="K403" s="51" t="s">
        <v>52</v>
      </c>
      <c r="L403" s="21" t="s">
        <v>38</v>
      </c>
      <c r="M403" s="97"/>
      <c r="N403">
        <v>115</v>
      </c>
      <c r="O403">
        <v>127</v>
      </c>
      <c r="P403">
        <v>1088</v>
      </c>
      <c r="S403">
        <v>32</v>
      </c>
      <c r="U403" s="32" t="str">
        <f>VLOOKUP(AF403, method!$A$1:$B$15, 2, 0)</f>
        <v>中前</v>
      </c>
      <c r="V403" s="42">
        <v>1200</v>
      </c>
      <c r="W403">
        <v>1</v>
      </c>
      <c r="X403">
        <v>14</v>
      </c>
      <c r="Y403">
        <v>2</v>
      </c>
      <c r="Z403">
        <v>26</v>
      </c>
      <c r="AA403" s="39" t="s">
        <v>430</v>
      </c>
      <c r="AB403" s="35" t="s">
        <v>370</v>
      </c>
      <c r="AC403">
        <v>2</v>
      </c>
      <c r="AD403">
        <v>97</v>
      </c>
      <c r="AE403" s="38" t="s">
        <v>468</v>
      </c>
      <c r="AF403">
        <v>5</v>
      </c>
      <c r="AG403">
        <v>3</v>
      </c>
      <c r="AH403">
        <v>5</v>
      </c>
      <c r="AL403" t="s">
        <v>18</v>
      </c>
    </row>
    <row r="404" spans="1:50" x14ac:dyDescent="0.25">
      <c r="A404" s="19" t="s">
        <v>115</v>
      </c>
      <c r="B404" s="25" t="s">
        <v>127</v>
      </c>
      <c r="C404">
        <v>8.75</v>
      </c>
      <c r="D404">
        <v>8.4499999999999993</v>
      </c>
      <c r="E404" s="107">
        <v>2</v>
      </c>
      <c r="F404" s="90"/>
      <c r="G404">
        <v>3</v>
      </c>
      <c r="H404">
        <v>5</v>
      </c>
      <c r="J404" s="61" t="s">
        <v>128</v>
      </c>
      <c r="K404" s="55" t="s">
        <v>69</v>
      </c>
      <c r="L404" s="21" t="s">
        <v>38</v>
      </c>
      <c r="M404" s="97"/>
      <c r="N404">
        <v>115</v>
      </c>
      <c r="O404">
        <v>124</v>
      </c>
      <c r="P404">
        <v>1082</v>
      </c>
      <c r="S404">
        <v>27</v>
      </c>
      <c r="U404" s="32" t="str">
        <f>VLOOKUP(AF404, method!$A$1:$B$15, 2, 0)</f>
        <v>中前</v>
      </c>
      <c r="V404" s="42">
        <v>1200</v>
      </c>
      <c r="W404">
        <v>1</v>
      </c>
      <c r="X404">
        <v>7</v>
      </c>
      <c r="Y404">
        <v>6</v>
      </c>
      <c r="Z404">
        <v>26</v>
      </c>
      <c r="AA404" s="39" t="s">
        <v>413</v>
      </c>
      <c r="AB404" s="35" t="s">
        <v>377</v>
      </c>
      <c r="AC404">
        <v>2</v>
      </c>
      <c r="AD404">
        <v>87</v>
      </c>
      <c r="AE404" s="38" t="s">
        <v>463</v>
      </c>
      <c r="AF404">
        <v>5</v>
      </c>
      <c r="AG404">
        <v>4</v>
      </c>
      <c r="AH404">
        <v>2</v>
      </c>
      <c r="AL404" t="s">
        <v>514</v>
      </c>
    </row>
    <row r="405" spans="1:50" x14ac:dyDescent="0.25">
      <c r="A405" s="19" t="s">
        <v>115</v>
      </c>
      <c r="B405" s="22" t="s">
        <v>120</v>
      </c>
      <c r="C405">
        <v>9.19</v>
      </c>
      <c r="D405">
        <v>8.69</v>
      </c>
      <c r="E405" s="107">
        <v>3</v>
      </c>
      <c r="F405" s="90"/>
      <c r="G405">
        <v>4</v>
      </c>
      <c r="H405">
        <v>5</v>
      </c>
      <c r="J405" s="48" t="s">
        <v>37</v>
      </c>
      <c r="K405" s="47" t="s">
        <v>32</v>
      </c>
      <c r="L405" s="19" t="s">
        <v>28</v>
      </c>
      <c r="M405" s="95"/>
      <c r="N405">
        <v>115</v>
      </c>
      <c r="O405">
        <v>131</v>
      </c>
      <c r="P405">
        <v>1196</v>
      </c>
      <c r="S405">
        <v>2.8</v>
      </c>
      <c r="U405" s="30" t="str">
        <f>VLOOKUP(AF405, method!$A$1:$B$15, 2, 0)</f>
        <v>放頭</v>
      </c>
      <c r="V405" s="42">
        <v>1200</v>
      </c>
      <c r="W405">
        <v>1</v>
      </c>
      <c r="X405">
        <v>25</v>
      </c>
      <c r="Y405">
        <v>1</v>
      </c>
      <c r="Z405">
        <v>26</v>
      </c>
      <c r="AA405" s="39" t="s">
        <v>384</v>
      </c>
      <c r="AB405" s="35" t="s">
        <v>370</v>
      </c>
      <c r="AC405">
        <v>2</v>
      </c>
      <c r="AD405">
        <v>92</v>
      </c>
      <c r="AE405" s="38" t="s">
        <v>468</v>
      </c>
      <c r="AF405">
        <v>3</v>
      </c>
      <c r="AG405">
        <v>4</v>
      </c>
      <c r="AH405">
        <v>3</v>
      </c>
      <c r="AL405" t="s">
        <v>18</v>
      </c>
    </row>
    <row r="406" spans="1:50" x14ac:dyDescent="0.25">
      <c r="A406" s="19" t="s">
        <v>115</v>
      </c>
      <c r="B406" s="25" t="s">
        <v>127</v>
      </c>
      <c r="C406">
        <v>9.24</v>
      </c>
      <c r="D406">
        <v>8.64</v>
      </c>
      <c r="E406" s="106">
        <v>8</v>
      </c>
      <c r="G406">
        <v>3</v>
      </c>
      <c r="H406">
        <v>10</v>
      </c>
      <c r="J406" s="61" t="s">
        <v>128</v>
      </c>
      <c r="K406" s="55" t="s">
        <v>69</v>
      </c>
      <c r="L406" s="21" t="s">
        <v>38</v>
      </c>
      <c r="M406" s="97"/>
      <c r="N406">
        <v>115</v>
      </c>
      <c r="O406">
        <v>126</v>
      </c>
      <c r="P406">
        <v>1074</v>
      </c>
      <c r="S406">
        <v>67</v>
      </c>
      <c r="U406" s="31" t="str">
        <f>VLOOKUP(AF406, method!$A$1:$B$15, 2, 0)</f>
        <v>中後</v>
      </c>
      <c r="V406" s="42">
        <v>1200</v>
      </c>
      <c r="W406">
        <v>1</v>
      </c>
      <c r="X406">
        <v>12</v>
      </c>
      <c r="Y406">
        <v>4</v>
      </c>
      <c r="Z406">
        <v>26</v>
      </c>
      <c r="AA406" s="39" t="s">
        <v>413</v>
      </c>
      <c r="AB406" s="35" t="s">
        <v>377</v>
      </c>
      <c r="AC406">
        <v>2</v>
      </c>
      <c r="AD406">
        <v>91</v>
      </c>
      <c r="AE406" s="38" t="s">
        <v>447</v>
      </c>
      <c r="AF406">
        <v>10</v>
      </c>
      <c r="AG406">
        <v>6</v>
      </c>
      <c r="AH406">
        <v>8</v>
      </c>
      <c r="AL406" t="s">
        <v>514</v>
      </c>
    </row>
    <row r="407" spans="1:50" hidden="1" x14ac:dyDescent="0.25">
      <c r="A407" s="19" t="s">
        <v>115</v>
      </c>
      <c r="B407" s="24" t="s">
        <v>124</v>
      </c>
      <c r="C407">
        <v>8.86</v>
      </c>
      <c r="D407">
        <v>8.0599999999999987</v>
      </c>
      <c r="E407">
        <v>7</v>
      </c>
      <c r="G407">
        <v>2</v>
      </c>
      <c r="H407">
        <v>12</v>
      </c>
      <c r="J407" s="60" t="s">
        <v>125</v>
      </c>
      <c r="K407" s="53" t="s">
        <v>60</v>
      </c>
      <c r="L407" s="17" t="s">
        <v>90</v>
      </c>
      <c r="M407" s="93"/>
      <c r="N407">
        <v>115</v>
      </c>
      <c r="O407">
        <v>126</v>
      </c>
      <c r="P407">
        <v>1217</v>
      </c>
      <c r="S407">
        <v>94</v>
      </c>
      <c r="U407" s="33" t="str">
        <f>VLOOKUP(AF407, method!$A$1:$B$15, 2, 0)</f>
        <v>留後</v>
      </c>
      <c r="V407" s="42">
        <v>1200</v>
      </c>
      <c r="W407">
        <v>1</v>
      </c>
      <c r="X407">
        <v>14</v>
      </c>
      <c r="Y407">
        <v>12</v>
      </c>
      <c r="Z407">
        <v>25</v>
      </c>
      <c r="AA407" s="39" t="s">
        <v>369</v>
      </c>
      <c r="AB407" s="35" t="s">
        <v>377</v>
      </c>
      <c r="AC407" t="s">
        <v>641</v>
      </c>
      <c r="AD407">
        <v>110</v>
      </c>
      <c r="AE407" s="37" t="s">
        <v>525</v>
      </c>
      <c r="AF407">
        <v>12</v>
      </c>
      <c r="AG407">
        <v>11</v>
      </c>
      <c r="AH407">
        <v>7</v>
      </c>
      <c r="AL407" t="s">
        <v>385</v>
      </c>
      <c r="AX407" t="s">
        <v>1392</v>
      </c>
    </row>
    <row r="408" spans="1:50" hidden="1" x14ac:dyDescent="0.25">
      <c r="A408" s="19" t="s">
        <v>115</v>
      </c>
      <c r="B408" s="24" t="s">
        <v>124</v>
      </c>
      <c r="C408">
        <v>8.8000000000000007</v>
      </c>
      <c r="D408">
        <v>8.3000000000000007</v>
      </c>
      <c r="E408">
        <v>6</v>
      </c>
      <c r="G408">
        <v>2</v>
      </c>
      <c r="H408">
        <v>9</v>
      </c>
      <c r="J408" s="60" t="s">
        <v>125</v>
      </c>
      <c r="K408" s="53" t="s">
        <v>60</v>
      </c>
      <c r="L408" s="17" t="s">
        <v>90</v>
      </c>
      <c r="M408" s="93"/>
      <c r="N408">
        <v>115</v>
      </c>
      <c r="O408">
        <v>123</v>
      </c>
      <c r="P408">
        <v>1216</v>
      </c>
      <c r="S408">
        <v>110</v>
      </c>
      <c r="U408" s="31" t="str">
        <f>VLOOKUP(AF408, method!$A$1:$B$15, 2, 0)</f>
        <v>中後</v>
      </c>
      <c r="V408" s="42">
        <v>1200</v>
      </c>
      <c r="W408">
        <v>1</v>
      </c>
      <c r="X408">
        <v>23</v>
      </c>
      <c r="Y408">
        <v>11</v>
      </c>
      <c r="Z408">
        <v>25</v>
      </c>
      <c r="AA408" s="39" t="s">
        <v>390</v>
      </c>
      <c r="AB408" s="35" t="s">
        <v>370</v>
      </c>
      <c r="AC408" t="s">
        <v>642</v>
      </c>
      <c r="AD408">
        <v>112</v>
      </c>
      <c r="AE408" s="37" t="s">
        <v>410</v>
      </c>
      <c r="AF408">
        <v>10</v>
      </c>
      <c r="AG408">
        <v>10</v>
      </c>
      <c r="AH408">
        <v>6</v>
      </c>
      <c r="AL408" t="s">
        <v>385</v>
      </c>
      <c r="AX408" t="s">
        <v>1392</v>
      </c>
    </row>
    <row r="409" spans="1:50" hidden="1" x14ac:dyDescent="0.25">
      <c r="A409" s="19" t="s">
        <v>115</v>
      </c>
      <c r="B409" s="24" t="s">
        <v>124</v>
      </c>
      <c r="C409">
        <v>8.2100000000000009</v>
      </c>
      <c r="D409">
        <v>7.8100000000000005</v>
      </c>
      <c r="E409">
        <v>7</v>
      </c>
      <c r="G409">
        <v>2</v>
      </c>
      <c r="H409">
        <v>4</v>
      </c>
      <c r="J409" s="60" t="s">
        <v>125</v>
      </c>
      <c r="K409" s="53" t="s">
        <v>60</v>
      </c>
      <c r="L409" s="17" t="s">
        <v>90</v>
      </c>
      <c r="M409" s="93"/>
      <c r="N409">
        <v>115</v>
      </c>
      <c r="O409">
        <v>127</v>
      </c>
      <c r="P409">
        <v>1213</v>
      </c>
      <c r="S409">
        <v>41</v>
      </c>
      <c r="U409" s="32" t="str">
        <f>VLOOKUP(AF409, method!$A$1:$B$15, 2, 0)</f>
        <v>中前</v>
      </c>
      <c r="V409" s="42">
        <v>1200</v>
      </c>
      <c r="W409">
        <v>1</v>
      </c>
      <c r="X409">
        <v>26</v>
      </c>
      <c r="Y409">
        <v>10</v>
      </c>
      <c r="Z409">
        <v>25</v>
      </c>
      <c r="AA409" s="39" t="s">
        <v>369</v>
      </c>
      <c r="AB409" s="35" t="s">
        <v>370</v>
      </c>
      <c r="AC409" t="s">
        <v>642</v>
      </c>
      <c r="AD409">
        <v>114</v>
      </c>
      <c r="AE409" s="37" t="s">
        <v>473</v>
      </c>
      <c r="AF409">
        <v>7</v>
      </c>
      <c r="AG409">
        <v>6</v>
      </c>
      <c r="AH409">
        <v>7</v>
      </c>
      <c r="AL409" t="s">
        <v>385</v>
      </c>
      <c r="AX409" t="s">
        <v>1392</v>
      </c>
    </row>
    <row r="410" spans="1:50" hidden="1" x14ac:dyDescent="0.25">
      <c r="A410" s="19" t="s">
        <v>115</v>
      </c>
      <c r="B410" s="24" t="s">
        <v>124</v>
      </c>
      <c r="C410">
        <v>8.5500000000000007</v>
      </c>
      <c r="D410">
        <v>8.15</v>
      </c>
      <c r="E410">
        <v>9</v>
      </c>
      <c r="G410">
        <v>2</v>
      </c>
      <c r="H410">
        <v>10</v>
      </c>
      <c r="J410" s="60" t="s">
        <v>125</v>
      </c>
      <c r="K410" s="62" t="s">
        <v>154</v>
      </c>
      <c r="L410" s="17" t="s">
        <v>90</v>
      </c>
      <c r="M410" s="93"/>
      <c r="N410">
        <v>115</v>
      </c>
      <c r="O410">
        <v>116</v>
      </c>
      <c r="P410">
        <v>1218</v>
      </c>
      <c r="S410">
        <v>58</v>
      </c>
      <c r="U410" s="31" t="str">
        <f>VLOOKUP(AF410, method!$A$1:$B$15, 2, 0)</f>
        <v>中後</v>
      </c>
      <c r="V410" s="42">
        <v>1200</v>
      </c>
      <c r="W410">
        <v>1</v>
      </c>
      <c r="X410">
        <v>7</v>
      </c>
      <c r="Y410">
        <v>9</v>
      </c>
      <c r="Z410">
        <v>25</v>
      </c>
      <c r="AA410" s="39" t="s">
        <v>369</v>
      </c>
      <c r="AB410" s="35" t="s">
        <v>377</v>
      </c>
      <c r="AC410">
        <v>1</v>
      </c>
      <c r="AD410">
        <v>115</v>
      </c>
      <c r="AE410" s="37" t="s">
        <v>416</v>
      </c>
      <c r="AF410">
        <v>8</v>
      </c>
      <c r="AG410">
        <v>10</v>
      </c>
      <c r="AH410">
        <v>9</v>
      </c>
      <c r="AL410" t="s">
        <v>385</v>
      </c>
      <c r="AX410" t="s">
        <v>1392</v>
      </c>
    </row>
    <row r="411" spans="1:50" hidden="1" x14ac:dyDescent="0.25">
      <c r="A411" s="19" t="s">
        <v>115</v>
      </c>
      <c r="B411" s="24" t="s">
        <v>124</v>
      </c>
      <c r="C411">
        <v>8.7899999999999991</v>
      </c>
      <c r="D411">
        <v>8.19</v>
      </c>
      <c r="E411">
        <v>8</v>
      </c>
      <c r="G411">
        <v>2</v>
      </c>
      <c r="H411">
        <v>10</v>
      </c>
      <c r="J411" s="60" t="s">
        <v>125</v>
      </c>
      <c r="K411" s="53" t="s">
        <v>60</v>
      </c>
      <c r="L411" s="17" t="s">
        <v>90</v>
      </c>
      <c r="M411" s="93"/>
      <c r="N411">
        <v>115</v>
      </c>
      <c r="O411">
        <v>122</v>
      </c>
      <c r="P411">
        <v>1201</v>
      </c>
      <c r="S411">
        <v>22</v>
      </c>
      <c r="U411" s="32" t="str">
        <f>VLOOKUP(AF411, method!$A$1:$B$15, 2, 0)</f>
        <v>中前</v>
      </c>
      <c r="V411" s="42">
        <v>1200</v>
      </c>
      <c r="W411">
        <v>1</v>
      </c>
      <c r="X411">
        <v>31</v>
      </c>
      <c r="Y411">
        <v>5</v>
      </c>
      <c r="Z411">
        <v>25</v>
      </c>
      <c r="AA411" s="39" t="s">
        <v>394</v>
      </c>
      <c r="AB411" s="35" t="s">
        <v>377</v>
      </c>
      <c r="AC411" t="s">
        <v>644</v>
      </c>
      <c r="AD411">
        <v>116</v>
      </c>
      <c r="AE411" s="37">
        <v>4</v>
      </c>
      <c r="AF411">
        <v>7</v>
      </c>
      <c r="AG411">
        <v>7</v>
      </c>
      <c r="AH411">
        <v>8</v>
      </c>
      <c r="AL411" t="s">
        <v>385</v>
      </c>
      <c r="AX411" t="s">
        <v>1392</v>
      </c>
    </row>
    <row r="412" spans="1:50" hidden="1" x14ac:dyDescent="0.25">
      <c r="A412" s="19" t="s">
        <v>115</v>
      </c>
      <c r="B412" s="24" t="s">
        <v>124</v>
      </c>
      <c r="C412">
        <v>9.39</v>
      </c>
      <c r="D412">
        <v>8.99</v>
      </c>
      <c r="E412">
        <v>11</v>
      </c>
      <c r="G412">
        <v>2</v>
      </c>
      <c r="H412">
        <v>5</v>
      </c>
      <c r="J412" s="60" t="s">
        <v>125</v>
      </c>
      <c r="K412" s="53" t="s">
        <v>60</v>
      </c>
      <c r="L412" s="17" t="s">
        <v>90</v>
      </c>
      <c r="M412" s="93"/>
      <c r="N412">
        <v>115</v>
      </c>
      <c r="O412">
        <v>126</v>
      </c>
      <c r="P412">
        <v>1207</v>
      </c>
      <c r="S412">
        <v>59</v>
      </c>
      <c r="U412" s="31" t="str">
        <f>VLOOKUP(AF412, method!$A$1:$B$15, 2, 0)</f>
        <v>中後</v>
      </c>
      <c r="V412" s="42">
        <v>1200</v>
      </c>
      <c r="W412">
        <v>1</v>
      </c>
      <c r="X412">
        <v>27</v>
      </c>
      <c r="Y412">
        <v>4</v>
      </c>
      <c r="Z412">
        <v>25</v>
      </c>
      <c r="AA412" s="39" t="s">
        <v>369</v>
      </c>
      <c r="AB412" s="35" t="s">
        <v>377</v>
      </c>
      <c r="AC412" t="s">
        <v>641</v>
      </c>
      <c r="AD412">
        <v>116</v>
      </c>
      <c r="AE412" s="37" t="s">
        <v>497</v>
      </c>
      <c r="AF412">
        <v>8</v>
      </c>
      <c r="AG412">
        <v>12</v>
      </c>
      <c r="AH412">
        <v>11</v>
      </c>
      <c r="AL412" t="s">
        <v>385</v>
      </c>
      <c r="AX412" t="s">
        <v>1392</v>
      </c>
    </row>
    <row r="413" spans="1:50" hidden="1" x14ac:dyDescent="0.25">
      <c r="A413" s="19" t="s">
        <v>115</v>
      </c>
      <c r="B413" s="24" t="s">
        <v>124</v>
      </c>
      <c r="C413">
        <v>8.75</v>
      </c>
      <c r="D413">
        <v>8.4499999999999993</v>
      </c>
      <c r="E413" s="15">
        <v>3</v>
      </c>
      <c r="F413" s="90"/>
      <c r="G413">
        <v>2</v>
      </c>
      <c r="H413">
        <v>4</v>
      </c>
      <c r="J413" s="60" t="s">
        <v>125</v>
      </c>
      <c r="K413" s="53" t="s">
        <v>60</v>
      </c>
      <c r="L413" s="17" t="s">
        <v>90</v>
      </c>
      <c r="M413" s="93"/>
      <c r="N413">
        <v>115</v>
      </c>
      <c r="O413">
        <v>123</v>
      </c>
      <c r="P413">
        <v>1205</v>
      </c>
      <c r="S413">
        <v>27</v>
      </c>
      <c r="U413" s="30" t="str">
        <f>VLOOKUP(AF413, method!$A$1:$B$15, 2, 0)</f>
        <v>放頭</v>
      </c>
      <c r="V413" s="42">
        <v>1200</v>
      </c>
      <c r="W413">
        <v>1</v>
      </c>
      <c r="X413">
        <v>30</v>
      </c>
      <c r="Y413">
        <v>3</v>
      </c>
      <c r="Z413">
        <v>25</v>
      </c>
      <c r="AA413" s="39" t="s">
        <v>384</v>
      </c>
      <c r="AB413" s="35" t="s">
        <v>377</v>
      </c>
      <c r="AC413" t="s">
        <v>642</v>
      </c>
      <c r="AD413">
        <v>116</v>
      </c>
      <c r="AE413" s="37" t="s">
        <v>428</v>
      </c>
      <c r="AF413">
        <v>3</v>
      </c>
      <c r="AG413">
        <v>3</v>
      </c>
      <c r="AH413">
        <v>3</v>
      </c>
      <c r="AL413" t="s">
        <v>385</v>
      </c>
      <c r="AX413" t="s">
        <v>1392</v>
      </c>
    </row>
    <row r="414" spans="1:50" hidden="1" x14ac:dyDescent="0.25">
      <c r="A414" s="19" t="s">
        <v>115</v>
      </c>
      <c r="B414" s="24" t="s">
        <v>124</v>
      </c>
      <c r="C414">
        <v>8.67</v>
      </c>
      <c r="D414">
        <v>7.870000000000001</v>
      </c>
      <c r="E414" s="15">
        <v>1</v>
      </c>
      <c r="F414" s="90"/>
      <c r="G414">
        <v>2</v>
      </c>
      <c r="H414">
        <v>7</v>
      </c>
      <c r="J414" s="60" t="s">
        <v>125</v>
      </c>
      <c r="K414" s="53" t="s">
        <v>60</v>
      </c>
      <c r="L414" s="17" t="s">
        <v>90</v>
      </c>
      <c r="M414" s="93"/>
      <c r="N414">
        <v>115</v>
      </c>
      <c r="O414">
        <v>134</v>
      </c>
      <c r="P414">
        <v>1216</v>
      </c>
      <c r="S414">
        <v>8.9</v>
      </c>
      <c r="U414" s="32" t="str">
        <f>VLOOKUP(AF414, method!$A$1:$B$15, 2, 0)</f>
        <v>中前</v>
      </c>
      <c r="V414" s="42">
        <v>1200</v>
      </c>
      <c r="W414">
        <v>1</v>
      </c>
      <c r="X414">
        <v>9</v>
      </c>
      <c r="Y414">
        <v>3</v>
      </c>
      <c r="Z414">
        <v>25</v>
      </c>
      <c r="AA414" s="39" t="s">
        <v>413</v>
      </c>
      <c r="AB414" s="35" t="s">
        <v>370</v>
      </c>
      <c r="AC414">
        <v>1</v>
      </c>
      <c r="AD414">
        <v>109</v>
      </c>
      <c r="AE414" s="38" t="s">
        <v>550</v>
      </c>
      <c r="AF414">
        <v>5</v>
      </c>
      <c r="AG414">
        <v>6</v>
      </c>
      <c r="AH414">
        <v>1</v>
      </c>
      <c r="AL414" t="s">
        <v>385</v>
      </c>
      <c r="AX414" t="s">
        <v>1392</v>
      </c>
    </row>
    <row r="415" spans="1:50" hidden="1" x14ac:dyDescent="0.25">
      <c r="A415" s="19" t="s">
        <v>115</v>
      </c>
      <c r="B415" s="24" t="s">
        <v>124</v>
      </c>
      <c r="C415">
        <v>8.4700000000000006</v>
      </c>
      <c r="D415">
        <v>7.9700000000000006</v>
      </c>
      <c r="E415" s="15">
        <v>1</v>
      </c>
      <c r="F415" s="90"/>
      <c r="G415">
        <v>2</v>
      </c>
      <c r="H415">
        <v>1</v>
      </c>
      <c r="J415" s="60" t="s">
        <v>125</v>
      </c>
      <c r="K415" s="53" t="s">
        <v>60</v>
      </c>
      <c r="L415" s="17" t="s">
        <v>90</v>
      </c>
      <c r="M415" s="93"/>
      <c r="N415">
        <v>115</v>
      </c>
      <c r="O415">
        <v>129</v>
      </c>
      <c r="P415">
        <v>1212</v>
      </c>
      <c r="S415">
        <v>10</v>
      </c>
      <c r="U415" s="32" t="str">
        <f>VLOOKUP(AF415, method!$A$1:$B$15, 2, 0)</f>
        <v>中前</v>
      </c>
      <c r="V415" s="42">
        <v>1200</v>
      </c>
      <c r="W415">
        <v>1</v>
      </c>
      <c r="X415">
        <v>9</v>
      </c>
      <c r="Y415">
        <v>2</v>
      </c>
      <c r="Z415">
        <v>25</v>
      </c>
      <c r="AA415" s="39" t="s">
        <v>413</v>
      </c>
      <c r="AB415" s="35" t="s">
        <v>377</v>
      </c>
      <c r="AC415">
        <v>1</v>
      </c>
      <c r="AD415">
        <v>102</v>
      </c>
      <c r="AE415" s="38" t="s">
        <v>468</v>
      </c>
      <c r="AF415">
        <v>4</v>
      </c>
      <c r="AG415">
        <v>5</v>
      </c>
      <c r="AH415">
        <v>1</v>
      </c>
      <c r="AL415" t="s">
        <v>385</v>
      </c>
      <c r="AX415" t="s">
        <v>1392</v>
      </c>
    </row>
    <row r="416" spans="1:50" hidden="1" x14ac:dyDescent="0.25">
      <c r="A416" s="19" t="s">
        <v>115</v>
      </c>
      <c r="B416" s="24" t="s">
        <v>124</v>
      </c>
      <c r="C416">
        <v>7.94</v>
      </c>
      <c r="D416">
        <v>7.54</v>
      </c>
      <c r="E416">
        <v>5</v>
      </c>
      <c r="G416">
        <v>2</v>
      </c>
      <c r="H416">
        <v>5</v>
      </c>
      <c r="J416" s="60" t="s">
        <v>125</v>
      </c>
      <c r="K416" s="62" t="s">
        <v>154</v>
      </c>
      <c r="L416" s="17" t="s">
        <v>90</v>
      </c>
      <c r="M416" s="93"/>
      <c r="N416">
        <v>115</v>
      </c>
      <c r="O416">
        <v>126</v>
      </c>
      <c r="P416">
        <v>1237</v>
      </c>
      <c r="S416">
        <v>91</v>
      </c>
      <c r="U416" s="32" t="str">
        <f>VLOOKUP(AF416, method!$A$1:$B$15, 2, 0)</f>
        <v>中前</v>
      </c>
      <c r="V416" s="42">
        <v>1200</v>
      </c>
      <c r="W416">
        <v>1</v>
      </c>
      <c r="X416">
        <v>19</v>
      </c>
      <c r="Y416">
        <v>1</v>
      </c>
      <c r="Z416">
        <v>25</v>
      </c>
      <c r="AA416" s="39" t="s">
        <v>369</v>
      </c>
      <c r="AB416" s="35" t="s">
        <v>377</v>
      </c>
      <c r="AC416" t="s">
        <v>641</v>
      </c>
      <c r="AD416">
        <v>102</v>
      </c>
      <c r="AE416" s="37" t="s">
        <v>410</v>
      </c>
      <c r="AF416">
        <v>5</v>
      </c>
      <c r="AG416">
        <v>6</v>
      </c>
      <c r="AH416">
        <v>5</v>
      </c>
      <c r="AL416" t="s">
        <v>385</v>
      </c>
      <c r="AX416" t="s">
        <v>1392</v>
      </c>
    </row>
    <row r="417" spans="1:50" hidden="1" x14ac:dyDescent="0.25">
      <c r="A417" s="19" t="s">
        <v>115</v>
      </c>
      <c r="B417" s="24" t="s">
        <v>124</v>
      </c>
      <c r="C417">
        <v>8.93</v>
      </c>
      <c r="D417">
        <v>8.33</v>
      </c>
      <c r="E417">
        <v>8</v>
      </c>
      <c r="G417">
        <v>2</v>
      </c>
      <c r="H417">
        <v>7</v>
      </c>
      <c r="J417" s="60" t="s">
        <v>125</v>
      </c>
      <c r="K417" s="62" t="s">
        <v>154</v>
      </c>
      <c r="L417" s="17" t="s">
        <v>90</v>
      </c>
      <c r="M417" s="93"/>
      <c r="N417">
        <v>115</v>
      </c>
      <c r="O417">
        <v>126</v>
      </c>
      <c r="P417">
        <v>1204</v>
      </c>
      <c r="S417">
        <v>142</v>
      </c>
      <c r="U417" s="31" t="str">
        <f>VLOOKUP(AF417, method!$A$1:$B$15, 2, 0)</f>
        <v>中後</v>
      </c>
      <c r="V417" s="42">
        <v>1200</v>
      </c>
      <c r="W417">
        <v>1</v>
      </c>
      <c r="X417">
        <v>8</v>
      </c>
      <c r="Y417">
        <v>12</v>
      </c>
      <c r="Z417">
        <v>24</v>
      </c>
      <c r="AA417" s="39" t="s">
        <v>369</v>
      </c>
      <c r="AB417" s="35" t="s">
        <v>377</v>
      </c>
      <c r="AC417" t="s">
        <v>641</v>
      </c>
      <c r="AD417">
        <v>102</v>
      </c>
      <c r="AE417" s="37">
        <v>5</v>
      </c>
      <c r="AF417">
        <v>8</v>
      </c>
      <c r="AG417">
        <v>9</v>
      </c>
      <c r="AH417">
        <v>8</v>
      </c>
      <c r="AL417" t="s">
        <v>385</v>
      </c>
      <c r="AX417" t="s">
        <v>1392</v>
      </c>
    </row>
    <row r="418" spans="1:50" hidden="1" x14ac:dyDescent="0.25">
      <c r="A418" s="19" t="s">
        <v>115</v>
      </c>
      <c r="B418" s="24" t="s">
        <v>124</v>
      </c>
      <c r="C418">
        <v>8.33</v>
      </c>
      <c r="D418">
        <v>7.830000000000001</v>
      </c>
      <c r="E418">
        <v>6</v>
      </c>
      <c r="G418">
        <v>2</v>
      </c>
      <c r="H418">
        <v>8</v>
      </c>
      <c r="J418" s="60" t="s">
        <v>125</v>
      </c>
      <c r="K418" s="62" t="s">
        <v>154</v>
      </c>
      <c r="L418" s="17" t="s">
        <v>90</v>
      </c>
      <c r="M418" s="93"/>
      <c r="N418">
        <v>115</v>
      </c>
      <c r="O418">
        <v>123</v>
      </c>
      <c r="P418">
        <v>1219</v>
      </c>
      <c r="S418">
        <v>103</v>
      </c>
      <c r="U418" s="31" t="str">
        <f>VLOOKUP(AF418, method!$A$1:$B$15, 2, 0)</f>
        <v>中後</v>
      </c>
      <c r="V418" s="42">
        <v>1200</v>
      </c>
      <c r="W418">
        <v>1</v>
      </c>
      <c r="X418">
        <v>17</v>
      </c>
      <c r="Y418">
        <v>11</v>
      </c>
      <c r="Z418">
        <v>24</v>
      </c>
      <c r="AA418" s="39" t="s">
        <v>390</v>
      </c>
      <c r="AB418" s="35" t="s">
        <v>377</v>
      </c>
      <c r="AC418" t="s">
        <v>642</v>
      </c>
      <c r="AD418">
        <v>103</v>
      </c>
      <c r="AE418" s="37" t="s">
        <v>416</v>
      </c>
      <c r="AF418">
        <v>8</v>
      </c>
      <c r="AG418">
        <v>9</v>
      </c>
      <c r="AH418">
        <v>6</v>
      </c>
      <c r="AL418" t="s">
        <v>385</v>
      </c>
      <c r="AX418" t="s">
        <v>1392</v>
      </c>
    </row>
    <row r="419" spans="1:50" hidden="1" x14ac:dyDescent="0.25">
      <c r="A419" s="19" t="s">
        <v>115</v>
      </c>
      <c r="B419" s="24" t="s">
        <v>124</v>
      </c>
      <c r="C419">
        <v>8.4</v>
      </c>
      <c r="D419">
        <v>8</v>
      </c>
      <c r="E419">
        <v>5</v>
      </c>
      <c r="G419">
        <v>2</v>
      </c>
      <c r="H419">
        <v>12</v>
      </c>
      <c r="J419" s="60" t="s">
        <v>125</v>
      </c>
      <c r="K419" s="62" t="s">
        <v>154</v>
      </c>
      <c r="L419" s="17" t="s">
        <v>90</v>
      </c>
      <c r="M419" s="93"/>
      <c r="N419">
        <v>115</v>
      </c>
      <c r="O419">
        <v>115</v>
      </c>
      <c r="P419">
        <v>1199</v>
      </c>
      <c r="S419">
        <v>138</v>
      </c>
      <c r="U419" s="31" t="str">
        <f>VLOOKUP(AF419, method!$A$1:$B$15, 2, 0)</f>
        <v>中後</v>
      </c>
      <c r="V419" s="42">
        <v>1200</v>
      </c>
      <c r="W419">
        <v>1</v>
      </c>
      <c r="X419">
        <v>20</v>
      </c>
      <c r="Y419">
        <v>10</v>
      </c>
      <c r="Z419">
        <v>24</v>
      </c>
      <c r="AA419" s="39" t="s">
        <v>390</v>
      </c>
      <c r="AB419" s="35" t="s">
        <v>370</v>
      </c>
      <c r="AC419" t="s">
        <v>642</v>
      </c>
      <c r="AD419">
        <v>103</v>
      </c>
      <c r="AE419" s="37">
        <v>3</v>
      </c>
      <c r="AF419">
        <v>10</v>
      </c>
      <c r="AG419">
        <v>10</v>
      </c>
      <c r="AH419">
        <v>5</v>
      </c>
      <c r="AL419" t="s">
        <v>385</v>
      </c>
      <c r="AX419" t="s">
        <v>1392</v>
      </c>
    </row>
    <row r="420" spans="1:50" hidden="1" x14ac:dyDescent="0.25">
      <c r="A420" s="19" t="s">
        <v>115</v>
      </c>
      <c r="B420" s="24" t="s">
        <v>124</v>
      </c>
      <c r="C420">
        <v>8.9700000000000006</v>
      </c>
      <c r="D420">
        <v>8.370000000000001</v>
      </c>
      <c r="E420">
        <v>6</v>
      </c>
      <c r="G420">
        <v>2</v>
      </c>
      <c r="H420">
        <v>6</v>
      </c>
      <c r="J420" s="60" t="s">
        <v>125</v>
      </c>
      <c r="K420" s="62" t="s">
        <v>154</v>
      </c>
      <c r="L420" s="17" t="s">
        <v>90</v>
      </c>
      <c r="M420" s="93"/>
      <c r="N420">
        <v>115</v>
      </c>
      <c r="O420">
        <v>127</v>
      </c>
      <c r="P420">
        <v>1179</v>
      </c>
      <c r="S420">
        <v>23</v>
      </c>
      <c r="U420" s="32" t="str">
        <f>VLOOKUP(AF420, method!$A$1:$B$15, 2, 0)</f>
        <v>中前</v>
      </c>
      <c r="V420" s="42">
        <v>1200</v>
      </c>
      <c r="W420">
        <v>1</v>
      </c>
      <c r="X420">
        <v>8</v>
      </c>
      <c r="Y420">
        <v>9</v>
      </c>
      <c r="Z420">
        <v>24</v>
      </c>
      <c r="AA420" s="39" t="s">
        <v>369</v>
      </c>
      <c r="AB420" s="36" t="s">
        <v>459</v>
      </c>
      <c r="AC420">
        <v>1</v>
      </c>
      <c r="AD420">
        <v>103</v>
      </c>
      <c r="AE420" s="37" t="s">
        <v>416</v>
      </c>
      <c r="AF420">
        <v>5</v>
      </c>
      <c r="AG420">
        <v>6</v>
      </c>
      <c r="AH420">
        <v>6</v>
      </c>
      <c r="AL420" t="s">
        <v>385</v>
      </c>
      <c r="AX420" t="s">
        <v>1392</v>
      </c>
    </row>
    <row r="421" spans="1:50" hidden="1" x14ac:dyDescent="0.25">
      <c r="A421" s="19" t="s">
        <v>115</v>
      </c>
      <c r="B421" s="25" t="s">
        <v>127</v>
      </c>
      <c r="C421">
        <v>9.66</v>
      </c>
      <c r="D421">
        <v>9.2600000000000016</v>
      </c>
      <c r="E421">
        <v>10</v>
      </c>
      <c r="G421">
        <v>3</v>
      </c>
      <c r="H421">
        <v>9</v>
      </c>
      <c r="J421" s="61" t="s">
        <v>128</v>
      </c>
      <c r="K421" s="55" t="s">
        <v>69</v>
      </c>
      <c r="L421" s="21" t="s">
        <v>38</v>
      </c>
      <c r="M421" s="97"/>
      <c r="N421">
        <v>115</v>
      </c>
      <c r="O421">
        <v>122</v>
      </c>
      <c r="P421">
        <v>1090</v>
      </c>
      <c r="S421">
        <v>19</v>
      </c>
      <c r="U421" s="32" t="str">
        <f>VLOOKUP(AF421, method!$A$1:$B$15, 2, 0)</f>
        <v>中前</v>
      </c>
      <c r="V421" s="42">
        <v>1200</v>
      </c>
      <c r="W421">
        <v>1</v>
      </c>
      <c r="X421">
        <v>15</v>
      </c>
      <c r="Y421">
        <v>7</v>
      </c>
      <c r="Z421">
        <v>26</v>
      </c>
      <c r="AA421" s="40" t="s">
        <v>398</v>
      </c>
      <c r="AB421" s="35" t="s">
        <v>377</v>
      </c>
      <c r="AC421">
        <v>2</v>
      </c>
      <c r="AD421">
        <v>88</v>
      </c>
      <c r="AE421" s="37">
        <v>5</v>
      </c>
      <c r="AF421">
        <v>7</v>
      </c>
      <c r="AG421">
        <v>6</v>
      </c>
      <c r="AH421">
        <v>10</v>
      </c>
      <c r="AL421" t="s">
        <v>661</v>
      </c>
      <c r="AX421" t="s">
        <v>1392</v>
      </c>
    </row>
    <row r="422" spans="1:50" hidden="1" x14ac:dyDescent="0.25">
      <c r="A422" s="19" t="s">
        <v>115</v>
      </c>
      <c r="B422" s="25" t="s">
        <v>127</v>
      </c>
      <c r="C422">
        <v>55.54</v>
      </c>
      <c r="D422">
        <v>55.54</v>
      </c>
      <c r="E422" s="107">
        <v>2</v>
      </c>
      <c r="F422" s="90"/>
      <c r="G422">
        <v>3</v>
      </c>
      <c r="H422">
        <v>5</v>
      </c>
      <c r="J422" s="61" t="s">
        <v>128</v>
      </c>
      <c r="K422" s="54" t="s">
        <v>64</v>
      </c>
      <c r="L422" s="21" t="s">
        <v>38</v>
      </c>
      <c r="M422" s="97"/>
      <c r="N422">
        <v>115</v>
      </c>
      <c r="O422">
        <v>116</v>
      </c>
      <c r="P422">
        <v>1087</v>
      </c>
      <c r="S422">
        <v>3.4</v>
      </c>
      <c r="U422" s="30" t="str">
        <f>VLOOKUP(AF422, method!$A$1:$B$15, 2, 0)</f>
        <v>放頭</v>
      </c>
      <c r="V422">
        <v>1000</v>
      </c>
      <c r="W422">
        <v>0</v>
      </c>
      <c r="X422">
        <v>27</v>
      </c>
      <c r="Y422">
        <v>6</v>
      </c>
      <c r="Z422">
        <v>26</v>
      </c>
      <c r="AA422" s="39" t="s">
        <v>394</v>
      </c>
      <c r="AB422" s="35" t="s">
        <v>377</v>
      </c>
      <c r="AC422">
        <v>1</v>
      </c>
      <c r="AD422">
        <v>88</v>
      </c>
      <c r="AE422" s="38" t="s">
        <v>463</v>
      </c>
      <c r="AF422">
        <v>2</v>
      </c>
      <c r="AG422">
        <v>3</v>
      </c>
      <c r="AH422">
        <v>2</v>
      </c>
      <c r="AL422" t="s">
        <v>662</v>
      </c>
      <c r="AX422" t="s">
        <v>1392</v>
      </c>
    </row>
    <row r="423" spans="1:50" x14ac:dyDescent="0.25">
      <c r="A423" s="19" t="s">
        <v>115</v>
      </c>
      <c r="B423" s="24" t="s">
        <v>124</v>
      </c>
      <c r="C423">
        <v>9.27</v>
      </c>
      <c r="D423">
        <v>8.77</v>
      </c>
      <c r="E423" s="106">
        <v>5</v>
      </c>
      <c r="G423">
        <v>2</v>
      </c>
      <c r="H423">
        <v>7</v>
      </c>
      <c r="J423" s="60" t="s">
        <v>125</v>
      </c>
      <c r="K423" s="56" t="s">
        <v>352</v>
      </c>
      <c r="L423" s="17" t="s">
        <v>90</v>
      </c>
      <c r="M423" s="93"/>
      <c r="N423">
        <v>115</v>
      </c>
      <c r="O423">
        <v>125</v>
      </c>
      <c r="P423">
        <v>1217</v>
      </c>
      <c r="S423">
        <v>26</v>
      </c>
      <c r="U423" s="32" t="str">
        <f>VLOOKUP(AF423, method!$A$1:$B$15, 2, 0)</f>
        <v>中前</v>
      </c>
      <c r="V423" s="42">
        <v>1200</v>
      </c>
      <c r="W423">
        <v>1</v>
      </c>
      <c r="X423">
        <v>9</v>
      </c>
      <c r="Y423">
        <v>5</v>
      </c>
      <c r="Z423">
        <v>26</v>
      </c>
      <c r="AA423" s="39" t="s">
        <v>413</v>
      </c>
      <c r="AB423" s="36" t="s">
        <v>459</v>
      </c>
      <c r="AC423">
        <v>2</v>
      </c>
      <c r="AD423">
        <v>105</v>
      </c>
      <c r="AE423" s="38" t="s">
        <v>468</v>
      </c>
      <c r="AF423">
        <v>7</v>
      </c>
      <c r="AG423">
        <v>8</v>
      </c>
      <c r="AH423">
        <v>5</v>
      </c>
      <c r="AL423" t="s">
        <v>385</v>
      </c>
    </row>
    <row r="424" spans="1:50" hidden="1" x14ac:dyDescent="0.25">
      <c r="A424" s="19" t="s">
        <v>115</v>
      </c>
      <c r="B424" s="25" t="s">
        <v>127</v>
      </c>
      <c r="C424">
        <v>57.12</v>
      </c>
      <c r="D424">
        <v>57.019999999999996</v>
      </c>
      <c r="E424">
        <v>5</v>
      </c>
      <c r="G424">
        <v>3</v>
      </c>
      <c r="H424">
        <v>1</v>
      </c>
      <c r="J424" s="61" t="s">
        <v>128</v>
      </c>
      <c r="K424" s="48" t="s">
        <v>37</v>
      </c>
      <c r="L424" s="21" t="s">
        <v>38</v>
      </c>
      <c r="M424" s="97"/>
      <c r="N424">
        <v>115</v>
      </c>
      <c r="O424">
        <v>119</v>
      </c>
      <c r="P424">
        <v>1072</v>
      </c>
      <c r="S424">
        <v>7.1</v>
      </c>
      <c r="U424" s="32" t="str">
        <f>VLOOKUP(AF424, method!$A$1:$B$15, 2, 0)</f>
        <v>中前</v>
      </c>
      <c r="V424">
        <v>1000</v>
      </c>
      <c r="W424">
        <v>0</v>
      </c>
      <c r="X424">
        <v>29</v>
      </c>
      <c r="Y424">
        <v>4</v>
      </c>
      <c r="Z424">
        <v>26</v>
      </c>
      <c r="AA424" s="40" t="s">
        <v>398</v>
      </c>
      <c r="AB424" s="35" t="s">
        <v>377</v>
      </c>
      <c r="AC424">
        <v>2</v>
      </c>
      <c r="AD424">
        <v>89</v>
      </c>
      <c r="AE424" s="38">
        <v>2</v>
      </c>
      <c r="AF424">
        <v>4</v>
      </c>
      <c r="AG424">
        <v>5</v>
      </c>
      <c r="AH424">
        <v>5</v>
      </c>
      <c r="AL424" t="s">
        <v>317</v>
      </c>
      <c r="AX424" t="s">
        <v>1392</v>
      </c>
    </row>
    <row r="425" spans="1:50" x14ac:dyDescent="0.25">
      <c r="A425" s="19" t="s">
        <v>115</v>
      </c>
      <c r="B425" s="22" t="s">
        <v>120</v>
      </c>
      <c r="C425">
        <v>9.6999999999999993</v>
      </c>
      <c r="D425">
        <v>9.3999999999999986</v>
      </c>
      <c r="E425" s="107">
        <v>1</v>
      </c>
      <c r="F425" s="90"/>
      <c r="G425">
        <v>4</v>
      </c>
      <c r="H425">
        <v>3</v>
      </c>
      <c r="J425" s="48" t="s">
        <v>37</v>
      </c>
      <c r="K425" s="50" t="s">
        <v>46</v>
      </c>
      <c r="L425" s="19" t="s">
        <v>28</v>
      </c>
      <c r="M425" s="95"/>
      <c r="N425">
        <v>115</v>
      </c>
      <c r="O425">
        <v>124</v>
      </c>
      <c r="P425">
        <v>1174</v>
      </c>
      <c r="S425">
        <v>6.9</v>
      </c>
      <c r="U425" s="31" t="str">
        <f>VLOOKUP(AF425, method!$A$1:$B$15, 2, 0)</f>
        <v>中後</v>
      </c>
      <c r="V425" s="42">
        <v>1200</v>
      </c>
      <c r="W425">
        <v>1</v>
      </c>
      <c r="X425">
        <v>9</v>
      </c>
      <c r="Y425">
        <v>5</v>
      </c>
      <c r="Z425">
        <v>26</v>
      </c>
      <c r="AA425" s="39" t="s">
        <v>413</v>
      </c>
      <c r="AB425" s="36" t="s">
        <v>459</v>
      </c>
      <c r="AC425">
        <v>2</v>
      </c>
      <c r="AD425">
        <v>94</v>
      </c>
      <c r="AE425" s="38">
        <v>1</v>
      </c>
      <c r="AF425">
        <v>8</v>
      </c>
      <c r="AG425">
        <v>7</v>
      </c>
      <c r="AH425">
        <v>1</v>
      </c>
      <c r="AL425" t="s">
        <v>18</v>
      </c>
    </row>
    <row r="426" spans="1:50" hidden="1" x14ac:dyDescent="0.25">
      <c r="A426" s="19" t="s">
        <v>115</v>
      </c>
      <c r="B426" s="25" t="s">
        <v>127</v>
      </c>
      <c r="C426">
        <v>9.5</v>
      </c>
      <c r="D426">
        <v>9.1</v>
      </c>
      <c r="E426">
        <v>9</v>
      </c>
      <c r="G426">
        <v>3</v>
      </c>
      <c r="H426">
        <v>4</v>
      </c>
      <c r="J426" s="61" t="s">
        <v>128</v>
      </c>
      <c r="K426" s="75" t="s">
        <v>346</v>
      </c>
      <c r="L426" s="21" t="s">
        <v>38</v>
      </c>
      <c r="M426" s="97"/>
      <c r="N426">
        <v>115</v>
      </c>
      <c r="O426">
        <v>126</v>
      </c>
      <c r="P426">
        <v>1090</v>
      </c>
      <c r="S426">
        <v>16</v>
      </c>
      <c r="U426" s="30" t="str">
        <f>VLOOKUP(AF426, method!$A$1:$B$15, 2, 0)</f>
        <v>放頭</v>
      </c>
      <c r="V426" s="42">
        <v>1200</v>
      </c>
      <c r="W426">
        <v>1</v>
      </c>
      <c r="X426">
        <v>18</v>
      </c>
      <c r="Y426">
        <v>3</v>
      </c>
      <c r="Z426">
        <v>26</v>
      </c>
      <c r="AA426" s="40" t="s">
        <v>376</v>
      </c>
      <c r="AB426" s="35" t="s">
        <v>370</v>
      </c>
      <c r="AC426">
        <v>2</v>
      </c>
      <c r="AD426">
        <v>93</v>
      </c>
      <c r="AE426" s="37" t="s">
        <v>410</v>
      </c>
      <c r="AF426">
        <v>1</v>
      </c>
      <c r="AG426">
        <v>1</v>
      </c>
      <c r="AH426">
        <v>9</v>
      </c>
      <c r="AL426" t="s">
        <v>98</v>
      </c>
      <c r="AX426" t="s">
        <v>1392</v>
      </c>
    </row>
    <row r="427" spans="1:50" hidden="1" x14ac:dyDescent="0.25">
      <c r="A427" s="19" t="s">
        <v>115</v>
      </c>
      <c r="B427" s="25" t="s">
        <v>127</v>
      </c>
      <c r="C427">
        <v>55.92</v>
      </c>
      <c r="D427">
        <v>55.22</v>
      </c>
      <c r="E427" s="106">
        <v>5</v>
      </c>
      <c r="G427">
        <v>3</v>
      </c>
      <c r="H427">
        <v>7</v>
      </c>
      <c r="J427" s="61" t="s">
        <v>128</v>
      </c>
      <c r="K427" s="51" t="s">
        <v>52</v>
      </c>
      <c r="L427" s="21" t="s">
        <v>38</v>
      </c>
      <c r="M427" s="97"/>
      <c r="N427">
        <v>115</v>
      </c>
      <c r="O427">
        <v>130</v>
      </c>
      <c r="P427">
        <v>1086</v>
      </c>
      <c r="S427">
        <v>5</v>
      </c>
      <c r="U427" s="32" t="str">
        <f>VLOOKUP(AF427, method!$A$1:$B$15, 2, 0)</f>
        <v>中前</v>
      </c>
      <c r="V427">
        <v>1000</v>
      </c>
      <c r="W427">
        <v>0</v>
      </c>
      <c r="X427">
        <v>22</v>
      </c>
      <c r="Y427">
        <v>2</v>
      </c>
      <c r="Z427">
        <v>26</v>
      </c>
      <c r="AA427" s="39" t="s">
        <v>384</v>
      </c>
      <c r="AB427" s="35" t="s">
        <v>377</v>
      </c>
      <c r="AC427">
        <v>2</v>
      </c>
      <c r="AD427">
        <v>95</v>
      </c>
      <c r="AE427" s="37" t="s">
        <v>428</v>
      </c>
      <c r="AF427">
        <v>4</v>
      </c>
      <c r="AG427">
        <v>4</v>
      </c>
      <c r="AH427">
        <v>5</v>
      </c>
      <c r="AL427" t="s">
        <v>18</v>
      </c>
      <c r="AX427" t="s">
        <v>1392</v>
      </c>
    </row>
    <row r="428" spans="1:50" x14ac:dyDescent="0.25">
      <c r="A428" s="19" t="s">
        <v>115</v>
      </c>
      <c r="B428" s="24" t="s">
        <v>124</v>
      </c>
      <c r="C428">
        <v>9.76</v>
      </c>
      <c r="D428">
        <v>9.06</v>
      </c>
      <c r="E428" s="106">
        <v>11</v>
      </c>
      <c r="G428">
        <v>2</v>
      </c>
      <c r="H428">
        <v>3</v>
      </c>
      <c r="J428" s="60" t="s">
        <v>125</v>
      </c>
      <c r="K428" s="53" t="s">
        <v>60</v>
      </c>
      <c r="L428" s="17" t="s">
        <v>90</v>
      </c>
      <c r="M428" s="93"/>
      <c r="N428">
        <v>115</v>
      </c>
      <c r="O428">
        <v>135</v>
      </c>
      <c r="P428">
        <v>1227</v>
      </c>
      <c r="S428">
        <v>7.6</v>
      </c>
      <c r="U428" s="32" t="str">
        <f>VLOOKUP(AF428, method!$A$1:$B$15, 2, 0)</f>
        <v>中前</v>
      </c>
      <c r="V428" s="42">
        <v>1200</v>
      </c>
      <c r="W428">
        <v>1</v>
      </c>
      <c r="X428">
        <v>14</v>
      </c>
      <c r="Y428">
        <v>2</v>
      </c>
      <c r="Z428">
        <v>26</v>
      </c>
      <c r="AA428" s="39" t="s">
        <v>430</v>
      </c>
      <c r="AB428" s="35" t="s">
        <v>370</v>
      </c>
      <c r="AC428">
        <v>2</v>
      </c>
      <c r="AD428">
        <v>105</v>
      </c>
      <c r="AE428" s="37" t="s">
        <v>640</v>
      </c>
      <c r="AF428">
        <v>6</v>
      </c>
      <c r="AG428">
        <v>8</v>
      </c>
      <c r="AH428">
        <v>11</v>
      </c>
      <c r="AL428" t="s">
        <v>385</v>
      </c>
    </row>
    <row r="429" spans="1:50" hidden="1" x14ac:dyDescent="0.25">
      <c r="A429" s="19" t="s">
        <v>115</v>
      </c>
      <c r="B429" s="25" t="s">
        <v>127</v>
      </c>
      <c r="C429">
        <v>10.1</v>
      </c>
      <c r="D429">
        <v>9.5</v>
      </c>
      <c r="E429">
        <v>10</v>
      </c>
      <c r="G429">
        <v>3</v>
      </c>
      <c r="H429">
        <v>6</v>
      </c>
      <c r="J429" s="61" t="s">
        <v>128</v>
      </c>
      <c r="K429" s="75" t="s">
        <v>346</v>
      </c>
      <c r="L429" s="21" t="s">
        <v>38</v>
      </c>
      <c r="M429" s="97"/>
      <c r="N429">
        <v>115</v>
      </c>
      <c r="O429">
        <v>133</v>
      </c>
      <c r="P429">
        <v>1094</v>
      </c>
      <c r="S429">
        <v>16</v>
      </c>
      <c r="U429" s="32" t="str">
        <f>VLOOKUP(AF429, method!$A$1:$B$15, 2, 0)</f>
        <v>中前</v>
      </c>
      <c r="V429" s="42">
        <v>1200</v>
      </c>
      <c r="W429">
        <v>1</v>
      </c>
      <c r="X429">
        <v>14</v>
      </c>
      <c r="Y429">
        <v>1</v>
      </c>
      <c r="Z429">
        <v>26</v>
      </c>
      <c r="AA429" s="40" t="s">
        <v>426</v>
      </c>
      <c r="AB429" s="35" t="s">
        <v>377</v>
      </c>
      <c r="AC429">
        <v>2</v>
      </c>
      <c r="AD429">
        <v>99</v>
      </c>
      <c r="AE429" s="37" t="s">
        <v>410</v>
      </c>
      <c r="AF429">
        <v>7</v>
      </c>
      <c r="AG429">
        <v>6</v>
      </c>
      <c r="AH429">
        <v>10</v>
      </c>
      <c r="AL429" t="s">
        <v>18</v>
      </c>
      <c r="AX429" t="s">
        <v>1392</v>
      </c>
    </row>
    <row r="430" spans="1:50" hidden="1" x14ac:dyDescent="0.25">
      <c r="A430" s="19" t="s">
        <v>115</v>
      </c>
      <c r="B430" s="25" t="s">
        <v>127</v>
      </c>
      <c r="C430">
        <v>56.59</v>
      </c>
      <c r="D430">
        <v>56.290000000000006</v>
      </c>
      <c r="E430" s="106">
        <v>5</v>
      </c>
      <c r="G430">
        <v>3</v>
      </c>
      <c r="H430">
        <v>3</v>
      </c>
      <c r="J430" s="61" t="s">
        <v>128</v>
      </c>
      <c r="K430" s="75" t="s">
        <v>346</v>
      </c>
      <c r="L430" s="21" t="s">
        <v>38</v>
      </c>
      <c r="M430" s="97"/>
      <c r="N430">
        <v>115</v>
      </c>
      <c r="O430">
        <v>125</v>
      </c>
      <c r="P430">
        <v>1098</v>
      </c>
      <c r="S430">
        <v>9.6999999999999993</v>
      </c>
      <c r="U430" s="31" t="str">
        <f>VLOOKUP(AF430, method!$A$1:$B$15, 2, 0)</f>
        <v>中後</v>
      </c>
      <c r="V430">
        <v>1000</v>
      </c>
      <c r="W430">
        <v>0</v>
      </c>
      <c r="X430">
        <v>4</v>
      </c>
      <c r="Y430">
        <v>1</v>
      </c>
      <c r="Z430">
        <v>26</v>
      </c>
      <c r="AA430" s="39" t="s">
        <v>413</v>
      </c>
      <c r="AB430" s="35" t="s">
        <v>377</v>
      </c>
      <c r="AC430" t="s">
        <v>644</v>
      </c>
      <c r="AD430">
        <v>99</v>
      </c>
      <c r="AE430" s="37" t="s">
        <v>440</v>
      </c>
      <c r="AF430">
        <v>8</v>
      </c>
      <c r="AG430">
        <v>6</v>
      </c>
      <c r="AH430">
        <v>5</v>
      </c>
      <c r="AL430" t="s">
        <v>18</v>
      </c>
      <c r="AX430" t="s">
        <v>1392</v>
      </c>
    </row>
    <row r="431" spans="1:50" hidden="1" x14ac:dyDescent="0.25">
      <c r="A431" s="19" t="s">
        <v>115</v>
      </c>
      <c r="B431" s="25" t="s">
        <v>127</v>
      </c>
      <c r="C431">
        <v>9.69</v>
      </c>
      <c r="D431">
        <v>8.89</v>
      </c>
      <c r="E431" s="15">
        <v>2</v>
      </c>
      <c r="F431" s="90"/>
      <c r="G431">
        <v>3</v>
      </c>
      <c r="H431">
        <v>8</v>
      </c>
      <c r="J431" s="61" t="s">
        <v>128</v>
      </c>
      <c r="K431" s="75" t="s">
        <v>346</v>
      </c>
      <c r="L431" s="21" t="s">
        <v>38</v>
      </c>
      <c r="M431" s="97"/>
      <c r="N431">
        <v>115</v>
      </c>
      <c r="O431">
        <v>133</v>
      </c>
      <c r="P431">
        <v>1095</v>
      </c>
      <c r="S431">
        <v>42</v>
      </c>
      <c r="U431" s="32" t="str">
        <f>VLOOKUP(AF431, method!$A$1:$B$15, 2, 0)</f>
        <v>中前</v>
      </c>
      <c r="V431" s="42">
        <v>1200</v>
      </c>
      <c r="W431">
        <v>1</v>
      </c>
      <c r="X431">
        <v>20</v>
      </c>
      <c r="Y431">
        <v>12</v>
      </c>
      <c r="Z431">
        <v>25</v>
      </c>
      <c r="AA431" s="39" t="s">
        <v>430</v>
      </c>
      <c r="AB431" s="35" t="s">
        <v>377</v>
      </c>
      <c r="AC431">
        <v>2</v>
      </c>
      <c r="AD431">
        <v>99</v>
      </c>
      <c r="AE431" s="38" t="s">
        <v>550</v>
      </c>
      <c r="AF431">
        <v>6</v>
      </c>
      <c r="AG431">
        <v>4</v>
      </c>
      <c r="AH431">
        <v>2</v>
      </c>
      <c r="AL431" t="s">
        <v>113</v>
      </c>
      <c r="AX431" t="s">
        <v>1392</v>
      </c>
    </row>
    <row r="432" spans="1:50" hidden="1" x14ac:dyDescent="0.25">
      <c r="A432" s="19" t="s">
        <v>115</v>
      </c>
      <c r="B432" s="25" t="s">
        <v>127</v>
      </c>
      <c r="C432">
        <v>57.5</v>
      </c>
      <c r="D432">
        <v>56.6</v>
      </c>
      <c r="E432">
        <v>7</v>
      </c>
      <c r="G432">
        <v>3</v>
      </c>
      <c r="H432">
        <v>13</v>
      </c>
      <c r="J432" s="61" t="s">
        <v>128</v>
      </c>
      <c r="K432" s="66" t="s">
        <v>356</v>
      </c>
      <c r="L432" s="21" t="s">
        <v>38</v>
      </c>
      <c r="M432" s="97"/>
      <c r="N432">
        <v>115</v>
      </c>
      <c r="O432">
        <v>131</v>
      </c>
      <c r="P432">
        <v>1081</v>
      </c>
      <c r="S432">
        <v>3.9</v>
      </c>
      <c r="U432" s="32" t="str">
        <f>VLOOKUP(AF432, method!$A$1:$B$15, 2, 0)</f>
        <v>中前</v>
      </c>
      <c r="V432">
        <v>1000</v>
      </c>
      <c r="W432">
        <v>0</v>
      </c>
      <c r="X432">
        <v>30</v>
      </c>
      <c r="Y432">
        <v>11</v>
      </c>
      <c r="Z432">
        <v>25</v>
      </c>
      <c r="AA432" s="39" t="s">
        <v>413</v>
      </c>
      <c r="AB432" s="35" t="s">
        <v>377</v>
      </c>
      <c r="AC432">
        <v>2</v>
      </c>
      <c r="AD432">
        <v>101</v>
      </c>
      <c r="AE432" s="37" t="s">
        <v>467</v>
      </c>
      <c r="AF432">
        <v>7</v>
      </c>
      <c r="AG432">
        <v>6</v>
      </c>
      <c r="AH432">
        <v>7</v>
      </c>
      <c r="AL432" t="s">
        <v>34</v>
      </c>
      <c r="AX432" t="s">
        <v>1392</v>
      </c>
    </row>
    <row r="433" spans="1:50" hidden="1" x14ac:dyDescent="0.25">
      <c r="A433" s="19" t="s">
        <v>115</v>
      </c>
      <c r="B433" s="25" t="s">
        <v>127</v>
      </c>
      <c r="C433">
        <v>8.5</v>
      </c>
      <c r="D433">
        <v>8.4</v>
      </c>
      <c r="E433">
        <v>9</v>
      </c>
      <c r="G433">
        <v>3</v>
      </c>
      <c r="H433">
        <v>6</v>
      </c>
      <c r="J433" s="61" t="s">
        <v>128</v>
      </c>
      <c r="K433" s="55" t="s">
        <v>69</v>
      </c>
      <c r="L433" s="21" t="s">
        <v>38</v>
      </c>
      <c r="M433" s="97"/>
      <c r="N433">
        <v>115</v>
      </c>
      <c r="O433">
        <v>118</v>
      </c>
      <c r="P433">
        <v>1063</v>
      </c>
      <c r="S433">
        <v>54</v>
      </c>
      <c r="U433" s="32" t="str">
        <f>VLOOKUP(AF433, method!$A$1:$B$15, 2, 0)</f>
        <v>中前</v>
      </c>
      <c r="V433" s="42">
        <v>1200</v>
      </c>
      <c r="W433">
        <v>1</v>
      </c>
      <c r="X433">
        <v>26</v>
      </c>
      <c r="Y433">
        <v>10</v>
      </c>
      <c r="Z433">
        <v>25</v>
      </c>
      <c r="AA433" s="39" t="s">
        <v>369</v>
      </c>
      <c r="AB433" s="35" t="s">
        <v>370</v>
      </c>
      <c r="AC433" t="s">
        <v>642</v>
      </c>
      <c r="AD433">
        <v>103</v>
      </c>
      <c r="AE433" s="37">
        <v>7</v>
      </c>
      <c r="AF433">
        <v>4</v>
      </c>
      <c r="AG433">
        <v>3</v>
      </c>
      <c r="AH433">
        <v>9</v>
      </c>
      <c r="AL433" t="s">
        <v>34</v>
      </c>
      <c r="AX433" t="s">
        <v>1392</v>
      </c>
    </row>
    <row r="434" spans="1:50" hidden="1" x14ac:dyDescent="0.25">
      <c r="A434" s="19" t="s">
        <v>115</v>
      </c>
      <c r="B434" s="25" t="s">
        <v>127</v>
      </c>
      <c r="C434">
        <v>55.91</v>
      </c>
      <c r="D434">
        <v>55.61</v>
      </c>
      <c r="E434" s="15">
        <v>3</v>
      </c>
      <c r="F434" s="90"/>
      <c r="G434">
        <v>3</v>
      </c>
      <c r="H434">
        <v>5</v>
      </c>
      <c r="J434" s="61" t="s">
        <v>128</v>
      </c>
      <c r="K434" s="45" t="s">
        <v>22</v>
      </c>
      <c r="L434" s="21" t="s">
        <v>38</v>
      </c>
      <c r="M434" s="97"/>
      <c r="N434">
        <v>115</v>
      </c>
      <c r="O434">
        <v>124</v>
      </c>
      <c r="P434">
        <v>1071</v>
      </c>
      <c r="S434">
        <v>14</v>
      </c>
      <c r="U434" s="32" t="str">
        <f>VLOOKUP(AF434, method!$A$1:$B$15, 2, 0)</f>
        <v>中前</v>
      </c>
      <c r="V434">
        <v>1000</v>
      </c>
      <c r="W434">
        <v>0</v>
      </c>
      <c r="X434">
        <v>1</v>
      </c>
      <c r="Y434">
        <v>10</v>
      </c>
      <c r="Z434">
        <v>25</v>
      </c>
      <c r="AA434" s="39" t="s">
        <v>384</v>
      </c>
      <c r="AB434" s="35" t="s">
        <v>370</v>
      </c>
      <c r="AC434" t="s">
        <v>644</v>
      </c>
      <c r="AD434">
        <v>103</v>
      </c>
      <c r="AE434" s="38" t="s">
        <v>511</v>
      </c>
      <c r="AF434">
        <v>5</v>
      </c>
      <c r="AG434">
        <v>4</v>
      </c>
      <c r="AH434">
        <v>3</v>
      </c>
      <c r="AL434" t="s">
        <v>34</v>
      </c>
      <c r="AX434" t="s">
        <v>1392</v>
      </c>
    </row>
    <row r="435" spans="1:50" hidden="1" x14ac:dyDescent="0.25">
      <c r="A435" s="19" t="s">
        <v>115</v>
      </c>
      <c r="B435" s="25" t="s">
        <v>127</v>
      </c>
      <c r="C435">
        <v>8.73</v>
      </c>
      <c r="D435">
        <v>8.5300000000000011</v>
      </c>
      <c r="E435">
        <v>11</v>
      </c>
      <c r="G435">
        <v>3</v>
      </c>
      <c r="H435">
        <v>9</v>
      </c>
      <c r="J435" s="61" t="s">
        <v>128</v>
      </c>
      <c r="K435" s="61" t="s">
        <v>128</v>
      </c>
      <c r="L435" s="21" t="s">
        <v>38</v>
      </c>
      <c r="M435" s="97"/>
      <c r="N435">
        <v>115</v>
      </c>
      <c r="O435">
        <v>115</v>
      </c>
      <c r="P435">
        <v>1062</v>
      </c>
      <c r="S435">
        <v>96</v>
      </c>
      <c r="U435" s="33" t="str">
        <f>VLOOKUP(AF435, method!$A$1:$B$15, 2, 0)</f>
        <v>留後</v>
      </c>
      <c r="V435" s="42">
        <v>1200</v>
      </c>
      <c r="W435">
        <v>1</v>
      </c>
      <c r="X435">
        <v>7</v>
      </c>
      <c r="Y435">
        <v>9</v>
      </c>
      <c r="Z435">
        <v>25</v>
      </c>
      <c r="AA435" s="39" t="s">
        <v>369</v>
      </c>
      <c r="AB435" s="35" t="s">
        <v>377</v>
      </c>
      <c r="AC435">
        <v>1</v>
      </c>
      <c r="AD435">
        <v>104</v>
      </c>
      <c r="AE435" s="37">
        <v>7</v>
      </c>
      <c r="AF435">
        <v>11</v>
      </c>
      <c r="AG435">
        <v>12</v>
      </c>
      <c r="AH435">
        <v>11</v>
      </c>
      <c r="AL435" t="s">
        <v>34</v>
      </c>
      <c r="AX435" t="s">
        <v>1392</v>
      </c>
    </row>
    <row r="436" spans="1:50" hidden="1" x14ac:dyDescent="0.25">
      <c r="A436" s="19" t="s">
        <v>115</v>
      </c>
      <c r="B436" s="25" t="s">
        <v>127</v>
      </c>
      <c r="C436">
        <v>8.9</v>
      </c>
      <c r="D436">
        <v>8.4</v>
      </c>
      <c r="E436">
        <v>5</v>
      </c>
      <c r="G436">
        <v>3</v>
      </c>
      <c r="H436">
        <v>2</v>
      </c>
      <c r="J436" s="61" t="s">
        <v>128</v>
      </c>
      <c r="K436" s="80" t="s">
        <v>665</v>
      </c>
      <c r="L436" s="21" t="s">
        <v>38</v>
      </c>
      <c r="M436" s="97"/>
      <c r="N436">
        <v>115</v>
      </c>
      <c r="O436">
        <v>130</v>
      </c>
      <c r="P436">
        <v>1061</v>
      </c>
      <c r="S436">
        <v>12</v>
      </c>
      <c r="U436" s="30" t="str">
        <f>VLOOKUP(AF436, method!$A$1:$B$15, 2, 0)</f>
        <v>放頭</v>
      </c>
      <c r="V436" s="42">
        <v>1200</v>
      </c>
      <c r="W436">
        <v>1</v>
      </c>
      <c r="X436">
        <v>16</v>
      </c>
      <c r="Y436">
        <v>7</v>
      </c>
      <c r="Z436">
        <v>25</v>
      </c>
      <c r="AA436" s="40" t="s">
        <v>426</v>
      </c>
      <c r="AB436" s="35" t="s">
        <v>370</v>
      </c>
      <c r="AC436">
        <v>2</v>
      </c>
      <c r="AD436">
        <v>105</v>
      </c>
      <c r="AE436" s="37">
        <v>5</v>
      </c>
      <c r="AF436">
        <v>2</v>
      </c>
      <c r="AG436">
        <v>3</v>
      </c>
      <c r="AH436">
        <v>5</v>
      </c>
      <c r="AL436" t="s">
        <v>94</v>
      </c>
      <c r="AX436" t="s">
        <v>1392</v>
      </c>
    </row>
    <row r="437" spans="1:50" hidden="1" x14ac:dyDescent="0.25">
      <c r="A437" s="19" t="s">
        <v>115</v>
      </c>
      <c r="B437" s="25" t="s">
        <v>127</v>
      </c>
      <c r="C437">
        <v>55.88</v>
      </c>
      <c r="D437">
        <v>55.38</v>
      </c>
      <c r="E437" s="15">
        <v>3</v>
      </c>
      <c r="F437" s="90"/>
      <c r="G437">
        <v>3</v>
      </c>
      <c r="H437">
        <v>5</v>
      </c>
      <c r="J437" s="61" t="s">
        <v>128</v>
      </c>
      <c r="K437" s="49" t="s">
        <v>349</v>
      </c>
      <c r="L437" s="21" t="s">
        <v>38</v>
      </c>
      <c r="M437" s="97"/>
      <c r="N437">
        <v>115</v>
      </c>
      <c r="O437">
        <v>130</v>
      </c>
      <c r="P437">
        <v>1054</v>
      </c>
      <c r="S437">
        <v>7.1</v>
      </c>
      <c r="U437" s="30" t="str">
        <f>VLOOKUP(AF437, method!$A$1:$B$15, 2, 0)</f>
        <v>放頭</v>
      </c>
      <c r="V437">
        <v>1000</v>
      </c>
      <c r="W437">
        <v>0</v>
      </c>
      <c r="X437">
        <v>28</v>
      </c>
      <c r="Y437">
        <v>6</v>
      </c>
      <c r="Z437">
        <v>25</v>
      </c>
      <c r="AA437" s="39" t="s">
        <v>394</v>
      </c>
      <c r="AB437" s="35" t="s">
        <v>377</v>
      </c>
      <c r="AC437">
        <v>1</v>
      </c>
      <c r="AD437">
        <v>105</v>
      </c>
      <c r="AE437" s="38" t="s">
        <v>468</v>
      </c>
      <c r="AF437">
        <v>2</v>
      </c>
      <c r="AG437">
        <v>3</v>
      </c>
      <c r="AH437">
        <v>3</v>
      </c>
      <c r="AL437" t="s">
        <v>18</v>
      </c>
      <c r="AX437" t="s">
        <v>1392</v>
      </c>
    </row>
    <row r="438" spans="1:50" hidden="1" x14ac:dyDescent="0.25">
      <c r="A438" s="19" t="s">
        <v>115</v>
      </c>
      <c r="B438" s="25" t="s">
        <v>127</v>
      </c>
      <c r="C438">
        <v>9.3000000000000007</v>
      </c>
      <c r="D438">
        <v>9.1000000000000014</v>
      </c>
      <c r="E438">
        <v>11</v>
      </c>
      <c r="G438">
        <v>3</v>
      </c>
      <c r="H438">
        <v>8</v>
      </c>
      <c r="J438" s="61" t="s">
        <v>128</v>
      </c>
      <c r="K438" s="60" t="s">
        <v>125</v>
      </c>
      <c r="L438" s="21" t="s">
        <v>38</v>
      </c>
      <c r="M438" s="97"/>
      <c r="N438">
        <v>115</v>
      </c>
      <c r="O438">
        <v>115</v>
      </c>
      <c r="P438">
        <v>1059</v>
      </c>
      <c r="S438">
        <v>38</v>
      </c>
      <c r="U438" s="30" t="str">
        <f>VLOOKUP(AF438, method!$A$1:$B$15, 2, 0)</f>
        <v>放頭</v>
      </c>
      <c r="V438" s="42">
        <v>1200</v>
      </c>
      <c r="W438">
        <v>1</v>
      </c>
      <c r="X438">
        <v>31</v>
      </c>
      <c r="Y438">
        <v>5</v>
      </c>
      <c r="Z438">
        <v>25</v>
      </c>
      <c r="AA438" s="39" t="s">
        <v>394</v>
      </c>
      <c r="AB438" s="35" t="s">
        <v>377</v>
      </c>
      <c r="AC438" t="s">
        <v>644</v>
      </c>
      <c r="AD438">
        <v>107</v>
      </c>
      <c r="AE438" s="37" t="s">
        <v>471</v>
      </c>
      <c r="AF438">
        <v>1</v>
      </c>
      <c r="AG438">
        <v>1</v>
      </c>
      <c r="AH438">
        <v>11</v>
      </c>
      <c r="AL438" t="s">
        <v>18</v>
      </c>
      <c r="AX438" t="s">
        <v>1392</v>
      </c>
    </row>
    <row r="439" spans="1:50" hidden="1" x14ac:dyDescent="0.25">
      <c r="A439" s="19" t="s">
        <v>115</v>
      </c>
      <c r="B439" s="25" t="s">
        <v>127</v>
      </c>
      <c r="C439">
        <v>8.9499999999999993</v>
      </c>
      <c r="D439">
        <v>8.1499999999999986</v>
      </c>
      <c r="E439">
        <v>7</v>
      </c>
      <c r="G439">
        <v>3</v>
      </c>
      <c r="H439">
        <v>11</v>
      </c>
      <c r="J439" s="61" t="s">
        <v>128</v>
      </c>
      <c r="K439" s="81" t="s">
        <v>666</v>
      </c>
      <c r="L439" s="21" t="s">
        <v>38</v>
      </c>
      <c r="M439" s="97"/>
      <c r="N439">
        <v>115</v>
      </c>
      <c r="O439">
        <v>126</v>
      </c>
      <c r="P439">
        <v>1059</v>
      </c>
      <c r="S439">
        <v>197</v>
      </c>
      <c r="U439" s="30" t="str">
        <f>VLOOKUP(AF439, method!$A$1:$B$15, 2, 0)</f>
        <v>放頭</v>
      </c>
      <c r="V439" s="42">
        <v>1200</v>
      </c>
      <c r="W439">
        <v>1</v>
      </c>
      <c r="X439">
        <v>27</v>
      </c>
      <c r="Y439">
        <v>4</v>
      </c>
      <c r="Z439">
        <v>25</v>
      </c>
      <c r="AA439" s="39" t="s">
        <v>369</v>
      </c>
      <c r="AB439" s="35" t="s">
        <v>377</v>
      </c>
      <c r="AC439" t="s">
        <v>641</v>
      </c>
      <c r="AD439">
        <v>108</v>
      </c>
      <c r="AE439" s="37" t="s">
        <v>408</v>
      </c>
      <c r="AF439">
        <v>1</v>
      </c>
      <c r="AG439">
        <v>1</v>
      </c>
      <c r="AH439">
        <v>7</v>
      </c>
      <c r="AL439" t="s">
        <v>667</v>
      </c>
      <c r="AX439" t="s">
        <v>1392</v>
      </c>
    </row>
    <row r="440" spans="1:50" hidden="1" x14ac:dyDescent="0.25">
      <c r="A440" s="19" t="s">
        <v>115</v>
      </c>
      <c r="B440" s="25" t="s">
        <v>127</v>
      </c>
      <c r="C440">
        <v>9.8800000000000008</v>
      </c>
      <c r="D440">
        <v>9.58</v>
      </c>
      <c r="E440">
        <v>7</v>
      </c>
      <c r="G440">
        <v>3</v>
      </c>
      <c r="H440">
        <v>2</v>
      </c>
      <c r="J440" s="61" t="s">
        <v>128</v>
      </c>
      <c r="K440" s="59" t="s">
        <v>111</v>
      </c>
      <c r="L440" s="21" t="s">
        <v>38</v>
      </c>
      <c r="M440" s="97"/>
      <c r="N440">
        <v>115</v>
      </c>
      <c r="O440">
        <v>123</v>
      </c>
      <c r="P440">
        <v>1060</v>
      </c>
      <c r="S440">
        <v>62</v>
      </c>
      <c r="U440" s="32" t="str">
        <f>VLOOKUP(AF440, method!$A$1:$B$15, 2, 0)</f>
        <v>中前</v>
      </c>
      <c r="V440" s="42">
        <v>1200</v>
      </c>
      <c r="W440">
        <v>1</v>
      </c>
      <c r="X440">
        <v>30</v>
      </c>
      <c r="Y440">
        <v>3</v>
      </c>
      <c r="Z440">
        <v>25</v>
      </c>
      <c r="AA440" s="39" t="s">
        <v>384</v>
      </c>
      <c r="AB440" s="35" t="s">
        <v>377</v>
      </c>
      <c r="AC440" t="s">
        <v>642</v>
      </c>
      <c r="AD440">
        <v>108</v>
      </c>
      <c r="AE440" s="37" t="s">
        <v>668</v>
      </c>
      <c r="AF440">
        <v>5</v>
      </c>
      <c r="AG440">
        <v>6</v>
      </c>
      <c r="AH440">
        <v>7</v>
      </c>
      <c r="AL440" t="s">
        <v>669</v>
      </c>
      <c r="AX440" t="s">
        <v>1392</v>
      </c>
    </row>
    <row r="441" spans="1:50" hidden="1" x14ac:dyDescent="0.25">
      <c r="A441" s="19" t="s">
        <v>115</v>
      </c>
      <c r="B441" s="25" t="s">
        <v>127</v>
      </c>
      <c r="C441">
        <v>9.25</v>
      </c>
      <c r="D441">
        <v>8.4500000000000011</v>
      </c>
      <c r="E441">
        <v>6</v>
      </c>
      <c r="G441">
        <v>3</v>
      </c>
      <c r="H441">
        <v>8</v>
      </c>
      <c r="J441" s="61" t="s">
        <v>128</v>
      </c>
      <c r="K441" s="61" t="s">
        <v>128</v>
      </c>
      <c r="L441" s="21" t="s">
        <v>38</v>
      </c>
      <c r="M441" s="97"/>
      <c r="N441">
        <v>115</v>
      </c>
      <c r="O441">
        <v>133</v>
      </c>
      <c r="P441">
        <v>1081</v>
      </c>
      <c r="S441">
        <v>4.7</v>
      </c>
      <c r="U441" s="32" t="str">
        <f>VLOOKUP(AF441, method!$A$1:$B$15, 2, 0)</f>
        <v>中前</v>
      </c>
      <c r="V441" s="42">
        <v>1200</v>
      </c>
      <c r="W441">
        <v>1</v>
      </c>
      <c r="X441">
        <v>9</v>
      </c>
      <c r="Y441">
        <v>3</v>
      </c>
      <c r="Z441">
        <v>25</v>
      </c>
      <c r="AA441" s="39" t="s">
        <v>413</v>
      </c>
      <c r="AB441" s="35" t="s">
        <v>370</v>
      </c>
      <c r="AC441">
        <v>1</v>
      </c>
      <c r="AD441">
        <v>108</v>
      </c>
      <c r="AE441" s="37" t="s">
        <v>423</v>
      </c>
      <c r="AF441">
        <v>7</v>
      </c>
      <c r="AG441">
        <v>7</v>
      </c>
      <c r="AH441">
        <v>6</v>
      </c>
      <c r="AL441" t="s">
        <v>669</v>
      </c>
      <c r="AX441" t="s">
        <v>1392</v>
      </c>
    </row>
    <row r="442" spans="1:50" hidden="1" x14ac:dyDescent="0.25">
      <c r="A442" s="19" t="s">
        <v>115</v>
      </c>
      <c r="B442" s="25" t="s">
        <v>127</v>
      </c>
      <c r="C442">
        <v>56.4</v>
      </c>
      <c r="D442">
        <v>55.699999999999996</v>
      </c>
      <c r="E442" s="15">
        <v>1</v>
      </c>
      <c r="F442" s="90"/>
      <c r="G442">
        <v>3</v>
      </c>
      <c r="H442">
        <v>2</v>
      </c>
      <c r="J442" s="61" t="s">
        <v>128</v>
      </c>
      <c r="K442" s="82" t="s">
        <v>670</v>
      </c>
      <c r="L442" s="21" t="s">
        <v>38</v>
      </c>
      <c r="M442" s="97"/>
      <c r="N442">
        <v>115</v>
      </c>
      <c r="O442">
        <v>135</v>
      </c>
      <c r="P442">
        <v>1093</v>
      </c>
      <c r="S442">
        <v>3.9</v>
      </c>
      <c r="U442" s="32" t="str">
        <f>VLOOKUP(AF442, method!$A$1:$B$15, 2, 0)</f>
        <v>中前</v>
      </c>
      <c r="V442">
        <v>1000</v>
      </c>
      <c r="W442">
        <v>0</v>
      </c>
      <c r="X442">
        <v>23</v>
      </c>
      <c r="Y442">
        <v>2</v>
      </c>
      <c r="Z442">
        <v>25</v>
      </c>
      <c r="AA442" s="39" t="s">
        <v>369</v>
      </c>
      <c r="AB442" s="35" t="s">
        <v>377</v>
      </c>
      <c r="AC442">
        <v>2</v>
      </c>
      <c r="AD442">
        <v>100</v>
      </c>
      <c r="AE442" s="38" t="s">
        <v>550</v>
      </c>
      <c r="AF442">
        <v>7</v>
      </c>
      <c r="AG442">
        <v>7</v>
      </c>
      <c r="AH442">
        <v>1</v>
      </c>
      <c r="AL442" t="s">
        <v>669</v>
      </c>
      <c r="AX442" t="s">
        <v>1392</v>
      </c>
    </row>
    <row r="443" spans="1:50" hidden="1" x14ac:dyDescent="0.25">
      <c r="A443" s="19" t="s">
        <v>115</v>
      </c>
      <c r="B443" s="25" t="s">
        <v>127</v>
      </c>
      <c r="C443">
        <v>8.76</v>
      </c>
      <c r="D443">
        <v>8.36</v>
      </c>
      <c r="E443" s="15">
        <v>3</v>
      </c>
      <c r="F443" s="90"/>
      <c r="G443">
        <v>3</v>
      </c>
      <c r="H443">
        <v>5</v>
      </c>
      <c r="J443" s="61" t="s">
        <v>128</v>
      </c>
      <c r="K443" s="61" t="s">
        <v>128</v>
      </c>
      <c r="L443" s="21" t="s">
        <v>38</v>
      </c>
      <c r="M443" s="97"/>
      <c r="N443">
        <v>115</v>
      </c>
      <c r="O443">
        <v>127</v>
      </c>
      <c r="P443">
        <v>1082</v>
      </c>
      <c r="S443">
        <v>6.2</v>
      </c>
      <c r="U443" s="30" t="str">
        <f>VLOOKUP(AF443, method!$A$1:$B$15, 2, 0)</f>
        <v>放頭</v>
      </c>
      <c r="V443" s="42">
        <v>1200</v>
      </c>
      <c r="W443">
        <v>1</v>
      </c>
      <c r="X443">
        <v>9</v>
      </c>
      <c r="Y443">
        <v>2</v>
      </c>
      <c r="Z443">
        <v>25</v>
      </c>
      <c r="AA443" s="39" t="s">
        <v>413</v>
      </c>
      <c r="AB443" s="35" t="s">
        <v>377</v>
      </c>
      <c r="AC443">
        <v>1</v>
      </c>
      <c r="AD443">
        <v>100</v>
      </c>
      <c r="AE443" s="38" t="s">
        <v>511</v>
      </c>
      <c r="AF443">
        <v>2</v>
      </c>
      <c r="AG443">
        <v>2</v>
      </c>
      <c r="AH443">
        <v>3</v>
      </c>
      <c r="AL443" t="s">
        <v>671</v>
      </c>
      <c r="AX443" t="s">
        <v>1392</v>
      </c>
    </row>
    <row r="444" spans="1:50" hidden="1" x14ac:dyDescent="0.25">
      <c r="A444" s="19" t="s">
        <v>115</v>
      </c>
      <c r="B444" s="25" t="s">
        <v>127</v>
      </c>
      <c r="C444">
        <v>8.39</v>
      </c>
      <c r="D444">
        <v>7.99</v>
      </c>
      <c r="E444">
        <v>6</v>
      </c>
      <c r="G444">
        <v>3</v>
      </c>
      <c r="H444">
        <v>4</v>
      </c>
      <c r="J444" s="61" t="s">
        <v>128</v>
      </c>
      <c r="K444" s="83" t="s">
        <v>672</v>
      </c>
      <c r="L444" s="21" t="s">
        <v>38</v>
      </c>
      <c r="M444" s="97"/>
      <c r="N444">
        <v>115</v>
      </c>
      <c r="O444">
        <v>126</v>
      </c>
      <c r="P444">
        <v>1084</v>
      </c>
      <c r="S444">
        <v>15</v>
      </c>
      <c r="U444" s="30" t="str">
        <f>VLOOKUP(AF444, method!$A$1:$B$15, 2, 0)</f>
        <v>放頭</v>
      </c>
      <c r="V444" s="42">
        <v>1200</v>
      </c>
      <c r="W444">
        <v>1</v>
      </c>
      <c r="X444">
        <v>19</v>
      </c>
      <c r="Y444">
        <v>1</v>
      </c>
      <c r="Z444">
        <v>25</v>
      </c>
      <c r="AA444" s="39" t="s">
        <v>369</v>
      </c>
      <c r="AB444" s="35" t="s">
        <v>377</v>
      </c>
      <c r="AC444" t="s">
        <v>641</v>
      </c>
      <c r="AD444">
        <v>100</v>
      </c>
      <c r="AE444" s="37" t="s">
        <v>570</v>
      </c>
      <c r="AF444">
        <v>2</v>
      </c>
      <c r="AG444">
        <v>2</v>
      </c>
      <c r="AH444">
        <v>6</v>
      </c>
      <c r="AL444" t="s">
        <v>18</v>
      </c>
      <c r="AX444" t="s">
        <v>1392</v>
      </c>
    </row>
    <row r="445" spans="1:50" hidden="1" x14ac:dyDescent="0.25">
      <c r="A445" s="19" t="s">
        <v>115</v>
      </c>
      <c r="B445" s="25" t="s">
        <v>127</v>
      </c>
      <c r="C445">
        <v>56.17</v>
      </c>
      <c r="D445">
        <v>55.870000000000005</v>
      </c>
      <c r="E445" s="15">
        <v>2</v>
      </c>
      <c r="F445" s="90"/>
      <c r="G445">
        <v>3</v>
      </c>
      <c r="H445">
        <v>5</v>
      </c>
      <c r="J445" s="61" t="s">
        <v>128</v>
      </c>
      <c r="K445" s="61" t="s">
        <v>128</v>
      </c>
      <c r="L445" s="21" t="s">
        <v>38</v>
      </c>
      <c r="M445" s="97"/>
      <c r="N445">
        <v>115</v>
      </c>
      <c r="O445">
        <v>125</v>
      </c>
      <c r="P445">
        <v>1093</v>
      </c>
      <c r="S445">
        <v>1.6</v>
      </c>
      <c r="U445" s="30" t="str">
        <f>VLOOKUP(AF445, method!$A$1:$B$15, 2, 0)</f>
        <v>放頭</v>
      </c>
      <c r="V445">
        <v>1000</v>
      </c>
      <c r="W445">
        <v>0</v>
      </c>
      <c r="X445">
        <v>1</v>
      </c>
      <c r="Y445">
        <v>1</v>
      </c>
      <c r="Z445">
        <v>25</v>
      </c>
      <c r="AA445" s="39" t="s">
        <v>413</v>
      </c>
      <c r="AB445" s="35" t="s">
        <v>377</v>
      </c>
      <c r="AC445" t="s">
        <v>644</v>
      </c>
      <c r="AD445">
        <v>97</v>
      </c>
      <c r="AE445" s="38" t="s">
        <v>434</v>
      </c>
      <c r="AF445">
        <v>2</v>
      </c>
      <c r="AG445">
        <v>2</v>
      </c>
      <c r="AH445">
        <v>2</v>
      </c>
      <c r="AL445" t="s">
        <v>18</v>
      </c>
      <c r="AX445" t="s">
        <v>1392</v>
      </c>
    </row>
    <row r="446" spans="1:50" hidden="1" x14ac:dyDescent="0.25">
      <c r="A446" s="19" t="s">
        <v>115</v>
      </c>
      <c r="B446" s="25" t="s">
        <v>127</v>
      </c>
      <c r="C446">
        <v>56.36</v>
      </c>
      <c r="D446">
        <v>55.96</v>
      </c>
      <c r="E446" s="15">
        <v>1</v>
      </c>
      <c r="F446" s="90"/>
      <c r="G446">
        <v>3</v>
      </c>
      <c r="H446">
        <v>5</v>
      </c>
      <c r="J446" s="61" t="s">
        <v>128</v>
      </c>
      <c r="K446" s="61" t="s">
        <v>128</v>
      </c>
      <c r="L446" s="21" t="s">
        <v>38</v>
      </c>
      <c r="M446" s="97"/>
      <c r="N446">
        <v>115</v>
      </c>
      <c r="O446">
        <v>127</v>
      </c>
      <c r="P446">
        <v>1083</v>
      </c>
      <c r="S446">
        <v>4</v>
      </c>
      <c r="U446" s="30" t="str">
        <f>VLOOKUP(AF446, method!$A$1:$B$15, 2, 0)</f>
        <v>放頭</v>
      </c>
      <c r="V446">
        <v>1000</v>
      </c>
      <c r="W446">
        <v>0</v>
      </c>
      <c r="X446">
        <v>9</v>
      </c>
      <c r="Y446">
        <v>11</v>
      </c>
      <c r="Z446">
        <v>24</v>
      </c>
      <c r="AA446" s="39" t="s">
        <v>384</v>
      </c>
      <c r="AB446" s="35" t="s">
        <v>377</v>
      </c>
      <c r="AC446">
        <v>2</v>
      </c>
      <c r="AD446">
        <v>90</v>
      </c>
      <c r="AE446" s="38" t="s">
        <v>434</v>
      </c>
      <c r="AF446">
        <v>3</v>
      </c>
      <c r="AG446">
        <v>1</v>
      </c>
      <c r="AH446">
        <v>1</v>
      </c>
      <c r="AL446" t="s">
        <v>18</v>
      </c>
      <c r="AX446" t="s">
        <v>1392</v>
      </c>
    </row>
    <row r="447" spans="1:50" hidden="1" x14ac:dyDescent="0.25">
      <c r="A447" s="19" t="s">
        <v>115</v>
      </c>
      <c r="B447" s="25" t="s">
        <v>127</v>
      </c>
      <c r="C447">
        <v>55.83</v>
      </c>
      <c r="D447">
        <v>55.83</v>
      </c>
      <c r="E447" s="15">
        <v>2</v>
      </c>
      <c r="F447" s="90"/>
      <c r="G447">
        <v>3</v>
      </c>
      <c r="H447">
        <v>6</v>
      </c>
      <c r="J447" s="61" t="s">
        <v>128</v>
      </c>
      <c r="K447" s="61" t="s">
        <v>128</v>
      </c>
      <c r="L447" s="21" t="s">
        <v>38</v>
      </c>
      <c r="M447" s="97"/>
      <c r="N447">
        <v>115</v>
      </c>
      <c r="O447">
        <v>115</v>
      </c>
      <c r="P447">
        <v>1057</v>
      </c>
      <c r="S447">
        <v>3.9</v>
      </c>
      <c r="U447" s="30" t="str">
        <f>VLOOKUP(AF447, method!$A$1:$B$15, 2, 0)</f>
        <v>放頭</v>
      </c>
      <c r="V447">
        <v>1000</v>
      </c>
      <c r="W447">
        <v>0</v>
      </c>
      <c r="X447">
        <v>1</v>
      </c>
      <c r="Y447">
        <v>10</v>
      </c>
      <c r="Z447">
        <v>24</v>
      </c>
      <c r="AA447" s="39" t="s">
        <v>430</v>
      </c>
      <c r="AB447" s="35" t="s">
        <v>370</v>
      </c>
      <c r="AC447" t="s">
        <v>644</v>
      </c>
      <c r="AD447">
        <v>85</v>
      </c>
      <c r="AE447" s="38" t="s">
        <v>470</v>
      </c>
      <c r="AF447">
        <v>2</v>
      </c>
      <c r="AG447">
        <v>1</v>
      </c>
      <c r="AH447">
        <v>2</v>
      </c>
      <c r="AL447" t="s">
        <v>18</v>
      </c>
      <c r="AX447" t="s">
        <v>1392</v>
      </c>
    </row>
    <row r="448" spans="1:50" hidden="1" x14ac:dyDescent="0.25">
      <c r="A448" s="19" t="s">
        <v>115</v>
      </c>
      <c r="B448" s="25" t="s">
        <v>127</v>
      </c>
      <c r="C448">
        <v>55.74</v>
      </c>
      <c r="D448">
        <v>54.94</v>
      </c>
      <c r="E448" s="15">
        <v>1</v>
      </c>
      <c r="F448" s="90"/>
      <c r="G448">
        <v>3</v>
      </c>
      <c r="H448">
        <v>10</v>
      </c>
      <c r="J448" s="61" t="s">
        <v>128</v>
      </c>
      <c r="K448" s="61" t="s">
        <v>128</v>
      </c>
      <c r="L448" s="21" t="s">
        <v>38</v>
      </c>
      <c r="M448" s="97"/>
      <c r="N448">
        <v>115</v>
      </c>
      <c r="O448">
        <v>132</v>
      </c>
      <c r="P448">
        <v>1070</v>
      </c>
      <c r="S448">
        <v>5.9</v>
      </c>
      <c r="U448" s="30" t="str">
        <f>VLOOKUP(AF448, method!$A$1:$B$15, 2, 0)</f>
        <v>放頭</v>
      </c>
      <c r="V448">
        <v>1000</v>
      </c>
      <c r="W448">
        <v>0</v>
      </c>
      <c r="X448">
        <v>15</v>
      </c>
      <c r="Y448">
        <v>9</v>
      </c>
      <c r="Z448">
        <v>24</v>
      </c>
      <c r="AA448" s="39" t="s">
        <v>384</v>
      </c>
      <c r="AB448" s="35" t="s">
        <v>370</v>
      </c>
      <c r="AC448">
        <v>3</v>
      </c>
      <c r="AD448">
        <v>77</v>
      </c>
      <c r="AE448" s="38">
        <v>1</v>
      </c>
      <c r="AF448">
        <v>2</v>
      </c>
      <c r="AG448">
        <v>1</v>
      </c>
      <c r="AH448">
        <v>1</v>
      </c>
      <c r="AL448" t="s">
        <v>18</v>
      </c>
      <c r="AX448" t="s">
        <v>1392</v>
      </c>
    </row>
    <row r="449" spans="1:50" x14ac:dyDescent="0.25">
      <c r="A449" s="20" t="s">
        <v>130</v>
      </c>
      <c r="B449" s="23" t="s">
        <v>153</v>
      </c>
      <c r="C449">
        <v>34.1</v>
      </c>
      <c r="D449">
        <v>33.6</v>
      </c>
      <c r="E449" s="107">
        <v>3</v>
      </c>
      <c r="F449" s="90"/>
      <c r="G449">
        <v>6</v>
      </c>
      <c r="H449">
        <v>14</v>
      </c>
      <c r="J449" s="62" t="s">
        <v>154</v>
      </c>
      <c r="K449" s="62" t="s">
        <v>154</v>
      </c>
      <c r="L449" s="23" t="s">
        <v>47</v>
      </c>
      <c r="M449" s="99"/>
      <c r="N449">
        <v>124</v>
      </c>
      <c r="O449">
        <v>126</v>
      </c>
      <c r="P449">
        <v>1127</v>
      </c>
      <c r="S449">
        <v>17</v>
      </c>
      <c r="U449" s="31" t="str">
        <f>VLOOKUP(AF449, method!$A$1:$B$15, 2, 0)</f>
        <v>中後</v>
      </c>
      <c r="V449" s="42">
        <v>1600</v>
      </c>
      <c r="W449">
        <v>1</v>
      </c>
      <c r="X449">
        <v>1</v>
      </c>
      <c r="Y449">
        <v>7</v>
      </c>
      <c r="Z449">
        <v>26</v>
      </c>
      <c r="AA449" s="39" t="s">
        <v>413</v>
      </c>
      <c r="AB449" s="35" t="s">
        <v>370</v>
      </c>
      <c r="AC449">
        <v>5</v>
      </c>
      <c r="AD449">
        <v>31</v>
      </c>
      <c r="AE449" s="38" t="s">
        <v>470</v>
      </c>
      <c r="AF449">
        <v>10</v>
      </c>
      <c r="AG449">
        <v>10</v>
      </c>
      <c r="AH449">
        <v>8</v>
      </c>
      <c r="AI449">
        <v>3</v>
      </c>
      <c r="AL449" t="s">
        <v>18</v>
      </c>
    </row>
    <row r="450" spans="1:50" x14ac:dyDescent="0.25">
      <c r="A450" s="20" t="s">
        <v>130</v>
      </c>
      <c r="B450" s="26" t="s">
        <v>131</v>
      </c>
      <c r="C450">
        <v>34.64</v>
      </c>
      <c r="D450">
        <v>35.54</v>
      </c>
      <c r="E450" s="107">
        <v>3</v>
      </c>
      <c r="F450" s="90"/>
      <c r="G450">
        <v>12</v>
      </c>
      <c r="H450">
        <v>1</v>
      </c>
      <c r="J450" s="47" t="s">
        <v>32</v>
      </c>
      <c r="K450" s="47" t="s">
        <v>32</v>
      </c>
      <c r="L450" s="24" t="s">
        <v>132</v>
      </c>
      <c r="M450" s="100"/>
      <c r="N450">
        <v>135</v>
      </c>
      <c r="O450">
        <v>120</v>
      </c>
      <c r="P450">
        <v>1126</v>
      </c>
      <c r="S450">
        <v>3.5</v>
      </c>
      <c r="U450" s="30" t="str">
        <f>VLOOKUP(AF450, method!$A$1:$B$15, 2, 0)</f>
        <v>放頭</v>
      </c>
      <c r="V450" s="42">
        <v>1600</v>
      </c>
      <c r="W450">
        <v>1</v>
      </c>
      <c r="X450">
        <v>1</v>
      </c>
      <c r="Y450">
        <v>7</v>
      </c>
      <c r="Z450">
        <v>26</v>
      </c>
      <c r="AA450" s="39" t="s">
        <v>413</v>
      </c>
      <c r="AB450" s="35" t="s">
        <v>370</v>
      </c>
      <c r="AC450">
        <v>4</v>
      </c>
      <c r="AD450">
        <v>43</v>
      </c>
      <c r="AE450" s="38" t="s">
        <v>463</v>
      </c>
      <c r="AF450">
        <v>2</v>
      </c>
      <c r="AG450">
        <v>3</v>
      </c>
      <c r="AH450">
        <v>2</v>
      </c>
      <c r="AI450">
        <v>3</v>
      </c>
      <c r="AL450" t="s">
        <v>18</v>
      </c>
    </row>
    <row r="451" spans="1:50" x14ac:dyDescent="0.25">
      <c r="A451" s="20" t="s">
        <v>130</v>
      </c>
      <c r="B451" s="26" t="s">
        <v>131</v>
      </c>
      <c r="C451">
        <v>34.75</v>
      </c>
      <c r="D451">
        <v>35.450000000000003</v>
      </c>
      <c r="E451" s="106">
        <v>4</v>
      </c>
      <c r="G451">
        <v>12</v>
      </c>
      <c r="H451">
        <v>8</v>
      </c>
      <c r="J451" s="47" t="s">
        <v>32</v>
      </c>
      <c r="K451" s="71" t="s">
        <v>350</v>
      </c>
      <c r="L451" s="24" t="s">
        <v>132</v>
      </c>
      <c r="M451" s="100"/>
      <c r="N451">
        <v>135</v>
      </c>
      <c r="O451">
        <v>120</v>
      </c>
      <c r="P451">
        <v>1116</v>
      </c>
      <c r="S451">
        <v>9.1</v>
      </c>
      <c r="U451" s="33" t="str">
        <f>VLOOKUP(AF451, method!$A$1:$B$15, 2, 0)</f>
        <v>留後</v>
      </c>
      <c r="V451" s="42">
        <v>1600</v>
      </c>
      <c r="W451">
        <v>1</v>
      </c>
      <c r="X451">
        <v>7</v>
      </c>
      <c r="Y451">
        <v>6</v>
      </c>
      <c r="Z451">
        <v>26</v>
      </c>
      <c r="AA451" s="39" t="s">
        <v>413</v>
      </c>
      <c r="AB451" s="35" t="s">
        <v>377</v>
      </c>
      <c r="AC451">
        <v>4</v>
      </c>
      <c r="AD451">
        <v>44</v>
      </c>
      <c r="AE451" s="38" t="s">
        <v>550</v>
      </c>
      <c r="AF451">
        <v>13</v>
      </c>
      <c r="AG451">
        <v>12</v>
      </c>
      <c r="AH451">
        <v>11</v>
      </c>
      <c r="AI451">
        <v>4</v>
      </c>
      <c r="AL451" t="s">
        <v>18</v>
      </c>
    </row>
    <row r="452" spans="1:50" x14ac:dyDescent="0.25">
      <c r="A452" s="20" t="s">
        <v>130</v>
      </c>
      <c r="B452" s="26" t="s">
        <v>131</v>
      </c>
      <c r="C452">
        <v>34.93</v>
      </c>
      <c r="D452">
        <v>35.729999999999997</v>
      </c>
      <c r="E452" s="106">
        <v>6</v>
      </c>
      <c r="G452">
        <v>12</v>
      </c>
      <c r="H452">
        <v>1</v>
      </c>
      <c r="J452" s="47" t="s">
        <v>32</v>
      </c>
      <c r="K452" s="71" t="s">
        <v>350</v>
      </c>
      <c r="L452" s="24" t="s">
        <v>132</v>
      </c>
      <c r="M452" s="100"/>
      <c r="N452">
        <v>135</v>
      </c>
      <c r="O452">
        <v>123</v>
      </c>
      <c r="P452">
        <v>1127</v>
      </c>
      <c r="S452">
        <v>7.6</v>
      </c>
      <c r="U452" s="30" t="str">
        <f>VLOOKUP(AF452, method!$A$1:$B$15, 2, 0)</f>
        <v>放頭</v>
      </c>
      <c r="V452" s="42">
        <v>1600</v>
      </c>
      <c r="W452">
        <v>1</v>
      </c>
      <c r="X452">
        <v>18</v>
      </c>
      <c r="Y452">
        <v>1</v>
      </c>
      <c r="Z452">
        <v>26</v>
      </c>
      <c r="AA452" s="39" t="s">
        <v>369</v>
      </c>
      <c r="AB452" s="35" t="s">
        <v>370</v>
      </c>
      <c r="AC452">
        <v>4</v>
      </c>
      <c r="AD452">
        <v>46</v>
      </c>
      <c r="AE452" s="38" t="s">
        <v>517</v>
      </c>
      <c r="AF452">
        <v>1</v>
      </c>
      <c r="AG452">
        <v>1</v>
      </c>
      <c r="AH452">
        <v>1</v>
      </c>
      <c r="AI452">
        <v>6</v>
      </c>
      <c r="AL452" t="s">
        <v>18</v>
      </c>
    </row>
    <row r="453" spans="1:50" hidden="1" x14ac:dyDescent="0.25">
      <c r="A453" s="20" t="s">
        <v>130</v>
      </c>
      <c r="B453" s="26" t="s">
        <v>131</v>
      </c>
      <c r="C453">
        <v>21.36</v>
      </c>
      <c r="D453">
        <v>22.159999999999997</v>
      </c>
      <c r="E453" s="106">
        <v>5</v>
      </c>
      <c r="G453">
        <v>12</v>
      </c>
      <c r="H453">
        <v>4</v>
      </c>
      <c r="J453" s="47" t="s">
        <v>32</v>
      </c>
      <c r="K453" s="71" t="s">
        <v>350</v>
      </c>
      <c r="L453" s="24" t="s">
        <v>132</v>
      </c>
      <c r="M453" s="100"/>
      <c r="N453">
        <v>135</v>
      </c>
      <c r="O453">
        <v>122</v>
      </c>
      <c r="P453">
        <v>1128</v>
      </c>
      <c r="S453">
        <v>7.6</v>
      </c>
      <c r="U453" s="31" t="str">
        <f>VLOOKUP(AF453, method!$A$1:$B$15, 2, 0)</f>
        <v>中後</v>
      </c>
      <c r="V453">
        <v>1400</v>
      </c>
      <c r="W453">
        <v>1</v>
      </c>
      <c r="X453">
        <v>15</v>
      </c>
      <c r="Y453">
        <v>3</v>
      </c>
      <c r="Z453">
        <v>26</v>
      </c>
      <c r="AA453" s="39" t="s">
        <v>430</v>
      </c>
      <c r="AB453" s="35" t="s">
        <v>370</v>
      </c>
      <c r="AC453">
        <v>4</v>
      </c>
      <c r="AD453">
        <v>47</v>
      </c>
      <c r="AE453" s="38" t="s">
        <v>447</v>
      </c>
      <c r="AF453">
        <v>8</v>
      </c>
      <c r="AG453">
        <v>9</v>
      </c>
      <c r="AH453">
        <v>7</v>
      </c>
      <c r="AI453">
        <v>5</v>
      </c>
      <c r="AL453" t="s">
        <v>18</v>
      </c>
      <c r="AX453" t="s">
        <v>1393</v>
      </c>
    </row>
    <row r="454" spans="1:50" hidden="1" x14ac:dyDescent="0.25">
      <c r="A454" s="20" t="s">
        <v>130</v>
      </c>
      <c r="B454" s="26" t="s">
        <v>131</v>
      </c>
      <c r="C454">
        <v>22.28</v>
      </c>
      <c r="D454">
        <v>23.18</v>
      </c>
      <c r="E454" s="107">
        <v>2</v>
      </c>
      <c r="F454" s="90"/>
      <c r="G454">
        <v>12</v>
      </c>
      <c r="H454">
        <v>2</v>
      </c>
      <c r="J454" s="47" t="s">
        <v>32</v>
      </c>
      <c r="K454" s="71" t="s">
        <v>350</v>
      </c>
      <c r="L454" s="24" t="s">
        <v>132</v>
      </c>
      <c r="M454" s="100"/>
      <c r="N454">
        <v>135</v>
      </c>
      <c r="O454">
        <v>121</v>
      </c>
      <c r="P454">
        <v>1123</v>
      </c>
      <c r="S454">
        <v>4.2</v>
      </c>
      <c r="U454" s="30" t="str">
        <f>VLOOKUP(AF454, method!$A$1:$B$15, 2, 0)</f>
        <v>放頭</v>
      </c>
      <c r="V454">
        <v>1400</v>
      </c>
      <c r="W454">
        <v>1</v>
      </c>
      <c r="X454">
        <v>14</v>
      </c>
      <c r="Y454">
        <v>2</v>
      </c>
      <c r="Z454">
        <v>26</v>
      </c>
      <c r="AA454" s="39" t="s">
        <v>430</v>
      </c>
      <c r="AB454" s="35" t="s">
        <v>370</v>
      </c>
      <c r="AC454">
        <v>4</v>
      </c>
      <c r="AD454">
        <v>46</v>
      </c>
      <c r="AE454" s="38" t="s">
        <v>463</v>
      </c>
      <c r="AF454">
        <v>2</v>
      </c>
      <c r="AG454">
        <v>2</v>
      </c>
      <c r="AH454">
        <v>2</v>
      </c>
      <c r="AI454">
        <v>2</v>
      </c>
      <c r="AL454" t="s">
        <v>18</v>
      </c>
      <c r="AX454" t="s">
        <v>1393</v>
      </c>
    </row>
    <row r="455" spans="1:50" x14ac:dyDescent="0.25">
      <c r="A455" s="20" t="s">
        <v>130</v>
      </c>
      <c r="B455" s="24" t="s">
        <v>156</v>
      </c>
      <c r="C455">
        <v>34.950000000000003</v>
      </c>
      <c r="D455">
        <v>35.250000000000007</v>
      </c>
      <c r="E455" s="106">
        <v>7</v>
      </c>
      <c r="G455">
        <v>13</v>
      </c>
      <c r="H455">
        <v>8</v>
      </c>
      <c r="J455" s="57" t="s">
        <v>77</v>
      </c>
      <c r="K455" s="57" t="s">
        <v>77</v>
      </c>
      <c r="L455" s="25" t="s">
        <v>57</v>
      </c>
      <c r="M455" s="101"/>
      <c r="N455">
        <v>123</v>
      </c>
      <c r="O455">
        <v>121</v>
      </c>
      <c r="P455">
        <v>1170</v>
      </c>
      <c r="S455">
        <v>120</v>
      </c>
      <c r="U455" s="32" t="str">
        <f>VLOOKUP(AF455, method!$A$1:$B$15, 2, 0)</f>
        <v>中前</v>
      </c>
      <c r="V455" s="42">
        <v>1600</v>
      </c>
      <c r="W455">
        <v>1</v>
      </c>
      <c r="X455">
        <v>18</v>
      </c>
      <c r="Y455">
        <v>1</v>
      </c>
      <c r="Z455">
        <v>26</v>
      </c>
      <c r="AA455" s="39" t="s">
        <v>369</v>
      </c>
      <c r="AB455" s="35" t="s">
        <v>370</v>
      </c>
      <c r="AC455">
        <v>4</v>
      </c>
      <c r="AD455">
        <v>44</v>
      </c>
      <c r="AE455" s="38" t="s">
        <v>517</v>
      </c>
      <c r="AF455">
        <v>7</v>
      </c>
      <c r="AG455">
        <v>6</v>
      </c>
      <c r="AH455">
        <v>6</v>
      </c>
      <c r="AI455">
        <v>7</v>
      </c>
      <c r="AL455" t="s">
        <v>730</v>
      </c>
    </row>
    <row r="456" spans="1:50" hidden="1" x14ac:dyDescent="0.25">
      <c r="A456" s="20" t="s">
        <v>130</v>
      </c>
      <c r="B456" s="26" t="s">
        <v>131</v>
      </c>
      <c r="C456">
        <v>34.65</v>
      </c>
      <c r="D456">
        <v>35.549999999999997</v>
      </c>
      <c r="E456" s="15">
        <v>2</v>
      </c>
      <c r="F456" s="90"/>
      <c r="G456">
        <v>12</v>
      </c>
      <c r="H456">
        <v>3</v>
      </c>
      <c r="J456" s="47" t="s">
        <v>32</v>
      </c>
      <c r="K456" s="71" t="s">
        <v>350</v>
      </c>
      <c r="L456" s="24" t="s">
        <v>132</v>
      </c>
      <c r="M456" s="100"/>
      <c r="N456">
        <v>135</v>
      </c>
      <c r="O456">
        <v>120</v>
      </c>
      <c r="P456">
        <v>1120</v>
      </c>
      <c r="S456">
        <v>12</v>
      </c>
      <c r="U456" s="30" t="str">
        <f>VLOOKUP(AF456, method!$A$1:$B$15, 2, 0)</f>
        <v>放頭</v>
      </c>
      <c r="V456" s="42">
        <v>1600</v>
      </c>
      <c r="W456">
        <v>1</v>
      </c>
      <c r="X456">
        <v>20</v>
      </c>
      <c r="Y456">
        <v>12</v>
      </c>
      <c r="Z456">
        <v>25</v>
      </c>
      <c r="AA456" s="39" t="s">
        <v>430</v>
      </c>
      <c r="AB456" s="35" t="s">
        <v>377</v>
      </c>
      <c r="AC456">
        <v>4</v>
      </c>
      <c r="AD456">
        <v>45</v>
      </c>
      <c r="AE456" s="38" t="s">
        <v>579</v>
      </c>
      <c r="AF456">
        <v>2</v>
      </c>
      <c r="AG456">
        <v>2</v>
      </c>
      <c r="AH456">
        <v>1</v>
      </c>
      <c r="AI456">
        <v>2</v>
      </c>
      <c r="AL456" t="s">
        <v>18</v>
      </c>
      <c r="AX456" t="s">
        <v>1393</v>
      </c>
    </row>
    <row r="457" spans="1:50" hidden="1" x14ac:dyDescent="0.25">
      <c r="A457" s="20" t="s">
        <v>130</v>
      </c>
      <c r="B457" s="26" t="s">
        <v>131</v>
      </c>
      <c r="C457">
        <v>35.119999999999997</v>
      </c>
      <c r="D457">
        <v>36.019999999999996</v>
      </c>
      <c r="E457" s="15">
        <v>3</v>
      </c>
      <c r="F457" s="90"/>
      <c r="G457">
        <v>12</v>
      </c>
      <c r="H457">
        <v>1</v>
      </c>
      <c r="J457" s="47" t="s">
        <v>32</v>
      </c>
      <c r="K457" s="71" t="s">
        <v>350</v>
      </c>
      <c r="L457" s="24" t="s">
        <v>132</v>
      </c>
      <c r="M457" s="100"/>
      <c r="N457">
        <v>135</v>
      </c>
      <c r="O457">
        <v>121</v>
      </c>
      <c r="P457">
        <v>1112</v>
      </c>
      <c r="S457">
        <v>27</v>
      </c>
      <c r="U457" s="30" t="str">
        <f>VLOOKUP(AF457, method!$A$1:$B$15, 2, 0)</f>
        <v>放頭</v>
      </c>
      <c r="V457" s="42">
        <v>1600</v>
      </c>
      <c r="W457">
        <v>1</v>
      </c>
      <c r="X457">
        <v>30</v>
      </c>
      <c r="Y457">
        <v>11</v>
      </c>
      <c r="Z457">
        <v>25</v>
      </c>
      <c r="AA457" s="39" t="s">
        <v>413</v>
      </c>
      <c r="AB457" s="35" t="s">
        <v>377</v>
      </c>
      <c r="AC457">
        <v>4</v>
      </c>
      <c r="AD457">
        <v>44</v>
      </c>
      <c r="AE457" s="38" t="s">
        <v>461</v>
      </c>
      <c r="AF457">
        <v>1</v>
      </c>
      <c r="AG457">
        <v>1</v>
      </c>
      <c r="AH457">
        <v>1</v>
      </c>
      <c r="AI457">
        <v>3</v>
      </c>
      <c r="AL457" t="s">
        <v>113</v>
      </c>
      <c r="AX457" t="s">
        <v>1393</v>
      </c>
    </row>
    <row r="458" spans="1:50" hidden="1" x14ac:dyDescent="0.25">
      <c r="A458" s="20" t="s">
        <v>130</v>
      </c>
      <c r="B458" s="26" t="s">
        <v>131</v>
      </c>
      <c r="C458">
        <v>41.79</v>
      </c>
      <c r="D458">
        <v>42.19</v>
      </c>
      <c r="E458">
        <v>13</v>
      </c>
      <c r="G458">
        <v>12</v>
      </c>
      <c r="H458">
        <v>12</v>
      </c>
      <c r="J458" s="47" t="s">
        <v>32</v>
      </c>
      <c r="K458" s="60" t="s">
        <v>125</v>
      </c>
      <c r="L458" s="24" t="s">
        <v>132</v>
      </c>
      <c r="M458" s="100"/>
      <c r="N458">
        <v>135</v>
      </c>
      <c r="O458">
        <v>122</v>
      </c>
      <c r="P458">
        <v>1125</v>
      </c>
      <c r="S458">
        <v>23</v>
      </c>
      <c r="U458" s="32" t="str">
        <f>VLOOKUP(AF458, method!$A$1:$B$15, 2, 0)</f>
        <v>中前</v>
      </c>
      <c r="V458">
        <v>1650</v>
      </c>
      <c r="W458">
        <v>1</v>
      </c>
      <c r="X458">
        <v>21</v>
      </c>
      <c r="Y458">
        <v>9</v>
      </c>
      <c r="Z458">
        <v>25</v>
      </c>
      <c r="AA458" s="41" t="s">
        <v>400</v>
      </c>
      <c r="AB458" s="36" t="s">
        <v>487</v>
      </c>
      <c r="AC458">
        <v>4</v>
      </c>
      <c r="AD458">
        <v>46</v>
      </c>
      <c r="AE458" s="37" t="s">
        <v>673</v>
      </c>
      <c r="AF458">
        <v>6</v>
      </c>
      <c r="AG458">
        <v>5</v>
      </c>
      <c r="AH458">
        <v>12</v>
      </c>
      <c r="AI458">
        <v>13</v>
      </c>
      <c r="AL458" t="s">
        <v>34</v>
      </c>
      <c r="AX458" t="s">
        <v>1393</v>
      </c>
    </row>
    <row r="459" spans="1:50" hidden="1" x14ac:dyDescent="0.25">
      <c r="A459" s="20" t="s">
        <v>130</v>
      </c>
      <c r="B459" s="26" t="s">
        <v>131</v>
      </c>
      <c r="C459">
        <v>23.23</v>
      </c>
      <c r="D459">
        <v>23.73</v>
      </c>
      <c r="E459">
        <v>13</v>
      </c>
      <c r="G459">
        <v>12</v>
      </c>
      <c r="H459">
        <v>8</v>
      </c>
      <c r="J459" s="47" t="s">
        <v>32</v>
      </c>
      <c r="K459" s="60" t="s">
        <v>125</v>
      </c>
      <c r="L459" s="24" t="s">
        <v>132</v>
      </c>
      <c r="M459" s="100"/>
      <c r="N459">
        <v>135</v>
      </c>
      <c r="O459">
        <v>125</v>
      </c>
      <c r="P459">
        <v>1120</v>
      </c>
      <c r="S459">
        <v>18</v>
      </c>
      <c r="U459" s="32" t="str">
        <f>VLOOKUP(AF459, method!$A$1:$B$15, 2, 0)</f>
        <v>中前</v>
      </c>
      <c r="V459">
        <v>1400</v>
      </c>
      <c r="W459">
        <v>1</v>
      </c>
      <c r="X459">
        <v>5</v>
      </c>
      <c r="Y459">
        <v>7</v>
      </c>
      <c r="Z459">
        <v>25</v>
      </c>
      <c r="AA459" s="39" t="s">
        <v>430</v>
      </c>
      <c r="AB459" s="35" t="s">
        <v>370</v>
      </c>
      <c r="AC459">
        <v>4</v>
      </c>
      <c r="AD459">
        <v>50</v>
      </c>
      <c r="AE459" s="37">
        <v>9</v>
      </c>
      <c r="AF459">
        <v>5</v>
      </c>
      <c r="AG459">
        <v>5</v>
      </c>
      <c r="AH459">
        <v>6</v>
      </c>
      <c r="AI459">
        <v>13</v>
      </c>
      <c r="AL459" t="s">
        <v>34</v>
      </c>
      <c r="AX459" t="s">
        <v>1393</v>
      </c>
    </row>
    <row r="460" spans="1:50" hidden="1" x14ac:dyDescent="0.25">
      <c r="A460" s="20" t="s">
        <v>130</v>
      </c>
      <c r="B460" s="26" t="s">
        <v>131</v>
      </c>
      <c r="C460">
        <v>35.19</v>
      </c>
      <c r="D460">
        <v>35.39</v>
      </c>
      <c r="E460">
        <v>10</v>
      </c>
      <c r="G460">
        <v>12</v>
      </c>
      <c r="H460">
        <v>11</v>
      </c>
      <c r="J460" s="47" t="s">
        <v>32</v>
      </c>
      <c r="K460" s="63" t="s">
        <v>191</v>
      </c>
      <c r="L460" s="24" t="s">
        <v>132</v>
      </c>
      <c r="M460" s="100"/>
      <c r="N460">
        <v>135</v>
      </c>
      <c r="O460">
        <v>128</v>
      </c>
      <c r="P460">
        <v>1103</v>
      </c>
      <c r="S460">
        <v>36</v>
      </c>
      <c r="U460" s="30" t="str">
        <f>VLOOKUP(AF460, method!$A$1:$B$15, 2, 0)</f>
        <v>放頭</v>
      </c>
      <c r="V460" s="42">
        <v>1600</v>
      </c>
      <c r="W460">
        <v>1</v>
      </c>
      <c r="X460">
        <v>23</v>
      </c>
      <c r="Y460">
        <v>2</v>
      </c>
      <c r="Z460">
        <v>25</v>
      </c>
      <c r="AA460" s="39" t="s">
        <v>369</v>
      </c>
      <c r="AB460" s="35" t="s">
        <v>377</v>
      </c>
      <c r="AC460">
        <v>4</v>
      </c>
      <c r="AD460">
        <v>52</v>
      </c>
      <c r="AE460" s="37" t="s">
        <v>414</v>
      </c>
      <c r="AF460">
        <v>1</v>
      </c>
      <c r="AG460">
        <v>1</v>
      </c>
      <c r="AH460">
        <v>2</v>
      </c>
      <c r="AI460">
        <v>10</v>
      </c>
      <c r="AL460" t="s">
        <v>34</v>
      </c>
      <c r="AX460" t="s">
        <v>1393</v>
      </c>
    </row>
    <row r="461" spans="1:50" hidden="1" x14ac:dyDescent="0.25">
      <c r="A461" s="20" t="s">
        <v>130</v>
      </c>
      <c r="B461" s="26" t="s">
        <v>131</v>
      </c>
      <c r="C461">
        <v>41.3</v>
      </c>
      <c r="D461">
        <v>41.599999999999994</v>
      </c>
      <c r="E461">
        <v>11</v>
      </c>
      <c r="G461">
        <v>12</v>
      </c>
      <c r="H461">
        <v>10</v>
      </c>
      <c r="J461" s="47" t="s">
        <v>32</v>
      </c>
      <c r="K461" s="60" t="s">
        <v>125</v>
      </c>
      <c r="L461" s="24" t="s">
        <v>132</v>
      </c>
      <c r="M461" s="100"/>
      <c r="N461">
        <v>135</v>
      </c>
      <c r="O461">
        <v>127</v>
      </c>
      <c r="P461">
        <v>1089</v>
      </c>
      <c r="S461">
        <v>17</v>
      </c>
      <c r="U461" s="31" t="str">
        <f>VLOOKUP(AF461, method!$A$1:$B$15, 2, 0)</f>
        <v>中後</v>
      </c>
      <c r="V461">
        <v>1650</v>
      </c>
      <c r="W461">
        <v>1</v>
      </c>
      <c r="X461">
        <v>18</v>
      </c>
      <c r="Y461">
        <v>12</v>
      </c>
      <c r="Z461">
        <v>24</v>
      </c>
      <c r="AA461" s="41" t="s">
        <v>400</v>
      </c>
      <c r="AB461" s="35" t="s">
        <v>377</v>
      </c>
      <c r="AC461">
        <v>4</v>
      </c>
      <c r="AD461">
        <v>54</v>
      </c>
      <c r="AE461" s="37" t="s">
        <v>582</v>
      </c>
      <c r="AF461">
        <v>8</v>
      </c>
      <c r="AG461">
        <v>8</v>
      </c>
      <c r="AH461">
        <v>10</v>
      </c>
      <c r="AI461">
        <v>11</v>
      </c>
      <c r="AL461" t="s">
        <v>231</v>
      </c>
      <c r="AX461" t="s">
        <v>1393</v>
      </c>
    </row>
    <row r="462" spans="1:50" hidden="1" x14ac:dyDescent="0.25">
      <c r="A462" s="20" t="s">
        <v>130</v>
      </c>
      <c r="B462" s="26" t="s">
        <v>131</v>
      </c>
      <c r="C462">
        <v>22.86</v>
      </c>
      <c r="D462">
        <v>23.16</v>
      </c>
      <c r="E462">
        <v>11</v>
      </c>
      <c r="G462">
        <v>12</v>
      </c>
      <c r="H462">
        <v>12</v>
      </c>
      <c r="J462" s="47" t="s">
        <v>32</v>
      </c>
      <c r="K462" s="60" t="s">
        <v>125</v>
      </c>
      <c r="L462" s="24" t="s">
        <v>132</v>
      </c>
      <c r="M462" s="100"/>
      <c r="N462">
        <v>135</v>
      </c>
      <c r="O462">
        <v>125</v>
      </c>
      <c r="P462">
        <v>1082</v>
      </c>
      <c r="S462">
        <v>9.9</v>
      </c>
      <c r="U462" s="32" t="str">
        <f>VLOOKUP(AF462, method!$A$1:$B$15, 2, 0)</f>
        <v>中前</v>
      </c>
      <c r="V462">
        <v>1400</v>
      </c>
      <c r="W462">
        <v>1</v>
      </c>
      <c r="X462">
        <v>1</v>
      </c>
      <c r="Y462">
        <v>10</v>
      </c>
      <c r="Z462">
        <v>24</v>
      </c>
      <c r="AA462" s="39" t="s">
        <v>430</v>
      </c>
      <c r="AB462" s="35" t="s">
        <v>370</v>
      </c>
      <c r="AC462">
        <v>4</v>
      </c>
      <c r="AD462">
        <v>56</v>
      </c>
      <c r="AE462" s="37" t="s">
        <v>471</v>
      </c>
      <c r="AF462">
        <v>4</v>
      </c>
      <c r="AG462">
        <v>3</v>
      </c>
      <c r="AH462">
        <v>4</v>
      </c>
      <c r="AI462">
        <v>11</v>
      </c>
      <c r="AL462" t="s">
        <v>66</v>
      </c>
      <c r="AX462" t="s">
        <v>1393</v>
      </c>
    </row>
    <row r="463" spans="1:50" hidden="1" x14ac:dyDescent="0.25">
      <c r="A463" s="20" t="s">
        <v>130</v>
      </c>
      <c r="B463" s="26" t="s">
        <v>131</v>
      </c>
      <c r="C463">
        <v>22.46</v>
      </c>
      <c r="D463">
        <v>22.86</v>
      </c>
      <c r="E463" s="15">
        <v>3</v>
      </c>
      <c r="F463" s="90"/>
      <c r="G463">
        <v>12</v>
      </c>
      <c r="H463">
        <v>8</v>
      </c>
      <c r="J463" s="47" t="s">
        <v>32</v>
      </c>
      <c r="K463" s="60" t="s">
        <v>125</v>
      </c>
      <c r="L463" s="24" t="s">
        <v>132</v>
      </c>
      <c r="M463" s="100"/>
      <c r="N463">
        <v>135</v>
      </c>
      <c r="O463">
        <v>129</v>
      </c>
      <c r="P463">
        <v>1074</v>
      </c>
      <c r="S463">
        <v>4.5</v>
      </c>
      <c r="U463" s="30" t="str">
        <f>VLOOKUP(AF463, method!$A$1:$B$15, 2, 0)</f>
        <v>放頭</v>
      </c>
      <c r="V463">
        <v>1400</v>
      </c>
      <c r="W463">
        <v>1</v>
      </c>
      <c r="X463">
        <v>8</v>
      </c>
      <c r="Y463">
        <v>9</v>
      </c>
      <c r="Z463">
        <v>24</v>
      </c>
      <c r="AA463" s="39" t="s">
        <v>369</v>
      </c>
      <c r="AB463" s="36" t="s">
        <v>459</v>
      </c>
      <c r="AC463">
        <v>4</v>
      </c>
      <c r="AD463">
        <v>56</v>
      </c>
      <c r="AE463" s="38" t="s">
        <v>517</v>
      </c>
      <c r="AF463">
        <v>2</v>
      </c>
      <c r="AG463">
        <v>1</v>
      </c>
      <c r="AH463">
        <v>1</v>
      </c>
      <c r="AI463">
        <v>3</v>
      </c>
      <c r="AL463" t="s">
        <v>66</v>
      </c>
      <c r="AX463" t="s">
        <v>1393</v>
      </c>
    </row>
    <row r="464" spans="1:50" hidden="1" x14ac:dyDescent="0.25">
      <c r="A464" s="20" t="s">
        <v>130</v>
      </c>
      <c r="B464" s="27" t="s">
        <v>134</v>
      </c>
      <c r="C464">
        <v>47.93</v>
      </c>
      <c r="D464">
        <v>47.93</v>
      </c>
      <c r="E464" s="107">
        <v>3</v>
      </c>
      <c r="F464" s="90"/>
      <c r="G464">
        <v>2</v>
      </c>
      <c r="H464">
        <v>4</v>
      </c>
      <c r="J464" s="53" t="s">
        <v>60</v>
      </c>
      <c r="K464" s="53" t="s">
        <v>60</v>
      </c>
      <c r="L464" s="27" t="s">
        <v>135</v>
      </c>
      <c r="M464" s="103"/>
      <c r="N464">
        <v>134</v>
      </c>
      <c r="O464">
        <v>135</v>
      </c>
      <c r="P464">
        <v>1110</v>
      </c>
      <c r="S464">
        <v>13</v>
      </c>
      <c r="U464" s="33" t="str">
        <f>VLOOKUP(AF464, method!$A$1:$B$15, 2, 0)</f>
        <v>留後</v>
      </c>
      <c r="V464">
        <v>1800</v>
      </c>
      <c r="W464">
        <v>1</v>
      </c>
      <c r="X464">
        <v>12</v>
      </c>
      <c r="Y464">
        <v>7</v>
      </c>
      <c r="Z464">
        <v>26</v>
      </c>
      <c r="AA464" s="39" t="s">
        <v>369</v>
      </c>
      <c r="AB464" s="35" t="s">
        <v>370</v>
      </c>
      <c r="AC464">
        <v>5</v>
      </c>
      <c r="AD464">
        <v>39</v>
      </c>
      <c r="AE464" s="38" t="s">
        <v>511</v>
      </c>
      <c r="AF464">
        <v>14</v>
      </c>
      <c r="AG464">
        <v>14</v>
      </c>
      <c r="AH464">
        <v>14</v>
      </c>
      <c r="AI464">
        <v>13</v>
      </c>
      <c r="AJ464">
        <v>3</v>
      </c>
      <c r="AL464" t="s">
        <v>39</v>
      </c>
      <c r="AX464" t="s">
        <v>1393</v>
      </c>
    </row>
    <row r="465" spans="1:50" hidden="1" x14ac:dyDescent="0.25">
      <c r="A465" s="20" t="s">
        <v>130</v>
      </c>
      <c r="B465" s="27" t="s">
        <v>134</v>
      </c>
      <c r="C465">
        <v>17.93</v>
      </c>
      <c r="D465">
        <v>17.73</v>
      </c>
      <c r="E465">
        <v>8</v>
      </c>
      <c r="G465">
        <v>2</v>
      </c>
      <c r="H465">
        <v>7</v>
      </c>
      <c r="J465" s="53" t="s">
        <v>60</v>
      </c>
      <c r="K465" s="68" t="s">
        <v>348</v>
      </c>
      <c r="L465" s="27" t="s">
        <v>135</v>
      </c>
      <c r="M465" s="103"/>
      <c r="N465">
        <v>134</v>
      </c>
      <c r="O465">
        <v>134</v>
      </c>
      <c r="P465">
        <v>1125</v>
      </c>
      <c r="S465">
        <v>9.4</v>
      </c>
      <c r="U465" s="33" t="str">
        <f>VLOOKUP(AF465, method!$A$1:$B$15, 2, 0)</f>
        <v>留後</v>
      </c>
      <c r="V465">
        <v>2200</v>
      </c>
      <c r="W465">
        <v>2</v>
      </c>
      <c r="X465">
        <v>24</v>
      </c>
      <c r="Y465">
        <v>6</v>
      </c>
      <c r="Z465">
        <v>26</v>
      </c>
      <c r="AA465" s="40" t="s">
        <v>376</v>
      </c>
      <c r="AB465" s="35" t="s">
        <v>377</v>
      </c>
      <c r="AC465">
        <v>5</v>
      </c>
      <c r="AD465">
        <v>39</v>
      </c>
      <c r="AE465" s="37" t="s">
        <v>612</v>
      </c>
      <c r="AF465">
        <v>11</v>
      </c>
      <c r="AG465">
        <v>11</v>
      </c>
      <c r="AH465">
        <v>12</v>
      </c>
      <c r="AI465">
        <v>11</v>
      </c>
      <c r="AJ465">
        <v>12</v>
      </c>
      <c r="AK465">
        <v>8</v>
      </c>
      <c r="AL465" t="s">
        <v>39</v>
      </c>
      <c r="AX465" t="s">
        <v>1393</v>
      </c>
    </row>
    <row r="466" spans="1:50" hidden="1" x14ac:dyDescent="0.25">
      <c r="A466" s="20" t="s">
        <v>130</v>
      </c>
      <c r="B466" s="27" t="s">
        <v>134</v>
      </c>
      <c r="C466">
        <v>49.9</v>
      </c>
      <c r="D466">
        <v>49.9</v>
      </c>
      <c r="E466" s="107">
        <v>2</v>
      </c>
      <c r="F466" s="90"/>
      <c r="G466">
        <v>2</v>
      </c>
      <c r="H466">
        <v>6</v>
      </c>
      <c r="J466" s="53" t="s">
        <v>60</v>
      </c>
      <c r="K466" s="68" t="s">
        <v>348</v>
      </c>
      <c r="L466" s="27" t="s">
        <v>135</v>
      </c>
      <c r="M466" s="103"/>
      <c r="N466">
        <v>134</v>
      </c>
      <c r="O466">
        <v>129</v>
      </c>
      <c r="P466">
        <v>1109</v>
      </c>
      <c r="S466">
        <v>4.3</v>
      </c>
      <c r="U466" s="32" t="str">
        <f>VLOOKUP(AF466, method!$A$1:$B$15, 2, 0)</f>
        <v>中前</v>
      </c>
      <c r="V466">
        <v>1800</v>
      </c>
      <c r="W466">
        <v>1</v>
      </c>
      <c r="X466">
        <v>7</v>
      </c>
      <c r="Y466">
        <v>6</v>
      </c>
      <c r="Z466">
        <v>26</v>
      </c>
      <c r="AA466" s="41" t="s">
        <v>400</v>
      </c>
      <c r="AB466" s="36" t="s">
        <v>487</v>
      </c>
      <c r="AC466">
        <v>5</v>
      </c>
      <c r="AD466">
        <v>39</v>
      </c>
      <c r="AE466" s="38">
        <v>2</v>
      </c>
      <c r="AF466">
        <v>5</v>
      </c>
      <c r="AG466">
        <v>6</v>
      </c>
      <c r="AH466">
        <v>4</v>
      </c>
      <c r="AI466">
        <v>4</v>
      </c>
      <c r="AJ466">
        <v>2</v>
      </c>
      <c r="AL466" t="s">
        <v>39</v>
      </c>
      <c r="AX466" t="s">
        <v>1393</v>
      </c>
    </row>
    <row r="467" spans="1:50" hidden="1" x14ac:dyDescent="0.25">
      <c r="A467" s="20" t="s">
        <v>130</v>
      </c>
      <c r="B467" s="27" t="s">
        <v>134</v>
      </c>
      <c r="C467">
        <v>51.64</v>
      </c>
      <c r="D467">
        <v>51.24</v>
      </c>
      <c r="E467" s="106">
        <v>10</v>
      </c>
      <c r="G467">
        <v>2</v>
      </c>
      <c r="H467">
        <v>11</v>
      </c>
      <c r="J467" s="53" t="s">
        <v>60</v>
      </c>
      <c r="K467" s="53" t="s">
        <v>60</v>
      </c>
      <c r="L467" s="27" t="s">
        <v>135</v>
      </c>
      <c r="M467" s="103"/>
      <c r="N467">
        <v>134</v>
      </c>
      <c r="O467">
        <v>135</v>
      </c>
      <c r="P467">
        <v>1129</v>
      </c>
      <c r="S467">
        <v>20</v>
      </c>
      <c r="U467" s="32" t="str">
        <f>VLOOKUP(AF467, method!$A$1:$B$15, 2, 0)</f>
        <v>中前</v>
      </c>
      <c r="V467">
        <v>1800</v>
      </c>
      <c r="W467">
        <v>1</v>
      </c>
      <c r="X467">
        <v>17</v>
      </c>
      <c r="Y467">
        <v>5</v>
      </c>
      <c r="Z467">
        <v>26</v>
      </c>
      <c r="AA467" s="39" t="s">
        <v>430</v>
      </c>
      <c r="AB467" s="36" t="s">
        <v>459</v>
      </c>
      <c r="AC467">
        <v>5</v>
      </c>
      <c r="AD467">
        <v>40</v>
      </c>
      <c r="AE467" s="37" t="s">
        <v>570</v>
      </c>
      <c r="AF467">
        <v>5</v>
      </c>
      <c r="AG467">
        <v>8</v>
      </c>
      <c r="AH467">
        <v>10</v>
      </c>
      <c r="AI467">
        <v>14</v>
      </c>
      <c r="AJ467">
        <v>10</v>
      </c>
      <c r="AL467" t="s">
        <v>39</v>
      </c>
      <c r="AX467" t="s">
        <v>1393</v>
      </c>
    </row>
    <row r="468" spans="1:50" hidden="1" x14ac:dyDescent="0.25">
      <c r="A468" s="20" t="s">
        <v>130</v>
      </c>
      <c r="B468" s="27" t="s">
        <v>134</v>
      </c>
      <c r="C468">
        <v>40.6</v>
      </c>
      <c r="D468">
        <v>40.4</v>
      </c>
      <c r="E468" s="106">
        <v>4</v>
      </c>
      <c r="G468">
        <v>2</v>
      </c>
      <c r="H468">
        <v>7</v>
      </c>
      <c r="J468" s="53" t="s">
        <v>60</v>
      </c>
      <c r="K468" s="53" t="s">
        <v>60</v>
      </c>
      <c r="L468" s="27" t="s">
        <v>135</v>
      </c>
      <c r="M468" s="103"/>
      <c r="N468">
        <v>134</v>
      </c>
      <c r="O468">
        <v>135</v>
      </c>
      <c r="P468">
        <v>1121</v>
      </c>
      <c r="S468">
        <v>6.3</v>
      </c>
      <c r="U468" s="31" t="str">
        <f>VLOOKUP(AF468, method!$A$1:$B$15, 2, 0)</f>
        <v>中後</v>
      </c>
      <c r="V468">
        <v>1650</v>
      </c>
      <c r="W468">
        <v>1</v>
      </c>
      <c r="X468">
        <v>6</v>
      </c>
      <c r="Y468">
        <v>5</v>
      </c>
      <c r="Z468">
        <v>26</v>
      </c>
      <c r="AA468" s="41" t="s">
        <v>400</v>
      </c>
      <c r="AB468" s="35" t="s">
        <v>377</v>
      </c>
      <c r="AC468">
        <v>5</v>
      </c>
      <c r="AD468">
        <v>40</v>
      </c>
      <c r="AE468" s="38" t="s">
        <v>511</v>
      </c>
      <c r="AF468">
        <v>10</v>
      </c>
      <c r="AG468">
        <v>9</v>
      </c>
      <c r="AH468">
        <v>7</v>
      </c>
      <c r="AI468">
        <v>4</v>
      </c>
      <c r="AL468" t="s">
        <v>39</v>
      </c>
      <c r="AX468" t="s">
        <v>1393</v>
      </c>
    </row>
    <row r="469" spans="1:50" hidden="1" x14ac:dyDescent="0.25">
      <c r="A469" s="20" t="s">
        <v>130</v>
      </c>
      <c r="B469" s="27" t="s">
        <v>134</v>
      </c>
      <c r="C469">
        <v>50.13</v>
      </c>
      <c r="D469">
        <v>49.730000000000004</v>
      </c>
      <c r="E469" s="106">
        <v>4</v>
      </c>
      <c r="G469">
        <v>2</v>
      </c>
      <c r="H469">
        <v>10</v>
      </c>
      <c r="J469" s="53" t="s">
        <v>60</v>
      </c>
      <c r="K469" s="53" t="s">
        <v>60</v>
      </c>
      <c r="L469" s="27" t="s">
        <v>135</v>
      </c>
      <c r="M469" s="103"/>
      <c r="N469">
        <v>134</v>
      </c>
      <c r="O469">
        <v>135</v>
      </c>
      <c r="P469">
        <v>1113</v>
      </c>
      <c r="S469">
        <v>21</v>
      </c>
      <c r="U469" s="33" t="str">
        <f>VLOOKUP(AF469, method!$A$1:$B$15, 2, 0)</f>
        <v>留後</v>
      </c>
      <c r="V469">
        <v>1800</v>
      </c>
      <c r="W469">
        <v>1</v>
      </c>
      <c r="X469">
        <v>19</v>
      </c>
      <c r="Y469">
        <v>4</v>
      </c>
      <c r="Z469">
        <v>26</v>
      </c>
      <c r="AA469" s="41" t="s">
        <v>400</v>
      </c>
      <c r="AB469" s="35" t="s">
        <v>377</v>
      </c>
      <c r="AC469">
        <v>5</v>
      </c>
      <c r="AD469">
        <v>40</v>
      </c>
      <c r="AE469" s="38" t="s">
        <v>463</v>
      </c>
      <c r="AF469">
        <v>11</v>
      </c>
      <c r="AG469">
        <v>12</v>
      </c>
      <c r="AH469">
        <v>12</v>
      </c>
      <c r="AI469">
        <v>13</v>
      </c>
      <c r="AJ469">
        <v>4</v>
      </c>
      <c r="AL469" t="s">
        <v>39</v>
      </c>
      <c r="AX469" t="s">
        <v>1393</v>
      </c>
    </row>
    <row r="470" spans="1:50" hidden="1" x14ac:dyDescent="0.25">
      <c r="A470" s="20" t="s">
        <v>130</v>
      </c>
      <c r="B470" s="27" t="s">
        <v>134</v>
      </c>
      <c r="C470">
        <v>39.6</v>
      </c>
      <c r="D470">
        <v>39.800000000000004</v>
      </c>
      <c r="E470" s="107">
        <v>1</v>
      </c>
      <c r="F470" s="90"/>
      <c r="G470">
        <v>2</v>
      </c>
      <c r="H470">
        <v>2</v>
      </c>
      <c r="J470" s="53" t="s">
        <v>60</v>
      </c>
      <c r="K470" s="53" t="s">
        <v>60</v>
      </c>
      <c r="L470" s="27" t="s">
        <v>135</v>
      </c>
      <c r="M470" s="103"/>
      <c r="N470">
        <v>134</v>
      </c>
      <c r="O470">
        <v>129</v>
      </c>
      <c r="P470">
        <v>1109</v>
      </c>
      <c r="S470">
        <v>7</v>
      </c>
      <c r="U470" s="31" t="str">
        <f>VLOOKUP(AF470, method!$A$1:$B$15, 2, 0)</f>
        <v>中後</v>
      </c>
      <c r="V470">
        <v>1650</v>
      </c>
      <c r="W470">
        <v>1</v>
      </c>
      <c r="X470">
        <v>1</v>
      </c>
      <c r="Y470">
        <v>4</v>
      </c>
      <c r="Z470">
        <v>26</v>
      </c>
      <c r="AA470" s="41" t="s">
        <v>400</v>
      </c>
      <c r="AB470" s="35" t="s">
        <v>377</v>
      </c>
      <c r="AC470">
        <v>5</v>
      </c>
      <c r="AD470">
        <v>34</v>
      </c>
      <c r="AE470" s="38" t="s">
        <v>579</v>
      </c>
      <c r="AF470">
        <v>8</v>
      </c>
      <c r="AG470">
        <v>7</v>
      </c>
      <c r="AH470">
        <v>7</v>
      </c>
      <c r="AI470">
        <v>1</v>
      </c>
      <c r="AL470" t="s">
        <v>317</v>
      </c>
      <c r="AX470" t="s">
        <v>1393</v>
      </c>
    </row>
    <row r="471" spans="1:50" hidden="1" x14ac:dyDescent="0.25">
      <c r="A471" s="20" t="s">
        <v>130</v>
      </c>
      <c r="B471" s="27" t="s">
        <v>134</v>
      </c>
      <c r="C471">
        <v>49.92</v>
      </c>
      <c r="D471">
        <v>50.120000000000005</v>
      </c>
      <c r="E471">
        <v>8</v>
      </c>
      <c r="G471">
        <v>2</v>
      </c>
      <c r="H471">
        <v>3</v>
      </c>
      <c r="J471" s="53" t="s">
        <v>60</v>
      </c>
      <c r="K471" s="75" t="s">
        <v>346</v>
      </c>
      <c r="L471" s="27" t="s">
        <v>135</v>
      </c>
      <c r="M471" s="103"/>
      <c r="N471">
        <v>134</v>
      </c>
      <c r="O471">
        <v>128</v>
      </c>
      <c r="P471">
        <v>1102</v>
      </c>
      <c r="S471">
        <v>5.5</v>
      </c>
      <c r="U471" s="32" t="str">
        <f>VLOOKUP(AF471, method!$A$1:$B$15, 2, 0)</f>
        <v>中前</v>
      </c>
      <c r="V471">
        <v>1800</v>
      </c>
      <c r="W471">
        <v>1</v>
      </c>
      <c r="X471">
        <v>4</v>
      </c>
      <c r="Y471">
        <v>3</v>
      </c>
      <c r="Z471">
        <v>26</v>
      </c>
      <c r="AA471" s="40" t="s">
        <v>398</v>
      </c>
      <c r="AB471" s="36" t="s">
        <v>459</v>
      </c>
      <c r="AC471">
        <v>5</v>
      </c>
      <c r="AD471">
        <v>36</v>
      </c>
      <c r="AE471" s="37" t="s">
        <v>428</v>
      </c>
      <c r="AF471">
        <v>7</v>
      </c>
      <c r="AG471">
        <v>8</v>
      </c>
      <c r="AH471">
        <v>9</v>
      </c>
      <c r="AI471">
        <v>10</v>
      </c>
      <c r="AJ471">
        <v>8</v>
      </c>
      <c r="AL471" t="s">
        <v>18</v>
      </c>
      <c r="AX471" t="s">
        <v>1393</v>
      </c>
    </row>
    <row r="472" spans="1:50" hidden="1" x14ac:dyDescent="0.25">
      <c r="A472" s="20" t="s">
        <v>130</v>
      </c>
      <c r="B472" s="27" t="s">
        <v>134</v>
      </c>
      <c r="C472">
        <v>48.46</v>
      </c>
      <c r="D472">
        <v>48.36</v>
      </c>
      <c r="E472" s="106">
        <v>4</v>
      </c>
      <c r="G472">
        <v>2</v>
      </c>
      <c r="H472">
        <v>7</v>
      </c>
      <c r="J472" s="53" t="s">
        <v>60</v>
      </c>
      <c r="K472" s="74" t="s">
        <v>357</v>
      </c>
      <c r="L472" s="27" t="s">
        <v>135</v>
      </c>
      <c r="M472" s="103"/>
      <c r="N472">
        <v>134</v>
      </c>
      <c r="O472">
        <v>132</v>
      </c>
      <c r="P472">
        <v>1107</v>
      </c>
      <c r="S472">
        <v>11</v>
      </c>
      <c r="U472" s="31" t="str">
        <f>VLOOKUP(AF472, method!$A$1:$B$15, 2, 0)</f>
        <v>中後</v>
      </c>
      <c r="V472">
        <v>1800</v>
      </c>
      <c r="W472">
        <v>1</v>
      </c>
      <c r="X472">
        <v>22</v>
      </c>
      <c r="Y472">
        <v>2</v>
      </c>
      <c r="Z472">
        <v>26</v>
      </c>
      <c r="AA472" s="39" t="s">
        <v>384</v>
      </c>
      <c r="AB472" s="35" t="s">
        <v>377</v>
      </c>
      <c r="AC472">
        <v>5</v>
      </c>
      <c r="AD472">
        <v>37</v>
      </c>
      <c r="AE472" s="38">
        <v>2</v>
      </c>
      <c r="AF472">
        <v>8</v>
      </c>
      <c r="AG472">
        <v>6</v>
      </c>
      <c r="AH472">
        <v>6</v>
      </c>
      <c r="AI472">
        <v>8</v>
      </c>
      <c r="AJ472">
        <v>4</v>
      </c>
      <c r="AL472" t="s">
        <v>675</v>
      </c>
      <c r="AX472" t="s">
        <v>1393</v>
      </c>
    </row>
    <row r="473" spans="1:50" hidden="1" x14ac:dyDescent="0.25">
      <c r="A473" s="20" t="s">
        <v>130</v>
      </c>
      <c r="B473" s="27" t="s">
        <v>134</v>
      </c>
      <c r="C473">
        <v>39.619999999999997</v>
      </c>
      <c r="D473">
        <v>39.22</v>
      </c>
      <c r="E473" s="106">
        <v>7</v>
      </c>
      <c r="G473">
        <v>2</v>
      </c>
      <c r="H473">
        <v>13</v>
      </c>
      <c r="J473" s="53" t="s">
        <v>60</v>
      </c>
      <c r="K473" s="53" t="s">
        <v>60</v>
      </c>
      <c r="L473" s="27" t="s">
        <v>135</v>
      </c>
      <c r="M473" s="103"/>
      <c r="N473">
        <v>134</v>
      </c>
      <c r="O473">
        <v>135</v>
      </c>
      <c r="P473">
        <v>1114</v>
      </c>
      <c r="S473">
        <v>20</v>
      </c>
      <c r="U473" s="33" t="str">
        <f>VLOOKUP(AF473, method!$A$1:$B$15, 2, 0)</f>
        <v>留後</v>
      </c>
      <c r="V473">
        <v>1650</v>
      </c>
      <c r="W473">
        <v>1</v>
      </c>
      <c r="X473">
        <v>21</v>
      </c>
      <c r="Y473">
        <v>1</v>
      </c>
      <c r="Z473">
        <v>26</v>
      </c>
      <c r="AA473" s="41" t="s">
        <v>400</v>
      </c>
      <c r="AB473" s="35" t="s">
        <v>377</v>
      </c>
      <c r="AC473">
        <v>5</v>
      </c>
      <c r="AD473">
        <v>39</v>
      </c>
      <c r="AE473" s="37">
        <v>4</v>
      </c>
      <c r="AF473">
        <v>14</v>
      </c>
      <c r="AG473">
        <v>14</v>
      </c>
      <c r="AH473">
        <v>12</v>
      </c>
      <c r="AI473">
        <v>7</v>
      </c>
      <c r="AL473" t="s">
        <v>676</v>
      </c>
      <c r="AX473" t="s">
        <v>1393</v>
      </c>
    </row>
    <row r="474" spans="1:50" hidden="1" x14ac:dyDescent="0.25">
      <c r="A474" s="20" t="s">
        <v>130</v>
      </c>
      <c r="B474" s="27" t="s">
        <v>134</v>
      </c>
      <c r="C474">
        <v>50.86</v>
      </c>
      <c r="D474">
        <v>50.86</v>
      </c>
      <c r="E474">
        <v>7</v>
      </c>
      <c r="G474">
        <v>2</v>
      </c>
      <c r="H474">
        <v>5</v>
      </c>
      <c r="J474" s="53" t="s">
        <v>60</v>
      </c>
      <c r="K474" s="53" t="s">
        <v>60</v>
      </c>
      <c r="L474" s="27" t="s">
        <v>135</v>
      </c>
      <c r="M474" s="103"/>
      <c r="N474">
        <v>134</v>
      </c>
      <c r="O474">
        <v>135</v>
      </c>
      <c r="P474">
        <v>1104</v>
      </c>
      <c r="S474">
        <v>10</v>
      </c>
      <c r="U474" s="32" t="str">
        <f>VLOOKUP(AF474, method!$A$1:$B$15, 2, 0)</f>
        <v>中前</v>
      </c>
      <c r="V474">
        <v>1800</v>
      </c>
      <c r="W474">
        <v>1</v>
      </c>
      <c r="X474">
        <v>27</v>
      </c>
      <c r="Y474">
        <v>12</v>
      </c>
      <c r="Z474">
        <v>25</v>
      </c>
      <c r="AA474" s="41" t="s">
        <v>400</v>
      </c>
      <c r="AB474" s="35" t="s">
        <v>377</v>
      </c>
      <c r="AC474">
        <v>5</v>
      </c>
      <c r="AD474">
        <v>39</v>
      </c>
      <c r="AE474" s="37" t="s">
        <v>414</v>
      </c>
      <c r="AF474">
        <v>4</v>
      </c>
      <c r="AG474">
        <v>6</v>
      </c>
      <c r="AH474">
        <v>6</v>
      </c>
      <c r="AI474">
        <v>6</v>
      </c>
      <c r="AJ474">
        <v>7</v>
      </c>
      <c r="AL474" t="s">
        <v>676</v>
      </c>
      <c r="AX474" t="s">
        <v>1393</v>
      </c>
    </row>
    <row r="475" spans="1:50" hidden="1" x14ac:dyDescent="0.25">
      <c r="A475" s="20" t="s">
        <v>130</v>
      </c>
      <c r="B475" s="27" t="s">
        <v>134</v>
      </c>
      <c r="C475">
        <v>40.1</v>
      </c>
      <c r="D475">
        <v>39.700000000000003</v>
      </c>
      <c r="E475" s="15">
        <v>2</v>
      </c>
      <c r="F475" s="90"/>
      <c r="G475">
        <v>2</v>
      </c>
      <c r="H475">
        <v>11</v>
      </c>
      <c r="J475" s="53" t="s">
        <v>60</v>
      </c>
      <c r="K475" s="53" t="s">
        <v>60</v>
      </c>
      <c r="L475" s="27" t="s">
        <v>135</v>
      </c>
      <c r="M475" s="103"/>
      <c r="N475">
        <v>134</v>
      </c>
      <c r="O475">
        <v>134</v>
      </c>
      <c r="P475">
        <v>1107</v>
      </c>
      <c r="S475">
        <v>57</v>
      </c>
      <c r="U475" s="33" t="str">
        <f>VLOOKUP(AF475, method!$A$1:$B$15, 2, 0)</f>
        <v>留後</v>
      </c>
      <c r="V475">
        <v>1650</v>
      </c>
      <c r="W475">
        <v>1</v>
      </c>
      <c r="X475">
        <v>7</v>
      </c>
      <c r="Y475">
        <v>12</v>
      </c>
      <c r="Z475">
        <v>25</v>
      </c>
      <c r="AA475" s="41" t="s">
        <v>400</v>
      </c>
      <c r="AB475" s="35" t="s">
        <v>377</v>
      </c>
      <c r="AC475">
        <v>5</v>
      </c>
      <c r="AD475">
        <v>39</v>
      </c>
      <c r="AE475" s="37">
        <v>3</v>
      </c>
      <c r="AF475">
        <v>11</v>
      </c>
      <c r="AG475">
        <v>14</v>
      </c>
      <c r="AH475">
        <v>13</v>
      </c>
      <c r="AI475">
        <v>2</v>
      </c>
      <c r="AL475" t="s">
        <v>677</v>
      </c>
      <c r="AX475" t="s">
        <v>1393</v>
      </c>
    </row>
    <row r="476" spans="1:50" hidden="1" x14ac:dyDescent="0.25">
      <c r="A476" s="20" t="s">
        <v>130</v>
      </c>
      <c r="B476" s="27" t="s">
        <v>134</v>
      </c>
      <c r="C476">
        <v>47.49</v>
      </c>
      <c r="D476">
        <v>48.09</v>
      </c>
      <c r="E476">
        <v>10</v>
      </c>
      <c r="G476">
        <v>2</v>
      </c>
      <c r="H476">
        <v>4</v>
      </c>
      <c r="J476" s="53" t="s">
        <v>60</v>
      </c>
      <c r="K476" s="65" t="s">
        <v>406</v>
      </c>
      <c r="L476" s="27" t="s">
        <v>135</v>
      </c>
      <c r="M476" s="103"/>
      <c r="N476">
        <v>134</v>
      </c>
      <c r="O476">
        <v>117</v>
      </c>
      <c r="P476">
        <v>1087</v>
      </c>
      <c r="S476">
        <v>48</v>
      </c>
      <c r="U476" s="32" t="str">
        <f>VLOOKUP(AF476, method!$A$1:$B$15, 2, 0)</f>
        <v>中前</v>
      </c>
      <c r="V476">
        <v>1800</v>
      </c>
      <c r="W476">
        <v>1</v>
      </c>
      <c r="X476">
        <v>1</v>
      </c>
      <c r="Y476">
        <v>10</v>
      </c>
      <c r="Z476">
        <v>25</v>
      </c>
      <c r="AA476" s="39" t="s">
        <v>384</v>
      </c>
      <c r="AB476" s="35" t="s">
        <v>370</v>
      </c>
      <c r="AC476">
        <v>4</v>
      </c>
      <c r="AD476">
        <v>41</v>
      </c>
      <c r="AE476" s="37">
        <v>5</v>
      </c>
      <c r="AF476">
        <v>6</v>
      </c>
      <c r="AG476">
        <v>9</v>
      </c>
      <c r="AH476">
        <v>8</v>
      </c>
      <c r="AI476">
        <v>9</v>
      </c>
      <c r="AJ476">
        <v>10</v>
      </c>
      <c r="AL476" t="s">
        <v>678</v>
      </c>
      <c r="AX476" t="s">
        <v>1393</v>
      </c>
    </row>
    <row r="477" spans="1:50" hidden="1" x14ac:dyDescent="0.25">
      <c r="A477" s="20" t="s">
        <v>130</v>
      </c>
      <c r="B477" s="27" t="s">
        <v>134</v>
      </c>
      <c r="C477">
        <v>41.69</v>
      </c>
      <c r="D477">
        <v>42.19</v>
      </c>
      <c r="E477">
        <v>11</v>
      </c>
      <c r="G477">
        <v>2</v>
      </c>
      <c r="H477">
        <v>2</v>
      </c>
      <c r="J477" s="53" t="s">
        <v>60</v>
      </c>
      <c r="K477" s="60" t="s">
        <v>125</v>
      </c>
      <c r="L477" s="27" t="s">
        <v>135</v>
      </c>
      <c r="M477" s="103"/>
      <c r="N477">
        <v>134</v>
      </c>
      <c r="O477">
        <v>118</v>
      </c>
      <c r="P477">
        <v>1082</v>
      </c>
      <c r="S477">
        <v>20</v>
      </c>
      <c r="U477" s="32" t="str">
        <f>VLOOKUP(AF477, method!$A$1:$B$15, 2, 0)</f>
        <v>中前</v>
      </c>
      <c r="V477">
        <v>1650</v>
      </c>
      <c r="W477">
        <v>1</v>
      </c>
      <c r="X477">
        <v>10</v>
      </c>
      <c r="Y477">
        <v>9</v>
      </c>
      <c r="Z477">
        <v>25</v>
      </c>
      <c r="AA477" s="40" t="s">
        <v>376</v>
      </c>
      <c r="AB477" s="35" t="s">
        <v>377</v>
      </c>
      <c r="AC477">
        <v>4</v>
      </c>
      <c r="AD477">
        <v>43</v>
      </c>
      <c r="AE477" s="37">
        <v>5</v>
      </c>
      <c r="AF477">
        <v>7</v>
      </c>
      <c r="AG477">
        <v>6</v>
      </c>
      <c r="AH477">
        <v>8</v>
      </c>
      <c r="AI477">
        <v>11</v>
      </c>
      <c r="AL477" t="s">
        <v>679</v>
      </c>
      <c r="AX477" t="s">
        <v>1393</v>
      </c>
    </row>
    <row r="478" spans="1:50" hidden="1" x14ac:dyDescent="0.25">
      <c r="A478" s="20" t="s">
        <v>130</v>
      </c>
      <c r="B478" s="27" t="s">
        <v>134</v>
      </c>
      <c r="C478">
        <v>3.15</v>
      </c>
      <c r="D478">
        <v>3.55</v>
      </c>
      <c r="E478">
        <v>7</v>
      </c>
      <c r="G478">
        <v>2</v>
      </c>
      <c r="H478">
        <v>2</v>
      </c>
      <c r="J478" s="53" t="s">
        <v>60</v>
      </c>
      <c r="K478" s="53" t="s">
        <v>60</v>
      </c>
      <c r="L478" s="27" t="s">
        <v>135</v>
      </c>
      <c r="M478" s="103"/>
      <c r="N478">
        <v>134</v>
      </c>
      <c r="O478">
        <v>123</v>
      </c>
      <c r="P478">
        <v>1096</v>
      </c>
      <c r="S478">
        <v>14</v>
      </c>
      <c r="U478" s="32" t="str">
        <f>VLOOKUP(AF478, method!$A$1:$B$15, 2, 0)</f>
        <v>中前</v>
      </c>
      <c r="V478">
        <v>2000</v>
      </c>
      <c r="W478">
        <v>2</v>
      </c>
      <c r="X478">
        <v>26</v>
      </c>
      <c r="Y478">
        <v>1</v>
      </c>
      <c r="Z478">
        <v>25</v>
      </c>
      <c r="AA478" s="39" t="s">
        <v>384</v>
      </c>
      <c r="AB478" s="35" t="s">
        <v>377</v>
      </c>
      <c r="AC478">
        <v>4</v>
      </c>
      <c r="AD478">
        <v>47</v>
      </c>
      <c r="AE478" s="37" t="s">
        <v>428</v>
      </c>
      <c r="AF478">
        <v>4</v>
      </c>
      <c r="AG478">
        <v>5</v>
      </c>
      <c r="AH478">
        <v>5</v>
      </c>
      <c r="AI478">
        <v>6</v>
      </c>
      <c r="AJ478">
        <v>7</v>
      </c>
      <c r="AL478" t="s">
        <v>385</v>
      </c>
      <c r="AX478" t="s">
        <v>1393</v>
      </c>
    </row>
    <row r="479" spans="1:50" hidden="1" x14ac:dyDescent="0.25">
      <c r="A479" s="20" t="s">
        <v>130</v>
      </c>
      <c r="B479" s="27" t="s">
        <v>134</v>
      </c>
      <c r="C479">
        <v>35.909999999999997</v>
      </c>
      <c r="D479">
        <v>36.209999999999994</v>
      </c>
      <c r="E479">
        <v>7</v>
      </c>
      <c r="G479">
        <v>2</v>
      </c>
      <c r="H479">
        <v>5</v>
      </c>
      <c r="J479" s="53" t="s">
        <v>60</v>
      </c>
      <c r="K479" s="63" t="s">
        <v>191</v>
      </c>
      <c r="L479" s="27" t="s">
        <v>135</v>
      </c>
      <c r="M479" s="103"/>
      <c r="N479">
        <v>134</v>
      </c>
      <c r="O479">
        <v>124</v>
      </c>
      <c r="P479">
        <v>1084</v>
      </c>
      <c r="S479">
        <v>38</v>
      </c>
      <c r="U479" s="30" t="str">
        <f>VLOOKUP(AF479, method!$A$1:$B$15, 2, 0)</f>
        <v>放頭</v>
      </c>
      <c r="V479" s="42">
        <v>1600</v>
      </c>
      <c r="W479">
        <v>1</v>
      </c>
      <c r="X479">
        <v>1</v>
      </c>
      <c r="Y479">
        <v>1</v>
      </c>
      <c r="Z479">
        <v>25</v>
      </c>
      <c r="AA479" s="39" t="s">
        <v>413</v>
      </c>
      <c r="AB479" s="35" t="s">
        <v>377</v>
      </c>
      <c r="AC479">
        <v>4</v>
      </c>
      <c r="AD479">
        <v>49</v>
      </c>
      <c r="AE479" s="37" t="s">
        <v>436</v>
      </c>
      <c r="AF479">
        <v>3</v>
      </c>
      <c r="AG479">
        <v>4</v>
      </c>
      <c r="AH479">
        <v>5</v>
      </c>
      <c r="AI479">
        <v>7</v>
      </c>
      <c r="AL479" t="s">
        <v>626</v>
      </c>
      <c r="AX479" t="s">
        <v>1393</v>
      </c>
    </row>
    <row r="480" spans="1:50" hidden="1" x14ac:dyDescent="0.25">
      <c r="A480" s="20" t="s">
        <v>130</v>
      </c>
      <c r="B480" s="27" t="s">
        <v>134</v>
      </c>
      <c r="C480">
        <v>35.229999999999997</v>
      </c>
      <c r="D480">
        <v>35.529999999999994</v>
      </c>
      <c r="E480">
        <v>9</v>
      </c>
      <c r="G480">
        <v>2</v>
      </c>
      <c r="H480">
        <v>3</v>
      </c>
      <c r="J480" s="53" t="s">
        <v>60</v>
      </c>
      <c r="K480" s="57" t="s">
        <v>77</v>
      </c>
      <c r="L480" s="27" t="s">
        <v>135</v>
      </c>
      <c r="M480" s="103"/>
      <c r="N480">
        <v>134</v>
      </c>
      <c r="O480">
        <v>126</v>
      </c>
      <c r="P480">
        <v>1083</v>
      </c>
      <c r="S480">
        <v>88</v>
      </c>
      <c r="U480" s="33" t="str">
        <f>VLOOKUP(AF480, method!$A$1:$B$15, 2, 0)</f>
        <v>留後</v>
      </c>
      <c r="V480" s="42">
        <v>1600</v>
      </c>
      <c r="W480">
        <v>1</v>
      </c>
      <c r="X480">
        <v>15</v>
      </c>
      <c r="Y480">
        <v>12</v>
      </c>
      <c r="Z480">
        <v>24</v>
      </c>
      <c r="AA480" s="39" t="s">
        <v>430</v>
      </c>
      <c r="AB480" s="35" t="s">
        <v>377</v>
      </c>
      <c r="AC480">
        <v>4</v>
      </c>
      <c r="AD480">
        <v>50</v>
      </c>
      <c r="AE480" s="37" t="s">
        <v>410</v>
      </c>
      <c r="AF480">
        <v>14</v>
      </c>
      <c r="AG480">
        <v>14</v>
      </c>
      <c r="AH480">
        <v>14</v>
      </c>
      <c r="AI480">
        <v>9</v>
      </c>
      <c r="AL480" t="s">
        <v>680</v>
      </c>
      <c r="AX480" t="s">
        <v>1393</v>
      </c>
    </row>
    <row r="481" spans="1:50" hidden="1" x14ac:dyDescent="0.25">
      <c r="A481" s="20" t="s">
        <v>130</v>
      </c>
      <c r="B481" s="27" t="s">
        <v>134</v>
      </c>
      <c r="C481">
        <v>41.8</v>
      </c>
      <c r="D481">
        <v>41.8</v>
      </c>
      <c r="E481">
        <v>9</v>
      </c>
      <c r="G481">
        <v>2</v>
      </c>
      <c r="H481">
        <v>9</v>
      </c>
      <c r="J481" s="53" t="s">
        <v>60</v>
      </c>
      <c r="K481" s="45" t="s">
        <v>22</v>
      </c>
      <c r="L481" s="27" t="s">
        <v>135</v>
      </c>
      <c r="M481" s="103"/>
      <c r="N481">
        <v>134</v>
      </c>
      <c r="O481">
        <v>128</v>
      </c>
      <c r="P481">
        <v>1080</v>
      </c>
      <c r="S481">
        <v>12</v>
      </c>
      <c r="U481" s="33" t="str">
        <f>VLOOKUP(AF481, method!$A$1:$B$15, 2, 0)</f>
        <v>留後</v>
      </c>
      <c r="V481">
        <v>1650</v>
      </c>
      <c r="W481">
        <v>1</v>
      </c>
      <c r="X481">
        <v>4</v>
      </c>
      <c r="Y481">
        <v>12</v>
      </c>
      <c r="Z481">
        <v>24</v>
      </c>
      <c r="AA481" s="40" t="s">
        <v>376</v>
      </c>
      <c r="AB481" s="35" t="s">
        <v>377</v>
      </c>
      <c r="AC481">
        <v>4</v>
      </c>
      <c r="AD481">
        <v>52</v>
      </c>
      <c r="AE481" s="37">
        <v>6</v>
      </c>
      <c r="AF481">
        <v>11</v>
      </c>
      <c r="AG481">
        <v>11</v>
      </c>
      <c r="AH481">
        <v>12</v>
      </c>
      <c r="AI481">
        <v>9</v>
      </c>
      <c r="AL481" t="s">
        <v>94</v>
      </c>
      <c r="AX481" t="s">
        <v>1393</v>
      </c>
    </row>
    <row r="482" spans="1:50" hidden="1" x14ac:dyDescent="0.25">
      <c r="A482" s="20" t="s">
        <v>130</v>
      </c>
      <c r="B482" s="27" t="s">
        <v>134</v>
      </c>
      <c r="C482">
        <v>40.86</v>
      </c>
      <c r="D482">
        <v>40.86</v>
      </c>
      <c r="E482">
        <v>7</v>
      </c>
      <c r="G482">
        <v>2</v>
      </c>
      <c r="H482">
        <v>8</v>
      </c>
      <c r="J482" s="53" t="s">
        <v>60</v>
      </c>
      <c r="K482" s="45" t="s">
        <v>22</v>
      </c>
      <c r="L482" s="27" t="s">
        <v>135</v>
      </c>
      <c r="M482" s="103"/>
      <c r="N482">
        <v>134</v>
      </c>
      <c r="O482">
        <v>127</v>
      </c>
      <c r="P482">
        <v>1091</v>
      </c>
      <c r="S482">
        <v>14</v>
      </c>
      <c r="U482" s="31" t="str">
        <f>VLOOKUP(AF482, method!$A$1:$B$15, 2, 0)</f>
        <v>中後</v>
      </c>
      <c r="V482">
        <v>1650</v>
      </c>
      <c r="W482">
        <v>1</v>
      </c>
      <c r="X482">
        <v>30</v>
      </c>
      <c r="Y482">
        <v>10</v>
      </c>
      <c r="Z482">
        <v>24</v>
      </c>
      <c r="AA482" s="40" t="s">
        <v>446</v>
      </c>
      <c r="AB482" s="35" t="s">
        <v>377</v>
      </c>
      <c r="AC482">
        <v>4</v>
      </c>
      <c r="AD482">
        <v>52</v>
      </c>
      <c r="AE482" s="37" t="s">
        <v>428</v>
      </c>
      <c r="AF482">
        <v>10</v>
      </c>
      <c r="AG482">
        <v>10</v>
      </c>
      <c r="AH482">
        <v>9</v>
      </c>
      <c r="AI482">
        <v>7</v>
      </c>
      <c r="AL482" t="s">
        <v>181</v>
      </c>
      <c r="AX482" t="s">
        <v>1393</v>
      </c>
    </row>
    <row r="483" spans="1:50" x14ac:dyDescent="0.25">
      <c r="A483" s="20" t="s">
        <v>130</v>
      </c>
      <c r="B483" s="18" t="s">
        <v>142</v>
      </c>
      <c r="C483">
        <v>35.14</v>
      </c>
      <c r="D483">
        <v>35.44</v>
      </c>
      <c r="E483" s="106">
        <v>7</v>
      </c>
      <c r="G483">
        <v>1</v>
      </c>
      <c r="H483">
        <v>4</v>
      </c>
      <c r="J483" s="51" t="s">
        <v>52</v>
      </c>
      <c r="K483" s="48" t="s">
        <v>37</v>
      </c>
      <c r="L483" s="18" t="s">
        <v>74</v>
      </c>
      <c r="M483" s="94"/>
      <c r="N483">
        <v>130</v>
      </c>
      <c r="O483">
        <v>122</v>
      </c>
      <c r="P483">
        <v>1084</v>
      </c>
      <c r="S483">
        <v>33</v>
      </c>
      <c r="U483" s="33" t="str">
        <f>VLOOKUP(AF483, method!$A$1:$B$15, 2, 0)</f>
        <v>留後</v>
      </c>
      <c r="V483" s="42">
        <v>1600</v>
      </c>
      <c r="W483">
        <v>1</v>
      </c>
      <c r="X483">
        <v>22</v>
      </c>
      <c r="Y483">
        <v>3</v>
      </c>
      <c r="Z483">
        <v>26</v>
      </c>
      <c r="AA483" s="39" t="s">
        <v>369</v>
      </c>
      <c r="AB483" s="35" t="s">
        <v>377</v>
      </c>
      <c r="AC483">
        <v>4</v>
      </c>
      <c r="AD483">
        <v>46</v>
      </c>
      <c r="AE483" s="37" t="s">
        <v>436</v>
      </c>
      <c r="AF483">
        <v>13</v>
      </c>
      <c r="AG483">
        <v>13</v>
      </c>
      <c r="AH483">
        <v>12</v>
      </c>
      <c r="AI483">
        <v>7</v>
      </c>
      <c r="AL483" t="s">
        <v>698</v>
      </c>
    </row>
    <row r="484" spans="1:50" hidden="1" x14ac:dyDescent="0.25">
      <c r="A484" s="20" t="s">
        <v>130</v>
      </c>
      <c r="B484" s="28" t="s">
        <v>137</v>
      </c>
      <c r="C484">
        <v>22.84</v>
      </c>
      <c r="D484">
        <v>23.04</v>
      </c>
      <c r="E484" s="107">
        <v>3</v>
      </c>
      <c r="F484" s="90"/>
      <c r="G484">
        <v>14</v>
      </c>
      <c r="H484">
        <v>10</v>
      </c>
      <c r="J484" s="52" t="s">
        <v>56</v>
      </c>
      <c r="K484" s="52" t="s">
        <v>56</v>
      </c>
      <c r="L484" s="25" t="s">
        <v>138</v>
      </c>
      <c r="M484" s="101"/>
      <c r="N484">
        <v>133</v>
      </c>
      <c r="O484">
        <v>134</v>
      </c>
      <c r="P484">
        <v>1118</v>
      </c>
      <c r="S484">
        <v>5.7</v>
      </c>
      <c r="U484" s="31" t="str">
        <f>VLOOKUP(AF484, method!$A$1:$B$15, 2, 0)</f>
        <v>中後</v>
      </c>
      <c r="V484">
        <v>1400</v>
      </c>
      <c r="W484">
        <v>1</v>
      </c>
      <c r="X484">
        <v>3</v>
      </c>
      <c r="Y484">
        <v>5</v>
      </c>
      <c r="Z484">
        <v>26</v>
      </c>
      <c r="AA484" s="39" t="s">
        <v>394</v>
      </c>
      <c r="AB484" s="35" t="s">
        <v>377</v>
      </c>
      <c r="AC484">
        <v>5</v>
      </c>
      <c r="AD484">
        <v>38</v>
      </c>
      <c r="AE484" s="38">
        <v>2</v>
      </c>
      <c r="AF484">
        <v>9</v>
      </c>
      <c r="AG484">
        <v>9</v>
      </c>
      <c r="AH484">
        <v>9</v>
      </c>
      <c r="AI484">
        <v>3</v>
      </c>
      <c r="AL484" t="s">
        <v>297</v>
      </c>
      <c r="AX484" t="s">
        <v>1393</v>
      </c>
    </row>
    <row r="485" spans="1:50" hidden="1" x14ac:dyDescent="0.25">
      <c r="A485" s="20" t="s">
        <v>130</v>
      </c>
      <c r="B485" s="28" t="s">
        <v>137</v>
      </c>
      <c r="C485">
        <v>39.770000000000003</v>
      </c>
      <c r="D485">
        <v>39.970000000000006</v>
      </c>
      <c r="E485" s="15">
        <v>2</v>
      </c>
      <c r="F485" s="90"/>
      <c r="G485">
        <v>14</v>
      </c>
      <c r="H485">
        <v>9</v>
      </c>
      <c r="J485" s="52" t="s">
        <v>56</v>
      </c>
      <c r="K485" s="52" t="s">
        <v>56</v>
      </c>
      <c r="L485" s="25" t="s">
        <v>138</v>
      </c>
      <c r="M485" s="101"/>
      <c r="N485">
        <v>133</v>
      </c>
      <c r="O485">
        <v>133</v>
      </c>
      <c r="P485">
        <v>1123</v>
      </c>
      <c r="S485">
        <v>2.7</v>
      </c>
      <c r="U485" s="32" t="str">
        <f>VLOOKUP(AF485, method!$A$1:$B$15, 2, 0)</f>
        <v>中前</v>
      </c>
      <c r="V485">
        <v>1650</v>
      </c>
      <c r="W485">
        <v>1</v>
      </c>
      <c r="X485">
        <v>22</v>
      </c>
      <c r="Y485">
        <v>4</v>
      </c>
      <c r="Z485">
        <v>26</v>
      </c>
      <c r="AA485" s="40" t="s">
        <v>426</v>
      </c>
      <c r="AB485" s="35" t="s">
        <v>370</v>
      </c>
      <c r="AC485">
        <v>5</v>
      </c>
      <c r="AD485">
        <v>37</v>
      </c>
      <c r="AE485" s="38" t="s">
        <v>463</v>
      </c>
      <c r="AF485">
        <v>4</v>
      </c>
      <c r="AG485">
        <v>3</v>
      </c>
      <c r="AH485">
        <v>3</v>
      </c>
      <c r="AI485">
        <v>2</v>
      </c>
      <c r="AL485" t="s">
        <v>385</v>
      </c>
      <c r="AX485" t="s">
        <v>1393</v>
      </c>
    </row>
    <row r="486" spans="1:50" hidden="1" x14ac:dyDescent="0.25">
      <c r="A486" s="20" t="s">
        <v>130</v>
      </c>
      <c r="B486" s="28" t="s">
        <v>137</v>
      </c>
      <c r="C486">
        <v>39.5</v>
      </c>
      <c r="D486">
        <v>40.300000000000004</v>
      </c>
      <c r="E486" s="15">
        <v>1</v>
      </c>
      <c r="F486" s="90"/>
      <c r="G486">
        <v>14</v>
      </c>
      <c r="H486">
        <v>2</v>
      </c>
      <c r="J486" s="52" t="s">
        <v>56</v>
      </c>
      <c r="K486" s="52" t="s">
        <v>56</v>
      </c>
      <c r="L486" s="25" t="s">
        <v>138</v>
      </c>
      <c r="M486" s="101"/>
      <c r="N486">
        <v>133</v>
      </c>
      <c r="O486">
        <v>128</v>
      </c>
      <c r="P486">
        <v>1118</v>
      </c>
      <c r="S486">
        <v>4.4000000000000004</v>
      </c>
      <c r="U486" s="32" t="str">
        <f>VLOOKUP(AF486, method!$A$1:$B$15, 2, 0)</f>
        <v>中前</v>
      </c>
      <c r="V486">
        <v>1650</v>
      </c>
      <c r="W486">
        <v>1</v>
      </c>
      <c r="X486">
        <v>18</v>
      </c>
      <c r="Y486">
        <v>3</v>
      </c>
      <c r="Z486">
        <v>26</v>
      </c>
      <c r="AA486" s="40" t="s">
        <v>376</v>
      </c>
      <c r="AB486" s="35" t="s">
        <v>370</v>
      </c>
      <c r="AC486">
        <v>5</v>
      </c>
      <c r="AD486">
        <v>32</v>
      </c>
      <c r="AE486" s="37" t="s">
        <v>682</v>
      </c>
      <c r="AF486">
        <v>5</v>
      </c>
      <c r="AG486">
        <v>5</v>
      </c>
      <c r="AH486">
        <v>6</v>
      </c>
      <c r="AI486">
        <v>1</v>
      </c>
      <c r="AL486" t="s">
        <v>596</v>
      </c>
      <c r="AX486" t="s">
        <v>1393</v>
      </c>
    </row>
    <row r="487" spans="1:50" hidden="1" x14ac:dyDescent="0.25">
      <c r="A487" s="20" t="s">
        <v>130</v>
      </c>
      <c r="B487" s="28" t="s">
        <v>137</v>
      </c>
      <c r="C487">
        <v>40.22</v>
      </c>
      <c r="D487">
        <v>40.32</v>
      </c>
      <c r="E487">
        <v>10</v>
      </c>
      <c r="G487">
        <v>14</v>
      </c>
      <c r="H487">
        <v>12</v>
      </c>
      <c r="J487" s="52" t="s">
        <v>56</v>
      </c>
      <c r="K487" s="45" t="s">
        <v>22</v>
      </c>
      <c r="L487" s="18" t="s">
        <v>74</v>
      </c>
      <c r="M487" s="94"/>
      <c r="N487">
        <v>133</v>
      </c>
      <c r="O487">
        <v>129</v>
      </c>
      <c r="P487">
        <v>1125</v>
      </c>
      <c r="S487">
        <v>35</v>
      </c>
      <c r="U487" s="33" t="str">
        <f>VLOOKUP(AF487, method!$A$1:$B$15, 2, 0)</f>
        <v>留後</v>
      </c>
      <c r="V487">
        <v>1650</v>
      </c>
      <c r="W487">
        <v>1</v>
      </c>
      <c r="X487">
        <v>28</v>
      </c>
      <c r="Y487">
        <v>1</v>
      </c>
      <c r="Z487">
        <v>26</v>
      </c>
      <c r="AA487" s="40" t="s">
        <v>398</v>
      </c>
      <c r="AB487" s="35" t="s">
        <v>370</v>
      </c>
      <c r="AC487">
        <v>5</v>
      </c>
      <c r="AD487">
        <v>34</v>
      </c>
      <c r="AE487" s="37" t="s">
        <v>531</v>
      </c>
      <c r="AF487">
        <v>12</v>
      </c>
      <c r="AG487">
        <v>12</v>
      </c>
      <c r="AH487">
        <v>12</v>
      </c>
      <c r="AI487">
        <v>10</v>
      </c>
      <c r="AL487" t="s">
        <v>294</v>
      </c>
      <c r="AX487" t="s">
        <v>1393</v>
      </c>
    </row>
    <row r="488" spans="1:50" hidden="1" x14ac:dyDescent="0.25">
      <c r="A488" s="20" t="s">
        <v>130</v>
      </c>
      <c r="B488" s="28" t="s">
        <v>137</v>
      </c>
      <c r="C488">
        <v>51.59</v>
      </c>
      <c r="D488">
        <v>51.790000000000006</v>
      </c>
      <c r="E488">
        <v>12</v>
      </c>
      <c r="G488">
        <v>14</v>
      </c>
      <c r="H488">
        <v>8</v>
      </c>
      <c r="J488" s="52" t="s">
        <v>56</v>
      </c>
      <c r="K488" s="52" t="s">
        <v>56</v>
      </c>
      <c r="L488" s="18" t="s">
        <v>74</v>
      </c>
      <c r="M488" s="94"/>
      <c r="N488">
        <v>133</v>
      </c>
      <c r="O488">
        <v>132</v>
      </c>
      <c r="P488">
        <v>1127</v>
      </c>
      <c r="S488">
        <v>19</v>
      </c>
      <c r="U488" s="32" t="str">
        <f>VLOOKUP(AF488, method!$A$1:$B$15, 2, 0)</f>
        <v>中前</v>
      </c>
      <c r="V488">
        <v>1800</v>
      </c>
      <c r="W488">
        <v>1</v>
      </c>
      <c r="X488">
        <v>27</v>
      </c>
      <c r="Y488">
        <v>12</v>
      </c>
      <c r="Z488">
        <v>25</v>
      </c>
      <c r="AA488" s="41" t="s">
        <v>400</v>
      </c>
      <c r="AB488" s="35" t="s">
        <v>377</v>
      </c>
      <c r="AC488">
        <v>5</v>
      </c>
      <c r="AD488">
        <v>36</v>
      </c>
      <c r="AE488" s="37" t="s">
        <v>419</v>
      </c>
      <c r="AF488">
        <v>7</v>
      </c>
      <c r="AG488">
        <v>8</v>
      </c>
      <c r="AH488">
        <v>9</v>
      </c>
      <c r="AI488">
        <v>10</v>
      </c>
      <c r="AJ488">
        <v>12</v>
      </c>
      <c r="AL488" t="s">
        <v>294</v>
      </c>
      <c r="AX488" t="s">
        <v>1393</v>
      </c>
    </row>
    <row r="489" spans="1:50" hidden="1" x14ac:dyDescent="0.25">
      <c r="A489" s="20" t="s">
        <v>130</v>
      </c>
      <c r="B489" s="28" t="s">
        <v>137</v>
      </c>
      <c r="C489">
        <v>41.2</v>
      </c>
      <c r="D489">
        <v>41.400000000000006</v>
      </c>
      <c r="E489">
        <v>5</v>
      </c>
      <c r="G489">
        <v>14</v>
      </c>
      <c r="H489">
        <v>10</v>
      </c>
      <c r="J489" s="52" t="s">
        <v>56</v>
      </c>
      <c r="K489" s="74" t="s">
        <v>357</v>
      </c>
      <c r="L489" s="18" t="s">
        <v>74</v>
      </c>
      <c r="M489" s="94"/>
      <c r="N489">
        <v>133</v>
      </c>
      <c r="O489">
        <v>133</v>
      </c>
      <c r="P489">
        <v>1118</v>
      </c>
      <c r="S489">
        <v>17</v>
      </c>
      <c r="U489" s="31" t="str">
        <f>VLOOKUP(AF489, method!$A$1:$B$15, 2, 0)</f>
        <v>中後</v>
      </c>
      <c r="V489">
        <v>1650</v>
      </c>
      <c r="W489">
        <v>1</v>
      </c>
      <c r="X489">
        <v>10</v>
      </c>
      <c r="Y489">
        <v>12</v>
      </c>
      <c r="Z489">
        <v>25</v>
      </c>
      <c r="AA489" s="40" t="s">
        <v>376</v>
      </c>
      <c r="AB489" s="35" t="s">
        <v>377</v>
      </c>
      <c r="AC489">
        <v>5</v>
      </c>
      <c r="AD489">
        <v>38</v>
      </c>
      <c r="AE489" s="37">
        <v>3</v>
      </c>
      <c r="AF489">
        <v>10</v>
      </c>
      <c r="AG489">
        <v>11</v>
      </c>
      <c r="AH489">
        <v>12</v>
      </c>
      <c r="AI489">
        <v>5</v>
      </c>
      <c r="AL489" t="s">
        <v>684</v>
      </c>
      <c r="AX489" t="s">
        <v>1393</v>
      </c>
    </row>
    <row r="490" spans="1:50" hidden="1" x14ac:dyDescent="0.25">
      <c r="A490" s="20" t="s">
        <v>130</v>
      </c>
      <c r="B490" s="28" t="s">
        <v>137</v>
      </c>
      <c r="C490">
        <v>40.99</v>
      </c>
      <c r="D490">
        <v>41.99</v>
      </c>
      <c r="E490">
        <v>10</v>
      </c>
      <c r="G490">
        <v>14</v>
      </c>
      <c r="H490">
        <v>3</v>
      </c>
      <c r="J490" s="52" t="s">
        <v>56</v>
      </c>
      <c r="K490" s="62" t="s">
        <v>154</v>
      </c>
      <c r="L490" s="18" t="s">
        <v>74</v>
      </c>
      <c r="M490" s="94"/>
      <c r="N490">
        <v>133</v>
      </c>
      <c r="O490">
        <v>116</v>
      </c>
      <c r="P490">
        <v>1116</v>
      </c>
      <c r="S490">
        <v>6.4</v>
      </c>
      <c r="U490" s="30" t="str">
        <f>VLOOKUP(AF490, method!$A$1:$B$15, 2, 0)</f>
        <v>放頭</v>
      </c>
      <c r="V490">
        <v>1650</v>
      </c>
      <c r="W490">
        <v>1</v>
      </c>
      <c r="X490">
        <v>19</v>
      </c>
      <c r="Y490">
        <v>11</v>
      </c>
      <c r="Z490">
        <v>25</v>
      </c>
      <c r="AA490" s="40" t="s">
        <v>426</v>
      </c>
      <c r="AB490" s="35" t="s">
        <v>377</v>
      </c>
      <c r="AC490">
        <v>4</v>
      </c>
      <c r="AD490">
        <v>40</v>
      </c>
      <c r="AE490" s="37" t="s">
        <v>408</v>
      </c>
      <c r="AF490">
        <v>3</v>
      </c>
      <c r="AG490">
        <v>2</v>
      </c>
      <c r="AH490">
        <v>2</v>
      </c>
      <c r="AI490">
        <v>10</v>
      </c>
      <c r="AL490" t="s">
        <v>160</v>
      </c>
      <c r="AX490" t="s">
        <v>1393</v>
      </c>
    </row>
    <row r="491" spans="1:50" hidden="1" x14ac:dyDescent="0.25">
      <c r="A491" s="20" t="s">
        <v>130</v>
      </c>
      <c r="B491" s="28" t="s">
        <v>137</v>
      </c>
      <c r="C491">
        <v>51.45</v>
      </c>
      <c r="D491">
        <v>52.35</v>
      </c>
      <c r="E491">
        <v>6</v>
      </c>
      <c r="G491">
        <v>14</v>
      </c>
      <c r="H491">
        <v>3</v>
      </c>
      <c r="J491" s="52" t="s">
        <v>56</v>
      </c>
      <c r="K491" s="59" t="s">
        <v>111</v>
      </c>
      <c r="L491" s="18" t="s">
        <v>74</v>
      </c>
      <c r="M491" s="94"/>
      <c r="N491">
        <v>133</v>
      </c>
      <c r="O491">
        <v>119</v>
      </c>
      <c r="P491">
        <v>1104</v>
      </c>
      <c r="S491">
        <v>15</v>
      </c>
      <c r="U491" s="31" t="str">
        <f>VLOOKUP(AF491, method!$A$1:$B$15, 2, 0)</f>
        <v>中後</v>
      </c>
      <c r="V491">
        <v>1800</v>
      </c>
      <c r="W491">
        <v>1</v>
      </c>
      <c r="X491">
        <v>30</v>
      </c>
      <c r="Y491">
        <v>10</v>
      </c>
      <c r="Z491">
        <v>25</v>
      </c>
      <c r="AA491" s="41" t="s">
        <v>400</v>
      </c>
      <c r="AB491" s="35" t="s">
        <v>377</v>
      </c>
      <c r="AC491">
        <v>4</v>
      </c>
      <c r="AD491">
        <v>43</v>
      </c>
      <c r="AE491" s="37" t="s">
        <v>525</v>
      </c>
      <c r="AF491">
        <v>8</v>
      </c>
      <c r="AG491">
        <v>7</v>
      </c>
      <c r="AH491">
        <v>7</v>
      </c>
      <c r="AI491">
        <v>7</v>
      </c>
      <c r="AJ491">
        <v>6</v>
      </c>
      <c r="AL491" t="s">
        <v>160</v>
      </c>
      <c r="AX491" t="s">
        <v>1393</v>
      </c>
    </row>
    <row r="492" spans="1:50" hidden="1" x14ac:dyDescent="0.25">
      <c r="A492" s="20" t="s">
        <v>130</v>
      </c>
      <c r="B492" s="28" t="s">
        <v>137</v>
      </c>
      <c r="C492">
        <v>34.35</v>
      </c>
      <c r="D492">
        <v>34.85</v>
      </c>
      <c r="E492">
        <v>6</v>
      </c>
      <c r="G492">
        <v>14</v>
      </c>
      <c r="H492">
        <v>13</v>
      </c>
      <c r="J492" s="52" t="s">
        <v>56</v>
      </c>
      <c r="K492" s="48" t="s">
        <v>37</v>
      </c>
      <c r="L492" s="18" t="s">
        <v>74</v>
      </c>
      <c r="M492" s="94"/>
      <c r="N492">
        <v>133</v>
      </c>
      <c r="O492">
        <v>119</v>
      </c>
      <c r="P492">
        <v>1109</v>
      </c>
      <c r="S492">
        <v>24</v>
      </c>
      <c r="U492" s="30" t="str">
        <f>VLOOKUP(AF492, method!$A$1:$B$15, 2, 0)</f>
        <v>放頭</v>
      </c>
      <c r="V492" s="42">
        <v>1600</v>
      </c>
      <c r="W492">
        <v>1</v>
      </c>
      <c r="X492">
        <v>26</v>
      </c>
      <c r="Y492">
        <v>10</v>
      </c>
      <c r="Z492">
        <v>25</v>
      </c>
      <c r="AA492" s="39" t="s">
        <v>369</v>
      </c>
      <c r="AB492" s="35" t="s">
        <v>370</v>
      </c>
      <c r="AC492">
        <v>4</v>
      </c>
      <c r="AD492">
        <v>43</v>
      </c>
      <c r="AE492" s="37">
        <v>3</v>
      </c>
      <c r="AF492">
        <v>3</v>
      </c>
      <c r="AG492">
        <v>2</v>
      </c>
      <c r="AH492">
        <v>2</v>
      </c>
      <c r="AI492">
        <v>6</v>
      </c>
      <c r="AL492" t="s">
        <v>160</v>
      </c>
      <c r="AX492" t="s">
        <v>1393</v>
      </c>
    </row>
    <row r="493" spans="1:50" hidden="1" x14ac:dyDescent="0.25">
      <c r="A493" s="20" t="s">
        <v>130</v>
      </c>
      <c r="B493" s="28" t="s">
        <v>137</v>
      </c>
      <c r="C493">
        <v>39.840000000000003</v>
      </c>
      <c r="D493">
        <v>40.440000000000005</v>
      </c>
      <c r="E493">
        <v>10</v>
      </c>
      <c r="G493">
        <v>14</v>
      </c>
      <c r="H493">
        <v>8</v>
      </c>
      <c r="J493" s="52" t="s">
        <v>56</v>
      </c>
      <c r="K493" s="59" t="s">
        <v>111</v>
      </c>
      <c r="L493" s="18" t="s">
        <v>74</v>
      </c>
      <c r="M493" s="94"/>
      <c r="N493">
        <v>133</v>
      </c>
      <c r="O493">
        <v>120</v>
      </c>
      <c r="P493">
        <v>1110</v>
      </c>
      <c r="S493">
        <v>14</v>
      </c>
      <c r="U493" s="32" t="str">
        <f>VLOOKUP(AF493, method!$A$1:$B$15, 2, 0)</f>
        <v>中前</v>
      </c>
      <c r="V493">
        <v>1650</v>
      </c>
      <c r="W493">
        <v>1</v>
      </c>
      <c r="X493">
        <v>8</v>
      </c>
      <c r="Y493">
        <v>10</v>
      </c>
      <c r="Z493">
        <v>25</v>
      </c>
      <c r="AA493" s="40" t="s">
        <v>446</v>
      </c>
      <c r="AB493" s="35" t="s">
        <v>370</v>
      </c>
      <c r="AC493">
        <v>4</v>
      </c>
      <c r="AD493">
        <v>45</v>
      </c>
      <c r="AE493" s="37" t="s">
        <v>612</v>
      </c>
      <c r="AF493">
        <v>7</v>
      </c>
      <c r="AG493">
        <v>6</v>
      </c>
      <c r="AH493">
        <v>7</v>
      </c>
      <c r="AI493">
        <v>10</v>
      </c>
      <c r="AL493" t="s">
        <v>160</v>
      </c>
      <c r="AX493" t="s">
        <v>1393</v>
      </c>
    </row>
    <row r="494" spans="1:50" hidden="1" x14ac:dyDescent="0.25">
      <c r="A494" s="20" t="s">
        <v>130</v>
      </c>
      <c r="B494" s="28" t="s">
        <v>137</v>
      </c>
      <c r="C494">
        <v>41.88</v>
      </c>
      <c r="D494">
        <v>42.38</v>
      </c>
      <c r="E494">
        <v>11</v>
      </c>
      <c r="G494">
        <v>14</v>
      </c>
      <c r="H494">
        <v>7</v>
      </c>
      <c r="J494" s="52" t="s">
        <v>56</v>
      </c>
      <c r="K494" s="51" t="s">
        <v>52</v>
      </c>
      <c r="L494" s="18" t="s">
        <v>74</v>
      </c>
      <c r="M494" s="94"/>
      <c r="N494">
        <v>133</v>
      </c>
      <c r="O494">
        <v>123</v>
      </c>
      <c r="P494">
        <v>1117</v>
      </c>
      <c r="S494">
        <v>11</v>
      </c>
      <c r="U494" s="30" t="str">
        <f>VLOOKUP(AF494, method!$A$1:$B$15, 2, 0)</f>
        <v>放頭</v>
      </c>
      <c r="V494">
        <v>1650</v>
      </c>
      <c r="W494">
        <v>1</v>
      </c>
      <c r="X494">
        <v>10</v>
      </c>
      <c r="Y494">
        <v>9</v>
      </c>
      <c r="Z494">
        <v>25</v>
      </c>
      <c r="AA494" s="40" t="s">
        <v>376</v>
      </c>
      <c r="AB494" s="35" t="s">
        <v>377</v>
      </c>
      <c r="AC494">
        <v>4</v>
      </c>
      <c r="AD494">
        <v>47</v>
      </c>
      <c r="AE494" s="37">
        <v>9</v>
      </c>
      <c r="AF494">
        <v>3</v>
      </c>
      <c r="AG494">
        <v>4</v>
      </c>
      <c r="AH494">
        <v>4</v>
      </c>
      <c r="AI494">
        <v>11</v>
      </c>
      <c r="AL494" t="s">
        <v>160</v>
      </c>
      <c r="AX494" t="s">
        <v>1393</v>
      </c>
    </row>
    <row r="495" spans="1:50" hidden="1" x14ac:dyDescent="0.25">
      <c r="A495" s="20" t="s">
        <v>130</v>
      </c>
      <c r="B495" s="28" t="s">
        <v>137</v>
      </c>
      <c r="C495">
        <v>36.11</v>
      </c>
      <c r="D495">
        <v>36.409999999999997</v>
      </c>
      <c r="E495">
        <v>8</v>
      </c>
      <c r="G495">
        <v>14</v>
      </c>
      <c r="H495">
        <v>11</v>
      </c>
      <c r="J495" s="52" t="s">
        <v>56</v>
      </c>
      <c r="K495" s="51" t="s">
        <v>52</v>
      </c>
      <c r="L495" s="18" t="s">
        <v>74</v>
      </c>
      <c r="M495" s="94"/>
      <c r="N495">
        <v>133</v>
      </c>
      <c r="O495">
        <v>125</v>
      </c>
      <c r="P495">
        <v>1105</v>
      </c>
      <c r="S495">
        <v>9.6999999999999993</v>
      </c>
      <c r="U495" s="33" t="str">
        <f>VLOOKUP(AF495, method!$A$1:$B$15, 2, 0)</f>
        <v>留後</v>
      </c>
      <c r="V495" s="42">
        <v>1600</v>
      </c>
      <c r="W495">
        <v>1</v>
      </c>
      <c r="X495">
        <v>1</v>
      </c>
      <c r="Y495">
        <v>7</v>
      </c>
      <c r="Z495">
        <v>25</v>
      </c>
      <c r="AA495" s="39" t="s">
        <v>413</v>
      </c>
      <c r="AB495" s="35" t="s">
        <v>377</v>
      </c>
      <c r="AC495">
        <v>4</v>
      </c>
      <c r="AD495">
        <v>48</v>
      </c>
      <c r="AE495" s="37" t="s">
        <v>570</v>
      </c>
      <c r="AF495">
        <v>12</v>
      </c>
      <c r="AG495">
        <v>11</v>
      </c>
      <c r="AH495">
        <v>12</v>
      </c>
      <c r="AI495">
        <v>8</v>
      </c>
      <c r="AL495" t="s">
        <v>160</v>
      </c>
      <c r="AX495" t="s">
        <v>1393</v>
      </c>
    </row>
    <row r="496" spans="1:50" hidden="1" x14ac:dyDescent="0.25">
      <c r="A496" s="20" t="s">
        <v>130</v>
      </c>
      <c r="B496" s="28" t="s">
        <v>137</v>
      </c>
      <c r="C496">
        <v>40.64</v>
      </c>
      <c r="D496">
        <v>41.040000000000006</v>
      </c>
      <c r="E496">
        <v>6</v>
      </c>
      <c r="G496">
        <v>14</v>
      </c>
      <c r="H496">
        <v>8</v>
      </c>
      <c r="J496" s="52" t="s">
        <v>56</v>
      </c>
      <c r="K496" s="55" t="s">
        <v>69</v>
      </c>
      <c r="L496" s="18" t="s">
        <v>74</v>
      </c>
      <c r="M496" s="94"/>
      <c r="N496">
        <v>133</v>
      </c>
      <c r="O496">
        <v>126</v>
      </c>
      <c r="P496">
        <v>1108</v>
      </c>
      <c r="S496">
        <v>4.2</v>
      </c>
      <c r="U496" s="30" t="str">
        <f>VLOOKUP(AF496, method!$A$1:$B$15, 2, 0)</f>
        <v>放頭</v>
      </c>
      <c r="V496">
        <v>1650</v>
      </c>
      <c r="W496">
        <v>1</v>
      </c>
      <c r="X496">
        <v>11</v>
      </c>
      <c r="Y496">
        <v>6</v>
      </c>
      <c r="Z496">
        <v>25</v>
      </c>
      <c r="AA496" s="40" t="s">
        <v>426</v>
      </c>
      <c r="AB496" s="35" t="s">
        <v>370</v>
      </c>
      <c r="AC496">
        <v>4</v>
      </c>
      <c r="AD496">
        <v>48</v>
      </c>
      <c r="AE496" s="37">
        <v>6</v>
      </c>
      <c r="AF496">
        <v>2</v>
      </c>
      <c r="AG496">
        <v>1</v>
      </c>
      <c r="AH496">
        <v>1</v>
      </c>
      <c r="AI496">
        <v>6</v>
      </c>
      <c r="AL496" t="s">
        <v>160</v>
      </c>
      <c r="AX496" t="s">
        <v>1393</v>
      </c>
    </row>
    <row r="497" spans="1:50" hidden="1" x14ac:dyDescent="0.25">
      <c r="A497" s="20" t="s">
        <v>130</v>
      </c>
      <c r="B497" s="28" t="s">
        <v>137</v>
      </c>
      <c r="C497">
        <v>39.5</v>
      </c>
      <c r="D497">
        <v>40.199999999999996</v>
      </c>
      <c r="E497" s="15">
        <v>2</v>
      </c>
      <c r="F497" s="90"/>
      <c r="G497">
        <v>14</v>
      </c>
      <c r="H497">
        <v>3</v>
      </c>
      <c r="J497" s="52" t="s">
        <v>56</v>
      </c>
      <c r="K497" s="55" t="s">
        <v>69</v>
      </c>
      <c r="L497" s="18" t="s">
        <v>74</v>
      </c>
      <c r="M497" s="94"/>
      <c r="N497">
        <v>133</v>
      </c>
      <c r="O497">
        <v>123</v>
      </c>
      <c r="P497">
        <v>1101</v>
      </c>
      <c r="S497">
        <v>5.5</v>
      </c>
      <c r="U497" s="30" t="str">
        <f>VLOOKUP(AF497, method!$A$1:$B$15, 2, 0)</f>
        <v>放頭</v>
      </c>
      <c r="V497">
        <v>1650</v>
      </c>
      <c r="W497">
        <v>1</v>
      </c>
      <c r="X497">
        <v>21</v>
      </c>
      <c r="Y497">
        <v>5</v>
      </c>
      <c r="Z497">
        <v>25</v>
      </c>
      <c r="AA497" s="40" t="s">
        <v>398</v>
      </c>
      <c r="AB497" s="35" t="s">
        <v>370</v>
      </c>
      <c r="AC497">
        <v>4</v>
      </c>
      <c r="AD497">
        <v>48</v>
      </c>
      <c r="AE497" s="37" t="s">
        <v>436</v>
      </c>
      <c r="AF497">
        <v>2</v>
      </c>
      <c r="AG497">
        <v>2</v>
      </c>
      <c r="AH497">
        <v>3</v>
      </c>
      <c r="AI497">
        <v>2</v>
      </c>
      <c r="AL497" t="s">
        <v>160</v>
      </c>
      <c r="AX497" t="s">
        <v>1393</v>
      </c>
    </row>
    <row r="498" spans="1:50" hidden="1" x14ac:dyDescent="0.25">
      <c r="A498" s="20" t="s">
        <v>130</v>
      </c>
      <c r="B498" s="28" t="s">
        <v>137</v>
      </c>
      <c r="C498">
        <v>48.97</v>
      </c>
      <c r="D498">
        <v>49.47</v>
      </c>
      <c r="E498">
        <v>4</v>
      </c>
      <c r="G498">
        <v>14</v>
      </c>
      <c r="H498">
        <v>8</v>
      </c>
      <c r="J498" s="52" t="s">
        <v>56</v>
      </c>
      <c r="K498" s="55" t="s">
        <v>69</v>
      </c>
      <c r="L498" s="18" t="s">
        <v>74</v>
      </c>
      <c r="M498" s="94"/>
      <c r="N498">
        <v>133</v>
      </c>
      <c r="O498">
        <v>123</v>
      </c>
      <c r="P498">
        <v>1112</v>
      </c>
      <c r="S498">
        <v>7.8</v>
      </c>
      <c r="U498" s="31" t="str">
        <f>VLOOKUP(AF498, method!$A$1:$B$15, 2, 0)</f>
        <v>中後</v>
      </c>
      <c r="V498">
        <v>1800</v>
      </c>
      <c r="W498">
        <v>1</v>
      </c>
      <c r="X498">
        <v>30</v>
      </c>
      <c r="Y498">
        <v>4</v>
      </c>
      <c r="Z498">
        <v>25</v>
      </c>
      <c r="AA498" s="40" t="s">
        <v>446</v>
      </c>
      <c r="AB498" s="35" t="s">
        <v>370</v>
      </c>
      <c r="AC498">
        <v>4</v>
      </c>
      <c r="AD498">
        <v>48</v>
      </c>
      <c r="AE498" s="38" t="s">
        <v>550</v>
      </c>
      <c r="AF498">
        <v>9</v>
      </c>
      <c r="AG498">
        <v>9</v>
      </c>
      <c r="AH498">
        <v>9</v>
      </c>
      <c r="AI498">
        <v>7</v>
      </c>
      <c r="AJ498">
        <v>4</v>
      </c>
      <c r="AL498" t="s">
        <v>160</v>
      </c>
      <c r="AX498" t="s">
        <v>1393</v>
      </c>
    </row>
    <row r="499" spans="1:50" hidden="1" x14ac:dyDescent="0.25">
      <c r="A499" s="20" t="s">
        <v>130</v>
      </c>
      <c r="B499" s="28" t="s">
        <v>137</v>
      </c>
      <c r="C499">
        <v>39.6</v>
      </c>
      <c r="D499">
        <v>40.299999999999997</v>
      </c>
      <c r="E499" s="15">
        <v>3</v>
      </c>
      <c r="F499" s="90"/>
      <c r="G499">
        <v>14</v>
      </c>
      <c r="H499">
        <v>3</v>
      </c>
      <c r="J499" s="52" t="s">
        <v>56</v>
      </c>
      <c r="K499" s="55" t="s">
        <v>69</v>
      </c>
      <c r="L499" s="18" t="s">
        <v>74</v>
      </c>
      <c r="M499" s="94"/>
      <c r="N499">
        <v>133</v>
      </c>
      <c r="O499">
        <v>123</v>
      </c>
      <c r="P499">
        <v>1103</v>
      </c>
      <c r="S499">
        <v>2.7</v>
      </c>
      <c r="U499" s="32" t="str">
        <f>VLOOKUP(AF499, method!$A$1:$B$15, 2, 0)</f>
        <v>中前</v>
      </c>
      <c r="V499">
        <v>1650</v>
      </c>
      <c r="W499">
        <v>1</v>
      </c>
      <c r="X499">
        <v>16</v>
      </c>
      <c r="Y499">
        <v>4</v>
      </c>
      <c r="Z499">
        <v>25</v>
      </c>
      <c r="AA499" s="40" t="s">
        <v>426</v>
      </c>
      <c r="AB499" s="35" t="s">
        <v>370</v>
      </c>
      <c r="AC499">
        <v>4</v>
      </c>
      <c r="AD499">
        <v>47</v>
      </c>
      <c r="AE499" s="38" t="s">
        <v>463</v>
      </c>
      <c r="AF499">
        <v>6</v>
      </c>
      <c r="AG499">
        <v>6</v>
      </c>
      <c r="AH499">
        <v>6</v>
      </c>
      <c r="AI499">
        <v>3</v>
      </c>
      <c r="AL499" t="s">
        <v>160</v>
      </c>
      <c r="AX499" t="s">
        <v>1393</v>
      </c>
    </row>
    <row r="500" spans="1:50" hidden="1" x14ac:dyDescent="0.25">
      <c r="A500" s="20" t="s">
        <v>130</v>
      </c>
      <c r="B500" s="28" t="s">
        <v>137</v>
      </c>
      <c r="C500">
        <v>39.590000000000003</v>
      </c>
      <c r="D500">
        <v>40.190000000000005</v>
      </c>
      <c r="E500" s="15">
        <v>2</v>
      </c>
      <c r="F500" s="90"/>
      <c r="G500">
        <v>14</v>
      </c>
      <c r="H500">
        <v>9</v>
      </c>
      <c r="J500" s="52" t="s">
        <v>56</v>
      </c>
      <c r="K500" s="55" t="s">
        <v>69</v>
      </c>
      <c r="L500" s="18" t="s">
        <v>74</v>
      </c>
      <c r="M500" s="94"/>
      <c r="N500">
        <v>133</v>
      </c>
      <c r="O500">
        <v>121</v>
      </c>
      <c r="P500">
        <v>1116</v>
      </c>
      <c r="S500">
        <v>9.5</v>
      </c>
      <c r="U500" s="31" t="str">
        <f>VLOOKUP(AF500, method!$A$1:$B$15, 2, 0)</f>
        <v>中後</v>
      </c>
      <c r="V500">
        <v>1650</v>
      </c>
      <c r="W500">
        <v>1</v>
      </c>
      <c r="X500">
        <v>2</v>
      </c>
      <c r="Y500">
        <v>4</v>
      </c>
      <c r="Z500">
        <v>25</v>
      </c>
      <c r="AA500" s="40" t="s">
        <v>446</v>
      </c>
      <c r="AB500" s="35" t="s">
        <v>370</v>
      </c>
      <c r="AC500">
        <v>4</v>
      </c>
      <c r="AD500">
        <v>44</v>
      </c>
      <c r="AE500" s="38" t="s">
        <v>463</v>
      </c>
      <c r="AF500">
        <v>9</v>
      </c>
      <c r="AG500">
        <v>9</v>
      </c>
      <c r="AH500">
        <v>8</v>
      </c>
      <c r="AI500">
        <v>2</v>
      </c>
      <c r="AL500" t="s">
        <v>160</v>
      </c>
      <c r="AX500" t="s">
        <v>1393</v>
      </c>
    </row>
    <row r="501" spans="1:50" hidden="1" x14ac:dyDescent="0.25">
      <c r="A501" s="20" t="s">
        <v>130</v>
      </c>
      <c r="B501" s="28" t="s">
        <v>137</v>
      </c>
      <c r="C501">
        <v>34.46</v>
      </c>
      <c r="D501">
        <v>34.86</v>
      </c>
      <c r="E501" s="15">
        <v>1</v>
      </c>
      <c r="F501" s="90"/>
      <c r="G501">
        <v>14</v>
      </c>
      <c r="H501">
        <v>4</v>
      </c>
      <c r="J501" s="52" t="s">
        <v>56</v>
      </c>
      <c r="K501" s="51" t="s">
        <v>52</v>
      </c>
      <c r="L501" s="18" t="s">
        <v>74</v>
      </c>
      <c r="M501" s="94"/>
      <c r="N501">
        <v>133</v>
      </c>
      <c r="O501">
        <v>134</v>
      </c>
      <c r="P501">
        <v>1110</v>
      </c>
      <c r="S501">
        <v>2.4</v>
      </c>
      <c r="U501" s="32" t="str">
        <f>VLOOKUP(AF501, method!$A$1:$B$15, 2, 0)</f>
        <v>中前</v>
      </c>
      <c r="V501" s="42">
        <v>1600</v>
      </c>
      <c r="W501">
        <v>1</v>
      </c>
      <c r="X501">
        <v>15</v>
      </c>
      <c r="Y501">
        <v>3</v>
      </c>
      <c r="Z501">
        <v>25</v>
      </c>
      <c r="AA501" s="39" t="s">
        <v>430</v>
      </c>
      <c r="AB501" s="35" t="s">
        <v>370</v>
      </c>
      <c r="AC501">
        <v>5</v>
      </c>
      <c r="AD501">
        <v>38</v>
      </c>
      <c r="AE501" s="38" t="s">
        <v>463</v>
      </c>
      <c r="AF501">
        <v>7</v>
      </c>
      <c r="AG501">
        <v>6</v>
      </c>
      <c r="AH501">
        <v>6</v>
      </c>
      <c r="AI501">
        <v>1</v>
      </c>
      <c r="AL501" t="s">
        <v>160</v>
      </c>
      <c r="AX501" t="s">
        <v>1393</v>
      </c>
    </row>
    <row r="502" spans="1:50" hidden="1" x14ac:dyDescent="0.25">
      <c r="A502" s="20" t="s">
        <v>130</v>
      </c>
      <c r="B502" s="28" t="s">
        <v>137</v>
      </c>
      <c r="C502">
        <v>47.86</v>
      </c>
      <c r="D502">
        <v>48.36</v>
      </c>
      <c r="E502">
        <v>10</v>
      </c>
      <c r="G502">
        <v>14</v>
      </c>
      <c r="H502">
        <v>11</v>
      </c>
      <c r="J502" s="52" t="s">
        <v>56</v>
      </c>
      <c r="K502" s="60" t="s">
        <v>125</v>
      </c>
      <c r="L502" s="18" t="s">
        <v>74</v>
      </c>
      <c r="M502" s="94"/>
      <c r="N502">
        <v>133</v>
      </c>
      <c r="O502">
        <v>117</v>
      </c>
      <c r="P502">
        <v>1116</v>
      </c>
      <c r="S502">
        <v>5.9</v>
      </c>
      <c r="U502" s="30" t="str">
        <f>VLOOKUP(AF502, method!$A$1:$B$15, 2, 0)</f>
        <v>放頭</v>
      </c>
      <c r="V502">
        <v>1800</v>
      </c>
      <c r="W502">
        <v>1</v>
      </c>
      <c r="X502">
        <v>16</v>
      </c>
      <c r="Y502">
        <v>2</v>
      </c>
      <c r="Z502">
        <v>25</v>
      </c>
      <c r="AA502" s="39" t="s">
        <v>430</v>
      </c>
      <c r="AB502" s="35" t="s">
        <v>370</v>
      </c>
      <c r="AC502">
        <v>4</v>
      </c>
      <c r="AD502">
        <v>40</v>
      </c>
      <c r="AE502" s="37">
        <v>7</v>
      </c>
      <c r="AF502">
        <v>2</v>
      </c>
      <c r="AG502">
        <v>2</v>
      </c>
      <c r="AH502">
        <v>3</v>
      </c>
      <c r="AI502">
        <v>4</v>
      </c>
      <c r="AJ502">
        <v>10</v>
      </c>
      <c r="AL502" t="s">
        <v>160</v>
      </c>
      <c r="AX502" t="s">
        <v>1393</v>
      </c>
    </row>
    <row r="503" spans="1:50" hidden="1" x14ac:dyDescent="0.25">
      <c r="A503" s="20" t="s">
        <v>130</v>
      </c>
      <c r="B503" s="28" t="s">
        <v>137</v>
      </c>
      <c r="C503">
        <v>2.96</v>
      </c>
      <c r="D503">
        <v>3.96</v>
      </c>
      <c r="E503">
        <v>4</v>
      </c>
      <c r="G503">
        <v>14</v>
      </c>
      <c r="H503">
        <v>3</v>
      </c>
      <c r="J503" s="52" t="s">
        <v>56</v>
      </c>
      <c r="K503" s="59" t="s">
        <v>111</v>
      </c>
      <c r="L503" s="18" t="s">
        <v>74</v>
      </c>
      <c r="M503" s="94"/>
      <c r="N503">
        <v>133</v>
      </c>
      <c r="O503">
        <v>116</v>
      </c>
      <c r="P503">
        <v>1112</v>
      </c>
      <c r="S503">
        <v>4.3</v>
      </c>
      <c r="U503" s="30" t="str">
        <f>VLOOKUP(AF503, method!$A$1:$B$15, 2, 0)</f>
        <v>放頭</v>
      </c>
      <c r="V503">
        <v>2000</v>
      </c>
      <c r="W503">
        <v>2</v>
      </c>
      <c r="X503">
        <v>26</v>
      </c>
      <c r="Y503">
        <v>1</v>
      </c>
      <c r="Z503">
        <v>25</v>
      </c>
      <c r="AA503" s="39" t="s">
        <v>384</v>
      </c>
      <c r="AB503" s="35" t="s">
        <v>377</v>
      </c>
      <c r="AC503">
        <v>4</v>
      </c>
      <c r="AD503">
        <v>40</v>
      </c>
      <c r="AE503" s="38" t="s">
        <v>517</v>
      </c>
      <c r="AF503">
        <v>2</v>
      </c>
      <c r="AG503">
        <v>3</v>
      </c>
      <c r="AH503">
        <v>3</v>
      </c>
      <c r="AI503">
        <v>2</v>
      </c>
      <c r="AJ503">
        <v>4</v>
      </c>
      <c r="AL503" t="s">
        <v>691</v>
      </c>
      <c r="AX503" t="s">
        <v>1393</v>
      </c>
    </row>
    <row r="504" spans="1:50" hidden="1" x14ac:dyDescent="0.25">
      <c r="A504" s="20" t="s">
        <v>130</v>
      </c>
      <c r="B504" s="28" t="s">
        <v>137</v>
      </c>
      <c r="C504">
        <v>3.57</v>
      </c>
      <c r="D504">
        <v>4.57</v>
      </c>
      <c r="E504" s="15">
        <v>2</v>
      </c>
      <c r="F504" s="90"/>
      <c r="G504">
        <v>14</v>
      </c>
      <c r="H504">
        <v>4</v>
      </c>
      <c r="J504" s="52" t="s">
        <v>56</v>
      </c>
      <c r="K504" s="59" t="s">
        <v>111</v>
      </c>
      <c r="L504" s="18" t="s">
        <v>74</v>
      </c>
      <c r="M504" s="94"/>
      <c r="N504">
        <v>133</v>
      </c>
      <c r="O504">
        <v>116</v>
      </c>
      <c r="P504">
        <v>1101</v>
      </c>
      <c r="S504">
        <v>7.6</v>
      </c>
      <c r="U504" s="32" t="str">
        <f>VLOOKUP(AF504, method!$A$1:$B$15, 2, 0)</f>
        <v>中前</v>
      </c>
      <c r="V504">
        <v>2000</v>
      </c>
      <c r="W504">
        <v>2</v>
      </c>
      <c r="X504">
        <v>22</v>
      </c>
      <c r="Y504">
        <v>12</v>
      </c>
      <c r="Z504">
        <v>24</v>
      </c>
      <c r="AA504" s="39" t="s">
        <v>384</v>
      </c>
      <c r="AB504" s="35" t="s">
        <v>377</v>
      </c>
      <c r="AC504">
        <v>4</v>
      </c>
      <c r="AD504">
        <v>40</v>
      </c>
      <c r="AE504" s="38" t="s">
        <v>463</v>
      </c>
      <c r="AF504">
        <v>5</v>
      </c>
      <c r="AG504">
        <v>6</v>
      </c>
      <c r="AH504">
        <v>6</v>
      </c>
      <c r="AI504">
        <v>5</v>
      </c>
      <c r="AJ504">
        <v>2</v>
      </c>
      <c r="AL504" t="s">
        <v>18</v>
      </c>
      <c r="AX504" t="s">
        <v>1393</v>
      </c>
    </row>
    <row r="505" spans="1:50" hidden="1" x14ac:dyDescent="0.25">
      <c r="A505" s="20" t="s">
        <v>130</v>
      </c>
      <c r="B505" s="28" t="s">
        <v>137</v>
      </c>
      <c r="C505">
        <v>50.44</v>
      </c>
      <c r="D505">
        <v>50.94</v>
      </c>
      <c r="E505">
        <v>6</v>
      </c>
      <c r="G505">
        <v>14</v>
      </c>
      <c r="H505">
        <v>2</v>
      </c>
      <c r="J505" s="52" t="s">
        <v>56</v>
      </c>
      <c r="K505" s="66" t="s">
        <v>356</v>
      </c>
      <c r="L505" s="18" t="s">
        <v>74</v>
      </c>
      <c r="M505" s="94"/>
      <c r="N505">
        <v>133</v>
      </c>
      <c r="O505">
        <v>135</v>
      </c>
      <c r="P505">
        <v>1106</v>
      </c>
      <c r="S505">
        <v>3.2</v>
      </c>
      <c r="U505" s="30" t="str">
        <f>VLOOKUP(AF505, method!$A$1:$B$15, 2, 0)</f>
        <v>放頭</v>
      </c>
      <c r="V505">
        <v>1800</v>
      </c>
      <c r="W505">
        <v>1</v>
      </c>
      <c r="X505">
        <v>18</v>
      </c>
      <c r="Y505">
        <v>12</v>
      </c>
      <c r="Z505">
        <v>24</v>
      </c>
      <c r="AA505" s="41" t="s">
        <v>400</v>
      </c>
      <c r="AB505" s="35" t="s">
        <v>377</v>
      </c>
      <c r="AC505">
        <v>5</v>
      </c>
      <c r="AD505">
        <v>40</v>
      </c>
      <c r="AE505" s="37">
        <v>5</v>
      </c>
      <c r="AF505">
        <v>2</v>
      </c>
      <c r="AG505">
        <v>2</v>
      </c>
      <c r="AH505">
        <v>3</v>
      </c>
      <c r="AI505">
        <v>2</v>
      </c>
      <c r="AJ505">
        <v>6</v>
      </c>
      <c r="AL505" t="s">
        <v>18</v>
      </c>
      <c r="AX505" t="s">
        <v>1393</v>
      </c>
    </row>
    <row r="506" spans="1:50" hidden="1" x14ac:dyDescent="0.25">
      <c r="A506" s="20" t="s">
        <v>130</v>
      </c>
      <c r="B506" s="28" t="s">
        <v>137</v>
      </c>
      <c r="C506">
        <v>49.22</v>
      </c>
      <c r="D506">
        <v>50.12</v>
      </c>
      <c r="E506">
        <v>6</v>
      </c>
      <c r="G506">
        <v>14</v>
      </c>
      <c r="H506">
        <v>5</v>
      </c>
      <c r="J506" s="52" t="s">
        <v>56</v>
      </c>
      <c r="K506" s="60" t="s">
        <v>125</v>
      </c>
      <c r="L506" s="18" t="s">
        <v>74</v>
      </c>
      <c r="M506" s="94"/>
      <c r="N506">
        <v>133</v>
      </c>
      <c r="O506">
        <v>117</v>
      </c>
      <c r="P506">
        <v>1112</v>
      </c>
      <c r="S506">
        <v>5.3</v>
      </c>
      <c r="U506" s="33" t="str">
        <f>VLOOKUP(AF506, method!$A$1:$B$15, 2, 0)</f>
        <v>留後</v>
      </c>
      <c r="V506">
        <v>1800</v>
      </c>
      <c r="W506">
        <v>1</v>
      </c>
      <c r="X506">
        <v>1</v>
      </c>
      <c r="Y506">
        <v>12</v>
      </c>
      <c r="Z506">
        <v>24</v>
      </c>
      <c r="AA506" s="41" t="s">
        <v>400</v>
      </c>
      <c r="AB506" s="35" t="s">
        <v>377</v>
      </c>
      <c r="AC506">
        <v>4</v>
      </c>
      <c r="AD506">
        <v>42</v>
      </c>
      <c r="AE506" s="37" t="s">
        <v>410</v>
      </c>
      <c r="AF506">
        <v>12</v>
      </c>
      <c r="AG506">
        <v>12</v>
      </c>
      <c r="AH506">
        <v>9</v>
      </c>
      <c r="AI506">
        <v>7</v>
      </c>
      <c r="AJ506">
        <v>6</v>
      </c>
      <c r="AL506" t="s">
        <v>18</v>
      </c>
      <c r="AX506" t="s">
        <v>1393</v>
      </c>
    </row>
    <row r="507" spans="1:50" hidden="1" x14ac:dyDescent="0.25">
      <c r="A507" s="20" t="s">
        <v>130</v>
      </c>
      <c r="B507" s="28" t="s">
        <v>137</v>
      </c>
      <c r="C507">
        <v>34.630000000000003</v>
      </c>
      <c r="D507">
        <v>35.43</v>
      </c>
      <c r="E507">
        <v>6</v>
      </c>
      <c r="G507">
        <v>14</v>
      </c>
      <c r="H507">
        <v>5</v>
      </c>
      <c r="J507" s="52" t="s">
        <v>56</v>
      </c>
      <c r="K507" s="47" t="s">
        <v>32</v>
      </c>
      <c r="L507" s="18" t="s">
        <v>74</v>
      </c>
      <c r="M507" s="94"/>
      <c r="N507">
        <v>133</v>
      </c>
      <c r="O507">
        <v>121</v>
      </c>
      <c r="P507">
        <v>1110</v>
      </c>
      <c r="S507">
        <v>2</v>
      </c>
      <c r="U507" s="32" t="str">
        <f>VLOOKUP(AF507, method!$A$1:$B$15, 2, 0)</f>
        <v>中前</v>
      </c>
      <c r="V507" s="42">
        <v>1600</v>
      </c>
      <c r="W507">
        <v>1</v>
      </c>
      <c r="X507">
        <v>24</v>
      </c>
      <c r="Y507">
        <v>11</v>
      </c>
      <c r="Z507">
        <v>24</v>
      </c>
      <c r="AA507" s="39" t="s">
        <v>413</v>
      </c>
      <c r="AB507" s="35" t="s">
        <v>377</v>
      </c>
      <c r="AC507">
        <v>4</v>
      </c>
      <c r="AD507">
        <v>44</v>
      </c>
      <c r="AE507" s="37">
        <v>3</v>
      </c>
      <c r="AF507">
        <v>5</v>
      </c>
      <c r="AG507">
        <v>7</v>
      </c>
      <c r="AH507">
        <v>5</v>
      </c>
      <c r="AI507">
        <v>6</v>
      </c>
      <c r="AL507" t="s">
        <v>181</v>
      </c>
      <c r="AX507" t="s">
        <v>1393</v>
      </c>
    </row>
    <row r="508" spans="1:50" hidden="1" x14ac:dyDescent="0.25">
      <c r="A508" s="20" t="s">
        <v>130</v>
      </c>
      <c r="B508" s="28" t="s">
        <v>137</v>
      </c>
      <c r="C508">
        <v>34.67</v>
      </c>
      <c r="D508">
        <v>35.47</v>
      </c>
      <c r="E508" s="15">
        <v>3</v>
      </c>
      <c r="F508" s="90"/>
      <c r="G508">
        <v>14</v>
      </c>
      <c r="H508">
        <v>6</v>
      </c>
      <c r="J508" s="52" t="s">
        <v>56</v>
      </c>
      <c r="K508" s="45" t="s">
        <v>22</v>
      </c>
      <c r="L508" s="18" t="s">
        <v>74</v>
      </c>
      <c r="M508" s="94"/>
      <c r="N508">
        <v>133</v>
      </c>
      <c r="O508">
        <v>120</v>
      </c>
      <c r="P508">
        <v>1106</v>
      </c>
      <c r="S508">
        <v>3.8</v>
      </c>
      <c r="U508" s="32" t="str">
        <f>VLOOKUP(AF508, method!$A$1:$B$15, 2, 0)</f>
        <v>中前</v>
      </c>
      <c r="V508" s="42">
        <v>1600</v>
      </c>
      <c r="W508">
        <v>1</v>
      </c>
      <c r="X508">
        <v>3</v>
      </c>
      <c r="Y508">
        <v>11</v>
      </c>
      <c r="Z508">
        <v>24</v>
      </c>
      <c r="AA508" s="39" t="s">
        <v>430</v>
      </c>
      <c r="AB508" s="35" t="s">
        <v>370</v>
      </c>
      <c r="AC508">
        <v>4</v>
      </c>
      <c r="AD508">
        <v>44</v>
      </c>
      <c r="AE508" s="38" t="s">
        <v>468</v>
      </c>
      <c r="AF508">
        <v>5</v>
      </c>
      <c r="AG508">
        <v>5</v>
      </c>
      <c r="AH508">
        <v>4</v>
      </c>
      <c r="AI508">
        <v>3</v>
      </c>
      <c r="AL508" t="s">
        <v>385</v>
      </c>
      <c r="AX508" t="s">
        <v>1393</v>
      </c>
    </row>
    <row r="509" spans="1:50" hidden="1" x14ac:dyDescent="0.25">
      <c r="A509" s="20" t="s">
        <v>130</v>
      </c>
      <c r="B509" s="28" t="s">
        <v>137</v>
      </c>
      <c r="C509">
        <v>34.89</v>
      </c>
      <c r="D509">
        <v>35.79</v>
      </c>
      <c r="E509">
        <v>6</v>
      </c>
      <c r="G509">
        <v>14</v>
      </c>
      <c r="H509">
        <v>5</v>
      </c>
      <c r="J509" s="52" t="s">
        <v>56</v>
      </c>
      <c r="K509" s="60" t="s">
        <v>125</v>
      </c>
      <c r="L509" s="18" t="s">
        <v>74</v>
      </c>
      <c r="M509" s="94"/>
      <c r="N509">
        <v>133</v>
      </c>
      <c r="O509">
        <v>118</v>
      </c>
      <c r="P509">
        <v>1107</v>
      </c>
      <c r="S509">
        <v>4.0999999999999996</v>
      </c>
      <c r="U509" s="30" t="str">
        <f>VLOOKUP(AF509, method!$A$1:$B$15, 2, 0)</f>
        <v>放頭</v>
      </c>
      <c r="V509" s="42">
        <v>1600</v>
      </c>
      <c r="W509">
        <v>1</v>
      </c>
      <c r="X509">
        <v>13</v>
      </c>
      <c r="Y509">
        <v>10</v>
      </c>
      <c r="Z509">
        <v>24</v>
      </c>
      <c r="AA509" s="39" t="s">
        <v>384</v>
      </c>
      <c r="AB509" s="35" t="s">
        <v>370</v>
      </c>
      <c r="AC509">
        <v>4</v>
      </c>
      <c r="AD509">
        <v>45</v>
      </c>
      <c r="AE509" s="37">
        <v>4</v>
      </c>
      <c r="AF509">
        <v>3</v>
      </c>
      <c r="AG509">
        <v>4</v>
      </c>
      <c r="AH509">
        <v>2</v>
      </c>
      <c r="AI509">
        <v>6</v>
      </c>
      <c r="AL509" t="s">
        <v>385</v>
      </c>
      <c r="AX509" t="s">
        <v>1393</v>
      </c>
    </row>
    <row r="510" spans="1:50" hidden="1" x14ac:dyDescent="0.25">
      <c r="A510" s="20" t="s">
        <v>130</v>
      </c>
      <c r="B510" s="28" t="s">
        <v>137</v>
      </c>
      <c r="C510">
        <v>47.98</v>
      </c>
      <c r="D510">
        <v>48.58</v>
      </c>
      <c r="E510">
        <v>4</v>
      </c>
      <c r="G510">
        <v>14</v>
      </c>
      <c r="H510">
        <v>10</v>
      </c>
      <c r="J510" s="52" t="s">
        <v>56</v>
      </c>
      <c r="K510" s="60" t="s">
        <v>125</v>
      </c>
      <c r="L510" s="18" t="s">
        <v>74</v>
      </c>
      <c r="M510" s="94"/>
      <c r="N510">
        <v>133</v>
      </c>
      <c r="O510">
        <v>120</v>
      </c>
      <c r="P510">
        <v>1102</v>
      </c>
      <c r="S510">
        <v>4.9000000000000004</v>
      </c>
      <c r="U510" s="30" t="str">
        <f>VLOOKUP(AF510, method!$A$1:$B$15, 2, 0)</f>
        <v>放頭</v>
      </c>
      <c r="V510">
        <v>1800</v>
      </c>
      <c r="W510">
        <v>1</v>
      </c>
      <c r="X510">
        <v>1</v>
      </c>
      <c r="Y510">
        <v>10</v>
      </c>
      <c r="Z510">
        <v>24</v>
      </c>
      <c r="AA510" s="39" t="s">
        <v>430</v>
      </c>
      <c r="AB510" s="35" t="s">
        <v>370</v>
      </c>
      <c r="AC510">
        <v>4</v>
      </c>
      <c r="AD510">
        <v>45</v>
      </c>
      <c r="AE510" s="38" t="s">
        <v>550</v>
      </c>
      <c r="AF510">
        <v>1</v>
      </c>
      <c r="AG510">
        <v>2</v>
      </c>
      <c r="AH510">
        <v>2</v>
      </c>
      <c r="AI510">
        <v>2</v>
      </c>
      <c r="AJ510">
        <v>4</v>
      </c>
      <c r="AL510" t="s">
        <v>385</v>
      </c>
      <c r="AX510" t="s">
        <v>1393</v>
      </c>
    </row>
    <row r="511" spans="1:50" hidden="1" x14ac:dyDescent="0.25">
      <c r="A511" s="20" t="s">
        <v>130</v>
      </c>
      <c r="B511" s="28" t="s">
        <v>137</v>
      </c>
      <c r="C511">
        <v>33.799999999999997</v>
      </c>
      <c r="D511">
        <v>34.699999999999996</v>
      </c>
      <c r="E511" s="15">
        <v>3</v>
      </c>
      <c r="F511" s="90"/>
      <c r="G511">
        <v>14</v>
      </c>
      <c r="H511">
        <v>3</v>
      </c>
      <c r="J511" s="52" t="s">
        <v>56</v>
      </c>
      <c r="K511" s="60" t="s">
        <v>125</v>
      </c>
      <c r="L511" s="18" t="s">
        <v>74</v>
      </c>
      <c r="M511" s="94"/>
      <c r="N511">
        <v>133</v>
      </c>
      <c r="O511">
        <v>117</v>
      </c>
      <c r="P511">
        <v>1110</v>
      </c>
      <c r="S511">
        <v>9</v>
      </c>
      <c r="U511" s="30" t="str">
        <f>VLOOKUP(AF511, method!$A$1:$B$15, 2, 0)</f>
        <v>放頭</v>
      </c>
      <c r="V511" s="42">
        <v>1600</v>
      </c>
      <c r="W511">
        <v>1</v>
      </c>
      <c r="X511">
        <v>15</v>
      </c>
      <c r="Y511">
        <v>9</v>
      </c>
      <c r="Z511">
        <v>24</v>
      </c>
      <c r="AA511" s="39" t="s">
        <v>384</v>
      </c>
      <c r="AB511" s="35" t="s">
        <v>370</v>
      </c>
      <c r="AC511">
        <v>4</v>
      </c>
      <c r="AD511">
        <v>44</v>
      </c>
      <c r="AE511" s="38" t="s">
        <v>470</v>
      </c>
      <c r="AF511">
        <v>2</v>
      </c>
      <c r="AG511">
        <v>3</v>
      </c>
      <c r="AH511">
        <v>3</v>
      </c>
      <c r="AI511">
        <v>3</v>
      </c>
      <c r="AL511" t="s">
        <v>385</v>
      </c>
      <c r="AX511" t="s">
        <v>1393</v>
      </c>
    </row>
    <row r="512" spans="1:50" hidden="1" x14ac:dyDescent="0.25">
      <c r="A512" s="20" t="s">
        <v>130</v>
      </c>
      <c r="B512" s="17" t="s">
        <v>140</v>
      </c>
      <c r="C512">
        <v>49</v>
      </c>
      <c r="D512">
        <v>49.5</v>
      </c>
      <c r="E512" s="106">
        <v>6</v>
      </c>
      <c r="G512">
        <v>9</v>
      </c>
      <c r="H512">
        <v>7</v>
      </c>
      <c r="J512" s="44" t="s">
        <v>347</v>
      </c>
      <c r="K512" s="44" t="s">
        <v>347</v>
      </c>
      <c r="L512" s="18" t="s">
        <v>74</v>
      </c>
      <c r="M512" s="94"/>
      <c r="N512">
        <v>129</v>
      </c>
      <c r="O512">
        <v>114</v>
      </c>
      <c r="P512">
        <v>1138</v>
      </c>
      <c r="S512">
        <v>23</v>
      </c>
      <c r="U512" s="30" t="str">
        <f>VLOOKUP(AF512, method!$A$1:$B$15, 2, 0)</f>
        <v>放頭</v>
      </c>
      <c r="V512">
        <v>1800</v>
      </c>
      <c r="W512">
        <v>1</v>
      </c>
      <c r="X512">
        <v>4</v>
      </c>
      <c r="Y512">
        <v>7</v>
      </c>
      <c r="Z512">
        <v>26</v>
      </c>
      <c r="AA512" s="39" t="s">
        <v>430</v>
      </c>
      <c r="AB512" s="36" t="s">
        <v>459</v>
      </c>
      <c r="AC512">
        <v>4</v>
      </c>
      <c r="AD512">
        <v>40</v>
      </c>
      <c r="AE512" s="37" t="s">
        <v>640</v>
      </c>
      <c r="AF512">
        <v>1</v>
      </c>
      <c r="AG512">
        <v>1</v>
      </c>
      <c r="AH512">
        <v>1</v>
      </c>
      <c r="AI512">
        <v>1</v>
      </c>
      <c r="AJ512">
        <v>6</v>
      </c>
      <c r="AL512" t="s">
        <v>103</v>
      </c>
      <c r="AX512" t="s">
        <v>1393</v>
      </c>
    </row>
    <row r="513" spans="1:50" hidden="1" x14ac:dyDescent="0.25">
      <c r="A513" s="20" t="s">
        <v>130</v>
      </c>
      <c r="B513" s="17" t="s">
        <v>140</v>
      </c>
      <c r="C513">
        <v>49.1</v>
      </c>
      <c r="D513">
        <v>49.6</v>
      </c>
      <c r="E513" s="106">
        <v>4</v>
      </c>
      <c r="G513">
        <v>9</v>
      </c>
      <c r="H513">
        <v>5</v>
      </c>
      <c r="J513" s="44" t="s">
        <v>347</v>
      </c>
      <c r="K513" s="56" t="s">
        <v>352</v>
      </c>
      <c r="L513" s="18" t="s">
        <v>74</v>
      </c>
      <c r="M513" s="94"/>
      <c r="N513">
        <v>129</v>
      </c>
      <c r="O513">
        <v>120</v>
      </c>
      <c r="P513">
        <v>1130</v>
      </c>
      <c r="S513">
        <v>25</v>
      </c>
      <c r="U513" s="30" t="str">
        <f>VLOOKUP(AF513, method!$A$1:$B$15, 2, 0)</f>
        <v>放頭</v>
      </c>
      <c r="V513">
        <v>1800</v>
      </c>
      <c r="W513">
        <v>1</v>
      </c>
      <c r="X513">
        <v>7</v>
      </c>
      <c r="Y513">
        <v>6</v>
      </c>
      <c r="Z513">
        <v>26</v>
      </c>
      <c r="AA513" s="41" t="s">
        <v>400</v>
      </c>
      <c r="AB513" s="36" t="s">
        <v>487</v>
      </c>
      <c r="AC513">
        <v>5</v>
      </c>
      <c r="AD513">
        <v>40</v>
      </c>
      <c r="AE513" s="38">
        <v>2</v>
      </c>
      <c r="AF513">
        <v>1</v>
      </c>
      <c r="AG513">
        <v>1</v>
      </c>
      <c r="AH513">
        <v>1</v>
      </c>
      <c r="AI513">
        <v>1</v>
      </c>
      <c r="AJ513">
        <v>4</v>
      </c>
      <c r="AL513" t="s">
        <v>693</v>
      </c>
      <c r="AX513" t="s">
        <v>1393</v>
      </c>
    </row>
    <row r="514" spans="1:50" x14ac:dyDescent="0.25">
      <c r="A514" s="20" t="s">
        <v>130</v>
      </c>
      <c r="B514" s="28" t="s">
        <v>137</v>
      </c>
      <c r="C514">
        <v>35.159999999999997</v>
      </c>
      <c r="D514">
        <v>35.36</v>
      </c>
      <c r="E514" s="107">
        <v>3</v>
      </c>
      <c r="F514" s="90"/>
      <c r="G514">
        <v>14</v>
      </c>
      <c r="H514">
        <v>8</v>
      </c>
      <c r="J514" s="52" t="s">
        <v>56</v>
      </c>
      <c r="K514" s="52" t="s">
        <v>56</v>
      </c>
      <c r="L514" s="25" t="s">
        <v>138</v>
      </c>
      <c r="M514" s="101"/>
      <c r="N514">
        <v>133</v>
      </c>
      <c r="O514">
        <v>133</v>
      </c>
      <c r="P514">
        <v>1108</v>
      </c>
      <c r="S514">
        <v>3.2</v>
      </c>
      <c r="U514" s="32" t="str">
        <f>VLOOKUP(AF514, method!$A$1:$B$15, 2, 0)</f>
        <v>中前</v>
      </c>
      <c r="V514" s="42">
        <v>1600</v>
      </c>
      <c r="W514">
        <v>1</v>
      </c>
      <c r="X514">
        <v>24</v>
      </c>
      <c r="Y514">
        <v>5</v>
      </c>
      <c r="Z514">
        <v>26</v>
      </c>
      <c r="AA514" s="39" t="s">
        <v>369</v>
      </c>
      <c r="AB514" s="35" t="s">
        <v>377</v>
      </c>
      <c r="AC514">
        <v>5</v>
      </c>
      <c r="AD514">
        <v>38</v>
      </c>
      <c r="AE514" s="38" t="s">
        <v>463</v>
      </c>
      <c r="AF514">
        <v>6</v>
      </c>
      <c r="AG514">
        <v>5</v>
      </c>
      <c r="AH514">
        <v>5</v>
      </c>
      <c r="AI514">
        <v>3</v>
      </c>
      <c r="AL514" t="s">
        <v>66</v>
      </c>
    </row>
    <row r="515" spans="1:50" hidden="1" x14ac:dyDescent="0.25">
      <c r="A515" s="20" t="s">
        <v>130</v>
      </c>
      <c r="B515" s="17" t="s">
        <v>140</v>
      </c>
      <c r="C515">
        <v>10.16</v>
      </c>
      <c r="D515">
        <v>10.260000000000002</v>
      </c>
      <c r="E515" s="106">
        <v>13</v>
      </c>
      <c r="G515">
        <v>9</v>
      </c>
      <c r="H515">
        <v>13</v>
      </c>
      <c r="J515" s="44" t="s">
        <v>347</v>
      </c>
      <c r="K515" s="62" t="s">
        <v>154</v>
      </c>
      <c r="L515" s="18" t="s">
        <v>74</v>
      </c>
      <c r="M515" s="94"/>
      <c r="N515">
        <v>129</v>
      </c>
      <c r="O515">
        <v>120</v>
      </c>
      <c r="P515">
        <v>1126</v>
      </c>
      <c r="S515">
        <v>182</v>
      </c>
      <c r="U515" s="30" t="str">
        <f>VLOOKUP(AF515, method!$A$1:$B$15, 2, 0)</f>
        <v>放頭</v>
      </c>
      <c r="V515">
        <v>1200</v>
      </c>
      <c r="W515">
        <v>1</v>
      </c>
      <c r="X515">
        <v>26</v>
      </c>
      <c r="Y515">
        <v>4</v>
      </c>
      <c r="Z515">
        <v>26</v>
      </c>
      <c r="AA515" s="39" t="s">
        <v>369</v>
      </c>
      <c r="AB515" s="35" t="s">
        <v>370</v>
      </c>
      <c r="AC515">
        <v>4</v>
      </c>
      <c r="AD515">
        <v>46</v>
      </c>
      <c r="AE515" s="37" t="s">
        <v>421</v>
      </c>
      <c r="AF515">
        <v>2</v>
      </c>
      <c r="AG515">
        <v>2</v>
      </c>
      <c r="AH515">
        <v>13</v>
      </c>
      <c r="AL515" t="s">
        <v>39</v>
      </c>
      <c r="AX515" t="s">
        <v>1393</v>
      </c>
    </row>
    <row r="516" spans="1:50" hidden="1" x14ac:dyDescent="0.25">
      <c r="A516" s="20" t="s">
        <v>130</v>
      </c>
      <c r="B516" s="17" t="s">
        <v>140</v>
      </c>
      <c r="C516">
        <v>23.76</v>
      </c>
      <c r="D516">
        <v>24.16</v>
      </c>
      <c r="E516" s="106">
        <v>11</v>
      </c>
      <c r="G516">
        <v>9</v>
      </c>
      <c r="H516">
        <v>3</v>
      </c>
      <c r="J516" s="44" t="s">
        <v>347</v>
      </c>
      <c r="K516" s="62" t="s">
        <v>154</v>
      </c>
      <c r="L516" s="18" t="s">
        <v>74</v>
      </c>
      <c r="M516" s="94"/>
      <c r="N516">
        <v>129</v>
      </c>
      <c r="O516">
        <v>123</v>
      </c>
      <c r="P516">
        <v>1122</v>
      </c>
      <c r="S516">
        <v>69</v>
      </c>
      <c r="U516" s="30" t="str">
        <f>VLOOKUP(AF516, method!$A$1:$B$15, 2, 0)</f>
        <v>放頭</v>
      </c>
      <c r="V516">
        <v>1400</v>
      </c>
      <c r="W516">
        <v>1</v>
      </c>
      <c r="X516">
        <v>6</v>
      </c>
      <c r="Y516">
        <v>4</v>
      </c>
      <c r="Z516">
        <v>26</v>
      </c>
      <c r="AA516" s="39" t="s">
        <v>390</v>
      </c>
      <c r="AB516" s="35" t="s">
        <v>377</v>
      </c>
      <c r="AC516">
        <v>4</v>
      </c>
      <c r="AD516">
        <v>48</v>
      </c>
      <c r="AE516" s="37" t="s">
        <v>695</v>
      </c>
      <c r="AF516">
        <v>1</v>
      </c>
      <c r="AG516">
        <v>1</v>
      </c>
      <c r="AH516">
        <v>1</v>
      </c>
      <c r="AI516">
        <v>11</v>
      </c>
      <c r="AL516" t="s">
        <v>98</v>
      </c>
      <c r="AX516" t="s">
        <v>1393</v>
      </c>
    </row>
    <row r="517" spans="1:50" hidden="1" x14ac:dyDescent="0.25">
      <c r="A517" s="20" t="s">
        <v>130</v>
      </c>
      <c r="B517" s="17" t="s">
        <v>140</v>
      </c>
      <c r="C517">
        <v>22.25</v>
      </c>
      <c r="D517">
        <v>22.75</v>
      </c>
      <c r="E517" s="106">
        <v>11</v>
      </c>
      <c r="G517">
        <v>9</v>
      </c>
      <c r="H517">
        <v>1</v>
      </c>
      <c r="J517" s="44" t="s">
        <v>347</v>
      </c>
      <c r="K517" s="62" t="s">
        <v>154</v>
      </c>
      <c r="L517" s="18" t="s">
        <v>74</v>
      </c>
      <c r="M517" s="94"/>
      <c r="N517">
        <v>129</v>
      </c>
      <c r="O517">
        <v>125</v>
      </c>
      <c r="P517">
        <v>1149</v>
      </c>
      <c r="S517">
        <v>34</v>
      </c>
      <c r="U517" s="32" t="str">
        <f>VLOOKUP(AF517, method!$A$1:$B$15, 2, 0)</f>
        <v>中前</v>
      </c>
      <c r="V517">
        <v>1400</v>
      </c>
      <c r="W517">
        <v>1</v>
      </c>
      <c r="X517">
        <v>14</v>
      </c>
      <c r="Y517">
        <v>2</v>
      </c>
      <c r="Z517">
        <v>26</v>
      </c>
      <c r="AA517" s="39" t="s">
        <v>430</v>
      </c>
      <c r="AB517" s="35" t="s">
        <v>370</v>
      </c>
      <c r="AC517">
        <v>4</v>
      </c>
      <c r="AD517">
        <v>50</v>
      </c>
      <c r="AE517" s="37" t="s">
        <v>467</v>
      </c>
      <c r="AF517">
        <v>4</v>
      </c>
      <c r="AG517">
        <v>3</v>
      </c>
      <c r="AH517">
        <v>4</v>
      </c>
      <c r="AI517">
        <v>11</v>
      </c>
      <c r="AL517" t="s">
        <v>18</v>
      </c>
      <c r="AX517" t="s">
        <v>1393</v>
      </c>
    </row>
    <row r="518" spans="1:50" hidden="1" x14ac:dyDescent="0.25">
      <c r="A518" s="20" t="s">
        <v>130</v>
      </c>
      <c r="B518" s="17" t="s">
        <v>140</v>
      </c>
      <c r="C518">
        <v>10.6</v>
      </c>
      <c r="D518">
        <v>10.6</v>
      </c>
      <c r="E518" s="106">
        <v>9</v>
      </c>
      <c r="G518">
        <v>9</v>
      </c>
      <c r="H518">
        <v>10</v>
      </c>
      <c r="J518" s="44" t="s">
        <v>347</v>
      </c>
      <c r="K518" s="62" t="s">
        <v>154</v>
      </c>
      <c r="L518" s="18" t="s">
        <v>74</v>
      </c>
      <c r="M518" s="94"/>
      <c r="N518">
        <v>129</v>
      </c>
      <c r="O518">
        <v>128</v>
      </c>
      <c r="P518">
        <v>1144</v>
      </c>
      <c r="S518">
        <v>28</v>
      </c>
      <c r="U518" s="33" t="str">
        <f>VLOOKUP(AF518, method!$A$1:$B$15, 2, 0)</f>
        <v>留後</v>
      </c>
      <c r="V518">
        <v>1200</v>
      </c>
      <c r="W518">
        <v>1</v>
      </c>
      <c r="X518">
        <v>18</v>
      </c>
      <c r="Y518">
        <v>1</v>
      </c>
      <c r="Z518">
        <v>26</v>
      </c>
      <c r="AA518" s="39" t="s">
        <v>369</v>
      </c>
      <c r="AB518" s="35" t="s">
        <v>377</v>
      </c>
      <c r="AC518">
        <v>4</v>
      </c>
      <c r="AD518">
        <v>52</v>
      </c>
      <c r="AE518" s="37" t="s">
        <v>471</v>
      </c>
      <c r="AF518">
        <v>11</v>
      </c>
      <c r="AG518">
        <v>11</v>
      </c>
      <c r="AH518">
        <v>9</v>
      </c>
      <c r="AL518" t="s">
        <v>18</v>
      </c>
      <c r="AX518" t="s">
        <v>1393</v>
      </c>
    </row>
    <row r="519" spans="1:50" hidden="1" x14ac:dyDescent="0.25">
      <c r="A519" s="20" t="s">
        <v>130</v>
      </c>
      <c r="B519" s="17" t="s">
        <v>140</v>
      </c>
      <c r="C519">
        <v>9.4600000000000009</v>
      </c>
      <c r="D519">
        <v>9.76</v>
      </c>
      <c r="E519">
        <v>6</v>
      </c>
      <c r="G519">
        <v>9</v>
      </c>
      <c r="H519">
        <v>5</v>
      </c>
      <c r="J519" s="44" t="s">
        <v>347</v>
      </c>
      <c r="K519" s="62" t="s">
        <v>154</v>
      </c>
      <c r="L519" s="18" t="s">
        <v>74</v>
      </c>
      <c r="M519" s="94"/>
      <c r="N519">
        <v>129</v>
      </c>
      <c r="O519">
        <v>127</v>
      </c>
      <c r="P519">
        <v>1139</v>
      </c>
      <c r="S519">
        <v>15</v>
      </c>
      <c r="U519" s="32" t="str">
        <f>VLOOKUP(AF519, method!$A$1:$B$15, 2, 0)</f>
        <v>中前</v>
      </c>
      <c r="V519">
        <v>1200</v>
      </c>
      <c r="W519">
        <v>1</v>
      </c>
      <c r="X519">
        <v>27</v>
      </c>
      <c r="Y519">
        <v>12</v>
      </c>
      <c r="Z519">
        <v>25</v>
      </c>
      <c r="AA519" s="39" t="s">
        <v>384</v>
      </c>
      <c r="AB519" s="35" t="s">
        <v>377</v>
      </c>
      <c r="AC519">
        <v>4</v>
      </c>
      <c r="AD519">
        <v>52</v>
      </c>
      <c r="AE519" s="37">
        <v>5</v>
      </c>
      <c r="AF519">
        <v>5</v>
      </c>
      <c r="AG519">
        <v>5</v>
      </c>
      <c r="AH519">
        <v>6</v>
      </c>
      <c r="AL519" t="s">
        <v>181</v>
      </c>
      <c r="AX519" t="s">
        <v>1393</v>
      </c>
    </row>
    <row r="520" spans="1:50" hidden="1" x14ac:dyDescent="0.25">
      <c r="A520" s="20" t="s">
        <v>130</v>
      </c>
      <c r="B520" s="18" t="s">
        <v>142</v>
      </c>
      <c r="C520">
        <v>22.21</v>
      </c>
      <c r="D520">
        <v>22.310000000000002</v>
      </c>
      <c r="E520" s="106">
        <v>9</v>
      </c>
      <c r="G520">
        <v>1</v>
      </c>
      <c r="H520">
        <v>11</v>
      </c>
      <c r="J520" s="51" t="s">
        <v>52</v>
      </c>
      <c r="K520" s="44" t="s">
        <v>347</v>
      </c>
      <c r="L520" s="17" t="s">
        <v>16</v>
      </c>
      <c r="M520" s="93"/>
      <c r="N520">
        <v>130</v>
      </c>
      <c r="O520">
        <v>115</v>
      </c>
      <c r="P520">
        <v>1080</v>
      </c>
      <c r="S520">
        <v>29</v>
      </c>
      <c r="U520" s="33" t="str">
        <f>VLOOKUP(AF520, method!$A$1:$B$15, 2, 0)</f>
        <v>留後</v>
      </c>
      <c r="V520">
        <v>1400</v>
      </c>
      <c r="W520">
        <v>1</v>
      </c>
      <c r="X520">
        <v>12</v>
      </c>
      <c r="Y520">
        <v>7</v>
      </c>
      <c r="Z520">
        <v>26</v>
      </c>
      <c r="AA520" s="39" t="s">
        <v>369</v>
      </c>
      <c r="AB520" s="35" t="s">
        <v>370</v>
      </c>
      <c r="AC520">
        <v>4</v>
      </c>
      <c r="AD520">
        <v>40</v>
      </c>
      <c r="AE520" s="37" t="s">
        <v>440</v>
      </c>
      <c r="AF520">
        <v>14</v>
      </c>
      <c r="AG520">
        <v>13</v>
      </c>
      <c r="AH520">
        <v>12</v>
      </c>
      <c r="AI520">
        <v>9</v>
      </c>
      <c r="AL520" t="s">
        <v>696</v>
      </c>
      <c r="AX520" t="s">
        <v>1393</v>
      </c>
    </row>
    <row r="521" spans="1:50" x14ac:dyDescent="0.25">
      <c r="A521" s="20" t="s">
        <v>130</v>
      </c>
      <c r="B521" s="21" t="s">
        <v>149</v>
      </c>
      <c r="C521">
        <v>35.229999999999997</v>
      </c>
      <c r="D521">
        <v>35.83</v>
      </c>
      <c r="E521" s="106">
        <v>13</v>
      </c>
      <c r="G521">
        <v>11</v>
      </c>
      <c r="H521">
        <v>5</v>
      </c>
      <c r="J521" s="50" t="s">
        <v>46</v>
      </c>
      <c r="K521" s="54" t="s">
        <v>64</v>
      </c>
      <c r="L521" s="19" t="s">
        <v>28</v>
      </c>
      <c r="M521" s="95"/>
      <c r="N521">
        <v>128</v>
      </c>
      <c r="O521">
        <v>116</v>
      </c>
      <c r="P521">
        <v>1206</v>
      </c>
      <c r="S521">
        <v>84</v>
      </c>
      <c r="U521" s="30" t="str">
        <f>VLOOKUP(AF521, method!$A$1:$B$15, 2, 0)</f>
        <v>放頭</v>
      </c>
      <c r="V521" s="42">
        <v>1600</v>
      </c>
      <c r="W521">
        <v>1</v>
      </c>
      <c r="X521">
        <v>8</v>
      </c>
      <c r="Y521">
        <v>3</v>
      </c>
      <c r="Z521">
        <v>26</v>
      </c>
      <c r="AA521" s="39" t="s">
        <v>413</v>
      </c>
      <c r="AB521" s="35" t="s">
        <v>377</v>
      </c>
      <c r="AC521">
        <v>4</v>
      </c>
      <c r="AD521">
        <v>40</v>
      </c>
      <c r="AE521" s="37" t="s">
        <v>423</v>
      </c>
      <c r="AF521">
        <v>3</v>
      </c>
      <c r="AG521">
        <v>3</v>
      </c>
      <c r="AH521">
        <v>4</v>
      </c>
      <c r="AI521">
        <v>13</v>
      </c>
      <c r="AL521" t="s">
        <v>66</v>
      </c>
    </row>
    <row r="522" spans="1:50" x14ac:dyDescent="0.25">
      <c r="A522" s="20" t="s">
        <v>130</v>
      </c>
      <c r="B522" s="26" t="s">
        <v>131</v>
      </c>
      <c r="C522">
        <v>35.36</v>
      </c>
      <c r="D522">
        <v>35.86</v>
      </c>
      <c r="E522" s="107">
        <v>3</v>
      </c>
      <c r="F522" s="90"/>
      <c r="G522">
        <v>12</v>
      </c>
      <c r="H522">
        <v>10</v>
      </c>
      <c r="J522" s="47" t="s">
        <v>32</v>
      </c>
      <c r="K522" s="71" t="s">
        <v>350</v>
      </c>
      <c r="L522" s="24" t="s">
        <v>132</v>
      </c>
      <c r="M522" s="100"/>
      <c r="N522">
        <v>135</v>
      </c>
      <c r="O522">
        <v>120</v>
      </c>
      <c r="P522">
        <v>1118</v>
      </c>
      <c r="S522">
        <v>11</v>
      </c>
      <c r="U522" s="30" t="str">
        <f>VLOOKUP(AF522, method!$A$1:$B$15, 2, 0)</f>
        <v>放頭</v>
      </c>
      <c r="V522" s="42">
        <v>1600</v>
      </c>
      <c r="W522">
        <v>1</v>
      </c>
      <c r="X522">
        <v>9</v>
      </c>
      <c r="Y522">
        <v>5</v>
      </c>
      <c r="Z522">
        <v>26</v>
      </c>
      <c r="AA522" s="39" t="s">
        <v>413</v>
      </c>
      <c r="AB522" s="36" t="s">
        <v>459</v>
      </c>
      <c r="AC522">
        <v>4</v>
      </c>
      <c r="AD522">
        <v>45</v>
      </c>
      <c r="AE522" s="38" t="s">
        <v>511</v>
      </c>
      <c r="AF522">
        <v>3</v>
      </c>
      <c r="AG522">
        <v>2</v>
      </c>
      <c r="AH522">
        <v>2</v>
      </c>
      <c r="AI522">
        <v>3</v>
      </c>
      <c r="AL522" t="s">
        <v>18</v>
      </c>
    </row>
    <row r="523" spans="1:50" x14ac:dyDescent="0.25">
      <c r="A523" s="20" t="s">
        <v>130</v>
      </c>
      <c r="B523" s="23" t="s">
        <v>153</v>
      </c>
      <c r="C523">
        <v>35.36</v>
      </c>
      <c r="D523">
        <v>35.36</v>
      </c>
      <c r="E523" s="106">
        <v>4</v>
      </c>
      <c r="G523">
        <v>6</v>
      </c>
      <c r="H523">
        <v>1</v>
      </c>
      <c r="J523" s="62" t="s">
        <v>154</v>
      </c>
      <c r="K523" s="66" t="s">
        <v>356</v>
      </c>
      <c r="L523" s="23" t="s">
        <v>47</v>
      </c>
      <c r="M523" s="99"/>
      <c r="N523">
        <v>124</v>
      </c>
      <c r="O523">
        <v>129</v>
      </c>
      <c r="P523">
        <v>1134</v>
      </c>
      <c r="S523">
        <v>16</v>
      </c>
      <c r="U523" s="31" t="str">
        <f>VLOOKUP(AF523, method!$A$1:$B$15, 2, 0)</f>
        <v>中後</v>
      </c>
      <c r="V523" s="42">
        <v>1600</v>
      </c>
      <c r="W523">
        <v>1</v>
      </c>
      <c r="X523">
        <v>24</v>
      </c>
      <c r="Y523">
        <v>5</v>
      </c>
      <c r="Z523">
        <v>26</v>
      </c>
      <c r="AA523" s="39" t="s">
        <v>369</v>
      </c>
      <c r="AB523" s="35" t="s">
        <v>377</v>
      </c>
      <c r="AC523">
        <v>5</v>
      </c>
      <c r="AD523">
        <v>34</v>
      </c>
      <c r="AE523" s="38">
        <v>2</v>
      </c>
      <c r="AF523">
        <v>9</v>
      </c>
      <c r="AG523">
        <v>8</v>
      </c>
      <c r="AH523">
        <v>8</v>
      </c>
      <c r="AI523">
        <v>4</v>
      </c>
      <c r="AL523" t="s">
        <v>722</v>
      </c>
    </row>
    <row r="524" spans="1:50" hidden="1" x14ac:dyDescent="0.25">
      <c r="A524" s="20" t="s">
        <v>130</v>
      </c>
      <c r="B524" s="18" t="s">
        <v>142</v>
      </c>
      <c r="C524">
        <v>22.57</v>
      </c>
      <c r="D524">
        <v>22.37</v>
      </c>
      <c r="E524" s="106">
        <v>10</v>
      </c>
      <c r="G524">
        <v>1</v>
      </c>
      <c r="H524">
        <v>10</v>
      </c>
      <c r="J524" s="51" t="s">
        <v>52</v>
      </c>
      <c r="K524" s="71" t="s">
        <v>350</v>
      </c>
      <c r="L524" s="18" t="s">
        <v>74</v>
      </c>
      <c r="M524" s="94"/>
      <c r="N524">
        <v>130</v>
      </c>
      <c r="O524">
        <v>124</v>
      </c>
      <c r="P524">
        <v>1084</v>
      </c>
      <c r="S524">
        <v>32</v>
      </c>
      <c r="U524" s="33" t="str">
        <f>VLOOKUP(AF524, method!$A$1:$B$15, 2, 0)</f>
        <v>留後</v>
      </c>
      <c r="V524">
        <v>1400</v>
      </c>
      <c r="W524">
        <v>1</v>
      </c>
      <c r="X524">
        <v>1</v>
      </c>
      <c r="Y524">
        <v>3</v>
      </c>
      <c r="Z524">
        <v>26</v>
      </c>
      <c r="AA524" s="39" t="s">
        <v>390</v>
      </c>
      <c r="AB524" s="35" t="s">
        <v>377</v>
      </c>
      <c r="AC524">
        <v>4</v>
      </c>
      <c r="AD524">
        <v>48</v>
      </c>
      <c r="AE524" s="37" t="s">
        <v>423</v>
      </c>
      <c r="AF524">
        <v>11</v>
      </c>
      <c r="AG524">
        <v>11</v>
      </c>
      <c r="AH524">
        <v>12</v>
      </c>
      <c r="AI524">
        <v>10</v>
      </c>
      <c r="AL524" t="s">
        <v>699</v>
      </c>
      <c r="AX524" t="s">
        <v>1393</v>
      </c>
    </row>
    <row r="525" spans="1:50" hidden="1" x14ac:dyDescent="0.25">
      <c r="A525" s="20" t="s">
        <v>130</v>
      </c>
      <c r="B525" s="18" t="s">
        <v>142</v>
      </c>
      <c r="C525">
        <v>49.59</v>
      </c>
      <c r="D525">
        <v>49.390000000000008</v>
      </c>
      <c r="E525" s="106">
        <v>14</v>
      </c>
      <c r="G525">
        <v>1</v>
      </c>
      <c r="H525">
        <v>12</v>
      </c>
      <c r="J525" s="51" t="s">
        <v>52</v>
      </c>
      <c r="K525" s="52" t="s">
        <v>56</v>
      </c>
      <c r="L525" s="18" t="s">
        <v>74</v>
      </c>
      <c r="M525" s="94"/>
      <c r="N525">
        <v>130</v>
      </c>
      <c r="O525">
        <v>125</v>
      </c>
      <c r="P525">
        <v>1086</v>
      </c>
      <c r="S525">
        <v>29</v>
      </c>
      <c r="U525" s="31" t="str">
        <f>VLOOKUP(AF525, method!$A$1:$B$15, 2, 0)</f>
        <v>中後</v>
      </c>
      <c r="V525">
        <v>1800</v>
      </c>
      <c r="W525">
        <v>1</v>
      </c>
      <c r="X525">
        <v>21</v>
      </c>
      <c r="Y525">
        <v>1</v>
      </c>
      <c r="Z525">
        <v>26</v>
      </c>
      <c r="AA525" s="41" t="s">
        <v>400</v>
      </c>
      <c r="AB525" s="35" t="s">
        <v>377</v>
      </c>
      <c r="AC525">
        <v>4</v>
      </c>
      <c r="AD525">
        <v>50</v>
      </c>
      <c r="AE525" s="37" t="s">
        <v>449</v>
      </c>
      <c r="AF525">
        <v>9</v>
      </c>
      <c r="AG525">
        <v>10</v>
      </c>
      <c r="AH525">
        <v>11</v>
      </c>
      <c r="AI525">
        <v>13</v>
      </c>
      <c r="AJ525">
        <v>14</v>
      </c>
      <c r="AL525" t="s">
        <v>700</v>
      </c>
      <c r="AX525" t="s">
        <v>1393</v>
      </c>
    </row>
    <row r="526" spans="1:50" hidden="1" x14ac:dyDescent="0.25">
      <c r="A526" s="20" t="s">
        <v>130</v>
      </c>
      <c r="B526" s="18" t="s">
        <v>142</v>
      </c>
      <c r="C526">
        <v>42.64</v>
      </c>
      <c r="D526">
        <v>42.44</v>
      </c>
      <c r="E526">
        <v>11</v>
      </c>
      <c r="G526">
        <v>1</v>
      </c>
      <c r="H526">
        <v>7</v>
      </c>
      <c r="J526" s="51" t="s">
        <v>52</v>
      </c>
      <c r="K526" s="74" t="s">
        <v>357</v>
      </c>
      <c r="L526" s="18" t="s">
        <v>74</v>
      </c>
      <c r="M526" s="94"/>
      <c r="N526">
        <v>130</v>
      </c>
      <c r="O526">
        <v>129</v>
      </c>
      <c r="P526">
        <v>1085</v>
      </c>
      <c r="S526">
        <v>19</v>
      </c>
      <c r="U526" s="32" t="str">
        <f>VLOOKUP(AF526, method!$A$1:$B$15, 2, 0)</f>
        <v>中前</v>
      </c>
      <c r="V526">
        <v>1650</v>
      </c>
      <c r="W526">
        <v>1</v>
      </c>
      <c r="X526">
        <v>7</v>
      </c>
      <c r="Y526">
        <v>1</v>
      </c>
      <c r="Z526">
        <v>26</v>
      </c>
      <c r="AA526" s="40" t="s">
        <v>376</v>
      </c>
      <c r="AB526" s="35" t="s">
        <v>377</v>
      </c>
      <c r="AC526">
        <v>4</v>
      </c>
      <c r="AD526">
        <v>52</v>
      </c>
      <c r="AE526" s="37" t="s">
        <v>668</v>
      </c>
      <c r="AF526">
        <v>7</v>
      </c>
      <c r="AG526">
        <v>8</v>
      </c>
      <c r="AH526">
        <v>9</v>
      </c>
      <c r="AI526">
        <v>11</v>
      </c>
      <c r="AL526" t="s">
        <v>697</v>
      </c>
      <c r="AX526" t="s">
        <v>1393</v>
      </c>
    </row>
    <row r="527" spans="1:50" hidden="1" x14ac:dyDescent="0.25">
      <c r="A527" s="20" t="s">
        <v>130</v>
      </c>
      <c r="B527" s="18" t="s">
        <v>142</v>
      </c>
      <c r="C527">
        <v>41.4</v>
      </c>
      <c r="D527">
        <v>41.1</v>
      </c>
      <c r="E527">
        <v>4</v>
      </c>
      <c r="G527">
        <v>1</v>
      </c>
      <c r="H527">
        <v>10</v>
      </c>
      <c r="J527" s="51" t="s">
        <v>52</v>
      </c>
      <c r="K527" s="74" t="s">
        <v>357</v>
      </c>
      <c r="L527" s="18" t="s">
        <v>74</v>
      </c>
      <c r="M527" s="94"/>
      <c r="N527">
        <v>130</v>
      </c>
      <c r="O527">
        <v>128</v>
      </c>
      <c r="P527">
        <v>1081</v>
      </c>
      <c r="S527">
        <v>25</v>
      </c>
      <c r="U527" s="32" t="str">
        <f>VLOOKUP(AF527, method!$A$1:$B$15, 2, 0)</f>
        <v>中前</v>
      </c>
      <c r="V527">
        <v>1650</v>
      </c>
      <c r="W527">
        <v>1</v>
      </c>
      <c r="X527">
        <v>17</v>
      </c>
      <c r="Y527">
        <v>12</v>
      </c>
      <c r="Z527">
        <v>25</v>
      </c>
      <c r="AA527" s="40" t="s">
        <v>426</v>
      </c>
      <c r="AB527" s="35" t="s">
        <v>377</v>
      </c>
      <c r="AC527">
        <v>4</v>
      </c>
      <c r="AD527">
        <v>53</v>
      </c>
      <c r="AE527" s="38" t="s">
        <v>447</v>
      </c>
      <c r="AF527">
        <v>7</v>
      </c>
      <c r="AG527">
        <v>8</v>
      </c>
      <c r="AH527">
        <v>9</v>
      </c>
      <c r="AI527">
        <v>4</v>
      </c>
      <c r="AL527" t="s">
        <v>697</v>
      </c>
      <c r="AX527" t="s">
        <v>1393</v>
      </c>
    </row>
    <row r="528" spans="1:50" hidden="1" x14ac:dyDescent="0.25">
      <c r="A528" s="20" t="s">
        <v>130</v>
      </c>
      <c r="B528" s="18" t="s">
        <v>142</v>
      </c>
      <c r="C528">
        <v>36.590000000000003</v>
      </c>
      <c r="D528">
        <v>36.790000000000006</v>
      </c>
      <c r="E528">
        <v>9</v>
      </c>
      <c r="G528">
        <v>1</v>
      </c>
      <c r="H528">
        <v>3</v>
      </c>
      <c r="J528" s="51" t="s">
        <v>52</v>
      </c>
      <c r="K528" s="46" t="s">
        <v>351</v>
      </c>
      <c r="L528" s="18" t="s">
        <v>74</v>
      </c>
      <c r="M528" s="94"/>
      <c r="N528">
        <v>130</v>
      </c>
      <c r="O528">
        <v>123</v>
      </c>
      <c r="P528">
        <v>1071</v>
      </c>
      <c r="S528">
        <v>24</v>
      </c>
      <c r="U528" s="33" t="str">
        <f>VLOOKUP(AF528, method!$A$1:$B$15, 2, 0)</f>
        <v>留後</v>
      </c>
      <c r="V528" s="42">
        <v>1600</v>
      </c>
      <c r="W528">
        <v>1</v>
      </c>
      <c r="X528">
        <v>9</v>
      </c>
      <c r="Y528">
        <v>11</v>
      </c>
      <c r="Z528">
        <v>25</v>
      </c>
      <c r="AA528" s="39" t="s">
        <v>430</v>
      </c>
      <c r="AB528" s="35" t="s">
        <v>377</v>
      </c>
      <c r="AC528">
        <v>4</v>
      </c>
      <c r="AD528">
        <v>55</v>
      </c>
      <c r="AE528" s="37" t="s">
        <v>408</v>
      </c>
      <c r="AF528">
        <v>11</v>
      </c>
      <c r="AG528">
        <v>11</v>
      </c>
      <c r="AH528">
        <v>4</v>
      </c>
      <c r="AI528">
        <v>9</v>
      </c>
      <c r="AL528" t="s">
        <v>697</v>
      </c>
      <c r="AX528" t="s">
        <v>1393</v>
      </c>
    </row>
    <row r="529" spans="1:50" hidden="1" x14ac:dyDescent="0.25">
      <c r="A529" s="20" t="s">
        <v>130</v>
      </c>
      <c r="B529" s="18" t="s">
        <v>142</v>
      </c>
      <c r="C529">
        <v>41.4</v>
      </c>
      <c r="D529">
        <v>41.3</v>
      </c>
      <c r="E529">
        <v>9</v>
      </c>
      <c r="G529">
        <v>1</v>
      </c>
      <c r="H529">
        <v>2</v>
      </c>
      <c r="J529" s="51" t="s">
        <v>52</v>
      </c>
      <c r="K529" s="45" t="s">
        <v>22</v>
      </c>
      <c r="L529" s="18" t="s">
        <v>74</v>
      </c>
      <c r="M529" s="94"/>
      <c r="N529">
        <v>130</v>
      </c>
      <c r="O529">
        <v>133</v>
      </c>
      <c r="P529">
        <v>1073</v>
      </c>
      <c r="S529">
        <v>4.7</v>
      </c>
      <c r="U529" s="31" t="str">
        <f>VLOOKUP(AF529, method!$A$1:$B$15, 2, 0)</f>
        <v>中後</v>
      </c>
      <c r="V529">
        <v>1650</v>
      </c>
      <c r="W529">
        <v>1</v>
      </c>
      <c r="X529">
        <v>4</v>
      </c>
      <c r="Y529">
        <v>10</v>
      </c>
      <c r="Z529">
        <v>25</v>
      </c>
      <c r="AA529" s="41" t="s">
        <v>400</v>
      </c>
      <c r="AB529" s="35" t="s">
        <v>377</v>
      </c>
      <c r="AC529">
        <v>4</v>
      </c>
      <c r="AD529">
        <v>57</v>
      </c>
      <c r="AE529" s="37" t="s">
        <v>414</v>
      </c>
      <c r="AF529">
        <v>10</v>
      </c>
      <c r="AG529">
        <v>9</v>
      </c>
      <c r="AH529">
        <v>8</v>
      </c>
      <c r="AI529">
        <v>9</v>
      </c>
      <c r="AL529" t="s">
        <v>697</v>
      </c>
      <c r="AX529" t="s">
        <v>1393</v>
      </c>
    </row>
    <row r="530" spans="1:50" hidden="1" x14ac:dyDescent="0.25">
      <c r="A530" s="20" t="s">
        <v>130</v>
      </c>
      <c r="B530" s="18" t="s">
        <v>142</v>
      </c>
      <c r="C530">
        <v>23.11</v>
      </c>
      <c r="D530">
        <v>22.81</v>
      </c>
      <c r="E530">
        <v>6</v>
      </c>
      <c r="G530">
        <v>1</v>
      </c>
      <c r="H530">
        <v>8</v>
      </c>
      <c r="J530" s="51" t="s">
        <v>52</v>
      </c>
      <c r="K530" s="48" t="s">
        <v>37</v>
      </c>
      <c r="L530" s="18" t="s">
        <v>74</v>
      </c>
      <c r="M530" s="94"/>
      <c r="N530">
        <v>130</v>
      </c>
      <c r="O530">
        <v>134</v>
      </c>
      <c r="P530">
        <v>1070</v>
      </c>
      <c r="S530">
        <v>34</v>
      </c>
      <c r="U530" s="33" t="str">
        <f>VLOOKUP(AF530, method!$A$1:$B$15, 2, 0)</f>
        <v>留後</v>
      </c>
      <c r="V530">
        <v>1400</v>
      </c>
      <c r="W530">
        <v>1</v>
      </c>
      <c r="X530">
        <v>21</v>
      </c>
      <c r="Y530">
        <v>9</v>
      </c>
      <c r="Z530">
        <v>25</v>
      </c>
      <c r="AA530" s="39" t="s">
        <v>413</v>
      </c>
      <c r="AB530" s="36" t="s">
        <v>702</v>
      </c>
      <c r="AC530">
        <v>4</v>
      </c>
      <c r="AD530">
        <v>59</v>
      </c>
      <c r="AE530" s="37" t="s">
        <v>410</v>
      </c>
      <c r="AF530">
        <v>14</v>
      </c>
      <c r="AG530">
        <v>13</v>
      </c>
      <c r="AH530">
        <v>14</v>
      </c>
      <c r="AI530">
        <v>6</v>
      </c>
      <c r="AL530" t="s">
        <v>697</v>
      </c>
      <c r="AX530" t="s">
        <v>1393</v>
      </c>
    </row>
    <row r="531" spans="1:50" hidden="1" x14ac:dyDescent="0.25">
      <c r="A531" s="20" t="s">
        <v>130</v>
      </c>
      <c r="B531" s="18" t="s">
        <v>142</v>
      </c>
      <c r="C531">
        <v>22.49</v>
      </c>
      <c r="D531">
        <v>22.59</v>
      </c>
      <c r="E531">
        <v>14</v>
      </c>
      <c r="G531">
        <v>1</v>
      </c>
      <c r="H531">
        <v>11</v>
      </c>
      <c r="J531" s="51" t="s">
        <v>52</v>
      </c>
      <c r="K531" s="49" t="s">
        <v>349</v>
      </c>
      <c r="L531" s="18" t="s">
        <v>74</v>
      </c>
      <c r="M531" s="94"/>
      <c r="N531">
        <v>130</v>
      </c>
      <c r="O531">
        <v>114</v>
      </c>
      <c r="P531">
        <v>1067</v>
      </c>
      <c r="S531">
        <v>42</v>
      </c>
      <c r="U531" s="33" t="str">
        <f>VLOOKUP(AF531, method!$A$1:$B$15, 2, 0)</f>
        <v>留後</v>
      </c>
      <c r="V531">
        <v>1400</v>
      </c>
      <c r="W531">
        <v>1</v>
      </c>
      <c r="X531">
        <v>7</v>
      </c>
      <c r="Y531">
        <v>9</v>
      </c>
      <c r="Z531">
        <v>25</v>
      </c>
      <c r="AA531" s="39" t="s">
        <v>369</v>
      </c>
      <c r="AB531" s="35" t="s">
        <v>377</v>
      </c>
      <c r="AC531">
        <v>3</v>
      </c>
      <c r="AD531">
        <v>61</v>
      </c>
      <c r="AE531" s="37" t="s">
        <v>416</v>
      </c>
      <c r="AF531">
        <v>13</v>
      </c>
      <c r="AG531">
        <v>11</v>
      </c>
      <c r="AH531">
        <v>11</v>
      </c>
      <c r="AI531">
        <v>14</v>
      </c>
      <c r="AL531" t="s">
        <v>697</v>
      </c>
      <c r="AX531" t="s">
        <v>1393</v>
      </c>
    </row>
    <row r="532" spans="1:50" hidden="1" x14ac:dyDescent="0.25">
      <c r="A532" s="20" t="s">
        <v>130</v>
      </c>
      <c r="B532" s="18" t="s">
        <v>142</v>
      </c>
      <c r="C532">
        <v>22.89</v>
      </c>
      <c r="D532">
        <v>22.59</v>
      </c>
      <c r="E532">
        <v>13</v>
      </c>
      <c r="G532">
        <v>1</v>
      </c>
      <c r="H532">
        <v>14</v>
      </c>
      <c r="J532" s="51" t="s">
        <v>52</v>
      </c>
      <c r="K532" s="57" t="s">
        <v>77</v>
      </c>
      <c r="L532" s="18" t="s">
        <v>74</v>
      </c>
      <c r="M532" s="94"/>
      <c r="N532">
        <v>130</v>
      </c>
      <c r="O532">
        <v>122</v>
      </c>
      <c r="P532">
        <v>1061</v>
      </c>
      <c r="S532">
        <v>154</v>
      </c>
      <c r="U532" s="33" t="str">
        <f>VLOOKUP(AF532, method!$A$1:$B$15, 2, 0)</f>
        <v>留後</v>
      </c>
      <c r="V532">
        <v>1400</v>
      </c>
      <c r="W532">
        <v>1</v>
      </c>
      <c r="X532">
        <v>22</v>
      </c>
      <c r="Y532">
        <v>6</v>
      </c>
      <c r="Z532">
        <v>25</v>
      </c>
      <c r="AA532" s="39" t="s">
        <v>369</v>
      </c>
      <c r="AB532" s="35" t="s">
        <v>377</v>
      </c>
      <c r="AC532">
        <v>3</v>
      </c>
      <c r="AD532">
        <v>64</v>
      </c>
      <c r="AE532" s="37" t="s">
        <v>520</v>
      </c>
      <c r="AF532">
        <v>14</v>
      </c>
      <c r="AG532">
        <v>13</v>
      </c>
      <c r="AH532">
        <v>14</v>
      </c>
      <c r="AI532">
        <v>13</v>
      </c>
      <c r="AL532" t="s">
        <v>697</v>
      </c>
      <c r="AX532" t="s">
        <v>1393</v>
      </c>
    </row>
    <row r="533" spans="1:50" hidden="1" x14ac:dyDescent="0.25">
      <c r="A533" s="20" t="s">
        <v>130</v>
      </c>
      <c r="B533" s="18" t="s">
        <v>142</v>
      </c>
      <c r="C533">
        <v>35.54</v>
      </c>
      <c r="D533">
        <v>35.74</v>
      </c>
      <c r="E533">
        <v>8</v>
      </c>
      <c r="G533">
        <v>1</v>
      </c>
      <c r="H533">
        <v>1</v>
      </c>
      <c r="J533" s="51" t="s">
        <v>52</v>
      </c>
      <c r="K533" s="55" t="s">
        <v>69</v>
      </c>
      <c r="L533" s="18" t="s">
        <v>74</v>
      </c>
      <c r="M533" s="94"/>
      <c r="N533">
        <v>130</v>
      </c>
      <c r="O533">
        <v>123</v>
      </c>
      <c r="P533">
        <v>1070</v>
      </c>
      <c r="S533">
        <v>17</v>
      </c>
      <c r="U533" s="32" t="str">
        <f>VLOOKUP(AF533, method!$A$1:$B$15, 2, 0)</f>
        <v>中前</v>
      </c>
      <c r="V533" s="42">
        <v>1600</v>
      </c>
      <c r="W533">
        <v>1</v>
      </c>
      <c r="X533">
        <v>31</v>
      </c>
      <c r="Y533">
        <v>5</v>
      </c>
      <c r="Z533">
        <v>25</v>
      </c>
      <c r="AA533" s="39" t="s">
        <v>394</v>
      </c>
      <c r="AB533" s="35" t="s">
        <v>377</v>
      </c>
      <c r="AC533">
        <v>3</v>
      </c>
      <c r="AD533">
        <v>66</v>
      </c>
      <c r="AE533" s="37" t="s">
        <v>471</v>
      </c>
      <c r="AF533">
        <v>7</v>
      </c>
      <c r="AG533">
        <v>10</v>
      </c>
      <c r="AH533">
        <v>12</v>
      </c>
      <c r="AI533">
        <v>8</v>
      </c>
      <c r="AL533" t="s">
        <v>697</v>
      </c>
      <c r="AX533" t="s">
        <v>1393</v>
      </c>
    </row>
    <row r="534" spans="1:50" hidden="1" x14ac:dyDescent="0.25">
      <c r="A534" s="20" t="s">
        <v>130</v>
      </c>
      <c r="B534" s="18" t="s">
        <v>142</v>
      </c>
      <c r="C534">
        <v>39.6</v>
      </c>
      <c r="D534">
        <v>39.800000000000004</v>
      </c>
      <c r="E534">
        <v>6</v>
      </c>
      <c r="G534">
        <v>1</v>
      </c>
      <c r="H534">
        <v>3</v>
      </c>
      <c r="J534" s="51" t="s">
        <v>52</v>
      </c>
      <c r="K534" s="51" t="s">
        <v>52</v>
      </c>
      <c r="L534" s="18" t="s">
        <v>74</v>
      </c>
      <c r="M534" s="94"/>
      <c r="N534">
        <v>130</v>
      </c>
      <c r="O534">
        <v>124</v>
      </c>
      <c r="P534">
        <v>1075</v>
      </c>
      <c r="S534">
        <v>17</v>
      </c>
      <c r="U534" s="31" t="str">
        <f>VLOOKUP(AF534, method!$A$1:$B$15, 2, 0)</f>
        <v>中後</v>
      </c>
      <c r="V534">
        <v>1650</v>
      </c>
      <c r="W534">
        <v>1</v>
      </c>
      <c r="X534">
        <v>10</v>
      </c>
      <c r="Y534">
        <v>5</v>
      </c>
      <c r="Z534">
        <v>25</v>
      </c>
      <c r="AA534" s="41" t="s">
        <v>400</v>
      </c>
      <c r="AB534" s="35" t="s">
        <v>377</v>
      </c>
      <c r="AC534">
        <v>3</v>
      </c>
      <c r="AD534">
        <v>68</v>
      </c>
      <c r="AE534" s="38" t="s">
        <v>517</v>
      </c>
      <c r="AF534">
        <v>8</v>
      </c>
      <c r="AG534">
        <v>9</v>
      </c>
      <c r="AH534">
        <v>8</v>
      </c>
      <c r="AI534">
        <v>6</v>
      </c>
      <c r="AL534" t="s">
        <v>703</v>
      </c>
      <c r="AX534" t="s">
        <v>1393</v>
      </c>
    </row>
    <row r="535" spans="1:50" hidden="1" x14ac:dyDescent="0.25">
      <c r="A535" s="20" t="s">
        <v>130</v>
      </c>
      <c r="B535" s="18" t="s">
        <v>142</v>
      </c>
      <c r="C535">
        <v>39.270000000000003</v>
      </c>
      <c r="D535">
        <v>39.57</v>
      </c>
      <c r="E535">
        <v>12</v>
      </c>
      <c r="G535">
        <v>1</v>
      </c>
      <c r="H535">
        <v>3</v>
      </c>
      <c r="J535" s="51" t="s">
        <v>52</v>
      </c>
      <c r="K535" s="59" t="s">
        <v>111</v>
      </c>
      <c r="L535" s="18" t="s">
        <v>74</v>
      </c>
      <c r="M535" s="94"/>
      <c r="N535">
        <v>130</v>
      </c>
      <c r="O535">
        <v>120</v>
      </c>
      <c r="P535">
        <v>1086</v>
      </c>
      <c r="S535">
        <v>6.9</v>
      </c>
      <c r="U535" s="31" t="str">
        <f>VLOOKUP(AF535, method!$A$1:$B$15, 2, 0)</f>
        <v>中後</v>
      </c>
      <c r="V535">
        <v>1650</v>
      </c>
      <c r="W535">
        <v>1</v>
      </c>
      <c r="X535">
        <v>26</v>
      </c>
      <c r="Y535">
        <v>3</v>
      </c>
      <c r="Z535">
        <v>25</v>
      </c>
      <c r="AA535" s="41" t="s">
        <v>400</v>
      </c>
      <c r="AB535" s="35" t="s">
        <v>377</v>
      </c>
      <c r="AC535">
        <v>3</v>
      </c>
      <c r="AD535">
        <v>70</v>
      </c>
      <c r="AE535" s="37">
        <v>6</v>
      </c>
      <c r="AF535">
        <v>10</v>
      </c>
      <c r="AG535">
        <v>12</v>
      </c>
      <c r="AH535">
        <v>13</v>
      </c>
      <c r="AI535">
        <v>12</v>
      </c>
      <c r="AL535" t="s">
        <v>704</v>
      </c>
      <c r="AX535" t="s">
        <v>1393</v>
      </c>
    </row>
    <row r="536" spans="1:50" hidden="1" x14ac:dyDescent="0.25">
      <c r="A536" s="20" t="s">
        <v>130</v>
      </c>
      <c r="B536" s="18" t="s">
        <v>142</v>
      </c>
      <c r="C536">
        <v>23.64</v>
      </c>
      <c r="D536">
        <v>23.340000000000003</v>
      </c>
      <c r="E536">
        <v>10</v>
      </c>
      <c r="G536">
        <v>1</v>
      </c>
      <c r="H536">
        <v>11</v>
      </c>
      <c r="J536" s="51" t="s">
        <v>52</v>
      </c>
      <c r="K536" s="52" t="s">
        <v>56</v>
      </c>
      <c r="L536" s="18" t="s">
        <v>74</v>
      </c>
      <c r="M536" s="94"/>
      <c r="N536">
        <v>130</v>
      </c>
      <c r="O536">
        <v>127</v>
      </c>
      <c r="P536">
        <v>1087</v>
      </c>
      <c r="S536">
        <v>30</v>
      </c>
      <c r="U536" s="33" t="str">
        <f>VLOOKUP(AF536, method!$A$1:$B$15, 2, 0)</f>
        <v>留後</v>
      </c>
      <c r="V536">
        <v>1400</v>
      </c>
      <c r="W536">
        <v>1</v>
      </c>
      <c r="X536">
        <v>15</v>
      </c>
      <c r="Y536">
        <v>3</v>
      </c>
      <c r="Z536">
        <v>25</v>
      </c>
      <c r="AA536" s="39" t="s">
        <v>430</v>
      </c>
      <c r="AB536" s="36" t="s">
        <v>459</v>
      </c>
      <c r="AC536">
        <v>3</v>
      </c>
      <c r="AD536">
        <v>71</v>
      </c>
      <c r="AE536" s="37" t="s">
        <v>473</v>
      </c>
      <c r="AF536">
        <v>11</v>
      </c>
      <c r="AG536">
        <v>10</v>
      </c>
      <c r="AH536">
        <v>11</v>
      </c>
      <c r="AI536">
        <v>10</v>
      </c>
      <c r="AL536" t="s">
        <v>704</v>
      </c>
      <c r="AX536" t="s">
        <v>1393</v>
      </c>
    </row>
    <row r="537" spans="1:50" hidden="1" x14ac:dyDescent="0.25">
      <c r="A537" s="20" t="s">
        <v>130</v>
      </c>
      <c r="B537" s="18" t="s">
        <v>142</v>
      </c>
      <c r="C537">
        <v>39.15</v>
      </c>
      <c r="D537">
        <v>39.15</v>
      </c>
      <c r="E537" s="15">
        <v>3</v>
      </c>
      <c r="F537" s="90"/>
      <c r="G537">
        <v>1</v>
      </c>
      <c r="H537">
        <v>5</v>
      </c>
      <c r="J537" s="51" t="s">
        <v>52</v>
      </c>
      <c r="K537" s="68" t="s">
        <v>348</v>
      </c>
      <c r="L537" s="18" t="s">
        <v>74</v>
      </c>
      <c r="M537" s="94"/>
      <c r="N537">
        <v>130</v>
      </c>
      <c r="O537">
        <v>123</v>
      </c>
      <c r="P537">
        <v>1091</v>
      </c>
      <c r="S537">
        <v>3.1</v>
      </c>
      <c r="U537" s="32" t="str">
        <f>VLOOKUP(AF537, method!$A$1:$B$15, 2, 0)</f>
        <v>中前</v>
      </c>
      <c r="V537">
        <v>1650</v>
      </c>
      <c r="W537">
        <v>1</v>
      </c>
      <c r="X537">
        <v>2</v>
      </c>
      <c r="Y537">
        <v>3</v>
      </c>
      <c r="Z537">
        <v>25</v>
      </c>
      <c r="AA537" s="41" t="s">
        <v>400</v>
      </c>
      <c r="AB537" s="35" t="s">
        <v>377</v>
      </c>
      <c r="AC537">
        <v>3</v>
      </c>
      <c r="AD537">
        <v>71</v>
      </c>
      <c r="AE537" s="38" t="s">
        <v>511</v>
      </c>
      <c r="AF537">
        <v>7</v>
      </c>
      <c r="AG537">
        <v>7</v>
      </c>
      <c r="AH537">
        <v>7</v>
      </c>
      <c r="AI537">
        <v>3</v>
      </c>
      <c r="AL537" t="s">
        <v>704</v>
      </c>
      <c r="AX537" t="s">
        <v>1393</v>
      </c>
    </row>
    <row r="538" spans="1:50" hidden="1" x14ac:dyDescent="0.25">
      <c r="A538" s="20" t="s">
        <v>130</v>
      </c>
      <c r="B538" s="18" t="s">
        <v>142</v>
      </c>
      <c r="C538">
        <v>41.45</v>
      </c>
      <c r="D538">
        <v>41.15</v>
      </c>
      <c r="E538" s="15">
        <v>2</v>
      </c>
      <c r="F538" s="90"/>
      <c r="G538">
        <v>1</v>
      </c>
      <c r="H538">
        <v>14</v>
      </c>
      <c r="J538" s="51" t="s">
        <v>52</v>
      </c>
      <c r="K538" s="51" t="s">
        <v>52</v>
      </c>
      <c r="L538" s="18" t="s">
        <v>74</v>
      </c>
      <c r="M538" s="94"/>
      <c r="N538">
        <v>130</v>
      </c>
      <c r="O538">
        <v>122</v>
      </c>
      <c r="P538">
        <v>1085</v>
      </c>
      <c r="S538">
        <v>15</v>
      </c>
      <c r="U538" s="33" t="str">
        <f>VLOOKUP(AF538, method!$A$1:$B$15, 2, 0)</f>
        <v>留後</v>
      </c>
      <c r="V538">
        <v>1650</v>
      </c>
      <c r="W538">
        <v>1</v>
      </c>
      <c r="X538">
        <v>12</v>
      </c>
      <c r="Y538">
        <v>2</v>
      </c>
      <c r="Z538">
        <v>25</v>
      </c>
      <c r="AA538" s="41" t="s">
        <v>400</v>
      </c>
      <c r="AB538" s="36" t="s">
        <v>487</v>
      </c>
      <c r="AC538">
        <v>3</v>
      </c>
      <c r="AD538">
        <v>69</v>
      </c>
      <c r="AE538" s="38" t="s">
        <v>470</v>
      </c>
      <c r="AF538">
        <v>12</v>
      </c>
      <c r="AG538">
        <v>12</v>
      </c>
      <c r="AH538">
        <v>12</v>
      </c>
      <c r="AI538">
        <v>2</v>
      </c>
      <c r="AL538" t="s">
        <v>704</v>
      </c>
      <c r="AX538" t="s">
        <v>1393</v>
      </c>
    </row>
    <row r="539" spans="1:50" hidden="1" x14ac:dyDescent="0.25">
      <c r="A539" s="20" t="s">
        <v>130</v>
      </c>
      <c r="B539" s="18" t="s">
        <v>142</v>
      </c>
      <c r="C539">
        <v>39.19</v>
      </c>
      <c r="D539">
        <v>38.69</v>
      </c>
      <c r="E539">
        <v>7</v>
      </c>
      <c r="G539">
        <v>1</v>
      </c>
      <c r="H539">
        <v>13</v>
      </c>
      <c r="J539" s="51" t="s">
        <v>52</v>
      </c>
      <c r="K539" s="47" t="s">
        <v>32</v>
      </c>
      <c r="L539" s="18" t="s">
        <v>74</v>
      </c>
      <c r="M539" s="94"/>
      <c r="N539">
        <v>130</v>
      </c>
      <c r="O539">
        <v>126</v>
      </c>
      <c r="P539">
        <v>1080</v>
      </c>
      <c r="S539">
        <v>7.6</v>
      </c>
      <c r="U539" s="33" t="str">
        <f>VLOOKUP(AF539, method!$A$1:$B$15, 2, 0)</f>
        <v>留後</v>
      </c>
      <c r="V539">
        <v>1650</v>
      </c>
      <c r="W539">
        <v>1</v>
      </c>
      <c r="X539">
        <v>26</v>
      </c>
      <c r="Y539">
        <v>1</v>
      </c>
      <c r="Z539">
        <v>25</v>
      </c>
      <c r="AA539" s="41" t="s">
        <v>400</v>
      </c>
      <c r="AB539" s="35" t="s">
        <v>377</v>
      </c>
      <c r="AC539">
        <v>3</v>
      </c>
      <c r="AD539">
        <v>69</v>
      </c>
      <c r="AE539" s="37" t="s">
        <v>428</v>
      </c>
      <c r="AF539">
        <v>13</v>
      </c>
      <c r="AG539">
        <v>13</v>
      </c>
      <c r="AH539">
        <v>14</v>
      </c>
      <c r="AI539">
        <v>7</v>
      </c>
      <c r="AL539" t="s">
        <v>704</v>
      </c>
      <c r="AX539" t="s">
        <v>1393</v>
      </c>
    </row>
    <row r="540" spans="1:50" hidden="1" x14ac:dyDescent="0.25">
      <c r="A540" s="20" t="s">
        <v>130</v>
      </c>
      <c r="B540" s="18" t="s">
        <v>142</v>
      </c>
      <c r="C540">
        <v>38.26</v>
      </c>
      <c r="D540">
        <v>38.659999999999997</v>
      </c>
      <c r="E540" s="15">
        <v>2</v>
      </c>
      <c r="F540" s="90"/>
      <c r="G540">
        <v>1</v>
      </c>
      <c r="H540">
        <v>2</v>
      </c>
      <c r="J540" s="51" t="s">
        <v>52</v>
      </c>
      <c r="K540" s="67" t="s">
        <v>442</v>
      </c>
      <c r="L540" s="18" t="s">
        <v>74</v>
      </c>
      <c r="M540" s="94"/>
      <c r="N540">
        <v>130</v>
      </c>
      <c r="O540">
        <v>118</v>
      </c>
      <c r="P540">
        <v>1091</v>
      </c>
      <c r="S540">
        <v>4.5999999999999996</v>
      </c>
      <c r="U540" s="32" t="str">
        <f>VLOOKUP(AF540, method!$A$1:$B$15, 2, 0)</f>
        <v>中前</v>
      </c>
      <c r="V540">
        <v>1650</v>
      </c>
      <c r="W540">
        <v>1</v>
      </c>
      <c r="X540">
        <v>18</v>
      </c>
      <c r="Y540">
        <v>12</v>
      </c>
      <c r="Z540">
        <v>24</v>
      </c>
      <c r="AA540" s="41" t="s">
        <v>400</v>
      </c>
      <c r="AB540" s="35" t="s">
        <v>377</v>
      </c>
      <c r="AC540">
        <v>3</v>
      </c>
      <c r="AD540">
        <v>68</v>
      </c>
      <c r="AE540" s="38" t="s">
        <v>470</v>
      </c>
      <c r="AF540">
        <v>4</v>
      </c>
      <c r="AG540">
        <v>3</v>
      </c>
      <c r="AH540">
        <v>3</v>
      </c>
      <c r="AI540">
        <v>2</v>
      </c>
      <c r="AL540" t="s">
        <v>705</v>
      </c>
      <c r="AX540" t="s">
        <v>1393</v>
      </c>
    </row>
    <row r="541" spans="1:50" hidden="1" x14ac:dyDescent="0.25">
      <c r="A541" s="20" t="s">
        <v>130</v>
      </c>
      <c r="B541" s="18" t="s">
        <v>142</v>
      </c>
      <c r="C541">
        <v>38.35</v>
      </c>
      <c r="D541">
        <v>38.550000000000004</v>
      </c>
      <c r="E541" s="15">
        <v>2</v>
      </c>
      <c r="F541" s="90"/>
      <c r="G541">
        <v>1</v>
      </c>
      <c r="H541">
        <v>4</v>
      </c>
      <c r="J541" s="51" t="s">
        <v>52</v>
      </c>
      <c r="K541" s="47" t="s">
        <v>32</v>
      </c>
      <c r="L541" s="18" t="s">
        <v>74</v>
      </c>
      <c r="M541" s="94"/>
      <c r="N541">
        <v>130</v>
      </c>
      <c r="O541">
        <v>125</v>
      </c>
      <c r="P541">
        <v>1082</v>
      </c>
      <c r="S541">
        <v>3.9</v>
      </c>
      <c r="U541" s="32" t="str">
        <f>VLOOKUP(AF541, method!$A$1:$B$15, 2, 0)</f>
        <v>中前</v>
      </c>
      <c r="V541">
        <v>1650</v>
      </c>
      <c r="W541">
        <v>1</v>
      </c>
      <c r="X541">
        <v>1</v>
      </c>
      <c r="Y541">
        <v>12</v>
      </c>
      <c r="Z541">
        <v>24</v>
      </c>
      <c r="AA541" s="41" t="s">
        <v>400</v>
      </c>
      <c r="AB541" s="35" t="s">
        <v>377</v>
      </c>
      <c r="AC541">
        <v>3</v>
      </c>
      <c r="AD541">
        <v>66</v>
      </c>
      <c r="AE541" s="38" t="s">
        <v>470</v>
      </c>
      <c r="AF541">
        <v>7</v>
      </c>
      <c r="AG541">
        <v>6</v>
      </c>
      <c r="AH541">
        <v>5</v>
      </c>
      <c r="AI541">
        <v>2</v>
      </c>
      <c r="AL541" t="s">
        <v>697</v>
      </c>
      <c r="AX541" t="s">
        <v>1393</v>
      </c>
    </row>
    <row r="542" spans="1:50" hidden="1" x14ac:dyDescent="0.25">
      <c r="A542" s="20" t="s">
        <v>130</v>
      </c>
      <c r="B542" s="18" t="s">
        <v>142</v>
      </c>
      <c r="C542">
        <v>40.200000000000003</v>
      </c>
      <c r="D542">
        <v>40.000000000000007</v>
      </c>
      <c r="E542" s="15">
        <v>2</v>
      </c>
      <c r="F542" s="90"/>
      <c r="G542">
        <v>1</v>
      </c>
      <c r="H542">
        <v>11</v>
      </c>
      <c r="J542" s="51" t="s">
        <v>52</v>
      </c>
      <c r="K542" s="54" t="s">
        <v>64</v>
      </c>
      <c r="L542" s="18" t="s">
        <v>74</v>
      </c>
      <c r="M542" s="94"/>
      <c r="N542">
        <v>130</v>
      </c>
      <c r="O542">
        <v>124</v>
      </c>
      <c r="P542">
        <v>1074</v>
      </c>
      <c r="S542">
        <v>18</v>
      </c>
      <c r="U542" s="31" t="str">
        <f>VLOOKUP(AF542, method!$A$1:$B$15, 2, 0)</f>
        <v>中後</v>
      </c>
      <c r="V542">
        <v>1650</v>
      </c>
      <c r="W542">
        <v>1</v>
      </c>
      <c r="X542">
        <v>23</v>
      </c>
      <c r="Y542">
        <v>10</v>
      </c>
      <c r="Z542">
        <v>24</v>
      </c>
      <c r="AA542" s="41" t="s">
        <v>400</v>
      </c>
      <c r="AB542" s="35" t="s">
        <v>377</v>
      </c>
      <c r="AC542">
        <v>3</v>
      </c>
      <c r="AD542">
        <v>65</v>
      </c>
      <c r="AE542" s="38" t="s">
        <v>550</v>
      </c>
      <c r="AF542">
        <v>8</v>
      </c>
      <c r="AG542">
        <v>9</v>
      </c>
      <c r="AH542">
        <v>6</v>
      </c>
      <c r="AI542">
        <v>2</v>
      </c>
      <c r="AL542" t="s">
        <v>697</v>
      </c>
      <c r="AX542" t="s">
        <v>1393</v>
      </c>
    </row>
    <row r="543" spans="1:50" hidden="1" x14ac:dyDescent="0.25">
      <c r="A543" s="20" t="s">
        <v>130</v>
      </c>
      <c r="B543" s="18" t="s">
        <v>142</v>
      </c>
      <c r="C543">
        <v>40.51</v>
      </c>
      <c r="D543">
        <v>40.409999999999997</v>
      </c>
      <c r="E543">
        <v>4</v>
      </c>
      <c r="G543">
        <v>1</v>
      </c>
      <c r="H543">
        <v>11</v>
      </c>
      <c r="J543" s="51" t="s">
        <v>52</v>
      </c>
      <c r="K543" s="47" t="s">
        <v>32</v>
      </c>
      <c r="L543" s="18" t="s">
        <v>74</v>
      </c>
      <c r="M543" s="94"/>
      <c r="N543">
        <v>130</v>
      </c>
      <c r="O543">
        <v>122</v>
      </c>
      <c r="P543">
        <v>1075</v>
      </c>
      <c r="S543">
        <v>6.4</v>
      </c>
      <c r="U543" s="33" t="str">
        <f>VLOOKUP(AF543, method!$A$1:$B$15, 2, 0)</f>
        <v>留後</v>
      </c>
      <c r="V543">
        <v>1650</v>
      </c>
      <c r="W543">
        <v>1</v>
      </c>
      <c r="X543">
        <v>9</v>
      </c>
      <c r="Y543">
        <v>10</v>
      </c>
      <c r="Z543">
        <v>24</v>
      </c>
      <c r="AA543" s="40" t="s">
        <v>376</v>
      </c>
      <c r="AB543" s="35" t="s">
        <v>377</v>
      </c>
      <c r="AC543">
        <v>3</v>
      </c>
      <c r="AD543">
        <v>65</v>
      </c>
      <c r="AE543" s="38" t="s">
        <v>517</v>
      </c>
      <c r="AF543">
        <v>11</v>
      </c>
      <c r="AG543">
        <v>12</v>
      </c>
      <c r="AH543">
        <v>11</v>
      </c>
      <c r="AI543">
        <v>4</v>
      </c>
      <c r="AL543" t="s">
        <v>697</v>
      </c>
      <c r="AX543" t="s">
        <v>1393</v>
      </c>
    </row>
    <row r="544" spans="1:50" hidden="1" x14ac:dyDescent="0.25">
      <c r="A544" s="20" t="s">
        <v>130</v>
      </c>
      <c r="B544" s="18" t="s">
        <v>142</v>
      </c>
      <c r="C544">
        <v>21.81</v>
      </c>
      <c r="D544">
        <v>21.509999999999998</v>
      </c>
      <c r="E544" s="15">
        <v>1</v>
      </c>
      <c r="F544" s="90"/>
      <c r="G544">
        <v>1</v>
      </c>
      <c r="H544">
        <v>5</v>
      </c>
      <c r="J544" s="51" t="s">
        <v>52</v>
      </c>
      <c r="K544" s="47" t="s">
        <v>32</v>
      </c>
      <c r="L544" s="18" t="s">
        <v>74</v>
      </c>
      <c r="M544" s="94"/>
      <c r="N544">
        <v>130</v>
      </c>
      <c r="O544">
        <v>134</v>
      </c>
      <c r="P544">
        <v>1082</v>
      </c>
      <c r="S544">
        <v>2.6</v>
      </c>
      <c r="U544" s="32" t="str">
        <f>VLOOKUP(AF544, method!$A$1:$B$15, 2, 0)</f>
        <v>中前</v>
      </c>
      <c r="V544">
        <v>1400</v>
      </c>
      <c r="W544">
        <v>1</v>
      </c>
      <c r="X544">
        <v>28</v>
      </c>
      <c r="Y544">
        <v>9</v>
      </c>
      <c r="Z544">
        <v>24</v>
      </c>
      <c r="AA544" s="39" t="s">
        <v>413</v>
      </c>
      <c r="AB544" s="35" t="s">
        <v>377</v>
      </c>
      <c r="AC544">
        <v>4</v>
      </c>
      <c r="AD544">
        <v>59</v>
      </c>
      <c r="AE544" s="38">
        <v>1</v>
      </c>
      <c r="AF544">
        <v>5</v>
      </c>
      <c r="AG544">
        <v>8</v>
      </c>
      <c r="AH544">
        <v>7</v>
      </c>
      <c r="AI544">
        <v>1</v>
      </c>
      <c r="AL544" t="s">
        <v>707</v>
      </c>
      <c r="AX544" t="s">
        <v>1393</v>
      </c>
    </row>
    <row r="545" spans="1:50" hidden="1" x14ac:dyDescent="0.25">
      <c r="A545" s="20" t="s">
        <v>130</v>
      </c>
      <c r="B545" s="18" t="s">
        <v>142</v>
      </c>
      <c r="C545">
        <v>22.6</v>
      </c>
      <c r="D545">
        <v>22.1</v>
      </c>
      <c r="E545" s="15">
        <v>2</v>
      </c>
      <c r="F545" s="90"/>
      <c r="G545">
        <v>1</v>
      </c>
      <c r="H545">
        <v>10</v>
      </c>
      <c r="J545" s="51" t="s">
        <v>52</v>
      </c>
      <c r="K545" s="47" t="s">
        <v>32</v>
      </c>
      <c r="L545" s="18" t="s">
        <v>74</v>
      </c>
      <c r="M545" s="94"/>
      <c r="N545">
        <v>130</v>
      </c>
      <c r="O545">
        <v>132</v>
      </c>
      <c r="P545">
        <v>1066</v>
      </c>
      <c r="S545">
        <v>3.8</v>
      </c>
      <c r="U545" s="32" t="str">
        <f>VLOOKUP(AF545, method!$A$1:$B$15, 2, 0)</f>
        <v>中前</v>
      </c>
      <c r="V545">
        <v>1400</v>
      </c>
      <c r="W545">
        <v>1</v>
      </c>
      <c r="X545">
        <v>8</v>
      </c>
      <c r="Y545">
        <v>9</v>
      </c>
      <c r="Z545">
        <v>24</v>
      </c>
      <c r="AA545" s="39" t="s">
        <v>369</v>
      </c>
      <c r="AB545" s="36" t="s">
        <v>459</v>
      </c>
      <c r="AC545">
        <v>4</v>
      </c>
      <c r="AD545">
        <v>57</v>
      </c>
      <c r="AE545" s="38" t="s">
        <v>434</v>
      </c>
      <c r="AF545">
        <v>7</v>
      </c>
      <c r="AG545">
        <v>7</v>
      </c>
      <c r="AH545">
        <v>6</v>
      </c>
      <c r="AI545">
        <v>2</v>
      </c>
      <c r="AL545" t="s">
        <v>708</v>
      </c>
      <c r="AX545" t="s">
        <v>1393</v>
      </c>
    </row>
    <row r="546" spans="1:50" hidden="1" x14ac:dyDescent="0.25">
      <c r="A546" s="20" t="s">
        <v>130</v>
      </c>
      <c r="B546" s="19" t="s">
        <v>144</v>
      </c>
      <c r="C546">
        <v>51.19</v>
      </c>
      <c r="D546">
        <v>51.089999999999996</v>
      </c>
      <c r="E546">
        <v>11</v>
      </c>
      <c r="G546">
        <v>8</v>
      </c>
      <c r="H546">
        <v>5</v>
      </c>
      <c r="J546" s="45" t="s">
        <v>22</v>
      </c>
      <c r="K546" s="61" t="s">
        <v>128</v>
      </c>
      <c r="L546" s="19" t="s">
        <v>78</v>
      </c>
      <c r="M546" s="95"/>
      <c r="N546">
        <v>129</v>
      </c>
      <c r="O546">
        <v>133</v>
      </c>
      <c r="P546">
        <v>1071</v>
      </c>
      <c r="S546">
        <v>18</v>
      </c>
      <c r="U546" s="31" t="str">
        <f>VLOOKUP(AF546, method!$A$1:$B$15, 2, 0)</f>
        <v>中後</v>
      </c>
      <c r="V546">
        <v>1800</v>
      </c>
      <c r="W546">
        <v>1</v>
      </c>
      <c r="X546">
        <v>10</v>
      </c>
      <c r="Y546">
        <v>6</v>
      </c>
      <c r="Z546">
        <v>26</v>
      </c>
      <c r="AA546" s="40" t="s">
        <v>446</v>
      </c>
      <c r="AB546" s="35" t="s">
        <v>377</v>
      </c>
      <c r="AC546">
        <v>5</v>
      </c>
      <c r="AD546">
        <v>38</v>
      </c>
      <c r="AE546" s="37" t="s">
        <v>440</v>
      </c>
      <c r="AF546">
        <v>8</v>
      </c>
      <c r="AG546">
        <v>10</v>
      </c>
      <c r="AH546">
        <v>10</v>
      </c>
      <c r="AI546">
        <v>10</v>
      </c>
      <c r="AJ546">
        <v>11</v>
      </c>
      <c r="AL546" t="s">
        <v>29</v>
      </c>
      <c r="AX546" t="s">
        <v>1393</v>
      </c>
    </row>
    <row r="547" spans="1:50" hidden="1" x14ac:dyDescent="0.25">
      <c r="A547" s="20" t="s">
        <v>130</v>
      </c>
      <c r="B547" s="19" t="s">
        <v>144</v>
      </c>
      <c r="C547">
        <v>17.670000000000002</v>
      </c>
      <c r="D547">
        <v>17.470000000000002</v>
      </c>
      <c r="E547">
        <v>8</v>
      </c>
      <c r="G547">
        <v>8</v>
      </c>
      <c r="H547">
        <v>10</v>
      </c>
      <c r="J547" s="45" t="s">
        <v>22</v>
      </c>
      <c r="K547" s="61" t="s">
        <v>128</v>
      </c>
      <c r="L547" s="19" t="s">
        <v>78</v>
      </c>
      <c r="M547" s="95"/>
      <c r="N547">
        <v>129</v>
      </c>
      <c r="O547">
        <v>135</v>
      </c>
      <c r="P547">
        <v>1060</v>
      </c>
      <c r="S547">
        <v>25</v>
      </c>
      <c r="U547" s="31" t="str">
        <f>VLOOKUP(AF547, method!$A$1:$B$15, 2, 0)</f>
        <v>中後</v>
      </c>
      <c r="V547">
        <v>2200</v>
      </c>
      <c r="W547">
        <v>2</v>
      </c>
      <c r="X547">
        <v>27</v>
      </c>
      <c r="Y547">
        <v>5</v>
      </c>
      <c r="Z547">
        <v>26</v>
      </c>
      <c r="AA547" s="40" t="s">
        <v>426</v>
      </c>
      <c r="AB547" s="35" t="s">
        <v>370</v>
      </c>
      <c r="AC547">
        <v>5</v>
      </c>
      <c r="AD547">
        <v>38</v>
      </c>
      <c r="AE547" s="37" t="s">
        <v>421</v>
      </c>
      <c r="AF547">
        <v>8</v>
      </c>
      <c r="AG547">
        <v>9</v>
      </c>
      <c r="AH547">
        <v>9</v>
      </c>
      <c r="AI547">
        <v>9</v>
      </c>
      <c r="AJ547">
        <v>7</v>
      </c>
      <c r="AK547">
        <v>8</v>
      </c>
      <c r="AL547" t="s">
        <v>29</v>
      </c>
      <c r="AX547" t="s">
        <v>1393</v>
      </c>
    </row>
    <row r="548" spans="1:50" hidden="1" x14ac:dyDescent="0.25">
      <c r="A548" s="20" t="s">
        <v>130</v>
      </c>
      <c r="B548" s="19" t="s">
        <v>144</v>
      </c>
      <c r="C548">
        <v>50.78</v>
      </c>
      <c r="D548">
        <v>50.78</v>
      </c>
      <c r="E548" s="15">
        <v>2</v>
      </c>
      <c r="F548" s="90"/>
      <c r="G548">
        <v>8</v>
      </c>
      <c r="H548">
        <v>2</v>
      </c>
      <c r="J548" s="45" t="s">
        <v>22</v>
      </c>
      <c r="K548" s="61" t="s">
        <v>128</v>
      </c>
      <c r="L548" s="19" t="s">
        <v>78</v>
      </c>
      <c r="M548" s="95"/>
      <c r="N548">
        <v>129</v>
      </c>
      <c r="O548">
        <v>135</v>
      </c>
      <c r="P548">
        <v>1075</v>
      </c>
      <c r="S548">
        <v>17</v>
      </c>
      <c r="U548" s="32" t="str">
        <f>VLOOKUP(AF548, method!$A$1:$B$15, 2, 0)</f>
        <v>中前</v>
      </c>
      <c r="V548">
        <v>1800</v>
      </c>
      <c r="W548">
        <v>1</v>
      </c>
      <c r="X548">
        <v>29</v>
      </c>
      <c r="Y548">
        <v>4</v>
      </c>
      <c r="Z548">
        <v>26</v>
      </c>
      <c r="AA548" s="40" t="s">
        <v>398</v>
      </c>
      <c r="AB548" s="36" t="s">
        <v>459</v>
      </c>
      <c r="AC548">
        <v>5</v>
      </c>
      <c r="AD548">
        <v>38</v>
      </c>
      <c r="AE548" s="38" t="s">
        <v>517</v>
      </c>
      <c r="AF548">
        <v>7</v>
      </c>
      <c r="AG548">
        <v>7</v>
      </c>
      <c r="AH548">
        <v>7</v>
      </c>
      <c r="AI548">
        <v>7</v>
      </c>
      <c r="AJ548">
        <v>2</v>
      </c>
      <c r="AL548" t="s">
        <v>29</v>
      </c>
      <c r="AX548" t="s">
        <v>1393</v>
      </c>
    </row>
    <row r="549" spans="1:50" hidden="1" x14ac:dyDescent="0.25">
      <c r="A549" s="20" t="s">
        <v>130</v>
      </c>
      <c r="B549" s="19" t="s">
        <v>144</v>
      </c>
      <c r="C549">
        <v>49.67</v>
      </c>
      <c r="D549">
        <v>50.17</v>
      </c>
      <c r="E549">
        <v>7</v>
      </c>
      <c r="G549">
        <v>8</v>
      </c>
      <c r="H549">
        <v>11</v>
      </c>
      <c r="J549" s="45" t="s">
        <v>22</v>
      </c>
      <c r="K549" s="61" t="s">
        <v>128</v>
      </c>
      <c r="L549" s="19" t="s">
        <v>78</v>
      </c>
      <c r="M549" s="95"/>
      <c r="N549">
        <v>129</v>
      </c>
      <c r="O549">
        <v>115</v>
      </c>
      <c r="P549">
        <v>1060</v>
      </c>
      <c r="S549">
        <v>133</v>
      </c>
      <c r="U549" s="33" t="str">
        <f>VLOOKUP(AF549, method!$A$1:$B$15, 2, 0)</f>
        <v>留後</v>
      </c>
      <c r="V549">
        <v>1800</v>
      </c>
      <c r="W549">
        <v>1</v>
      </c>
      <c r="X549">
        <v>15</v>
      </c>
      <c r="Y549">
        <v>4</v>
      </c>
      <c r="Z549">
        <v>26</v>
      </c>
      <c r="AA549" s="40" t="s">
        <v>376</v>
      </c>
      <c r="AB549" s="35" t="s">
        <v>377</v>
      </c>
      <c r="AC549">
        <v>4</v>
      </c>
      <c r="AD549">
        <v>40</v>
      </c>
      <c r="AE549" s="38" t="s">
        <v>447</v>
      </c>
      <c r="AF549">
        <v>11</v>
      </c>
      <c r="AG549">
        <v>12</v>
      </c>
      <c r="AH549">
        <v>12</v>
      </c>
      <c r="AI549">
        <v>12</v>
      </c>
      <c r="AJ549">
        <v>7</v>
      </c>
      <c r="AL549" t="s">
        <v>709</v>
      </c>
      <c r="AX549" t="s">
        <v>1393</v>
      </c>
    </row>
    <row r="550" spans="1:50" hidden="1" x14ac:dyDescent="0.25">
      <c r="A550" s="20" t="s">
        <v>130</v>
      </c>
      <c r="B550" s="19" t="s">
        <v>144</v>
      </c>
      <c r="C550">
        <v>2.4900000000000002</v>
      </c>
      <c r="D550">
        <v>2.79</v>
      </c>
      <c r="E550" s="106">
        <v>8</v>
      </c>
      <c r="G550">
        <v>8</v>
      </c>
      <c r="H550">
        <v>11</v>
      </c>
      <c r="J550" s="45" t="s">
        <v>22</v>
      </c>
      <c r="K550" s="61" t="s">
        <v>128</v>
      </c>
      <c r="L550" s="19" t="s">
        <v>78</v>
      </c>
      <c r="M550" s="95"/>
      <c r="N550">
        <v>129</v>
      </c>
      <c r="O550">
        <v>119</v>
      </c>
      <c r="P550">
        <v>1074</v>
      </c>
      <c r="S550">
        <v>70</v>
      </c>
      <c r="U550" s="33" t="str">
        <f>VLOOKUP(AF550, method!$A$1:$B$15, 2, 0)</f>
        <v>留後</v>
      </c>
      <c r="V550">
        <v>2000</v>
      </c>
      <c r="W550">
        <v>2</v>
      </c>
      <c r="X550">
        <v>29</v>
      </c>
      <c r="Y550">
        <v>3</v>
      </c>
      <c r="Z550">
        <v>26</v>
      </c>
      <c r="AA550" s="39" t="s">
        <v>384</v>
      </c>
      <c r="AB550" s="35" t="s">
        <v>370</v>
      </c>
      <c r="AC550">
        <v>4</v>
      </c>
      <c r="AD550">
        <v>43</v>
      </c>
      <c r="AE550" s="37" t="s">
        <v>497</v>
      </c>
      <c r="AF550">
        <v>11</v>
      </c>
      <c r="AG550">
        <v>12</v>
      </c>
      <c r="AH550">
        <v>12</v>
      </c>
      <c r="AI550">
        <v>12</v>
      </c>
      <c r="AJ550">
        <v>8</v>
      </c>
      <c r="AL550" t="s">
        <v>710</v>
      </c>
      <c r="AX550" t="s">
        <v>1393</v>
      </c>
    </row>
    <row r="551" spans="1:50" x14ac:dyDescent="0.25">
      <c r="A551" s="20" t="s">
        <v>130</v>
      </c>
      <c r="B551" s="19" t="s">
        <v>144</v>
      </c>
      <c r="C551">
        <v>35.47</v>
      </c>
      <c r="D551">
        <v>35.97</v>
      </c>
      <c r="E551" s="106">
        <v>13</v>
      </c>
      <c r="G551">
        <v>8</v>
      </c>
      <c r="H551">
        <v>2</v>
      </c>
      <c r="J551" s="45" t="s">
        <v>22</v>
      </c>
      <c r="K551" s="59" t="s">
        <v>111</v>
      </c>
      <c r="L551" s="26" t="s">
        <v>61</v>
      </c>
      <c r="M551" s="102"/>
      <c r="N551">
        <v>129</v>
      </c>
      <c r="O551">
        <v>121</v>
      </c>
      <c r="P551">
        <v>1087</v>
      </c>
      <c r="S551">
        <v>177</v>
      </c>
      <c r="U551" s="33" t="str">
        <f>VLOOKUP(AF551, method!$A$1:$B$15, 2, 0)</f>
        <v>留後</v>
      </c>
      <c r="V551" s="42">
        <v>1600</v>
      </c>
      <c r="W551">
        <v>1</v>
      </c>
      <c r="X551">
        <v>1</v>
      </c>
      <c r="Y551">
        <v>2</v>
      </c>
      <c r="Z551">
        <v>26</v>
      </c>
      <c r="AA551" s="39" t="s">
        <v>390</v>
      </c>
      <c r="AB551" s="35" t="s">
        <v>377</v>
      </c>
      <c r="AC551">
        <v>4</v>
      </c>
      <c r="AD551">
        <v>46</v>
      </c>
      <c r="AE551" s="37" t="s">
        <v>525</v>
      </c>
      <c r="AF551">
        <v>12</v>
      </c>
      <c r="AG551">
        <v>11</v>
      </c>
      <c r="AH551">
        <v>11</v>
      </c>
      <c r="AI551">
        <v>13</v>
      </c>
      <c r="AL551" t="s">
        <v>39</v>
      </c>
    </row>
    <row r="552" spans="1:50" hidden="1" x14ac:dyDescent="0.25">
      <c r="A552" s="20" t="s">
        <v>130</v>
      </c>
      <c r="B552" s="19" t="s">
        <v>144</v>
      </c>
      <c r="C552">
        <v>35.71</v>
      </c>
      <c r="D552">
        <v>35.910000000000004</v>
      </c>
      <c r="E552">
        <v>9</v>
      </c>
      <c r="G552">
        <v>8</v>
      </c>
      <c r="H552">
        <v>9</v>
      </c>
      <c r="J552" s="45" t="s">
        <v>22</v>
      </c>
      <c r="K552" s="65" t="s">
        <v>406</v>
      </c>
      <c r="L552" s="26" t="s">
        <v>61</v>
      </c>
      <c r="M552" s="102"/>
      <c r="N552">
        <v>129</v>
      </c>
      <c r="O552">
        <v>123</v>
      </c>
      <c r="P552">
        <v>1089</v>
      </c>
      <c r="S552">
        <v>93</v>
      </c>
      <c r="U552" s="32" t="str">
        <f>VLOOKUP(AF552, method!$A$1:$B$15, 2, 0)</f>
        <v>中前</v>
      </c>
      <c r="V552" s="42">
        <v>1600</v>
      </c>
      <c r="W552">
        <v>1</v>
      </c>
      <c r="X552">
        <v>20</v>
      </c>
      <c r="Y552">
        <v>12</v>
      </c>
      <c r="Z552">
        <v>25</v>
      </c>
      <c r="AA552" s="39" t="s">
        <v>430</v>
      </c>
      <c r="AB552" s="35" t="s">
        <v>377</v>
      </c>
      <c r="AC552">
        <v>4</v>
      </c>
      <c r="AD552">
        <v>48</v>
      </c>
      <c r="AE552" s="37" t="s">
        <v>408</v>
      </c>
      <c r="AF552">
        <v>6</v>
      </c>
      <c r="AG552">
        <v>7</v>
      </c>
      <c r="AH552">
        <v>7</v>
      </c>
      <c r="AI552">
        <v>9</v>
      </c>
      <c r="AL552" t="s">
        <v>39</v>
      </c>
      <c r="AX552" t="s">
        <v>1393</v>
      </c>
    </row>
    <row r="553" spans="1:50" hidden="1" x14ac:dyDescent="0.25">
      <c r="A553" s="20" t="s">
        <v>130</v>
      </c>
      <c r="B553" s="19" t="s">
        <v>144</v>
      </c>
      <c r="C553">
        <v>41.28</v>
      </c>
      <c r="D553">
        <v>41.38</v>
      </c>
      <c r="E553">
        <v>11</v>
      </c>
      <c r="G553">
        <v>8</v>
      </c>
      <c r="H553">
        <v>8</v>
      </c>
      <c r="J553" s="45" t="s">
        <v>22</v>
      </c>
      <c r="K553" s="63" t="s">
        <v>191</v>
      </c>
      <c r="L553" s="26" t="s">
        <v>61</v>
      </c>
      <c r="M553" s="102"/>
      <c r="N553">
        <v>129</v>
      </c>
      <c r="O553">
        <v>125</v>
      </c>
      <c r="P553">
        <v>1075</v>
      </c>
      <c r="S553">
        <v>73</v>
      </c>
      <c r="U553" s="31" t="str">
        <f>VLOOKUP(AF553, method!$A$1:$B$15, 2, 0)</f>
        <v>中後</v>
      </c>
      <c r="V553">
        <v>1650</v>
      </c>
      <c r="W553">
        <v>1</v>
      </c>
      <c r="X553">
        <v>19</v>
      </c>
      <c r="Y553">
        <v>11</v>
      </c>
      <c r="Z553">
        <v>25</v>
      </c>
      <c r="AA553" s="40" t="s">
        <v>426</v>
      </c>
      <c r="AB553" s="35" t="s">
        <v>377</v>
      </c>
      <c r="AC553">
        <v>4</v>
      </c>
      <c r="AD553">
        <v>50</v>
      </c>
      <c r="AE553" s="37" t="s">
        <v>640</v>
      </c>
      <c r="AF553">
        <v>9</v>
      </c>
      <c r="AG553">
        <v>9</v>
      </c>
      <c r="AH553">
        <v>10</v>
      </c>
      <c r="AI553">
        <v>11</v>
      </c>
      <c r="AL553" t="s">
        <v>39</v>
      </c>
      <c r="AX553" t="s">
        <v>1393</v>
      </c>
    </row>
    <row r="554" spans="1:50" hidden="1" x14ac:dyDescent="0.25">
      <c r="A554" s="20" t="s">
        <v>130</v>
      </c>
      <c r="B554" s="19" t="s">
        <v>144</v>
      </c>
      <c r="C554">
        <v>35.25</v>
      </c>
      <c r="D554">
        <v>35.450000000000003</v>
      </c>
      <c r="E554">
        <v>12</v>
      </c>
      <c r="G554">
        <v>8</v>
      </c>
      <c r="H554">
        <v>4</v>
      </c>
      <c r="J554" s="45" t="s">
        <v>22</v>
      </c>
      <c r="K554" s="65" t="s">
        <v>406</v>
      </c>
      <c r="L554" s="26" t="s">
        <v>61</v>
      </c>
      <c r="M554" s="102"/>
      <c r="N554">
        <v>129</v>
      </c>
      <c r="O554">
        <v>128</v>
      </c>
      <c r="P554">
        <v>1073</v>
      </c>
      <c r="S554">
        <v>164</v>
      </c>
      <c r="U554" s="32" t="str">
        <f>VLOOKUP(AF554, method!$A$1:$B$15, 2, 0)</f>
        <v>中前</v>
      </c>
      <c r="V554" s="42">
        <v>1600</v>
      </c>
      <c r="W554">
        <v>1</v>
      </c>
      <c r="X554">
        <v>26</v>
      </c>
      <c r="Y554">
        <v>10</v>
      </c>
      <c r="Z554">
        <v>25</v>
      </c>
      <c r="AA554" s="39" t="s">
        <v>369</v>
      </c>
      <c r="AB554" s="35" t="s">
        <v>370</v>
      </c>
      <c r="AC554">
        <v>4</v>
      </c>
      <c r="AD554">
        <v>52</v>
      </c>
      <c r="AE554" s="37" t="s">
        <v>640</v>
      </c>
      <c r="AF554">
        <v>4</v>
      </c>
      <c r="AG554">
        <v>4</v>
      </c>
      <c r="AH554">
        <v>4</v>
      </c>
      <c r="AI554">
        <v>12</v>
      </c>
      <c r="AL554" t="s">
        <v>39</v>
      </c>
      <c r="AX554" t="s">
        <v>1393</v>
      </c>
    </row>
    <row r="555" spans="1:50" hidden="1" x14ac:dyDescent="0.25">
      <c r="A555" s="20" t="s">
        <v>130</v>
      </c>
      <c r="B555" s="19" t="s">
        <v>144</v>
      </c>
      <c r="C555">
        <v>35.5</v>
      </c>
      <c r="D555">
        <v>35.800000000000004</v>
      </c>
      <c r="E555">
        <v>11</v>
      </c>
      <c r="G555">
        <v>8</v>
      </c>
      <c r="H555">
        <v>1</v>
      </c>
      <c r="J555" s="45" t="s">
        <v>22</v>
      </c>
      <c r="K555" s="57" t="s">
        <v>77</v>
      </c>
      <c r="L555" s="26" t="s">
        <v>61</v>
      </c>
      <c r="M555" s="102"/>
      <c r="N555">
        <v>129</v>
      </c>
      <c r="O555">
        <v>127</v>
      </c>
      <c r="P555">
        <v>1065</v>
      </c>
      <c r="S555">
        <v>66</v>
      </c>
      <c r="U555" s="33" t="str">
        <f>VLOOKUP(AF555, method!$A$1:$B$15, 2, 0)</f>
        <v>留後</v>
      </c>
      <c r="V555" s="42">
        <v>1600</v>
      </c>
      <c r="W555">
        <v>1</v>
      </c>
      <c r="X555">
        <v>12</v>
      </c>
      <c r="Y555">
        <v>10</v>
      </c>
      <c r="Z555">
        <v>25</v>
      </c>
      <c r="AA555" s="39" t="s">
        <v>413</v>
      </c>
      <c r="AB555" s="35" t="s">
        <v>377</v>
      </c>
      <c r="AC555">
        <v>4</v>
      </c>
      <c r="AD555">
        <v>52</v>
      </c>
      <c r="AE555" s="37">
        <v>7</v>
      </c>
      <c r="AF555">
        <v>12</v>
      </c>
      <c r="AG555">
        <v>12</v>
      </c>
      <c r="AH555">
        <v>13</v>
      </c>
      <c r="AI555">
        <v>11</v>
      </c>
      <c r="AL555" t="s">
        <v>711</v>
      </c>
      <c r="AX555" t="s">
        <v>1393</v>
      </c>
    </row>
    <row r="556" spans="1:50" hidden="1" x14ac:dyDescent="0.25">
      <c r="A556" s="20" t="s">
        <v>130</v>
      </c>
      <c r="B556" s="20" t="s">
        <v>146</v>
      </c>
      <c r="C556">
        <v>40.450000000000003</v>
      </c>
      <c r="D556">
        <v>40.850000000000009</v>
      </c>
      <c r="E556" s="15">
        <v>1</v>
      </c>
      <c r="F556" s="90"/>
      <c r="G556">
        <v>7</v>
      </c>
      <c r="H556">
        <v>2</v>
      </c>
      <c r="J556" s="54" t="s">
        <v>64</v>
      </c>
      <c r="K556" s="54" t="s">
        <v>64</v>
      </c>
      <c r="L556" s="28" t="s">
        <v>65</v>
      </c>
      <c r="M556" s="104"/>
      <c r="N556">
        <v>128</v>
      </c>
      <c r="O556">
        <v>123</v>
      </c>
      <c r="P556">
        <v>1044</v>
      </c>
      <c r="S556">
        <v>4.2</v>
      </c>
      <c r="U556" s="32" t="str">
        <f>VLOOKUP(AF556, method!$A$1:$B$15, 2, 0)</f>
        <v>中前</v>
      </c>
      <c r="V556">
        <v>1650</v>
      </c>
      <c r="W556">
        <v>1</v>
      </c>
      <c r="X556">
        <v>24</v>
      </c>
      <c r="Y556">
        <v>6</v>
      </c>
      <c r="Z556">
        <v>26</v>
      </c>
      <c r="AA556" s="40" t="s">
        <v>376</v>
      </c>
      <c r="AB556" s="35" t="s">
        <v>377</v>
      </c>
      <c r="AC556">
        <v>5</v>
      </c>
      <c r="AD556">
        <v>26</v>
      </c>
      <c r="AE556" s="38" t="s">
        <v>468</v>
      </c>
      <c r="AF556">
        <v>6</v>
      </c>
      <c r="AG556">
        <v>8</v>
      </c>
      <c r="AH556">
        <v>11</v>
      </c>
      <c r="AI556">
        <v>1</v>
      </c>
      <c r="AL556" t="s">
        <v>147</v>
      </c>
      <c r="AX556" t="s">
        <v>1393</v>
      </c>
    </row>
    <row r="557" spans="1:50" hidden="1" x14ac:dyDescent="0.25">
      <c r="A557" s="20" t="s">
        <v>130</v>
      </c>
      <c r="B557" s="20" t="s">
        <v>146</v>
      </c>
      <c r="C557">
        <v>51.1</v>
      </c>
      <c r="D557">
        <v>51.300000000000004</v>
      </c>
      <c r="E557">
        <v>6</v>
      </c>
      <c r="G557">
        <v>7</v>
      </c>
      <c r="H557">
        <v>7</v>
      </c>
      <c r="J557" s="54" t="s">
        <v>64</v>
      </c>
      <c r="K557" s="54" t="s">
        <v>64</v>
      </c>
      <c r="L557" s="28" t="s">
        <v>65</v>
      </c>
      <c r="M557" s="104"/>
      <c r="N557">
        <v>128</v>
      </c>
      <c r="O557">
        <v>123</v>
      </c>
      <c r="P557">
        <v>1045</v>
      </c>
      <c r="S557">
        <v>4.3</v>
      </c>
      <c r="U557" s="31" t="str">
        <f>VLOOKUP(AF557, method!$A$1:$B$15, 2, 0)</f>
        <v>中後</v>
      </c>
      <c r="V557">
        <v>1800</v>
      </c>
      <c r="W557">
        <v>1</v>
      </c>
      <c r="X557">
        <v>10</v>
      </c>
      <c r="Y557">
        <v>6</v>
      </c>
      <c r="Z557">
        <v>26</v>
      </c>
      <c r="AA557" s="40" t="s">
        <v>446</v>
      </c>
      <c r="AB557" s="35" t="s">
        <v>377</v>
      </c>
      <c r="AC557">
        <v>5</v>
      </c>
      <c r="AD557">
        <v>28</v>
      </c>
      <c r="AE557" s="37" t="s">
        <v>428</v>
      </c>
      <c r="AF557">
        <v>9</v>
      </c>
      <c r="AG557">
        <v>7</v>
      </c>
      <c r="AH557">
        <v>7</v>
      </c>
      <c r="AI557">
        <v>6</v>
      </c>
      <c r="AJ557">
        <v>6</v>
      </c>
      <c r="AL557" t="s">
        <v>147</v>
      </c>
      <c r="AX557" t="s">
        <v>1393</v>
      </c>
    </row>
    <row r="558" spans="1:50" hidden="1" x14ac:dyDescent="0.25">
      <c r="A558" s="20" t="s">
        <v>130</v>
      </c>
      <c r="B558" s="20" t="s">
        <v>146</v>
      </c>
      <c r="C558">
        <v>17.79</v>
      </c>
      <c r="D558">
        <v>17.989999999999998</v>
      </c>
      <c r="E558">
        <v>9</v>
      </c>
      <c r="G558">
        <v>7</v>
      </c>
      <c r="H558">
        <v>2</v>
      </c>
      <c r="J558" s="54" t="s">
        <v>64</v>
      </c>
      <c r="K558" s="54" t="s">
        <v>64</v>
      </c>
      <c r="L558" s="28" t="s">
        <v>65</v>
      </c>
      <c r="M558" s="104"/>
      <c r="N558">
        <v>128</v>
      </c>
      <c r="O558">
        <v>127</v>
      </c>
      <c r="P558">
        <v>1035</v>
      </c>
      <c r="S558">
        <v>3.3</v>
      </c>
      <c r="U558" s="30" t="str">
        <f>VLOOKUP(AF558, method!$A$1:$B$15, 2, 0)</f>
        <v>放頭</v>
      </c>
      <c r="V558">
        <v>2200</v>
      </c>
      <c r="W558">
        <v>2</v>
      </c>
      <c r="X558">
        <v>27</v>
      </c>
      <c r="Y558">
        <v>5</v>
      </c>
      <c r="Z558">
        <v>26</v>
      </c>
      <c r="AA558" s="40" t="s">
        <v>426</v>
      </c>
      <c r="AB558" s="35" t="s">
        <v>370</v>
      </c>
      <c r="AC558">
        <v>5</v>
      </c>
      <c r="AD558">
        <v>30</v>
      </c>
      <c r="AE558" s="37">
        <v>10</v>
      </c>
      <c r="AF558">
        <v>1</v>
      </c>
      <c r="AG558">
        <v>1</v>
      </c>
      <c r="AH558">
        <v>1</v>
      </c>
      <c r="AI558">
        <v>1</v>
      </c>
      <c r="AJ558">
        <v>2</v>
      </c>
      <c r="AK558">
        <v>9</v>
      </c>
      <c r="AL558" t="s">
        <v>147</v>
      </c>
      <c r="AX558" t="s">
        <v>1393</v>
      </c>
    </row>
    <row r="559" spans="1:50" hidden="1" x14ac:dyDescent="0.25">
      <c r="A559" s="20" t="s">
        <v>130</v>
      </c>
      <c r="B559" s="20" t="s">
        <v>146</v>
      </c>
      <c r="C559">
        <v>51.29</v>
      </c>
      <c r="D559">
        <v>51.29</v>
      </c>
      <c r="E559" s="106">
        <v>6</v>
      </c>
      <c r="G559">
        <v>7</v>
      </c>
      <c r="H559">
        <v>4</v>
      </c>
      <c r="J559" s="54" t="s">
        <v>64</v>
      </c>
      <c r="K559" s="47" t="s">
        <v>32</v>
      </c>
      <c r="L559" s="28" t="s">
        <v>65</v>
      </c>
      <c r="M559" s="104"/>
      <c r="N559">
        <v>128</v>
      </c>
      <c r="O559">
        <v>127</v>
      </c>
      <c r="P559">
        <v>1029</v>
      </c>
      <c r="S559">
        <v>3.3</v>
      </c>
      <c r="U559" s="30" t="str">
        <f>VLOOKUP(AF559, method!$A$1:$B$15, 2, 0)</f>
        <v>放頭</v>
      </c>
      <c r="V559">
        <v>1800</v>
      </c>
      <c r="W559">
        <v>1</v>
      </c>
      <c r="X559">
        <v>17</v>
      </c>
      <c r="Y559">
        <v>5</v>
      </c>
      <c r="Z559">
        <v>26</v>
      </c>
      <c r="AA559" s="39" t="s">
        <v>430</v>
      </c>
      <c r="AB559" s="36" t="s">
        <v>459</v>
      </c>
      <c r="AC559">
        <v>5</v>
      </c>
      <c r="AD559">
        <v>32</v>
      </c>
      <c r="AE559" s="37" t="s">
        <v>471</v>
      </c>
      <c r="AF559">
        <v>2</v>
      </c>
      <c r="AG559">
        <v>5</v>
      </c>
      <c r="AH559">
        <v>5</v>
      </c>
      <c r="AI559">
        <v>7</v>
      </c>
      <c r="AJ559">
        <v>6</v>
      </c>
      <c r="AL559" t="s">
        <v>147</v>
      </c>
      <c r="AX559" t="s">
        <v>1393</v>
      </c>
    </row>
    <row r="560" spans="1:50" hidden="1" x14ac:dyDescent="0.25">
      <c r="A560" s="20" t="s">
        <v>130</v>
      </c>
      <c r="B560" s="20" t="s">
        <v>146</v>
      </c>
      <c r="C560">
        <v>50.9</v>
      </c>
      <c r="D560">
        <v>50.699999999999996</v>
      </c>
      <c r="E560" s="107">
        <v>3</v>
      </c>
      <c r="F560" s="90"/>
      <c r="G560">
        <v>7</v>
      </c>
      <c r="H560">
        <v>11</v>
      </c>
      <c r="J560" s="54" t="s">
        <v>64</v>
      </c>
      <c r="K560" s="47" t="s">
        <v>32</v>
      </c>
      <c r="L560" s="28" t="s">
        <v>65</v>
      </c>
      <c r="M560" s="104"/>
      <c r="N560">
        <v>128</v>
      </c>
      <c r="O560">
        <v>127</v>
      </c>
      <c r="P560">
        <v>1036</v>
      </c>
      <c r="S560">
        <v>6.1</v>
      </c>
      <c r="U560" s="32" t="str">
        <f>VLOOKUP(AF560, method!$A$1:$B$15, 2, 0)</f>
        <v>中前</v>
      </c>
      <c r="V560">
        <v>1800</v>
      </c>
      <c r="W560">
        <v>1</v>
      </c>
      <c r="X560">
        <v>19</v>
      </c>
      <c r="Y560">
        <v>4</v>
      </c>
      <c r="Z560">
        <v>26</v>
      </c>
      <c r="AA560" s="41" t="s">
        <v>400</v>
      </c>
      <c r="AB560" s="35" t="s">
        <v>377</v>
      </c>
      <c r="AC560">
        <v>5</v>
      </c>
      <c r="AD560">
        <v>32</v>
      </c>
      <c r="AE560" s="38" t="s">
        <v>470</v>
      </c>
      <c r="AF560">
        <v>4</v>
      </c>
      <c r="AG560">
        <v>6</v>
      </c>
      <c r="AH560">
        <v>6</v>
      </c>
      <c r="AI560">
        <v>7</v>
      </c>
      <c r="AJ560">
        <v>3</v>
      </c>
      <c r="AL560" t="s">
        <v>147</v>
      </c>
      <c r="AX560" t="s">
        <v>1393</v>
      </c>
    </row>
    <row r="561" spans="1:50" hidden="1" x14ac:dyDescent="0.25">
      <c r="A561" s="20" t="s">
        <v>130</v>
      </c>
      <c r="B561" s="20" t="s">
        <v>146</v>
      </c>
      <c r="C561">
        <v>17.52</v>
      </c>
      <c r="D561">
        <v>17.52</v>
      </c>
      <c r="E561">
        <v>6</v>
      </c>
      <c r="G561">
        <v>7</v>
      </c>
      <c r="H561">
        <v>10</v>
      </c>
      <c r="J561" s="54" t="s">
        <v>64</v>
      </c>
      <c r="K561" s="48" t="s">
        <v>37</v>
      </c>
      <c r="L561" s="28" t="s">
        <v>65</v>
      </c>
      <c r="M561" s="104"/>
      <c r="N561">
        <v>128</v>
      </c>
      <c r="O561">
        <v>127</v>
      </c>
      <c r="P561">
        <v>1033</v>
      </c>
      <c r="S561">
        <v>4.4000000000000004</v>
      </c>
      <c r="U561" s="33" t="str">
        <f>VLOOKUP(AF561, method!$A$1:$B$15, 2, 0)</f>
        <v>留後</v>
      </c>
      <c r="V561">
        <v>2200</v>
      </c>
      <c r="W561">
        <v>2</v>
      </c>
      <c r="X561">
        <v>25</v>
      </c>
      <c r="Y561">
        <v>3</v>
      </c>
      <c r="Z561">
        <v>26</v>
      </c>
      <c r="AA561" s="40" t="s">
        <v>426</v>
      </c>
      <c r="AB561" s="35" t="s">
        <v>377</v>
      </c>
      <c r="AC561">
        <v>5</v>
      </c>
      <c r="AD561">
        <v>32</v>
      </c>
      <c r="AE561" s="37" t="s">
        <v>467</v>
      </c>
      <c r="AF561">
        <v>11</v>
      </c>
      <c r="AG561">
        <v>11</v>
      </c>
      <c r="AH561">
        <v>12</v>
      </c>
      <c r="AI561">
        <v>12</v>
      </c>
      <c r="AJ561">
        <v>11</v>
      </c>
      <c r="AK561">
        <v>6</v>
      </c>
      <c r="AL561" t="s">
        <v>147</v>
      </c>
      <c r="AX561" t="s">
        <v>1393</v>
      </c>
    </row>
    <row r="562" spans="1:50" hidden="1" x14ac:dyDescent="0.25">
      <c r="A562" s="20" t="s">
        <v>130</v>
      </c>
      <c r="B562" s="20" t="s">
        <v>146</v>
      </c>
      <c r="C562">
        <v>49.51</v>
      </c>
      <c r="D562">
        <v>49.61</v>
      </c>
      <c r="E562" s="15">
        <v>2</v>
      </c>
      <c r="F562" s="90"/>
      <c r="G562">
        <v>7</v>
      </c>
      <c r="H562">
        <v>9</v>
      </c>
      <c r="J562" s="54" t="s">
        <v>64</v>
      </c>
      <c r="K562" s="54" t="s">
        <v>64</v>
      </c>
      <c r="L562" s="28" t="s">
        <v>65</v>
      </c>
      <c r="M562" s="104"/>
      <c r="N562">
        <v>128</v>
      </c>
      <c r="O562">
        <v>126</v>
      </c>
      <c r="P562">
        <v>1048</v>
      </c>
      <c r="S562">
        <v>8.4</v>
      </c>
      <c r="U562" s="31" t="str">
        <f>VLOOKUP(AF562, method!$A$1:$B$15, 2, 0)</f>
        <v>中後</v>
      </c>
      <c r="V562">
        <v>1800</v>
      </c>
      <c r="W562">
        <v>1</v>
      </c>
      <c r="X562">
        <v>4</v>
      </c>
      <c r="Y562">
        <v>3</v>
      </c>
      <c r="Z562">
        <v>26</v>
      </c>
      <c r="AA562" s="40" t="s">
        <v>398</v>
      </c>
      <c r="AB562" s="36" t="s">
        <v>459</v>
      </c>
      <c r="AC562">
        <v>5</v>
      </c>
      <c r="AD562">
        <v>32</v>
      </c>
      <c r="AE562" s="38">
        <v>1</v>
      </c>
      <c r="AF562">
        <v>9</v>
      </c>
      <c r="AG562">
        <v>9</v>
      </c>
      <c r="AH562">
        <v>8</v>
      </c>
      <c r="AI562">
        <v>6</v>
      </c>
      <c r="AJ562">
        <v>2</v>
      </c>
      <c r="AL562" t="s">
        <v>147</v>
      </c>
      <c r="AX562" t="s">
        <v>1393</v>
      </c>
    </row>
    <row r="563" spans="1:50" hidden="1" x14ac:dyDescent="0.25">
      <c r="A563" s="20" t="s">
        <v>130</v>
      </c>
      <c r="B563" s="20" t="s">
        <v>146</v>
      </c>
      <c r="C563">
        <v>4.18</v>
      </c>
      <c r="D563">
        <v>4.18</v>
      </c>
      <c r="E563" s="107">
        <v>3</v>
      </c>
      <c r="F563" s="90"/>
      <c r="G563">
        <v>7</v>
      </c>
      <c r="H563">
        <v>8</v>
      </c>
      <c r="J563" s="54" t="s">
        <v>64</v>
      </c>
      <c r="K563" s="62" t="s">
        <v>154</v>
      </c>
      <c r="L563" s="28" t="s">
        <v>65</v>
      </c>
      <c r="M563" s="104"/>
      <c r="N563">
        <v>128</v>
      </c>
      <c r="O563">
        <v>128</v>
      </c>
      <c r="P563">
        <v>1048</v>
      </c>
      <c r="S563">
        <v>9.3000000000000007</v>
      </c>
      <c r="U563" s="33" t="str">
        <f>VLOOKUP(AF563, method!$A$1:$B$15, 2, 0)</f>
        <v>留後</v>
      </c>
      <c r="V563">
        <v>2000</v>
      </c>
      <c r="W563">
        <v>2</v>
      </c>
      <c r="X563">
        <v>18</v>
      </c>
      <c r="Y563">
        <v>1</v>
      </c>
      <c r="Z563">
        <v>26</v>
      </c>
      <c r="AA563" s="39" t="s">
        <v>369</v>
      </c>
      <c r="AB563" s="35" t="s">
        <v>377</v>
      </c>
      <c r="AC563">
        <v>5</v>
      </c>
      <c r="AD563">
        <v>33</v>
      </c>
      <c r="AE563" s="38">
        <v>2</v>
      </c>
      <c r="AF563">
        <v>11</v>
      </c>
      <c r="AG563">
        <v>13</v>
      </c>
      <c r="AH563">
        <v>14</v>
      </c>
      <c r="AI563">
        <v>14</v>
      </c>
      <c r="AJ563">
        <v>3</v>
      </c>
      <c r="AL563" t="s">
        <v>147</v>
      </c>
      <c r="AX563" t="s">
        <v>1393</v>
      </c>
    </row>
    <row r="564" spans="1:50" hidden="1" x14ac:dyDescent="0.25">
      <c r="A564" s="20" t="s">
        <v>130</v>
      </c>
      <c r="B564" s="20" t="s">
        <v>146</v>
      </c>
      <c r="C564">
        <v>51.21</v>
      </c>
      <c r="D564">
        <v>51.11</v>
      </c>
      <c r="E564">
        <v>8</v>
      </c>
      <c r="G564">
        <v>7</v>
      </c>
      <c r="H564">
        <v>9</v>
      </c>
      <c r="J564" s="54" t="s">
        <v>64</v>
      </c>
      <c r="K564" s="47" t="s">
        <v>32</v>
      </c>
      <c r="L564" s="28" t="s">
        <v>65</v>
      </c>
      <c r="M564" s="104"/>
      <c r="N564">
        <v>128</v>
      </c>
      <c r="O564">
        <v>131</v>
      </c>
      <c r="P564">
        <v>1042</v>
      </c>
      <c r="S564">
        <v>7</v>
      </c>
      <c r="U564" s="31" t="str">
        <f>VLOOKUP(AF564, method!$A$1:$B$15, 2, 0)</f>
        <v>中後</v>
      </c>
      <c r="V564">
        <v>1800</v>
      </c>
      <c r="W564">
        <v>1</v>
      </c>
      <c r="X564">
        <v>27</v>
      </c>
      <c r="Y564">
        <v>12</v>
      </c>
      <c r="Z564">
        <v>25</v>
      </c>
      <c r="AA564" s="41" t="s">
        <v>400</v>
      </c>
      <c r="AB564" s="35" t="s">
        <v>377</v>
      </c>
      <c r="AC564">
        <v>5</v>
      </c>
      <c r="AD564">
        <v>35</v>
      </c>
      <c r="AE564" s="37" t="s">
        <v>640</v>
      </c>
      <c r="AF564">
        <v>9</v>
      </c>
      <c r="AG564">
        <v>11</v>
      </c>
      <c r="AH564">
        <v>11</v>
      </c>
      <c r="AI564">
        <v>12</v>
      </c>
      <c r="AJ564">
        <v>8</v>
      </c>
      <c r="AL564" t="s">
        <v>147</v>
      </c>
      <c r="AX564" t="s">
        <v>1393</v>
      </c>
    </row>
    <row r="565" spans="1:50" hidden="1" x14ac:dyDescent="0.25">
      <c r="A565" s="20" t="s">
        <v>130</v>
      </c>
      <c r="B565" s="20" t="s">
        <v>146</v>
      </c>
      <c r="C565">
        <v>9.89</v>
      </c>
      <c r="D565">
        <v>9.5900000000000016</v>
      </c>
      <c r="E565">
        <v>10</v>
      </c>
      <c r="G565">
        <v>7</v>
      </c>
      <c r="H565">
        <v>12</v>
      </c>
      <c r="J565" s="54" t="s">
        <v>64</v>
      </c>
      <c r="K565" s="48" t="s">
        <v>37</v>
      </c>
      <c r="L565" s="28" t="s">
        <v>65</v>
      </c>
      <c r="M565" s="104"/>
      <c r="N565">
        <v>128</v>
      </c>
      <c r="O565">
        <v>132</v>
      </c>
      <c r="P565">
        <v>1023</v>
      </c>
      <c r="S565">
        <v>29</v>
      </c>
      <c r="U565" s="33" t="str">
        <f>VLOOKUP(AF565, method!$A$1:$B$15, 2, 0)</f>
        <v>留後</v>
      </c>
      <c r="V565">
        <v>1200</v>
      </c>
      <c r="W565">
        <v>1</v>
      </c>
      <c r="X565">
        <v>7</v>
      </c>
      <c r="Y565">
        <v>12</v>
      </c>
      <c r="Z565">
        <v>25</v>
      </c>
      <c r="AA565" s="41" t="s">
        <v>400</v>
      </c>
      <c r="AB565" s="35" t="s">
        <v>377</v>
      </c>
      <c r="AC565">
        <v>5</v>
      </c>
      <c r="AD565">
        <v>37</v>
      </c>
      <c r="AE565" s="37" t="s">
        <v>423</v>
      </c>
      <c r="AF565">
        <v>12</v>
      </c>
      <c r="AG565">
        <v>12</v>
      </c>
      <c r="AH565">
        <v>10</v>
      </c>
      <c r="AL565" t="s">
        <v>712</v>
      </c>
      <c r="AX565" t="s">
        <v>1393</v>
      </c>
    </row>
    <row r="566" spans="1:50" hidden="1" x14ac:dyDescent="0.25">
      <c r="A566" s="20" t="s">
        <v>130</v>
      </c>
      <c r="B566" s="20" t="s">
        <v>146</v>
      </c>
      <c r="C566">
        <v>40.4</v>
      </c>
      <c r="D566">
        <v>40.9</v>
      </c>
      <c r="E566">
        <v>4</v>
      </c>
      <c r="G566">
        <v>7</v>
      </c>
      <c r="H566">
        <v>6</v>
      </c>
      <c r="J566" s="54" t="s">
        <v>64</v>
      </c>
      <c r="K566" s="44" t="s">
        <v>347</v>
      </c>
      <c r="L566" s="17" t="s">
        <v>16</v>
      </c>
      <c r="M566" s="93"/>
      <c r="N566">
        <v>128</v>
      </c>
      <c r="O566">
        <v>113</v>
      </c>
      <c r="P566">
        <v>988</v>
      </c>
      <c r="S566">
        <v>14</v>
      </c>
      <c r="U566" s="31" t="str">
        <f>VLOOKUP(AF566, method!$A$1:$B$15, 2, 0)</f>
        <v>中後</v>
      </c>
      <c r="V566">
        <v>1650</v>
      </c>
      <c r="W566">
        <v>1</v>
      </c>
      <c r="X566">
        <v>28</v>
      </c>
      <c r="Y566">
        <v>6</v>
      </c>
      <c r="Z566">
        <v>25</v>
      </c>
      <c r="AA566" s="41" t="s">
        <v>400</v>
      </c>
      <c r="AB566" s="36" t="s">
        <v>487</v>
      </c>
      <c r="AC566">
        <v>4</v>
      </c>
      <c r="AD566">
        <v>40</v>
      </c>
      <c r="AE566" s="37" t="s">
        <v>436</v>
      </c>
      <c r="AF566">
        <v>9</v>
      </c>
      <c r="AG566">
        <v>8</v>
      </c>
      <c r="AH566">
        <v>5</v>
      </c>
      <c r="AI566">
        <v>4</v>
      </c>
      <c r="AL566" t="s">
        <v>103</v>
      </c>
      <c r="AX566" t="s">
        <v>1393</v>
      </c>
    </row>
    <row r="567" spans="1:50" hidden="1" x14ac:dyDescent="0.25">
      <c r="A567" s="20" t="s">
        <v>130</v>
      </c>
      <c r="B567" s="20" t="s">
        <v>146</v>
      </c>
      <c r="C567">
        <v>41.57</v>
      </c>
      <c r="D567">
        <v>42.27</v>
      </c>
      <c r="E567">
        <v>11</v>
      </c>
      <c r="G567">
        <v>7</v>
      </c>
      <c r="H567">
        <v>3</v>
      </c>
      <c r="J567" s="54" t="s">
        <v>64</v>
      </c>
      <c r="K567" s="44" t="s">
        <v>347</v>
      </c>
      <c r="L567" s="17" t="s">
        <v>16</v>
      </c>
      <c r="M567" s="93"/>
      <c r="N567">
        <v>128</v>
      </c>
      <c r="O567">
        <v>112</v>
      </c>
      <c r="P567">
        <v>1025</v>
      </c>
      <c r="S567">
        <v>13</v>
      </c>
      <c r="U567" s="33" t="str">
        <f>VLOOKUP(AF567, method!$A$1:$B$15, 2, 0)</f>
        <v>留後</v>
      </c>
      <c r="V567">
        <v>1650</v>
      </c>
      <c r="W567">
        <v>1</v>
      </c>
      <c r="X567">
        <v>31</v>
      </c>
      <c r="Y567">
        <v>5</v>
      </c>
      <c r="Z567">
        <v>25</v>
      </c>
      <c r="AA567" s="41" t="s">
        <v>400</v>
      </c>
      <c r="AB567" s="35" t="s">
        <v>377</v>
      </c>
      <c r="AC567">
        <v>4</v>
      </c>
      <c r="AD567">
        <v>40</v>
      </c>
      <c r="AE567" s="37" t="s">
        <v>382</v>
      </c>
      <c r="AF567">
        <v>14</v>
      </c>
      <c r="AG567">
        <v>14</v>
      </c>
      <c r="AH567">
        <v>14</v>
      </c>
      <c r="AI567">
        <v>11</v>
      </c>
      <c r="AL567" t="s">
        <v>103</v>
      </c>
      <c r="AX567" t="s">
        <v>1393</v>
      </c>
    </row>
    <row r="568" spans="1:50" hidden="1" x14ac:dyDescent="0.25">
      <c r="A568" s="20" t="s">
        <v>130</v>
      </c>
      <c r="B568" s="20" t="s">
        <v>146</v>
      </c>
      <c r="C568">
        <v>48.6</v>
      </c>
      <c r="D568">
        <v>49.1</v>
      </c>
      <c r="E568">
        <v>9</v>
      </c>
      <c r="G568">
        <v>7</v>
      </c>
      <c r="H568">
        <v>8</v>
      </c>
      <c r="J568" s="54" t="s">
        <v>64</v>
      </c>
      <c r="K568" s="44" t="s">
        <v>347</v>
      </c>
      <c r="L568" s="17" t="s">
        <v>16</v>
      </c>
      <c r="M568" s="93"/>
      <c r="N568">
        <v>128</v>
      </c>
      <c r="O568">
        <v>114</v>
      </c>
      <c r="P568">
        <v>1013</v>
      </c>
      <c r="S568">
        <v>26</v>
      </c>
      <c r="U568" s="33" t="str">
        <f>VLOOKUP(AF568, method!$A$1:$B$15, 2, 0)</f>
        <v>留後</v>
      </c>
      <c r="V568">
        <v>1800</v>
      </c>
      <c r="W568">
        <v>1</v>
      </c>
      <c r="X568">
        <v>18</v>
      </c>
      <c r="Y568">
        <v>5</v>
      </c>
      <c r="Z568">
        <v>25</v>
      </c>
      <c r="AA568" s="39" t="s">
        <v>430</v>
      </c>
      <c r="AB568" s="35" t="s">
        <v>370</v>
      </c>
      <c r="AC568">
        <v>4</v>
      </c>
      <c r="AD568">
        <v>41</v>
      </c>
      <c r="AE568" s="37" t="s">
        <v>497</v>
      </c>
      <c r="AF568">
        <v>14</v>
      </c>
      <c r="AG568">
        <v>14</v>
      </c>
      <c r="AH568">
        <v>14</v>
      </c>
      <c r="AI568">
        <v>13</v>
      </c>
      <c r="AJ568">
        <v>9</v>
      </c>
      <c r="AL568" t="s">
        <v>103</v>
      </c>
      <c r="AX568" t="s">
        <v>1393</v>
      </c>
    </row>
    <row r="569" spans="1:50" hidden="1" x14ac:dyDescent="0.25">
      <c r="A569" s="20" t="s">
        <v>130</v>
      </c>
      <c r="B569" s="20" t="s">
        <v>146</v>
      </c>
      <c r="C569">
        <v>18.670000000000002</v>
      </c>
      <c r="D569">
        <v>18.770000000000003</v>
      </c>
      <c r="E569">
        <v>8</v>
      </c>
      <c r="G569">
        <v>7</v>
      </c>
      <c r="H569">
        <v>11</v>
      </c>
      <c r="J569" s="54" t="s">
        <v>64</v>
      </c>
      <c r="K569" s="44" t="s">
        <v>347</v>
      </c>
      <c r="L569" s="17" t="s">
        <v>16</v>
      </c>
      <c r="M569" s="93"/>
      <c r="N569">
        <v>128</v>
      </c>
      <c r="O569">
        <v>118</v>
      </c>
      <c r="P569">
        <v>1008</v>
      </c>
      <c r="S569">
        <v>17</v>
      </c>
      <c r="U569" s="33" t="str">
        <f>VLOOKUP(AF569, method!$A$1:$B$15, 2, 0)</f>
        <v>留後</v>
      </c>
      <c r="V569">
        <v>2200</v>
      </c>
      <c r="W569">
        <v>2</v>
      </c>
      <c r="X569">
        <v>7</v>
      </c>
      <c r="Y569">
        <v>5</v>
      </c>
      <c r="Z569">
        <v>25</v>
      </c>
      <c r="AA569" s="40" t="s">
        <v>376</v>
      </c>
      <c r="AB569" s="35" t="s">
        <v>377</v>
      </c>
      <c r="AC569">
        <v>4</v>
      </c>
      <c r="AD569">
        <v>43</v>
      </c>
      <c r="AE569" s="37" t="s">
        <v>471</v>
      </c>
      <c r="AF569">
        <v>11</v>
      </c>
      <c r="AG569">
        <v>11</v>
      </c>
      <c r="AH569">
        <v>10</v>
      </c>
      <c r="AI569">
        <v>10</v>
      </c>
      <c r="AJ569">
        <v>6</v>
      </c>
      <c r="AK569">
        <v>8</v>
      </c>
      <c r="AL569" t="s">
        <v>103</v>
      </c>
      <c r="AX569" t="s">
        <v>1393</v>
      </c>
    </row>
    <row r="570" spans="1:50" hidden="1" x14ac:dyDescent="0.25">
      <c r="A570" s="20" t="s">
        <v>130</v>
      </c>
      <c r="B570" s="20" t="s">
        <v>146</v>
      </c>
      <c r="C570">
        <v>39.58</v>
      </c>
      <c r="D570">
        <v>39.58</v>
      </c>
      <c r="E570">
        <v>10</v>
      </c>
      <c r="G570">
        <v>7</v>
      </c>
      <c r="H570">
        <v>14</v>
      </c>
      <c r="J570" s="54" t="s">
        <v>64</v>
      </c>
      <c r="K570" s="55" t="s">
        <v>69</v>
      </c>
      <c r="L570" s="17" t="s">
        <v>16</v>
      </c>
      <c r="M570" s="93"/>
      <c r="N570">
        <v>128</v>
      </c>
      <c r="O570">
        <v>122</v>
      </c>
      <c r="P570">
        <v>1006</v>
      </c>
      <c r="S570">
        <v>65</v>
      </c>
      <c r="U570" s="33" t="str">
        <f>VLOOKUP(AF570, method!$A$1:$B$15, 2, 0)</f>
        <v>留後</v>
      </c>
      <c r="V570">
        <v>1650</v>
      </c>
      <c r="W570">
        <v>1</v>
      </c>
      <c r="X570">
        <v>20</v>
      </c>
      <c r="Y570">
        <v>4</v>
      </c>
      <c r="Z570">
        <v>25</v>
      </c>
      <c r="AA570" s="41" t="s">
        <v>400</v>
      </c>
      <c r="AB570" s="35" t="s">
        <v>377</v>
      </c>
      <c r="AC570">
        <v>4</v>
      </c>
      <c r="AD570">
        <v>45</v>
      </c>
      <c r="AE570" s="37" t="s">
        <v>410</v>
      </c>
      <c r="AF570">
        <v>14</v>
      </c>
      <c r="AG570">
        <v>14</v>
      </c>
      <c r="AH570">
        <v>10</v>
      </c>
      <c r="AI570">
        <v>10</v>
      </c>
      <c r="AL570" t="s">
        <v>103</v>
      </c>
      <c r="AX570" t="s">
        <v>1393</v>
      </c>
    </row>
    <row r="571" spans="1:50" hidden="1" x14ac:dyDescent="0.25">
      <c r="A571" s="20" t="s">
        <v>130</v>
      </c>
      <c r="B571" s="20" t="s">
        <v>146</v>
      </c>
      <c r="C571">
        <v>39.159999999999997</v>
      </c>
      <c r="D571">
        <v>39.659999999999997</v>
      </c>
      <c r="E571">
        <v>6</v>
      </c>
      <c r="G571">
        <v>7</v>
      </c>
      <c r="H571">
        <v>2</v>
      </c>
      <c r="J571" s="54" t="s">
        <v>64</v>
      </c>
      <c r="K571" s="44" t="s">
        <v>347</v>
      </c>
      <c r="L571" s="17" t="s">
        <v>16</v>
      </c>
      <c r="M571" s="93"/>
      <c r="N571">
        <v>128</v>
      </c>
      <c r="O571">
        <v>119</v>
      </c>
      <c r="P571">
        <v>1010</v>
      </c>
      <c r="S571">
        <v>21</v>
      </c>
      <c r="U571" s="31" t="str">
        <f>VLOOKUP(AF571, method!$A$1:$B$15, 2, 0)</f>
        <v>中後</v>
      </c>
      <c r="V571">
        <v>1650</v>
      </c>
      <c r="W571">
        <v>1</v>
      </c>
      <c r="X571">
        <v>26</v>
      </c>
      <c r="Y571">
        <v>3</v>
      </c>
      <c r="Z571">
        <v>25</v>
      </c>
      <c r="AA571" s="41" t="s">
        <v>400</v>
      </c>
      <c r="AB571" s="35" t="s">
        <v>377</v>
      </c>
      <c r="AC571">
        <v>4</v>
      </c>
      <c r="AD571">
        <v>47</v>
      </c>
      <c r="AE571" s="37" t="s">
        <v>410</v>
      </c>
      <c r="AF571">
        <v>8</v>
      </c>
      <c r="AG571">
        <v>9</v>
      </c>
      <c r="AH571">
        <v>8</v>
      </c>
      <c r="AI571">
        <v>6</v>
      </c>
      <c r="AL571" t="s">
        <v>103</v>
      </c>
      <c r="AX571" t="s">
        <v>1393</v>
      </c>
    </row>
    <row r="572" spans="1:50" hidden="1" x14ac:dyDescent="0.25">
      <c r="A572" s="20" t="s">
        <v>130</v>
      </c>
      <c r="B572" s="20" t="s">
        <v>146</v>
      </c>
      <c r="C572">
        <v>23.91</v>
      </c>
      <c r="D572">
        <v>24.11</v>
      </c>
      <c r="E572">
        <v>14</v>
      </c>
      <c r="G572">
        <v>7</v>
      </c>
      <c r="H572">
        <v>9</v>
      </c>
      <c r="J572" s="54" t="s">
        <v>64</v>
      </c>
      <c r="K572" s="44" t="s">
        <v>347</v>
      </c>
      <c r="L572" s="17" t="s">
        <v>16</v>
      </c>
      <c r="M572" s="93"/>
      <c r="N572">
        <v>128</v>
      </c>
      <c r="O572">
        <v>123</v>
      </c>
      <c r="P572">
        <v>1024</v>
      </c>
      <c r="S572">
        <v>96</v>
      </c>
      <c r="U572" s="32" t="str">
        <f>VLOOKUP(AF572, method!$A$1:$B$15, 2, 0)</f>
        <v>中前</v>
      </c>
      <c r="V572">
        <v>1400</v>
      </c>
      <c r="W572">
        <v>1</v>
      </c>
      <c r="X572">
        <v>26</v>
      </c>
      <c r="Y572">
        <v>1</v>
      </c>
      <c r="Z572">
        <v>25</v>
      </c>
      <c r="AA572" s="39" t="s">
        <v>384</v>
      </c>
      <c r="AB572" s="35" t="s">
        <v>377</v>
      </c>
      <c r="AC572">
        <v>4</v>
      </c>
      <c r="AD572">
        <v>49</v>
      </c>
      <c r="AE572" s="37" t="s">
        <v>714</v>
      </c>
      <c r="AF572">
        <v>6</v>
      </c>
      <c r="AG572">
        <v>6</v>
      </c>
      <c r="AH572">
        <v>8</v>
      </c>
      <c r="AI572">
        <v>14</v>
      </c>
      <c r="AL572" t="s">
        <v>103</v>
      </c>
      <c r="AX572" t="s">
        <v>1393</v>
      </c>
    </row>
    <row r="573" spans="1:50" hidden="1" x14ac:dyDescent="0.25">
      <c r="A573" s="20" t="s">
        <v>130</v>
      </c>
      <c r="B573" s="20" t="s">
        <v>146</v>
      </c>
      <c r="C573">
        <v>22.77</v>
      </c>
      <c r="D573">
        <v>22.77</v>
      </c>
      <c r="E573">
        <v>8</v>
      </c>
      <c r="G573">
        <v>7</v>
      </c>
      <c r="H573">
        <v>12</v>
      </c>
      <c r="J573" s="54" t="s">
        <v>64</v>
      </c>
      <c r="K573" s="44" t="s">
        <v>347</v>
      </c>
      <c r="L573" s="17" t="s">
        <v>16</v>
      </c>
      <c r="M573" s="93"/>
      <c r="N573">
        <v>128</v>
      </c>
      <c r="O573">
        <v>123</v>
      </c>
      <c r="P573">
        <v>1036</v>
      </c>
      <c r="S573">
        <v>91</v>
      </c>
      <c r="U573" s="33" t="str">
        <f>VLOOKUP(AF573, method!$A$1:$B$15, 2, 0)</f>
        <v>留後</v>
      </c>
      <c r="V573">
        <v>1400</v>
      </c>
      <c r="W573">
        <v>1</v>
      </c>
      <c r="X573">
        <v>1</v>
      </c>
      <c r="Y573">
        <v>1</v>
      </c>
      <c r="Z573">
        <v>25</v>
      </c>
      <c r="AA573" s="39" t="s">
        <v>413</v>
      </c>
      <c r="AB573" s="35" t="s">
        <v>377</v>
      </c>
      <c r="AC573">
        <v>4</v>
      </c>
      <c r="AD573">
        <v>51</v>
      </c>
      <c r="AE573" s="37" t="s">
        <v>428</v>
      </c>
      <c r="AF573">
        <v>14</v>
      </c>
      <c r="AG573">
        <v>13</v>
      </c>
      <c r="AH573">
        <v>13</v>
      </c>
      <c r="AI573">
        <v>8</v>
      </c>
      <c r="AL573" t="s">
        <v>103</v>
      </c>
      <c r="AX573" t="s">
        <v>1393</v>
      </c>
    </row>
    <row r="574" spans="1:50" hidden="1" x14ac:dyDescent="0.25">
      <c r="A574" s="20" t="s">
        <v>130</v>
      </c>
      <c r="B574" s="20" t="s">
        <v>146</v>
      </c>
      <c r="C574">
        <v>40.49</v>
      </c>
      <c r="D574">
        <v>40.590000000000003</v>
      </c>
      <c r="E574">
        <v>11</v>
      </c>
      <c r="G574">
        <v>7</v>
      </c>
      <c r="H574">
        <v>7</v>
      </c>
      <c r="J574" s="54" t="s">
        <v>64</v>
      </c>
      <c r="K574" s="44" t="s">
        <v>347</v>
      </c>
      <c r="L574" s="17" t="s">
        <v>16</v>
      </c>
      <c r="M574" s="93"/>
      <c r="N574">
        <v>128</v>
      </c>
      <c r="O574">
        <v>125</v>
      </c>
      <c r="P574">
        <v>1039</v>
      </c>
      <c r="S574">
        <v>40</v>
      </c>
      <c r="U574" s="32" t="str">
        <f>VLOOKUP(AF574, method!$A$1:$B$15, 2, 0)</f>
        <v>中前</v>
      </c>
      <c r="V574">
        <v>1650</v>
      </c>
      <c r="W574">
        <v>1</v>
      </c>
      <c r="X574">
        <v>18</v>
      </c>
      <c r="Y574">
        <v>12</v>
      </c>
      <c r="Z574">
        <v>24</v>
      </c>
      <c r="AA574" s="41" t="s">
        <v>400</v>
      </c>
      <c r="AB574" s="35" t="s">
        <v>377</v>
      </c>
      <c r="AC574">
        <v>4</v>
      </c>
      <c r="AD574">
        <v>52</v>
      </c>
      <c r="AE574" s="37" t="s">
        <v>497</v>
      </c>
      <c r="AF574">
        <v>4</v>
      </c>
      <c r="AG574">
        <v>6</v>
      </c>
      <c r="AH574">
        <v>7</v>
      </c>
      <c r="AI574">
        <v>11</v>
      </c>
      <c r="AL574" t="s">
        <v>103</v>
      </c>
      <c r="AX574" t="s">
        <v>1393</v>
      </c>
    </row>
    <row r="575" spans="1:50" hidden="1" x14ac:dyDescent="0.25">
      <c r="A575" s="20" t="s">
        <v>130</v>
      </c>
      <c r="B575" s="21" t="s">
        <v>149</v>
      </c>
      <c r="C575">
        <v>48.14</v>
      </c>
      <c r="D575">
        <v>48.04</v>
      </c>
      <c r="E575" s="106">
        <v>5</v>
      </c>
      <c r="G575">
        <v>11</v>
      </c>
      <c r="H575">
        <v>8</v>
      </c>
      <c r="J575" s="50" t="s">
        <v>46</v>
      </c>
      <c r="K575" s="50" t="s">
        <v>46</v>
      </c>
      <c r="L575" s="19" t="s">
        <v>28</v>
      </c>
      <c r="M575" s="95"/>
      <c r="N575">
        <v>128</v>
      </c>
      <c r="O575">
        <v>130</v>
      </c>
      <c r="P575">
        <v>1212</v>
      </c>
      <c r="S575">
        <v>4.3</v>
      </c>
      <c r="U575" s="30" t="str">
        <f>VLOOKUP(AF575, method!$A$1:$B$15, 2, 0)</f>
        <v>放頭</v>
      </c>
      <c r="V575">
        <v>1800</v>
      </c>
      <c r="W575">
        <v>1</v>
      </c>
      <c r="X575">
        <v>12</v>
      </c>
      <c r="Y575">
        <v>7</v>
      </c>
      <c r="Z575">
        <v>26</v>
      </c>
      <c r="AA575" s="39" t="s">
        <v>369</v>
      </c>
      <c r="AB575" s="35" t="s">
        <v>370</v>
      </c>
      <c r="AC575">
        <v>5</v>
      </c>
      <c r="AD575">
        <v>34</v>
      </c>
      <c r="AE575" s="37" t="s">
        <v>531</v>
      </c>
      <c r="AF575">
        <v>2</v>
      </c>
      <c r="AG575">
        <v>4</v>
      </c>
      <c r="AH575">
        <v>3</v>
      </c>
      <c r="AI575">
        <v>2</v>
      </c>
      <c r="AJ575">
        <v>5</v>
      </c>
      <c r="AL575" t="s">
        <v>29</v>
      </c>
      <c r="AX575" t="s">
        <v>1393</v>
      </c>
    </row>
    <row r="576" spans="1:50" hidden="1" x14ac:dyDescent="0.25">
      <c r="A576" s="20" t="s">
        <v>130</v>
      </c>
      <c r="B576" s="21" t="s">
        <v>149</v>
      </c>
      <c r="C576">
        <v>16.809999999999999</v>
      </c>
      <c r="D576">
        <v>16.809999999999999</v>
      </c>
      <c r="E576" s="15">
        <v>2</v>
      </c>
      <c r="F576" s="90"/>
      <c r="G576">
        <v>11</v>
      </c>
      <c r="H576">
        <v>8</v>
      </c>
      <c r="J576" s="50" t="s">
        <v>46</v>
      </c>
      <c r="K576" s="50" t="s">
        <v>46</v>
      </c>
      <c r="L576" s="19" t="s">
        <v>28</v>
      </c>
      <c r="M576" s="95"/>
      <c r="N576">
        <v>128</v>
      </c>
      <c r="O576">
        <v>129</v>
      </c>
      <c r="P576">
        <v>1218</v>
      </c>
      <c r="S576">
        <v>22</v>
      </c>
      <c r="U576" s="30" t="str">
        <f>VLOOKUP(AF576, method!$A$1:$B$15, 2, 0)</f>
        <v>放頭</v>
      </c>
      <c r="V576">
        <v>2200</v>
      </c>
      <c r="W576">
        <v>2</v>
      </c>
      <c r="X576">
        <v>24</v>
      </c>
      <c r="Y576">
        <v>6</v>
      </c>
      <c r="Z576">
        <v>26</v>
      </c>
      <c r="AA576" s="40" t="s">
        <v>376</v>
      </c>
      <c r="AB576" s="35" t="s">
        <v>377</v>
      </c>
      <c r="AC576">
        <v>5</v>
      </c>
      <c r="AD576">
        <v>34</v>
      </c>
      <c r="AE576" s="38" t="s">
        <v>468</v>
      </c>
      <c r="AF576">
        <v>1</v>
      </c>
      <c r="AG576">
        <v>1</v>
      </c>
      <c r="AH576">
        <v>1</v>
      </c>
      <c r="AI576">
        <v>1</v>
      </c>
      <c r="AJ576">
        <v>1</v>
      </c>
      <c r="AK576">
        <v>2</v>
      </c>
      <c r="AL576" t="s">
        <v>29</v>
      </c>
      <c r="AX576" t="s">
        <v>1393</v>
      </c>
    </row>
    <row r="577" spans="1:50" hidden="1" x14ac:dyDescent="0.25">
      <c r="A577" s="20" t="s">
        <v>130</v>
      </c>
      <c r="B577" s="21" t="s">
        <v>149</v>
      </c>
      <c r="C577">
        <v>49.9</v>
      </c>
      <c r="D577">
        <v>50.4</v>
      </c>
      <c r="E577" s="107">
        <v>2</v>
      </c>
      <c r="F577" s="90"/>
      <c r="G577">
        <v>11</v>
      </c>
      <c r="H577">
        <v>2</v>
      </c>
      <c r="J577" s="50" t="s">
        <v>46</v>
      </c>
      <c r="K577" s="52" t="s">
        <v>56</v>
      </c>
      <c r="L577" s="19" t="s">
        <v>28</v>
      </c>
      <c r="M577" s="95"/>
      <c r="N577">
        <v>128</v>
      </c>
      <c r="O577">
        <v>124</v>
      </c>
      <c r="P577">
        <v>1209</v>
      </c>
      <c r="S577">
        <v>58</v>
      </c>
      <c r="U577" s="30" t="str">
        <f>VLOOKUP(AF577, method!$A$1:$B$15, 2, 0)</f>
        <v>放頭</v>
      </c>
      <c r="V577">
        <v>1800</v>
      </c>
      <c r="W577">
        <v>1</v>
      </c>
      <c r="X577">
        <v>7</v>
      </c>
      <c r="Y577">
        <v>6</v>
      </c>
      <c r="Z577">
        <v>26</v>
      </c>
      <c r="AA577" s="41" t="s">
        <v>400</v>
      </c>
      <c r="AB577" s="36" t="s">
        <v>487</v>
      </c>
      <c r="AC577">
        <v>5</v>
      </c>
      <c r="AD577">
        <v>34</v>
      </c>
      <c r="AE577" s="38">
        <v>2</v>
      </c>
      <c r="AF577">
        <v>2</v>
      </c>
      <c r="AG577">
        <v>2</v>
      </c>
      <c r="AH577">
        <v>2</v>
      </c>
      <c r="AI577">
        <v>2</v>
      </c>
      <c r="AJ577">
        <v>2</v>
      </c>
      <c r="AL577" t="s">
        <v>29</v>
      </c>
      <c r="AX577" t="s">
        <v>1393</v>
      </c>
    </row>
    <row r="578" spans="1:50" hidden="1" x14ac:dyDescent="0.25">
      <c r="A578" s="20" t="s">
        <v>130</v>
      </c>
      <c r="B578" s="21" t="s">
        <v>149</v>
      </c>
      <c r="C578">
        <v>24.2</v>
      </c>
      <c r="D578">
        <v>24.099999999999998</v>
      </c>
      <c r="E578" s="106">
        <v>11</v>
      </c>
      <c r="G578">
        <v>11</v>
      </c>
      <c r="H578">
        <v>14</v>
      </c>
      <c r="J578" s="50" t="s">
        <v>46</v>
      </c>
      <c r="K578" s="62" t="s">
        <v>154</v>
      </c>
      <c r="L578" s="19" t="s">
        <v>28</v>
      </c>
      <c r="M578" s="95"/>
      <c r="N578">
        <v>128</v>
      </c>
      <c r="O578">
        <v>131</v>
      </c>
      <c r="P578">
        <v>1213</v>
      </c>
      <c r="S578">
        <v>98</v>
      </c>
      <c r="U578" s="33" t="str">
        <f>VLOOKUP(AF578, method!$A$1:$B$15, 2, 0)</f>
        <v>留後</v>
      </c>
      <c r="V578">
        <v>1400</v>
      </c>
      <c r="W578">
        <v>1</v>
      </c>
      <c r="X578">
        <v>9</v>
      </c>
      <c r="Y578">
        <v>5</v>
      </c>
      <c r="Z578">
        <v>26</v>
      </c>
      <c r="AA578" s="39" t="s">
        <v>413</v>
      </c>
      <c r="AB578" s="36" t="s">
        <v>459</v>
      </c>
      <c r="AC578">
        <v>5</v>
      </c>
      <c r="AD578">
        <v>37</v>
      </c>
      <c r="AE578" s="37" t="s">
        <v>382</v>
      </c>
      <c r="AF578">
        <v>13</v>
      </c>
      <c r="AG578">
        <v>12</v>
      </c>
      <c r="AH578">
        <v>13</v>
      </c>
      <c r="AI578">
        <v>11</v>
      </c>
      <c r="AL578" t="s">
        <v>715</v>
      </c>
      <c r="AX578" t="s">
        <v>1393</v>
      </c>
    </row>
    <row r="579" spans="1:50" x14ac:dyDescent="0.25">
      <c r="A579" s="20" t="s">
        <v>130</v>
      </c>
      <c r="B579" s="26" t="s">
        <v>131</v>
      </c>
      <c r="C579">
        <v>35.950000000000003</v>
      </c>
      <c r="D579">
        <v>36.75</v>
      </c>
      <c r="E579" s="106">
        <v>9</v>
      </c>
      <c r="G579">
        <v>12</v>
      </c>
      <c r="H579">
        <v>9</v>
      </c>
      <c r="J579" s="47" t="s">
        <v>32</v>
      </c>
      <c r="K579" s="56" t="s">
        <v>352</v>
      </c>
      <c r="L579" s="24" t="s">
        <v>132</v>
      </c>
      <c r="M579" s="100"/>
      <c r="N579">
        <v>135</v>
      </c>
      <c r="O579">
        <v>112</v>
      </c>
      <c r="P579">
        <v>1128</v>
      </c>
      <c r="S579">
        <v>4.4000000000000004</v>
      </c>
      <c r="U579" s="30" t="str">
        <f>VLOOKUP(AF579, method!$A$1:$B$15, 2, 0)</f>
        <v>放頭</v>
      </c>
      <c r="V579" s="42">
        <v>1600</v>
      </c>
      <c r="W579">
        <v>1</v>
      </c>
      <c r="X579">
        <v>19</v>
      </c>
      <c r="Y579">
        <v>4</v>
      </c>
      <c r="Z579">
        <v>26</v>
      </c>
      <c r="AA579" s="39" t="s">
        <v>430</v>
      </c>
      <c r="AB579" s="35" t="s">
        <v>370</v>
      </c>
      <c r="AC579">
        <v>4</v>
      </c>
      <c r="AD579">
        <v>47</v>
      </c>
      <c r="AE579" s="37">
        <v>6</v>
      </c>
      <c r="AF579">
        <v>3</v>
      </c>
      <c r="AG579">
        <v>4</v>
      </c>
      <c r="AH579">
        <v>5</v>
      </c>
      <c r="AI579">
        <v>9</v>
      </c>
      <c r="AL579" t="s">
        <v>18</v>
      </c>
    </row>
    <row r="580" spans="1:50" hidden="1" x14ac:dyDescent="0.25">
      <c r="A580" s="20" t="s">
        <v>130</v>
      </c>
      <c r="B580" s="21" t="s">
        <v>149</v>
      </c>
      <c r="C580">
        <v>22.54</v>
      </c>
      <c r="D580">
        <v>23.24</v>
      </c>
      <c r="E580" s="106">
        <v>8</v>
      </c>
      <c r="G580">
        <v>11</v>
      </c>
      <c r="H580">
        <v>2</v>
      </c>
      <c r="J580" s="50" t="s">
        <v>46</v>
      </c>
      <c r="K580" s="48" t="s">
        <v>37</v>
      </c>
      <c r="L580" s="19" t="s">
        <v>28</v>
      </c>
      <c r="M580" s="95"/>
      <c r="N580">
        <v>128</v>
      </c>
      <c r="O580">
        <v>118</v>
      </c>
      <c r="P580">
        <v>1229</v>
      </c>
      <c r="S580">
        <v>124</v>
      </c>
      <c r="U580" s="32" t="str">
        <f>VLOOKUP(AF580, method!$A$1:$B$15, 2, 0)</f>
        <v>中前</v>
      </c>
      <c r="V580">
        <v>1400</v>
      </c>
      <c r="W580">
        <v>1</v>
      </c>
      <c r="X580">
        <v>8</v>
      </c>
      <c r="Y580">
        <v>2</v>
      </c>
      <c r="Z580">
        <v>26</v>
      </c>
      <c r="AA580" s="39" t="s">
        <v>413</v>
      </c>
      <c r="AB580" s="35" t="s">
        <v>377</v>
      </c>
      <c r="AC580">
        <v>4</v>
      </c>
      <c r="AD580">
        <v>43</v>
      </c>
      <c r="AE580" s="37">
        <v>6</v>
      </c>
      <c r="AF580">
        <v>6</v>
      </c>
      <c r="AG580">
        <v>6</v>
      </c>
      <c r="AH580">
        <v>7</v>
      </c>
      <c r="AI580">
        <v>8</v>
      </c>
      <c r="AL580" t="s">
        <v>66</v>
      </c>
      <c r="AX580" t="s">
        <v>1393</v>
      </c>
    </row>
    <row r="581" spans="1:50" hidden="1" x14ac:dyDescent="0.25">
      <c r="A581" s="20" t="s">
        <v>130</v>
      </c>
      <c r="B581" s="21" t="s">
        <v>149</v>
      </c>
      <c r="C581">
        <v>23.49</v>
      </c>
      <c r="D581">
        <v>23.689999999999998</v>
      </c>
      <c r="E581" s="106">
        <v>14</v>
      </c>
      <c r="G581">
        <v>11</v>
      </c>
      <c r="H581">
        <v>14</v>
      </c>
      <c r="J581" s="50" t="s">
        <v>46</v>
      </c>
      <c r="K581" s="55" t="s">
        <v>69</v>
      </c>
      <c r="L581" s="19" t="s">
        <v>28</v>
      </c>
      <c r="M581" s="95"/>
      <c r="N581">
        <v>128</v>
      </c>
      <c r="O581">
        <v>121</v>
      </c>
      <c r="P581">
        <v>1214</v>
      </c>
      <c r="S581">
        <v>164</v>
      </c>
      <c r="U581" s="32" t="str">
        <f>VLOOKUP(AF581, method!$A$1:$B$15, 2, 0)</f>
        <v>中前</v>
      </c>
      <c r="V581">
        <v>1400</v>
      </c>
      <c r="W581">
        <v>1</v>
      </c>
      <c r="X581">
        <v>18</v>
      </c>
      <c r="Y581">
        <v>1</v>
      </c>
      <c r="Z581">
        <v>26</v>
      </c>
      <c r="AA581" s="39" t="s">
        <v>369</v>
      </c>
      <c r="AB581" s="35" t="s">
        <v>370</v>
      </c>
      <c r="AC581">
        <v>4</v>
      </c>
      <c r="AD581">
        <v>46</v>
      </c>
      <c r="AE581" s="37" t="s">
        <v>525</v>
      </c>
      <c r="AF581">
        <v>4</v>
      </c>
      <c r="AG581">
        <v>2</v>
      </c>
      <c r="AH581">
        <v>3</v>
      </c>
      <c r="AI581">
        <v>14</v>
      </c>
      <c r="AL581" t="s">
        <v>297</v>
      </c>
      <c r="AX581" t="s">
        <v>1393</v>
      </c>
    </row>
    <row r="582" spans="1:50" hidden="1" x14ac:dyDescent="0.25">
      <c r="A582" s="20" t="s">
        <v>130</v>
      </c>
      <c r="B582" s="21" t="s">
        <v>149</v>
      </c>
      <c r="C582">
        <v>22.87</v>
      </c>
      <c r="D582">
        <v>23.47</v>
      </c>
      <c r="E582" s="106">
        <v>10</v>
      </c>
      <c r="G582">
        <v>11</v>
      </c>
      <c r="H582">
        <v>3</v>
      </c>
      <c r="J582" s="50" t="s">
        <v>46</v>
      </c>
      <c r="K582" s="65" t="s">
        <v>406</v>
      </c>
      <c r="L582" s="19" t="s">
        <v>28</v>
      </c>
      <c r="M582" s="95"/>
      <c r="N582">
        <v>128</v>
      </c>
      <c r="O582">
        <v>123</v>
      </c>
      <c r="P582">
        <v>1224</v>
      </c>
      <c r="S582">
        <v>80</v>
      </c>
      <c r="U582" s="32" t="str">
        <f>VLOOKUP(AF582, method!$A$1:$B$15, 2, 0)</f>
        <v>中前</v>
      </c>
      <c r="V582">
        <v>1400</v>
      </c>
      <c r="W582">
        <v>1</v>
      </c>
      <c r="X582">
        <v>1</v>
      </c>
      <c r="Y582">
        <v>1</v>
      </c>
      <c r="Z582">
        <v>26</v>
      </c>
      <c r="AA582" s="39" t="s">
        <v>390</v>
      </c>
      <c r="AB582" s="35" t="s">
        <v>377</v>
      </c>
      <c r="AC582">
        <v>4</v>
      </c>
      <c r="AD582">
        <v>48</v>
      </c>
      <c r="AE582" s="37" t="s">
        <v>410</v>
      </c>
      <c r="AF582">
        <v>6</v>
      </c>
      <c r="AG582">
        <v>6</v>
      </c>
      <c r="AH582">
        <v>6</v>
      </c>
      <c r="AI582">
        <v>10</v>
      </c>
      <c r="AL582" t="s">
        <v>385</v>
      </c>
      <c r="AX582" t="s">
        <v>1393</v>
      </c>
    </row>
    <row r="583" spans="1:50" hidden="1" x14ac:dyDescent="0.25">
      <c r="A583" s="20" t="s">
        <v>130</v>
      </c>
      <c r="B583" s="21" t="s">
        <v>149</v>
      </c>
      <c r="C583">
        <v>24.83</v>
      </c>
      <c r="D583">
        <v>25.429999999999996</v>
      </c>
      <c r="E583">
        <v>13</v>
      </c>
      <c r="G583">
        <v>11</v>
      </c>
      <c r="H583">
        <v>1</v>
      </c>
      <c r="J583" s="50" t="s">
        <v>46</v>
      </c>
      <c r="K583" s="55" t="s">
        <v>69</v>
      </c>
      <c r="L583" s="19" t="s">
        <v>28</v>
      </c>
      <c r="M583" s="95"/>
      <c r="N583">
        <v>128</v>
      </c>
      <c r="O583">
        <v>123</v>
      </c>
      <c r="P583">
        <v>1243</v>
      </c>
      <c r="S583">
        <v>72</v>
      </c>
      <c r="U583" s="30" t="str">
        <f>VLOOKUP(AF583, method!$A$1:$B$15, 2, 0)</f>
        <v>放頭</v>
      </c>
      <c r="V583">
        <v>1400</v>
      </c>
      <c r="W583">
        <v>1</v>
      </c>
      <c r="X583">
        <v>14</v>
      </c>
      <c r="Y583">
        <v>12</v>
      </c>
      <c r="Z583">
        <v>25</v>
      </c>
      <c r="AA583" s="39" t="s">
        <v>369</v>
      </c>
      <c r="AB583" s="35" t="s">
        <v>377</v>
      </c>
      <c r="AC583">
        <v>4</v>
      </c>
      <c r="AD583">
        <v>50</v>
      </c>
      <c r="AE583" s="37" t="s">
        <v>716</v>
      </c>
      <c r="AF583">
        <v>3</v>
      </c>
      <c r="AG583">
        <v>6</v>
      </c>
      <c r="AH583">
        <v>10</v>
      </c>
      <c r="AI583">
        <v>13</v>
      </c>
      <c r="AL583" t="s">
        <v>385</v>
      </c>
      <c r="AX583" t="s">
        <v>1393</v>
      </c>
    </row>
    <row r="584" spans="1:50" hidden="1" x14ac:dyDescent="0.25">
      <c r="A584" s="20" t="s">
        <v>130</v>
      </c>
      <c r="B584" s="21" t="s">
        <v>149</v>
      </c>
      <c r="C584">
        <v>10.93</v>
      </c>
      <c r="D584">
        <v>10.93</v>
      </c>
      <c r="E584">
        <v>10</v>
      </c>
      <c r="G584">
        <v>11</v>
      </c>
      <c r="H584">
        <v>12</v>
      </c>
      <c r="J584" s="50" t="s">
        <v>46</v>
      </c>
      <c r="K584" s="62" t="s">
        <v>154</v>
      </c>
      <c r="L584" s="19" t="s">
        <v>28</v>
      </c>
      <c r="M584" s="95"/>
      <c r="N584">
        <v>128</v>
      </c>
      <c r="O584">
        <v>127</v>
      </c>
      <c r="P584">
        <v>1228</v>
      </c>
      <c r="S584">
        <v>121</v>
      </c>
      <c r="U584" s="33" t="str">
        <f>VLOOKUP(AF584, method!$A$1:$B$15, 2, 0)</f>
        <v>留後</v>
      </c>
      <c r="V584">
        <v>1200</v>
      </c>
      <c r="W584">
        <v>1</v>
      </c>
      <c r="X584">
        <v>5</v>
      </c>
      <c r="Y584">
        <v>11</v>
      </c>
      <c r="Z584">
        <v>25</v>
      </c>
      <c r="AA584" s="40" t="s">
        <v>446</v>
      </c>
      <c r="AB584" s="35" t="s">
        <v>370</v>
      </c>
      <c r="AC584">
        <v>4</v>
      </c>
      <c r="AD584">
        <v>52</v>
      </c>
      <c r="AE584" s="37" t="s">
        <v>473</v>
      </c>
      <c r="AF584">
        <v>12</v>
      </c>
      <c r="AG584">
        <v>12</v>
      </c>
      <c r="AH584">
        <v>10</v>
      </c>
      <c r="AL584" t="s">
        <v>385</v>
      </c>
      <c r="AX584" t="s">
        <v>1393</v>
      </c>
    </row>
    <row r="585" spans="1:50" hidden="1" x14ac:dyDescent="0.25">
      <c r="A585" s="20" t="s">
        <v>130</v>
      </c>
      <c r="B585" s="21" t="s">
        <v>149</v>
      </c>
      <c r="C585">
        <v>10.79</v>
      </c>
      <c r="D585">
        <v>10.79</v>
      </c>
      <c r="E585">
        <v>8</v>
      </c>
      <c r="G585">
        <v>11</v>
      </c>
      <c r="H585">
        <v>8</v>
      </c>
      <c r="J585" s="50" t="s">
        <v>46</v>
      </c>
      <c r="K585" s="62" t="s">
        <v>154</v>
      </c>
      <c r="L585" s="19" t="s">
        <v>28</v>
      </c>
      <c r="M585" s="95"/>
      <c r="N585">
        <v>128</v>
      </c>
      <c r="O585">
        <v>127</v>
      </c>
      <c r="P585">
        <v>1218</v>
      </c>
      <c r="S585">
        <v>39</v>
      </c>
      <c r="U585" s="33" t="str">
        <f>VLOOKUP(AF585, method!$A$1:$B$15, 2, 0)</f>
        <v>留後</v>
      </c>
      <c r="V585">
        <v>1200</v>
      </c>
      <c r="W585">
        <v>1</v>
      </c>
      <c r="X585">
        <v>15</v>
      </c>
      <c r="Y585">
        <v>10</v>
      </c>
      <c r="Z585">
        <v>25</v>
      </c>
      <c r="AA585" s="40" t="s">
        <v>376</v>
      </c>
      <c r="AB585" s="35" t="s">
        <v>370</v>
      </c>
      <c r="AC585">
        <v>4</v>
      </c>
      <c r="AD585">
        <v>52</v>
      </c>
      <c r="AE585" s="37" t="s">
        <v>373</v>
      </c>
      <c r="AF585">
        <v>12</v>
      </c>
      <c r="AG585">
        <v>11</v>
      </c>
      <c r="AH585">
        <v>8</v>
      </c>
      <c r="AL585" t="s">
        <v>385</v>
      </c>
      <c r="AX585" t="s">
        <v>1393</v>
      </c>
    </row>
    <row r="586" spans="1:50" hidden="1" x14ac:dyDescent="0.25">
      <c r="A586" s="20" t="s">
        <v>130</v>
      </c>
      <c r="B586" s="22" t="s">
        <v>151</v>
      </c>
      <c r="C586">
        <v>41.1</v>
      </c>
      <c r="D586">
        <v>40.699999999999996</v>
      </c>
      <c r="E586">
        <v>7</v>
      </c>
      <c r="G586">
        <v>5</v>
      </c>
      <c r="H586">
        <v>12</v>
      </c>
      <c r="J586" s="55" t="s">
        <v>69</v>
      </c>
      <c r="K586" s="53" t="s">
        <v>60</v>
      </c>
      <c r="L586" s="25" t="s">
        <v>138</v>
      </c>
      <c r="M586" s="101"/>
      <c r="N586">
        <v>128</v>
      </c>
      <c r="O586">
        <v>133</v>
      </c>
      <c r="P586">
        <v>1188</v>
      </c>
      <c r="S586">
        <v>18</v>
      </c>
      <c r="U586" s="33" t="str">
        <f>VLOOKUP(AF586, method!$A$1:$B$15, 2, 0)</f>
        <v>留後</v>
      </c>
      <c r="V586">
        <v>1650</v>
      </c>
      <c r="W586">
        <v>1</v>
      </c>
      <c r="X586">
        <v>15</v>
      </c>
      <c r="Y586">
        <v>7</v>
      </c>
      <c r="Z586">
        <v>26</v>
      </c>
      <c r="AA586" s="40" t="s">
        <v>398</v>
      </c>
      <c r="AB586" s="35" t="s">
        <v>377</v>
      </c>
      <c r="AC586">
        <v>5</v>
      </c>
      <c r="AD586">
        <v>38</v>
      </c>
      <c r="AE586" s="37" t="s">
        <v>382</v>
      </c>
      <c r="AF586">
        <v>11</v>
      </c>
      <c r="AG586">
        <v>5</v>
      </c>
      <c r="AH586">
        <v>7</v>
      </c>
      <c r="AI586">
        <v>7</v>
      </c>
      <c r="AL586" t="s">
        <v>39</v>
      </c>
      <c r="AX586" t="s">
        <v>1393</v>
      </c>
    </row>
    <row r="587" spans="1:50" hidden="1" x14ac:dyDescent="0.25">
      <c r="A587" s="20" t="s">
        <v>130</v>
      </c>
      <c r="B587" s="22" t="s">
        <v>151</v>
      </c>
      <c r="C587">
        <v>39.19</v>
      </c>
      <c r="D587">
        <v>38.789999999999992</v>
      </c>
      <c r="E587">
        <v>4</v>
      </c>
      <c r="G587">
        <v>5</v>
      </c>
      <c r="H587">
        <v>9</v>
      </c>
      <c r="J587" s="55" t="s">
        <v>69</v>
      </c>
      <c r="K587" s="53" t="s">
        <v>60</v>
      </c>
      <c r="L587" s="25" t="s">
        <v>138</v>
      </c>
      <c r="M587" s="101"/>
      <c r="N587">
        <v>128</v>
      </c>
      <c r="O587">
        <v>134</v>
      </c>
      <c r="P587">
        <v>1178</v>
      </c>
      <c r="S587">
        <v>7.4</v>
      </c>
      <c r="U587" s="31" t="str">
        <f>VLOOKUP(AF587, method!$A$1:$B$15, 2, 0)</f>
        <v>中後</v>
      </c>
      <c r="V587">
        <v>1650</v>
      </c>
      <c r="W587">
        <v>1</v>
      </c>
      <c r="X587">
        <v>3</v>
      </c>
      <c r="Y587">
        <v>6</v>
      </c>
      <c r="Z587">
        <v>26</v>
      </c>
      <c r="AA587" s="40" t="s">
        <v>398</v>
      </c>
      <c r="AB587" s="35" t="s">
        <v>370</v>
      </c>
      <c r="AC587">
        <v>5</v>
      </c>
      <c r="AD587">
        <v>38</v>
      </c>
      <c r="AE587" s="38" t="s">
        <v>447</v>
      </c>
      <c r="AF587">
        <v>9</v>
      </c>
      <c r="AG587">
        <v>9</v>
      </c>
      <c r="AH587">
        <v>9</v>
      </c>
      <c r="AI587">
        <v>4</v>
      </c>
      <c r="AL587" t="s">
        <v>39</v>
      </c>
      <c r="AX587" t="s">
        <v>1393</v>
      </c>
    </row>
    <row r="588" spans="1:50" hidden="1" x14ac:dyDescent="0.25">
      <c r="A588" s="20" t="s">
        <v>130</v>
      </c>
      <c r="B588" s="22" t="s">
        <v>151</v>
      </c>
      <c r="C588">
        <v>39.86</v>
      </c>
      <c r="D588">
        <v>39.659999999999997</v>
      </c>
      <c r="E588" s="15">
        <v>2</v>
      </c>
      <c r="F588" s="90"/>
      <c r="G588">
        <v>5</v>
      </c>
      <c r="H588">
        <v>6</v>
      </c>
      <c r="J588" s="55" t="s">
        <v>69</v>
      </c>
      <c r="K588" s="53" t="s">
        <v>60</v>
      </c>
      <c r="L588" s="25" t="s">
        <v>138</v>
      </c>
      <c r="M588" s="101"/>
      <c r="N588">
        <v>128</v>
      </c>
      <c r="O588">
        <v>134</v>
      </c>
      <c r="P588">
        <v>1174</v>
      </c>
      <c r="S588">
        <v>20</v>
      </c>
      <c r="U588" s="31" t="str">
        <f>VLOOKUP(AF588, method!$A$1:$B$15, 2, 0)</f>
        <v>中後</v>
      </c>
      <c r="V588">
        <v>1650</v>
      </c>
      <c r="W588">
        <v>1</v>
      </c>
      <c r="X588">
        <v>13</v>
      </c>
      <c r="Y588">
        <v>5</v>
      </c>
      <c r="Z588">
        <v>26</v>
      </c>
      <c r="AA588" s="40" t="s">
        <v>446</v>
      </c>
      <c r="AB588" s="35" t="s">
        <v>370</v>
      </c>
      <c r="AC588">
        <v>5</v>
      </c>
      <c r="AD588">
        <v>37</v>
      </c>
      <c r="AE588" s="38" t="s">
        <v>434</v>
      </c>
      <c r="AF588">
        <v>8</v>
      </c>
      <c r="AG588">
        <v>8</v>
      </c>
      <c r="AH588">
        <v>8</v>
      </c>
      <c r="AI588">
        <v>2</v>
      </c>
      <c r="AL588" t="s">
        <v>317</v>
      </c>
      <c r="AX588" t="s">
        <v>1393</v>
      </c>
    </row>
    <row r="589" spans="1:50" hidden="1" x14ac:dyDescent="0.25">
      <c r="A589" s="20" t="s">
        <v>130</v>
      </c>
      <c r="B589" s="22" t="s">
        <v>151</v>
      </c>
      <c r="C589">
        <v>23.37</v>
      </c>
      <c r="D589">
        <v>22.970000000000002</v>
      </c>
      <c r="E589" s="106">
        <v>8</v>
      </c>
      <c r="G589">
        <v>5</v>
      </c>
      <c r="H589">
        <v>9</v>
      </c>
      <c r="J589" s="55" t="s">
        <v>69</v>
      </c>
      <c r="K589" s="53" t="s">
        <v>60</v>
      </c>
      <c r="L589" s="25" t="s">
        <v>138</v>
      </c>
      <c r="M589" s="101"/>
      <c r="N589">
        <v>128</v>
      </c>
      <c r="O589">
        <v>134</v>
      </c>
      <c r="P589">
        <v>1176</v>
      </c>
      <c r="S589">
        <v>17</v>
      </c>
      <c r="U589" s="33" t="str">
        <f>VLOOKUP(AF589, method!$A$1:$B$15, 2, 0)</f>
        <v>留後</v>
      </c>
      <c r="V589">
        <v>1400</v>
      </c>
      <c r="W589">
        <v>1</v>
      </c>
      <c r="X589">
        <v>12</v>
      </c>
      <c r="Y589">
        <v>4</v>
      </c>
      <c r="Z589">
        <v>26</v>
      </c>
      <c r="AA589" s="39" t="s">
        <v>413</v>
      </c>
      <c r="AB589" s="35" t="s">
        <v>377</v>
      </c>
      <c r="AC589">
        <v>5</v>
      </c>
      <c r="AD589">
        <v>39</v>
      </c>
      <c r="AE589" s="37" t="s">
        <v>471</v>
      </c>
      <c r="AF589">
        <v>11</v>
      </c>
      <c r="AG589">
        <v>13</v>
      </c>
      <c r="AH589">
        <v>13</v>
      </c>
      <c r="AI589">
        <v>8</v>
      </c>
      <c r="AL589" t="s">
        <v>514</v>
      </c>
      <c r="AX589" t="s">
        <v>1393</v>
      </c>
    </row>
    <row r="590" spans="1:50" hidden="1" x14ac:dyDescent="0.25">
      <c r="A590" s="20" t="s">
        <v>130</v>
      </c>
      <c r="B590" s="22" t="s">
        <v>151</v>
      </c>
      <c r="C590">
        <v>40.950000000000003</v>
      </c>
      <c r="D590">
        <v>41.35</v>
      </c>
      <c r="E590">
        <v>10</v>
      </c>
      <c r="G590">
        <v>5</v>
      </c>
      <c r="H590">
        <v>6</v>
      </c>
      <c r="J590" s="55" t="s">
        <v>69</v>
      </c>
      <c r="K590" s="62" t="s">
        <v>154</v>
      </c>
      <c r="L590" s="25" t="s">
        <v>138</v>
      </c>
      <c r="M590" s="101"/>
      <c r="N590">
        <v>128</v>
      </c>
      <c r="O590">
        <v>117</v>
      </c>
      <c r="P590">
        <v>1180</v>
      </c>
      <c r="S590">
        <v>17</v>
      </c>
      <c r="U590" s="31" t="str">
        <f>VLOOKUP(AF590, method!$A$1:$B$15, 2, 0)</f>
        <v>中後</v>
      </c>
      <c r="V590">
        <v>1650</v>
      </c>
      <c r="W590">
        <v>1</v>
      </c>
      <c r="X590">
        <v>11</v>
      </c>
      <c r="Y590">
        <v>3</v>
      </c>
      <c r="Z590">
        <v>26</v>
      </c>
      <c r="AA590" s="40" t="s">
        <v>446</v>
      </c>
      <c r="AB590" s="35" t="s">
        <v>370</v>
      </c>
      <c r="AC590">
        <v>4</v>
      </c>
      <c r="AD590">
        <v>41</v>
      </c>
      <c r="AE590" s="37" t="s">
        <v>414</v>
      </c>
      <c r="AF590">
        <v>8</v>
      </c>
      <c r="AG590">
        <v>10</v>
      </c>
      <c r="AH590">
        <v>11</v>
      </c>
      <c r="AI590">
        <v>10</v>
      </c>
      <c r="AL590" t="s">
        <v>39</v>
      </c>
      <c r="AX590" t="s">
        <v>1393</v>
      </c>
    </row>
    <row r="591" spans="1:50" hidden="1" x14ac:dyDescent="0.25">
      <c r="A591" s="20" t="s">
        <v>130</v>
      </c>
      <c r="B591" s="22" t="s">
        <v>151</v>
      </c>
      <c r="C591">
        <v>40.159999999999997</v>
      </c>
      <c r="D591">
        <v>40.259999999999991</v>
      </c>
      <c r="E591">
        <v>6</v>
      </c>
      <c r="G591">
        <v>5</v>
      </c>
      <c r="H591">
        <v>11</v>
      </c>
      <c r="J591" s="55" t="s">
        <v>69</v>
      </c>
      <c r="K591" s="62" t="s">
        <v>154</v>
      </c>
      <c r="L591" s="25" t="s">
        <v>138</v>
      </c>
      <c r="M591" s="101"/>
      <c r="N591">
        <v>128</v>
      </c>
      <c r="O591">
        <v>120</v>
      </c>
      <c r="P591">
        <v>1200</v>
      </c>
      <c r="S591">
        <v>22</v>
      </c>
      <c r="U591" s="33" t="str">
        <f>VLOOKUP(AF591, method!$A$1:$B$15, 2, 0)</f>
        <v>留後</v>
      </c>
      <c r="V591">
        <v>1650</v>
      </c>
      <c r="W591">
        <v>1</v>
      </c>
      <c r="X591">
        <v>11</v>
      </c>
      <c r="Y591">
        <v>2</v>
      </c>
      <c r="Z591">
        <v>26</v>
      </c>
      <c r="AA591" s="40" t="s">
        <v>376</v>
      </c>
      <c r="AB591" s="35" t="s">
        <v>370</v>
      </c>
      <c r="AC591">
        <v>4</v>
      </c>
      <c r="AD591">
        <v>43</v>
      </c>
      <c r="AE591" s="37" t="s">
        <v>531</v>
      </c>
      <c r="AF591">
        <v>11</v>
      </c>
      <c r="AG591">
        <v>10</v>
      </c>
      <c r="AH591">
        <v>10</v>
      </c>
      <c r="AI591">
        <v>6</v>
      </c>
      <c r="AL591" t="s">
        <v>39</v>
      </c>
      <c r="AX591" t="s">
        <v>1393</v>
      </c>
    </row>
    <row r="592" spans="1:50" hidden="1" x14ac:dyDescent="0.25">
      <c r="A592" s="20" t="s">
        <v>130</v>
      </c>
      <c r="B592" s="22" t="s">
        <v>151</v>
      </c>
      <c r="C592">
        <v>39.979999999999997</v>
      </c>
      <c r="D592">
        <v>40.279999999999994</v>
      </c>
      <c r="E592">
        <v>10</v>
      </c>
      <c r="G592">
        <v>5</v>
      </c>
      <c r="H592">
        <v>4</v>
      </c>
      <c r="J592" s="55" t="s">
        <v>69</v>
      </c>
      <c r="K592" s="62" t="s">
        <v>154</v>
      </c>
      <c r="L592" s="25" t="s">
        <v>138</v>
      </c>
      <c r="M592" s="101"/>
      <c r="N592">
        <v>128</v>
      </c>
      <c r="O592">
        <v>120</v>
      </c>
      <c r="P592">
        <v>1210</v>
      </c>
      <c r="S592">
        <v>8.1</v>
      </c>
      <c r="U592" s="31" t="str">
        <f>VLOOKUP(AF592, method!$A$1:$B$15, 2, 0)</f>
        <v>中後</v>
      </c>
      <c r="V592">
        <v>1650</v>
      </c>
      <c r="W592">
        <v>1</v>
      </c>
      <c r="X592">
        <v>28</v>
      </c>
      <c r="Y592">
        <v>1</v>
      </c>
      <c r="Z592">
        <v>26</v>
      </c>
      <c r="AA592" s="40" t="s">
        <v>398</v>
      </c>
      <c r="AB592" s="35" t="s">
        <v>370</v>
      </c>
      <c r="AC592">
        <v>4</v>
      </c>
      <c r="AD592">
        <v>45</v>
      </c>
      <c r="AE592" s="37" t="s">
        <v>529</v>
      </c>
      <c r="AF592">
        <v>9</v>
      </c>
      <c r="AG592">
        <v>8</v>
      </c>
      <c r="AH592">
        <v>8</v>
      </c>
      <c r="AI592">
        <v>10</v>
      </c>
      <c r="AL592" t="s">
        <v>39</v>
      </c>
      <c r="AX592" t="s">
        <v>1393</v>
      </c>
    </row>
    <row r="593" spans="1:50" hidden="1" x14ac:dyDescent="0.25">
      <c r="A593" s="20" t="s">
        <v>130</v>
      </c>
      <c r="B593" s="22" t="s">
        <v>151</v>
      </c>
      <c r="C593">
        <v>40.29</v>
      </c>
      <c r="D593">
        <v>40.589999999999996</v>
      </c>
      <c r="E593" s="15">
        <v>3</v>
      </c>
      <c r="F593" s="90"/>
      <c r="G593">
        <v>5</v>
      </c>
      <c r="H593">
        <v>4</v>
      </c>
      <c r="J593" s="55" t="s">
        <v>69</v>
      </c>
      <c r="K593" s="62" t="s">
        <v>154</v>
      </c>
      <c r="L593" s="25" t="s">
        <v>138</v>
      </c>
      <c r="M593" s="101"/>
      <c r="N593">
        <v>128</v>
      </c>
      <c r="O593">
        <v>120</v>
      </c>
      <c r="P593">
        <v>1209</v>
      </c>
      <c r="S593">
        <v>10</v>
      </c>
      <c r="U593" s="32" t="str">
        <f>VLOOKUP(AF593, method!$A$1:$B$15, 2, 0)</f>
        <v>中前</v>
      </c>
      <c r="V593">
        <v>1650</v>
      </c>
      <c r="W593">
        <v>1</v>
      </c>
      <c r="X593">
        <v>14</v>
      </c>
      <c r="Y593">
        <v>1</v>
      </c>
      <c r="Z593">
        <v>26</v>
      </c>
      <c r="AA593" s="40" t="s">
        <v>426</v>
      </c>
      <c r="AB593" s="35" t="s">
        <v>377</v>
      </c>
      <c r="AC593">
        <v>4</v>
      </c>
      <c r="AD593">
        <v>45</v>
      </c>
      <c r="AE593" s="38" t="s">
        <v>511</v>
      </c>
      <c r="AF593">
        <v>7</v>
      </c>
      <c r="AG593">
        <v>7</v>
      </c>
      <c r="AH593">
        <v>8</v>
      </c>
      <c r="AI593">
        <v>3</v>
      </c>
      <c r="AL593" t="s">
        <v>39</v>
      </c>
      <c r="AX593" t="s">
        <v>1393</v>
      </c>
    </row>
    <row r="594" spans="1:50" hidden="1" x14ac:dyDescent="0.25">
      <c r="A594" s="20" t="s">
        <v>130</v>
      </c>
      <c r="B594" s="22" t="s">
        <v>151</v>
      </c>
      <c r="C594">
        <v>39.729999999999997</v>
      </c>
      <c r="D594">
        <v>39.829999999999991</v>
      </c>
      <c r="E594" s="15">
        <v>2</v>
      </c>
      <c r="F594" s="90"/>
      <c r="G594">
        <v>5</v>
      </c>
      <c r="H594">
        <v>10</v>
      </c>
      <c r="J594" s="55" t="s">
        <v>69</v>
      </c>
      <c r="K594" s="62" t="s">
        <v>154</v>
      </c>
      <c r="L594" s="25" t="s">
        <v>138</v>
      </c>
      <c r="M594" s="101"/>
      <c r="N594">
        <v>128</v>
      </c>
      <c r="O594">
        <v>119</v>
      </c>
      <c r="P594">
        <v>1188</v>
      </c>
      <c r="S594">
        <v>20</v>
      </c>
      <c r="U594" s="33" t="str">
        <f>VLOOKUP(AF594, method!$A$1:$B$15, 2, 0)</f>
        <v>留後</v>
      </c>
      <c r="V594">
        <v>1650</v>
      </c>
      <c r="W594">
        <v>1</v>
      </c>
      <c r="X594">
        <v>23</v>
      </c>
      <c r="Y594">
        <v>12</v>
      </c>
      <c r="Z594">
        <v>25</v>
      </c>
      <c r="AA594" s="40" t="s">
        <v>398</v>
      </c>
      <c r="AB594" s="35" t="s">
        <v>377</v>
      </c>
      <c r="AC594">
        <v>4</v>
      </c>
      <c r="AD594">
        <v>44</v>
      </c>
      <c r="AE594" s="38" t="s">
        <v>470</v>
      </c>
      <c r="AF594">
        <v>11</v>
      </c>
      <c r="AG594">
        <v>12</v>
      </c>
      <c r="AH594">
        <v>12</v>
      </c>
      <c r="AI594">
        <v>2</v>
      </c>
      <c r="AL594" t="s">
        <v>39</v>
      </c>
      <c r="AX594" t="s">
        <v>1393</v>
      </c>
    </row>
    <row r="595" spans="1:50" hidden="1" x14ac:dyDescent="0.25">
      <c r="A595" s="20" t="s">
        <v>130</v>
      </c>
      <c r="B595" s="22" t="s">
        <v>151</v>
      </c>
      <c r="C595">
        <v>40.75</v>
      </c>
      <c r="D595">
        <v>40.950000000000003</v>
      </c>
      <c r="E595">
        <v>7</v>
      </c>
      <c r="G595">
        <v>5</v>
      </c>
      <c r="H595">
        <v>3</v>
      </c>
      <c r="J595" s="55" t="s">
        <v>69</v>
      </c>
      <c r="K595" s="53" t="s">
        <v>60</v>
      </c>
      <c r="L595" s="25" t="s">
        <v>138</v>
      </c>
      <c r="M595" s="101"/>
      <c r="N595">
        <v>128</v>
      </c>
      <c r="O595">
        <v>122</v>
      </c>
      <c r="P595">
        <v>1188</v>
      </c>
      <c r="S595">
        <v>4.8</v>
      </c>
      <c r="U595" s="32" t="str">
        <f>VLOOKUP(AF595, method!$A$1:$B$15, 2, 0)</f>
        <v>中前</v>
      </c>
      <c r="V595">
        <v>1650</v>
      </c>
      <c r="W595">
        <v>1</v>
      </c>
      <c r="X595">
        <v>12</v>
      </c>
      <c r="Y595">
        <v>11</v>
      </c>
      <c r="Z595">
        <v>25</v>
      </c>
      <c r="AA595" s="40" t="s">
        <v>376</v>
      </c>
      <c r="AB595" s="35" t="s">
        <v>370</v>
      </c>
      <c r="AC595">
        <v>4</v>
      </c>
      <c r="AD595">
        <v>46</v>
      </c>
      <c r="AE595" s="38" t="s">
        <v>517</v>
      </c>
      <c r="AF595">
        <v>7</v>
      </c>
      <c r="AG595">
        <v>7</v>
      </c>
      <c r="AH595">
        <v>9</v>
      </c>
      <c r="AI595">
        <v>7</v>
      </c>
      <c r="AL595" t="s">
        <v>39</v>
      </c>
      <c r="AX595" t="s">
        <v>1393</v>
      </c>
    </row>
    <row r="596" spans="1:50" hidden="1" x14ac:dyDescent="0.25">
      <c r="A596" s="20" t="s">
        <v>130</v>
      </c>
      <c r="B596" s="22" t="s">
        <v>151</v>
      </c>
      <c r="C596">
        <v>39.659999999999997</v>
      </c>
      <c r="D596">
        <v>39.659999999999997</v>
      </c>
      <c r="E596">
        <v>6</v>
      </c>
      <c r="G596">
        <v>5</v>
      </c>
      <c r="H596">
        <v>9</v>
      </c>
      <c r="J596" s="55" t="s">
        <v>69</v>
      </c>
      <c r="K596" s="53" t="s">
        <v>60</v>
      </c>
      <c r="L596" s="25" t="s">
        <v>138</v>
      </c>
      <c r="M596" s="101"/>
      <c r="N596">
        <v>128</v>
      </c>
      <c r="O596">
        <v>123</v>
      </c>
      <c r="P596">
        <v>1192</v>
      </c>
      <c r="S596">
        <v>13</v>
      </c>
      <c r="U596" s="31" t="str">
        <f>VLOOKUP(AF596, method!$A$1:$B$15, 2, 0)</f>
        <v>中後</v>
      </c>
      <c r="V596">
        <v>1650</v>
      </c>
      <c r="W596">
        <v>1</v>
      </c>
      <c r="X596">
        <v>2</v>
      </c>
      <c r="Y596">
        <v>11</v>
      </c>
      <c r="Z596">
        <v>25</v>
      </c>
      <c r="AA596" s="40" t="s">
        <v>398</v>
      </c>
      <c r="AB596" s="35" t="s">
        <v>370</v>
      </c>
      <c r="AC596">
        <v>4</v>
      </c>
      <c r="AD596">
        <v>48</v>
      </c>
      <c r="AE596" s="38">
        <v>2</v>
      </c>
      <c r="AF596">
        <v>10</v>
      </c>
      <c r="AG596">
        <v>10</v>
      </c>
      <c r="AH596">
        <v>11</v>
      </c>
      <c r="AI596">
        <v>6</v>
      </c>
      <c r="AL596" t="s">
        <v>39</v>
      </c>
      <c r="AX596" t="s">
        <v>1393</v>
      </c>
    </row>
    <row r="597" spans="1:50" hidden="1" x14ac:dyDescent="0.25">
      <c r="A597" s="20" t="s">
        <v>130</v>
      </c>
      <c r="B597" s="22" t="s">
        <v>151</v>
      </c>
      <c r="C597">
        <v>40.590000000000003</v>
      </c>
      <c r="D597">
        <v>40.690000000000005</v>
      </c>
      <c r="E597">
        <v>10</v>
      </c>
      <c r="G597">
        <v>5</v>
      </c>
      <c r="H597">
        <v>6</v>
      </c>
      <c r="J597" s="55" t="s">
        <v>69</v>
      </c>
      <c r="K597" s="53" t="s">
        <v>60</v>
      </c>
      <c r="L597" s="25" t="s">
        <v>138</v>
      </c>
      <c r="M597" s="101"/>
      <c r="N597">
        <v>128</v>
      </c>
      <c r="O597">
        <v>125</v>
      </c>
      <c r="P597">
        <v>1192</v>
      </c>
      <c r="S597">
        <v>8.6</v>
      </c>
      <c r="U597" s="31" t="str">
        <f>VLOOKUP(AF597, method!$A$1:$B$15, 2, 0)</f>
        <v>中後</v>
      </c>
      <c r="V597">
        <v>1650</v>
      </c>
      <c r="W597">
        <v>1</v>
      </c>
      <c r="X597">
        <v>8</v>
      </c>
      <c r="Y597">
        <v>10</v>
      </c>
      <c r="Z597">
        <v>25</v>
      </c>
      <c r="AA597" s="40" t="s">
        <v>446</v>
      </c>
      <c r="AB597" s="35" t="s">
        <v>370</v>
      </c>
      <c r="AC597">
        <v>4</v>
      </c>
      <c r="AD597">
        <v>50</v>
      </c>
      <c r="AE597" s="37" t="s">
        <v>410</v>
      </c>
      <c r="AF597">
        <v>10</v>
      </c>
      <c r="AG597">
        <v>10</v>
      </c>
      <c r="AH597">
        <v>12</v>
      </c>
      <c r="AI597">
        <v>10</v>
      </c>
      <c r="AL597" t="s">
        <v>39</v>
      </c>
      <c r="AX597" t="s">
        <v>1393</v>
      </c>
    </row>
    <row r="598" spans="1:50" hidden="1" x14ac:dyDescent="0.25">
      <c r="A598" s="20" t="s">
        <v>130</v>
      </c>
      <c r="B598" s="22" t="s">
        <v>151</v>
      </c>
      <c r="C598">
        <v>40.619999999999997</v>
      </c>
      <c r="D598">
        <v>40.72</v>
      </c>
      <c r="E598">
        <v>4</v>
      </c>
      <c r="G598">
        <v>5</v>
      </c>
      <c r="H598">
        <v>8</v>
      </c>
      <c r="J598" s="55" t="s">
        <v>69</v>
      </c>
      <c r="K598" s="53" t="s">
        <v>60</v>
      </c>
      <c r="L598" s="25" t="s">
        <v>138</v>
      </c>
      <c r="M598" s="101"/>
      <c r="N598">
        <v>128</v>
      </c>
      <c r="O598">
        <v>126</v>
      </c>
      <c r="P598">
        <v>1181</v>
      </c>
      <c r="S598">
        <v>11</v>
      </c>
      <c r="U598" s="31" t="str">
        <f>VLOOKUP(AF598, method!$A$1:$B$15, 2, 0)</f>
        <v>中後</v>
      </c>
      <c r="V598">
        <v>1650</v>
      </c>
      <c r="W598">
        <v>1</v>
      </c>
      <c r="X598">
        <v>10</v>
      </c>
      <c r="Y598">
        <v>9</v>
      </c>
      <c r="Z598">
        <v>25</v>
      </c>
      <c r="AA598" s="40" t="s">
        <v>376</v>
      </c>
      <c r="AB598" s="35" t="s">
        <v>377</v>
      </c>
      <c r="AC598">
        <v>4</v>
      </c>
      <c r="AD598">
        <v>50</v>
      </c>
      <c r="AE598" s="38" t="s">
        <v>468</v>
      </c>
      <c r="AF598">
        <v>9</v>
      </c>
      <c r="AG598">
        <v>9</v>
      </c>
      <c r="AH598">
        <v>9</v>
      </c>
      <c r="AI598">
        <v>4</v>
      </c>
      <c r="AL598" t="s">
        <v>39</v>
      </c>
      <c r="AX598" t="s">
        <v>1393</v>
      </c>
    </row>
    <row r="599" spans="1:50" hidden="1" x14ac:dyDescent="0.25">
      <c r="A599" s="20" t="s">
        <v>130</v>
      </c>
      <c r="B599" s="22" t="s">
        <v>151</v>
      </c>
      <c r="C599">
        <v>39.81</v>
      </c>
      <c r="D599">
        <v>39.61</v>
      </c>
      <c r="E599">
        <v>4</v>
      </c>
      <c r="G599">
        <v>5</v>
      </c>
      <c r="H599">
        <v>12</v>
      </c>
      <c r="J599" s="55" t="s">
        <v>69</v>
      </c>
      <c r="K599" s="53" t="s">
        <v>60</v>
      </c>
      <c r="L599" s="25" t="s">
        <v>138</v>
      </c>
      <c r="M599" s="101"/>
      <c r="N599">
        <v>128</v>
      </c>
      <c r="O599">
        <v>127</v>
      </c>
      <c r="P599">
        <v>1183</v>
      </c>
      <c r="S599">
        <v>19</v>
      </c>
      <c r="U599" s="33" t="str">
        <f>VLOOKUP(AF599, method!$A$1:$B$15, 2, 0)</f>
        <v>留後</v>
      </c>
      <c r="V599">
        <v>1650</v>
      </c>
      <c r="W599">
        <v>1</v>
      </c>
      <c r="X599">
        <v>16</v>
      </c>
      <c r="Y599">
        <v>7</v>
      </c>
      <c r="Z599">
        <v>25</v>
      </c>
      <c r="AA599" s="40" t="s">
        <v>426</v>
      </c>
      <c r="AB599" s="35" t="s">
        <v>370</v>
      </c>
      <c r="AC599">
        <v>4</v>
      </c>
      <c r="AD599">
        <v>52</v>
      </c>
      <c r="AE599" s="38" t="s">
        <v>468</v>
      </c>
      <c r="AF599">
        <v>12</v>
      </c>
      <c r="AG599">
        <v>12</v>
      </c>
      <c r="AH599">
        <v>11</v>
      </c>
      <c r="AI599">
        <v>4</v>
      </c>
      <c r="AL599" t="s">
        <v>39</v>
      </c>
      <c r="AX599" t="s">
        <v>1393</v>
      </c>
    </row>
    <row r="600" spans="1:50" hidden="1" x14ac:dyDescent="0.25">
      <c r="A600" s="20" t="s">
        <v>130</v>
      </c>
      <c r="B600" s="22" t="s">
        <v>151</v>
      </c>
      <c r="C600">
        <v>40.24</v>
      </c>
      <c r="D600">
        <v>40.24</v>
      </c>
      <c r="E600">
        <v>6</v>
      </c>
      <c r="G600">
        <v>5</v>
      </c>
      <c r="H600">
        <v>6</v>
      </c>
      <c r="J600" s="55" t="s">
        <v>69</v>
      </c>
      <c r="K600" s="53" t="s">
        <v>60</v>
      </c>
      <c r="L600" s="25" t="s">
        <v>138</v>
      </c>
      <c r="M600" s="101"/>
      <c r="N600">
        <v>128</v>
      </c>
      <c r="O600">
        <v>129</v>
      </c>
      <c r="P600">
        <v>1192</v>
      </c>
      <c r="S600">
        <v>13</v>
      </c>
      <c r="U600" s="31" t="str">
        <f>VLOOKUP(AF600, method!$A$1:$B$15, 2, 0)</f>
        <v>中後</v>
      </c>
      <c r="V600">
        <v>1650</v>
      </c>
      <c r="W600">
        <v>1</v>
      </c>
      <c r="X600">
        <v>25</v>
      </c>
      <c r="Y600">
        <v>6</v>
      </c>
      <c r="Z600">
        <v>25</v>
      </c>
      <c r="AA600" s="40" t="s">
        <v>398</v>
      </c>
      <c r="AB600" s="35" t="s">
        <v>370</v>
      </c>
      <c r="AC600">
        <v>4</v>
      </c>
      <c r="AD600">
        <v>54</v>
      </c>
      <c r="AE600" s="38" t="s">
        <v>517</v>
      </c>
      <c r="AF600">
        <v>10</v>
      </c>
      <c r="AG600">
        <v>11</v>
      </c>
      <c r="AH600">
        <v>10</v>
      </c>
      <c r="AI600">
        <v>6</v>
      </c>
      <c r="AL600" t="s">
        <v>39</v>
      </c>
      <c r="AX600" t="s">
        <v>1393</v>
      </c>
    </row>
    <row r="601" spans="1:50" hidden="1" x14ac:dyDescent="0.25">
      <c r="A601" s="20" t="s">
        <v>130</v>
      </c>
      <c r="B601" s="22" t="s">
        <v>151</v>
      </c>
      <c r="C601">
        <v>41.93</v>
      </c>
      <c r="D601">
        <v>41.73</v>
      </c>
      <c r="E601">
        <v>5</v>
      </c>
      <c r="G601">
        <v>5</v>
      </c>
      <c r="H601">
        <v>2</v>
      </c>
      <c r="J601" s="55" t="s">
        <v>69</v>
      </c>
      <c r="K601" s="53" t="s">
        <v>60</v>
      </c>
      <c r="L601" s="25" t="s">
        <v>138</v>
      </c>
      <c r="M601" s="101"/>
      <c r="N601">
        <v>128</v>
      </c>
      <c r="O601">
        <v>134</v>
      </c>
      <c r="P601">
        <v>1184</v>
      </c>
      <c r="S601">
        <v>10</v>
      </c>
      <c r="U601" s="31" t="str">
        <f>VLOOKUP(AF601, method!$A$1:$B$15, 2, 0)</f>
        <v>中後</v>
      </c>
      <c r="V601">
        <v>1650</v>
      </c>
      <c r="W601">
        <v>1</v>
      </c>
      <c r="X601">
        <v>4</v>
      </c>
      <c r="Y601">
        <v>6</v>
      </c>
      <c r="Z601">
        <v>25</v>
      </c>
      <c r="AA601" s="40" t="s">
        <v>376</v>
      </c>
      <c r="AB601" s="36" t="s">
        <v>459</v>
      </c>
      <c r="AC601">
        <v>4</v>
      </c>
      <c r="AD601">
        <v>56</v>
      </c>
      <c r="AE601" s="37" t="s">
        <v>436</v>
      </c>
      <c r="AF601">
        <v>10</v>
      </c>
      <c r="AG601">
        <v>10</v>
      </c>
      <c r="AH601">
        <v>12</v>
      </c>
      <c r="AI601">
        <v>5</v>
      </c>
      <c r="AL601" t="s">
        <v>39</v>
      </c>
      <c r="AX601" t="s">
        <v>1393</v>
      </c>
    </row>
    <row r="602" spans="1:50" hidden="1" x14ac:dyDescent="0.25">
      <c r="A602" s="20" t="s">
        <v>130</v>
      </c>
      <c r="B602" s="22" t="s">
        <v>151</v>
      </c>
      <c r="C602">
        <v>34.869999999999997</v>
      </c>
      <c r="D602">
        <v>34.469999999999992</v>
      </c>
      <c r="E602">
        <v>8</v>
      </c>
      <c r="G602">
        <v>5</v>
      </c>
      <c r="H602">
        <v>9</v>
      </c>
      <c r="J602" s="55" t="s">
        <v>69</v>
      </c>
      <c r="K602" s="50" t="s">
        <v>46</v>
      </c>
      <c r="L602" s="25" t="s">
        <v>138</v>
      </c>
      <c r="M602" s="101"/>
      <c r="N602">
        <v>128</v>
      </c>
      <c r="O602">
        <v>134</v>
      </c>
      <c r="P602">
        <v>1177</v>
      </c>
      <c r="S602">
        <v>34</v>
      </c>
      <c r="U602" s="31" t="str">
        <f>VLOOKUP(AF602, method!$A$1:$B$15, 2, 0)</f>
        <v>中後</v>
      </c>
      <c r="V602" s="42">
        <v>1600</v>
      </c>
      <c r="W602">
        <v>1</v>
      </c>
      <c r="X602">
        <v>25</v>
      </c>
      <c r="Y602">
        <v>5</v>
      </c>
      <c r="Z602">
        <v>25</v>
      </c>
      <c r="AA602" s="39" t="s">
        <v>369</v>
      </c>
      <c r="AB602" s="35" t="s">
        <v>377</v>
      </c>
      <c r="AC602">
        <v>4</v>
      </c>
      <c r="AD602">
        <v>58</v>
      </c>
      <c r="AE602" s="37" t="s">
        <v>416</v>
      </c>
      <c r="AF602">
        <v>8</v>
      </c>
      <c r="AG602">
        <v>9</v>
      </c>
      <c r="AH602">
        <v>9</v>
      </c>
      <c r="AI602">
        <v>8</v>
      </c>
      <c r="AL602" t="s">
        <v>317</v>
      </c>
      <c r="AX602" t="s">
        <v>1393</v>
      </c>
    </row>
    <row r="603" spans="1:50" hidden="1" x14ac:dyDescent="0.25">
      <c r="A603" s="20" t="s">
        <v>130</v>
      </c>
      <c r="B603" s="22" t="s">
        <v>151</v>
      </c>
      <c r="C603">
        <v>41.15</v>
      </c>
      <c r="D603">
        <v>40.949999999999996</v>
      </c>
      <c r="E603">
        <v>7</v>
      </c>
      <c r="G603">
        <v>5</v>
      </c>
      <c r="H603">
        <v>2</v>
      </c>
      <c r="J603" s="55" t="s">
        <v>69</v>
      </c>
      <c r="K603" s="53" t="s">
        <v>60</v>
      </c>
      <c r="L603" s="25" t="s">
        <v>138</v>
      </c>
      <c r="M603" s="101"/>
      <c r="N603">
        <v>128</v>
      </c>
      <c r="O603">
        <v>135</v>
      </c>
      <c r="P603">
        <v>1182</v>
      </c>
      <c r="S603">
        <v>3.6</v>
      </c>
      <c r="U603" s="31" t="str">
        <f>VLOOKUP(AF603, method!$A$1:$B$15, 2, 0)</f>
        <v>中後</v>
      </c>
      <c r="V603">
        <v>1650</v>
      </c>
      <c r="W603">
        <v>1</v>
      </c>
      <c r="X603">
        <v>7</v>
      </c>
      <c r="Y603">
        <v>5</v>
      </c>
      <c r="Z603">
        <v>25</v>
      </c>
      <c r="AA603" s="40" t="s">
        <v>376</v>
      </c>
      <c r="AB603" s="35" t="s">
        <v>377</v>
      </c>
      <c r="AC603">
        <v>4</v>
      </c>
      <c r="AD603">
        <v>60</v>
      </c>
      <c r="AE603" s="37">
        <v>3</v>
      </c>
      <c r="AF603">
        <v>8</v>
      </c>
      <c r="AG603">
        <v>7</v>
      </c>
      <c r="AH603">
        <v>7</v>
      </c>
      <c r="AI603">
        <v>7</v>
      </c>
      <c r="AL603" t="s">
        <v>18</v>
      </c>
      <c r="AX603" t="s">
        <v>1393</v>
      </c>
    </row>
    <row r="604" spans="1:50" hidden="1" x14ac:dyDescent="0.25">
      <c r="A604" s="20" t="s">
        <v>130</v>
      </c>
      <c r="B604" s="22" t="s">
        <v>151</v>
      </c>
      <c r="C604">
        <v>39.200000000000003</v>
      </c>
      <c r="D604">
        <v>39.5</v>
      </c>
      <c r="E604" s="15">
        <v>3</v>
      </c>
      <c r="F604" s="90"/>
      <c r="G604">
        <v>5</v>
      </c>
      <c r="H604">
        <v>4</v>
      </c>
      <c r="J604" s="55" t="s">
        <v>69</v>
      </c>
      <c r="K604" s="63" t="s">
        <v>191</v>
      </c>
      <c r="L604" s="25" t="s">
        <v>138</v>
      </c>
      <c r="M604" s="101"/>
      <c r="N604">
        <v>128</v>
      </c>
      <c r="O604">
        <v>118</v>
      </c>
      <c r="P604">
        <v>1180</v>
      </c>
      <c r="S604">
        <v>37</v>
      </c>
      <c r="U604" s="32" t="str">
        <f>VLOOKUP(AF604, method!$A$1:$B$15, 2, 0)</f>
        <v>中前</v>
      </c>
      <c r="V604">
        <v>1650</v>
      </c>
      <c r="W604">
        <v>1</v>
      </c>
      <c r="X604">
        <v>30</v>
      </c>
      <c r="Y604">
        <v>4</v>
      </c>
      <c r="Z604">
        <v>25</v>
      </c>
      <c r="AA604" s="40" t="s">
        <v>446</v>
      </c>
      <c r="AB604" s="35" t="s">
        <v>370</v>
      </c>
      <c r="AC604">
        <v>3</v>
      </c>
      <c r="AD604">
        <v>60</v>
      </c>
      <c r="AE604" s="38" t="s">
        <v>511</v>
      </c>
      <c r="AF604">
        <v>7</v>
      </c>
      <c r="AG604">
        <v>6</v>
      </c>
      <c r="AH604">
        <v>6</v>
      </c>
      <c r="AI604">
        <v>3</v>
      </c>
      <c r="AL604" t="s">
        <v>514</v>
      </c>
      <c r="AX604" t="s">
        <v>1393</v>
      </c>
    </row>
    <row r="605" spans="1:50" hidden="1" x14ac:dyDescent="0.25">
      <c r="A605" s="20" t="s">
        <v>130</v>
      </c>
      <c r="B605" s="22" t="s">
        <v>151</v>
      </c>
      <c r="C605">
        <v>40.200000000000003</v>
      </c>
      <c r="D605">
        <v>40.5</v>
      </c>
      <c r="E605">
        <v>8</v>
      </c>
      <c r="G605">
        <v>5</v>
      </c>
      <c r="H605">
        <v>7</v>
      </c>
      <c r="J605" s="55" t="s">
        <v>69</v>
      </c>
      <c r="K605" s="63" t="s">
        <v>191</v>
      </c>
      <c r="L605" s="25" t="s">
        <v>138</v>
      </c>
      <c r="M605" s="101"/>
      <c r="N605">
        <v>128</v>
      </c>
      <c r="O605">
        <v>118</v>
      </c>
      <c r="P605">
        <v>1174</v>
      </c>
      <c r="S605">
        <v>14</v>
      </c>
      <c r="U605" s="31" t="str">
        <f>VLOOKUP(AF605, method!$A$1:$B$15, 2, 0)</f>
        <v>中後</v>
      </c>
      <c r="V605">
        <v>1650</v>
      </c>
      <c r="W605">
        <v>1</v>
      </c>
      <c r="X605">
        <v>9</v>
      </c>
      <c r="Y605">
        <v>4</v>
      </c>
      <c r="Z605">
        <v>25</v>
      </c>
      <c r="AA605" s="40" t="s">
        <v>376</v>
      </c>
      <c r="AB605" s="35" t="s">
        <v>370</v>
      </c>
      <c r="AC605">
        <v>3</v>
      </c>
      <c r="AD605">
        <v>62</v>
      </c>
      <c r="AE605" s="37" t="s">
        <v>416</v>
      </c>
      <c r="AF605">
        <v>10</v>
      </c>
      <c r="AG605">
        <v>10</v>
      </c>
      <c r="AH605">
        <v>11</v>
      </c>
      <c r="AI605">
        <v>8</v>
      </c>
      <c r="AL605" t="s">
        <v>39</v>
      </c>
      <c r="AX605" t="s">
        <v>1393</v>
      </c>
    </row>
    <row r="606" spans="1:50" hidden="1" x14ac:dyDescent="0.25">
      <c r="A606" s="20" t="s">
        <v>130</v>
      </c>
      <c r="B606" s="22" t="s">
        <v>151</v>
      </c>
      <c r="C606">
        <v>40.9</v>
      </c>
      <c r="D606">
        <v>40.9</v>
      </c>
      <c r="E606">
        <v>11</v>
      </c>
      <c r="G606">
        <v>5</v>
      </c>
      <c r="H606">
        <v>10</v>
      </c>
      <c r="J606" s="55" t="s">
        <v>69</v>
      </c>
      <c r="K606" s="53" t="s">
        <v>60</v>
      </c>
      <c r="L606" s="25" t="s">
        <v>138</v>
      </c>
      <c r="M606" s="101"/>
      <c r="N606">
        <v>128</v>
      </c>
      <c r="O606">
        <v>121</v>
      </c>
      <c r="P606">
        <v>1207</v>
      </c>
      <c r="S606">
        <v>31</v>
      </c>
      <c r="U606" s="31" t="str">
        <f>VLOOKUP(AF606, method!$A$1:$B$15, 2, 0)</f>
        <v>中後</v>
      </c>
      <c r="V606">
        <v>1650</v>
      </c>
      <c r="W606">
        <v>1</v>
      </c>
      <c r="X606">
        <v>5</v>
      </c>
      <c r="Y606">
        <v>2</v>
      </c>
      <c r="Z606">
        <v>25</v>
      </c>
      <c r="AA606" s="40" t="s">
        <v>376</v>
      </c>
      <c r="AB606" s="35" t="s">
        <v>377</v>
      </c>
      <c r="AC606">
        <v>3</v>
      </c>
      <c r="AD606">
        <v>64</v>
      </c>
      <c r="AE606" s="37" t="s">
        <v>471</v>
      </c>
      <c r="AF606">
        <v>10</v>
      </c>
      <c r="AG606">
        <v>11</v>
      </c>
      <c r="AH606">
        <v>11</v>
      </c>
      <c r="AI606">
        <v>11</v>
      </c>
      <c r="AL606" t="s">
        <v>39</v>
      </c>
      <c r="AX606" t="s">
        <v>1393</v>
      </c>
    </row>
    <row r="607" spans="1:50" hidden="1" x14ac:dyDescent="0.25">
      <c r="A607" s="20" t="s">
        <v>130</v>
      </c>
      <c r="B607" s="22" t="s">
        <v>151</v>
      </c>
      <c r="C607">
        <v>39.979999999999997</v>
      </c>
      <c r="D607">
        <v>39.979999999999997</v>
      </c>
      <c r="E607">
        <v>7</v>
      </c>
      <c r="G607">
        <v>5</v>
      </c>
      <c r="H607">
        <v>12</v>
      </c>
      <c r="J607" s="55" t="s">
        <v>69</v>
      </c>
      <c r="K607" s="53" t="s">
        <v>60</v>
      </c>
      <c r="L607" s="25" t="s">
        <v>138</v>
      </c>
      <c r="M607" s="101"/>
      <c r="N607">
        <v>128</v>
      </c>
      <c r="O607">
        <v>121</v>
      </c>
      <c r="P607">
        <v>1198</v>
      </c>
      <c r="S607">
        <v>21</v>
      </c>
      <c r="U607" s="33" t="str">
        <f>VLOOKUP(AF607, method!$A$1:$B$15, 2, 0)</f>
        <v>留後</v>
      </c>
      <c r="V607">
        <v>1650</v>
      </c>
      <c r="W607">
        <v>1</v>
      </c>
      <c r="X607">
        <v>15</v>
      </c>
      <c r="Y607">
        <v>1</v>
      </c>
      <c r="Z607">
        <v>25</v>
      </c>
      <c r="AA607" s="40" t="s">
        <v>426</v>
      </c>
      <c r="AB607" s="35" t="s">
        <v>377</v>
      </c>
      <c r="AC607">
        <v>3</v>
      </c>
      <c r="AD607">
        <v>65</v>
      </c>
      <c r="AE607" s="38" t="s">
        <v>517</v>
      </c>
      <c r="AF607">
        <v>12</v>
      </c>
      <c r="AG607">
        <v>12</v>
      </c>
      <c r="AH607">
        <v>9</v>
      </c>
      <c r="AI607">
        <v>7</v>
      </c>
      <c r="AL607" t="s">
        <v>39</v>
      </c>
      <c r="AX607" t="s">
        <v>1393</v>
      </c>
    </row>
    <row r="608" spans="1:50" hidden="1" x14ac:dyDescent="0.25">
      <c r="A608" s="20" t="s">
        <v>130</v>
      </c>
      <c r="B608" s="22" t="s">
        <v>151</v>
      </c>
      <c r="C608">
        <v>40.58</v>
      </c>
      <c r="D608">
        <v>40.78</v>
      </c>
      <c r="E608" s="15">
        <v>3</v>
      </c>
      <c r="F608" s="90"/>
      <c r="G608">
        <v>5</v>
      </c>
      <c r="H608">
        <v>2</v>
      </c>
      <c r="J608" s="55" t="s">
        <v>69</v>
      </c>
      <c r="K608" s="53" t="s">
        <v>60</v>
      </c>
      <c r="L608" s="25" t="s">
        <v>138</v>
      </c>
      <c r="M608" s="101"/>
      <c r="N608">
        <v>128</v>
      </c>
      <c r="O608">
        <v>122</v>
      </c>
      <c r="P608">
        <v>1181</v>
      </c>
      <c r="S608">
        <v>9.6999999999999993</v>
      </c>
      <c r="U608" s="32" t="str">
        <f>VLOOKUP(AF608, method!$A$1:$B$15, 2, 0)</f>
        <v>中前</v>
      </c>
      <c r="V608">
        <v>1650</v>
      </c>
      <c r="W608">
        <v>1</v>
      </c>
      <c r="X608">
        <v>11</v>
      </c>
      <c r="Y608">
        <v>12</v>
      </c>
      <c r="Z608">
        <v>24</v>
      </c>
      <c r="AA608" s="40" t="s">
        <v>426</v>
      </c>
      <c r="AB608" s="35" t="s">
        <v>377</v>
      </c>
      <c r="AC608">
        <v>3</v>
      </c>
      <c r="AD608">
        <v>65</v>
      </c>
      <c r="AE608" s="38" t="s">
        <v>470</v>
      </c>
      <c r="AF608">
        <v>5</v>
      </c>
      <c r="AG608">
        <v>5</v>
      </c>
      <c r="AH608">
        <v>7</v>
      </c>
      <c r="AI608">
        <v>3</v>
      </c>
      <c r="AL608" t="s">
        <v>39</v>
      </c>
      <c r="AX608" t="s">
        <v>1393</v>
      </c>
    </row>
    <row r="609" spans="1:50" hidden="1" x14ac:dyDescent="0.25">
      <c r="A609" s="20" t="s">
        <v>130</v>
      </c>
      <c r="B609" s="22" t="s">
        <v>151</v>
      </c>
      <c r="C609">
        <v>40.81</v>
      </c>
      <c r="D609">
        <v>41.210000000000008</v>
      </c>
      <c r="E609">
        <v>7</v>
      </c>
      <c r="G609">
        <v>5</v>
      </c>
      <c r="H609">
        <v>1</v>
      </c>
      <c r="J609" s="55" t="s">
        <v>69</v>
      </c>
      <c r="K609" s="53" t="s">
        <v>60</v>
      </c>
      <c r="L609" s="25" t="s">
        <v>138</v>
      </c>
      <c r="M609" s="101"/>
      <c r="N609">
        <v>128</v>
      </c>
      <c r="O609">
        <v>122</v>
      </c>
      <c r="P609">
        <v>1183</v>
      </c>
      <c r="S609">
        <v>6.8</v>
      </c>
      <c r="U609" s="31" t="str">
        <f>VLOOKUP(AF609, method!$A$1:$B$15, 2, 0)</f>
        <v>中後</v>
      </c>
      <c r="V609">
        <v>1650</v>
      </c>
      <c r="W609">
        <v>1</v>
      </c>
      <c r="X609">
        <v>9</v>
      </c>
      <c r="Y609">
        <v>10</v>
      </c>
      <c r="Z609">
        <v>24</v>
      </c>
      <c r="AA609" s="40" t="s">
        <v>376</v>
      </c>
      <c r="AB609" s="35" t="s">
        <v>377</v>
      </c>
      <c r="AC609">
        <v>3</v>
      </c>
      <c r="AD609">
        <v>65</v>
      </c>
      <c r="AE609" s="37" t="s">
        <v>467</v>
      </c>
      <c r="AF609">
        <v>10</v>
      </c>
      <c r="AG609">
        <v>9</v>
      </c>
      <c r="AH609">
        <v>10</v>
      </c>
      <c r="AI609">
        <v>7</v>
      </c>
      <c r="AL609" t="s">
        <v>39</v>
      </c>
      <c r="AX609" t="s">
        <v>1393</v>
      </c>
    </row>
    <row r="610" spans="1:50" hidden="1" x14ac:dyDescent="0.25">
      <c r="A610" s="20" t="s">
        <v>130</v>
      </c>
      <c r="B610" s="22" t="s">
        <v>151</v>
      </c>
      <c r="C610">
        <v>39.85</v>
      </c>
      <c r="D610">
        <v>40.050000000000004</v>
      </c>
      <c r="E610" s="15">
        <v>3</v>
      </c>
      <c r="F610" s="90"/>
      <c r="G610">
        <v>5</v>
      </c>
      <c r="H610">
        <v>4</v>
      </c>
      <c r="J610" s="55" t="s">
        <v>69</v>
      </c>
      <c r="K610" s="53" t="s">
        <v>60</v>
      </c>
      <c r="L610" s="25" t="s">
        <v>138</v>
      </c>
      <c r="M610" s="101"/>
      <c r="N610">
        <v>128</v>
      </c>
      <c r="O610">
        <v>121</v>
      </c>
      <c r="P610">
        <v>1171</v>
      </c>
      <c r="S610">
        <v>3</v>
      </c>
      <c r="U610" s="31" t="str">
        <f>VLOOKUP(AF610, method!$A$1:$B$15, 2, 0)</f>
        <v>中後</v>
      </c>
      <c r="V610">
        <v>1650</v>
      </c>
      <c r="W610">
        <v>1</v>
      </c>
      <c r="X610">
        <v>18</v>
      </c>
      <c r="Y610">
        <v>9</v>
      </c>
      <c r="Z610">
        <v>24</v>
      </c>
      <c r="AA610" s="40" t="s">
        <v>426</v>
      </c>
      <c r="AB610" s="35" t="s">
        <v>377</v>
      </c>
      <c r="AC610">
        <v>3</v>
      </c>
      <c r="AD610">
        <v>63</v>
      </c>
      <c r="AE610" s="38" t="s">
        <v>470</v>
      </c>
      <c r="AF610">
        <v>10</v>
      </c>
      <c r="AG610">
        <v>10</v>
      </c>
      <c r="AH610">
        <v>9</v>
      </c>
      <c r="AI610">
        <v>3</v>
      </c>
      <c r="AL610" t="s">
        <v>39</v>
      </c>
      <c r="AX610" t="s">
        <v>1393</v>
      </c>
    </row>
    <row r="611" spans="1:50" hidden="1" x14ac:dyDescent="0.25">
      <c r="A611" s="20" t="s">
        <v>130</v>
      </c>
      <c r="B611" s="22" t="s">
        <v>151</v>
      </c>
      <c r="C611">
        <v>41.35</v>
      </c>
      <c r="D611">
        <v>41.65</v>
      </c>
      <c r="E611">
        <v>4</v>
      </c>
      <c r="G611">
        <v>5</v>
      </c>
      <c r="H611">
        <v>8</v>
      </c>
      <c r="J611" s="55" t="s">
        <v>69</v>
      </c>
      <c r="K611" s="63" t="s">
        <v>191</v>
      </c>
      <c r="L611" s="25" t="s">
        <v>138</v>
      </c>
      <c r="M611" s="101"/>
      <c r="N611">
        <v>128</v>
      </c>
      <c r="O611">
        <v>119</v>
      </c>
      <c r="P611">
        <v>1172</v>
      </c>
      <c r="S611">
        <v>5.6</v>
      </c>
      <c r="U611" s="31" t="str">
        <f>VLOOKUP(AF611, method!$A$1:$B$15, 2, 0)</f>
        <v>中後</v>
      </c>
      <c r="V611">
        <v>1650</v>
      </c>
      <c r="W611">
        <v>1</v>
      </c>
      <c r="X611">
        <v>11</v>
      </c>
      <c r="Y611">
        <v>9</v>
      </c>
      <c r="Z611">
        <v>24</v>
      </c>
      <c r="AA611" s="40" t="s">
        <v>376</v>
      </c>
      <c r="AB611" s="35" t="s">
        <v>377</v>
      </c>
      <c r="AC611">
        <v>3</v>
      </c>
      <c r="AD611">
        <v>63</v>
      </c>
      <c r="AE611" s="38">
        <v>2</v>
      </c>
      <c r="AF611">
        <v>10</v>
      </c>
      <c r="AG611">
        <v>10</v>
      </c>
      <c r="AH611">
        <v>10</v>
      </c>
      <c r="AI611">
        <v>4</v>
      </c>
      <c r="AL611" t="s">
        <v>39</v>
      </c>
      <c r="AX611" t="s">
        <v>1393</v>
      </c>
    </row>
    <row r="612" spans="1:50" x14ac:dyDescent="0.25">
      <c r="A612" s="20" t="s">
        <v>130</v>
      </c>
      <c r="B612" s="17" t="s">
        <v>140</v>
      </c>
      <c r="C612">
        <v>36.340000000000003</v>
      </c>
      <c r="D612">
        <v>36.840000000000003</v>
      </c>
      <c r="E612" s="106">
        <v>10</v>
      </c>
      <c r="G612">
        <v>9</v>
      </c>
      <c r="H612">
        <v>4</v>
      </c>
      <c r="J612" s="44" t="s">
        <v>347</v>
      </c>
      <c r="K612" s="62" t="s">
        <v>154</v>
      </c>
      <c r="L612" s="18" t="s">
        <v>74</v>
      </c>
      <c r="M612" s="94"/>
      <c r="N612">
        <v>129</v>
      </c>
      <c r="O612">
        <v>119</v>
      </c>
      <c r="P612">
        <v>1140</v>
      </c>
      <c r="S612">
        <v>77</v>
      </c>
      <c r="U612" s="30" t="str">
        <f>VLOOKUP(AF612, method!$A$1:$B$15, 2, 0)</f>
        <v>放頭</v>
      </c>
      <c r="V612" s="42">
        <v>1600</v>
      </c>
      <c r="W612">
        <v>1</v>
      </c>
      <c r="X612">
        <v>24</v>
      </c>
      <c r="Y612">
        <v>5</v>
      </c>
      <c r="Z612">
        <v>26</v>
      </c>
      <c r="AA612" s="39" t="s">
        <v>369</v>
      </c>
      <c r="AB612" s="35" t="s">
        <v>370</v>
      </c>
      <c r="AC612">
        <v>4</v>
      </c>
      <c r="AD612">
        <v>43</v>
      </c>
      <c r="AE612" s="37" t="s">
        <v>473</v>
      </c>
      <c r="AF612">
        <v>2</v>
      </c>
      <c r="AG612">
        <v>3</v>
      </c>
      <c r="AH612">
        <v>3</v>
      </c>
      <c r="AI612">
        <v>10</v>
      </c>
      <c r="AL612" t="s">
        <v>694</v>
      </c>
    </row>
    <row r="613" spans="1:50" hidden="1" x14ac:dyDescent="0.25">
      <c r="A613" s="20" t="s">
        <v>130</v>
      </c>
      <c r="B613" s="23" t="s">
        <v>153</v>
      </c>
      <c r="C613">
        <v>49.72</v>
      </c>
      <c r="D613">
        <v>49.72</v>
      </c>
      <c r="E613" s="106">
        <v>8</v>
      </c>
      <c r="G613">
        <v>6</v>
      </c>
      <c r="H613">
        <v>7</v>
      </c>
      <c r="J613" s="62" t="s">
        <v>154</v>
      </c>
      <c r="K613" s="62" t="s">
        <v>154</v>
      </c>
      <c r="L613" s="23" t="s">
        <v>47</v>
      </c>
      <c r="M613" s="99"/>
      <c r="N613">
        <v>124</v>
      </c>
      <c r="O613">
        <v>123</v>
      </c>
      <c r="P613">
        <v>1125</v>
      </c>
      <c r="S613">
        <v>14</v>
      </c>
      <c r="U613" s="31" t="str">
        <f>VLOOKUP(AF613, method!$A$1:$B$15, 2, 0)</f>
        <v>中後</v>
      </c>
      <c r="V613">
        <v>1800</v>
      </c>
      <c r="W613">
        <v>1</v>
      </c>
      <c r="X613">
        <v>7</v>
      </c>
      <c r="Y613">
        <v>6</v>
      </c>
      <c r="Z613">
        <v>26</v>
      </c>
      <c r="AA613" s="41" t="s">
        <v>400</v>
      </c>
      <c r="AB613" s="36" t="s">
        <v>487</v>
      </c>
      <c r="AC613">
        <v>5</v>
      </c>
      <c r="AD613">
        <v>33</v>
      </c>
      <c r="AE613" s="37" t="s">
        <v>416</v>
      </c>
      <c r="AF613">
        <v>9</v>
      </c>
      <c r="AG613">
        <v>8</v>
      </c>
      <c r="AH613">
        <v>7</v>
      </c>
      <c r="AI613">
        <v>7</v>
      </c>
      <c r="AJ613">
        <v>8</v>
      </c>
      <c r="AL613" t="s">
        <v>18</v>
      </c>
      <c r="AX613" t="s">
        <v>1393</v>
      </c>
    </row>
    <row r="614" spans="1:50" x14ac:dyDescent="0.25">
      <c r="A614" s="20" t="s">
        <v>130</v>
      </c>
      <c r="B614" s="18" t="s">
        <v>142</v>
      </c>
      <c r="C614">
        <v>36.380000000000003</v>
      </c>
      <c r="D614">
        <v>36.580000000000005</v>
      </c>
      <c r="E614" s="106">
        <v>8</v>
      </c>
      <c r="G614">
        <v>1</v>
      </c>
      <c r="H614">
        <v>3</v>
      </c>
      <c r="J614" s="51" t="s">
        <v>52</v>
      </c>
      <c r="K614" s="62" t="s">
        <v>154</v>
      </c>
      <c r="L614" s="18" t="s">
        <v>74</v>
      </c>
      <c r="M614" s="94"/>
      <c r="N614">
        <v>130</v>
      </c>
      <c r="O614">
        <v>123</v>
      </c>
      <c r="P614">
        <v>1065</v>
      </c>
      <c r="S614">
        <v>42</v>
      </c>
      <c r="U614" s="31" t="str">
        <f>VLOOKUP(AF614, method!$A$1:$B$15, 2, 0)</f>
        <v>中後</v>
      </c>
      <c r="V614" s="42">
        <v>1600</v>
      </c>
      <c r="W614">
        <v>1</v>
      </c>
      <c r="X614">
        <v>6</v>
      </c>
      <c r="Y614">
        <v>4</v>
      </c>
      <c r="Z614">
        <v>26</v>
      </c>
      <c r="AA614" s="39" t="s">
        <v>390</v>
      </c>
      <c r="AB614" s="35" t="s">
        <v>377</v>
      </c>
      <c r="AC614">
        <v>4</v>
      </c>
      <c r="AD614">
        <v>44</v>
      </c>
      <c r="AE614" s="37">
        <v>4</v>
      </c>
      <c r="AF614">
        <v>10</v>
      </c>
      <c r="AG614">
        <v>11</v>
      </c>
      <c r="AH614">
        <v>10</v>
      </c>
      <c r="AI614">
        <v>8</v>
      </c>
      <c r="AL614" t="s">
        <v>697</v>
      </c>
    </row>
    <row r="615" spans="1:50" hidden="1" x14ac:dyDescent="0.25">
      <c r="A615" s="20" t="s">
        <v>130</v>
      </c>
      <c r="B615" s="23" t="s">
        <v>153</v>
      </c>
      <c r="C615">
        <v>24.25</v>
      </c>
      <c r="D615">
        <v>24.05</v>
      </c>
      <c r="E615" s="106">
        <v>12</v>
      </c>
      <c r="G615">
        <v>6</v>
      </c>
      <c r="H615">
        <v>6</v>
      </c>
      <c r="J615" s="62" t="s">
        <v>154</v>
      </c>
      <c r="K615" s="47" t="s">
        <v>32</v>
      </c>
      <c r="L615" s="23" t="s">
        <v>47</v>
      </c>
      <c r="M615" s="99"/>
      <c r="N615">
        <v>124</v>
      </c>
      <c r="O615">
        <v>130</v>
      </c>
      <c r="P615">
        <v>1131</v>
      </c>
      <c r="S615">
        <v>5.7</v>
      </c>
      <c r="U615" s="33" t="str">
        <f>VLOOKUP(AF615, method!$A$1:$B$15, 2, 0)</f>
        <v>留後</v>
      </c>
      <c r="V615">
        <v>1400</v>
      </c>
      <c r="W615">
        <v>1</v>
      </c>
      <c r="X615">
        <v>9</v>
      </c>
      <c r="Y615">
        <v>5</v>
      </c>
      <c r="Z615">
        <v>26</v>
      </c>
      <c r="AA615" s="39" t="s">
        <v>413</v>
      </c>
      <c r="AB615" s="36" t="s">
        <v>459</v>
      </c>
      <c r="AC615">
        <v>5</v>
      </c>
      <c r="AD615">
        <v>36</v>
      </c>
      <c r="AE615" s="37" t="s">
        <v>408</v>
      </c>
      <c r="AF615">
        <v>14</v>
      </c>
      <c r="AG615">
        <v>13</v>
      </c>
      <c r="AH615">
        <v>11</v>
      </c>
      <c r="AI615">
        <v>12</v>
      </c>
      <c r="AL615" t="s">
        <v>723</v>
      </c>
      <c r="AX615" t="s">
        <v>1393</v>
      </c>
    </row>
    <row r="616" spans="1:50" x14ac:dyDescent="0.25">
      <c r="A616" s="20" t="s">
        <v>130</v>
      </c>
      <c r="B616" s="18" t="s">
        <v>142</v>
      </c>
      <c r="C616">
        <v>36.409999999999997</v>
      </c>
      <c r="D616">
        <v>36.609999999999992</v>
      </c>
      <c r="E616" s="106">
        <v>11</v>
      </c>
      <c r="G616">
        <v>1</v>
      </c>
      <c r="H616">
        <v>5</v>
      </c>
      <c r="J616" s="51" t="s">
        <v>52</v>
      </c>
      <c r="K616" s="48" t="s">
        <v>37</v>
      </c>
      <c r="L616" s="18" t="s">
        <v>74</v>
      </c>
      <c r="M616" s="94"/>
      <c r="N616">
        <v>130</v>
      </c>
      <c r="O616">
        <v>117</v>
      </c>
      <c r="P616">
        <v>1082</v>
      </c>
      <c r="S616">
        <v>41</v>
      </c>
      <c r="U616" s="31" t="str">
        <f>VLOOKUP(AF616, method!$A$1:$B$15, 2, 0)</f>
        <v>中後</v>
      </c>
      <c r="V616" s="42">
        <v>1600</v>
      </c>
      <c r="W616">
        <v>1</v>
      </c>
      <c r="X616">
        <v>9</v>
      </c>
      <c r="Y616">
        <v>5</v>
      </c>
      <c r="Z616">
        <v>26</v>
      </c>
      <c r="AA616" s="39" t="s">
        <v>413</v>
      </c>
      <c r="AB616" s="36" t="s">
        <v>459</v>
      </c>
      <c r="AC616">
        <v>4</v>
      </c>
      <c r="AD616">
        <v>42</v>
      </c>
      <c r="AE616" s="37" t="s">
        <v>612</v>
      </c>
      <c r="AF616">
        <v>10</v>
      </c>
      <c r="AG616">
        <v>10</v>
      </c>
      <c r="AH616">
        <v>8</v>
      </c>
      <c r="AI616">
        <v>11</v>
      </c>
      <c r="AL616" t="s">
        <v>697</v>
      </c>
    </row>
    <row r="617" spans="1:50" hidden="1" x14ac:dyDescent="0.25">
      <c r="A617" s="20" t="s">
        <v>130</v>
      </c>
      <c r="B617" s="23" t="s">
        <v>153</v>
      </c>
      <c r="C617">
        <v>22.5</v>
      </c>
      <c r="D617">
        <v>22.3</v>
      </c>
      <c r="E617" s="107">
        <v>2</v>
      </c>
      <c r="F617" s="90"/>
      <c r="G617">
        <v>6</v>
      </c>
      <c r="H617">
        <v>7</v>
      </c>
      <c r="J617" s="62" t="s">
        <v>154</v>
      </c>
      <c r="K617" s="47" t="s">
        <v>32</v>
      </c>
      <c r="L617" s="23" t="s">
        <v>47</v>
      </c>
      <c r="M617" s="99"/>
      <c r="N617">
        <v>124</v>
      </c>
      <c r="O617">
        <v>129</v>
      </c>
      <c r="P617">
        <v>1120</v>
      </c>
      <c r="S617">
        <v>7.9</v>
      </c>
      <c r="U617" s="33" t="str">
        <f>VLOOKUP(AF617, method!$A$1:$B$15, 2, 0)</f>
        <v>留後</v>
      </c>
      <c r="V617">
        <v>1400</v>
      </c>
      <c r="W617">
        <v>1</v>
      </c>
      <c r="X617">
        <v>8</v>
      </c>
      <c r="Y617">
        <v>3</v>
      </c>
      <c r="Z617">
        <v>26</v>
      </c>
      <c r="AA617" s="39" t="s">
        <v>413</v>
      </c>
      <c r="AB617" s="35" t="s">
        <v>377</v>
      </c>
      <c r="AC617">
        <v>5</v>
      </c>
      <c r="AD617">
        <v>34</v>
      </c>
      <c r="AE617" s="38" t="s">
        <v>432</v>
      </c>
      <c r="AF617">
        <v>14</v>
      </c>
      <c r="AG617">
        <v>11</v>
      </c>
      <c r="AH617">
        <v>11</v>
      </c>
      <c r="AI617">
        <v>2</v>
      </c>
      <c r="AL617" t="s">
        <v>308</v>
      </c>
      <c r="AX617" t="s">
        <v>1393</v>
      </c>
    </row>
    <row r="618" spans="1:50" hidden="1" x14ac:dyDescent="0.25">
      <c r="A618" s="20" t="s">
        <v>130</v>
      </c>
      <c r="B618" s="23" t="s">
        <v>153</v>
      </c>
      <c r="C618">
        <v>9.8000000000000007</v>
      </c>
      <c r="D618">
        <v>9.5</v>
      </c>
      <c r="E618" s="106">
        <v>5</v>
      </c>
      <c r="G618">
        <v>6</v>
      </c>
      <c r="H618">
        <v>6</v>
      </c>
      <c r="J618" s="62" t="s">
        <v>154</v>
      </c>
      <c r="K618" s="47" t="s">
        <v>32</v>
      </c>
      <c r="L618" s="23" t="s">
        <v>47</v>
      </c>
      <c r="M618" s="99"/>
      <c r="N618">
        <v>124</v>
      </c>
      <c r="O618">
        <v>132</v>
      </c>
      <c r="P618">
        <v>1131</v>
      </c>
      <c r="S618">
        <v>12</v>
      </c>
      <c r="U618" s="31" t="str">
        <f>VLOOKUP(AF618, method!$A$1:$B$15, 2, 0)</f>
        <v>中後</v>
      </c>
      <c r="V618">
        <v>1200</v>
      </c>
      <c r="W618">
        <v>1</v>
      </c>
      <c r="X618">
        <v>1</v>
      </c>
      <c r="Y618">
        <v>2</v>
      </c>
      <c r="Z618">
        <v>26</v>
      </c>
      <c r="AA618" s="39" t="s">
        <v>390</v>
      </c>
      <c r="AB618" s="35" t="s">
        <v>377</v>
      </c>
      <c r="AC618">
        <v>5</v>
      </c>
      <c r="AD618">
        <v>36</v>
      </c>
      <c r="AE618" s="37">
        <v>3</v>
      </c>
      <c r="AF618">
        <v>9</v>
      </c>
      <c r="AG618">
        <v>10</v>
      </c>
      <c r="AH618">
        <v>5</v>
      </c>
      <c r="AL618" t="s">
        <v>308</v>
      </c>
      <c r="AX618" t="s">
        <v>1393</v>
      </c>
    </row>
    <row r="619" spans="1:50" hidden="1" x14ac:dyDescent="0.25">
      <c r="A619" s="20" t="s">
        <v>130</v>
      </c>
      <c r="B619" s="23" t="s">
        <v>153</v>
      </c>
      <c r="C619">
        <v>10.11</v>
      </c>
      <c r="D619">
        <v>9.8099999999999987</v>
      </c>
      <c r="E619" s="106">
        <v>6</v>
      </c>
      <c r="G619">
        <v>6</v>
      </c>
      <c r="H619">
        <v>6</v>
      </c>
      <c r="J619" s="62" t="s">
        <v>154</v>
      </c>
      <c r="K619" s="47" t="s">
        <v>32</v>
      </c>
      <c r="L619" s="23" t="s">
        <v>47</v>
      </c>
      <c r="M619" s="99"/>
      <c r="N619">
        <v>124</v>
      </c>
      <c r="O619">
        <v>133</v>
      </c>
      <c r="P619">
        <v>1134</v>
      </c>
      <c r="S619">
        <v>12</v>
      </c>
      <c r="U619" s="33" t="str">
        <f>VLOOKUP(AF619, method!$A$1:$B$15, 2, 0)</f>
        <v>留後</v>
      </c>
      <c r="V619">
        <v>1200</v>
      </c>
      <c r="W619">
        <v>1</v>
      </c>
      <c r="X619">
        <v>21</v>
      </c>
      <c r="Y619">
        <v>1</v>
      </c>
      <c r="Z619">
        <v>26</v>
      </c>
      <c r="AA619" s="41" t="s">
        <v>400</v>
      </c>
      <c r="AB619" s="35" t="s">
        <v>377</v>
      </c>
      <c r="AC619">
        <v>5</v>
      </c>
      <c r="AD619">
        <v>38</v>
      </c>
      <c r="AE619" s="37" t="s">
        <v>531</v>
      </c>
      <c r="AF619">
        <v>11</v>
      </c>
      <c r="AG619">
        <v>9</v>
      </c>
      <c r="AH619">
        <v>6</v>
      </c>
      <c r="AL619" t="s">
        <v>308</v>
      </c>
      <c r="AX619" t="s">
        <v>1393</v>
      </c>
    </row>
    <row r="620" spans="1:50" hidden="1" x14ac:dyDescent="0.25">
      <c r="A620" s="20" t="s">
        <v>130</v>
      </c>
      <c r="B620" s="23" t="s">
        <v>153</v>
      </c>
      <c r="C620">
        <v>10.33</v>
      </c>
      <c r="D620">
        <v>9.73</v>
      </c>
      <c r="E620">
        <v>7</v>
      </c>
      <c r="G620">
        <v>6</v>
      </c>
      <c r="H620">
        <v>11</v>
      </c>
      <c r="J620" s="62" t="s">
        <v>154</v>
      </c>
      <c r="K620" s="50" t="s">
        <v>46</v>
      </c>
      <c r="L620" s="23" t="s">
        <v>47</v>
      </c>
      <c r="M620" s="99"/>
      <c r="N620">
        <v>124</v>
      </c>
      <c r="O620">
        <v>135</v>
      </c>
      <c r="P620">
        <v>1132</v>
      </c>
      <c r="S620">
        <v>8.1</v>
      </c>
      <c r="U620" s="33" t="str">
        <f>VLOOKUP(AF620, method!$A$1:$B$15, 2, 0)</f>
        <v>留後</v>
      </c>
      <c r="V620">
        <v>1200</v>
      </c>
      <c r="W620">
        <v>1</v>
      </c>
      <c r="X620">
        <v>23</v>
      </c>
      <c r="Y620">
        <v>12</v>
      </c>
      <c r="Z620">
        <v>25</v>
      </c>
      <c r="AA620" s="40" t="s">
        <v>398</v>
      </c>
      <c r="AB620" s="35" t="s">
        <v>377</v>
      </c>
      <c r="AC620">
        <v>5</v>
      </c>
      <c r="AD620">
        <v>40</v>
      </c>
      <c r="AE620" s="37" t="s">
        <v>440</v>
      </c>
      <c r="AF620">
        <v>12</v>
      </c>
      <c r="AG620">
        <v>12</v>
      </c>
      <c r="AH620">
        <v>7</v>
      </c>
      <c r="AL620" t="s">
        <v>308</v>
      </c>
      <c r="AX620" t="s">
        <v>1393</v>
      </c>
    </row>
    <row r="621" spans="1:50" hidden="1" x14ac:dyDescent="0.25">
      <c r="A621" s="20" t="s">
        <v>130</v>
      </c>
      <c r="B621" s="23" t="s">
        <v>153</v>
      </c>
      <c r="C621">
        <v>57.36</v>
      </c>
      <c r="D621">
        <v>57.160000000000004</v>
      </c>
      <c r="E621">
        <v>6</v>
      </c>
      <c r="G621">
        <v>6</v>
      </c>
      <c r="H621">
        <v>1</v>
      </c>
      <c r="J621" s="62" t="s">
        <v>154</v>
      </c>
      <c r="K621" s="55" t="s">
        <v>69</v>
      </c>
      <c r="L621" s="23" t="s">
        <v>47</v>
      </c>
      <c r="M621" s="99"/>
      <c r="N621">
        <v>124</v>
      </c>
      <c r="O621">
        <v>135</v>
      </c>
      <c r="P621">
        <v>1129</v>
      </c>
      <c r="S621">
        <v>60</v>
      </c>
      <c r="U621" s="33" t="str">
        <f>VLOOKUP(AF621, method!$A$1:$B$15, 2, 0)</f>
        <v>留後</v>
      </c>
      <c r="V621">
        <v>1000</v>
      </c>
      <c r="W621">
        <v>0</v>
      </c>
      <c r="X621">
        <v>3</v>
      </c>
      <c r="Y621">
        <v>12</v>
      </c>
      <c r="Z621">
        <v>25</v>
      </c>
      <c r="AA621" s="40" t="s">
        <v>446</v>
      </c>
      <c r="AB621" s="35" t="s">
        <v>377</v>
      </c>
      <c r="AC621">
        <v>5</v>
      </c>
      <c r="AD621">
        <v>40</v>
      </c>
      <c r="AE621" s="38" t="s">
        <v>447</v>
      </c>
      <c r="AF621">
        <v>12</v>
      </c>
      <c r="AG621">
        <v>12</v>
      </c>
      <c r="AH621">
        <v>6</v>
      </c>
      <c r="AL621" t="s">
        <v>308</v>
      </c>
      <c r="AX621" t="s">
        <v>1393</v>
      </c>
    </row>
    <row r="622" spans="1:50" hidden="1" x14ac:dyDescent="0.25">
      <c r="A622" s="20" t="s">
        <v>130</v>
      </c>
      <c r="B622" s="23" t="s">
        <v>153</v>
      </c>
      <c r="C622">
        <v>40.32</v>
      </c>
      <c r="D622">
        <v>40.520000000000003</v>
      </c>
      <c r="E622">
        <v>9</v>
      </c>
      <c r="G622">
        <v>6</v>
      </c>
      <c r="H622">
        <v>5</v>
      </c>
      <c r="J622" s="62" t="s">
        <v>154</v>
      </c>
      <c r="K622" s="72" t="s">
        <v>354</v>
      </c>
      <c r="L622" s="23" t="s">
        <v>47</v>
      </c>
      <c r="M622" s="99"/>
      <c r="N622">
        <v>124</v>
      </c>
      <c r="O622">
        <v>119</v>
      </c>
      <c r="P622">
        <v>1106</v>
      </c>
      <c r="S622">
        <v>83</v>
      </c>
      <c r="U622" s="31" t="str">
        <f>VLOOKUP(AF622, method!$A$1:$B$15, 2, 0)</f>
        <v>中後</v>
      </c>
      <c r="V622">
        <v>1650</v>
      </c>
      <c r="W622">
        <v>1</v>
      </c>
      <c r="X622">
        <v>16</v>
      </c>
      <c r="Y622">
        <v>4</v>
      </c>
      <c r="Z622">
        <v>25</v>
      </c>
      <c r="AA622" s="40" t="s">
        <v>426</v>
      </c>
      <c r="AB622" s="35" t="s">
        <v>370</v>
      </c>
      <c r="AC622">
        <v>4</v>
      </c>
      <c r="AD622">
        <v>45</v>
      </c>
      <c r="AE622" s="37" t="s">
        <v>473</v>
      </c>
      <c r="AF622">
        <v>9</v>
      </c>
      <c r="AG622">
        <v>8</v>
      </c>
      <c r="AH622">
        <v>9</v>
      </c>
      <c r="AI622">
        <v>9</v>
      </c>
      <c r="AL622" t="s">
        <v>725</v>
      </c>
      <c r="AX622" t="s">
        <v>1393</v>
      </c>
    </row>
    <row r="623" spans="1:50" hidden="1" x14ac:dyDescent="0.25">
      <c r="A623" s="20" t="s">
        <v>130</v>
      </c>
      <c r="B623" s="23" t="s">
        <v>153</v>
      </c>
      <c r="C623">
        <v>36.82</v>
      </c>
      <c r="D623">
        <v>36.72</v>
      </c>
      <c r="E623">
        <v>11</v>
      </c>
      <c r="G623">
        <v>6</v>
      </c>
      <c r="H623">
        <v>11</v>
      </c>
      <c r="J623" s="62" t="s">
        <v>154</v>
      </c>
      <c r="K623" s="72" t="s">
        <v>354</v>
      </c>
      <c r="L623" s="23" t="s">
        <v>47</v>
      </c>
      <c r="M623" s="99"/>
      <c r="N623">
        <v>124</v>
      </c>
      <c r="O623">
        <v>121</v>
      </c>
      <c r="P623">
        <v>1111</v>
      </c>
      <c r="S623">
        <v>156</v>
      </c>
      <c r="U623" s="33" t="str">
        <f>VLOOKUP(AF623, method!$A$1:$B$15, 2, 0)</f>
        <v>留後</v>
      </c>
      <c r="V623" s="42">
        <v>1600</v>
      </c>
      <c r="W623">
        <v>1</v>
      </c>
      <c r="X623">
        <v>6</v>
      </c>
      <c r="Y623">
        <v>4</v>
      </c>
      <c r="Z623">
        <v>25</v>
      </c>
      <c r="AA623" s="39" t="s">
        <v>390</v>
      </c>
      <c r="AB623" s="35" t="s">
        <v>377</v>
      </c>
      <c r="AC623">
        <v>4</v>
      </c>
      <c r="AD623">
        <v>48</v>
      </c>
      <c r="AE623" s="37" t="s">
        <v>449</v>
      </c>
      <c r="AF623">
        <v>11</v>
      </c>
      <c r="AG623">
        <v>13</v>
      </c>
      <c r="AH623">
        <v>14</v>
      </c>
      <c r="AI623">
        <v>11</v>
      </c>
      <c r="AL623" t="s">
        <v>676</v>
      </c>
      <c r="AX623" t="s">
        <v>1393</v>
      </c>
    </row>
    <row r="624" spans="1:50" hidden="1" x14ac:dyDescent="0.25">
      <c r="A624" s="20" t="s">
        <v>130</v>
      </c>
      <c r="B624" s="23" t="s">
        <v>153</v>
      </c>
      <c r="C624">
        <v>22.23</v>
      </c>
      <c r="D624">
        <v>22.03</v>
      </c>
      <c r="E624">
        <v>11</v>
      </c>
      <c r="G624">
        <v>6</v>
      </c>
      <c r="H624">
        <v>11</v>
      </c>
      <c r="J624" s="62" t="s">
        <v>154</v>
      </c>
      <c r="K624" s="72" t="s">
        <v>354</v>
      </c>
      <c r="L624" s="23" t="s">
        <v>47</v>
      </c>
      <c r="M624" s="99"/>
      <c r="N624">
        <v>124</v>
      </c>
      <c r="O624">
        <v>123</v>
      </c>
      <c r="P624">
        <v>1117</v>
      </c>
      <c r="S624">
        <v>214</v>
      </c>
      <c r="U624" s="33" t="str">
        <f>VLOOKUP(AF624, method!$A$1:$B$15, 2, 0)</f>
        <v>留後</v>
      </c>
      <c r="V624">
        <v>1400</v>
      </c>
      <c r="W624">
        <v>1</v>
      </c>
      <c r="X624">
        <v>16</v>
      </c>
      <c r="Y624">
        <v>2</v>
      </c>
      <c r="Z624">
        <v>25</v>
      </c>
      <c r="AA624" s="39" t="s">
        <v>430</v>
      </c>
      <c r="AB624" s="35" t="s">
        <v>370</v>
      </c>
      <c r="AC624">
        <v>4</v>
      </c>
      <c r="AD624">
        <v>50</v>
      </c>
      <c r="AE624" s="37" t="s">
        <v>410</v>
      </c>
      <c r="AF624">
        <v>14</v>
      </c>
      <c r="AG624">
        <v>14</v>
      </c>
      <c r="AH624">
        <v>12</v>
      </c>
      <c r="AI624">
        <v>11</v>
      </c>
      <c r="AL624" t="s">
        <v>676</v>
      </c>
      <c r="AX624" t="s">
        <v>1393</v>
      </c>
    </row>
    <row r="625" spans="1:50" hidden="1" x14ac:dyDescent="0.25">
      <c r="A625" s="20" t="s">
        <v>130</v>
      </c>
      <c r="B625" s="23" t="s">
        <v>153</v>
      </c>
      <c r="C625">
        <v>23.7</v>
      </c>
      <c r="D625">
        <v>23.4</v>
      </c>
      <c r="E625">
        <v>11</v>
      </c>
      <c r="G625">
        <v>6</v>
      </c>
      <c r="H625">
        <v>11</v>
      </c>
      <c r="J625" s="62" t="s">
        <v>154</v>
      </c>
      <c r="K625" s="72" t="s">
        <v>354</v>
      </c>
      <c r="L625" s="23" t="s">
        <v>47</v>
      </c>
      <c r="M625" s="99"/>
      <c r="N625">
        <v>124</v>
      </c>
      <c r="O625">
        <v>126</v>
      </c>
      <c r="P625">
        <v>1109</v>
      </c>
      <c r="S625">
        <v>103</v>
      </c>
      <c r="U625" s="33" t="str">
        <f>VLOOKUP(AF625, method!$A$1:$B$15, 2, 0)</f>
        <v>留後</v>
      </c>
      <c r="V625">
        <v>1400</v>
      </c>
      <c r="W625">
        <v>1</v>
      </c>
      <c r="X625">
        <v>12</v>
      </c>
      <c r="Y625">
        <v>1</v>
      </c>
      <c r="Z625">
        <v>25</v>
      </c>
      <c r="AA625" s="39" t="s">
        <v>430</v>
      </c>
      <c r="AB625" s="35" t="s">
        <v>377</v>
      </c>
      <c r="AC625">
        <v>4</v>
      </c>
      <c r="AD625">
        <v>52</v>
      </c>
      <c r="AE625" s="37" t="s">
        <v>408</v>
      </c>
      <c r="AF625">
        <v>13</v>
      </c>
      <c r="AG625">
        <v>14</v>
      </c>
      <c r="AH625">
        <v>14</v>
      </c>
      <c r="AI625">
        <v>11</v>
      </c>
      <c r="AL625" t="s">
        <v>726</v>
      </c>
      <c r="AX625" t="s">
        <v>1393</v>
      </c>
    </row>
    <row r="626" spans="1:50" hidden="1" x14ac:dyDescent="0.25">
      <c r="A626" s="20" t="s">
        <v>130</v>
      </c>
      <c r="B626" s="23" t="s">
        <v>153</v>
      </c>
      <c r="C626">
        <v>23.67</v>
      </c>
      <c r="D626">
        <v>23.67</v>
      </c>
      <c r="E626">
        <v>12</v>
      </c>
      <c r="G626">
        <v>6</v>
      </c>
      <c r="H626">
        <v>8</v>
      </c>
      <c r="J626" s="62" t="s">
        <v>154</v>
      </c>
      <c r="K626" s="72" t="s">
        <v>354</v>
      </c>
      <c r="L626" s="23" t="s">
        <v>47</v>
      </c>
      <c r="M626" s="99"/>
      <c r="N626">
        <v>124</v>
      </c>
      <c r="O626">
        <v>125</v>
      </c>
      <c r="P626">
        <v>1110</v>
      </c>
      <c r="S626">
        <v>109</v>
      </c>
      <c r="U626" s="33" t="str">
        <f>VLOOKUP(AF626, method!$A$1:$B$15, 2, 0)</f>
        <v>留後</v>
      </c>
      <c r="V626">
        <v>1400</v>
      </c>
      <c r="W626">
        <v>1</v>
      </c>
      <c r="X626">
        <v>1</v>
      </c>
      <c r="Y626">
        <v>1</v>
      </c>
      <c r="Z626">
        <v>25</v>
      </c>
      <c r="AA626" s="39" t="s">
        <v>413</v>
      </c>
      <c r="AB626" s="35" t="s">
        <v>377</v>
      </c>
      <c r="AC626">
        <v>4</v>
      </c>
      <c r="AD626">
        <v>52</v>
      </c>
      <c r="AE626" s="37" t="s">
        <v>612</v>
      </c>
      <c r="AF626">
        <v>14</v>
      </c>
      <c r="AG626">
        <v>14</v>
      </c>
      <c r="AH626">
        <v>14</v>
      </c>
      <c r="AI626">
        <v>12</v>
      </c>
      <c r="AL626" t="s">
        <v>727</v>
      </c>
      <c r="AX626" t="s">
        <v>1393</v>
      </c>
    </row>
    <row r="627" spans="1:50" hidden="1" x14ac:dyDescent="0.25">
      <c r="A627" s="20" t="s">
        <v>130</v>
      </c>
      <c r="B627" s="24" t="s">
        <v>156</v>
      </c>
      <c r="C627">
        <v>22.14</v>
      </c>
      <c r="D627">
        <v>22.34</v>
      </c>
      <c r="E627" s="106">
        <v>5</v>
      </c>
      <c r="G627">
        <v>13</v>
      </c>
      <c r="H627">
        <v>4</v>
      </c>
      <c r="J627" s="57" t="s">
        <v>77</v>
      </c>
      <c r="K627" s="71" t="s">
        <v>350</v>
      </c>
      <c r="L627" s="25" t="s">
        <v>57</v>
      </c>
      <c r="M627" s="101"/>
      <c r="N627">
        <v>123</v>
      </c>
      <c r="O627">
        <v>128</v>
      </c>
      <c r="P627">
        <v>1173</v>
      </c>
      <c r="S627">
        <v>10</v>
      </c>
      <c r="U627" s="32" t="str">
        <f>VLOOKUP(AF627, method!$A$1:$B$15, 2, 0)</f>
        <v>中前</v>
      </c>
      <c r="V627">
        <v>1400</v>
      </c>
      <c r="W627">
        <v>1</v>
      </c>
      <c r="X627">
        <v>1</v>
      </c>
      <c r="Y627">
        <v>7</v>
      </c>
      <c r="Z627">
        <v>26</v>
      </c>
      <c r="AA627" s="39" t="s">
        <v>413</v>
      </c>
      <c r="AB627" s="35" t="s">
        <v>370</v>
      </c>
      <c r="AC627">
        <v>5</v>
      </c>
      <c r="AD627">
        <v>32</v>
      </c>
      <c r="AE627" s="37" t="s">
        <v>467</v>
      </c>
      <c r="AF627">
        <v>7</v>
      </c>
      <c r="AG627">
        <v>8</v>
      </c>
      <c r="AH627">
        <v>7</v>
      </c>
      <c r="AI627">
        <v>5</v>
      </c>
      <c r="AL627" t="s">
        <v>728</v>
      </c>
      <c r="AX627" t="s">
        <v>1393</v>
      </c>
    </row>
    <row r="628" spans="1:50" hidden="1" x14ac:dyDescent="0.25">
      <c r="A628" s="20" t="s">
        <v>130</v>
      </c>
      <c r="B628" s="24" t="s">
        <v>156</v>
      </c>
      <c r="C628">
        <v>24.9</v>
      </c>
      <c r="D628">
        <v>25.3</v>
      </c>
      <c r="E628" s="106">
        <v>14</v>
      </c>
      <c r="G628">
        <v>13</v>
      </c>
      <c r="H628">
        <v>1</v>
      </c>
      <c r="J628" s="57" t="s">
        <v>77</v>
      </c>
      <c r="K628" s="55" t="s">
        <v>69</v>
      </c>
      <c r="L628" s="25" t="s">
        <v>57</v>
      </c>
      <c r="M628" s="101"/>
      <c r="N628">
        <v>123</v>
      </c>
      <c r="O628">
        <v>128</v>
      </c>
      <c r="P628">
        <v>1164</v>
      </c>
      <c r="S628">
        <v>6</v>
      </c>
      <c r="U628" s="30" t="str">
        <f>VLOOKUP(AF628, method!$A$1:$B$15, 2, 0)</f>
        <v>放頭</v>
      </c>
      <c r="V628">
        <v>1400</v>
      </c>
      <c r="W628">
        <v>1</v>
      </c>
      <c r="X628">
        <v>7</v>
      </c>
      <c r="Y628">
        <v>6</v>
      </c>
      <c r="Z628">
        <v>26</v>
      </c>
      <c r="AA628" s="39" t="s">
        <v>413</v>
      </c>
      <c r="AB628" s="35" t="s">
        <v>377</v>
      </c>
      <c r="AC628">
        <v>5</v>
      </c>
      <c r="AD628">
        <v>34</v>
      </c>
      <c r="AE628" s="37">
        <v>11</v>
      </c>
      <c r="AF628">
        <v>3</v>
      </c>
      <c r="AG628">
        <v>1</v>
      </c>
      <c r="AH628">
        <v>2</v>
      </c>
      <c r="AI628">
        <v>14</v>
      </c>
      <c r="AL628" t="s">
        <v>39</v>
      </c>
      <c r="AX628" t="s">
        <v>1393</v>
      </c>
    </row>
    <row r="629" spans="1:50" hidden="1" x14ac:dyDescent="0.25">
      <c r="A629" s="20" t="s">
        <v>130</v>
      </c>
      <c r="B629" s="24" t="s">
        <v>156</v>
      </c>
      <c r="C629">
        <v>22.95</v>
      </c>
      <c r="D629">
        <v>22.849999999999998</v>
      </c>
      <c r="E629" s="106">
        <v>5</v>
      </c>
      <c r="G629">
        <v>13</v>
      </c>
      <c r="H629">
        <v>9</v>
      </c>
      <c r="J629" s="57" t="s">
        <v>77</v>
      </c>
      <c r="K629" s="71" t="s">
        <v>350</v>
      </c>
      <c r="L629" s="25" t="s">
        <v>57</v>
      </c>
      <c r="M629" s="101"/>
      <c r="N629">
        <v>123</v>
      </c>
      <c r="O629">
        <v>132</v>
      </c>
      <c r="P629">
        <v>1160</v>
      </c>
      <c r="S629">
        <v>25</v>
      </c>
      <c r="U629" s="32" t="str">
        <f>VLOOKUP(AF629, method!$A$1:$B$15, 2, 0)</f>
        <v>中前</v>
      </c>
      <c r="V629">
        <v>1400</v>
      </c>
      <c r="W629">
        <v>1</v>
      </c>
      <c r="X629">
        <v>3</v>
      </c>
      <c r="Y629">
        <v>5</v>
      </c>
      <c r="Z629">
        <v>26</v>
      </c>
      <c r="AA629" s="39" t="s">
        <v>394</v>
      </c>
      <c r="AB629" s="35" t="s">
        <v>377</v>
      </c>
      <c r="AC629">
        <v>5</v>
      </c>
      <c r="AD629">
        <v>36</v>
      </c>
      <c r="AE629" s="37" t="s">
        <v>436</v>
      </c>
      <c r="AF629">
        <v>7</v>
      </c>
      <c r="AG629">
        <v>7</v>
      </c>
      <c r="AH629">
        <v>7</v>
      </c>
      <c r="AI629">
        <v>5</v>
      </c>
      <c r="AL629" t="s">
        <v>39</v>
      </c>
      <c r="AX629" t="s">
        <v>1393</v>
      </c>
    </row>
    <row r="630" spans="1:50" hidden="1" x14ac:dyDescent="0.25">
      <c r="A630" s="20" t="s">
        <v>130</v>
      </c>
      <c r="B630" s="24" t="s">
        <v>156</v>
      </c>
      <c r="C630">
        <v>22.19</v>
      </c>
      <c r="D630">
        <v>21.89</v>
      </c>
      <c r="E630" s="106">
        <v>6</v>
      </c>
      <c r="G630">
        <v>13</v>
      </c>
      <c r="H630">
        <v>11</v>
      </c>
      <c r="J630" s="57" t="s">
        <v>77</v>
      </c>
      <c r="K630" s="71" t="s">
        <v>350</v>
      </c>
      <c r="L630" s="25" t="s">
        <v>57</v>
      </c>
      <c r="M630" s="101"/>
      <c r="N630">
        <v>123</v>
      </c>
      <c r="O630">
        <v>133</v>
      </c>
      <c r="P630">
        <v>1161</v>
      </c>
      <c r="S630">
        <v>49</v>
      </c>
      <c r="U630" s="33" t="str">
        <f>VLOOKUP(AF630, method!$A$1:$B$15, 2, 0)</f>
        <v>留後</v>
      </c>
      <c r="V630">
        <v>1400</v>
      </c>
      <c r="W630">
        <v>1</v>
      </c>
      <c r="X630">
        <v>29</v>
      </c>
      <c r="Y630">
        <v>3</v>
      </c>
      <c r="Z630">
        <v>26</v>
      </c>
      <c r="AA630" s="39" t="s">
        <v>384</v>
      </c>
      <c r="AB630" s="35" t="s">
        <v>370</v>
      </c>
      <c r="AC630">
        <v>5</v>
      </c>
      <c r="AD630">
        <v>38</v>
      </c>
      <c r="AE630" s="37" t="s">
        <v>410</v>
      </c>
      <c r="AF630">
        <v>14</v>
      </c>
      <c r="AG630">
        <v>14</v>
      </c>
      <c r="AH630">
        <v>14</v>
      </c>
      <c r="AI630">
        <v>6</v>
      </c>
      <c r="AL630" t="s">
        <v>98</v>
      </c>
      <c r="AX630" t="s">
        <v>1393</v>
      </c>
    </row>
    <row r="631" spans="1:50" hidden="1" x14ac:dyDescent="0.25">
      <c r="A631" s="20" t="s">
        <v>130</v>
      </c>
      <c r="B631" s="24" t="s">
        <v>156</v>
      </c>
      <c r="C631">
        <v>48.52</v>
      </c>
      <c r="D631">
        <v>48.920000000000009</v>
      </c>
      <c r="E631" s="106">
        <v>14</v>
      </c>
      <c r="G631">
        <v>13</v>
      </c>
      <c r="H631">
        <v>7</v>
      </c>
      <c r="J631" s="57" t="s">
        <v>77</v>
      </c>
      <c r="K631" s="61" t="s">
        <v>128</v>
      </c>
      <c r="L631" s="25" t="s">
        <v>57</v>
      </c>
      <c r="M631" s="101"/>
      <c r="N631">
        <v>123</v>
      </c>
      <c r="O631">
        <v>116</v>
      </c>
      <c r="P631">
        <v>1173</v>
      </c>
      <c r="S631">
        <v>47</v>
      </c>
      <c r="U631" s="30" t="str">
        <f>VLOOKUP(AF631, method!$A$1:$B$15, 2, 0)</f>
        <v>放頭</v>
      </c>
      <c r="V631">
        <v>1800</v>
      </c>
      <c r="W631">
        <v>1</v>
      </c>
      <c r="X631">
        <v>1</v>
      </c>
      <c r="Y631">
        <v>3</v>
      </c>
      <c r="Z631">
        <v>26</v>
      </c>
      <c r="AA631" s="39" t="s">
        <v>390</v>
      </c>
      <c r="AB631" s="35" t="s">
        <v>377</v>
      </c>
      <c r="AC631">
        <v>4</v>
      </c>
      <c r="AD631">
        <v>40</v>
      </c>
      <c r="AE631" s="37" t="s">
        <v>570</v>
      </c>
      <c r="AF631">
        <v>2</v>
      </c>
      <c r="AG631">
        <v>2</v>
      </c>
      <c r="AH631">
        <v>3</v>
      </c>
      <c r="AI631">
        <v>4</v>
      </c>
      <c r="AJ631">
        <v>14</v>
      </c>
      <c r="AL631" t="s">
        <v>729</v>
      </c>
      <c r="AX631" t="s">
        <v>1393</v>
      </c>
    </row>
    <row r="632" spans="1:50" hidden="1" x14ac:dyDescent="0.25">
      <c r="A632" s="20" t="s">
        <v>130</v>
      </c>
      <c r="B632" s="24" t="s">
        <v>156</v>
      </c>
      <c r="C632">
        <v>22.58</v>
      </c>
      <c r="D632">
        <v>22.979999999999997</v>
      </c>
      <c r="E632" s="106">
        <v>10</v>
      </c>
      <c r="G632">
        <v>13</v>
      </c>
      <c r="H632">
        <v>7</v>
      </c>
      <c r="J632" s="57" t="s">
        <v>77</v>
      </c>
      <c r="K632" s="57" t="s">
        <v>77</v>
      </c>
      <c r="L632" s="25" t="s">
        <v>57</v>
      </c>
      <c r="M632" s="101"/>
      <c r="N632">
        <v>123</v>
      </c>
      <c r="O632">
        <v>117</v>
      </c>
      <c r="P632">
        <v>1159</v>
      </c>
      <c r="S632">
        <v>68</v>
      </c>
      <c r="U632" s="31" t="str">
        <f>VLOOKUP(AF632, method!$A$1:$B$15, 2, 0)</f>
        <v>中後</v>
      </c>
      <c r="V632">
        <v>1400</v>
      </c>
      <c r="W632">
        <v>1</v>
      </c>
      <c r="X632">
        <v>19</v>
      </c>
      <c r="Y632">
        <v>2</v>
      </c>
      <c r="Z632">
        <v>26</v>
      </c>
      <c r="AA632" s="39" t="s">
        <v>369</v>
      </c>
      <c r="AB632" s="35" t="s">
        <v>377</v>
      </c>
      <c r="AC632">
        <v>4</v>
      </c>
      <c r="AD632">
        <v>42</v>
      </c>
      <c r="AE632" s="37" t="s">
        <v>570</v>
      </c>
      <c r="AF632">
        <v>10</v>
      </c>
      <c r="AG632">
        <v>9</v>
      </c>
      <c r="AH632">
        <v>9</v>
      </c>
      <c r="AI632">
        <v>10</v>
      </c>
      <c r="AL632" t="s">
        <v>103</v>
      </c>
      <c r="AX632" t="s">
        <v>1393</v>
      </c>
    </row>
    <row r="633" spans="1:50" x14ac:dyDescent="0.25">
      <c r="A633" s="20" t="s">
        <v>130</v>
      </c>
      <c r="B633" s="23" t="s">
        <v>153</v>
      </c>
      <c r="C633">
        <v>37.1</v>
      </c>
      <c r="D633">
        <v>36.6</v>
      </c>
      <c r="E633" s="106">
        <v>13</v>
      </c>
      <c r="G633">
        <v>6</v>
      </c>
      <c r="H633">
        <v>13</v>
      </c>
      <c r="J633" s="62" t="s">
        <v>154</v>
      </c>
      <c r="K633" s="47" t="s">
        <v>32</v>
      </c>
      <c r="L633" s="23" t="s">
        <v>47</v>
      </c>
      <c r="M633" s="99"/>
      <c r="N633">
        <v>124</v>
      </c>
      <c r="O633">
        <v>132</v>
      </c>
      <c r="P633">
        <v>1139</v>
      </c>
      <c r="S633">
        <v>6.4</v>
      </c>
      <c r="U633" s="30" t="str">
        <f>VLOOKUP(AF633, method!$A$1:$B$15, 2, 0)</f>
        <v>放頭</v>
      </c>
      <c r="V633" s="42">
        <v>1600</v>
      </c>
      <c r="W633">
        <v>1</v>
      </c>
      <c r="X633">
        <v>12</v>
      </c>
      <c r="Y633">
        <v>4</v>
      </c>
      <c r="Z633">
        <v>26</v>
      </c>
      <c r="AA633" s="39" t="s">
        <v>413</v>
      </c>
      <c r="AB633" s="35" t="s">
        <v>377</v>
      </c>
      <c r="AC633">
        <v>5</v>
      </c>
      <c r="AD633">
        <v>36</v>
      </c>
      <c r="AE633" s="37" t="s">
        <v>421</v>
      </c>
      <c r="AF633">
        <v>2</v>
      </c>
      <c r="AG633">
        <v>3</v>
      </c>
      <c r="AH633">
        <v>5</v>
      </c>
      <c r="AI633">
        <v>13</v>
      </c>
      <c r="AL633" t="s">
        <v>724</v>
      </c>
    </row>
    <row r="634" spans="1:50" hidden="1" x14ac:dyDescent="0.25">
      <c r="A634" s="20" t="s">
        <v>130</v>
      </c>
      <c r="B634" s="24" t="s">
        <v>156</v>
      </c>
      <c r="C634">
        <v>22.45</v>
      </c>
      <c r="D634">
        <v>22.849999999999998</v>
      </c>
      <c r="E634" s="106">
        <v>7</v>
      </c>
      <c r="G634">
        <v>13</v>
      </c>
      <c r="H634">
        <v>3</v>
      </c>
      <c r="J634" s="57" t="s">
        <v>77</v>
      </c>
      <c r="K634" s="71" t="s">
        <v>350</v>
      </c>
      <c r="L634" s="25" t="s">
        <v>57</v>
      </c>
      <c r="M634" s="101"/>
      <c r="N634">
        <v>123</v>
      </c>
      <c r="O634">
        <v>122</v>
      </c>
      <c r="P634">
        <v>1189</v>
      </c>
      <c r="S634">
        <v>49</v>
      </c>
      <c r="U634" s="33" t="str">
        <f>VLOOKUP(AF634, method!$A$1:$B$15, 2, 0)</f>
        <v>留後</v>
      </c>
      <c r="V634">
        <v>1400</v>
      </c>
      <c r="W634">
        <v>1</v>
      </c>
      <c r="X634">
        <v>4</v>
      </c>
      <c r="Y634">
        <v>1</v>
      </c>
      <c r="Z634">
        <v>26</v>
      </c>
      <c r="AA634" s="39" t="s">
        <v>413</v>
      </c>
      <c r="AB634" s="35" t="s">
        <v>377</v>
      </c>
      <c r="AC634">
        <v>4</v>
      </c>
      <c r="AD634">
        <v>46</v>
      </c>
      <c r="AE634" s="37" t="s">
        <v>408</v>
      </c>
      <c r="AF634">
        <v>13</v>
      </c>
      <c r="AG634">
        <v>10</v>
      </c>
      <c r="AH634">
        <v>8</v>
      </c>
      <c r="AI634">
        <v>7</v>
      </c>
      <c r="AL634" t="s">
        <v>587</v>
      </c>
      <c r="AX634" t="s">
        <v>1393</v>
      </c>
    </row>
    <row r="635" spans="1:50" hidden="1" x14ac:dyDescent="0.25">
      <c r="A635" s="20" t="s">
        <v>130</v>
      </c>
      <c r="B635" s="24" t="s">
        <v>156</v>
      </c>
      <c r="C635">
        <v>22.43</v>
      </c>
      <c r="D635">
        <v>22.43</v>
      </c>
      <c r="E635">
        <v>10</v>
      </c>
      <c r="G635">
        <v>13</v>
      </c>
      <c r="H635">
        <v>12</v>
      </c>
      <c r="J635" s="57" t="s">
        <v>77</v>
      </c>
      <c r="K635" s="71" t="s">
        <v>350</v>
      </c>
      <c r="L635" s="25" t="s">
        <v>57</v>
      </c>
      <c r="M635" s="101"/>
      <c r="N635">
        <v>123</v>
      </c>
      <c r="O635">
        <v>123</v>
      </c>
      <c r="P635">
        <v>1172</v>
      </c>
      <c r="S635">
        <v>70</v>
      </c>
      <c r="U635" s="33" t="str">
        <f>VLOOKUP(AF635, method!$A$1:$B$15, 2, 0)</f>
        <v>留後</v>
      </c>
      <c r="V635">
        <v>1400</v>
      </c>
      <c r="W635">
        <v>1</v>
      </c>
      <c r="X635">
        <v>27</v>
      </c>
      <c r="Y635">
        <v>12</v>
      </c>
      <c r="Z635">
        <v>25</v>
      </c>
      <c r="AA635" s="39" t="s">
        <v>384</v>
      </c>
      <c r="AB635" s="35" t="s">
        <v>377</v>
      </c>
      <c r="AC635" t="s">
        <v>404</v>
      </c>
      <c r="AD635">
        <v>48</v>
      </c>
      <c r="AE635" s="37" t="s">
        <v>408</v>
      </c>
      <c r="AF635">
        <v>13</v>
      </c>
      <c r="AG635">
        <v>12</v>
      </c>
      <c r="AH635">
        <v>13</v>
      </c>
      <c r="AI635">
        <v>10</v>
      </c>
      <c r="AL635" t="s">
        <v>587</v>
      </c>
      <c r="AX635" t="s">
        <v>1393</v>
      </c>
    </row>
    <row r="636" spans="1:50" hidden="1" x14ac:dyDescent="0.25">
      <c r="A636" s="20" t="s">
        <v>130</v>
      </c>
      <c r="B636" s="24" t="s">
        <v>156</v>
      </c>
      <c r="C636">
        <v>9.73</v>
      </c>
      <c r="D636">
        <v>9.6300000000000008</v>
      </c>
      <c r="E636">
        <v>9</v>
      </c>
      <c r="G636">
        <v>13</v>
      </c>
      <c r="H636">
        <v>10</v>
      </c>
      <c r="J636" s="57" t="s">
        <v>77</v>
      </c>
      <c r="K636" s="57" t="s">
        <v>77</v>
      </c>
      <c r="L636" s="25" t="s">
        <v>57</v>
      </c>
      <c r="M636" s="101"/>
      <c r="N636">
        <v>123</v>
      </c>
      <c r="O636">
        <v>125</v>
      </c>
      <c r="P636">
        <v>1194</v>
      </c>
      <c r="S636">
        <v>73</v>
      </c>
      <c r="U636" s="33" t="str">
        <f>VLOOKUP(AF636, method!$A$1:$B$15, 2, 0)</f>
        <v>留後</v>
      </c>
      <c r="V636">
        <v>1200</v>
      </c>
      <c r="W636">
        <v>1</v>
      </c>
      <c r="X636">
        <v>26</v>
      </c>
      <c r="Y636">
        <v>10</v>
      </c>
      <c r="Z636">
        <v>25</v>
      </c>
      <c r="AA636" s="39" t="s">
        <v>369</v>
      </c>
      <c r="AB636" s="35" t="s">
        <v>370</v>
      </c>
      <c r="AC636" t="s">
        <v>404</v>
      </c>
      <c r="AD636">
        <v>50</v>
      </c>
      <c r="AE636" s="37" t="s">
        <v>471</v>
      </c>
      <c r="AF636">
        <v>11</v>
      </c>
      <c r="AG636">
        <v>11</v>
      </c>
      <c r="AH636">
        <v>9</v>
      </c>
      <c r="AL636" t="s">
        <v>587</v>
      </c>
      <c r="AX636" t="s">
        <v>1393</v>
      </c>
    </row>
    <row r="637" spans="1:50" hidden="1" x14ac:dyDescent="0.25">
      <c r="A637" s="20" t="s">
        <v>130</v>
      </c>
      <c r="B637" s="24" t="s">
        <v>156</v>
      </c>
      <c r="C637">
        <v>10.57</v>
      </c>
      <c r="D637">
        <v>11.17</v>
      </c>
      <c r="E637" s="15">
        <v>3</v>
      </c>
      <c r="F637" s="90"/>
      <c r="G637">
        <v>13</v>
      </c>
      <c r="H637">
        <v>1</v>
      </c>
      <c r="J637" s="57" t="s">
        <v>77</v>
      </c>
      <c r="K637" s="57" t="s">
        <v>77</v>
      </c>
      <c r="L637" s="25" t="s">
        <v>57</v>
      </c>
      <c r="M637" s="101"/>
      <c r="N637">
        <v>123</v>
      </c>
      <c r="O637">
        <v>124</v>
      </c>
      <c r="P637">
        <v>1192</v>
      </c>
      <c r="S637">
        <v>70</v>
      </c>
      <c r="U637" s="32" t="str">
        <f>VLOOKUP(AF637, method!$A$1:$B$15, 2, 0)</f>
        <v>中前</v>
      </c>
      <c r="V637">
        <v>1200</v>
      </c>
      <c r="W637">
        <v>1</v>
      </c>
      <c r="X637">
        <v>21</v>
      </c>
      <c r="Y637">
        <v>9</v>
      </c>
      <c r="Z637">
        <v>25</v>
      </c>
      <c r="AA637" s="39" t="s">
        <v>413</v>
      </c>
      <c r="AB637" s="36" t="s">
        <v>577</v>
      </c>
      <c r="AC637" t="s">
        <v>404</v>
      </c>
      <c r="AD637">
        <v>50</v>
      </c>
      <c r="AE637" s="37" t="s">
        <v>531</v>
      </c>
      <c r="AF637">
        <v>5</v>
      </c>
      <c r="AG637">
        <v>5</v>
      </c>
      <c r="AH637">
        <v>3</v>
      </c>
      <c r="AL637" t="s">
        <v>587</v>
      </c>
      <c r="AX637" t="s">
        <v>1393</v>
      </c>
    </row>
    <row r="638" spans="1:50" hidden="1" x14ac:dyDescent="0.25">
      <c r="A638" s="20" t="s">
        <v>130</v>
      </c>
      <c r="B638" s="24" t="s">
        <v>156</v>
      </c>
      <c r="C638">
        <v>12.1</v>
      </c>
      <c r="D638">
        <v>12</v>
      </c>
      <c r="E638">
        <v>11</v>
      </c>
      <c r="G638">
        <v>13</v>
      </c>
      <c r="H638">
        <v>12</v>
      </c>
      <c r="J638" s="57" t="s">
        <v>77</v>
      </c>
      <c r="K638" s="57" t="s">
        <v>77</v>
      </c>
      <c r="L638" s="25" t="s">
        <v>57</v>
      </c>
      <c r="M638" s="101"/>
      <c r="N638">
        <v>123</v>
      </c>
      <c r="O638">
        <v>126</v>
      </c>
      <c r="P638">
        <v>1196</v>
      </c>
      <c r="S638">
        <v>116</v>
      </c>
      <c r="U638" s="33" t="str">
        <f>VLOOKUP(AF638, method!$A$1:$B$15, 2, 0)</f>
        <v>留後</v>
      </c>
      <c r="V638">
        <v>1200</v>
      </c>
      <c r="W638">
        <v>1</v>
      </c>
      <c r="X638">
        <v>5</v>
      </c>
      <c r="Y638">
        <v>7</v>
      </c>
      <c r="Z638">
        <v>25</v>
      </c>
      <c r="AA638" s="39" t="s">
        <v>430</v>
      </c>
      <c r="AB638" s="35" t="s">
        <v>370</v>
      </c>
      <c r="AC638" t="s">
        <v>526</v>
      </c>
      <c r="AD638" t="s">
        <v>385</v>
      </c>
      <c r="AE638" s="37" t="s">
        <v>731</v>
      </c>
      <c r="AF638">
        <v>12</v>
      </c>
      <c r="AG638">
        <v>12</v>
      </c>
      <c r="AH638">
        <v>11</v>
      </c>
      <c r="AL638" t="s">
        <v>589</v>
      </c>
      <c r="AX638" t="s">
        <v>1393</v>
      </c>
    </row>
    <row r="639" spans="1:50" hidden="1" x14ac:dyDescent="0.25">
      <c r="A639" s="20" t="s">
        <v>130</v>
      </c>
      <c r="B639" s="25" t="s">
        <v>159</v>
      </c>
      <c r="C639">
        <v>40.520000000000003</v>
      </c>
      <c r="D639">
        <v>40.520000000000003</v>
      </c>
      <c r="E639" s="107">
        <v>3</v>
      </c>
      <c r="F639" s="90"/>
      <c r="G639">
        <v>3</v>
      </c>
      <c r="H639">
        <v>4</v>
      </c>
      <c r="J639" s="48" t="s">
        <v>37</v>
      </c>
      <c r="K639" s="48" t="s">
        <v>37</v>
      </c>
      <c r="L639" s="20" t="s">
        <v>33</v>
      </c>
      <c r="M639" s="96"/>
      <c r="N639">
        <v>121</v>
      </c>
      <c r="O639">
        <v>121</v>
      </c>
      <c r="P639">
        <v>1120</v>
      </c>
      <c r="S639">
        <v>3.5</v>
      </c>
      <c r="U639" s="30" t="str">
        <f>VLOOKUP(AF639, method!$A$1:$B$15, 2, 0)</f>
        <v>放頭</v>
      </c>
      <c r="V639">
        <v>1650</v>
      </c>
      <c r="W639">
        <v>1</v>
      </c>
      <c r="X639">
        <v>6</v>
      </c>
      <c r="Y639">
        <v>5</v>
      </c>
      <c r="Z639">
        <v>26</v>
      </c>
      <c r="AA639" s="41" t="s">
        <v>400</v>
      </c>
      <c r="AB639" s="35" t="s">
        <v>377</v>
      </c>
      <c r="AC639">
        <v>5</v>
      </c>
      <c r="AD639">
        <v>26</v>
      </c>
      <c r="AE639" s="38" t="s">
        <v>468</v>
      </c>
      <c r="AF639">
        <v>3</v>
      </c>
      <c r="AG639">
        <v>3</v>
      </c>
      <c r="AH639">
        <v>3</v>
      </c>
      <c r="AI639">
        <v>3</v>
      </c>
      <c r="AL639" t="s">
        <v>160</v>
      </c>
      <c r="AX639" t="s">
        <v>1393</v>
      </c>
    </row>
    <row r="640" spans="1:50" hidden="1" x14ac:dyDescent="0.25">
      <c r="A640" s="20" t="s">
        <v>130</v>
      </c>
      <c r="B640" s="25" t="s">
        <v>159</v>
      </c>
      <c r="C640">
        <v>39.51</v>
      </c>
      <c r="D640">
        <v>39.11</v>
      </c>
      <c r="E640" s="106">
        <v>5</v>
      </c>
      <c r="G640">
        <v>3</v>
      </c>
      <c r="H640">
        <v>12</v>
      </c>
      <c r="J640" s="48" t="s">
        <v>37</v>
      </c>
      <c r="K640" s="48" t="s">
        <v>37</v>
      </c>
      <c r="L640" s="20" t="s">
        <v>33</v>
      </c>
      <c r="M640" s="96"/>
      <c r="N640">
        <v>121</v>
      </c>
      <c r="O640">
        <v>121</v>
      </c>
      <c r="P640">
        <v>1140</v>
      </c>
      <c r="S640">
        <v>13</v>
      </c>
      <c r="U640" s="32" t="str">
        <f>VLOOKUP(AF640, method!$A$1:$B$15, 2, 0)</f>
        <v>中前</v>
      </c>
      <c r="V640">
        <v>1650</v>
      </c>
      <c r="W640">
        <v>1</v>
      </c>
      <c r="X640">
        <v>1</v>
      </c>
      <c r="Y640">
        <v>4</v>
      </c>
      <c r="Z640">
        <v>26</v>
      </c>
      <c r="AA640" s="41" t="s">
        <v>400</v>
      </c>
      <c r="AB640" s="35" t="s">
        <v>377</v>
      </c>
      <c r="AC640">
        <v>5</v>
      </c>
      <c r="AD640">
        <v>26</v>
      </c>
      <c r="AE640" s="37" t="s">
        <v>436</v>
      </c>
      <c r="AF640">
        <v>7</v>
      </c>
      <c r="AG640">
        <v>8</v>
      </c>
      <c r="AH640">
        <v>9</v>
      </c>
      <c r="AI640">
        <v>5</v>
      </c>
      <c r="AL640" t="s">
        <v>160</v>
      </c>
      <c r="AX640" t="s">
        <v>1393</v>
      </c>
    </row>
    <row r="641" spans="1:50" hidden="1" x14ac:dyDescent="0.25">
      <c r="A641" s="20" t="s">
        <v>130</v>
      </c>
      <c r="B641" s="25" t="s">
        <v>159</v>
      </c>
      <c r="C641">
        <v>39.369999999999997</v>
      </c>
      <c r="D641">
        <v>39.369999999999997</v>
      </c>
      <c r="E641" s="107">
        <v>1</v>
      </c>
      <c r="F641" s="90"/>
      <c r="G641">
        <v>3</v>
      </c>
      <c r="H641">
        <v>7</v>
      </c>
      <c r="J641" s="48" t="s">
        <v>37</v>
      </c>
      <c r="K641" s="48" t="s">
        <v>37</v>
      </c>
      <c r="L641" s="20" t="s">
        <v>33</v>
      </c>
      <c r="M641" s="96"/>
      <c r="N641">
        <v>121</v>
      </c>
      <c r="O641">
        <v>115</v>
      </c>
      <c r="P641">
        <v>1127</v>
      </c>
      <c r="S641">
        <v>15</v>
      </c>
      <c r="U641" s="30" t="str">
        <f>VLOOKUP(AF641, method!$A$1:$B$15, 2, 0)</f>
        <v>放頭</v>
      </c>
      <c r="V641">
        <v>1650</v>
      </c>
      <c r="W641">
        <v>1</v>
      </c>
      <c r="X641">
        <v>15</v>
      </c>
      <c r="Y641">
        <v>3</v>
      </c>
      <c r="Z641">
        <v>26</v>
      </c>
      <c r="AA641" s="41" t="s">
        <v>400</v>
      </c>
      <c r="AB641" s="35" t="s">
        <v>377</v>
      </c>
      <c r="AC641">
        <v>5</v>
      </c>
      <c r="AD641">
        <v>19</v>
      </c>
      <c r="AE641" s="38" t="s">
        <v>550</v>
      </c>
      <c r="AF641">
        <v>1</v>
      </c>
      <c r="AG641">
        <v>1</v>
      </c>
      <c r="AH641">
        <v>1</v>
      </c>
      <c r="AI641">
        <v>1</v>
      </c>
      <c r="AL641" t="s">
        <v>160</v>
      </c>
      <c r="AX641" t="s">
        <v>1393</v>
      </c>
    </row>
    <row r="642" spans="1:50" hidden="1" x14ac:dyDescent="0.25">
      <c r="A642" s="20" t="s">
        <v>130</v>
      </c>
      <c r="B642" s="25" t="s">
        <v>159</v>
      </c>
      <c r="C642">
        <v>39.96</v>
      </c>
      <c r="D642">
        <v>40.06</v>
      </c>
      <c r="E642" s="106">
        <v>10</v>
      </c>
      <c r="G642">
        <v>3</v>
      </c>
      <c r="H642">
        <v>4</v>
      </c>
      <c r="J642" s="48" t="s">
        <v>37</v>
      </c>
      <c r="K642" s="59" t="s">
        <v>111</v>
      </c>
      <c r="L642" s="20" t="s">
        <v>33</v>
      </c>
      <c r="M642" s="96"/>
      <c r="N642">
        <v>121</v>
      </c>
      <c r="O642">
        <v>117</v>
      </c>
      <c r="P642">
        <v>1132</v>
      </c>
      <c r="S642">
        <v>9</v>
      </c>
      <c r="U642" s="31" t="str">
        <f>VLOOKUP(AF642, method!$A$1:$B$15, 2, 0)</f>
        <v>中後</v>
      </c>
      <c r="V642">
        <v>1650</v>
      </c>
      <c r="W642">
        <v>1</v>
      </c>
      <c r="X642">
        <v>21</v>
      </c>
      <c r="Y642">
        <v>1</v>
      </c>
      <c r="Z642">
        <v>26</v>
      </c>
      <c r="AA642" s="41" t="s">
        <v>400</v>
      </c>
      <c r="AB642" s="35" t="s">
        <v>377</v>
      </c>
      <c r="AC642">
        <v>5</v>
      </c>
      <c r="AD642">
        <v>21</v>
      </c>
      <c r="AE642" s="37">
        <v>6</v>
      </c>
      <c r="AF642">
        <v>8</v>
      </c>
      <c r="AG642">
        <v>8</v>
      </c>
      <c r="AH642">
        <v>9</v>
      </c>
      <c r="AI642">
        <v>10</v>
      </c>
      <c r="AL642" t="s">
        <v>160</v>
      </c>
      <c r="AX642" t="s">
        <v>1393</v>
      </c>
    </row>
    <row r="643" spans="1:50" hidden="1" x14ac:dyDescent="0.25">
      <c r="A643" s="20" t="s">
        <v>130</v>
      </c>
      <c r="B643" s="25" t="s">
        <v>159</v>
      </c>
      <c r="C643">
        <v>50.39</v>
      </c>
      <c r="D643">
        <v>50.49</v>
      </c>
      <c r="E643">
        <v>4</v>
      </c>
      <c r="G643">
        <v>3</v>
      </c>
      <c r="H643">
        <v>1</v>
      </c>
      <c r="J643" s="48" t="s">
        <v>37</v>
      </c>
      <c r="K643" s="59" t="s">
        <v>111</v>
      </c>
      <c r="L643" s="20" t="s">
        <v>33</v>
      </c>
      <c r="M643" s="96"/>
      <c r="N643">
        <v>121</v>
      </c>
      <c r="O643">
        <v>119</v>
      </c>
      <c r="P643">
        <v>1127</v>
      </c>
      <c r="S643">
        <v>9.4</v>
      </c>
      <c r="U643" s="30" t="str">
        <f>VLOOKUP(AF643, method!$A$1:$B$15, 2, 0)</f>
        <v>放頭</v>
      </c>
      <c r="V643">
        <v>1800</v>
      </c>
      <c r="W643">
        <v>1</v>
      </c>
      <c r="X643">
        <v>27</v>
      </c>
      <c r="Y643">
        <v>12</v>
      </c>
      <c r="Z643">
        <v>25</v>
      </c>
      <c r="AA643" s="41" t="s">
        <v>400</v>
      </c>
      <c r="AB643" s="35" t="s">
        <v>377</v>
      </c>
      <c r="AC643">
        <v>5</v>
      </c>
      <c r="AD643">
        <v>23</v>
      </c>
      <c r="AE643" s="37" t="s">
        <v>531</v>
      </c>
      <c r="AF643">
        <v>3</v>
      </c>
      <c r="AG643">
        <v>3</v>
      </c>
      <c r="AH643">
        <v>3</v>
      </c>
      <c r="AI643">
        <v>3</v>
      </c>
      <c r="AJ643">
        <v>4</v>
      </c>
      <c r="AL643" t="s">
        <v>160</v>
      </c>
      <c r="AX643" t="s">
        <v>1393</v>
      </c>
    </row>
    <row r="644" spans="1:50" hidden="1" x14ac:dyDescent="0.25">
      <c r="A644" s="20" t="s">
        <v>130</v>
      </c>
      <c r="B644" s="25" t="s">
        <v>159</v>
      </c>
      <c r="C644">
        <v>40.4</v>
      </c>
      <c r="D644">
        <v>40.4</v>
      </c>
      <c r="E644">
        <v>6</v>
      </c>
      <c r="G644">
        <v>3</v>
      </c>
      <c r="H644">
        <v>1</v>
      </c>
      <c r="J644" s="48" t="s">
        <v>37</v>
      </c>
      <c r="K644" s="65" t="s">
        <v>406</v>
      </c>
      <c r="L644" s="20" t="s">
        <v>33</v>
      </c>
      <c r="M644" s="96"/>
      <c r="N644">
        <v>121</v>
      </c>
      <c r="O644">
        <v>120</v>
      </c>
      <c r="P644">
        <v>1131</v>
      </c>
      <c r="S644">
        <v>12</v>
      </c>
      <c r="U644" s="32" t="str">
        <f>VLOOKUP(AF644, method!$A$1:$B$15, 2, 0)</f>
        <v>中前</v>
      </c>
      <c r="V644">
        <v>1650</v>
      </c>
      <c r="W644">
        <v>1</v>
      </c>
      <c r="X644">
        <v>7</v>
      </c>
      <c r="Y644">
        <v>12</v>
      </c>
      <c r="Z644">
        <v>25</v>
      </c>
      <c r="AA644" s="41" t="s">
        <v>400</v>
      </c>
      <c r="AB644" s="35" t="s">
        <v>377</v>
      </c>
      <c r="AC644">
        <v>5</v>
      </c>
      <c r="AD644">
        <v>25</v>
      </c>
      <c r="AE644" s="37" t="s">
        <v>471</v>
      </c>
      <c r="AF644">
        <v>5</v>
      </c>
      <c r="AG644">
        <v>9</v>
      </c>
      <c r="AH644">
        <v>9</v>
      </c>
      <c r="AI644">
        <v>6</v>
      </c>
      <c r="AL644" t="s">
        <v>160</v>
      </c>
      <c r="AX644" t="s">
        <v>1393</v>
      </c>
    </row>
    <row r="645" spans="1:50" hidden="1" x14ac:dyDescent="0.25">
      <c r="A645" s="20" t="s">
        <v>130</v>
      </c>
      <c r="B645" s="25" t="s">
        <v>159</v>
      </c>
      <c r="C645">
        <v>41.81</v>
      </c>
      <c r="D645">
        <v>41.81</v>
      </c>
      <c r="E645">
        <v>5</v>
      </c>
      <c r="G645">
        <v>3</v>
      </c>
      <c r="H645">
        <v>6</v>
      </c>
      <c r="J645" s="48" t="s">
        <v>37</v>
      </c>
      <c r="K645" s="65" t="s">
        <v>406</v>
      </c>
      <c r="L645" s="20" t="s">
        <v>33</v>
      </c>
      <c r="M645" s="96"/>
      <c r="N645">
        <v>121</v>
      </c>
      <c r="O645">
        <v>122</v>
      </c>
      <c r="P645">
        <v>1120</v>
      </c>
      <c r="S645">
        <v>17</v>
      </c>
      <c r="U645" s="32" t="str">
        <f>VLOOKUP(AF645, method!$A$1:$B$15, 2, 0)</f>
        <v>中前</v>
      </c>
      <c r="V645">
        <v>1650</v>
      </c>
      <c r="W645">
        <v>1</v>
      </c>
      <c r="X645">
        <v>30</v>
      </c>
      <c r="Y645">
        <v>10</v>
      </c>
      <c r="Z645">
        <v>25</v>
      </c>
      <c r="AA645" s="41" t="s">
        <v>400</v>
      </c>
      <c r="AB645" s="35" t="s">
        <v>377</v>
      </c>
      <c r="AC645">
        <v>5</v>
      </c>
      <c r="AD645">
        <v>27</v>
      </c>
      <c r="AE645" s="38" t="s">
        <v>511</v>
      </c>
      <c r="AF645">
        <v>7</v>
      </c>
      <c r="AG645">
        <v>8</v>
      </c>
      <c r="AH645">
        <v>7</v>
      </c>
      <c r="AI645">
        <v>5</v>
      </c>
      <c r="AL645" t="s">
        <v>160</v>
      </c>
      <c r="AX645" t="s">
        <v>1393</v>
      </c>
    </row>
    <row r="646" spans="1:50" hidden="1" x14ac:dyDescent="0.25">
      <c r="A646" s="20" t="s">
        <v>130</v>
      </c>
      <c r="B646" s="25" t="s">
        <v>159</v>
      </c>
      <c r="C646">
        <v>47.87</v>
      </c>
      <c r="D646">
        <v>47.769999999999996</v>
      </c>
      <c r="E646">
        <v>8</v>
      </c>
      <c r="G646">
        <v>3</v>
      </c>
      <c r="H646">
        <v>3</v>
      </c>
      <c r="J646" s="48" t="s">
        <v>37</v>
      </c>
      <c r="K646" s="65" t="s">
        <v>406</v>
      </c>
      <c r="L646" s="20" t="s">
        <v>33</v>
      </c>
      <c r="M646" s="96"/>
      <c r="N646">
        <v>121</v>
      </c>
      <c r="O646">
        <v>123</v>
      </c>
      <c r="P646">
        <v>1126</v>
      </c>
      <c r="S646">
        <v>30</v>
      </c>
      <c r="U646" s="32" t="str">
        <f>VLOOKUP(AF646, method!$A$1:$B$15, 2, 0)</f>
        <v>中前</v>
      </c>
      <c r="V646">
        <v>1800</v>
      </c>
      <c r="W646">
        <v>1</v>
      </c>
      <c r="X646">
        <v>26</v>
      </c>
      <c r="Y646">
        <v>10</v>
      </c>
      <c r="Z646">
        <v>25</v>
      </c>
      <c r="AA646" s="39" t="s">
        <v>369</v>
      </c>
      <c r="AB646" s="35" t="s">
        <v>370</v>
      </c>
      <c r="AC646">
        <v>5</v>
      </c>
      <c r="AD646">
        <v>27</v>
      </c>
      <c r="AE646" s="37" t="s">
        <v>531</v>
      </c>
      <c r="AF646">
        <v>6</v>
      </c>
      <c r="AG646">
        <v>6</v>
      </c>
      <c r="AH646">
        <v>6</v>
      </c>
      <c r="AI646">
        <v>8</v>
      </c>
      <c r="AJ646">
        <v>8</v>
      </c>
      <c r="AL646" t="s">
        <v>160</v>
      </c>
      <c r="AX646" t="s">
        <v>1393</v>
      </c>
    </row>
    <row r="647" spans="1:50" hidden="1" x14ac:dyDescent="0.25">
      <c r="A647" s="20" t="s">
        <v>130</v>
      </c>
      <c r="B647" s="25" t="s">
        <v>159</v>
      </c>
      <c r="C647">
        <v>41.7</v>
      </c>
      <c r="D647">
        <v>41.6</v>
      </c>
      <c r="E647">
        <v>5</v>
      </c>
      <c r="G647">
        <v>3</v>
      </c>
      <c r="H647">
        <v>4</v>
      </c>
      <c r="J647" s="48" t="s">
        <v>37</v>
      </c>
      <c r="K647" s="65" t="s">
        <v>406</v>
      </c>
      <c r="L647" s="20" t="s">
        <v>33</v>
      </c>
      <c r="M647" s="96"/>
      <c r="N647">
        <v>121</v>
      </c>
      <c r="O647">
        <v>124</v>
      </c>
      <c r="P647">
        <v>1113</v>
      </c>
      <c r="S647">
        <v>33</v>
      </c>
      <c r="U647" s="31" t="str">
        <f>VLOOKUP(AF647, method!$A$1:$B$15, 2, 0)</f>
        <v>中後</v>
      </c>
      <c r="V647">
        <v>1650</v>
      </c>
      <c r="W647">
        <v>1</v>
      </c>
      <c r="X647">
        <v>4</v>
      </c>
      <c r="Y647">
        <v>10</v>
      </c>
      <c r="Z647">
        <v>25</v>
      </c>
      <c r="AA647" s="41" t="s">
        <v>400</v>
      </c>
      <c r="AB647" s="35" t="s">
        <v>377</v>
      </c>
      <c r="AC647">
        <v>5</v>
      </c>
      <c r="AD647">
        <v>29</v>
      </c>
      <c r="AE647" s="37" t="s">
        <v>534</v>
      </c>
      <c r="AF647">
        <v>9</v>
      </c>
      <c r="AG647">
        <v>9</v>
      </c>
      <c r="AH647">
        <v>9</v>
      </c>
      <c r="AI647">
        <v>5</v>
      </c>
      <c r="AL647" t="s">
        <v>160</v>
      </c>
      <c r="AX647" t="s">
        <v>1393</v>
      </c>
    </row>
    <row r="648" spans="1:50" hidden="1" x14ac:dyDescent="0.25">
      <c r="A648" s="20" t="s">
        <v>130</v>
      </c>
      <c r="B648" s="25" t="s">
        <v>159</v>
      </c>
      <c r="C648">
        <v>41.44</v>
      </c>
      <c r="D648">
        <v>41.239999999999995</v>
      </c>
      <c r="E648">
        <v>7</v>
      </c>
      <c r="G648">
        <v>3</v>
      </c>
      <c r="H648">
        <v>6</v>
      </c>
      <c r="J648" s="48" t="s">
        <v>37</v>
      </c>
      <c r="K648" s="65" t="s">
        <v>406</v>
      </c>
      <c r="L648" s="20" t="s">
        <v>33</v>
      </c>
      <c r="M648" s="96"/>
      <c r="N648">
        <v>121</v>
      </c>
      <c r="O648">
        <v>126</v>
      </c>
      <c r="P648">
        <v>1081</v>
      </c>
      <c r="S648">
        <v>11</v>
      </c>
      <c r="U648" s="32" t="str">
        <f>VLOOKUP(AF648, method!$A$1:$B$15, 2, 0)</f>
        <v>中前</v>
      </c>
      <c r="V648">
        <v>1650</v>
      </c>
      <c r="W648">
        <v>1</v>
      </c>
      <c r="X648">
        <v>10</v>
      </c>
      <c r="Y648">
        <v>9</v>
      </c>
      <c r="Z648">
        <v>25</v>
      </c>
      <c r="AA648" s="40" t="s">
        <v>376</v>
      </c>
      <c r="AB648" s="35" t="s">
        <v>377</v>
      </c>
      <c r="AC648">
        <v>5</v>
      </c>
      <c r="AD648">
        <v>31</v>
      </c>
      <c r="AE648" s="37">
        <v>7</v>
      </c>
      <c r="AF648">
        <v>7</v>
      </c>
      <c r="AG648">
        <v>7</v>
      </c>
      <c r="AH648">
        <v>8</v>
      </c>
      <c r="AI648">
        <v>7</v>
      </c>
      <c r="AL648" t="s">
        <v>160</v>
      </c>
      <c r="AX648" t="s">
        <v>1393</v>
      </c>
    </row>
    <row r="649" spans="1:50" hidden="1" x14ac:dyDescent="0.25">
      <c r="A649" s="20" t="s">
        <v>130</v>
      </c>
      <c r="B649" s="25" t="s">
        <v>159</v>
      </c>
      <c r="C649">
        <v>35.6</v>
      </c>
      <c r="D649">
        <v>35.4</v>
      </c>
      <c r="E649">
        <v>8</v>
      </c>
      <c r="G649">
        <v>3</v>
      </c>
      <c r="H649">
        <v>2</v>
      </c>
      <c r="J649" s="48" t="s">
        <v>37</v>
      </c>
      <c r="K649" s="52" t="s">
        <v>56</v>
      </c>
      <c r="L649" s="20" t="s">
        <v>33</v>
      </c>
      <c r="M649" s="96"/>
      <c r="N649">
        <v>121</v>
      </c>
      <c r="O649">
        <v>126</v>
      </c>
      <c r="P649">
        <v>1100</v>
      </c>
      <c r="S649">
        <v>10</v>
      </c>
      <c r="U649" s="32" t="str">
        <f>VLOOKUP(AF649, method!$A$1:$B$15, 2, 0)</f>
        <v>中前</v>
      </c>
      <c r="V649" s="42">
        <v>1600</v>
      </c>
      <c r="W649">
        <v>1</v>
      </c>
      <c r="X649">
        <v>7</v>
      </c>
      <c r="Y649">
        <v>9</v>
      </c>
      <c r="Z649">
        <v>25</v>
      </c>
      <c r="AA649" s="39" t="s">
        <v>369</v>
      </c>
      <c r="AB649" s="35" t="s">
        <v>377</v>
      </c>
      <c r="AC649">
        <v>5</v>
      </c>
      <c r="AD649">
        <v>31</v>
      </c>
      <c r="AE649" s="37" t="s">
        <v>410</v>
      </c>
      <c r="AF649">
        <v>6</v>
      </c>
      <c r="AG649">
        <v>7</v>
      </c>
      <c r="AH649">
        <v>5</v>
      </c>
      <c r="AI649">
        <v>8</v>
      </c>
      <c r="AL649" t="s">
        <v>732</v>
      </c>
      <c r="AX649" t="s">
        <v>1393</v>
      </c>
    </row>
    <row r="650" spans="1:50" hidden="1" x14ac:dyDescent="0.25">
      <c r="A650" s="20" t="s">
        <v>130</v>
      </c>
      <c r="B650" s="25" t="s">
        <v>159</v>
      </c>
      <c r="C650">
        <v>48.91</v>
      </c>
      <c r="D650">
        <v>48.61</v>
      </c>
      <c r="E650">
        <v>7</v>
      </c>
      <c r="G650">
        <v>3</v>
      </c>
      <c r="H650">
        <v>4</v>
      </c>
      <c r="J650" s="48" t="s">
        <v>37</v>
      </c>
      <c r="K650" s="62" t="s">
        <v>154</v>
      </c>
      <c r="L650" s="20" t="s">
        <v>33</v>
      </c>
      <c r="M650" s="96"/>
      <c r="N650">
        <v>121</v>
      </c>
      <c r="O650">
        <v>129</v>
      </c>
      <c r="P650">
        <v>1117</v>
      </c>
      <c r="S650">
        <v>7.5</v>
      </c>
      <c r="U650" s="32" t="str">
        <f>VLOOKUP(AF650, method!$A$1:$B$15, 2, 0)</f>
        <v>中前</v>
      </c>
      <c r="V650">
        <v>1800</v>
      </c>
      <c r="W650">
        <v>1</v>
      </c>
      <c r="X650">
        <v>1</v>
      </c>
      <c r="Y650">
        <v>7</v>
      </c>
      <c r="Z650">
        <v>25</v>
      </c>
      <c r="AA650" s="39" t="s">
        <v>413</v>
      </c>
      <c r="AB650" s="35" t="s">
        <v>377</v>
      </c>
      <c r="AC650">
        <v>5</v>
      </c>
      <c r="AD650">
        <v>34</v>
      </c>
      <c r="AE650" s="37" t="s">
        <v>473</v>
      </c>
      <c r="AF650">
        <v>4</v>
      </c>
      <c r="AG650">
        <v>4</v>
      </c>
      <c r="AH650">
        <v>4</v>
      </c>
      <c r="AI650">
        <v>4</v>
      </c>
      <c r="AJ650">
        <v>7</v>
      </c>
      <c r="AL650" t="s">
        <v>669</v>
      </c>
      <c r="AX650" t="s">
        <v>1393</v>
      </c>
    </row>
    <row r="651" spans="1:50" hidden="1" x14ac:dyDescent="0.25">
      <c r="A651" s="20" t="s">
        <v>130</v>
      </c>
      <c r="B651" s="25" t="s">
        <v>159</v>
      </c>
      <c r="C651">
        <v>19.13</v>
      </c>
      <c r="D651">
        <v>18.73</v>
      </c>
      <c r="E651">
        <v>8</v>
      </c>
      <c r="G651">
        <v>3</v>
      </c>
      <c r="H651">
        <v>6</v>
      </c>
      <c r="J651" s="48" t="s">
        <v>37</v>
      </c>
      <c r="K651" s="62" t="s">
        <v>154</v>
      </c>
      <c r="L651" s="20" t="s">
        <v>33</v>
      </c>
      <c r="M651" s="96"/>
      <c r="N651">
        <v>121</v>
      </c>
      <c r="O651">
        <v>132</v>
      </c>
      <c r="P651">
        <v>1111</v>
      </c>
      <c r="S651">
        <v>10</v>
      </c>
      <c r="U651" s="30" t="str">
        <f>VLOOKUP(AF651, method!$A$1:$B$15, 2, 0)</f>
        <v>放頭</v>
      </c>
      <c r="V651">
        <v>2200</v>
      </c>
      <c r="W651">
        <v>2</v>
      </c>
      <c r="X651">
        <v>4</v>
      </c>
      <c r="Y651">
        <v>6</v>
      </c>
      <c r="Z651">
        <v>25</v>
      </c>
      <c r="AA651" s="40" t="s">
        <v>376</v>
      </c>
      <c r="AB651" s="35" t="s">
        <v>377</v>
      </c>
      <c r="AC651">
        <v>5</v>
      </c>
      <c r="AD651">
        <v>36</v>
      </c>
      <c r="AE651" s="37" t="s">
        <v>473</v>
      </c>
      <c r="AF651">
        <v>3</v>
      </c>
      <c r="AG651">
        <v>3</v>
      </c>
      <c r="AH651">
        <v>3</v>
      </c>
      <c r="AI651">
        <v>4</v>
      </c>
      <c r="AJ651">
        <v>3</v>
      </c>
      <c r="AK651">
        <v>8</v>
      </c>
      <c r="AL651" t="s">
        <v>733</v>
      </c>
      <c r="AX651" t="s">
        <v>1393</v>
      </c>
    </row>
    <row r="652" spans="1:50" hidden="1" x14ac:dyDescent="0.25">
      <c r="A652" s="20" t="s">
        <v>130</v>
      </c>
      <c r="B652" s="25" t="s">
        <v>159</v>
      </c>
      <c r="C652">
        <v>49.15</v>
      </c>
      <c r="D652">
        <v>48.65</v>
      </c>
      <c r="E652">
        <v>5</v>
      </c>
      <c r="G652">
        <v>3</v>
      </c>
      <c r="H652">
        <v>8</v>
      </c>
      <c r="J652" s="48" t="s">
        <v>37</v>
      </c>
      <c r="K652" s="62" t="s">
        <v>154</v>
      </c>
      <c r="L652" s="20" t="s">
        <v>33</v>
      </c>
      <c r="M652" s="96"/>
      <c r="N652">
        <v>121</v>
      </c>
      <c r="O652">
        <v>131</v>
      </c>
      <c r="P652">
        <v>1097</v>
      </c>
      <c r="S652">
        <v>11</v>
      </c>
      <c r="U652" s="30" t="str">
        <f>VLOOKUP(AF652, method!$A$1:$B$15, 2, 0)</f>
        <v>放頭</v>
      </c>
      <c r="V652">
        <v>1800</v>
      </c>
      <c r="W652">
        <v>1</v>
      </c>
      <c r="X652">
        <v>14</v>
      </c>
      <c r="Y652">
        <v>5</v>
      </c>
      <c r="Z652">
        <v>25</v>
      </c>
      <c r="AA652" s="40" t="s">
        <v>426</v>
      </c>
      <c r="AB652" s="35" t="s">
        <v>370</v>
      </c>
      <c r="AC652">
        <v>5</v>
      </c>
      <c r="AD652">
        <v>36</v>
      </c>
      <c r="AE652" s="38" t="s">
        <v>468</v>
      </c>
      <c r="AF652">
        <v>3</v>
      </c>
      <c r="AG652">
        <v>2</v>
      </c>
      <c r="AH652">
        <v>2</v>
      </c>
      <c r="AI652">
        <v>2</v>
      </c>
      <c r="AJ652">
        <v>5</v>
      </c>
      <c r="AL652" t="s">
        <v>160</v>
      </c>
      <c r="AX652" t="s">
        <v>1393</v>
      </c>
    </row>
    <row r="653" spans="1:50" hidden="1" x14ac:dyDescent="0.25">
      <c r="A653" s="20" t="s">
        <v>130</v>
      </c>
      <c r="B653" s="25" t="s">
        <v>159</v>
      </c>
      <c r="C653">
        <v>50.76</v>
      </c>
      <c r="D653">
        <v>50.559999999999995</v>
      </c>
      <c r="E653">
        <v>9</v>
      </c>
      <c r="G653">
        <v>3</v>
      </c>
      <c r="H653">
        <v>3</v>
      </c>
      <c r="J653" s="48" t="s">
        <v>37</v>
      </c>
      <c r="K653" s="49" t="s">
        <v>349</v>
      </c>
      <c r="L653" s="20" t="s">
        <v>33</v>
      </c>
      <c r="M653" s="96"/>
      <c r="N653">
        <v>121</v>
      </c>
      <c r="O653">
        <v>126</v>
      </c>
      <c r="P653">
        <v>1136</v>
      </c>
      <c r="S653">
        <v>6</v>
      </c>
      <c r="U653" s="30" t="str">
        <f>VLOOKUP(AF653, method!$A$1:$B$15, 2, 0)</f>
        <v>放頭</v>
      </c>
      <c r="V653">
        <v>1800</v>
      </c>
      <c r="W653">
        <v>1</v>
      </c>
      <c r="X653">
        <v>15</v>
      </c>
      <c r="Y653">
        <v>1</v>
      </c>
      <c r="Z653">
        <v>25</v>
      </c>
      <c r="AA653" s="40" t="s">
        <v>426</v>
      </c>
      <c r="AB653" s="35" t="s">
        <v>377</v>
      </c>
      <c r="AC653">
        <v>5</v>
      </c>
      <c r="AD653">
        <v>38</v>
      </c>
      <c r="AE653" s="37" t="s">
        <v>416</v>
      </c>
      <c r="AF653">
        <v>3</v>
      </c>
      <c r="AG653">
        <v>2</v>
      </c>
      <c r="AH653">
        <v>1</v>
      </c>
      <c r="AI653">
        <v>1</v>
      </c>
      <c r="AJ653">
        <v>9</v>
      </c>
      <c r="AL653" t="s">
        <v>160</v>
      </c>
      <c r="AX653" t="s">
        <v>1393</v>
      </c>
    </row>
    <row r="654" spans="1:50" hidden="1" x14ac:dyDescent="0.25">
      <c r="A654" s="20" t="s">
        <v>130</v>
      </c>
      <c r="B654" s="25" t="s">
        <v>159</v>
      </c>
      <c r="C654">
        <v>49.65</v>
      </c>
      <c r="D654">
        <v>48.75</v>
      </c>
      <c r="E654">
        <v>7</v>
      </c>
      <c r="G654">
        <v>3</v>
      </c>
      <c r="H654">
        <v>13</v>
      </c>
      <c r="J654" s="48" t="s">
        <v>37</v>
      </c>
      <c r="K654" s="47" t="s">
        <v>32</v>
      </c>
      <c r="L654" s="20" t="s">
        <v>33</v>
      </c>
      <c r="M654" s="96"/>
      <c r="N654">
        <v>121</v>
      </c>
      <c r="O654">
        <v>135</v>
      </c>
      <c r="P654">
        <v>1128</v>
      </c>
      <c r="S654">
        <v>6.6</v>
      </c>
      <c r="U654" s="32" t="str">
        <f>VLOOKUP(AF654, method!$A$1:$B$15, 2, 0)</f>
        <v>中前</v>
      </c>
      <c r="V654">
        <v>1800</v>
      </c>
      <c r="W654">
        <v>1</v>
      </c>
      <c r="X654">
        <v>1</v>
      </c>
      <c r="Y654">
        <v>1</v>
      </c>
      <c r="Z654">
        <v>25</v>
      </c>
      <c r="AA654" s="39" t="s">
        <v>413</v>
      </c>
      <c r="AB654" s="35" t="s">
        <v>377</v>
      </c>
      <c r="AC654">
        <v>5</v>
      </c>
      <c r="AD654">
        <v>40</v>
      </c>
      <c r="AE654" s="37">
        <v>3</v>
      </c>
      <c r="AF654">
        <v>5</v>
      </c>
      <c r="AG654">
        <v>1</v>
      </c>
      <c r="AH654">
        <v>1</v>
      </c>
      <c r="AI654">
        <v>1</v>
      </c>
      <c r="AJ654">
        <v>7</v>
      </c>
      <c r="AL654" t="s">
        <v>160</v>
      </c>
      <c r="AX654" t="s">
        <v>1393</v>
      </c>
    </row>
    <row r="655" spans="1:50" hidden="1" x14ac:dyDescent="0.25">
      <c r="A655" s="20" t="s">
        <v>130</v>
      </c>
      <c r="B655" s="25" t="s">
        <v>159</v>
      </c>
      <c r="C655">
        <v>49.86</v>
      </c>
      <c r="D655">
        <v>49.66</v>
      </c>
      <c r="E655" s="15">
        <v>3</v>
      </c>
      <c r="F655" s="90"/>
      <c r="G655">
        <v>3</v>
      </c>
      <c r="H655">
        <v>1</v>
      </c>
      <c r="J655" s="48" t="s">
        <v>37</v>
      </c>
      <c r="K655" s="49" t="s">
        <v>349</v>
      </c>
      <c r="L655" s="20" t="s">
        <v>33</v>
      </c>
      <c r="M655" s="96"/>
      <c r="N655">
        <v>121</v>
      </c>
      <c r="O655">
        <v>128</v>
      </c>
      <c r="P655">
        <v>1132</v>
      </c>
      <c r="S655">
        <v>6.8</v>
      </c>
      <c r="U655" s="30" t="str">
        <f>VLOOKUP(AF655, method!$A$1:$B$15, 2, 0)</f>
        <v>放頭</v>
      </c>
      <c r="V655">
        <v>1800</v>
      </c>
      <c r="W655">
        <v>1</v>
      </c>
      <c r="X655">
        <v>18</v>
      </c>
      <c r="Y655">
        <v>12</v>
      </c>
      <c r="Z655">
        <v>24</v>
      </c>
      <c r="AA655" s="41" t="s">
        <v>400</v>
      </c>
      <c r="AB655" s="35" t="s">
        <v>377</v>
      </c>
      <c r="AC655">
        <v>5</v>
      </c>
      <c r="AD655">
        <v>40</v>
      </c>
      <c r="AE655" s="38" t="s">
        <v>550</v>
      </c>
      <c r="AF655">
        <v>3</v>
      </c>
      <c r="AG655">
        <v>3</v>
      </c>
      <c r="AH655">
        <v>2</v>
      </c>
      <c r="AI655">
        <v>3</v>
      </c>
      <c r="AJ655">
        <v>3</v>
      </c>
      <c r="AL655" t="s">
        <v>160</v>
      </c>
      <c r="AX655" t="s">
        <v>1393</v>
      </c>
    </row>
    <row r="656" spans="1:50" hidden="1" x14ac:dyDescent="0.25">
      <c r="A656" s="20" t="s">
        <v>130</v>
      </c>
      <c r="B656" s="25" t="s">
        <v>159</v>
      </c>
      <c r="C656">
        <v>49.1</v>
      </c>
      <c r="D656">
        <v>48.8</v>
      </c>
      <c r="E656" s="15">
        <v>2</v>
      </c>
      <c r="F656" s="90"/>
      <c r="G656">
        <v>3</v>
      </c>
      <c r="H656">
        <v>9</v>
      </c>
      <c r="J656" s="48" t="s">
        <v>37</v>
      </c>
      <c r="K656" s="49" t="s">
        <v>349</v>
      </c>
      <c r="L656" s="20" t="s">
        <v>33</v>
      </c>
      <c r="M656" s="96"/>
      <c r="N656">
        <v>121</v>
      </c>
      <c r="O656">
        <v>125</v>
      </c>
      <c r="P656">
        <v>1128</v>
      </c>
      <c r="S656">
        <v>16</v>
      </c>
      <c r="U656" s="30" t="str">
        <f>VLOOKUP(AF656, method!$A$1:$B$15, 2, 0)</f>
        <v>放頭</v>
      </c>
      <c r="V656">
        <v>1800</v>
      </c>
      <c r="W656">
        <v>1</v>
      </c>
      <c r="X656">
        <v>27</v>
      </c>
      <c r="Y656">
        <v>11</v>
      </c>
      <c r="Z656">
        <v>24</v>
      </c>
      <c r="AA656" s="40" t="s">
        <v>446</v>
      </c>
      <c r="AB656" s="35" t="s">
        <v>377</v>
      </c>
      <c r="AC656">
        <v>5</v>
      </c>
      <c r="AD656">
        <v>39</v>
      </c>
      <c r="AE656" s="38" t="s">
        <v>470</v>
      </c>
      <c r="AF656">
        <v>3</v>
      </c>
      <c r="AG656">
        <v>3</v>
      </c>
      <c r="AH656">
        <v>3</v>
      </c>
      <c r="AI656">
        <v>3</v>
      </c>
      <c r="AJ656">
        <v>2</v>
      </c>
      <c r="AL656" t="s">
        <v>160</v>
      </c>
      <c r="AX656" t="s">
        <v>1393</v>
      </c>
    </row>
    <row r="657" spans="1:50" hidden="1" x14ac:dyDescent="0.25">
      <c r="A657" s="20" t="s">
        <v>130</v>
      </c>
      <c r="B657" s="25" t="s">
        <v>159</v>
      </c>
      <c r="C657">
        <v>51.22</v>
      </c>
      <c r="D657">
        <v>50.72</v>
      </c>
      <c r="E657">
        <v>4</v>
      </c>
      <c r="G657">
        <v>3</v>
      </c>
      <c r="H657">
        <v>1</v>
      </c>
      <c r="J657" s="48" t="s">
        <v>37</v>
      </c>
      <c r="K657" s="47" t="s">
        <v>32</v>
      </c>
      <c r="L657" s="20" t="s">
        <v>33</v>
      </c>
      <c r="M657" s="96"/>
      <c r="N657">
        <v>121</v>
      </c>
      <c r="O657">
        <v>135</v>
      </c>
      <c r="P657">
        <v>1105</v>
      </c>
      <c r="S657">
        <v>4.4000000000000004</v>
      </c>
      <c r="U657" s="31" t="str">
        <f>VLOOKUP(AF657, method!$A$1:$B$15, 2, 0)</f>
        <v>中後</v>
      </c>
      <c r="V657">
        <v>1800</v>
      </c>
      <c r="W657">
        <v>1</v>
      </c>
      <c r="X657">
        <v>23</v>
      </c>
      <c r="Y657">
        <v>10</v>
      </c>
      <c r="Z657">
        <v>24</v>
      </c>
      <c r="AA657" s="41" t="s">
        <v>400</v>
      </c>
      <c r="AB657" s="35" t="s">
        <v>377</v>
      </c>
      <c r="AC657">
        <v>5</v>
      </c>
      <c r="AD657">
        <v>40</v>
      </c>
      <c r="AE657" s="37">
        <v>6</v>
      </c>
      <c r="AF657">
        <v>8</v>
      </c>
      <c r="AG657">
        <v>6</v>
      </c>
      <c r="AH657">
        <v>6</v>
      </c>
      <c r="AI657">
        <v>6</v>
      </c>
      <c r="AJ657">
        <v>4</v>
      </c>
      <c r="AL657" t="s">
        <v>160</v>
      </c>
      <c r="AX657" t="s">
        <v>1393</v>
      </c>
    </row>
    <row r="658" spans="1:50" hidden="1" x14ac:dyDescent="0.25">
      <c r="A658" s="20" t="s">
        <v>130</v>
      </c>
      <c r="B658" s="25" t="s">
        <v>159</v>
      </c>
      <c r="C658">
        <v>42.25</v>
      </c>
      <c r="D658">
        <v>41.85</v>
      </c>
      <c r="E658">
        <v>5</v>
      </c>
      <c r="G658">
        <v>3</v>
      </c>
      <c r="H658">
        <v>4</v>
      </c>
      <c r="J658" s="48" t="s">
        <v>37</v>
      </c>
      <c r="K658" s="47" t="s">
        <v>32</v>
      </c>
      <c r="L658" s="20" t="s">
        <v>33</v>
      </c>
      <c r="M658" s="96"/>
      <c r="N658">
        <v>121</v>
      </c>
      <c r="O658">
        <v>134</v>
      </c>
      <c r="P658">
        <v>1108</v>
      </c>
      <c r="S658">
        <v>3.4</v>
      </c>
      <c r="U658" s="32" t="str">
        <f>VLOOKUP(AF658, method!$A$1:$B$15, 2, 0)</f>
        <v>中前</v>
      </c>
      <c r="V658">
        <v>1650</v>
      </c>
      <c r="W658">
        <v>1</v>
      </c>
      <c r="X658">
        <v>9</v>
      </c>
      <c r="Y658">
        <v>10</v>
      </c>
      <c r="Z658">
        <v>24</v>
      </c>
      <c r="AA658" s="40" t="s">
        <v>376</v>
      </c>
      <c r="AB658" s="35" t="s">
        <v>377</v>
      </c>
      <c r="AC658">
        <v>5</v>
      </c>
      <c r="AD658">
        <v>40</v>
      </c>
      <c r="AE658" s="38">
        <v>2</v>
      </c>
      <c r="AF658">
        <v>4</v>
      </c>
      <c r="AG658">
        <v>4</v>
      </c>
      <c r="AH658">
        <v>4</v>
      </c>
      <c r="AI658">
        <v>5</v>
      </c>
      <c r="AL658" t="s">
        <v>160</v>
      </c>
      <c r="AX658" t="s">
        <v>1393</v>
      </c>
    </row>
    <row r="659" spans="1:50" hidden="1" x14ac:dyDescent="0.25">
      <c r="A659" s="20" t="s">
        <v>130</v>
      </c>
      <c r="B659" s="25" t="s">
        <v>159</v>
      </c>
      <c r="C659">
        <v>39.369999999999997</v>
      </c>
      <c r="D659">
        <v>38.97</v>
      </c>
      <c r="E659" s="15">
        <v>2</v>
      </c>
      <c r="F659" s="90"/>
      <c r="G659">
        <v>3</v>
      </c>
      <c r="H659">
        <v>1</v>
      </c>
      <c r="J659" s="48" t="s">
        <v>37</v>
      </c>
      <c r="K659" s="47" t="s">
        <v>32</v>
      </c>
      <c r="L659" s="20" t="s">
        <v>33</v>
      </c>
      <c r="M659" s="96"/>
      <c r="N659">
        <v>121</v>
      </c>
      <c r="O659">
        <v>134</v>
      </c>
      <c r="P659">
        <v>1095</v>
      </c>
      <c r="S659">
        <v>3.8</v>
      </c>
      <c r="U659" s="32" t="str">
        <f>VLOOKUP(AF659, method!$A$1:$B$15, 2, 0)</f>
        <v>中前</v>
      </c>
      <c r="V659">
        <v>1650</v>
      </c>
      <c r="W659">
        <v>1</v>
      </c>
      <c r="X659">
        <v>22</v>
      </c>
      <c r="Y659">
        <v>9</v>
      </c>
      <c r="Z659">
        <v>24</v>
      </c>
      <c r="AA659" s="41" t="s">
        <v>400</v>
      </c>
      <c r="AB659" s="36" t="s">
        <v>487</v>
      </c>
      <c r="AC659">
        <v>5</v>
      </c>
      <c r="AD659">
        <v>40</v>
      </c>
      <c r="AE659" s="38" t="s">
        <v>447</v>
      </c>
      <c r="AF659">
        <v>4</v>
      </c>
      <c r="AG659">
        <v>4</v>
      </c>
      <c r="AH659">
        <v>1</v>
      </c>
      <c r="AI659">
        <v>2</v>
      </c>
      <c r="AL659" t="s">
        <v>160</v>
      </c>
      <c r="AX659" t="s">
        <v>1393</v>
      </c>
    </row>
    <row r="660" spans="1:50" hidden="1" x14ac:dyDescent="0.25">
      <c r="A660" s="20" t="s">
        <v>130</v>
      </c>
      <c r="B660" s="25" t="s">
        <v>159</v>
      </c>
      <c r="C660">
        <v>35.799999999999997</v>
      </c>
      <c r="D660">
        <v>35.5</v>
      </c>
      <c r="E660" s="15">
        <v>1</v>
      </c>
      <c r="F660" s="90"/>
      <c r="G660">
        <v>3</v>
      </c>
      <c r="H660">
        <v>6</v>
      </c>
      <c r="J660" s="48" t="s">
        <v>37</v>
      </c>
      <c r="K660" s="47" t="s">
        <v>32</v>
      </c>
      <c r="L660" s="20" t="s">
        <v>33</v>
      </c>
      <c r="M660" s="96"/>
      <c r="N660">
        <v>121</v>
      </c>
      <c r="O660">
        <v>129</v>
      </c>
      <c r="P660">
        <v>1092</v>
      </c>
      <c r="S660">
        <v>2.8</v>
      </c>
      <c r="U660" s="32" t="str">
        <f>VLOOKUP(AF660, method!$A$1:$B$15, 2, 0)</f>
        <v>中前</v>
      </c>
      <c r="V660" s="42">
        <v>1600</v>
      </c>
      <c r="W660">
        <v>1</v>
      </c>
      <c r="X660">
        <v>8</v>
      </c>
      <c r="Y660">
        <v>9</v>
      </c>
      <c r="Z660">
        <v>24</v>
      </c>
      <c r="AA660" s="39" t="s">
        <v>369</v>
      </c>
      <c r="AB660" s="36" t="s">
        <v>459</v>
      </c>
      <c r="AC660">
        <v>5</v>
      </c>
      <c r="AD660">
        <v>34</v>
      </c>
      <c r="AE660" s="38" t="s">
        <v>470</v>
      </c>
      <c r="AF660">
        <v>4</v>
      </c>
      <c r="AG660">
        <v>4</v>
      </c>
      <c r="AH660">
        <v>4</v>
      </c>
      <c r="AI660">
        <v>1</v>
      </c>
      <c r="AL660" t="s">
        <v>735</v>
      </c>
      <c r="AX660" t="s">
        <v>1393</v>
      </c>
    </row>
    <row r="661" spans="1:50" hidden="1" x14ac:dyDescent="0.25">
      <c r="A661" s="20" t="s">
        <v>130</v>
      </c>
      <c r="B661" s="26" t="s">
        <v>162</v>
      </c>
      <c r="C661">
        <v>48.16</v>
      </c>
      <c r="D661">
        <v>47.959999999999994</v>
      </c>
      <c r="E661" s="106">
        <v>6</v>
      </c>
      <c r="G661">
        <v>10</v>
      </c>
      <c r="H661">
        <v>13</v>
      </c>
      <c r="J661" s="61" t="s">
        <v>128</v>
      </c>
      <c r="K661" s="48" t="s">
        <v>37</v>
      </c>
      <c r="L661" s="21" t="s">
        <v>38</v>
      </c>
      <c r="M661" s="97"/>
      <c r="N661">
        <v>121</v>
      </c>
      <c r="O661">
        <v>127</v>
      </c>
      <c r="P661">
        <v>1053</v>
      </c>
      <c r="S661">
        <v>44</v>
      </c>
      <c r="U661" s="30" t="str">
        <f>VLOOKUP(AF661, method!$A$1:$B$15, 2, 0)</f>
        <v>放頭</v>
      </c>
      <c r="V661">
        <v>1800</v>
      </c>
      <c r="W661">
        <v>1</v>
      </c>
      <c r="X661">
        <v>12</v>
      </c>
      <c r="Y661">
        <v>7</v>
      </c>
      <c r="Z661">
        <v>26</v>
      </c>
      <c r="AA661" s="39" t="s">
        <v>369</v>
      </c>
      <c r="AB661" s="35" t="s">
        <v>370</v>
      </c>
      <c r="AC661">
        <v>5</v>
      </c>
      <c r="AD661">
        <v>31</v>
      </c>
      <c r="AE661" s="37" t="s">
        <v>531</v>
      </c>
      <c r="AF661">
        <v>1</v>
      </c>
      <c r="AG661">
        <v>1</v>
      </c>
      <c r="AH661">
        <v>1</v>
      </c>
      <c r="AI661">
        <v>1</v>
      </c>
      <c r="AJ661">
        <v>6</v>
      </c>
      <c r="AL661" t="s">
        <v>34</v>
      </c>
      <c r="AX661" t="s">
        <v>1393</v>
      </c>
    </row>
    <row r="662" spans="1:50" hidden="1" x14ac:dyDescent="0.25">
      <c r="A662" s="20" t="s">
        <v>130</v>
      </c>
      <c r="B662" s="26" t="s">
        <v>162</v>
      </c>
      <c r="C662">
        <v>39.99</v>
      </c>
      <c r="D662">
        <v>39.890000000000008</v>
      </c>
      <c r="E662">
        <v>11</v>
      </c>
      <c r="G662">
        <v>10</v>
      </c>
      <c r="H662">
        <v>5</v>
      </c>
      <c r="J662" s="61" t="s">
        <v>128</v>
      </c>
      <c r="K662" s="55" t="s">
        <v>69</v>
      </c>
      <c r="L662" s="21" t="s">
        <v>38</v>
      </c>
      <c r="M662" s="97"/>
      <c r="N662">
        <v>121</v>
      </c>
      <c r="O662">
        <v>130</v>
      </c>
      <c r="P662">
        <v>1054</v>
      </c>
      <c r="S662">
        <v>22</v>
      </c>
      <c r="U662" s="30" t="str">
        <f>VLOOKUP(AF662, method!$A$1:$B$15, 2, 0)</f>
        <v>放頭</v>
      </c>
      <c r="V662">
        <v>1650</v>
      </c>
      <c r="W662">
        <v>1</v>
      </c>
      <c r="X662">
        <v>3</v>
      </c>
      <c r="Y662">
        <v>6</v>
      </c>
      <c r="Z662">
        <v>26</v>
      </c>
      <c r="AA662" s="40" t="s">
        <v>398</v>
      </c>
      <c r="AB662" s="35" t="s">
        <v>370</v>
      </c>
      <c r="AC662">
        <v>5</v>
      </c>
      <c r="AD662">
        <v>34</v>
      </c>
      <c r="AE662" s="37">
        <v>7</v>
      </c>
      <c r="AF662">
        <v>2</v>
      </c>
      <c r="AG662">
        <v>5</v>
      </c>
      <c r="AH662">
        <v>7</v>
      </c>
      <c r="AI662">
        <v>11</v>
      </c>
      <c r="AL662" t="s">
        <v>34</v>
      </c>
      <c r="AX662" t="s">
        <v>1393</v>
      </c>
    </row>
    <row r="663" spans="1:50" hidden="1" x14ac:dyDescent="0.25">
      <c r="A663" s="20" t="s">
        <v>130</v>
      </c>
      <c r="B663" s="26" t="s">
        <v>162</v>
      </c>
      <c r="C663">
        <v>51.32</v>
      </c>
      <c r="D663">
        <v>50.92</v>
      </c>
      <c r="E663">
        <v>7</v>
      </c>
      <c r="G663">
        <v>10</v>
      </c>
      <c r="H663">
        <v>12</v>
      </c>
      <c r="J663" s="61" t="s">
        <v>128</v>
      </c>
      <c r="K663" s="55" t="s">
        <v>69</v>
      </c>
      <c r="L663" s="21" t="s">
        <v>38</v>
      </c>
      <c r="M663" s="97"/>
      <c r="N663">
        <v>121</v>
      </c>
      <c r="O663">
        <v>133</v>
      </c>
      <c r="P663">
        <v>1039</v>
      </c>
      <c r="S663">
        <v>58</v>
      </c>
      <c r="U663" s="30" t="str">
        <f>VLOOKUP(AF663, method!$A$1:$B$15, 2, 0)</f>
        <v>放頭</v>
      </c>
      <c r="V663">
        <v>1800</v>
      </c>
      <c r="W663">
        <v>1</v>
      </c>
      <c r="X663">
        <v>29</v>
      </c>
      <c r="Y663">
        <v>4</v>
      </c>
      <c r="Z663">
        <v>26</v>
      </c>
      <c r="AA663" s="40" t="s">
        <v>398</v>
      </c>
      <c r="AB663" s="36" t="s">
        <v>459</v>
      </c>
      <c r="AC663">
        <v>5</v>
      </c>
      <c r="AD663">
        <v>36</v>
      </c>
      <c r="AE663" s="37" t="s">
        <v>416</v>
      </c>
      <c r="AF663">
        <v>2</v>
      </c>
      <c r="AG663">
        <v>3</v>
      </c>
      <c r="AH663">
        <v>2</v>
      </c>
      <c r="AI663">
        <v>2</v>
      </c>
      <c r="AJ663">
        <v>7</v>
      </c>
      <c r="AL663" t="s">
        <v>34</v>
      </c>
      <c r="AX663" t="s">
        <v>1393</v>
      </c>
    </row>
    <row r="664" spans="1:50" hidden="1" x14ac:dyDescent="0.25">
      <c r="A664" s="20" t="s">
        <v>130</v>
      </c>
      <c r="B664" s="26" t="s">
        <v>162</v>
      </c>
      <c r="C664">
        <v>22.64</v>
      </c>
      <c r="D664">
        <v>22.240000000000002</v>
      </c>
      <c r="E664" s="106">
        <v>12</v>
      </c>
      <c r="G664">
        <v>10</v>
      </c>
      <c r="H664">
        <v>13</v>
      </c>
      <c r="J664" s="61" t="s">
        <v>128</v>
      </c>
      <c r="K664" s="48" t="s">
        <v>37</v>
      </c>
      <c r="L664" s="21" t="s">
        <v>38</v>
      </c>
      <c r="M664" s="97"/>
      <c r="N664">
        <v>121</v>
      </c>
      <c r="O664">
        <v>133</v>
      </c>
      <c r="P664">
        <v>1042</v>
      </c>
      <c r="S664">
        <v>77</v>
      </c>
      <c r="U664" s="32" t="str">
        <f>VLOOKUP(AF664, method!$A$1:$B$15, 2, 0)</f>
        <v>中前</v>
      </c>
      <c r="V664">
        <v>1400</v>
      </c>
      <c r="W664">
        <v>1</v>
      </c>
      <c r="X664">
        <v>29</v>
      </c>
      <c r="Y664">
        <v>3</v>
      </c>
      <c r="Z664">
        <v>26</v>
      </c>
      <c r="AA664" s="39" t="s">
        <v>384</v>
      </c>
      <c r="AB664" s="35" t="s">
        <v>370</v>
      </c>
      <c r="AC664">
        <v>5</v>
      </c>
      <c r="AD664">
        <v>38</v>
      </c>
      <c r="AE664" s="37" t="s">
        <v>570</v>
      </c>
      <c r="AF664">
        <v>7</v>
      </c>
      <c r="AG664">
        <v>8</v>
      </c>
      <c r="AH664">
        <v>10</v>
      </c>
      <c r="AI664">
        <v>12</v>
      </c>
      <c r="AL664" t="s">
        <v>34</v>
      </c>
      <c r="AX664" t="s">
        <v>1393</v>
      </c>
    </row>
    <row r="665" spans="1:50" hidden="1" x14ac:dyDescent="0.25">
      <c r="A665" s="20" t="s">
        <v>130</v>
      </c>
      <c r="B665" s="26" t="s">
        <v>162</v>
      </c>
      <c r="C665">
        <v>10.6</v>
      </c>
      <c r="D665">
        <v>10.799999999999999</v>
      </c>
      <c r="E665">
        <v>6</v>
      </c>
      <c r="G665">
        <v>10</v>
      </c>
      <c r="H665">
        <v>12</v>
      </c>
      <c r="J665" s="61" t="s">
        <v>128</v>
      </c>
      <c r="K665" s="48" t="s">
        <v>37</v>
      </c>
      <c r="L665" s="21" t="s">
        <v>38</v>
      </c>
      <c r="M665" s="97"/>
      <c r="N665">
        <v>121</v>
      </c>
      <c r="O665">
        <v>115</v>
      </c>
      <c r="P665">
        <v>1041</v>
      </c>
      <c r="S665">
        <v>103</v>
      </c>
      <c r="U665" s="31" t="str">
        <f>VLOOKUP(AF665, method!$A$1:$B$15, 2, 0)</f>
        <v>中後</v>
      </c>
      <c r="V665">
        <v>1200</v>
      </c>
      <c r="W665">
        <v>1</v>
      </c>
      <c r="X665">
        <v>25</v>
      </c>
      <c r="Y665">
        <v>2</v>
      </c>
      <c r="Z665">
        <v>26</v>
      </c>
      <c r="AA665" s="40" t="s">
        <v>426</v>
      </c>
      <c r="AB665" s="35" t="s">
        <v>377</v>
      </c>
      <c r="AC665">
        <v>4</v>
      </c>
      <c r="AD665">
        <v>40</v>
      </c>
      <c r="AE665" s="37">
        <v>3</v>
      </c>
      <c r="AF665">
        <v>9</v>
      </c>
      <c r="AG665">
        <v>9</v>
      </c>
      <c r="AH665">
        <v>6</v>
      </c>
      <c r="AL665" t="s">
        <v>34</v>
      </c>
      <c r="AX665" t="s">
        <v>1393</v>
      </c>
    </row>
    <row r="666" spans="1:50" hidden="1" x14ac:dyDescent="0.25">
      <c r="A666" s="20" t="s">
        <v>130</v>
      </c>
      <c r="B666" s="26" t="s">
        <v>162</v>
      </c>
      <c r="C666">
        <v>10.36</v>
      </c>
      <c r="D666">
        <v>10.459999999999999</v>
      </c>
      <c r="E666" s="106">
        <v>13</v>
      </c>
      <c r="G666">
        <v>10</v>
      </c>
      <c r="H666">
        <v>9</v>
      </c>
      <c r="J666" s="61" t="s">
        <v>128</v>
      </c>
      <c r="K666" s="55" t="s">
        <v>69</v>
      </c>
      <c r="L666" s="21" t="s">
        <v>38</v>
      </c>
      <c r="M666" s="97"/>
      <c r="N666">
        <v>121</v>
      </c>
      <c r="O666">
        <v>119</v>
      </c>
      <c r="P666">
        <v>1027</v>
      </c>
      <c r="S666">
        <v>154</v>
      </c>
      <c r="U666" s="31" t="str">
        <f>VLOOKUP(AF666, method!$A$1:$B$15, 2, 0)</f>
        <v>中後</v>
      </c>
      <c r="V666">
        <v>1200</v>
      </c>
      <c r="W666">
        <v>1</v>
      </c>
      <c r="X666">
        <v>25</v>
      </c>
      <c r="Y666">
        <v>1</v>
      </c>
      <c r="Z666">
        <v>26</v>
      </c>
      <c r="AA666" s="39" t="s">
        <v>384</v>
      </c>
      <c r="AB666" s="35" t="s">
        <v>377</v>
      </c>
      <c r="AC666">
        <v>4</v>
      </c>
      <c r="AD666">
        <v>43</v>
      </c>
      <c r="AE666" s="37" t="s">
        <v>570</v>
      </c>
      <c r="AF666">
        <v>10</v>
      </c>
      <c r="AG666">
        <v>11</v>
      </c>
      <c r="AH666">
        <v>13</v>
      </c>
      <c r="AL666" t="s">
        <v>94</v>
      </c>
      <c r="AX666" t="s">
        <v>1393</v>
      </c>
    </row>
    <row r="667" spans="1:50" hidden="1" x14ac:dyDescent="0.25">
      <c r="A667" s="20" t="s">
        <v>130</v>
      </c>
      <c r="B667" s="26" t="s">
        <v>162</v>
      </c>
      <c r="C667">
        <v>23.45</v>
      </c>
      <c r="D667">
        <v>23.65</v>
      </c>
      <c r="E667" s="106">
        <v>12</v>
      </c>
      <c r="G667">
        <v>10</v>
      </c>
      <c r="H667">
        <v>5</v>
      </c>
      <c r="J667" s="61" t="s">
        <v>128</v>
      </c>
      <c r="K667" s="55" t="s">
        <v>69</v>
      </c>
      <c r="L667" s="21" t="s">
        <v>38</v>
      </c>
      <c r="M667" s="97"/>
      <c r="N667">
        <v>121</v>
      </c>
      <c r="O667">
        <v>121</v>
      </c>
      <c r="P667">
        <v>1035</v>
      </c>
      <c r="S667">
        <v>65</v>
      </c>
      <c r="U667" s="31" t="str">
        <f>VLOOKUP(AF667, method!$A$1:$B$15, 2, 0)</f>
        <v>中後</v>
      </c>
      <c r="V667">
        <v>1400</v>
      </c>
      <c r="W667">
        <v>1</v>
      </c>
      <c r="X667">
        <v>4</v>
      </c>
      <c r="Y667">
        <v>1</v>
      </c>
      <c r="Z667">
        <v>26</v>
      </c>
      <c r="AA667" s="39" t="s">
        <v>413</v>
      </c>
      <c r="AB667" s="35" t="s">
        <v>377</v>
      </c>
      <c r="AC667">
        <v>4</v>
      </c>
      <c r="AD667">
        <v>45</v>
      </c>
      <c r="AE667" s="37">
        <v>13</v>
      </c>
      <c r="AF667">
        <v>8</v>
      </c>
      <c r="AG667">
        <v>11</v>
      </c>
      <c r="AH667">
        <v>13</v>
      </c>
      <c r="AI667">
        <v>12</v>
      </c>
      <c r="AL667" t="s">
        <v>18</v>
      </c>
      <c r="AX667" t="s">
        <v>1393</v>
      </c>
    </row>
    <row r="668" spans="1:50" hidden="1" x14ac:dyDescent="0.25">
      <c r="A668" s="20" t="s">
        <v>130</v>
      </c>
      <c r="B668" s="26" t="s">
        <v>162</v>
      </c>
      <c r="C668">
        <v>41.23</v>
      </c>
      <c r="D668">
        <v>41.43</v>
      </c>
      <c r="E668">
        <v>9</v>
      </c>
      <c r="G668">
        <v>10</v>
      </c>
      <c r="H668">
        <v>4</v>
      </c>
      <c r="J668" s="61" t="s">
        <v>128</v>
      </c>
      <c r="K668" s="55" t="s">
        <v>69</v>
      </c>
      <c r="L668" s="21" t="s">
        <v>38</v>
      </c>
      <c r="M668" s="97"/>
      <c r="N668">
        <v>121</v>
      </c>
      <c r="O668">
        <v>122</v>
      </c>
      <c r="P668">
        <v>1036</v>
      </c>
      <c r="S668">
        <v>28</v>
      </c>
      <c r="U668" s="32" t="str">
        <f>VLOOKUP(AF668, method!$A$1:$B$15, 2, 0)</f>
        <v>中前</v>
      </c>
      <c r="V668">
        <v>1650</v>
      </c>
      <c r="W668">
        <v>1</v>
      </c>
      <c r="X668">
        <v>19</v>
      </c>
      <c r="Y668">
        <v>11</v>
      </c>
      <c r="Z668">
        <v>25</v>
      </c>
      <c r="AA668" s="40" t="s">
        <v>426</v>
      </c>
      <c r="AB668" s="35" t="s">
        <v>377</v>
      </c>
      <c r="AC668">
        <v>4</v>
      </c>
      <c r="AD668">
        <v>47</v>
      </c>
      <c r="AE668" s="37">
        <v>5</v>
      </c>
      <c r="AF668">
        <v>6</v>
      </c>
      <c r="AG668">
        <v>8</v>
      </c>
      <c r="AH668">
        <v>7</v>
      </c>
      <c r="AI668">
        <v>9</v>
      </c>
      <c r="AL668" t="s">
        <v>18</v>
      </c>
      <c r="AX668" t="s">
        <v>1393</v>
      </c>
    </row>
    <row r="669" spans="1:50" hidden="1" x14ac:dyDescent="0.25">
      <c r="A669" s="20" t="s">
        <v>130</v>
      </c>
      <c r="B669" s="26" t="s">
        <v>162</v>
      </c>
      <c r="C669">
        <v>11.4</v>
      </c>
      <c r="D669">
        <v>11.4</v>
      </c>
      <c r="E669">
        <v>8</v>
      </c>
      <c r="G669">
        <v>10</v>
      </c>
      <c r="H669">
        <v>6</v>
      </c>
      <c r="J669" s="61" t="s">
        <v>128</v>
      </c>
      <c r="K669" s="55" t="s">
        <v>69</v>
      </c>
      <c r="L669" s="21" t="s">
        <v>38</v>
      </c>
      <c r="M669" s="97"/>
      <c r="N669">
        <v>121</v>
      </c>
      <c r="O669">
        <v>127</v>
      </c>
      <c r="P669">
        <v>1033</v>
      </c>
      <c r="S669">
        <v>40</v>
      </c>
      <c r="U669" s="33" t="str">
        <f>VLOOKUP(AF669, method!$A$1:$B$15, 2, 0)</f>
        <v>留後</v>
      </c>
      <c r="V669">
        <v>1200</v>
      </c>
      <c r="W669">
        <v>1</v>
      </c>
      <c r="X669">
        <v>22</v>
      </c>
      <c r="Y669">
        <v>10</v>
      </c>
      <c r="Z669">
        <v>25</v>
      </c>
      <c r="AA669" s="40" t="s">
        <v>426</v>
      </c>
      <c r="AB669" s="35" t="s">
        <v>377</v>
      </c>
      <c r="AC669">
        <v>4</v>
      </c>
      <c r="AD669">
        <v>49</v>
      </c>
      <c r="AE669" s="37">
        <v>4</v>
      </c>
      <c r="AF669">
        <v>11</v>
      </c>
      <c r="AG669">
        <v>10</v>
      </c>
      <c r="AH669">
        <v>8</v>
      </c>
      <c r="AL669" t="s">
        <v>18</v>
      </c>
      <c r="AX669" t="s">
        <v>1393</v>
      </c>
    </row>
    <row r="670" spans="1:50" hidden="1" x14ac:dyDescent="0.25">
      <c r="A670" s="20" t="s">
        <v>130</v>
      </c>
      <c r="B670" s="26" t="s">
        <v>162</v>
      </c>
      <c r="C670">
        <v>9.69</v>
      </c>
      <c r="D670">
        <v>9.69</v>
      </c>
      <c r="E670">
        <v>5</v>
      </c>
      <c r="G670">
        <v>10</v>
      </c>
      <c r="H670">
        <v>4</v>
      </c>
      <c r="J670" s="61" t="s">
        <v>128</v>
      </c>
      <c r="K670" s="55" t="s">
        <v>69</v>
      </c>
      <c r="L670" s="21" t="s">
        <v>38</v>
      </c>
      <c r="M670" s="97"/>
      <c r="N670">
        <v>121</v>
      </c>
      <c r="O670">
        <v>128</v>
      </c>
      <c r="P670">
        <v>1040</v>
      </c>
      <c r="S670">
        <v>93</v>
      </c>
      <c r="U670" s="32" t="str">
        <f>VLOOKUP(AF670, method!$A$1:$B$15, 2, 0)</f>
        <v>中前</v>
      </c>
      <c r="V670">
        <v>1200</v>
      </c>
      <c r="W670">
        <v>1</v>
      </c>
      <c r="X670">
        <v>1</v>
      </c>
      <c r="Y670">
        <v>10</v>
      </c>
      <c r="Z670">
        <v>25</v>
      </c>
      <c r="AA670" s="39" t="s">
        <v>384</v>
      </c>
      <c r="AB670" s="35" t="s">
        <v>370</v>
      </c>
      <c r="AC670">
        <v>4</v>
      </c>
      <c r="AD670">
        <v>51</v>
      </c>
      <c r="AE670" s="37" t="s">
        <v>473</v>
      </c>
      <c r="AF670">
        <v>6</v>
      </c>
      <c r="AG670">
        <v>6</v>
      </c>
      <c r="AH670">
        <v>5</v>
      </c>
      <c r="AL670" t="s">
        <v>18</v>
      </c>
      <c r="AX670" t="s">
        <v>1393</v>
      </c>
    </row>
    <row r="671" spans="1:50" hidden="1" x14ac:dyDescent="0.25">
      <c r="A671" s="20" t="s">
        <v>130</v>
      </c>
      <c r="B671" s="26" t="s">
        <v>162</v>
      </c>
      <c r="C671">
        <v>10.61</v>
      </c>
      <c r="D671">
        <v>10.41</v>
      </c>
      <c r="E671">
        <v>12</v>
      </c>
      <c r="G671">
        <v>10</v>
      </c>
      <c r="H671">
        <v>10</v>
      </c>
      <c r="J671" s="61" t="s">
        <v>128</v>
      </c>
      <c r="K671" s="61" t="s">
        <v>128</v>
      </c>
      <c r="L671" s="21" t="s">
        <v>38</v>
      </c>
      <c r="M671" s="97"/>
      <c r="N671">
        <v>121</v>
      </c>
      <c r="O671">
        <v>127</v>
      </c>
      <c r="P671">
        <v>1025</v>
      </c>
      <c r="S671">
        <v>70</v>
      </c>
      <c r="U671" s="33" t="str">
        <f>VLOOKUP(AF671, method!$A$1:$B$15, 2, 0)</f>
        <v>留後</v>
      </c>
      <c r="V671">
        <v>1200</v>
      </c>
      <c r="W671">
        <v>1</v>
      </c>
      <c r="X671">
        <v>22</v>
      </c>
      <c r="Y671">
        <v>6</v>
      </c>
      <c r="Z671">
        <v>25</v>
      </c>
      <c r="AA671" s="39" t="s">
        <v>369</v>
      </c>
      <c r="AB671" s="35" t="s">
        <v>377</v>
      </c>
      <c r="AC671">
        <v>4</v>
      </c>
      <c r="AD671">
        <v>52</v>
      </c>
      <c r="AE671" s="37">
        <v>10</v>
      </c>
      <c r="AF671">
        <v>13</v>
      </c>
      <c r="AG671">
        <v>14</v>
      </c>
      <c r="AH671">
        <v>12</v>
      </c>
      <c r="AL671" t="s">
        <v>181</v>
      </c>
      <c r="AX671" t="s">
        <v>1393</v>
      </c>
    </row>
    <row r="672" spans="1:50" hidden="1" x14ac:dyDescent="0.25">
      <c r="A672" s="20" t="s">
        <v>130</v>
      </c>
      <c r="B672" s="27" t="s">
        <v>164</v>
      </c>
      <c r="C672">
        <v>17.2</v>
      </c>
      <c r="D672">
        <v>17.099999999999998</v>
      </c>
      <c r="E672">
        <v>4</v>
      </c>
      <c r="G672">
        <v>4</v>
      </c>
      <c r="H672">
        <v>5</v>
      </c>
      <c r="J672" s="60" t="s">
        <v>125</v>
      </c>
      <c r="K672" s="51" t="s">
        <v>52</v>
      </c>
      <c r="L672" s="20" t="s">
        <v>165</v>
      </c>
      <c r="M672" s="96"/>
      <c r="N672">
        <v>120</v>
      </c>
      <c r="O672">
        <v>124</v>
      </c>
      <c r="P672">
        <v>1017</v>
      </c>
      <c r="S672">
        <v>6.8</v>
      </c>
      <c r="U672" s="31" t="str">
        <f>VLOOKUP(AF672, method!$A$1:$B$15, 2, 0)</f>
        <v>中後</v>
      </c>
      <c r="V672">
        <v>2200</v>
      </c>
      <c r="W672">
        <v>2</v>
      </c>
      <c r="X672">
        <v>24</v>
      </c>
      <c r="Y672">
        <v>6</v>
      </c>
      <c r="Z672">
        <v>26</v>
      </c>
      <c r="AA672" s="40" t="s">
        <v>376</v>
      </c>
      <c r="AB672" s="35" t="s">
        <v>377</v>
      </c>
      <c r="AC672">
        <v>5</v>
      </c>
      <c r="AD672">
        <v>29</v>
      </c>
      <c r="AE672" s="38" t="s">
        <v>517</v>
      </c>
      <c r="AF672">
        <v>10</v>
      </c>
      <c r="AG672">
        <v>9</v>
      </c>
      <c r="AH672">
        <v>10</v>
      </c>
      <c r="AI672">
        <v>8</v>
      </c>
      <c r="AJ672">
        <v>4</v>
      </c>
      <c r="AK672">
        <v>4</v>
      </c>
      <c r="AL672" t="s">
        <v>29</v>
      </c>
      <c r="AX672" t="s">
        <v>1393</v>
      </c>
    </row>
    <row r="673" spans="1:50" hidden="1" x14ac:dyDescent="0.25">
      <c r="A673" s="20" t="s">
        <v>130</v>
      </c>
      <c r="B673" s="27" t="s">
        <v>164</v>
      </c>
      <c r="C673">
        <v>50.96</v>
      </c>
      <c r="D673">
        <v>50.66</v>
      </c>
      <c r="E673">
        <v>4</v>
      </c>
      <c r="G673">
        <v>4</v>
      </c>
      <c r="H673">
        <v>10</v>
      </c>
      <c r="J673" s="60" t="s">
        <v>125</v>
      </c>
      <c r="K673" s="76" t="s">
        <v>355</v>
      </c>
      <c r="L673" s="20" t="s">
        <v>165</v>
      </c>
      <c r="M673" s="96"/>
      <c r="N673">
        <v>120</v>
      </c>
      <c r="O673">
        <v>124</v>
      </c>
      <c r="P673">
        <v>1017</v>
      </c>
      <c r="S673">
        <v>12</v>
      </c>
      <c r="U673" s="33" t="str">
        <f>VLOOKUP(AF673, method!$A$1:$B$15, 2, 0)</f>
        <v>留後</v>
      </c>
      <c r="V673">
        <v>1800</v>
      </c>
      <c r="W673">
        <v>1</v>
      </c>
      <c r="X673">
        <v>10</v>
      </c>
      <c r="Y673">
        <v>6</v>
      </c>
      <c r="Z673">
        <v>26</v>
      </c>
      <c r="AA673" s="40" t="s">
        <v>446</v>
      </c>
      <c r="AB673" s="35" t="s">
        <v>377</v>
      </c>
      <c r="AC673">
        <v>5</v>
      </c>
      <c r="AD673">
        <v>29</v>
      </c>
      <c r="AE673" s="37">
        <v>3</v>
      </c>
      <c r="AF673">
        <v>12</v>
      </c>
      <c r="AG673">
        <v>9</v>
      </c>
      <c r="AH673">
        <v>9</v>
      </c>
      <c r="AI673">
        <v>9</v>
      </c>
      <c r="AJ673">
        <v>4</v>
      </c>
      <c r="AL673" t="s">
        <v>29</v>
      </c>
      <c r="AX673" t="s">
        <v>1393</v>
      </c>
    </row>
    <row r="674" spans="1:50" hidden="1" x14ac:dyDescent="0.25">
      <c r="A674" s="20" t="s">
        <v>130</v>
      </c>
      <c r="B674" s="27" t="s">
        <v>164</v>
      </c>
      <c r="C674">
        <v>16.78</v>
      </c>
      <c r="D674">
        <v>16.580000000000002</v>
      </c>
      <c r="E674" s="15">
        <v>2</v>
      </c>
      <c r="F674" s="90"/>
      <c r="G674">
        <v>4</v>
      </c>
      <c r="H674">
        <v>5</v>
      </c>
      <c r="J674" s="60" t="s">
        <v>125</v>
      </c>
      <c r="K674" s="50" t="s">
        <v>46</v>
      </c>
      <c r="L674" s="20" t="s">
        <v>165</v>
      </c>
      <c r="M674" s="96"/>
      <c r="N674">
        <v>120</v>
      </c>
      <c r="O674">
        <v>126</v>
      </c>
      <c r="P674">
        <v>1011</v>
      </c>
      <c r="S674">
        <v>6.4</v>
      </c>
      <c r="U674" s="32" t="str">
        <f>VLOOKUP(AF674, method!$A$1:$B$15, 2, 0)</f>
        <v>中前</v>
      </c>
      <c r="V674">
        <v>2200</v>
      </c>
      <c r="W674">
        <v>2</v>
      </c>
      <c r="X674">
        <v>27</v>
      </c>
      <c r="Y674">
        <v>5</v>
      </c>
      <c r="Z674">
        <v>26</v>
      </c>
      <c r="AA674" s="40" t="s">
        <v>426</v>
      </c>
      <c r="AB674" s="35" t="s">
        <v>370</v>
      </c>
      <c r="AC674">
        <v>5</v>
      </c>
      <c r="AD674">
        <v>29</v>
      </c>
      <c r="AE674" s="37" t="s">
        <v>423</v>
      </c>
      <c r="AF674">
        <v>6</v>
      </c>
      <c r="AG674">
        <v>6</v>
      </c>
      <c r="AH674">
        <v>5</v>
      </c>
      <c r="AI674">
        <v>6</v>
      </c>
      <c r="AJ674">
        <v>5</v>
      </c>
      <c r="AK674">
        <v>2</v>
      </c>
      <c r="AL674" t="s">
        <v>29</v>
      </c>
      <c r="AX674" t="s">
        <v>1393</v>
      </c>
    </row>
    <row r="675" spans="1:50" hidden="1" x14ac:dyDescent="0.25">
      <c r="A675" s="20" t="s">
        <v>130</v>
      </c>
      <c r="B675" s="27" t="s">
        <v>164</v>
      </c>
      <c r="C675">
        <v>51.5</v>
      </c>
      <c r="D675">
        <v>51.3</v>
      </c>
      <c r="E675" s="106">
        <v>8</v>
      </c>
      <c r="G675">
        <v>4</v>
      </c>
      <c r="H675">
        <v>5</v>
      </c>
      <c r="J675" s="60" t="s">
        <v>125</v>
      </c>
      <c r="K675" s="62" t="s">
        <v>154</v>
      </c>
      <c r="L675" s="20" t="s">
        <v>165</v>
      </c>
      <c r="M675" s="96"/>
      <c r="N675">
        <v>120</v>
      </c>
      <c r="O675">
        <v>126</v>
      </c>
      <c r="P675">
        <v>1016</v>
      </c>
      <c r="S675">
        <v>13</v>
      </c>
      <c r="U675" s="33" t="str">
        <f>VLOOKUP(AF675, method!$A$1:$B$15, 2, 0)</f>
        <v>留後</v>
      </c>
      <c r="V675">
        <v>1800</v>
      </c>
      <c r="W675">
        <v>1</v>
      </c>
      <c r="X675">
        <v>17</v>
      </c>
      <c r="Y675">
        <v>5</v>
      </c>
      <c r="Z675">
        <v>26</v>
      </c>
      <c r="AA675" s="39" t="s">
        <v>430</v>
      </c>
      <c r="AB675" s="36" t="s">
        <v>459</v>
      </c>
      <c r="AC675">
        <v>5</v>
      </c>
      <c r="AD675">
        <v>31</v>
      </c>
      <c r="AE675" s="37" t="s">
        <v>408</v>
      </c>
      <c r="AF675">
        <v>11</v>
      </c>
      <c r="AG675">
        <v>10</v>
      </c>
      <c r="AH675">
        <v>11</v>
      </c>
      <c r="AI675">
        <v>12</v>
      </c>
      <c r="AJ675">
        <v>8</v>
      </c>
      <c r="AL675" t="s">
        <v>29</v>
      </c>
      <c r="AX675" t="s">
        <v>1393</v>
      </c>
    </row>
    <row r="676" spans="1:50" hidden="1" x14ac:dyDescent="0.25">
      <c r="A676" s="20" t="s">
        <v>130</v>
      </c>
      <c r="B676" s="27" t="s">
        <v>164</v>
      </c>
      <c r="C676">
        <v>51.6</v>
      </c>
      <c r="D676">
        <v>51.300000000000004</v>
      </c>
      <c r="E676">
        <v>4</v>
      </c>
      <c r="G676">
        <v>4</v>
      </c>
      <c r="H676">
        <v>5</v>
      </c>
      <c r="J676" s="60" t="s">
        <v>125</v>
      </c>
      <c r="K676" s="50" t="s">
        <v>46</v>
      </c>
      <c r="L676" s="20" t="s">
        <v>165</v>
      </c>
      <c r="M676" s="96"/>
      <c r="N676">
        <v>120</v>
      </c>
      <c r="O676">
        <v>130</v>
      </c>
      <c r="P676">
        <v>1014</v>
      </c>
      <c r="S676">
        <v>3.6</v>
      </c>
      <c r="U676" s="31" t="str">
        <f>VLOOKUP(AF676, method!$A$1:$B$15, 2, 0)</f>
        <v>中後</v>
      </c>
      <c r="V676">
        <v>1800</v>
      </c>
      <c r="W676">
        <v>1</v>
      </c>
      <c r="X676">
        <v>29</v>
      </c>
      <c r="Y676">
        <v>4</v>
      </c>
      <c r="Z676">
        <v>26</v>
      </c>
      <c r="AA676" s="40" t="s">
        <v>398</v>
      </c>
      <c r="AB676" s="36" t="s">
        <v>459</v>
      </c>
      <c r="AC676">
        <v>5</v>
      </c>
      <c r="AD676">
        <v>33</v>
      </c>
      <c r="AE676" s="37" t="s">
        <v>467</v>
      </c>
      <c r="AF676">
        <v>10</v>
      </c>
      <c r="AG676">
        <v>10</v>
      </c>
      <c r="AH676">
        <v>9</v>
      </c>
      <c r="AI676">
        <v>9</v>
      </c>
      <c r="AJ676">
        <v>4</v>
      </c>
      <c r="AL676" t="s">
        <v>29</v>
      </c>
      <c r="AX676" t="s">
        <v>1393</v>
      </c>
    </row>
    <row r="677" spans="1:50" hidden="1" x14ac:dyDescent="0.25">
      <c r="A677" s="20" t="s">
        <v>130</v>
      </c>
      <c r="B677" s="27" t="s">
        <v>164</v>
      </c>
      <c r="C677">
        <v>17.53</v>
      </c>
      <c r="D677">
        <v>17.23</v>
      </c>
      <c r="E677">
        <v>7</v>
      </c>
      <c r="G677">
        <v>4</v>
      </c>
      <c r="H677">
        <v>3</v>
      </c>
      <c r="J677" s="60" t="s">
        <v>125</v>
      </c>
      <c r="K677" s="62" t="s">
        <v>154</v>
      </c>
      <c r="L677" s="20" t="s">
        <v>165</v>
      </c>
      <c r="M677" s="96"/>
      <c r="N677">
        <v>120</v>
      </c>
      <c r="O677">
        <v>130</v>
      </c>
      <c r="P677">
        <v>1022</v>
      </c>
      <c r="S677">
        <v>5.7</v>
      </c>
      <c r="U677" s="31" t="str">
        <f>VLOOKUP(AF677, method!$A$1:$B$15, 2, 0)</f>
        <v>中後</v>
      </c>
      <c r="V677">
        <v>2200</v>
      </c>
      <c r="W677">
        <v>2</v>
      </c>
      <c r="X677">
        <v>25</v>
      </c>
      <c r="Y677">
        <v>3</v>
      </c>
      <c r="Z677">
        <v>26</v>
      </c>
      <c r="AA677" s="40" t="s">
        <v>426</v>
      </c>
      <c r="AB677" s="35" t="s">
        <v>377</v>
      </c>
      <c r="AC677">
        <v>5</v>
      </c>
      <c r="AD677">
        <v>35</v>
      </c>
      <c r="AE677" s="37" t="s">
        <v>467</v>
      </c>
      <c r="AF677">
        <v>10</v>
      </c>
      <c r="AG677">
        <v>9</v>
      </c>
      <c r="AH677">
        <v>10</v>
      </c>
      <c r="AI677">
        <v>10</v>
      </c>
      <c r="AJ677">
        <v>9</v>
      </c>
      <c r="AK677">
        <v>7</v>
      </c>
      <c r="AL677" t="s">
        <v>29</v>
      </c>
      <c r="AX677" t="s">
        <v>1393</v>
      </c>
    </row>
    <row r="678" spans="1:50" hidden="1" x14ac:dyDescent="0.25">
      <c r="A678" s="20" t="s">
        <v>130</v>
      </c>
      <c r="B678" s="27" t="s">
        <v>164</v>
      </c>
      <c r="C678">
        <v>49.56</v>
      </c>
      <c r="D678">
        <v>49.06</v>
      </c>
      <c r="E678" s="15">
        <v>3</v>
      </c>
      <c r="F678" s="90"/>
      <c r="G678">
        <v>4</v>
      </c>
      <c r="H678">
        <v>11</v>
      </c>
      <c r="J678" s="60" t="s">
        <v>125</v>
      </c>
      <c r="K678" s="62" t="s">
        <v>154</v>
      </c>
      <c r="L678" s="20" t="s">
        <v>165</v>
      </c>
      <c r="M678" s="96"/>
      <c r="N678">
        <v>120</v>
      </c>
      <c r="O678">
        <v>130</v>
      </c>
      <c r="P678">
        <v>1015</v>
      </c>
      <c r="S678">
        <v>26</v>
      </c>
      <c r="U678" s="33" t="str">
        <f>VLOOKUP(AF678, method!$A$1:$B$15, 2, 0)</f>
        <v>留後</v>
      </c>
      <c r="V678">
        <v>1800</v>
      </c>
      <c r="W678">
        <v>1</v>
      </c>
      <c r="X678">
        <v>4</v>
      </c>
      <c r="Y678">
        <v>3</v>
      </c>
      <c r="Z678">
        <v>26</v>
      </c>
      <c r="AA678" s="40" t="s">
        <v>398</v>
      </c>
      <c r="AB678" s="36" t="s">
        <v>459</v>
      </c>
      <c r="AC678">
        <v>5</v>
      </c>
      <c r="AD678">
        <v>36</v>
      </c>
      <c r="AE678" s="38" t="s">
        <v>468</v>
      </c>
      <c r="AF678">
        <v>11</v>
      </c>
      <c r="AG678">
        <v>11</v>
      </c>
      <c r="AH678">
        <v>10</v>
      </c>
      <c r="AI678">
        <v>8</v>
      </c>
      <c r="AJ678">
        <v>3</v>
      </c>
      <c r="AL678" t="s">
        <v>29</v>
      </c>
      <c r="AX678" t="s">
        <v>1393</v>
      </c>
    </row>
    <row r="679" spans="1:50" hidden="1" x14ac:dyDescent="0.25">
      <c r="A679" s="20" t="s">
        <v>130</v>
      </c>
      <c r="B679" s="27" t="s">
        <v>164</v>
      </c>
      <c r="C679">
        <v>4.9800000000000004</v>
      </c>
      <c r="D679">
        <v>4.18</v>
      </c>
      <c r="E679" s="106">
        <v>12</v>
      </c>
      <c r="G679">
        <v>4</v>
      </c>
      <c r="H679">
        <v>14</v>
      </c>
      <c r="J679" s="60" t="s">
        <v>125</v>
      </c>
      <c r="K679" s="69" t="s">
        <v>358</v>
      </c>
      <c r="L679" s="20" t="s">
        <v>165</v>
      </c>
      <c r="M679" s="96"/>
      <c r="N679">
        <v>120</v>
      </c>
      <c r="O679">
        <v>133</v>
      </c>
      <c r="P679">
        <v>1027</v>
      </c>
      <c r="S679">
        <v>17</v>
      </c>
      <c r="U679" s="33" t="str">
        <f>VLOOKUP(AF679, method!$A$1:$B$15, 2, 0)</f>
        <v>留後</v>
      </c>
      <c r="V679">
        <v>2000</v>
      </c>
      <c r="W679">
        <v>2</v>
      </c>
      <c r="X679">
        <v>18</v>
      </c>
      <c r="Y679">
        <v>1</v>
      </c>
      <c r="Z679">
        <v>26</v>
      </c>
      <c r="AA679" s="39" t="s">
        <v>369</v>
      </c>
      <c r="AB679" s="35" t="s">
        <v>377</v>
      </c>
      <c r="AC679">
        <v>5</v>
      </c>
      <c r="AD679">
        <v>38</v>
      </c>
      <c r="AE679" s="37" t="s">
        <v>525</v>
      </c>
      <c r="AF679">
        <v>14</v>
      </c>
      <c r="AG679">
        <v>14</v>
      </c>
      <c r="AH679">
        <v>13</v>
      </c>
      <c r="AI679">
        <v>13</v>
      </c>
      <c r="AJ679">
        <v>12</v>
      </c>
      <c r="AL679" t="s">
        <v>29</v>
      </c>
      <c r="AX679" t="s">
        <v>1393</v>
      </c>
    </row>
    <row r="680" spans="1:50" hidden="1" x14ac:dyDescent="0.25">
      <c r="A680" s="20" t="s">
        <v>130</v>
      </c>
      <c r="B680" s="27" t="s">
        <v>164</v>
      </c>
      <c r="C680">
        <v>49.57</v>
      </c>
      <c r="D680">
        <v>48.87</v>
      </c>
      <c r="E680">
        <v>6</v>
      </c>
      <c r="G680">
        <v>4</v>
      </c>
      <c r="H680">
        <v>9</v>
      </c>
      <c r="J680" s="60" t="s">
        <v>125</v>
      </c>
      <c r="K680" s="69" t="s">
        <v>358</v>
      </c>
      <c r="L680" s="20" t="s">
        <v>165</v>
      </c>
      <c r="M680" s="96"/>
      <c r="N680">
        <v>120</v>
      </c>
      <c r="O680">
        <v>134</v>
      </c>
      <c r="P680">
        <v>1014</v>
      </c>
      <c r="S680">
        <v>15</v>
      </c>
      <c r="U680" s="33" t="str">
        <f>VLOOKUP(AF680, method!$A$1:$B$15, 2, 0)</f>
        <v>留後</v>
      </c>
      <c r="V680">
        <v>1800</v>
      </c>
      <c r="W680">
        <v>1</v>
      </c>
      <c r="X680">
        <v>7</v>
      </c>
      <c r="Y680">
        <v>1</v>
      </c>
      <c r="Z680">
        <v>26</v>
      </c>
      <c r="AA680" s="40" t="s">
        <v>376</v>
      </c>
      <c r="AB680" s="35" t="s">
        <v>377</v>
      </c>
      <c r="AC680">
        <v>5</v>
      </c>
      <c r="AD680">
        <v>40</v>
      </c>
      <c r="AE680" s="38">
        <v>2</v>
      </c>
      <c r="AF680">
        <v>12</v>
      </c>
      <c r="AG680">
        <v>12</v>
      </c>
      <c r="AH680">
        <v>12</v>
      </c>
      <c r="AI680">
        <v>11</v>
      </c>
      <c r="AJ680">
        <v>6</v>
      </c>
      <c r="AL680" t="s">
        <v>29</v>
      </c>
      <c r="AX680" t="s">
        <v>1393</v>
      </c>
    </row>
    <row r="681" spans="1:50" hidden="1" x14ac:dyDescent="0.25">
      <c r="A681" s="20" t="s">
        <v>130</v>
      </c>
      <c r="B681" s="27" t="s">
        <v>164</v>
      </c>
      <c r="C681">
        <v>3.93</v>
      </c>
      <c r="D681">
        <v>3.7300000000000004</v>
      </c>
      <c r="E681" s="106">
        <v>8</v>
      </c>
      <c r="G681">
        <v>4</v>
      </c>
      <c r="H681">
        <v>14</v>
      </c>
      <c r="J681" s="60" t="s">
        <v>125</v>
      </c>
      <c r="K681" s="57" t="s">
        <v>77</v>
      </c>
      <c r="L681" s="20" t="s">
        <v>165</v>
      </c>
      <c r="M681" s="96"/>
      <c r="N681">
        <v>120</v>
      </c>
      <c r="O681">
        <v>115</v>
      </c>
      <c r="P681">
        <v>1015</v>
      </c>
      <c r="S681">
        <v>21</v>
      </c>
      <c r="U681" s="33" t="str">
        <f>VLOOKUP(AF681, method!$A$1:$B$15, 2, 0)</f>
        <v>留後</v>
      </c>
      <c r="V681">
        <v>2000</v>
      </c>
      <c r="W681">
        <v>2</v>
      </c>
      <c r="X681">
        <v>1</v>
      </c>
      <c r="Y681">
        <v>1</v>
      </c>
      <c r="Z681">
        <v>26</v>
      </c>
      <c r="AA681" s="39" t="s">
        <v>390</v>
      </c>
      <c r="AB681" s="35" t="s">
        <v>377</v>
      </c>
      <c r="AC681">
        <v>4</v>
      </c>
      <c r="AD681">
        <v>40</v>
      </c>
      <c r="AE681" s="38" t="s">
        <v>447</v>
      </c>
      <c r="AF681">
        <v>14</v>
      </c>
      <c r="AG681">
        <v>12</v>
      </c>
      <c r="AH681">
        <v>14</v>
      </c>
      <c r="AI681">
        <v>12</v>
      </c>
      <c r="AJ681">
        <v>8</v>
      </c>
      <c r="AL681" t="s">
        <v>29</v>
      </c>
      <c r="AX681" t="s">
        <v>1393</v>
      </c>
    </row>
    <row r="682" spans="1:50" hidden="1" x14ac:dyDescent="0.25">
      <c r="A682" s="20" t="s">
        <v>130</v>
      </c>
      <c r="B682" s="27" t="s">
        <v>164</v>
      </c>
      <c r="C682">
        <v>16.899999999999999</v>
      </c>
      <c r="D682">
        <v>16.399999999999999</v>
      </c>
      <c r="E682" s="15">
        <v>2</v>
      </c>
      <c r="F682" s="90"/>
      <c r="G682">
        <v>4</v>
      </c>
      <c r="H682">
        <v>5</v>
      </c>
      <c r="J682" s="60" t="s">
        <v>125</v>
      </c>
      <c r="K682" s="66" t="s">
        <v>356</v>
      </c>
      <c r="L682" s="20" t="s">
        <v>165</v>
      </c>
      <c r="M682" s="96"/>
      <c r="N682">
        <v>120</v>
      </c>
      <c r="O682">
        <v>135</v>
      </c>
      <c r="P682">
        <v>1020</v>
      </c>
      <c r="S682">
        <v>8.1</v>
      </c>
      <c r="U682" s="31" t="str">
        <f>VLOOKUP(AF682, method!$A$1:$B$15, 2, 0)</f>
        <v>中後</v>
      </c>
      <c r="V682">
        <v>2200</v>
      </c>
      <c r="W682">
        <v>2</v>
      </c>
      <c r="X682">
        <v>17</v>
      </c>
      <c r="Y682">
        <v>12</v>
      </c>
      <c r="Z682">
        <v>25</v>
      </c>
      <c r="AA682" s="40" t="s">
        <v>426</v>
      </c>
      <c r="AB682" s="35" t="s">
        <v>377</v>
      </c>
      <c r="AC682">
        <v>5</v>
      </c>
      <c r="AD682">
        <v>40</v>
      </c>
      <c r="AE682" s="38" t="s">
        <v>470</v>
      </c>
      <c r="AF682">
        <v>9</v>
      </c>
      <c r="AG682">
        <v>8</v>
      </c>
      <c r="AH682">
        <v>7</v>
      </c>
      <c r="AI682">
        <v>7</v>
      </c>
      <c r="AJ682">
        <v>10</v>
      </c>
      <c r="AK682">
        <v>2</v>
      </c>
      <c r="AL682" t="s">
        <v>29</v>
      </c>
      <c r="AX682" t="s">
        <v>1393</v>
      </c>
    </row>
    <row r="683" spans="1:50" hidden="1" x14ac:dyDescent="0.25">
      <c r="A683" s="20" t="s">
        <v>130</v>
      </c>
      <c r="B683" s="27" t="s">
        <v>164</v>
      </c>
      <c r="C683">
        <v>16.8</v>
      </c>
      <c r="D683">
        <v>16.900000000000002</v>
      </c>
      <c r="E683">
        <v>5</v>
      </c>
      <c r="G683">
        <v>4</v>
      </c>
      <c r="H683">
        <v>2</v>
      </c>
      <c r="J683" s="60" t="s">
        <v>125</v>
      </c>
      <c r="K683" s="61" t="s">
        <v>128</v>
      </c>
      <c r="L683" s="20" t="s">
        <v>165</v>
      </c>
      <c r="M683" s="96"/>
      <c r="N683">
        <v>120</v>
      </c>
      <c r="O683">
        <v>117</v>
      </c>
      <c r="P683">
        <v>1018</v>
      </c>
      <c r="S683">
        <v>10</v>
      </c>
      <c r="U683" s="32" t="str">
        <f>VLOOKUP(AF683, method!$A$1:$B$15, 2, 0)</f>
        <v>中前</v>
      </c>
      <c r="V683">
        <v>2200</v>
      </c>
      <c r="W683">
        <v>2</v>
      </c>
      <c r="X683">
        <v>3</v>
      </c>
      <c r="Y683">
        <v>12</v>
      </c>
      <c r="Z683">
        <v>25</v>
      </c>
      <c r="AA683" s="40" t="s">
        <v>446</v>
      </c>
      <c r="AB683" s="35" t="s">
        <v>377</v>
      </c>
      <c r="AC683">
        <v>4</v>
      </c>
      <c r="AD683">
        <v>42</v>
      </c>
      <c r="AE683" s="38" t="s">
        <v>447</v>
      </c>
      <c r="AF683">
        <v>5</v>
      </c>
      <c r="AG683">
        <v>5</v>
      </c>
      <c r="AH683">
        <v>5</v>
      </c>
      <c r="AI683">
        <v>5</v>
      </c>
      <c r="AJ683">
        <v>7</v>
      </c>
      <c r="AK683">
        <v>5</v>
      </c>
      <c r="AL683" t="s">
        <v>29</v>
      </c>
      <c r="AX683" t="s">
        <v>1393</v>
      </c>
    </row>
    <row r="684" spans="1:50" hidden="1" x14ac:dyDescent="0.25">
      <c r="A684" s="20" t="s">
        <v>130</v>
      </c>
      <c r="B684" s="27" t="s">
        <v>164</v>
      </c>
      <c r="C684">
        <v>40.909999999999997</v>
      </c>
      <c r="D684">
        <v>40.909999999999997</v>
      </c>
      <c r="E684">
        <v>5</v>
      </c>
      <c r="G684">
        <v>4</v>
      </c>
      <c r="H684">
        <v>5</v>
      </c>
      <c r="J684" s="60" t="s">
        <v>125</v>
      </c>
      <c r="K684" s="48" t="s">
        <v>37</v>
      </c>
      <c r="L684" s="20" t="s">
        <v>165</v>
      </c>
      <c r="M684" s="96"/>
      <c r="N684">
        <v>120</v>
      </c>
      <c r="O684">
        <v>119</v>
      </c>
      <c r="P684">
        <v>1009</v>
      </c>
      <c r="S684">
        <v>45</v>
      </c>
      <c r="U684" s="32" t="str">
        <f>VLOOKUP(AF684, method!$A$1:$B$15, 2, 0)</f>
        <v>中前</v>
      </c>
      <c r="V684">
        <v>1650</v>
      </c>
      <c r="W684">
        <v>1</v>
      </c>
      <c r="X684">
        <v>19</v>
      </c>
      <c r="Y684">
        <v>11</v>
      </c>
      <c r="Z684">
        <v>25</v>
      </c>
      <c r="AA684" s="40" t="s">
        <v>426</v>
      </c>
      <c r="AB684" s="35" t="s">
        <v>377</v>
      </c>
      <c r="AC684">
        <v>4</v>
      </c>
      <c r="AD684">
        <v>44</v>
      </c>
      <c r="AE684" s="37">
        <v>3</v>
      </c>
      <c r="AF684">
        <v>7</v>
      </c>
      <c r="AG684">
        <v>6</v>
      </c>
      <c r="AH684">
        <v>5</v>
      </c>
      <c r="AI684">
        <v>5</v>
      </c>
      <c r="AL684" t="s">
        <v>29</v>
      </c>
      <c r="AX684" t="s">
        <v>1393</v>
      </c>
    </row>
    <row r="685" spans="1:50" hidden="1" x14ac:dyDescent="0.25">
      <c r="A685" s="20" t="s">
        <v>130</v>
      </c>
      <c r="B685" s="27" t="s">
        <v>164</v>
      </c>
      <c r="C685">
        <v>50.27</v>
      </c>
      <c r="D685">
        <v>50.07</v>
      </c>
      <c r="E685">
        <v>10</v>
      </c>
      <c r="G685">
        <v>4</v>
      </c>
      <c r="H685">
        <v>5</v>
      </c>
      <c r="J685" s="60" t="s">
        <v>125</v>
      </c>
      <c r="K685" s="51" t="s">
        <v>52</v>
      </c>
      <c r="L685" s="20" t="s">
        <v>165</v>
      </c>
      <c r="M685" s="96"/>
      <c r="N685">
        <v>120</v>
      </c>
      <c r="O685">
        <v>125</v>
      </c>
      <c r="P685">
        <v>1002</v>
      </c>
      <c r="S685">
        <v>45</v>
      </c>
      <c r="U685" s="33" t="str">
        <f>VLOOKUP(AF685, method!$A$1:$B$15, 2, 0)</f>
        <v>留後</v>
      </c>
      <c r="V685">
        <v>1800</v>
      </c>
      <c r="W685">
        <v>1</v>
      </c>
      <c r="X685">
        <v>2</v>
      </c>
      <c r="Y685">
        <v>11</v>
      </c>
      <c r="Z685">
        <v>25</v>
      </c>
      <c r="AA685" s="40" t="s">
        <v>398</v>
      </c>
      <c r="AB685" s="35" t="s">
        <v>370</v>
      </c>
      <c r="AC685">
        <v>4</v>
      </c>
      <c r="AD685">
        <v>46</v>
      </c>
      <c r="AE685" s="37" t="s">
        <v>570</v>
      </c>
      <c r="AF685">
        <v>12</v>
      </c>
      <c r="AG685">
        <v>10</v>
      </c>
      <c r="AH685">
        <v>10</v>
      </c>
      <c r="AI685">
        <v>10</v>
      </c>
      <c r="AJ685">
        <v>10</v>
      </c>
      <c r="AL685" t="s">
        <v>29</v>
      </c>
      <c r="AX685" t="s">
        <v>1393</v>
      </c>
    </row>
    <row r="686" spans="1:50" hidden="1" x14ac:dyDescent="0.25">
      <c r="A686" s="20" t="s">
        <v>130</v>
      </c>
      <c r="B686" s="27" t="s">
        <v>164</v>
      </c>
      <c r="C686">
        <v>48.48</v>
      </c>
      <c r="D686">
        <v>48.279999999999994</v>
      </c>
      <c r="E686">
        <v>14</v>
      </c>
      <c r="G686">
        <v>4</v>
      </c>
      <c r="H686">
        <v>1</v>
      </c>
      <c r="J686" s="60" t="s">
        <v>125</v>
      </c>
      <c r="K686" s="51" t="s">
        <v>52</v>
      </c>
      <c r="L686" s="20" t="s">
        <v>165</v>
      </c>
      <c r="M686" s="96"/>
      <c r="N686">
        <v>120</v>
      </c>
      <c r="O686">
        <v>125</v>
      </c>
      <c r="P686">
        <v>1001</v>
      </c>
      <c r="S686">
        <v>27</v>
      </c>
      <c r="U686" s="31" t="str">
        <f>VLOOKUP(AF686, method!$A$1:$B$15, 2, 0)</f>
        <v>中後</v>
      </c>
      <c r="V686">
        <v>1800</v>
      </c>
      <c r="W686">
        <v>1</v>
      </c>
      <c r="X686">
        <v>19</v>
      </c>
      <c r="Y686">
        <v>10</v>
      </c>
      <c r="Z686">
        <v>25</v>
      </c>
      <c r="AA686" s="39" t="s">
        <v>430</v>
      </c>
      <c r="AB686" s="35" t="s">
        <v>370</v>
      </c>
      <c r="AC686">
        <v>4</v>
      </c>
      <c r="AD686">
        <v>48</v>
      </c>
      <c r="AE686" s="37">
        <v>11</v>
      </c>
      <c r="AF686">
        <v>10</v>
      </c>
      <c r="AG686">
        <v>10</v>
      </c>
      <c r="AH686">
        <v>8</v>
      </c>
      <c r="AI686">
        <v>8</v>
      </c>
      <c r="AJ686">
        <v>14</v>
      </c>
      <c r="AL686" t="s">
        <v>29</v>
      </c>
      <c r="AX686" t="s">
        <v>1393</v>
      </c>
    </row>
    <row r="687" spans="1:50" hidden="1" x14ac:dyDescent="0.25">
      <c r="A687" s="20" t="s">
        <v>130</v>
      </c>
      <c r="B687" s="27" t="s">
        <v>164</v>
      </c>
      <c r="C687">
        <v>46.91</v>
      </c>
      <c r="D687">
        <v>46.609999999999992</v>
      </c>
      <c r="E687">
        <v>6</v>
      </c>
      <c r="G687">
        <v>4</v>
      </c>
      <c r="H687">
        <v>9</v>
      </c>
      <c r="J687" s="60" t="s">
        <v>125</v>
      </c>
      <c r="K687" s="51" t="s">
        <v>52</v>
      </c>
      <c r="L687" s="20" t="s">
        <v>165</v>
      </c>
      <c r="M687" s="96"/>
      <c r="N687">
        <v>120</v>
      </c>
      <c r="O687">
        <v>123</v>
      </c>
      <c r="P687">
        <v>1003</v>
      </c>
      <c r="S687">
        <v>52</v>
      </c>
      <c r="U687" s="33" t="str">
        <f>VLOOKUP(AF687, method!$A$1:$B$15, 2, 0)</f>
        <v>留後</v>
      </c>
      <c r="V687">
        <v>1800</v>
      </c>
      <c r="W687">
        <v>1</v>
      </c>
      <c r="X687">
        <v>1</v>
      </c>
      <c r="Y687">
        <v>10</v>
      </c>
      <c r="Z687">
        <v>25</v>
      </c>
      <c r="AA687" s="39" t="s">
        <v>384</v>
      </c>
      <c r="AB687" s="35" t="s">
        <v>370</v>
      </c>
      <c r="AC687">
        <v>4</v>
      </c>
      <c r="AD687">
        <v>48</v>
      </c>
      <c r="AE687" s="38" t="s">
        <v>550</v>
      </c>
      <c r="AF687">
        <v>13</v>
      </c>
      <c r="AG687">
        <v>10</v>
      </c>
      <c r="AH687">
        <v>9</v>
      </c>
      <c r="AI687">
        <v>7</v>
      </c>
      <c r="AJ687">
        <v>6</v>
      </c>
      <c r="AL687" t="s">
        <v>29</v>
      </c>
      <c r="AX687" t="s">
        <v>1393</v>
      </c>
    </row>
    <row r="688" spans="1:50" hidden="1" x14ac:dyDescent="0.25">
      <c r="A688" s="20" t="s">
        <v>130</v>
      </c>
      <c r="B688" s="27" t="s">
        <v>164</v>
      </c>
      <c r="C688">
        <v>49.28</v>
      </c>
      <c r="D688">
        <v>48.98</v>
      </c>
      <c r="E688">
        <v>8</v>
      </c>
      <c r="G688">
        <v>4</v>
      </c>
      <c r="H688">
        <v>8</v>
      </c>
      <c r="J688" s="60" t="s">
        <v>125</v>
      </c>
      <c r="K688" s="51" t="s">
        <v>52</v>
      </c>
      <c r="L688" s="20" t="s">
        <v>165</v>
      </c>
      <c r="M688" s="96"/>
      <c r="N688">
        <v>120</v>
      </c>
      <c r="O688">
        <v>123</v>
      </c>
      <c r="P688">
        <v>1003</v>
      </c>
      <c r="S688">
        <v>36</v>
      </c>
      <c r="U688" s="33" t="str">
        <f>VLOOKUP(AF688, method!$A$1:$B$15, 2, 0)</f>
        <v>留後</v>
      </c>
      <c r="V688">
        <v>1800</v>
      </c>
      <c r="W688">
        <v>1</v>
      </c>
      <c r="X688">
        <v>17</v>
      </c>
      <c r="Y688">
        <v>9</v>
      </c>
      <c r="Z688">
        <v>25</v>
      </c>
      <c r="AA688" s="40" t="s">
        <v>426</v>
      </c>
      <c r="AB688" s="35" t="s">
        <v>370</v>
      </c>
      <c r="AC688">
        <v>4</v>
      </c>
      <c r="AD688">
        <v>48</v>
      </c>
      <c r="AE688" s="37" t="s">
        <v>423</v>
      </c>
      <c r="AF688">
        <v>11</v>
      </c>
      <c r="AG688">
        <v>11</v>
      </c>
      <c r="AH688">
        <v>11</v>
      </c>
      <c r="AI688">
        <v>11</v>
      </c>
      <c r="AJ688">
        <v>8</v>
      </c>
      <c r="AL688" t="s">
        <v>29</v>
      </c>
      <c r="AX688" t="s">
        <v>1393</v>
      </c>
    </row>
    <row r="689" spans="1:50" hidden="1" x14ac:dyDescent="0.25">
      <c r="A689" s="20" t="s">
        <v>130</v>
      </c>
      <c r="B689" s="27" t="s">
        <v>164</v>
      </c>
      <c r="C689">
        <v>3</v>
      </c>
      <c r="D689">
        <v>2.5999999999999996</v>
      </c>
      <c r="E689">
        <v>9</v>
      </c>
      <c r="G689">
        <v>4</v>
      </c>
      <c r="H689">
        <v>10</v>
      </c>
      <c r="J689" s="60" t="s">
        <v>125</v>
      </c>
      <c r="K689" s="57" t="s">
        <v>77</v>
      </c>
      <c r="L689" s="20" t="s">
        <v>165</v>
      </c>
      <c r="M689" s="96"/>
      <c r="N689">
        <v>120</v>
      </c>
      <c r="O689">
        <v>125</v>
      </c>
      <c r="P689">
        <v>997</v>
      </c>
      <c r="S689">
        <v>22</v>
      </c>
      <c r="U689" s="33" t="str">
        <f>VLOOKUP(AF689, method!$A$1:$B$15, 2, 0)</f>
        <v>留後</v>
      </c>
      <c r="V689">
        <v>2000</v>
      </c>
      <c r="W689">
        <v>2</v>
      </c>
      <c r="X689">
        <v>28</v>
      </c>
      <c r="Y689">
        <v>6</v>
      </c>
      <c r="Z689">
        <v>25</v>
      </c>
      <c r="AA689" s="39" t="s">
        <v>394</v>
      </c>
      <c r="AB689" s="35" t="s">
        <v>377</v>
      </c>
      <c r="AC689">
        <v>4</v>
      </c>
      <c r="AD689">
        <v>48</v>
      </c>
      <c r="AE689" s="37">
        <v>6</v>
      </c>
      <c r="AF689">
        <v>11</v>
      </c>
      <c r="AG689">
        <v>11</v>
      </c>
      <c r="AH689">
        <v>11</v>
      </c>
      <c r="AI689">
        <v>9</v>
      </c>
      <c r="AJ689">
        <v>9</v>
      </c>
      <c r="AL689" t="s">
        <v>29</v>
      </c>
      <c r="AX689" t="s">
        <v>1393</v>
      </c>
    </row>
    <row r="690" spans="1:50" hidden="1" x14ac:dyDescent="0.25">
      <c r="A690" s="20" t="s">
        <v>130</v>
      </c>
      <c r="B690" s="27" t="s">
        <v>164</v>
      </c>
      <c r="C690">
        <v>48.53</v>
      </c>
      <c r="D690">
        <v>48.23</v>
      </c>
      <c r="E690">
        <v>10</v>
      </c>
      <c r="G690">
        <v>4</v>
      </c>
      <c r="H690">
        <v>8</v>
      </c>
      <c r="J690" s="60" t="s">
        <v>125</v>
      </c>
      <c r="K690" s="52" t="s">
        <v>56</v>
      </c>
      <c r="L690" s="20" t="s">
        <v>165</v>
      </c>
      <c r="M690" s="96"/>
      <c r="N690">
        <v>120</v>
      </c>
      <c r="O690">
        <v>123</v>
      </c>
      <c r="P690">
        <v>991</v>
      </c>
      <c r="S690">
        <v>12</v>
      </c>
      <c r="U690" s="33" t="str">
        <f>VLOOKUP(AF690, method!$A$1:$B$15, 2, 0)</f>
        <v>留後</v>
      </c>
      <c r="V690">
        <v>1800</v>
      </c>
      <c r="W690">
        <v>1</v>
      </c>
      <c r="X690">
        <v>14</v>
      </c>
      <c r="Y690">
        <v>6</v>
      </c>
      <c r="Z690">
        <v>25</v>
      </c>
      <c r="AA690" s="39" t="s">
        <v>430</v>
      </c>
      <c r="AB690" s="35" t="s">
        <v>377</v>
      </c>
      <c r="AC690">
        <v>4</v>
      </c>
      <c r="AD690">
        <v>48</v>
      </c>
      <c r="AE690" s="37" t="s">
        <v>416</v>
      </c>
      <c r="AF690">
        <v>12</v>
      </c>
      <c r="AG690">
        <v>13</v>
      </c>
      <c r="AH690">
        <v>11</v>
      </c>
      <c r="AI690">
        <v>12</v>
      </c>
      <c r="AJ690">
        <v>10</v>
      </c>
      <c r="AL690" t="s">
        <v>29</v>
      </c>
      <c r="AX690" t="s">
        <v>1393</v>
      </c>
    </row>
    <row r="691" spans="1:50" hidden="1" x14ac:dyDescent="0.25">
      <c r="A691" s="20" t="s">
        <v>130</v>
      </c>
      <c r="B691" s="27" t="s">
        <v>164</v>
      </c>
      <c r="C691">
        <v>15.5</v>
      </c>
      <c r="D691">
        <v>15.4</v>
      </c>
      <c r="E691" s="15">
        <v>2</v>
      </c>
      <c r="F691" s="90"/>
      <c r="G691">
        <v>4</v>
      </c>
      <c r="H691">
        <v>7</v>
      </c>
      <c r="J691" s="60" t="s">
        <v>125</v>
      </c>
      <c r="K691" s="57" t="s">
        <v>77</v>
      </c>
      <c r="L691" s="20" t="s">
        <v>165</v>
      </c>
      <c r="M691" s="96"/>
      <c r="N691">
        <v>120</v>
      </c>
      <c r="O691">
        <v>123</v>
      </c>
      <c r="P691">
        <v>996</v>
      </c>
      <c r="S691">
        <v>4.4000000000000004</v>
      </c>
      <c r="U691" s="31" t="str">
        <f>VLOOKUP(AF691, method!$A$1:$B$15, 2, 0)</f>
        <v>中後</v>
      </c>
      <c r="V691">
        <v>2200</v>
      </c>
      <c r="W691">
        <v>2</v>
      </c>
      <c r="X691">
        <v>28</v>
      </c>
      <c r="Y691">
        <v>5</v>
      </c>
      <c r="Z691">
        <v>25</v>
      </c>
      <c r="AA691" s="40" t="s">
        <v>446</v>
      </c>
      <c r="AB691" s="35" t="s">
        <v>370</v>
      </c>
      <c r="AC691">
        <v>4</v>
      </c>
      <c r="AD691">
        <v>46</v>
      </c>
      <c r="AE691" s="38" t="s">
        <v>470</v>
      </c>
      <c r="AF691">
        <v>9</v>
      </c>
      <c r="AG691">
        <v>8</v>
      </c>
      <c r="AH691">
        <v>7</v>
      </c>
      <c r="AI691">
        <v>6</v>
      </c>
      <c r="AJ691">
        <v>5</v>
      </c>
      <c r="AK691">
        <v>2</v>
      </c>
      <c r="AL691" t="s">
        <v>29</v>
      </c>
      <c r="AX691" t="s">
        <v>1393</v>
      </c>
    </row>
    <row r="692" spans="1:50" hidden="1" x14ac:dyDescent="0.25">
      <c r="A692" s="20" t="s">
        <v>130</v>
      </c>
      <c r="B692" s="27" t="s">
        <v>164</v>
      </c>
      <c r="C692">
        <v>17.78</v>
      </c>
      <c r="D692">
        <v>17.880000000000003</v>
      </c>
      <c r="E692" s="15">
        <v>1</v>
      </c>
      <c r="F692" s="90"/>
      <c r="G692">
        <v>4</v>
      </c>
      <c r="H692">
        <v>7</v>
      </c>
      <c r="J692" s="60" t="s">
        <v>125</v>
      </c>
      <c r="K692" s="57" t="s">
        <v>77</v>
      </c>
      <c r="L692" s="20" t="s">
        <v>165</v>
      </c>
      <c r="M692" s="96"/>
      <c r="N692">
        <v>120</v>
      </c>
      <c r="O692">
        <v>118</v>
      </c>
      <c r="P692">
        <v>994</v>
      </c>
      <c r="S692">
        <v>7.7</v>
      </c>
      <c r="U692" s="32" t="str">
        <f>VLOOKUP(AF692, method!$A$1:$B$15, 2, 0)</f>
        <v>中前</v>
      </c>
      <c r="V692">
        <v>2200</v>
      </c>
      <c r="W692">
        <v>2</v>
      </c>
      <c r="X692">
        <v>7</v>
      </c>
      <c r="Y692">
        <v>5</v>
      </c>
      <c r="Z692">
        <v>25</v>
      </c>
      <c r="AA692" s="40" t="s">
        <v>376</v>
      </c>
      <c r="AB692" s="35" t="s">
        <v>377</v>
      </c>
      <c r="AC692">
        <v>4</v>
      </c>
      <c r="AD692">
        <v>40</v>
      </c>
      <c r="AE692" s="38" t="s">
        <v>468</v>
      </c>
      <c r="AF692">
        <v>7</v>
      </c>
      <c r="AG692">
        <v>6</v>
      </c>
      <c r="AH692">
        <v>6</v>
      </c>
      <c r="AI692">
        <v>6</v>
      </c>
      <c r="AJ692">
        <v>5</v>
      </c>
      <c r="AK692">
        <v>1</v>
      </c>
      <c r="AL692" t="s">
        <v>29</v>
      </c>
      <c r="AX692" t="s">
        <v>1393</v>
      </c>
    </row>
    <row r="693" spans="1:50" hidden="1" x14ac:dyDescent="0.25">
      <c r="A693" s="20" t="s">
        <v>130</v>
      </c>
      <c r="B693" s="27" t="s">
        <v>164</v>
      </c>
      <c r="C693">
        <v>16.8</v>
      </c>
      <c r="D693">
        <v>16.900000000000002</v>
      </c>
      <c r="E693" s="15">
        <v>2</v>
      </c>
      <c r="F693" s="90"/>
      <c r="G693">
        <v>4</v>
      </c>
      <c r="H693">
        <v>3</v>
      </c>
      <c r="J693" s="60" t="s">
        <v>125</v>
      </c>
      <c r="K693" s="57" t="s">
        <v>77</v>
      </c>
      <c r="L693" s="20" t="s">
        <v>165</v>
      </c>
      <c r="M693" s="96"/>
      <c r="N693">
        <v>120</v>
      </c>
      <c r="O693">
        <v>116</v>
      </c>
      <c r="P693">
        <v>1004</v>
      </c>
      <c r="S693">
        <v>8.6</v>
      </c>
      <c r="U693" s="32" t="str">
        <f>VLOOKUP(AF693, method!$A$1:$B$15, 2, 0)</f>
        <v>中前</v>
      </c>
      <c r="V693">
        <v>2200</v>
      </c>
      <c r="W693">
        <v>2</v>
      </c>
      <c r="X693">
        <v>16</v>
      </c>
      <c r="Y693">
        <v>4</v>
      </c>
      <c r="Z693">
        <v>25</v>
      </c>
      <c r="AA693" s="40" t="s">
        <v>426</v>
      </c>
      <c r="AB693" s="35" t="s">
        <v>370</v>
      </c>
      <c r="AC693">
        <v>4</v>
      </c>
      <c r="AD693">
        <v>39</v>
      </c>
      <c r="AE693" s="38" t="s">
        <v>463</v>
      </c>
      <c r="AF693">
        <v>7</v>
      </c>
      <c r="AG693">
        <v>7</v>
      </c>
      <c r="AH693">
        <v>8</v>
      </c>
      <c r="AI693">
        <v>11</v>
      </c>
      <c r="AJ693">
        <v>11</v>
      </c>
      <c r="AK693">
        <v>2</v>
      </c>
      <c r="AL693" t="s">
        <v>29</v>
      </c>
      <c r="AX693" t="s">
        <v>1393</v>
      </c>
    </row>
    <row r="694" spans="1:50" hidden="1" x14ac:dyDescent="0.25">
      <c r="A694" s="20" t="s">
        <v>130</v>
      </c>
      <c r="B694" s="27" t="s">
        <v>164</v>
      </c>
      <c r="C694">
        <v>3.12</v>
      </c>
      <c r="D694">
        <v>2.62</v>
      </c>
      <c r="E694">
        <v>5</v>
      </c>
      <c r="G694">
        <v>4</v>
      </c>
      <c r="H694">
        <v>6</v>
      </c>
      <c r="J694" s="60" t="s">
        <v>125</v>
      </c>
      <c r="K694" s="50" t="s">
        <v>46</v>
      </c>
      <c r="L694" s="20" t="s">
        <v>165</v>
      </c>
      <c r="M694" s="96"/>
      <c r="N694">
        <v>120</v>
      </c>
      <c r="O694">
        <v>135</v>
      </c>
      <c r="P694">
        <v>1010</v>
      </c>
      <c r="S694">
        <v>8</v>
      </c>
      <c r="U694" s="31" t="str">
        <f>VLOOKUP(AF694, method!$A$1:$B$15, 2, 0)</f>
        <v>中後</v>
      </c>
      <c r="V694">
        <v>2000</v>
      </c>
      <c r="W694">
        <v>2</v>
      </c>
      <c r="X694">
        <v>6</v>
      </c>
      <c r="Y694">
        <v>4</v>
      </c>
      <c r="Z694">
        <v>25</v>
      </c>
      <c r="AA694" s="39" t="s">
        <v>390</v>
      </c>
      <c r="AB694" s="35" t="s">
        <v>377</v>
      </c>
      <c r="AC694">
        <v>5</v>
      </c>
      <c r="AD694">
        <v>40</v>
      </c>
      <c r="AE694" s="38" t="s">
        <v>517</v>
      </c>
      <c r="AF694">
        <v>9</v>
      </c>
      <c r="AG694">
        <v>8</v>
      </c>
      <c r="AH694">
        <v>8</v>
      </c>
      <c r="AI694">
        <v>8</v>
      </c>
      <c r="AJ694">
        <v>5</v>
      </c>
      <c r="AL694" t="s">
        <v>736</v>
      </c>
      <c r="AX694" t="s">
        <v>1393</v>
      </c>
    </row>
    <row r="695" spans="1:50" hidden="1" x14ac:dyDescent="0.25">
      <c r="A695" s="20" t="s">
        <v>130</v>
      </c>
      <c r="B695" s="27" t="s">
        <v>164</v>
      </c>
      <c r="C695">
        <v>39.700000000000003</v>
      </c>
      <c r="D695">
        <v>39.5</v>
      </c>
      <c r="E695">
        <v>6</v>
      </c>
      <c r="G695">
        <v>4</v>
      </c>
      <c r="H695">
        <v>8</v>
      </c>
      <c r="J695" s="60" t="s">
        <v>125</v>
      </c>
      <c r="K695" s="77" t="s">
        <v>586</v>
      </c>
      <c r="L695" s="20" t="s">
        <v>165</v>
      </c>
      <c r="M695" s="96"/>
      <c r="N695">
        <v>120</v>
      </c>
      <c r="O695">
        <v>119</v>
      </c>
      <c r="P695">
        <v>1014</v>
      </c>
      <c r="S695">
        <v>32</v>
      </c>
      <c r="U695" s="33" t="str">
        <f>VLOOKUP(AF695, method!$A$1:$B$15, 2, 0)</f>
        <v>留後</v>
      </c>
      <c r="V695">
        <v>1650</v>
      </c>
      <c r="W695">
        <v>1</v>
      </c>
      <c r="X695">
        <v>26</v>
      </c>
      <c r="Y695">
        <v>3</v>
      </c>
      <c r="Z695">
        <v>25</v>
      </c>
      <c r="AA695" s="41" t="s">
        <v>400</v>
      </c>
      <c r="AB695" s="35" t="s">
        <v>377</v>
      </c>
      <c r="AC695">
        <v>4</v>
      </c>
      <c r="AD695">
        <v>42</v>
      </c>
      <c r="AE695" s="37" t="s">
        <v>414</v>
      </c>
      <c r="AF695">
        <v>14</v>
      </c>
      <c r="AG695">
        <v>14</v>
      </c>
      <c r="AH695">
        <v>13</v>
      </c>
      <c r="AI695">
        <v>6</v>
      </c>
      <c r="AL695" t="s">
        <v>737</v>
      </c>
      <c r="AX695" t="s">
        <v>1393</v>
      </c>
    </row>
    <row r="696" spans="1:50" hidden="1" x14ac:dyDescent="0.25">
      <c r="A696" s="20" t="s">
        <v>130</v>
      </c>
      <c r="B696" s="27" t="s">
        <v>164</v>
      </c>
      <c r="C696">
        <v>17.82</v>
      </c>
      <c r="D696">
        <v>17.62</v>
      </c>
      <c r="E696">
        <v>9</v>
      </c>
      <c r="G696">
        <v>4</v>
      </c>
      <c r="H696">
        <v>9</v>
      </c>
      <c r="J696" s="60" t="s">
        <v>125</v>
      </c>
      <c r="K696" s="61" t="s">
        <v>128</v>
      </c>
      <c r="L696" s="20" t="s">
        <v>165</v>
      </c>
      <c r="M696" s="96"/>
      <c r="N696">
        <v>120</v>
      </c>
      <c r="O696">
        <v>120</v>
      </c>
      <c r="P696">
        <v>1010</v>
      </c>
      <c r="S696">
        <v>17</v>
      </c>
      <c r="U696" s="33" t="str">
        <f>VLOOKUP(AF696, method!$A$1:$B$15, 2, 0)</f>
        <v>留後</v>
      </c>
      <c r="V696">
        <v>2200</v>
      </c>
      <c r="W696">
        <v>2</v>
      </c>
      <c r="X696">
        <v>26</v>
      </c>
      <c r="Y696">
        <v>2</v>
      </c>
      <c r="Z696">
        <v>25</v>
      </c>
      <c r="AA696" s="40" t="s">
        <v>398</v>
      </c>
      <c r="AB696" s="35" t="s">
        <v>377</v>
      </c>
      <c r="AC696">
        <v>4</v>
      </c>
      <c r="AD696">
        <v>44</v>
      </c>
      <c r="AE696" s="37" t="s">
        <v>416</v>
      </c>
      <c r="AF696">
        <v>12</v>
      </c>
      <c r="AG696">
        <v>12</v>
      </c>
      <c r="AH696">
        <v>12</v>
      </c>
      <c r="AI696">
        <v>12</v>
      </c>
      <c r="AJ696">
        <v>12</v>
      </c>
      <c r="AK696">
        <v>9</v>
      </c>
      <c r="AL696" t="s">
        <v>738</v>
      </c>
      <c r="AX696" t="s">
        <v>1393</v>
      </c>
    </row>
    <row r="697" spans="1:50" hidden="1" x14ac:dyDescent="0.25">
      <c r="A697" s="20" t="s">
        <v>130</v>
      </c>
      <c r="B697" s="27" t="s">
        <v>164</v>
      </c>
      <c r="C697">
        <v>52.42</v>
      </c>
      <c r="D697">
        <v>52.42</v>
      </c>
      <c r="E697">
        <v>5</v>
      </c>
      <c r="G697">
        <v>4</v>
      </c>
      <c r="H697">
        <v>7</v>
      </c>
      <c r="J697" s="60" t="s">
        <v>125</v>
      </c>
      <c r="K697" s="60" t="s">
        <v>125</v>
      </c>
      <c r="L697" s="20" t="s">
        <v>165</v>
      </c>
      <c r="M697" s="96"/>
      <c r="N697">
        <v>120</v>
      </c>
      <c r="O697">
        <v>121</v>
      </c>
      <c r="P697">
        <v>991</v>
      </c>
      <c r="S697">
        <v>24</v>
      </c>
      <c r="U697" s="33" t="str">
        <f>VLOOKUP(AF697, method!$A$1:$B$15, 2, 0)</f>
        <v>留後</v>
      </c>
      <c r="V697">
        <v>1800</v>
      </c>
      <c r="W697">
        <v>1</v>
      </c>
      <c r="X697">
        <v>12</v>
      </c>
      <c r="Y697">
        <v>2</v>
      </c>
      <c r="Z697">
        <v>25</v>
      </c>
      <c r="AA697" s="41" t="s">
        <v>400</v>
      </c>
      <c r="AB697" s="36" t="s">
        <v>487</v>
      </c>
      <c r="AC697">
        <v>4</v>
      </c>
      <c r="AD697">
        <v>46</v>
      </c>
      <c r="AE697" s="37">
        <v>10</v>
      </c>
      <c r="AF697">
        <v>11</v>
      </c>
      <c r="AG697">
        <v>11</v>
      </c>
      <c r="AH697">
        <v>12</v>
      </c>
      <c r="AI697">
        <v>9</v>
      </c>
      <c r="AJ697">
        <v>5</v>
      </c>
      <c r="AL697" t="s">
        <v>739</v>
      </c>
      <c r="AX697" t="s">
        <v>1393</v>
      </c>
    </row>
    <row r="698" spans="1:50" hidden="1" x14ac:dyDescent="0.25">
      <c r="A698" s="20" t="s">
        <v>130</v>
      </c>
      <c r="B698" s="27" t="s">
        <v>164</v>
      </c>
      <c r="C698">
        <v>3.89</v>
      </c>
      <c r="D698">
        <v>3.59</v>
      </c>
      <c r="E698">
        <v>10</v>
      </c>
      <c r="G698">
        <v>4</v>
      </c>
      <c r="H698">
        <v>11</v>
      </c>
      <c r="J698" s="60" t="s">
        <v>125</v>
      </c>
      <c r="K698" s="51" t="s">
        <v>52</v>
      </c>
      <c r="L698" s="20" t="s">
        <v>165</v>
      </c>
      <c r="M698" s="96"/>
      <c r="N698">
        <v>120</v>
      </c>
      <c r="O698">
        <v>124</v>
      </c>
      <c r="P698">
        <v>1016</v>
      </c>
      <c r="S698">
        <v>28</v>
      </c>
      <c r="U698" s="31" t="str">
        <f>VLOOKUP(AF698, method!$A$1:$B$15, 2, 0)</f>
        <v>中後</v>
      </c>
      <c r="V698">
        <v>2000</v>
      </c>
      <c r="W698">
        <v>2</v>
      </c>
      <c r="X698">
        <v>22</v>
      </c>
      <c r="Y698">
        <v>12</v>
      </c>
      <c r="Z698">
        <v>24</v>
      </c>
      <c r="AA698" s="39" t="s">
        <v>384</v>
      </c>
      <c r="AB698" s="35" t="s">
        <v>377</v>
      </c>
      <c r="AC698">
        <v>4</v>
      </c>
      <c r="AD698">
        <v>48</v>
      </c>
      <c r="AE698" s="37" t="s">
        <v>436</v>
      </c>
      <c r="AF698">
        <v>10</v>
      </c>
      <c r="AG698">
        <v>12</v>
      </c>
      <c r="AH698">
        <v>11</v>
      </c>
      <c r="AI698">
        <v>13</v>
      </c>
      <c r="AJ698">
        <v>10</v>
      </c>
      <c r="AL698" t="s">
        <v>29</v>
      </c>
      <c r="AX698" t="s">
        <v>1393</v>
      </c>
    </row>
    <row r="699" spans="1:50" hidden="1" x14ac:dyDescent="0.25">
      <c r="A699" s="20" t="s">
        <v>130</v>
      </c>
      <c r="B699" s="27" t="s">
        <v>164</v>
      </c>
      <c r="C699">
        <v>16.899999999999999</v>
      </c>
      <c r="D699">
        <v>16.7</v>
      </c>
      <c r="E699">
        <v>6</v>
      </c>
      <c r="G699">
        <v>4</v>
      </c>
      <c r="H699">
        <v>7</v>
      </c>
      <c r="J699" s="60" t="s">
        <v>125</v>
      </c>
      <c r="K699" s="50" t="s">
        <v>46</v>
      </c>
      <c r="L699" s="20" t="s">
        <v>165</v>
      </c>
      <c r="M699" s="96"/>
      <c r="N699">
        <v>120</v>
      </c>
      <c r="O699">
        <v>127</v>
      </c>
      <c r="P699">
        <v>1012</v>
      </c>
      <c r="S699">
        <v>19</v>
      </c>
      <c r="U699" s="31" t="str">
        <f>VLOOKUP(AF699, method!$A$1:$B$15, 2, 0)</f>
        <v>中後</v>
      </c>
      <c r="V699">
        <v>2200</v>
      </c>
      <c r="W699">
        <v>2</v>
      </c>
      <c r="X699">
        <v>27</v>
      </c>
      <c r="Y699">
        <v>11</v>
      </c>
      <c r="Z699">
        <v>24</v>
      </c>
      <c r="AA699" s="40" t="s">
        <v>446</v>
      </c>
      <c r="AB699" s="35" t="s">
        <v>377</v>
      </c>
      <c r="AC699">
        <v>4</v>
      </c>
      <c r="AD699">
        <v>50</v>
      </c>
      <c r="AE699" s="37" t="s">
        <v>531</v>
      </c>
      <c r="AF699">
        <v>8</v>
      </c>
      <c r="AG699">
        <v>7</v>
      </c>
      <c r="AH699">
        <v>9</v>
      </c>
      <c r="AI699">
        <v>9</v>
      </c>
      <c r="AJ699">
        <v>7</v>
      </c>
      <c r="AK699">
        <v>6</v>
      </c>
      <c r="AL699" t="s">
        <v>29</v>
      </c>
      <c r="AX699" t="s">
        <v>1393</v>
      </c>
    </row>
    <row r="700" spans="1:50" hidden="1" x14ac:dyDescent="0.25">
      <c r="A700" s="20" t="s">
        <v>130</v>
      </c>
      <c r="B700" s="27" t="s">
        <v>164</v>
      </c>
      <c r="C700">
        <v>2.84</v>
      </c>
      <c r="D700">
        <v>2.34</v>
      </c>
      <c r="E700">
        <v>11</v>
      </c>
      <c r="G700">
        <v>4</v>
      </c>
      <c r="H700">
        <v>9</v>
      </c>
      <c r="J700" s="60" t="s">
        <v>125</v>
      </c>
      <c r="K700" s="50" t="s">
        <v>46</v>
      </c>
      <c r="L700" s="20" t="s">
        <v>165</v>
      </c>
      <c r="M700" s="96"/>
      <c r="N700">
        <v>120</v>
      </c>
      <c r="O700">
        <v>129</v>
      </c>
      <c r="P700">
        <v>1013</v>
      </c>
      <c r="S700">
        <v>22</v>
      </c>
      <c r="U700" s="31" t="str">
        <f>VLOOKUP(AF700, method!$A$1:$B$15, 2, 0)</f>
        <v>中後</v>
      </c>
      <c r="V700">
        <v>2000</v>
      </c>
      <c r="W700">
        <v>2</v>
      </c>
      <c r="X700">
        <v>9</v>
      </c>
      <c r="Y700">
        <v>11</v>
      </c>
      <c r="Z700">
        <v>24</v>
      </c>
      <c r="AA700" s="39" t="s">
        <v>384</v>
      </c>
      <c r="AB700" s="35" t="s">
        <v>377</v>
      </c>
      <c r="AC700">
        <v>4</v>
      </c>
      <c r="AD700">
        <v>52</v>
      </c>
      <c r="AE700" s="37">
        <v>6</v>
      </c>
      <c r="AF700">
        <v>10</v>
      </c>
      <c r="AG700">
        <v>10</v>
      </c>
      <c r="AH700">
        <v>11</v>
      </c>
      <c r="AI700">
        <v>12</v>
      </c>
      <c r="AJ700">
        <v>11</v>
      </c>
      <c r="AL700" t="s">
        <v>29</v>
      </c>
      <c r="AX700" t="s">
        <v>1393</v>
      </c>
    </row>
    <row r="701" spans="1:50" hidden="1" x14ac:dyDescent="0.25">
      <c r="A701" s="20" t="s">
        <v>130</v>
      </c>
      <c r="B701" s="27" t="s">
        <v>164</v>
      </c>
      <c r="C701">
        <v>50.23</v>
      </c>
      <c r="D701">
        <v>49.93</v>
      </c>
      <c r="E701">
        <v>6</v>
      </c>
      <c r="G701">
        <v>4</v>
      </c>
      <c r="H701">
        <v>3</v>
      </c>
      <c r="J701" s="60" t="s">
        <v>125</v>
      </c>
      <c r="K701" s="50" t="s">
        <v>46</v>
      </c>
      <c r="L701" s="20" t="s">
        <v>165</v>
      </c>
      <c r="M701" s="96"/>
      <c r="N701">
        <v>120</v>
      </c>
      <c r="O701">
        <v>129</v>
      </c>
      <c r="P701">
        <v>1010</v>
      </c>
      <c r="S701">
        <v>55</v>
      </c>
      <c r="U701" s="31" t="str">
        <f>VLOOKUP(AF701, method!$A$1:$B$15, 2, 0)</f>
        <v>中後</v>
      </c>
      <c r="V701">
        <v>1800</v>
      </c>
      <c r="W701">
        <v>1</v>
      </c>
      <c r="X701">
        <v>27</v>
      </c>
      <c r="Y701">
        <v>10</v>
      </c>
      <c r="Z701">
        <v>24</v>
      </c>
      <c r="AA701" s="40" t="s">
        <v>398</v>
      </c>
      <c r="AB701" s="35" t="s">
        <v>377</v>
      </c>
      <c r="AC701">
        <v>4</v>
      </c>
      <c r="AD701">
        <v>54</v>
      </c>
      <c r="AE701" s="37" t="s">
        <v>423</v>
      </c>
      <c r="AF701">
        <v>8</v>
      </c>
      <c r="AG701">
        <v>9</v>
      </c>
      <c r="AH701">
        <v>9</v>
      </c>
      <c r="AI701">
        <v>8</v>
      </c>
      <c r="AJ701">
        <v>6</v>
      </c>
      <c r="AL701" t="s">
        <v>29</v>
      </c>
      <c r="AX701" t="s">
        <v>1393</v>
      </c>
    </row>
    <row r="702" spans="1:50" hidden="1" x14ac:dyDescent="0.25">
      <c r="A702" s="20" t="s">
        <v>130</v>
      </c>
      <c r="B702" s="27" t="s">
        <v>164</v>
      </c>
      <c r="C702">
        <v>48.65</v>
      </c>
      <c r="D702">
        <v>48.25</v>
      </c>
      <c r="E702">
        <v>11</v>
      </c>
      <c r="G702">
        <v>4</v>
      </c>
      <c r="H702">
        <v>1</v>
      </c>
      <c r="J702" s="60" t="s">
        <v>125</v>
      </c>
      <c r="K702" s="50" t="s">
        <v>46</v>
      </c>
      <c r="L702" s="20" t="s">
        <v>165</v>
      </c>
      <c r="M702" s="96"/>
      <c r="N702">
        <v>120</v>
      </c>
      <c r="O702">
        <v>133</v>
      </c>
      <c r="P702">
        <v>1002</v>
      </c>
      <c r="S702">
        <v>51</v>
      </c>
      <c r="U702" s="31" t="str">
        <f>VLOOKUP(AF702, method!$A$1:$B$15, 2, 0)</f>
        <v>中後</v>
      </c>
      <c r="V702">
        <v>1800</v>
      </c>
      <c r="W702">
        <v>1</v>
      </c>
      <c r="X702">
        <v>1</v>
      </c>
      <c r="Y702">
        <v>10</v>
      </c>
      <c r="Z702">
        <v>24</v>
      </c>
      <c r="AA702" s="39" t="s">
        <v>430</v>
      </c>
      <c r="AB702" s="35" t="s">
        <v>370</v>
      </c>
      <c r="AC702">
        <v>4</v>
      </c>
      <c r="AD702">
        <v>56</v>
      </c>
      <c r="AE702" s="37" t="s">
        <v>416</v>
      </c>
      <c r="AF702">
        <v>9</v>
      </c>
      <c r="AG702">
        <v>9</v>
      </c>
      <c r="AH702">
        <v>9</v>
      </c>
      <c r="AI702">
        <v>9</v>
      </c>
      <c r="AJ702">
        <v>11</v>
      </c>
      <c r="AL702" t="s">
        <v>29</v>
      </c>
      <c r="AX702" t="s">
        <v>1393</v>
      </c>
    </row>
    <row r="703" spans="1:50" hidden="1" x14ac:dyDescent="0.25">
      <c r="A703" s="20" t="s">
        <v>130</v>
      </c>
      <c r="B703" s="27" t="s">
        <v>164</v>
      </c>
      <c r="C703">
        <v>35.31</v>
      </c>
      <c r="D703">
        <v>34.71</v>
      </c>
      <c r="E703">
        <v>9</v>
      </c>
      <c r="G703">
        <v>4</v>
      </c>
      <c r="H703">
        <v>9</v>
      </c>
      <c r="J703" s="60" t="s">
        <v>125</v>
      </c>
      <c r="K703" s="62" t="s">
        <v>154</v>
      </c>
      <c r="L703" s="20" t="s">
        <v>165</v>
      </c>
      <c r="M703" s="96"/>
      <c r="N703">
        <v>120</v>
      </c>
      <c r="O703">
        <v>133</v>
      </c>
      <c r="P703">
        <v>1003</v>
      </c>
      <c r="S703">
        <v>60</v>
      </c>
      <c r="U703" s="31" t="str">
        <f>VLOOKUP(AF703, method!$A$1:$B$15, 2, 0)</f>
        <v>中後</v>
      </c>
      <c r="V703" s="42">
        <v>1600</v>
      </c>
      <c r="W703">
        <v>1</v>
      </c>
      <c r="X703">
        <v>15</v>
      </c>
      <c r="Y703">
        <v>9</v>
      </c>
      <c r="Z703">
        <v>24</v>
      </c>
      <c r="AA703" s="39" t="s">
        <v>384</v>
      </c>
      <c r="AB703" s="35" t="s">
        <v>370</v>
      </c>
      <c r="AC703">
        <v>4</v>
      </c>
      <c r="AD703">
        <v>58</v>
      </c>
      <c r="AE703" s="37">
        <v>10</v>
      </c>
      <c r="AF703">
        <v>9</v>
      </c>
      <c r="AG703">
        <v>9</v>
      </c>
      <c r="AH703">
        <v>9</v>
      </c>
      <c r="AI703">
        <v>9</v>
      </c>
      <c r="AL703" t="s">
        <v>29</v>
      </c>
      <c r="AX703" t="s">
        <v>1393</v>
      </c>
    </row>
    <row r="704" spans="1:50" hidden="1" x14ac:dyDescent="0.25">
      <c r="A704" s="20" t="s">
        <v>130</v>
      </c>
      <c r="B704" s="28" t="s">
        <v>1331</v>
      </c>
      <c r="C704">
        <v>9.74</v>
      </c>
      <c r="D704" t="e">
        <f t="shared" ref="D704:D728" si="2">IF(H704&gt;G704,C704-0.2*INT((H704-G704)/4),IF(H704&lt;G704,C704+0.2*INT((G704-H704)/4),C704)) + ROUND((N704-O704)/3,0)*0.1</f>
        <v>#N/A</v>
      </c>
      <c r="E704" s="106">
        <v>13</v>
      </c>
      <c r="G704" t="e">
        <v>#N/A</v>
      </c>
      <c r="H704">
        <v>13</v>
      </c>
      <c r="J704" s="58" t="e">
        <v>#N/A</v>
      </c>
      <c r="K704" s="72" t="s">
        <v>354</v>
      </c>
      <c r="L704" s="21" t="s">
        <v>85</v>
      </c>
      <c r="M704" s="97"/>
      <c r="N704" t="e">
        <v>#N/A</v>
      </c>
      <c r="O704">
        <v>115</v>
      </c>
      <c r="P704">
        <v>1113</v>
      </c>
      <c r="S704">
        <v>81</v>
      </c>
      <c r="U704" s="33" t="str">
        <f>VLOOKUP(AF704, method!$A$1:$B$15, 2, 0)</f>
        <v>留後</v>
      </c>
      <c r="V704">
        <v>1200</v>
      </c>
      <c r="W704">
        <v>1</v>
      </c>
      <c r="X704">
        <v>27</v>
      </c>
      <c r="Y704">
        <v>6</v>
      </c>
      <c r="Z704">
        <v>26</v>
      </c>
      <c r="AA704" s="39" t="s">
        <v>394</v>
      </c>
      <c r="AB704" s="35" t="s">
        <v>377</v>
      </c>
      <c r="AC704">
        <v>4</v>
      </c>
      <c r="AD704">
        <v>41</v>
      </c>
      <c r="AE704" s="37" t="s">
        <v>471</v>
      </c>
      <c r="AF704">
        <v>14</v>
      </c>
      <c r="AG704">
        <v>13</v>
      </c>
      <c r="AH704">
        <v>13</v>
      </c>
      <c r="AL704" t="s">
        <v>29</v>
      </c>
      <c r="AX704" t="s">
        <v>1393</v>
      </c>
    </row>
    <row r="705" spans="1:50" hidden="1" x14ac:dyDescent="0.25">
      <c r="A705" s="20" t="s">
        <v>130</v>
      </c>
      <c r="B705" s="28" t="s">
        <v>1331</v>
      </c>
      <c r="C705">
        <v>9.58</v>
      </c>
      <c r="D705" t="e">
        <f t="shared" si="2"/>
        <v>#N/A</v>
      </c>
      <c r="E705" s="106">
        <v>7</v>
      </c>
      <c r="G705" t="e">
        <v>#N/A</v>
      </c>
      <c r="H705">
        <v>8</v>
      </c>
      <c r="J705" s="58" t="e">
        <v>#N/A</v>
      </c>
      <c r="K705" s="56" t="s">
        <v>352</v>
      </c>
      <c r="L705" s="21" t="s">
        <v>85</v>
      </c>
      <c r="M705" s="97"/>
      <c r="N705" t="e">
        <v>#N/A</v>
      </c>
      <c r="O705">
        <v>110</v>
      </c>
      <c r="P705">
        <v>1110</v>
      </c>
      <c r="S705">
        <v>14</v>
      </c>
      <c r="U705" s="32" t="str">
        <f>VLOOKUP(AF705, method!$A$1:$B$15, 2, 0)</f>
        <v>中前</v>
      </c>
      <c r="V705">
        <v>1200</v>
      </c>
      <c r="W705">
        <v>1</v>
      </c>
      <c r="X705">
        <v>31</v>
      </c>
      <c r="Y705">
        <v>5</v>
      </c>
      <c r="Z705">
        <v>26</v>
      </c>
      <c r="AA705" s="39" t="s">
        <v>394</v>
      </c>
      <c r="AB705" s="35" t="s">
        <v>377</v>
      </c>
      <c r="AC705">
        <v>4</v>
      </c>
      <c r="AD705">
        <v>42</v>
      </c>
      <c r="AE705" s="37" t="s">
        <v>423</v>
      </c>
      <c r="AF705">
        <v>5</v>
      </c>
      <c r="AG705">
        <v>4</v>
      </c>
      <c r="AH705">
        <v>7</v>
      </c>
      <c r="AL705" t="s">
        <v>29</v>
      </c>
      <c r="AX705" t="s">
        <v>1393</v>
      </c>
    </row>
    <row r="706" spans="1:50" hidden="1" x14ac:dyDescent="0.25">
      <c r="A706" s="20" t="s">
        <v>130</v>
      </c>
      <c r="B706" s="28" t="s">
        <v>1331</v>
      </c>
      <c r="C706">
        <v>23.35</v>
      </c>
      <c r="D706" t="e">
        <f t="shared" si="2"/>
        <v>#N/A</v>
      </c>
      <c r="E706" s="106">
        <v>7</v>
      </c>
      <c r="G706" t="e">
        <v>#N/A</v>
      </c>
      <c r="H706">
        <v>6</v>
      </c>
      <c r="J706" s="58" t="e">
        <v>#N/A</v>
      </c>
      <c r="K706" s="56" t="s">
        <v>352</v>
      </c>
      <c r="L706" s="21" t="s">
        <v>85</v>
      </c>
      <c r="M706" s="97"/>
      <c r="N706" t="e">
        <v>#N/A</v>
      </c>
      <c r="O706">
        <v>111</v>
      </c>
      <c r="P706">
        <v>1108</v>
      </c>
      <c r="S706">
        <v>10</v>
      </c>
      <c r="U706" s="30" t="str">
        <f>VLOOKUP(AF706, method!$A$1:$B$15, 2, 0)</f>
        <v>放頭</v>
      </c>
      <c r="V706">
        <v>1400</v>
      </c>
      <c r="W706">
        <v>1</v>
      </c>
      <c r="X706">
        <v>9</v>
      </c>
      <c r="Y706">
        <v>5</v>
      </c>
      <c r="Z706">
        <v>26</v>
      </c>
      <c r="AA706" s="39" t="s">
        <v>413</v>
      </c>
      <c r="AB706" s="36" t="s">
        <v>459</v>
      </c>
      <c r="AC706">
        <v>4</v>
      </c>
      <c r="AD706">
        <v>42</v>
      </c>
      <c r="AE706" s="37">
        <v>4</v>
      </c>
      <c r="AF706">
        <v>1</v>
      </c>
      <c r="AG706">
        <v>1</v>
      </c>
      <c r="AH706">
        <v>1</v>
      </c>
      <c r="AI706">
        <v>7</v>
      </c>
      <c r="AL706" t="s">
        <v>29</v>
      </c>
      <c r="AX706" t="s">
        <v>1393</v>
      </c>
    </row>
    <row r="707" spans="1:50" hidden="1" x14ac:dyDescent="0.25">
      <c r="A707" s="20" t="s">
        <v>130</v>
      </c>
      <c r="B707" s="28" t="s">
        <v>1331</v>
      </c>
      <c r="C707">
        <v>22.98</v>
      </c>
      <c r="D707" t="e">
        <f t="shared" si="2"/>
        <v>#N/A</v>
      </c>
      <c r="E707" s="106">
        <v>7</v>
      </c>
      <c r="G707" t="e">
        <v>#N/A</v>
      </c>
      <c r="H707">
        <v>3</v>
      </c>
      <c r="J707" s="58" t="e">
        <v>#N/A</v>
      </c>
      <c r="K707" s="62" t="s">
        <v>154</v>
      </c>
      <c r="L707" s="21" t="s">
        <v>85</v>
      </c>
      <c r="M707" s="97"/>
      <c r="N707" t="e">
        <v>#N/A</v>
      </c>
      <c r="O707">
        <v>117</v>
      </c>
      <c r="P707">
        <v>1129</v>
      </c>
      <c r="S707">
        <v>12</v>
      </c>
      <c r="U707" s="30" t="str">
        <f>VLOOKUP(AF707, method!$A$1:$B$15, 2, 0)</f>
        <v>放頭</v>
      </c>
      <c r="V707">
        <v>1400</v>
      </c>
      <c r="W707">
        <v>1</v>
      </c>
      <c r="X707">
        <v>12</v>
      </c>
      <c r="Y707">
        <v>4</v>
      </c>
      <c r="Z707">
        <v>26</v>
      </c>
      <c r="AA707" s="39" t="s">
        <v>413</v>
      </c>
      <c r="AB707" s="35" t="s">
        <v>377</v>
      </c>
      <c r="AC707">
        <v>4</v>
      </c>
      <c r="AD707">
        <v>42</v>
      </c>
      <c r="AE707" s="37">
        <v>4</v>
      </c>
      <c r="AF707">
        <v>3</v>
      </c>
      <c r="AG707">
        <v>5</v>
      </c>
      <c r="AH707">
        <v>4</v>
      </c>
      <c r="AI707">
        <v>7</v>
      </c>
      <c r="AL707" t="s">
        <v>29</v>
      </c>
      <c r="AX707" t="s">
        <v>1393</v>
      </c>
    </row>
    <row r="708" spans="1:50" hidden="1" x14ac:dyDescent="0.25">
      <c r="A708" s="20" t="s">
        <v>130</v>
      </c>
      <c r="B708" s="28" t="s">
        <v>1331</v>
      </c>
      <c r="C708">
        <v>22.51</v>
      </c>
      <c r="D708" t="e">
        <f t="shared" si="2"/>
        <v>#N/A</v>
      </c>
      <c r="E708" s="107">
        <v>3</v>
      </c>
      <c r="F708" s="90"/>
      <c r="G708" t="e">
        <v>#N/A</v>
      </c>
      <c r="H708">
        <v>1</v>
      </c>
      <c r="J708" s="58" t="e">
        <v>#N/A</v>
      </c>
      <c r="K708" s="69" t="s">
        <v>358</v>
      </c>
      <c r="L708" s="21" t="s">
        <v>85</v>
      </c>
      <c r="M708" s="97"/>
      <c r="N708" t="e">
        <v>#N/A</v>
      </c>
      <c r="O708">
        <v>135</v>
      </c>
      <c r="P708">
        <v>1110</v>
      </c>
      <c r="S708">
        <v>4.5</v>
      </c>
      <c r="U708" s="32" t="str">
        <f>VLOOKUP(AF708, method!$A$1:$B$15, 2, 0)</f>
        <v>中前</v>
      </c>
      <c r="V708">
        <v>1400</v>
      </c>
      <c r="W708">
        <v>1</v>
      </c>
      <c r="X708">
        <v>8</v>
      </c>
      <c r="Y708">
        <v>3</v>
      </c>
      <c r="Z708">
        <v>26</v>
      </c>
      <c r="AA708" s="39" t="s">
        <v>413</v>
      </c>
      <c r="AB708" s="35" t="s">
        <v>377</v>
      </c>
      <c r="AC708">
        <v>5</v>
      </c>
      <c r="AD708">
        <v>40</v>
      </c>
      <c r="AE708" s="38" t="s">
        <v>432</v>
      </c>
      <c r="AF708">
        <v>4</v>
      </c>
      <c r="AG708">
        <v>5</v>
      </c>
      <c r="AH708">
        <v>5</v>
      </c>
      <c r="AI708">
        <v>3</v>
      </c>
      <c r="AL708" t="s">
        <v>29</v>
      </c>
      <c r="AX708" t="s">
        <v>1393</v>
      </c>
    </row>
    <row r="709" spans="1:50" hidden="1" x14ac:dyDescent="0.25">
      <c r="A709" s="20" t="s">
        <v>130</v>
      </c>
      <c r="B709" s="28" t="s">
        <v>1331</v>
      </c>
      <c r="C709">
        <v>22.72</v>
      </c>
      <c r="D709" t="e">
        <f t="shared" si="2"/>
        <v>#N/A</v>
      </c>
      <c r="E709" s="107">
        <v>1</v>
      </c>
      <c r="F709" s="90"/>
      <c r="G709" t="e">
        <v>#N/A</v>
      </c>
      <c r="H709">
        <v>8</v>
      </c>
      <c r="J709" s="58" t="e">
        <v>#N/A</v>
      </c>
      <c r="K709" s="74" t="s">
        <v>357</v>
      </c>
      <c r="L709" s="21" t="s">
        <v>85</v>
      </c>
      <c r="M709" s="97"/>
      <c r="N709" t="e">
        <v>#N/A</v>
      </c>
      <c r="O709">
        <v>128</v>
      </c>
      <c r="P709">
        <v>1108</v>
      </c>
      <c r="S709">
        <v>8.1</v>
      </c>
      <c r="U709" s="32" t="str">
        <f>VLOOKUP(AF709, method!$A$1:$B$15, 2, 0)</f>
        <v>中前</v>
      </c>
      <c r="V709">
        <v>1400</v>
      </c>
      <c r="W709">
        <v>1</v>
      </c>
      <c r="X709">
        <v>8</v>
      </c>
      <c r="Y709">
        <v>2</v>
      </c>
      <c r="Z709">
        <v>26</v>
      </c>
      <c r="AA709" s="39" t="s">
        <v>413</v>
      </c>
      <c r="AB709" s="35" t="s">
        <v>377</v>
      </c>
      <c r="AC709">
        <v>5</v>
      </c>
      <c r="AD709">
        <v>33</v>
      </c>
      <c r="AE709" s="38">
        <v>1</v>
      </c>
      <c r="AF709">
        <v>6</v>
      </c>
      <c r="AG709">
        <v>8</v>
      </c>
      <c r="AH709">
        <v>8</v>
      </c>
      <c r="AI709">
        <v>1</v>
      </c>
      <c r="AL709" t="s">
        <v>29</v>
      </c>
      <c r="AX709" t="s">
        <v>1393</v>
      </c>
    </row>
    <row r="710" spans="1:50" hidden="1" x14ac:dyDescent="0.25">
      <c r="A710" s="20" t="s">
        <v>130</v>
      </c>
      <c r="B710" s="28" t="s">
        <v>1331</v>
      </c>
      <c r="C710">
        <v>22.3</v>
      </c>
      <c r="D710" t="e">
        <f t="shared" si="2"/>
        <v>#N/A</v>
      </c>
      <c r="E710" s="107">
        <v>1</v>
      </c>
      <c r="F710" s="90"/>
      <c r="G710" t="e">
        <v>#N/A</v>
      </c>
      <c r="H710">
        <v>10</v>
      </c>
      <c r="J710" s="58" t="e">
        <v>#N/A</v>
      </c>
      <c r="K710" s="74" t="s">
        <v>357</v>
      </c>
      <c r="L710" s="21" t="s">
        <v>85</v>
      </c>
      <c r="M710" s="97"/>
      <c r="N710" t="e">
        <v>#N/A</v>
      </c>
      <c r="O710">
        <v>122</v>
      </c>
      <c r="P710">
        <v>1098</v>
      </c>
      <c r="S710">
        <v>6.1</v>
      </c>
      <c r="U710" s="31" t="str">
        <f>VLOOKUP(AF710, method!$A$1:$B$15, 2, 0)</f>
        <v>中後</v>
      </c>
      <c r="V710">
        <v>1400</v>
      </c>
      <c r="W710">
        <v>1</v>
      </c>
      <c r="X710">
        <v>4</v>
      </c>
      <c r="Y710">
        <v>1</v>
      </c>
      <c r="Z710">
        <v>26</v>
      </c>
      <c r="AA710" s="39" t="s">
        <v>413</v>
      </c>
      <c r="AB710" s="35" t="s">
        <v>377</v>
      </c>
      <c r="AC710">
        <v>5</v>
      </c>
      <c r="AD710">
        <v>27</v>
      </c>
      <c r="AE710" s="38" t="s">
        <v>470</v>
      </c>
      <c r="AF710">
        <v>9</v>
      </c>
      <c r="AG710">
        <v>9</v>
      </c>
      <c r="AH710">
        <v>8</v>
      </c>
      <c r="AI710">
        <v>1</v>
      </c>
      <c r="AL710" t="s">
        <v>29</v>
      </c>
      <c r="AX710" t="s">
        <v>1393</v>
      </c>
    </row>
    <row r="711" spans="1:50" hidden="1" x14ac:dyDescent="0.25">
      <c r="A711" s="20" t="s">
        <v>130</v>
      </c>
      <c r="B711" s="28" t="s">
        <v>1331</v>
      </c>
      <c r="C711">
        <v>22.57</v>
      </c>
      <c r="D711" t="e">
        <f t="shared" si="2"/>
        <v>#N/A</v>
      </c>
      <c r="E711" s="15">
        <v>3</v>
      </c>
      <c r="F711" s="90"/>
      <c r="G711" t="e">
        <v>#N/A</v>
      </c>
      <c r="H711">
        <v>8</v>
      </c>
      <c r="J711" s="58" t="e">
        <v>#N/A</v>
      </c>
      <c r="K711" s="53" t="s">
        <v>60</v>
      </c>
      <c r="L711" s="21" t="s">
        <v>85</v>
      </c>
      <c r="M711" s="97"/>
      <c r="N711" t="e">
        <v>#N/A</v>
      </c>
      <c r="O711">
        <v>123</v>
      </c>
      <c r="P711">
        <v>1103</v>
      </c>
      <c r="S711">
        <v>13</v>
      </c>
      <c r="U711" s="30" t="str">
        <f>VLOOKUP(AF711, method!$A$1:$B$15, 2, 0)</f>
        <v>放頭</v>
      </c>
      <c r="V711">
        <v>1400</v>
      </c>
      <c r="W711">
        <v>1</v>
      </c>
      <c r="X711">
        <v>20</v>
      </c>
      <c r="Y711">
        <v>12</v>
      </c>
      <c r="Z711">
        <v>25</v>
      </c>
      <c r="AA711" s="39" t="s">
        <v>430</v>
      </c>
      <c r="AB711" s="35" t="s">
        <v>377</v>
      </c>
      <c r="AC711">
        <v>5</v>
      </c>
      <c r="AD711">
        <v>28</v>
      </c>
      <c r="AE711" s="38">
        <v>2</v>
      </c>
      <c r="AF711">
        <v>2</v>
      </c>
      <c r="AG711">
        <v>3</v>
      </c>
      <c r="AH711">
        <v>3</v>
      </c>
      <c r="AI711">
        <v>3</v>
      </c>
      <c r="AL711" t="s">
        <v>29</v>
      </c>
      <c r="AX711" t="s">
        <v>1393</v>
      </c>
    </row>
    <row r="712" spans="1:50" hidden="1" x14ac:dyDescent="0.25">
      <c r="A712" s="20" t="s">
        <v>130</v>
      </c>
      <c r="B712" s="28" t="s">
        <v>1331</v>
      </c>
      <c r="C712">
        <v>22.77</v>
      </c>
      <c r="D712" t="e">
        <f t="shared" si="2"/>
        <v>#N/A</v>
      </c>
      <c r="E712" s="15">
        <v>3</v>
      </c>
      <c r="F712" s="90"/>
      <c r="G712" t="e">
        <v>#N/A</v>
      </c>
      <c r="H712">
        <v>7</v>
      </c>
      <c r="J712" s="58" t="e">
        <v>#N/A</v>
      </c>
      <c r="K712" s="53" t="s">
        <v>60</v>
      </c>
      <c r="L712" s="21" t="s">
        <v>85</v>
      </c>
      <c r="M712" s="97"/>
      <c r="N712" t="e">
        <v>#N/A</v>
      </c>
      <c r="O712">
        <v>123</v>
      </c>
      <c r="P712">
        <v>1088</v>
      </c>
      <c r="S712">
        <v>18</v>
      </c>
      <c r="U712" s="33" t="str">
        <f>VLOOKUP(AF712, method!$A$1:$B$15, 2, 0)</f>
        <v>留後</v>
      </c>
      <c r="V712">
        <v>1400</v>
      </c>
      <c r="W712">
        <v>1</v>
      </c>
      <c r="X712">
        <v>30</v>
      </c>
      <c r="Y712">
        <v>11</v>
      </c>
      <c r="Z712">
        <v>25</v>
      </c>
      <c r="AA712" s="39" t="s">
        <v>413</v>
      </c>
      <c r="AB712" s="35" t="s">
        <v>377</v>
      </c>
      <c r="AC712">
        <v>5</v>
      </c>
      <c r="AD712">
        <v>28</v>
      </c>
      <c r="AE712" s="37">
        <v>3</v>
      </c>
      <c r="AF712">
        <v>12</v>
      </c>
      <c r="AG712">
        <v>12</v>
      </c>
      <c r="AH712">
        <v>12</v>
      </c>
      <c r="AI712">
        <v>3</v>
      </c>
      <c r="AL712" t="s">
        <v>740</v>
      </c>
      <c r="AX712" t="s">
        <v>1393</v>
      </c>
    </row>
    <row r="713" spans="1:50" hidden="1" x14ac:dyDescent="0.25">
      <c r="A713" s="20" t="s">
        <v>130</v>
      </c>
      <c r="B713" s="28" t="s">
        <v>1331</v>
      </c>
      <c r="C713">
        <v>23.84</v>
      </c>
      <c r="D713" t="e">
        <f t="shared" si="2"/>
        <v>#N/A</v>
      </c>
      <c r="E713">
        <v>8</v>
      </c>
      <c r="G713" t="e">
        <v>#N/A</v>
      </c>
      <c r="H713">
        <v>6</v>
      </c>
      <c r="J713" s="58" t="e">
        <v>#N/A</v>
      </c>
      <c r="K713" s="75" t="s">
        <v>346</v>
      </c>
      <c r="L713" s="21" t="s">
        <v>85</v>
      </c>
      <c r="M713" s="97"/>
      <c r="N713" t="e">
        <v>#N/A</v>
      </c>
      <c r="O713">
        <v>123</v>
      </c>
      <c r="P713">
        <v>1089</v>
      </c>
      <c r="S713">
        <v>7.3</v>
      </c>
      <c r="U713" s="32" t="str">
        <f>VLOOKUP(AF713, method!$A$1:$B$15, 2, 0)</f>
        <v>中前</v>
      </c>
      <c r="V713">
        <v>1400</v>
      </c>
      <c r="W713">
        <v>1</v>
      </c>
      <c r="X713">
        <v>9</v>
      </c>
      <c r="Y713">
        <v>11</v>
      </c>
      <c r="Z713">
        <v>25</v>
      </c>
      <c r="AA713" s="39" t="s">
        <v>430</v>
      </c>
      <c r="AB713" s="35" t="s">
        <v>377</v>
      </c>
      <c r="AC713">
        <v>5</v>
      </c>
      <c r="AD713">
        <v>30</v>
      </c>
      <c r="AE713" s="37" t="s">
        <v>414</v>
      </c>
      <c r="AF713">
        <v>5</v>
      </c>
      <c r="AG713">
        <v>6</v>
      </c>
      <c r="AH713">
        <v>5</v>
      </c>
      <c r="AI713">
        <v>8</v>
      </c>
      <c r="AL713" t="s">
        <v>741</v>
      </c>
      <c r="AX713" t="s">
        <v>1393</v>
      </c>
    </row>
    <row r="714" spans="1:50" hidden="1" x14ac:dyDescent="0.25">
      <c r="A714" s="20" t="s">
        <v>130</v>
      </c>
      <c r="B714" s="28" t="s">
        <v>1331</v>
      </c>
      <c r="C714">
        <v>22.13</v>
      </c>
      <c r="D714" t="e">
        <f t="shared" si="2"/>
        <v>#N/A</v>
      </c>
      <c r="E714" s="15">
        <v>3</v>
      </c>
      <c r="F714" s="90"/>
      <c r="G714" t="e">
        <v>#N/A</v>
      </c>
      <c r="H714">
        <v>6</v>
      </c>
      <c r="J714" s="58" t="e">
        <v>#N/A</v>
      </c>
      <c r="K714" s="75" t="s">
        <v>346</v>
      </c>
      <c r="L714" s="21" t="s">
        <v>85</v>
      </c>
      <c r="M714" s="97"/>
      <c r="N714" t="e">
        <v>#N/A</v>
      </c>
      <c r="O714">
        <v>123</v>
      </c>
      <c r="P714">
        <v>1082</v>
      </c>
      <c r="S714">
        <v>14</v>
      </c>
      <c r="U714" s="30" t="str">
        <f>VLOOKUP(AF714, method!$A$1:$B$15, 2, 0)</f>
        <v>放頭</v>
      </c>
      <c r="V714">
        <v>1400</v>
      </c>
      <c r="W714">
        <v>1</v>
      </c>
      <c r="X714">
        <v>19</v>
      </c>
      <c r="Y714">
        <v>10</v>
      </c>
      <c r="Z714">
        <v>25</v>
      </c>
      <c r="AA714" s="39" t="s">
        <v>430</v>
      </c>
      <c r="AB714" s="35" t="s">
        <v>370</v>
      </c>
      <c r="AC714">
        <v>5</v>
      </c>
      <c r="AD714">
        <v>30</v>
      </c>
      <c r="AE714" s="38" t="s">
        <v>517</v>
      </c>
      <c r="AF714">
        <v>3</v>
      </c>
      <c r="AG714">
        <v>4</v>
      </c>
      <c r="AH714">
        <v>5</v>
      </c>
      <c r="AI714">
        <v>3</v>
      </c>
      <c r="AL714" t="s">
        <v>741</v>
      </c>
      <c r="AX714" t="s">
        <v>1393</v>
      </c>
    </row>
    <row r="715" spans="1:50" hidden="1" x14ac:dyDescent="0.25">
      <c r="A715" s="20" t="s">
        <v>130</v>
      </c>
      <c r="B715" s="28" t="s">
        <v>1331</v>
      </c>
      <c r="C715">
        <v>9.5500000000000007</v>
      </c>
      <c r="D715" t="e">
        <f t="shared" si="2"/>
        <v>#N/A</v>
      </c>
      <c r="E715">
        <v>6</v>
      </c>
      <c r="G715" t="e">
        <v>#N/A</v>
      </c>
      <c r="H715">
        <v>9</v>
      </c>
      <c r="J715" s="58" t="e">
        <v>#N/A</v>
      </c>
      <c r="K715" s="75" t="s">
        <v>346</v>
      </c>
      <c r="L715" s="21" t="s">
        <v>85</v>
      </c>
      <c r="M715" s="97"/>
      <c r="N715" t="e">
        <v>#N/A</v>
      </c>
      <c r="O715">
        <v>126</v>
      </c>
      <c r="P715">
        <v>1073</v>
      </c>
      <c r="S715">
        <v>55</v>
      </c>
      <c r="U715" s="33" t="str">
        <f>VLOOKUP(AF715, method!$A$1:$B$15, 2, 0)</f>
        <v>留後</v>
      </c>
      <c r="V715">
        <v>1200</v>
      </c>
      <c r="W715">
        <v>1</v>
      </c>
      <c r="X715">
        <v>1</v>
      </c>
      <c r="Y715">
        <v>10</v>
      </c>
      <c r="Z715">
        <v>25</v>
      </c>
      <c r="AA715" s="39" t="s">
        <v>384</v>
      </c>
      <c r="AB715" s="35" t="s">
        <v>370</v>
      </c>
      <c r="AC715">
        <v>5</v>
      </c>
      <c r="AD715">
        <v>32</v>
      </c>
      <c r="AE715" s="37" t="s">
        <v>440</v>
      </c>
      <c r="AF715">
        <v>12</v>
      </c>
      <c r="AG715">
        <v>12</v>
      </c>
      <c r="AH715">
        <v>6</v>
      </c>
      <c r="AL715" t="s">
        <v>741</v>
      </c>
      <c r="AX715" t="s">
        <v>1393</v>
      </c>
    </row>
    <row r="716" spans="1:50" hidden="1" x14ac:dyDescent="0.25">
      <c r="A716" s="20" t="s">
        <v>130</v>
      </c>
      <c r="B716" s="28" t="s">
        <v>1331</v>
      </c>
      <c r="C716">
        <v>9.8000000000000007</v>
      </c>
      <c r="D716" t="e">
        <f t="shared" si="2"/>
        <v>#N/A</v>
      </c>
      <c r="E716">
        <v>11</v>
      </c>
      <c r="G716" t="e">
        <v>#N/A</v>
      </c>
      <c r="H716">
        <v>3</v>
      </c>
      <c r="J716" s="58" t="e">
        <v>#N/A</v>
      </c>
      <c r="K716" s="60" t="s">
        <v>125</v>
      </c>
      <c r="L716" s="21" t="s">
        <v>85</v>
      </c>
      <c r="M716" s="97"/>
      <c r="N716" t="e">
        <v>#N/A</v>
      </c>
      <c r="O716">
        <v>128</v>
      </c>
      <c r="P716">
        <v>1079</v>
      </c>
      <c r="S716">
        <v>7.5</v>
      </c>
      <c r="U716" s="33" t="str">
        <f>VLOOKUP(AF716, method!$A$1:$B$15, 2, 0)</f>
        <v>留後</v>
      </c>
      <c r="V716">
        <v>1200</v>
      </c>
      <c r="W716">
        <v>1</v>
      </c>
      <c r="X716">
        <v>7</v>
      </c>
      <c r="Y716">
        <v>9</v>
      </c>
      <c r="Z716">
        <v>25</v>
      </c>
      <c r="AA716" s="39" t="s">
        <v>369</v>
      </c>
      <c r="AB716" s="35" t="s">
        <v>377</v>
      </c>
      <c r="AC716">
        <v>5</v>
      </c>
      <c r="AD716">
        <v>33</v>
      </c>
      <c r="AE716" s="37">
        <v>4</v>
      </c>
      <c r="AF716">
        <v>13</v>
      </c>
      <c r="AG716">
        <v>13</v>
      </c>
      <c r="AH716">
        <v>11</v>
      </c>
      <c r="AL716" t="s">
        <v>742</v>
      </c>
      <c r="AX716" t="s">
        <v>1393</v>
      </c>
    </row>
    <row r="717" spans="1:50" hidden="1" x14ac:dyDescent="0.25">
      <c r="A717" s="20" t="s">
        <v>130</v>
      </c>
      <c r="B717" s="28" t="s">
        <v>1331</v>
      </c>
      <c r="C717">
        <v>22.86</v>
      </c>
      <c r="D717" t="e">
        <f t="shared" si="2"/>
        <v>#N/A</v>
      </c>
      <c r="E717">
        <v>6</v>
      </c>
      <c r="G717" t="e">
        <v>#N/A</v>
      </c>
      <c r="H717">
        <v>3</v>
      </c>
      <c r="J717" s="58" t="e">
        <v>#N/A</v>
      </c>
      <c r="K717" s="55" t="s">
        <v>69</v>
      </c>
      <c r="L717" s="21" t="s">
        <v>85</v>
      </c>
      <c r="M717" s="97"/>
      <c r="N717" t="e">
        <v>#N/A</v>
      </c>
      <c r="O717">
        <v>130</v>
      </c>
      <c r="P717">
        <v>1080</v>
      </c>
      <c r="S717">
        <v>12</v>
      </c>
      <c r="U717" s="32" t="str">
        <f>VLOOKUP(AF717, method!$A$1:$B$15, 2, 0)</f>
        <v>中前</v>
      </c>
      <c r="V717">
        <v>1400</v>
      </c>
      <c r="W717">
        <v>1</v>
      </c>
      <c r="X717">
        <v>13</v>
      </c>
      <c r="Y717">
        <v>7</v>
      </c>
      <c r="Z717">
        <v>25</v>
      </c>
      <c r="AA717" s="39" t="s">
        <v>369</v>
      </c>
      <c r="AB717" s="35" t="s">
        <v>370</v>
      </c>
      <c r="AC717">
        <v>5</v>
      </c>
      <c r="AD717">
        <v>35</v>
      </c>
      <c r="AE717" s="37" t="s">
        <v>471</v>
      </c>
      <c r="AF717">
        <v>7</v>
      </c>
      <c r="AG717">
        <v>8</v>
      </c>
      <c r="AH717">
        <v>9</v>
      </c>
      <c r="AI717">
        <v>6</v>
      </c>
      <c r="AL717" t="s">
        <v>614</v>
      </c>
      <c r="AX717" t="s">
        <v>1393</v>
      </c>
    </row>
    <row r="718" spans="1:50" hidden="1" x14ac:dyDescent="0.25">
      <c r="A718" s="20" t="s">
        <v>130</v>
      </c>
      <c r="B718" s="28" t="s">
        <v>1331</v>
      </c>
      <c r="C718">
        <v>22.98</v>
      </c>
      <c r="D718" t="e">
        <f t="shared" si="2"/>
        <v>#N/A</v>
      </c>
      <c r="E718">
        <v>6</v>
      </c>
      <c r="G718" t="e">
        <v>#N/A</v>
      </c>
      <c r="H718">
        <v>6</v>
      </c>
      <c r="J718" s="58" t="e">
        <v>#N/A</v>
      </c>
      <c r="K718" s="52" t="s">
        <v>56</v>
      </c>
      <c r="L718" s="21" t="s">
        <v>85</v>
      </c>
      <c r="M718" s="97"/>
      <c r="N718" t="e">
        <v>#N/A</v>
      </c>
      <c r="O718">
        <v>131</v>
      </c>
      <c r="P718">
        <v>1084</v>
      </c>
      <c r="S718">
        <v>27</v>
      </c>
      <c r="U718" s="32" t="str">
        <f>VLOOKUP(AF718, method!$A$1:$B$15, 2, 0)</f>
        <v>中前</v>
      </c>
      <c r="V718">
        <v>1400</v>
      </c>
      <c r="W718">
        <v>1</v>
      </c>
      <c r="X718">
        <v>8</v>
      </c>
      <c r="Y718">
        <v>6</v>
      </c>
      <c r="Z718">
        <v>25</v>
      </c>
      <c r="AA718" s="39" t="s">
        <v>413</v>
      </c>
      <c r="AB718" s="35" t="s">
        <v>370</v>
      </c>
      <c r="AC718">
        <v>5</v>
      </c>
      <c r="AD718">
        <v>37</v>
      </c>
      <c r="AE718" s="38" t="s">
        <v>447</v>
      </c>
      <c r="AF718">
        <v>7</v>
      </c>
      <c r="AG718">
        <v>8</v>
      </c>
      <c r="AH718">
        <v>8</v>
      </c>
      <c r="AI718">
        <v>6</v>
      </c>
      <c r="AL718" t="s">
        <v>744</v>
      </c>
      <c r="AX718" t="s">
        <v>1393</v>
      </c>
    </row>
    <row r="719" spans="1:50" hidden="1" x14ac:dyDescent="0.25">
      <c r="A719" s="20" t="s">
        <v>130</v>
      </c>
      <c r="B719" s="28" t="s">
        <v>1331</v>
      </c>
      <c r="C719">
        <v>10.56</v>
      </c>
      <c r="D719" t="e">
        <f t="shared" si="2"/>
        <v>#N/A</v>
      </c>
      <c r="E719">
        <v>11</v>
      </c>
      <c r="G719" t="e">
        <v>#N/A</v>
      </c>
      <c r="H719">
        <v>10</v>
      </c>
      <c r="J719" s="58" t="e">
        <v>#N/A</v>
      </c>
      <c r="K719" s="75" t="s">
        <v>346</v>
      </c>
      <c r="L719" s="21" t="s">
        <v>85</v>
      </c>
      <c r="M719" s="97"/>
      <c r="N719" t="e">
        <v>#N/A</v>
      </c>
      <c r="O719">
        <v>131</v>
      </c>
      <c r="P719">
        <v>1084</v>
      </c>
      <c r="S719">
        <v>18</v>
      </c>
      <c r="U719" s="32" t="str">
        <f>VLOOKUP(AF719, method!$A$1:$B$15, 2, 0)</f>
        <v>中前</v>
      </c>
      <c r="V719">
        <v>1200</v>
      </c>
      <c r="W719">
        <v>1</v>
      </c>
      <c r="X719">
        <v>18</v>
      </c>
      <c r="Y719">
        <v>5</v>
      </c>
      <c r="Z719">
        <v>25</v>
      </c>
      <c r="AA719" s="41" t="s">
        <v>400</v>
      </c>
      <c r="AB719" s="35" t="s">
        <v>377</v>
      </c>
      <c r="AC719">
        <v>5</v>
      </c>
      <c r="AD719">
        <v>38</v>
      </c>
      <c r="AE719" s="37" t="s">
        <v>570</v>
      </c>
      <c r="AF719">
        <v>6</v>
      </c>
      <c r="AG719">
        <v>9</v>
      </c>
      <c r="AH719">
        <v>11</v>
      </c>
      <c r="AL719" t="s">
        <v>160</v>
      </c>
      <c r="AX719" t="s">
        <v>1393</v>
      </c>
    </row>
    <row r="720" spans="1:50" hidden="1" x14ac:dyDescent="0.25">
      <c r="A720" s="20" t="s">
        <v>130</v>
      </c>
      <c r="B720" s="28" t="s">
        <v>1331</v>
      </c>
      <c r="C720">
        <v>10.68</v>
      </c>
      <c r="D720" t="e">
        <f t="shared" si="2"/>
        <v>#N/A</v>
      </c>
      <c r="E720">
        <v>5</v>
      </c>
      <c r="G720" t="e">
        <v>#N/A</v>
      </c>
      <c r="H720">
        <v>9</v>
      </c>
      <c r="J720" s="58" t="e">
        <v>#N/A</v>
      </c>
      <c r="K720" s="51" t="s">
        <v>52</v>
      </c>
      <c r="L720" s="21" t="s">
        <v>85</v>
      </c>
      <c r="M720" s="97"/>
      <c r="N720" t="e">
        <v>#N/A</v>
      </c>
      <c r="O720">
        <v>133</v>
      </c>
      <c r="P720">
        <v>1083</v>
      </c>
      <c r="S720">
        <v>21</v>
      </c>
      <c r="U720" s="33" t="str">
        <f>VLOOKUP(AF720, method!$A$1:$B$15, 2, 0)</f>
        <v>留後</v>
      </c>
      <c r="V720">
        <v>1200</v>
      </c>
      <c r="W720">
        <v>1</v>
      </c>
      <c r="X720">
        <v>13</v>
      </c>
      <c r="Y720">
        <v>4</v>
      </c>
      <c r="Z720">
        <v>25</v>
      </c>
      <c r="AA720" s="39" t="s">
        <v>413</v>
      </c>
      <c r="AB720" s="35" t="s">
        <v>377</v>
      </c>
      <c r="AC720">
        <v>5</v>
      </c>
      <c r="AD720">
        <v>38</v>
      </c>
      <c r="AE720" s="37">
        <v>3</v>
      </c>
      <c r="AF720">
        <v>12</v>
      </c>
      <c r="AG720">
        <v>12</v>
      </c>
      <c r="AH720">
        <v>5</v>
      </c>
      <c r="AL720" t="s">
        <v>160</v>
      </c>
      <c r="AX720" t="s">
        <v>1393</v>
      </c>
    </row>
    <row r="721" spans="1:50" hidden="1" x14ac:dyDescent="0.25">
      <c r="A721" s="20" t="s">
        <v>130</v>
      </c>
      <c r="B721" s="28" t="s">
        <v>1331</v>
      </c>
      <c r="C721">
        <v>9.5399999999999991</v>
      </c>
      <c r="D721" t="e">
        <f t="shared" si="2"/>
        <v>#N/A</v>
      </c>
      <c r="E721">
        <v>4</v>
      </c>
      <c r="G721" t="e">
        <v>#N/A</v>
      </c>
      <c r="H721">
        <v>3</v>
      </c>
      <c r="J721" s="58" t="e">
        <v>#N/A</v>
      </c>
      <c r="K721" s="52" t="s">
        <v>56</v>
      </c>
      <c r="L721" s="21" t="s">
        <v>85</v>
      </c>
      <c r="M721" s="97"/>
      <c r="N721" t="e">
        <v>#N/A</v>
      </c>
      <c r="O721">
        <v>133</v>
      </c>
      <c r="P721">
        <v>1084</v>
      </c>
      <c r="S721">
        <v>3.9</v>
      </c>
      <c r="U721" s="32" t="str">
        <f>VLOOKUP(AF721, method!$A$1:$B$15, 2, 0)</f>
        <v>中前</v>
      </c>
      <c r="V721">
        <v>1200</v>
      </c>
      <c r="W721">
        <v>1</v>
      </c>
      <c r="X721">
        <v>15</v>
      </c>
      <c r="Y721">
        <v>3</v>
      </c>
      <c r="Z721">
        <v>25</v>
      </c>
      <c r="AA721" s="39" t="s">
        <v>430</v>
      </c>
      <c r="AB721" s="35" t="s">
        <v>370</v>
      </c>
      <c r="AC721">
        <v>5</v>
      </c>
      <c r="AD721">
        <v>38</v>
      </c>
      <c r="AE721" s="38" t="s">
        <v>550</v>
      </c>
      <c r="AF721">
        <v>5</v>
      </c>
      <c r="AG721">
        <v>3</v>
      </c>
      <c r="AH721">
        <v>4</v>
      </c>
      <c r="AL721" t="s">
        <v>160</v>
      </c>
      <c r="AX721" t="s">
        <v>1393</v>
      </c>
    </row>
    <row r="722" spans="1:50" hidden="1" x14ac:dyDescent="0.25">
      <c r="A722" s="20" t="s">
        <v>130</v>
      </c>
      <c r="B722" s="28" t="s">
        <v>1331</v>
      </c>
      <c r="C722">
        <v>9.61</v>
      </c>
      <c r="D722" t="e">
        <f t="shared" si="2"/>
        <v>#N/A</v>
      </c>
      <c r="E722" s="15">
        <v>1</v>
      </c>
      <c r="F722" s="90"/>
      <c r="G722" t="e">
        <v>#N/A</v>
      </c>
      <c r="H722">
        <v>2</v>
      </c>
      <c r="J722" s="58" t="e">
        <v>#N/A</v>
      </c>
      <c r="K722" s="52" t="s">
        <v>56</v>
      </c>
      <c r="L722" s="21" t="s">
        <v>85</v>
      </c>
      <c r="M722" s="97"/>
      <c r="N722" t="e">
        <v>#N/A</v>
      </c>
      <c r="O722">
        <v>129</v>
      </c>
      <c r="P722">
        <v>1091</v>
      </c>
      <c r="S722">
        <v>5.2</v>
      </c>
      <c r="U722" s="31" t="str">
        <f>VLOOKUP(AF722, method!$A$1:$B$15, 2, 0)</f>
        <v>中後</v>
      </c>
      <c r="V722">
        <v>1200</v>
      </c>
      <c r="W722">
        <v>1</v>
      </c>
      <c r="X722">
        <v>2</v>
      </c>
      <c r="Y722">
        <v>3</v>
      </c>
      <c r="Z722">
        <v>25</v>
      </c>
      <c r="AA722" s="39" t="s">
        <v>394</v>
      </c>
      <c r="AB722" s="35" t="s">
        <v>377</v>
      </c>
      <c r="AC722">
        <v>5</v>
      </c>
      <c r="AD722">
        <v>32</v>
      </c>
      <c r="AE722" s="38" t="s">
        <v>434</v>
      </c>
      <c r="AF722">
        <v>9</v>
      </c>
      <c r="AG722">
        <v>6</v>
      </c>
      <c r="AH722">
        <v>1</v>
      </c>
      <c r="AL722" t="s">
        <v>160</v>
      </c>
      <c r="AX722" t="s">
        <v>1393</v>
      </c>
    </row>
    <row r="723" spans="1:50" hidden="1" x14ac:dyDescent="0.25">
      <c r="A723" s="20" t="s">
        <v>130</v>
      </c>
      <c r="B723" s="28" t="s">
        <v>1331</v>
      </c>
      <c r="C723">
        <v>10.24</v>
      </c>
      <c r="D723" t="e">
        <f t="shared" si="2"/>
        <v>#N/A</v>
      </c>
      <c r="E723">
        <v>5</v>
      </c>
      <c r="G723" t="e">
        <v>#N/A</v>
      </c>
      <c r="H723">
        <v>10</v>
      </c>
      <c r="J723" s="58" t="e">
        <v>#N/A</v>
      </c>
      <c r="K723" s="84" t="s">
        <v>745</v>
      </c>
      <c r="L723" s="21" t="s">
        <v>85</v>
      </c>
      <c r="M723" s="97"/>
      <c r="N723" t="e">
        <v>#N/A</v>
      </c>
      <c r="O723">
        <v>127</v>
      </c>
      <c r="P723">
        <v>1087</v>
      </c>
      <c r="S723">
        <v>42</v>
      </c>
      <c r="U723" s="33" t="str">
        <f>VLOOKUP(AF723, method!$A$1:$B$15, 2, 0)</f>
        <v>留後</v>
      </c>
      <c r="V723">
        <v>1200</v>
      </c>
      <c r="W723">
        <v>1</v>
      </c>
      <c r="X723">
        <v>31</v>
      </c>
      <c r="Y723">
        <v>1</v>
      </c>
      <c r="Z723">
        <v>25</v>
      </c>
      <c r="AA723" s="39" t="s">
        <v>390</v>
      </c>
      <c r="AB723" s="35" t="s">
        <v>377</v>
      </c>
      <c r="AC723">
        <v>5</v>
      </c>
      <c r="AD723">
        <v>32</v>
      </c>
      <c r="AE723" s="38" t="s">
        <v>463</v>
      </c>
      <c r="AF723">
        <v>13</v>
      </c>
      <c r="AG723">
        <v>12</v>
      </c>
      <c r="AH723">
        <v>5</v>
      </c>
      <c r="AL723" t="s">
        <v>160</v>
      </c>
      <c r="AX723" t="s">
        <v>1393</v>
      </c>
    </row>
    <row r="724" spans="1:50" hidden="1" x14ac:dyDescent="0.25">
      <c r="A724" s="20" t="s">
        <v>130</v>
      </c>
      <c r="B724" s="28" t="s">
        <v>1331</v>
      </c>
      <c r="C724">
        <v>11.13</v>
      </c>
      <c r="D724" t="e">
        <f t="shared" si="2"/>
        <v>#N/A</v>
      </c>
      <c r="E724">
        <v>9</v>
      </c>
      <c r="G724" t="e">
        <v>#N/A</v>
      </c>
      <c r="H724">
        <v>6</v>
      </c>
      <c r="J724" s="58" t="e">
        <v>#N/A</v>
      </c>
      <c r="K724" s="60" t="s">
        <v>125</v>
      </c>
      <c r="L724" s="21" t="s">
        <v>85</v>
      </c>
      <c r="M724" s="97"/>
      <c r="N724" t="e">
        <v>#N/A</v>
      </c>
      <c r="O724">
        <v>129</v>
      </c>
      <c r="P724">
        <v>1083</v>
      </c>
      <c r="S724">
        <v>27</v>
      </c>
      <c r="U724" s="31" t="str">
        <f>VLOOKUP(AF724, method!$A$1:$B$15, 2, 0)</f>
        <v>中後</v>
      </c>
      <c r="V724">
        <v>1200</v>
      </c>
      <c r="W724">
        <v>1</v>
      </c>
      <c r="X724">
        <v>26</v>
      </c>
      <c r="Y724">
        <v>12</v>
      </c>
      <c r="Z724">
        <v>24</v>
      </c>
      <c r="AA724" s="40" t="s">
        <v>446</v>
      </c>
      <c r="AB724" s="35" t="s">
        <v>377</v>
      </c>
      <c r="AC724">
        <v>5</v>
      </c>
      <c r="AD724">
        <v>34</v>
      </c>
      <c r="AE724" s="37" t="s">
        <v>414</v>
      </c>
      <c r="AF724">
        <v>10</v>
      </c>
      <c r="AG724">
        <v>10</v>
      </c>
      <c r="AH724">
        <v>9</v>
      </c>
      <c r="AL724" t="s">
        <v>160</v>
      </c>
      <c r="AX724" t="s">
        <v>1393</v>
      </c>
    </row>
    <row r="725" spans="1:50" hidden="1" x14ac:dyDescent="0.25">
      <c r="A725" s="20" t="s">
        <v>130</v>
      </c>
      <c r="B725" s="28" t="s">
        <v>1331</v>
      </c>
      <c r="C725">
        <v>41.53</v>
      </c>
      <c r="D725" t="e">
        <f t="shared" si="2"/>
        <v>#N/A</v>
      </c>
      <c r="E725">
        <v>8</v>
      </c>
      <c r="G725" t="e">
        <v>#N/A</v>
      </c>
      <c r="H725">
        <v>5</v>
      </c>
      <c r="J725" s="58" t="e">
        <v>#N/A</v>
      </c>
      <c r="K725" s="51" t="s">
        <v>52</v>
      </c>
      <c r="L725" s="21" t="s">
        <v>85</v>
      </c>
      <c r="M725" s="97"/>
      <c r="N725" t="e">
        <v>#N/A</v>
      </c>
      <c r="O725">
        <v>131</v>
      </c>
      <c r="P725">
        <v>1065</v>
      </c>
      <c r="S725">
        <v>17</v>
      </c>
      <c r="U725" s="30" t="str">
        <f>VLOOKUP(AF725, method!$A$1:$B$15, 2, 0)</f>
        <v>放頭</v>
      </c>
      <c r="V725">
        <v>1650</v>
      </c>
      <c r="W725">
        <v>1</v>
      </c>
      <c r="X725">
        <v>20</v>
      </c>
      <c r="Y725">
        <v>11</v>
      </c>
      <c r="Z725">
        <v>24</v>
      </c>
      <c r="AA725" s="40" t="s">
        <v>398</v>
      </c>
      <c r="AB725" s="36" t="s">
        <v>459</v>
      </c>
      <c r="AC725">
        <v>5</v>
      </c>
      <c r="AD725">
        <v>36</v>
      </c>
      <c r="AE725" s="37" t="s">
        <v>382</v>
      </c>
      <c r="AF725">
        <v>2</v>
      </c>
      <c r="AG725">
        <v>1</v>
      </c>
      <c r="AH725">
        <v>1</v>
      </c>
      <c r="AI725">
        <v>8</v>
      </c>
      <c r="AL725" t="s">
        <v>160</v>
      </c>
      <c r="AX725" t="s">
        <v>1393</v>
      </c>
    </row>
    <row r="726" spans="1:50" hidden="1" x14ac:dyDescent="0.25">
      <c r="A726" s="20" t="s">
        <v>130</v>
      </c>
      <c r="B726" s="28" t="s">
        <v>1331</v>
      </c>
      <c r="C726">
        <v>42.84</v>
      </c>
      <c r="D726" t="e">
        <f t="shared" si="2"/>
        <v>#N/A</v>
      </c>
      <c r="E726">
        <v>11</v>
      </c>
      <c r="G726" t="e">
        <v>#N/A</v>
      </c>
      <c r="H726">
        <v>8</v>
      </c>
      <c r="J726" s="58" t="e">
        <v>#N/A</v>
      </c>
      <c r="K726" s="53" t="s">
        <v>60</v>
      </c>
      <c r="L726" s="21" t="s">
        <v>85</v>
      </c>
      <c r="M726" s="97"/>
      <c r="N726" t="e">
        <v>#N/A</v>
      </c>
      <c r="O726">
        <v>133</v>
      </c>
      <c r="P726">
        <v>1057</v>
      </c>
      <c r="S726">
        <v>32</v>
      </c>
      <c r="U726" s="30" t="str">
        <f>VLOOKUP(AF726, method!$A$1:$B$15, 2, 0)</f>
        <v>放頭</v>
      </c>
      <c r="V726">
        <v>1650</v>
      </c>
      <c r="W726">
        <v>1</v>
      </c>
      <c r="X726">
        <v>30</v>
      </c>
      <c r="Y726">
        <v>10</v>
      </c>
      <c r="Z726">
        <v>24</v>
      </c>
      <c r="AA726" s="40" t="s">
        <v>446</v>
      </c>
      <c r="AB726" s="35" t="s">
        <v>377</v>
      </c>
      <c r="AC726">
        <v>5</v>
      </c>
      <c r="AD726">
        <v>38</v>
      </c>
      <c r="AE726" s="37" t="s">
        <v>524</v>
      </c>
      <c r="AF726">
        <v>1</v>
      </c>
      <c r="AG726">
        <v>1</v>
      </c>
      <c r="AH726">
        <v>1</v>
      </c>
      <c r="AI726">
        <v>11</v>
      </c>
      <c r="AL726" t="s">
        <v>160</v>
      </c>
      <c r="AX726" t="s">
        <v>1393</v>
      </c>
    </row>
    <row r="727" spans="1:50" hidden="1" x14ac:dyDescent="0.25">
      <c r="A727" s="20" t="s">
        <v>130</v>
      </c>
      <c r="B727" s="28" t="s">
        <v>1331</v>
      </c>
      <c r="C727">
        <v>10.43</v>
      </c>
      <c r="D727" t="e">
        <f t="shared" si="2"/>
        <v>#N/A</v>
      </c>
      <c r="E727">
        <v>7</v>
      </c>
      <c r="G727" t="e">
        <v>#N/A</v>
      </c>
      <c r="H727">
        <v>6</v>
      </c>
      <c r="J727" s="58" t="e">
        <v>#N/A</v>
      </c>
      <c r="K727" s="53" t="s">
        <v>60</v>
      </c>
      <c r="L727" s="21" t="s">
        <v>85</v>
      </c>
      <c r="M727" s="97"/>
      <c r="N727" t="e">
        <v>#N/A</v>
      </c>
      <c r="O727">
        <v>135</v>
      </c>
      <c r="P727">
        <v>1061</v>
      </c>
      <c r="S727">
        <v>40</v>
      </c>
      <c r="U727" s="32" t="str">
        <f>VLOOKUP(AF727, method!$A$1:$B$15, 2, 0)</f>
        <v>中前</v>
      </c>
      <c r="V727">
        <v>1200</v>
      </c>
      <c r="W727">
        <v>1</v>
      </c>
      <c r="X727">
        <v>16</v>
      </c>
      <c r="Y727">
        <v>10</v>
      </c>
      <c r="Z727">
        <v>24</v>
      </c>
      <c r="AA727" s="40" t="s">
        <v>426</v>
      </c>
      <c r="AB727" s="35" t="s">
        <v>377</v>
      </c>
      <c r="AC727">
        <v>5</v>
      </c>
      <c r="AD727">
        <v>39</v>
      </c>
      <c r="AE727" s="38">
        <v>2</v>
      </c>
      <c r="AF727">
        <v>6</v>
      </c>
      <c r="AG727">
        <v>6</v>
      </c>
      <c r="AH727">
        <v>7</v>
      </c>
      <c r="AL727" t="s">
        <v>746</v>
      </c>
      <c r="AX727" t="s">
        <v>1393</v>
      </c>
    </row>
    <row r="728" spans="1:50" hidden="1" x14ac:dyDescent="0.25">
      <c r="A728" s="20" t="s">
        <v>130</v>
      </c>
      <c r="B728" s="28" t="s">
        <v>1331</v>
      </c>
      <c r="C728">
        <v>23.7</v>
      </c>
      <c r="D728" t="e">
        <f t="shared" si="2"/>
        <v>#N/A</v>
      </c>
      <c r="E728">
        <v>10</v>
      </c>
      <c r="G728" t="e">
        <v>#N/A</v>
      </c>
      <c r="H728">
        <v>5</v>
      </c>
      <c r="J728" s="58" t="e">
        <v>#N/A</v>
      </c>
      <c r="K728" s="53" t="s">
        <v>60</v>
      </c>
      <c r="L728" s="21" t="s">
        <v>85</v>
      </c>
      <c r="M728" s="97"/>
      <c r="N728" t="e">
        <v>#N/A</v>
      </c>
      <c r="O728">
        <v>131</v>
      </c>
      <c r="P728">
        <v>1056</v>
      </c>
      <c r="S728">
        <v>13</v>
      </c>
      <c r="U728" s="30" t="str">
        <f>VLOOKUP(AF728, method!$A$1:$B$15, 2, 0)</f>
        <v>放頭</v>
      </c>
      <c r="V728">
        <v>1400</v>
      </c>
      <c r="W728">
        <v>1</v>
      </c>
      <c r="X728">
        <v>15</v>
      </c>
      <c r="Y728">
        <v>9</v>
      </c>
      <c r="Z728">
        <v>24</v>
      </c>
      <c r="AA728" s="39" t="s">
        <v>384</v>
      </c>
      <c r="AB728" s="35" t="s">
        <v>370</v>
      </c>
      <c r="AC728">
        <v>5</v>
      </c>
      <c r="AD728">
        <v>40</v>
      </c>
      <c r="AE728" s="37" t="s">
        <v>525</v>
      </c>
      <c r="AF728">
        <v>2</v>
      </c>
      <c r="AG728">
        <v>2</v>
      </c>
      <c r="AH728">
        <v>2</v>
      </c>
      <c r="AI728">
        <v>10</v>
      </c>
      <c r="AL728" t="s">
        <v>741</v>
      </c>
      <c r="AX728" t="s">
        <v>1393</v>
      </c>
    </row>
    <row r="729" spans="1:50" x14ac:dyDescent="0.25">
      <c r="A729" s="21" t="s">
        <v>167</v>
      </c>
      <c r="B729" s="18" t="s">
        <v>168</v>
      </c>
      <c r="C729">
        <v>8.9700000000000006</v>
      </c>
      <c r="D729">
        <v>9.370000000000001</v>
      </c>
      <c r="E729" s="107">
        <v>1</v>
      </c>
      <c r="F729" s="90"/>
      <c r="G729">
        <v>1</v>
      </c>
      <c r="H729">
        <v>7</v>
      </c>
      <c r="J729" s="48" t="s">
        <v>37</v>
      </c>
      <c r="K729" s="48" t="s">
        <v>37</v>
      </c>
      <c r="L729" s="28" t="s">
        <v>65</v>
      </c>
      <c r="M729" s="104"/>
      <c r="N729">
        <v>135</v>
      </c>
      <c r="O729">
        <v>118</v>
      </c>
      <c r="P729">
        <v>1187</v>
      </c>
      <c r="S729">
        <v>9.5</v>
      </c>
      <c r="U729" s="30" t="str">
        <f>VLOOKUP(AF729, method!$A$1:$B$15, 2, 0)</f>
        <v>放頭</v>
      </c>
      <c r="V729" s="42">
        <v>1200</v>
      </c>
      <c r="W729">
        <v>1</v>
      </c>
      <c r="X729">
        <v>25</v>
      </c>
      <c r="Y729">
        <v>1</v>
      </c>
      <c r="Z729">
        <v>26</v>
      </c>
      <c r="AA729" s="39" t="s">
        <v>384</v>
      </c>
      <c r="AB729" s="35" t="s">
        <v>370</v>
      </c>
      <c r="AC729">
        <v>4</v>
      </c>
      <c r="AD729">
        <v>43</v>
      </c>
      <c r="AE729" s="38" t="s">
        <v>434</v>
      </c>
      <c r="AF729">
        <v>1</v>
      </c>
      <c r="AG729">
        <v>1</v>
      </c>
      <c r="AH729">
        <v>1</v>
      </c>
      <c r="AL729" t="s">
        <v>750</v>
      </c>
    </row>
    <row r="730" spans="1:50" x14ac:dyDescent="0.25">
      <c r="A730" s="21" t="s">
        <v>167</v>
      </c>
      <c r="B730" s="24" t="s">
        <v>185</v>
      </c>
      <c r="C730">
        <v>9.1300000000000008</v>
      </c>
      <c r="D730">
        <v>9.1300000000000008</v>
      </c>
      <c r="E730" s="107">
        <v>2</v>
      </c>
      <c r="F730" s="90"/>
      <c r="G730">
        <v>2</v>
      </c>
      <c r="H730">
        <v>2</v>
      </c>
      <c r="J730" s="45" t="s">
        <v>22</v>
      </c>
      <c r="K730" s="75" t="s">
        <v>346</v>
      </c>
      <c r="L730" s="18" t="s">
        <v>23</v>
      </c>
      <c r="M730" s="94"/>
      <c r="N730">
        <v>124</v>
      </c>
      <c r="O730">
        <v>123</v>
      </c>
      <c r="P730">
        <v>1142</v>
      </c>
      <c r="S730">
        <v>20</v>
      </c>
      <c r="U730" s="32" t="str">
        <f>VLOOKUP(AF730, method!$A$1:$B$15, 2, 0)</f>
        <v>中前</v>
      </c>
      <c r="V730" s="42">
        <v>1200</v>
      </c>
      <c r="W730">
        <v>1</v>
      </c>
      <c r="X730">
        <v>7</v>
      </c>
      <c r="Y730">
        <v>6</v>
      </c>
      <c r="Z730">
        <v>26</v>
      </c>
      <c r="AA730" s="39" t="s">
        <v>413</v>
      </c>
      <c r="AB730" s="35" t="s">
        <v>377</v>
      </c>
      <c r="AC730">
        <v>4</v>
      </c>
      <c r="AD730">
        <v>48</v>
      </c>
      <c r="AE730" s="38" t="s">
        <v>550</v>
      </c>
      <c r="AF730">
        <v>4</v>
      </c>
      <c r="AG730">
        <v>3</v>
      </c>
      <c r="AH730">
        <v>2</v>
      </c>
      <c r="AL730" t="s">
        <v>729</v>
      </c>
    </row>
    <row r="731" spans="1:50" x14ac:dyDescent="0.25">
      <c r="A731" s="21" t="s">
        <v>167</v>
      </c>
      <c r="B731" s="28" t="s">
        <v>195</v>
      </c>
      <c r="C731">
        <v>9.24</v>
      </c>
      <c r="D731">
        <v>9.34</v>
      </c>
      <c r="E731" s="106">
        <v>8</v>
      </c>
      <c r="G731">
        <v>8</v>
      </c>
      <c r="H731">
        <v>3</v>
      </c>
      <c r="J731" s="47" t="s">
        <v>32</v>
      </c>
      <c r="K731" s="44" t="s">
        <v>347</v>
      </c>
      <c r="L731" s="17" t="s">
        <v>16</v>
      </c>
      <c r="M731" s="93"/>
      <c r="N731">
        <v>118</v>
      </c>
      <c r="O731">
        <v>122</v>
      </c>
      <c r="P731">
        <v>1124</v>
      </c>
      <c r="S731">
        <v>57</v>
      </c>
      <c r="U731" s="33" t="str">
        <f>VLOOKUP(AF731, method!$A$1:$B$15, 2, 0)</f>
        <v>留後</v>
      </c>
      <c r="V731" s="42">
        <v>1200</v>
      </c>
      <c r="W731">
        <v>1</v>
      </c>
      <c r="X731">
        <v>12</v>
      </c>
      <c r="Y731">
        <v>7</v>
      </c>
      <c r="Z731">
        <v>26</v>
      </c>
      <c r="AA731" s="39" t="s">
        <v>369</v>
      </c>
      <c r="AB731" s="35" t="s">
        <v>370</v>
      </c>
      <c r="AC731">
        <v>4</v>
      </c>
      <c r="AD731">
        <v>48</v>
      </c>
      <c r="AE731" s="37" t="s">
        <v>531</v>
      </c>
      <c r="AF731">
        <v>12</v>
      </c>
      <c r="AG731">
        <v>11</v>
      </c>
      <c r="AH731">
        <v>8</v>
      </c>
      <c r="AL731" t="s">
        <v>103</v>
      </c>
    </row>
    <row r="732" spans="1:50" hidden="1" x14ac:dyDescent="0.25">
      <c r="A732" s="20" t="s">
        <v>130</v>
      </c>
      <c r="B732" s="17" t="s">
        <v>1332</v>
      </c>
      <c r="C732">
        <v>48.56</v>
      </c>
      <c r="D732" t="e">
        <f t="shared" ref="D732:D749" si="3">IF(H732&gt;G732,C732-0.2*INT((H732-G732)/4),IF(H732&lt;G732,C732+0.2*INT((G732-H732)/4),C732)) + ROUND((N732-O732)/3,0)*0.1</f>
        <v>#N/A</v>
      </c>
      <c r="E732" s="106">
        <v>7</v>
      </c>
      <c r="G732" t="e">
        <v>#N/A</v>
      </c>
      <c r="H732">
        <v>5</v>
      </c>
      <c r="J732" s="58" t="e">
        <v>#N/A</v>
      </c>
      <c r="K732" s="45" t="s">
        <v>22</v>
      </c>
      <c r="L732" s="19" t="s">
        <v>28</v>
      </c>
      <c r="M732" s="95"/>
      <c r="N732" t="e">
        <v>#N/A</v>
      </c>
      <c r="O732">
        <v>128</v>
      </c>
      <c r="P732">
        <v>1220</v>
      </c>
      <c r="S732">
        <v>15</v>
      </c>
      <c r="U732" s="30" t="str">
        <f>VLOOKUP(AF732, method!$A$1:$B$15, 2, 0)</f>
        <v>放頭</v>
      </c>
      <c r="V732">
        <v>1800</v>
      </c>
      <c r="W732">
        <v>1</v>
      </c>
      <c r="X732">
        <v>11</v>
      </c>
      <c r="Y732">
        <v>1</v>
      </c>
      <c r="Z732">
        <v>26</v>
      </c>
      <c r="AA732" s="39" t="s">
        <v>430</v>
      </c>
      <c r="AB732" s="35" t="s">
        <v>370</v>
      </c>
      <c r="AC732">
        <v>4</v>
      </c>
      <c r="AD732">
        <v>51</v>
      </c>
      <c r="AE732" s="37">
        <v>11</v>
      </c>
      <c r="AF732">
        <v>2</v>
      </c>
      <c r="AG732">
        <v>3</v>
      </c>
      <c r="AH732">
        <v>4</v>
      </c>
      <c r="AI732">
        <v>5</v>
      </c>
      <c r="AJ732">
        <v>7</v>
      </c>
      <c r="AL732" t="s">
        <v>39</v>
      </c>
      <c r="AX732" t="s">
        <v>1393</v>
      </c>
    </row>
    <row r="733" spans="1:50" hidden="1" x14ac:dyDescent="0.25">
      <c r="A733" s="20" t="s">
        <v>130</v>
      </c>
      <c r="B733" s="17" t="s">
        <v>1332</v>
      </c>
      <c r="C733">
        <v>36.18</v>
      </c>
      <c r="D733" t="e">
        <f t="shared" si="3"/>
        <v>#N/A</v>
      </c>
      <c r="E733">
        <v>13</v>
      </c>
      <c r="G733" t="e">
        <v>#N/A</v>
      </c>
      <c r="H733">
        <v>13</v>
      </c>
      <c r="J733" s="58" t="e">
        <v>#N/A</v>
      </c>
      <c r="K733" s="74" t="s">
        <v>357</v>
      </c>
      <c r="L733" s="19" t="s">
        <v>28</v>
      </c>
      <c r="M733" s="95"/>
      <c r="N733" t="e">
        <v>#N/A</v>
      </c>
      <c r="O733">
        <v>129</v>
      </c>
      <c r="P733">
        <v>1222</v>
      </c>
      <c r="S733">
        <v>13</v>
      </c>
      <c r="U733" s="31" t="str">
        <f>VLOOKUP(AF733, method!$A$1:$B$15, 2, 0)</f>
        <v>中後</v>
      </c>
      <c r="V733" s="42">
        <v>1600</v>
      </c>
      <c r="W733">
        <v>1</v>
      </c>
      <c r="X733">
        <v>30</v>
      </c>
      <c r="Y733">
        <v>11</v>
      </c>
      <c r="Z733">
        <v>25</v>
      </c>
      <c r="AA733" s="39" t="s">
        <v>413</v>
      </c>
      <c r="AB733" s="35" t="s">
        <v>377</v>
      </c>
      <c r="AC733">
        <v>4</v>
      </c>
      <c r="AD733">
        <v>52</v>
      </c>
      <c r="AE733" s="37">
        <v>7</v>
      </c>
      <c r="AF733">
        <v>9</v>
      </c>
      <c r="AG733">
        <v>4</v>
      </c>
      <c r="AH733">
        <v>4</v>
      </c>
      <c r="AI733">
        <v>13</v>
      </c>
      <c r="AL733" t="s">
        <v>39</v>
      </c>
      <c r="AX733" t="s">
        <v>1393</v>
      </c>
    </row>
    <row r="734" spans="1:50" hidden="1" x14ac:dyDescent="0.25">
      <c r="A734" s="20" t="s">
        <v>130</v>
      </c>
      <c r="B734" s="17" t="s">
        <v>1332</v>
      </c>
      <c r="C734">
        <v>34.630000000000003</v>
      </c>
      <c r="D734" t="e">
        <f t="shared" si="3"/>
        <v>#N/A</v>
      </c>
      <c r="E734">
        <v>10</v>
      </c>
      <c r="G734" t="e">
        <v>#N/A</v>
      </c>
      <c r="H734">
        <v>5</v>
      </c>
      <c r="J734" s="58" t="e">
        <v>#N/A</v>
      </c>
      <c r="K734" s="55" t="s">
        <v>69</v>
      </c>
      <c r="L734" s="19" t="s">
        <v>28</v>
      </c>
      <c r="M734" s="95"/>
      <c r="N734" t="e">
        <v>#N/A</v>
      </c>
      <c r="O734">
        <v>128</v>
      </c>
      <c r="P734">
        <v>1217</v>
      </c>
      <c r="S734">
        <v>4.0999999999999996</v>
      </c>
      <c r="U734" s="32" t="str">
        <f>VLOOKUP(AF734, method!$A$1:$B$15, 2, 0)</f>
        <v>中前</v>
      </c>
      <c r="V734" s="42">
        <v>1600</v>
      </c>
      <c r="W734">
        <v>1</v>
      </c>
      <c r="X734">
        <v>26</v>
      </c>
      <c r="Y734">
        <v>10</v>
      </c>
      <c r="Z734">
        <v>25</v>
      </c>
      <c r="AA734" s="39" t="s">
        <v>369</v>
      </c>
      <c r="AB734" s="35" t="s">
        <v>370</v>
      </c>
      <c r="AC734">
        <v>4</v>
      </c>
      <c r="AD734">
        <v>52</v>
      </c>
      <c r="AE734" s="37" t="s">
        <v>410</v>
      </c>
      <c r="AF734">
        <v>6</v>
      </c>
      <c r="AG734">
        <v>7</v>
      </c>
      <c r="AH734">
        <v>8</v>
      </c>
      <c r="AI734">
        <v>10</v>
      </c>
      <c r="AL734" t="s">
        <v>39</v>
      </c>
      <c r="AX734" t="s">
        <v>1393</v>
      </c>
    </row>
    <row r="735" spans="1:50" hidden="1" x14ac:dyDescent="0.25">
      <c r="A735" s="20" t="s">
        <v>130</v>
      </c>
      <c r="B735" s="17" t="s">
        <v>1332</v>
      </c>
      <c r="C735">
        <v>34.93</v>
      </c>
      <c r="D735" t="e">
        <f t="shared" si="3"/>
        <v>#N/A</v>
      </c>
      <c r="E735" s="15">
        <v>3</v>
      </c>
      <c r="F735" s="90"/>
      <c r="G735" t="e">
        <v>#N/A</v>
      </c>
      <c r="H735">
        <v>6</v>
      </c>
      <c r="J735" s="58" t="e">
        <v>#N/A</v>
      </c>
      <c r="K735" s="55" t="s">
        <v>69</v>
      </c>
      <c r="L735" s="19" t="s">
        <v>28</v>
      </c>
      <c r="M735" s="95"/>
      <c r="N735" t="e">
        <v>#N/A</v>
      </c>
      <c r="O735">
        <v>127</v>
      </c>
      <c r="P735">
        <v>1215</v>
      </c>
      <c r="S735">
        <v>3.7</v>
      </c>
      <c r="U735" s="32" t="str">
        <f>VLOOKUP(AF735, method!$A$1:$B$15, 2, 0)</f>
        <v>中前</v>
      </c>
      <c r="V735" s="42">
        <v>1600</v>
      </c>
      <c r="W735">
        <v>1</v>
      </c>
      <c r="X735">
        <v>12</v>
      </c>
      <c r="Y735">
        <v>10</v>
      </c>
      <c r="Z735">
        <v>25</v>
      </c>
      <c r="AA735" s="39" t="s">
        <v>413</v>
      </c>
      <c r="AB735" s="35" t="s">
        <v>377</v>
      </c>
      <c r="AC735">
        <v>4</v>
      </c>
      <c r="AD735">
        <v>52</v>
      </c>
      <c r="AE735" s="37" t="s">
        <v>428</v>
      </c>
      <c r="AF735">
        <v>4</v>
      </c>
      <c r="AG735">
        <v>4</v>
      </c>
      <c r="AH735">
        <v>4</v>
      </c>
      <c r="AI735">
        <v>3</v>
      </c>
      <c r="AL735" t="s">
        <v>39</v>
      </c>
      <c r="AX735" t="s">
        <v>1393</v>
      </c>
    </row>
    <row r="736" spans="1:50" hidden="1" x14ac:dyDescent="0.25">
      <c r="A736" s="20" t="s">
        <v>130</v>
      </c>
      <c r="B736" s="17" t="s">
        <v>1332</v>
      </c>
      <c r="C736">
        <v>37.130000000000003</v>
      </c>
      <c r="D736" t="e">
        <f t="shared" si="3"/>
        <v>#N/A</v>
      </c>
      <c r="E736" s="15">
        <v>2</v>
      </c>
      <c r="F736" s="90"/>
      <c r="G736" t="e">
        <v>#N/A</v>
      </c>
      <c r="H736">
        <v>10</v>
      </c>
      <c r="J736" s="58" t="e">
        <v>#N/A</v>
      </c>
      <c r="K736" s="55" t="s">
        <v>69</v>
      </c>
      <c r="L736" s="19" t="s">
        <v>28</v>
      </c>
      <c r="M736" s="95"/>
      <c r="N736" t="e">
        <v>#N/A</v>
      </c>
      <c r="O736">
        <v>128</v>
      </c>
      <c r="P736">
        <v>1217</v>
      </c>
      <c r="S736">
        <v>7.4</v>
      </c>
      <c r="U736" s="30" t="str">
        <f>VLOOKUP(AF736, method!$A$1:$B$15, 2, 0)</f>
        <v>放頭</v>
      </c>
      <c r="V736" s="42">
        <v>1600</v>
      </c>
      <c r="W736">
        <v>1</v>
      </c>
      <c r="X736">
        <v>21</v>
      </c>
      <c r="Y736">
        <v>9</v>
      </c>
      <c r="Z736">
        <v>25</v>
      </c>
      <c r="AA736" s="39" t="s">
        <v>413</v>
      </c>
      <c r="AB736" s="36" t="s">
        <v>702</v>
      </c>
      <c r="AC736">
        <v>4</v>
      </c>
      <c r="AD736">
        <v>50</v>
      </c>
      <c r="AE736" s="38" t="s">
        <v>461</v>
      </c>
      <c r="AF736">
        <v>3</v>
      </c>
      <c r="AG736">
        <v>3</v>
      </c>
      <c r="AH736">
        <v>3</v>
      </c>
      <c r="AI736">
        <v>2</v>
      </c>
      <c r="AL736" t="s">
        <v>39</v>
      </c>
      <c r="AX736" t="s">
        <v>1393</v>
      </c>
    </row>
    <row r="737" spans="1:50" hidden="1" x14ac:dyDescent="0.25">
      <c r="A737" s="20" t="s">
        <v>130</v>
      </c>
      <c r="B737" s="17" t="s">
        <v>1332</v>
      </c>
      <c r="C737">
        <v>34.92</v>
      </c>
      <c r="D737" t="e">
        <f t="shared" si="3"/>
        <v>#N/A</v>
      </c>
      <c r="E737" s="15">
        <v>1</v>
      </c>
      <c r="F737" s="90"/>
      <c r="G737" t="e">
        <v>#N/A</v>
      </c>
      <c r="H737">
        <v>5</v>
      </c>
      <c r="J737" s="58" t="e">
        <v>#N/A</v>
      </c>
      <c r="K737" s="55" t="s">
        <v>69</v>
      </c>
      <c r="L737" s="19" t="s">
        <v>28</v>
      </c>
      <c r="M737" s="95"/>
      <c r="N737" t="e">
        <v>#N/A</v>
      </c>
      <c r="O737">
        <v>120</v>
      </c>
      <c r="P737">
        <v>1181</v>
      </c>
      <c r="S737">
        <v>3.7</v>
      </c>
      <c r="U737" s="32" t="str">
        <f>VLOOKUP(AF737, method!$A$1:$B$15, 2, 0)</f>
        <v>中前</v>
      </c>
      <c r="V737" s="42">
        <v>1600</v>
      </c>
      <c r="W737">
        <v>1</v>
      </c>
      <c r="X737">
        <v>1</v>
      </c>
      <c r="Y737">
        <v>7</v>
      </c>
      <c r="Z737">
        <v>25</v>
      </c>
      <c r="AA737" s="39" t="s">
        <v>413</v>
      </c>
      <c r="AB737" s="35" t="s">
        <v>377</v>
      </c>
      <c r="AC737">
        <v>4</v>
      </c>
      <c r="AD737">
        <v>41</v>
      </c>
      <c r="AE737" s="38" t="s">
        <v>463</v>
      </c>
      <c r="AF737">
        <v>4</v>
      </c>
      <c r="AG737">
        <v>4</v>
      </c>
      <c r="AH737">
        <v>4</v>
      </c>
      <c r="AI737">
        <v>1</v>
      </c>
      <c r="AL737" t="s">
        <v>39</v>
      </c>
      <c r="AX737" t="s">
        <v>1393</v>
      </c>
    </row>
    <row r="738" spans="1:50" hidden="1" x14ac:dyDescent="0.25">
      <c r="A738" s="20" t="s">
        <v>130</v>
      </c>
      <c r="B738" s="17" t="s">
        <v>1332</v>
      </c>
      <c r="C738">
        <v>35.6</v>
      </c>
      <c r="D738" t="e">
        <f t="shared" si="3"/>
        <v>#N/A</v>
      </c>
      <c r="E738" s="15">
        <v>3</v>
      </c>
      <c r="F738" s="90"/>
      <c r="G738" t="e">
        <v>#N/A</v>
      </c>
      <c r="H738">
        <v>7</v>
      </c>
      <c r="J738" s="58" t="e">
        <v>#N/A</v>
      </c>
      <c r="K738" s="48" t="s">
        <v>37</v>
      </c>
      <c r="L738" s="19" t="s">
        <v>28</v>
      </c>
      <c r="M738" s="95"/>
      <c r="N738" t="e">
        <v>#N/A</v>
      </c>
      <c r="O738">
        <v>115</v>
      </c>
      <c r="P738">
        <v>1197</v>
      </c>
      <c r="S738">
        <v>8.8000000000000007</v>
      </c>
      <c r="U738" s="32" t="str">
        <f>VLOOKUP(AF738, method!$A$1:$B$15, 2, 0)</f>
        <v>中前</v>
      </c>
      <c r="V738" s="42">
        <v>1600</v>
      </c>
      <c r="W738">
        <v>1</v>
      </c>
      <c r="X738">
        <v>22</v>
      </c>
      <c r="Y738">
        <v>6</v>
      </c>
      <c r="Z738">
        <v>25</v>
      </c>
      <c r="AA738" s="39" t="s">
        <v>369</v>
      </c>
      <c r="AB738" s="35" t="s">
        <v>377</v>
      </c>
      <c r="AC738">
        <v>4</v>
      </c>
      <c r="AD738">
        <v>40</v>
      </c>
      <c r="AE738" s="38" t="s">
        <v>461</v>
      </c>
      <c r="AF738">
        <v>4</v>
      </c>
      <c r="AG738">
        <v>3</v>
      </c>
      <c r="AH738">
        <v>4</v>
      </c>
      <c r="AI738">
        <v>3</v>
      </c>
      <c r="AL738" t="s">
        <v>39</v>
      </c>
      <c r="AX738" t="s">
        <v>1393</v>
      </c>
    </row>
    <row r="739" spans="1:50" hidden="1" x14ac:dyDescent="0.25">
      <c r="A739" s="20" t="s">
        <v>130</v>
      </c>
      <c r="B739" s="17" t="s">
        <v>1332</v>
      </c>
      <c r="C739">
        <v>35.42</v>
      </c>
      <c r="D739" t="e">
        <f t="shared" si="3"/>
        <v>#N/A</v>
      </c>
      <c r="E739" s="15">
        <v>3</v>
      </c>
      <c r="F739" s="90"/>
      <c r="G739" t="e">
        <v>#N/A</v>
      </c>
      <c r="H739">
        <v>6</v>
      </c>
      <c r="J739" s="58" t="e">
        <v>#N/A</v>
      </c>
      <c r="K739" s="48" t="s">
        <v>37</v>
      </c>
      <c r="L739" s="19" t="s">
        <v>28</v>
      </c>
      <c r="M739" s="95"/>
      <c r="N739" t="e">
        <v>#N/A</v>
      </c>
      <c r="O739">
        <v>117</v>
      </c>
      <c r="P739">
        <v>1207</v>
      </c>
      <c r="S739">
        <v>7.9</v>
      </c>
      <c r="U739" s="32" t="str">
        <f>VLOOKUP(AF739, method!$A$1:$B$15, 2, 0)</f>
        <v>中前</v>
      </c>
      <c r="V739" s="42">
        <v>1600</v>
      </c>
      <c r="W739">
        <v>1</v>
      </c>
      <c r="X739">
        <v>8</v>
      </c>
      <c r="Y739">
        <v>6</v>
      </c>
      <c r="Z739">
        <v>25</v>
      </c>
      <c r="AA739" s="39" t="s">
        <v>413</v>
      </c>
      <c r="AB739" s="35" t="s">
        <v>370</v>
      </c>
      <c r="AC739">
        <v>4</v>
      </c>
      <c r="AD739">
        <v>41</v>
      </c>
      <c r="AE739" s="37" t="s">
        <v>467</v>
      </c>
      <c r="AF739">
        <v>4</v>
      </c>
      <c r="AG739">
        <v>3</v>
      </c>
      <c r="AH739">
        <v>7</v>
      </c>
      <c r="AI739">
        <v>3</v>
      </c>
      <c r="AL739" t="s">
        <v>39</v>
      </c>
      <c r="AX739" t="s">
        <v>1393</v>
      </c>
    </row>
    <row r="740" spans="1:50" hidden="1" x14ac:dyDescent="0.25">
      <c r="A740" s="20" t="s">
        <v>130</v>
      </c>
      <c r="B740" s="17" t="s">
        <v>1332</v>
      </c>
      <c r="C740">
        <v>22.9</v>
      </c>
      <c r="D740" t="e">
        <f t="shared" si="3"/>
        <v>#N/A</v>
      </c>
      <c r="E740">
        <v>11</v>
      </c>
      <c r="G740" t="e">
        <v>#N/A</v>
      </c>
      <c r="H740">
        <v>10</v>
      </c>
      <c r="J740" s="58" t="e">
        <v>#N/A</v>
      </c>
      <c r="K740" s="60" t="s">
        <v>125</v>
      </c>
      <c r="L740" s="19" t="s">
        <v>28</v>
      </c>
      <c r="M740" s="95"/>
      <c r="N740" t="e">
        <v>#N/A</v>
      </c>
      <c r="O740">
        <v>119</v>
      </c>
      <c r="P740">
        <v>1196</v>
      </c>
      <c r="S740">
        <v>24</v>
      </c>
      <c r="U740" s="32" t="str">
        <f>VLOOKUP(AF740, method!$A$1:$B$15, 2, 0)</f>
        <v>中前</v>
      </c>
      <c r="V740">
        <v>1400</v>
      </c>
      <c r="W740">
        <v>1</v>
      </c>
      <c r="X740">
        <v>4</v>
      </c>
      <c r="Y740">
        <v>5</v>
      </c>
      <c r="Z740">
        <v>25</v>
      </c>
      <c r="AA740" s="39" t="s">
        <v>394</v>
      </c>
      <c r="AB740" s="35" t="s">
        <v>370</v>
      </c>
      <c r="AC740">
        <v>4</v>
      </c>
      <c r="AD740">
        <v>43</v>
      </c>
      <c r="AE740" s="37">
        <v>6</v>
      </c>
      <c r="AF740">
        <v>5</v>
      </c>
      <c r="AG740">
        <v>4</v>
      </c>
      <c r="AH740">
        <v>3</v>
      </c>
      <c r="AI740">
        <v>11</v>
      </c>
      <c r="AL740" t="s">
        <v>39</v>
      </c>
      <c r="AX740" t="s">
        <v>1393</v>
      </c>
    </row>
    <row r="741" spans="1:50" hidden="1" x14ac:dyDescent="0.25">
      <c r="A741" s="20" t="s">
        <v>130</v>
      </c>
      <c r="B741" s="17" t="s">
        <v>1332</v>
      </c>
      <c r="C741">
        <v>22.2</v>
      </c>
      <c r="D741" t="e">
        <f t="shared" si="3"/>
        <v>#N/A</v>
      </c>
      <c r="E741">
        <v>5</v>
      </c>
      <c r="G741" t="e">
        <v>#N/A</v>
      </c>
      <c r="H741">
        <v>14</v>
      </c>
      <c r="J741" s="58" t="e">
        <v>#N/A</v>
      </c>
      <c r="K741" s="60" t="s">
        <v>125</v>
      </c>
      <c r="L741" s="19" t="s">
        <v>28</v>
      </c>
      <c r="M741" s="95"/>
      <c r="N741" t="e">
        <v>#N/A</v>
      </c>
      <c r="O741">
        <v>119</v>
      </c>
      <c r="P741">
        <v>1196</v>
      </c>
      <c r="S741">
        <v>16</v>
      </c>
      <c r="U741" s="32" t="str">
        <f>VLOOKUP(AF741, method!$A$1:$B$15, 2, 0)</f>
        <v>中前</v>
      </c>
      <c r="V741">
        <v>1400</v>
      </c>
      <c r="W741">
        <v>1</v>
      </c>
      <c r="X741">
        <v>13</v>
      </c>
      <c r="Y741">
        <v>4</v>
      </c>
      <c r="Z741">
        <v>25</v>
      </c>
      <c r="AA741" s="39" t="s">
        <v>413</v>
      </c>
      <c r="AB741" s="35" t="s">
        <v>377</v>
      </c>
      <c r="AC741">
        <v>4</v>
      </c>
      <c r="AD741">
        <v>43</v>
      </c>
      <c r="AE741" s="38">
        <v>2</v>
      </c>
      <c r="AF741">
        <v>7</v>
      </c>
      <c r="AG741">
        <v>8</v>
      </c>
      <c r="AH741">
        <v>10</v>
      </c>
      <c r="AI741">
        <v>5</v>
      </c>
      <c r="AL741" t="s">
        <v>39</v>
      </c>
      <c r="AX741" t="s">
        <v>1393</v>
      </c>
    </row>
    <row r="742" spans="1:50" hidden="1" x14ac:dyDescent="0.25">
      <c r="A742" s="20" t="s">
        <v>130</v>
      </c>
      <c r="B742" s="17" t="s">
        <v>1332</v>
      </c>
      <c r="C742">
        <v>24.55</v>
      </c>
      <c r="D742" t="e">
        <f t="shared" si="3"/>
        <v>#N/A</v>
      </c>
      <c r="E742" s="15">
        <v>2</v>
      </c>
      <c r="F742" s="90"/>
      <c r="G742" t="e">
        <v>#N/A</v>
      </c>
      <c r="H742">
        <v>14</v>
      </c>
      <c r="J742" s="58" t="e">
        <v>#N/A</v>
      </c>
      <c r="K742" s="60" t="s">
        <v>125</v>
      </c>
      <c r="L742" s="19" t="s">
        <v>28</v>
      </c>
      <c r="M742" s="95"/>
      <c r="N742" t="e">
        <v>#N/A</v>
      </c>
      <c r="O742">
        <v>119</v>
      </c>
      <c r="P742">
        <v>1196</v>
      </c>
      <c r="S742">
        <v>18</v>
      </c>
      <c r="U742" s="32" t="str">
        <f>VLOOKUP(AF742, method!$A$1:$B$15, 2, 0)</f>
        <v>中前</v>
      </c>
      <c r="V742">
        <v>1400</v>
      </c>
      <c r="W742">
        <v>1</v>
      </c>
      <c r="X742">
        <v>15</v>
      </c>
      <c r="Y742">
        <v>3</v>
      </c>
      <c r="Z742">
        <v>25</v>
      </c>
      <c r="AA742" s="39" t="s">
        <v>430</v>
      </c>
      <c r="AB742" s="36" t="s">
        <v>459</v>
      </c>
      <c r="AC742">
        <v>4</v>
      </c>
      <c r="AD742">
        <v>42</v>
      </c>
      <c r="AE742" s="38" t="s">
        <v>468</v>
      </c>
      <c r="AF742">
        <v>6</v>
      </c>
      <c r="AG742">
        <v>4</v>
      </c>
      <c r="AH742">
        <v>4</v>
      </c>
      <c r="AI742">
        <v>2</v>
      </c>
      <c r="AL742" t="s">
        <v>523</v>
      </c>
      <c r="AX742" t="s">
        <v>1393</v>
      </c>
    </row>
    <row r="743" spans="1:50" hidden="1" x14ac:dyDescent="0.25">
      <c r="A743" s="20" t="s">
        <v>130</v>
      </c>
      <c r="B743" s="17" t="s">
        <v>1332</v>
      </c>
      <c r="C743">
        <v>23.52</v>
      </c>
      <c r="D743" t="e">
        <f t="shared" si="3"/>
        <v>#N/A</v>
      </c>
      <c r="E743">
        <v>14</v>
      </c>
      <c r="G743" t="e">
        <v>#N/A</v>
      </c>
      <c r="H743">
        <v>8</v>
      </c>
      <c r="J743" s="58" t="e">
        <v>#N/A</v>
      </c>
      <c r="K743" s="85" t="s">
        <v>748</v>
      </c>
      <c r="L743" s="19" t="s">
        <v>28</v>
      </c>
      <c r="M743" s="95"/>
      <c r="N743" t="e">
        <v>#N/A</v>
      </c>
      <c r="O743">
        <v>121</v>
      </c>
      <c r="P743">
        <v>1205</v>
      </c>
      <c r="S743">
        <v>16</v>
      </c>
      <c r="U743" s="32" t="str">
        <f>VLOOKUP(AF743, method!$A$1:$B$15, 2, 0)</f>
        <v>中前</v>
      </c>
      <c r="V743">
        <v>1400</v>
      </c>
      <c r="W743">
        <v>1</v>
      </c>
      <c r="X743">
        <v>23</v>
      </c>
      <c r="Y743">
        <v>2</v>
      </c>
      <c r="Z743">
        <v>25</v>
      </c>
      <c r="AA743" s="39" t="s">
        <v>369</v>
      </c>
      <c r="AB743" s="35" t="s">
        <v>377</v>
      </c>
      <c r="AC743">
        <v>4</v>
      </c>
      <c r="AD743">
        <v>44</v>
      </c>
      <c r="AE743" s="37" t="s">
        <v>612</v>
      </c>
      <c r="AF743">
        <v>6</v>
      </c>
      <c r="AG743">
        <v>8</v>
      </c>
      <c r="AH743">
        <v>8</v>
      </c>
      <c r="AI743">
        <v>14</v>
      </c>
      <c r="AL743" t="s">
        <v>29</v>
      </c>
      <c r="AX743" t="s">
        <v>1393</v>
      </c>
    </row>
    <row r="744" spans="1:50" hidden="1" x14ac:dyDescent="0.25">
      <c r="A744" s="20" t="s">
        <v>130</v>
      </c>
      <c r="B744" s="17" t="s">
        <v>1332</v>
      </c>
      <c r="C744">
        <v>22.32</v>
      </c>
      <c r="D744" t="e">
        <f t="shared" si="3"/>
        <v>#N/A</v>
      </c>
      <c r="E744">
        <v>5</v>
      </c>
      <c r="G744" t="e">
        <v>#N/A</v>
      </c>
      <c r="H744">
        <v>12</v>
      </c>
      <c r="J744" s="58" t="e">
        <v>#N/A</v>
      </c>
      <c r="K744" s="61" t="s">
        <v>128</v>
      </c>
      <c r="L744" s="19" t="s">
        <v>28</v>
      </c>
      <c r="M744" s="95"/>
      <c r="N744" t="e">
        <v>#N/A</v>
      </c>
      <c r="O744">
        <v>122</v>
      </c>
      <c r="P744">
        <v>1208</v>
      </c>
      <c r="S744">
        <v>10</v>
      </c>
      <c r="U744" s="32" t="str">
        <f>VLOOKUP(AF744, method!$A$1:$B$15, 2, 0)</f>
        <v>中前</v>
      </c>
      <c r="V744">
        <v>1400</v>
      </c>
      <c r="W744">
        <v>1</v>
      </c>
      <c r="X744">
        <v>12</v>
      </c>
      <c r="Y744">
        <v>1</v>
      </c>
      <c r="Z744">
        <v>25</v>
      </c>
      <c r="AA744" s="39" t="s">
        <v>430</v>
      </c>
      <c r="AB744" s="35" t="s">
        <v>377</v>
      </c>
      <c r="AC744">
        <v>4</v>
      </c>
      <c r="AD744">
        <v>46</v>
      </c>
      <c r="AE744" s="38">
        <v>2</v>
      </c>
      <c r="AF744">
        <v>4</v>
      </c>
      <c r="AG744">
        <v>1</v>
      </c>
      <c r="AH744">
        <v>1</v>
      </c>
      <c r="AI744">
        <v>5</v>
      </c>
      <c r="AL744" t="s">
        <v>29</v>
      </c>
      <c r="AX744" t="s">
        <v>1393</v>
      </c>
    </row>
    <row r="745" spans="1:50" hidden="1" x14ac:dyDescent="0.25">
      <c r="A745" s="20" t="s">
        <v>130</v>
      </c>
      <c r="B745" s="17" t="s">
        <v>1332</v>
      </c>
      <c r="C745">
        <v>22.48</v>
      </c>
      <c r="D745" t="e">
        <f t="shared" si="3"/>
        <v>#N/A</v>
      </c>
      <c r="E745">
        <v>4</v>
      </c>
      <c r="G745" t="e">
        <v>#N/A</v>
      </c>
      <c r="H745">
        <v>5</v>
      </c>
      <c r="J745" s="58" t="e">
        <v>#N/A</v>
      </c>
      <c r="K745" s="61" t="s">
        <v>128</v>
      </c>
      <c r="L745" s="19" t="s">
        <v>28</v>
      </c>
      <c r="M745" s="95"/>
      <c r="N745" t="e">
        <v>#N/A</v>
      </c>
      <c r="O745">
        <v>123</v>
      </c>
      <c r="P745">
        <v>1215</v>
      </c>
      <c r="S745">
        <v>5.8</v>
      </c>
      <c r="U745" s="30" t="str">
        <f>VLOOKUP(AF745, method!$A$1:$B$15, 2, 0)</f>
        <v>放頭</v>
      </c>
      <c r="V745">
        <v>1400</v>
      </c>
      <c r="W745">
        <v>1</v>
      </c>
      <c r="X745">
        <v>29</v>
      </c>
      <c r="Y745">
        <v>12</v>
      </c>
      <c r="Z745">
        <v>24</v>
      </c>
      <c r="AA745" s="39" t="s">
        <v>390</v>
      </c>
      <c r="AB745" s="35" t="s">
        <v>377</v>
      </c>
      <c r="AC745">
        <v>4</v>
      </c>
      <c r="AD745">
        <v>48</v>
      </c>
      <c r="AE745" s="37" t="s">
        <v>467</v>
      </c>
      <c r="AF745">
        <v>3</v>
      </c>
      <c r="AG745">
        <v>2</v>
      </c>
      <c r="AH745">
        <v>1</v>
      </c>
      <c r="AI745">
        <v>4</v>
      </c>
      <c r="AL745" t="s">
        <v>106</v>
      </c>
      <c r="AX745" t="s">
        <v>1393</v>
      </c>
    </row>
    <row r="746" spans="1:50" hidden="1" x14ac:dyDescent="0.25">
      <c r="A746" s="20" t="s">
        <v>130</v>
      </c>
      <c r="B746" s="17" t="s">
        <v>1332</v>
      </c>
      <c r="C746">
        <v>22.26</v>
      </c>
      <c r="D746" t="e">
        <f t="shared" si="3"/>
        <v>#N/A</v>
      </c>
      <c r="E746">
        <v>6</v>
      </c>
      <c r="G746" t="e">
        <v>#N/A</v>
      </c>
      <c r="H746">
        <v>13</v>
      </c>
      <c r="J746" s="58" t="e">
        <v>#N/A</v>
      </c>
      <c r="K746" s="57" t="s">
        <v>77</v>
      </c>
      <c r="L746" s="19" t="s">
        <v>28</v>
      </c>
      <c r="M746" s="95"/>
      <c r="N746" t="e">
        <v>#N/A</v>
      </c>
      <c r="O746">
        <v>126</v>
      </c>
      <c r="P746">
        <v>1203</v>
      </c>
      <c r="S746">
        <v>66</v>
      </c>
      <c r="U746" s="30" t="str">
        <f>VLOOKUP(AF746, method!$A$1:$B$15, 2, 0)</f>
        <v>放頭</v>
      </c>
      <c r="V746">
        <v>1400</v>
      </c>
      <c r="W746">
        <v>1</v>
      </c>
      <c r="X746">
        <v>17</v>
      </c>
      <c r="Y746">
        <v>11</v>
      </c>
      <c r="Z746">
        <v>24</v>
      </c>
      <c r="AA746" s="39" t="s">
        <v>390</v>
      </c>
      <c r="AB746" s="35" t="s">
        <v>377</v>
      </c>
      <c r="AC746">
        <v>4</v>
      </c>
      <c r="AD746">
        <v>50</v>
      </c>
      <c r="AE746" s="37">
        <v>4</v>
      </c>
      <c r="AF746">
        <v>3</v>
      </c>
      <c r="AG746">
        <v>2</v>
      </c>
      <c r="AH746">
        <v>2</v>
      </c>
      <c r="AI746">
        <v>6</v>
      </c>
      <c r="AL746" t="s">
        <v>385</v>
      </c>
      <c r="AX746" t="s">
        <v>1393</v>
      </c>
    </row>
    <row r="747" spans="1:50" hidden="1" x14ac:dyDescent="0.25">
      <c r="A747" s="20" t="s">
        <v>130</v>
      </c>
      <c r="B747" s="17" t="s">
        <v>1332</v>
      </c>
      <c r="C747">
        <v>22.76</v>
      </c>
      <c r="D747" t="e">
        <f t="shared" si="3"/>
        <v>#N/A</v>
      </c>
      <c r="E747">
        <v>6</v>
      </c>
      <c r="G747" t="e">
        <v>#N/A</v>
      </c>
      <c r="H747">
        <v>10</v>
      </c>
      <c r="J747" s="58" t="e">
        <v>#N/A</v>
      </c>
      <c r="K747" s="61" t="s">
        <v>128</v>
      </c>
      <c r="L747" s="19" t="s">
        <v>28</v>
      </c>
      <c r="M747" s="95"/>
      <c r="N747" t="e">
        <v>#N/A</v>
      </c>
      <c r="O747">
        <v>128</v>
      </c>
      <c r="P747">
        <v>1209</v>
      </c>
      <c r="S747">
        <v>44</v>
      </c>
      <c r="U747" s="30" t="str">
        <f>VLOOKUP(AF747, method!$A$1:$B$15, 2, 0)</f>
        <v>放頭</v>
      </c>
      <c r="V747">
        <v>1400</v>
      </c>
      <c r="W747">
        <v>1</v>
      </c>
      <c r="X747">
        <v>20</v>
      </c>
      <c r="Y747">
        <v>10</v>
      </c>
      <c r="Z747">
        <v>24</v>
      </c>
      <c r="AA747" s="39" t="s">
        <v>390</v>
      </c>
      <c r="AB747" s="35" t="s">
        <v>370</v>
      </c>
      <c r="AC747">
        <v>4</v>
      </c>
      <c r="AD747">
        <v>52</v>
      </c>
      <c r="AE747" s="37">
        <v>5</v>
      </c>
      <c r="AF747">
        <v>2</v>
      </c>
      <c r="AG747">
        <v>1</v>
      </c>
      <c r="AH747">
        <v>1</v>
      </c>
      <c r="AI747">
        <v>6</v>
      </c>
      <c r="AL747" t="s">
        <v>385</v>
      </c>
      <c r="AX747" t="s">
        <v>1393</v>
      </c>
    </row>
    <row r="748" spans="1:50" hidden="1" x14ac:dyDescent="0.25">
      <c r="A748" s="20" t="s">
        <v>130</v>
      </c>
      <c r="B748" s="17" t="s">
        <v>1332</v>
      </c>
      <c r="C748">
        <v>9.4700000000000006</v>
      </c>
      <c r="D748" t="e">
        <f t="shared" si="3"/>
        <v>#N/A</v>
      </c>
      <c r="E748">
        <v>6</v>
      </c>
      <c r="G748" t="e">
        <v>#N/A</v>
      </c>
      <c r="H748">
        <v>7</v>
      </c>
      <c r="J748" s="58" t="e">
        <v>#N/A</v>
      </c>
      <c r="K748" s="61" t="s">
        <v>128</v>
      </c>
      <c r="L748" s="19" t="s">
        <v>28</v>
      </c>
      <c r="M748" s="95"/>
      <c r="N748" t="e">
        <v>#N/A</v>
      </c>
      <c r="O748">
        <v>128</v>
      </c>
      <c r="P748">
        <v>1201</v>
      </c>
      <c r="S748">
        <v>38</v>
      </c>
      <c r="U748" s="30" t="str">
        <f>VLOOKUP(AF748, method!$A$1:$B$15, 2, 0)</f>
        <v>放頭</v>
      </c>
      <c r="V748">
        <v>1200</v>
      </c>
      <c r="W748">
        <v>1</v>
      </c>
      <c r="X748">
        <v>22</v>
      </c>
      <c r="Y748">
        <v>9</v>
      </c>
      <c r="Z748">
        <v>24</v>
      </c>
      <c r="AA748" s="39" t="s">
        <v>390</v>
      </c>
      <c r="AB748" s="35" t="s">
        <v>377</v>
      </c>
      <c r="AC748">
        <v>4</v>
      </c>
      <c r="AD748">
        <v>52</v>
      </c>
      <c r="AE748" s="38" t="s">
        <v>517</v>
      </c>
      <c r="AF748">
        <v>3</v>
      </c>
      <c r="AG748">
        <v>4</v>
      </c>
      <c r="AH748">
        <v>6</v>
      </c>
      <c r="AL748" t="s">
        <v>385</v>
      </c>
      <c r="AX748" t="s">
        <v>1393</v>
      </c>
    </row>
    <row r="749" spans="1:50" hidden="1" x14ac:dyDescent="0.25">
      <c r="A749" s="20" t="s">
        <v>130</v>
      </c>
      <c r="B749" s="17" t="s">
        <v>1332</v>
      </c>
      <c r="C749">
        <v>10.66</v>
      </c>
      <c r="D749" t="e">
        <f t="shared" si="3"/>
        <v>#N/A</v>
      </c>
      <c r="E749">
        <v>7</v>
      </c>
      <c r="G749" t="e">
        <v>#N/A</v>
      </c>
      <c r="H749">
        <v>1</v>
      </c>
      <c r="J749" s="58" t="e">
        <v>#N/A</v>
      </c>
      <c r="K749" s="61" t="s">
        <v>128</v>
      </c>
      <c r="L749" s="19" t="s">
        <v>28</v>
      </c>
      <c r="M749" s="95"/>
      <c r="N749" t="e">
        <v>#N/A</v>
      </c>
      <c r="O749">
        <v>127</v>
      </c>
      <c r="P749">
        <v>1209</v>
      </c>
      <c r="S749">
        <v>9.6</v>
      </c>
      <c r="U749" s="30" t="str">
        <f>VLOOKUP(AF749, method!$A$1:$B$15, 2, 0)</f>
        <v>放頭</v>
      </c>
      <c r="V749">
        <v>1200</v>
      </c>
      <c r="W749">
        <v>1</v>
      </c>
      <c r="X749">
        <v>8</v>
      </c>
      <c r="Y749">
        <v>9</v>
      </c>
      <c r="Z749">
        <v>24</v>
      </c>
      <c r="AA749" s="39" t="s">
        <v>369</v>
      </c>
      <c r="AB749" s="36" t="s">
        <v>459</v>
      </c>
      <c r="AC749">
        <v>4</v>
      </c>
      <c r="AD749">
        <v>52</v>
      </c>
      <c r="AE749" s="37" t="s">
        <v>471</v>
      </c>
      <c r="AF749">
        <v>3</v>
      </c>
      <c r="AG749">
        <v>4</v>
      </c>
      <c r="AH749">
        <v>7</v>
      </c>
      <c r="AL749" t="s">
        <v>385</v>
      </c>
      <c r="AX749" t="s">
        <v>1393</v>
      </c>
    </row>
    <row r="750" spans="1:50" x14ac:dyDescent="0.25">
      <c r="A750" s="21" t="s">
        <v>167</v>
      </c>
      <c r="B750" s="18" t="s">
        <v>168</v>
      </c>
      <c r="C750">
        <v>9.26</v>
      </c>
      <c r="D750">
        <v>9.36</v>
      </c>
      <c r="E750" s="107">
        <v>2</v>
      </c>
      <c r="F750" s="90"/>
      <c r="G750">
        <v>1</v>
      </c>
      <c r="H750">
        <v>4</v>
      </c>
      <c r="J750" s="48" t="s">
        <v>37</v>
      </c>
      <c r="K750" s="48" t="s">
        <v>37</v>
      </c>
      <c r="L750" s="28" t="s">
        <v>65</v>
      </c>
      <c r="M750" s="104"/>
      <c r="N750">
        <v>135</v>
      </c>
      <c r="O750">
        <v>131</v>
      </c>
      <c r="P750">
        <v>1177</v>
      </c>
      <c r="S750">
        <v>5.8</v>
      </c>
      <c r="U750" s="30" t="str">
        <f>VLOOKUP(AF750, method!$A$1:$B$15, 2, 0)</f>
        <v>放頭</v>
      </c>
      <c r="V750" s="42">
        <v>1200</v>
      </c>
      <c r="W750">
        <v>1</v>
      </c>
      <c r="X750">
        <v>22</v>
      </c>
      <c r="Y750">
        <v>3</v>
      </c>
      <c r="Z750">
        <v>26</v>
      </c>
      <c r="AA750" s="39" t="s">
        <v>369</v>
      </c>
      <c r="AB750" s="35" t="s">
        <v>370</v>
      </c>
      <c r="AC750">
        <v>4</v>
      </c>
      <c r="AD750">
        <v>56</v>
      </c>
      <c r="AE750" s="38" t="s">
        <v>470</v>
      </c>
      <c r="AF750">
        <v>1</v>
      </c>
      <c r="AG750">
        <v>1</v>
      </c>
      <c r="AH750">
        <v>2</v>
      </c>
      <c r="AL750" t="s">
        <v>385</v>
      </c>
    </row>
    <row r="751" spans="1:50" x14ac:dyDescent="0.25">
      <c r="A751" s="21" t="s">
        <v>167</v>
      </c>
      <c r="B751" s="26" t="s">
        <v>190</v>
      </c>
      <c r="C751">
        <v>9.3000000000000007</v>
      </c>
      <c r="D751">
        <v>9.8000000000000007</v>
      </c>
      <c r="E751" s="107">
        <v>2</v>
      </c>
      <c r="F751" s="90"/>
      <c r="G751">
        <v>12</v>
      </c>
      <c r="H751">
        <v>2</v>
      </c>
      <c r="J751" s="63" t="s">
        <v>191</v>
      </c>
      <c r="K751" s="54" t="s">
        <v>64</v>
      </c>
      <c r="L751" s="26" t="s">
        <v>61</v>
      </c>
      <c r="M751" s="102"/>
      <c r="N751">
        <v>121</v>
      </c>
      <c r="O751">
        <v>119</v>
      </c>
      <c r="P751">
        <v>1089</v>
      </c>
      <c r="S751">
        <v>10</v>
      </c>
      <c r="U751" s="32" t="str">
        <f>VLOOKUP(AF751, method!$A$1:$B$15, 2, 0)</f>
        <v>中前</v>
      </c>
      <c r="V751" s="42">
        <v>1200</v>
      </c>
      <c r="W751">
        <v>1</v>
      </c>
      <c r="X751">
        <v>6</v>
      </c>
      <c r="Y751">
        <v>4</v>
      </c>
      <c r="Z751">
        <v>26</v>
      </c>
      <c r="AA751" s="39" t="s">
        <v>390</v>
      </c>
      <c r="AB751" s="35" t="s">
        <v>377</v>
      </c>
      <c r="AC751">
        <v>4</v>
      </c>
      <c r="AD751">
        <v>43</v>
      </c>
      <c r="AE751" s="38" t="s">
        <v>470</v>
      </c>
      <c r="AF751">
        <v>4</v>
      </c>
      <c r="AG751">
        <v>4</v>
      </c>
      <c r="AH751">
        <v>2</v>
      </c>
      <c r="AL751" t="s">
        <v>66</v>
      </c>
    </row>
    <row r="752" spans="1:50" x14ac:dyDescent="0.25">
      <c r="A752" s="21" t="s">
        <v>167</v>
      </c>
      <c r="B752" s="18" t="s">
        <v>168</v>
      </c>
      <c r="C752">
        <v>9.36</v>
      </c>
      <c r="D752">
        <v>9.5599999999999987</v>
      </c>
      <c r="E752" s="107">
        <v>1</v>
      </c>
      <c r="F752" s="90"/>
      <c r="G752">
        <v>1</v>
      </c>
      <c r="H752">
        <v>3</v>
      </c>
      <c r="J752" s="48" t="s">
        <v>37</v>
      </c>
      <c r="K752" s="48" t="s">
        <v>37</v>
      </c>
      <c r="L752" s="28" t="s">
        <v>65</v>
      </c>
      <c r="M752" s="104"/>
      <c r="N752">
        <v>135</v>
      </c>
      <c r="O752">
        <v>128</v>
      </c>
      <c r="P752">
        <v>1162</v>
      </c>
      <c r="S752">
        <v>10</v>
      </c>
      <c r="U752" s="30" t="str">
        <f>VLOOKUP(AF752, method!$A$1:$B$15, 2, 0)</f>
        <v>放頭</v>
      </c>
      <c r="V752" s="42">
        <v>1200</v>
      </c>
      <c r="W752">
        <v>1</v>
      </c>
      <c r="X752">
        <v>8</v>
      </c>
      <c r="Y752">
        <v>2</v>
      </c>
      <c r="Z752">
        <v>26</v>
      </c>
      <c r="AA752" s="39" t="s">
        <v>413</v>
      </c>
      <c r="AB752" s="35" t="s">
        <v>377</v>
      </c>
      <c r="AC752">
        <v>4</v>
      </c>
      <c r="AD752">
        <v>49</v>
      </c>
      <c r="AE752" s="38" t="s">
        <v>463</v>
      </c>
      <c r="AF752">
        <v>2</v>
      </c>
      <c r="AG752">
        <v>2</v>
      </c>
      <c r="AH752">
        <v>1</v>
      </c>
      <c r="AL752" t="s">
        <v>385</v>
      </c>
    </row>
    <row r="753" spans="1:50" x14ac:dyDescent="0.25">
      <c r="A753" s="21" t="s">
        <v>167</v>
      </c>
      <c r="B753" s="26" t="s">
        <v>190</v>
      </c>
      <c r="C753">
        <v>9.3699999999999992</v>
      </c>
      <c r="D753">
        <v>9.3699999999999992</v>
      </c>
      <c r="E753" s="106">
        <v>5</v>
      </c>
      <c r="G753">
        <v>12</v>
      </c>
      <c r="H753">
        <v>12</v>
      </c>
      <c r="J753" s="63" t="s">
        <v>191</v>
      </c>
      <c r="K753" s="63" t="s">
        <v>191</v>
      </c>
      <c r="L753" s="26" t="s">
        <v>61</v>
      </c>
      <c r="M753" s="102"/>
      <c r="N753">
        <v>121</v>
      </c>
      <c r="O753">
        <v>120</v>
      </c>
      <c r="P753">
        <v>1101</v>
      </c>
      <c r="S753">
        <v>7.1</v>
      </c>
      <c r="U753" s="30" t="str">
        <f>VLOOKUP(AF753, method!$A$1:$B$15, 2, 0)</f>
        <v>放頭</v>
      </c>
      <c r="V753" s="42">
        <v>1200</v>
      </c>
      <c r="W753">
        <v>1</v>
      </c>
      <c r="X753">
        <v>18</v>
      </c>
      <c r="Y753">
        <v>1</v>
      </c>
      <c r="Z753">
        <v>26</v>
      </c>
      <c r="AA753" s="39" t="s">
        <v>369</v>
      </c>
      <c r="AB753" s="35" t="s">
        <v>370</v>
      </c>
      <c r="AC753">
        <v>4</v>
      </c>
      <c r="AD753">
        <v>43</v>
      </c>
      <c r="AE753" s="37" t="s">
        <v>410</v>
      </c>
      <c r="AF753">
        <v>2</v>
      </c>
      <c r="AG753">
        <v>2</v>
      </c>
      <c r="AH753">
        <v>5</v>
      </c>
      <c r="AL753" t="s">
        <v>66</v>
      </c>
    </row>
    <row r="754" spans="1:50" x14ac:dyDescent="0.25">
      <c r="A754" s="21" t="s">
        <v>167</v>
      </c>
      <c r="B754" s="26" t="s">
        <v>190</v>
      </c>
      <c r="C754">
        <v>9.52</v>
      </c>
      <c r="D754">
        <v>9.52</v>
      </c>
      <c r="E754" s="107">
        <v>3</v>
      </c>
      <c r="F754" s="90"/>
      <c r="G754">
        <v>12</v>
      </c>
      <c r="H754">
        <v>9</v>
      </c>
      <c r="J754" s="63" t="s">
        <v>191</v>
      </c>
      <c r="K754" s="54" t="s">
        <v>64</v>
      </c>
      <c r="L754" s="26" t="s">
        <v>61</v>
      </c>
      <c r="M754" s="102"/>
      <c r="N754">
        <v>121</v>
      </c>
      <c r="O754">
        <v>120</v>
      </c>
      <c r="P754">
        <v>1085</v>
      </c>
      <c r="S754">
        <v>7</v>
      </c>
      <c r="U754" s="30" t="str">
        <f>VLOOKUP(AF754, method!$A$1:$B$15, 2, 0)</f>
        <v>放頭</v>
      </c>
      <c r="V754" s="42">
        <v>1200</v>
      </c>
      <c r="W754">
        <v>1</v>
      </c>
      <c r="X754">
        <v>19</v>
      </c>
      <c r="Y754">
        <v>2</v>
      </c>
      <c r="Z754">
        <v>26</v>
      </c>
      <c r="AA754" s="39" t="s">
        <v>369</v>
      </c>
      <c r="AB754" s="35" t="s">
        <v>377</v>
      </c>
      <c r="AC754">
        <v>4</v>
      </c>
      <c r="AD754">
        <v>43</v>
      </c>
      <c r="AE754" s="38" t="s">
        <v>517</v>
      </c>
      <c r="AF754">
        <v>1</v>
      </c>
      <c r="AG754">
        <v>1</v>
      </c>
      <c r="AH754">
        <v>3</v>
      </c>
      <c r="AL754" t="s">
        <v>66</v>
      </c>
    </row>
    <row r="755" spans="1:50" x14ac:dyDescent="0.25">
      <c r="A755" s="21" t="s">
        <v>167</v>
      </c>
      <c r="B755" s="26" t="s">
        <v>190</v>
      </c>
      <c r="C755">
        <v>9.69</v>
      </c>
      <c r="D755">
        <v>9.69</v>
      </c>
      <c r="E755" s="107">
        <v>1</v>
      </c>
      <c r="F755" s="90"/>
      <c r="G755">
        <v>12</v>
      </c>
      <c r="H755">
        <v>1</v>
      </c>
      <c r="J755" s="63" t="s">
        <v>191</v>
      </c>
      <c r="K755" s="47" t="s">
        <v>32</v>
      </c>
      <c r="L755" s="26" t="s">
        <v>61</v>
      </c>
      <c r="M755" s="102"/>
      <c r="N755">
        <v>121</v>
      </c>
      <c r="O755">
        <v>132</v>
      </c>
      <c r="P755">
        <v>1112</v>
      </c>
      <c r="S755">
        <v>2.7</v>
      </c>
      <c r="U755" s="30" t="str">
        <f>VLOOKUP(AF755, method!$A$1:$B$15, 2, 0)</f>
        <v>放頭</v>
      </c>
      <c r="V755" s="42">
        <v>1200</v>
      </c>
      <c r="W755">
        <v>1</v>
      </c>
      <c r="X755">
        <v>1</v>
      </c>
      <c r="Y755">
        <v>1</v>
      </c>
      <c r="Z755">
        <v>26</v>
      </c>
      <c r="AA755" s="39" t="s">
        <v>390</v>
      </c>
      <c r="AB755" s="35" t="s">
        <v>377</v>
      </c>
      <c r="AC755">
        <v>5</v>
      </c>
      <c r="AD755">
        <v>37</v>
      </c>
      <c r="AE755" s="38" t="s">
        <v>463</v>
      </c>
      <c r="AF755">
        <v>1</v>
      </c>
      <c r="AG755">
        <v>1</v>
      </c>
      <c r="AH755">
        <v>1</v>
      </c>
      <c r="AL755" t="s">
        <v>66</v>
      </c>
    </row>
    <row r="756" spans="1:50" x14ac:dyDescent="0.25">
      <c r="A756" s="21" t="s">
        <v>167</v>
      </c>
      <c r="B756" s="18" t="s">
        <v>168</v>
      </c>
      <c r="C756">
        <v>9.83</v>
      </c>
      <c r="D756">
        <v>9.93</v>
      </c>
      <c r="E756" s="107">
        <v>3</v>
      </c>
      <c r="F756" s="90"/>
      <c r="G756">
        <v>1</v>
      </c>
      <c r="H756">
        <v>1</v>
      </c>
      <c r="J756" s="48" t="s">
        <v>37</v>
      </c>
      <c r="K756" s="75" t="s">
        <v>346</v>
      </c>
      <c r="L756" s="28" t="s">
        <v>65</v>
      </c>
      <c r="M756" s="104"/>
      <c r="N756">
        <v>135</v>
      </c>
      <c r="O756">
        <v>133</v>
      </c>
      <c r="P756">
        <v>1173</v>
      </c>
      <c r="S756">
        <v>8.6999999999999993</v>
      </c>
      <c r="U756" s="30" t="str">
        <f>VLOOKUP(AF756, method!$A$1:$B$15, 2, 0)</f>
        <v>放頭</v>
      </c>
      <c r="V756" s="42">
        <v>1200</v>
      </c>
      <c r="W756">
        <v>1</v>
      </c>
      <c r="X756">
        <v>13</v>
      </c>
      <c r="Y756">
        <v>6</v>
      </c>
      <c r="Z756">
        <v>26</v>
      </c>
      <c r="AA756" s="39" t="s">
        <v>430</v>
      </c>
      <c r="AB756" s="36" t="s">
        <v>459</v>
      </c>
      <c r="AC756">
        <v>4</v>
      </c>
      <c r="AD756">
        <v>59</v>
      </c>
      <c r="AE756" s="38" t="s">
        <v>517</v>
      </c>
      <c r="AF756">
        <v>3</v>
      </c>
      <c r="AG756">
        <v>3</v>
      </c>
      <c r="AH756">
        <v>3</v>
      </c>
      <c r="AL756" t="s">
        <v>66</v>
      </c>
    </row>
    <row r="757" spans="1:50" x14ac:dyDescent="0.25">
      <c r="A757" s="21" t="s">
        <v>167</v>
      </c>
      <c r="B757" s="23" t="s">
        <v>183</v>
      </c>
      <c r="C757">
        <v>9.85</v>
      </c>
      <c r="D757">
        <v>9.7499999999999982</v>
      </c>
      <c r="E757" s="106">
        <v>4</v>
      </c>
      <c r="G757">
        <v>7</v>
      </c>
      <c r="H757">
        <v>1</v>
      </c>
      <c r="J757" s="53" t="s">
        <v>60</v>
      </c>
      <c r="K757" s="51" t="s">
        <v>52</v>
      </c>
      <c r="L757" s="21" t="s">
        <v>38</v>
      </c>
      <c r="M757" s="97"/>
      <c r="N757">
        <v>126</v>
      </c>
      <c r="O757">
        <v>134</v>
      </c>
      <c r="P757">
        <v>1173</v>
      </c>
      <c r="S757">
        <v>13</v>
      </c>
      <c r="U757" s="32" t="str">
        <f>VLOOKUP(AF757, method!$A$1:$B$15, 2, 0)</f>
        <v>中前</v>
      </c>
      <c r="V757" s="42">
        <v>1200</v>
      </c>
      <c r="W757">
        <v>1</v>
      </c>
      <c r="X757">
        <v>1</v>
      </c>
      <c r="Y757">
        <v>1</v>
      </c>
      <c r="Z757">
        <v>26</v>
      </c>
      <c r="AA757" s="39" t="s">
        <v>390</v>
      </c>
      <c r="AB757" s="35" t="s">
        <v>377</v>
      </c>
      <c r="AC757">
        <v>4</v>
      </c>
      <c r="AD757">
        <v>58</v>
      </c>
      <c r="AE757" s="37" t="s">
        <v>440</v>
      </c>
      <c r="AF757">
        <v>5</v>
      </c>
      <c r="AG757">
        <v>4</v>
      </c>
      <c r="AH757">
        <v>4</v>
      </c>
      <c r="AL757" t="s">
        <v>34</v>
      </c>
    </row>
    <row r="758" spans="1:50" hidden="1" x14ac:dyDescent="0.25">
      <c r="A758" s="21" t="s">
        <v>167</v>
      </c>
      <c r="B758" s="18" t="s">
        <v>168</v>
      </c>
      <c r="C758">
        <v>10.53</v>
      </c>
      <c r="D758">
        <v>11.03</v>
      </c>
      <c r="E758">
        <v>12</v>
      </c>
      <c r="G758">
        <v>1</v>
      </c>
      <c r="H758">
        <v>3</v>
      </c>
      <c r="J758" s="48" t="s">
        <v>37</v>
      </c>
      <c r="K758" s="61" t="s">
        <v>128</v>
      </c>
      <c r="L758" s="21" t="s">
        <v>38</v>
      </c>
      <c r="M758" s="97"/>
      <c r="N758">
        <v>135</v>
      </c>
      <c r="O758">
        <v>121</v>
      </c>
      <c r="P758">
        <v>1192</v>
      </c>
      <c r="S758">
        <v>14</v>
      </c>
      <c r="U758" s="32" t="str">
        <f>VLOOKUP(AF758, method!$A$1:$B$15, 2, 0)</f>
        <v>中前</v>
      </c>
      <c r="V758" s="42">
        <v>1200</v>
      </c>
      <c r="W758">
        <v>1</v>
      </c>
      <c r="X758">
        <v>12</v>
      </c>
      <c r="Y758">
        <v>11</v>
      </c>
      <c r="Z758">
        <v>25</v>
      </c>
      <c r="AA758" s="40" t="s">
        <v>376</v>
      </c>
      <c r="AB758" s="35" t="s">
        <v>370</v>
      </c>
      <c r="AC758">
        <v>4</v>
      </c>
      <c r="AD758">
        <v>45</v>
      </c>
      <c r="AE758" s="37" t="s">
        <v>414</v>
      </c>
      <c r="AF758">
        <v>5</v>
      </c>
      <c r="AG758">
        <v>6</v>
      </c>
      <c r="AH758">
        <v>12</v>
      </c>
      <c r="AL758" t="s">
        <v>311</v>
      </c>
      <c r="AX758" t="s">
        <v>1394</v>
      </c>
    </row>
    <row r="759" spans="1:50" hidden="1" x14ac:dyDescent="0.25">
      <c r="A759" s="21" t="s">
        <v>167</v>
      </c>
      <c r="B759" s="18" t="s">
        <v>168</v>
      </c>
      <c r="C759">
        <v>12.99</v>
      </c>
      <c r="D759">
        <v>12.89</v>
      </c>
      <c r="E759">
        <v>12</v>
      </c>
      <c r="G759">
        <v>1</v>
      </c>
      <c r="H759">
        <v>10</v>
      </c>
      <c r="J759" s="48" t="s">
        <v>37</v>
      </c>
      <c r="K759" s="75" t="s">
        <v>346</v>
      </c>
      <c r="L759" s="21" t="s">
        <v>38</v>
      </c>
      <c r="M759" s="97"/>
      <c r="N759">
        <v>135</v>
      </c>
      <c r="O759">
        <v>125</v>
      </c>
      <c r="P759">
        <v>1144</v>
      </c>
      <c r="S759">
        <v>5.8</v>
      </c>
      <c r="U759" s="32" t="str">
        <f>VLOOKUP(AF759, method!$A$1:$B$15, 2, 0)</f>
        <v>中前</v>
      </c>
      <c r="V759" s="42">
        <v>1200</v>
      </c>
      <c r="W759">
        <v>1</v>
      </c>
      <c r="X759">
        <v>11</v>
      </c>
      <c r="Y759">
        <v>6</v>
      </c>
      <c r="Z759">
        <v>25</v>
      </c>
      <c r="AA759" s="40" t="s">
        <v>426</v>
      </c>
      <c r="AB759" s="35" t="s">
        <v>370</v>
      </c>
      <c r="AC759">
        <v>4</v>
      </c>
      <c r="AD759">
        <v>48</v>
      </c>
      <c r="AE759" s="37" t="s">
        <v>751</v>
      </c>
      <c r="AF759">
        <v>4</v>
      </c>
      <c r="AG759">
        <v>5</v>
      </c>
      <c r="AH759">
        <v>12</v>
      </c>
      <c r="AL759" t="s">
        <v>39</v>
      </c>
      <c r="AX759" t="s">
        <v>1394</v>
      </c>
    </row>
    <row r="760" spans="1:50" hidden="1" x14ac:dyDescent="0.25">
      <c r="A760" s="21" t="s">
        <v>167</v>
      </c>
      <c r="B760" s="18" t="s">
        <v>168</v>
      </c>
      <c r="C760">
        <v>10.27</v>
      </c>
      <c r="D760">
        <v>10.47</v>
      </c>
      <c r="E760">
        <v>5</v>
      </c>
      <c r="G760">
        <v>1</v>
      </c>
      <c r="H760">
        <v>8</v>
      </c>
      <c r="J760" s="48" t="s">
        <v>37</v>
      </c>
      <c r="K760" s="62" t="s">
        <v>154</v>
      </c>
      <c r="L760" s="21" t="s">
        <v>38</v>
      </c>
      <c r="M760" s="97"/>
      <c r="N760">
        <v>135</v>
      </c>
      <c r="O760">
        <v>123</v>
      </c>
      <c r="P760">
        <v>1160</v>
      </c>
      <c r="S760">
        <v>3.8</v>
      </c>
      <c r="U760" s="30" t="str">
        <f>VLOOKUP(AF760, method!$A$1:$B$15, 2, 0)</f>
        <v>放頭</v>
      </c>
      <c r="V760" s="42">
        <v>1200</v>
      </c>
      <c r="W760">
        <v>1</v>
      </c>
      <c r="X760">
        <v>28</v>
      </c>
      <c r="Y760">
        <v>5</v>
      </c>
      <c r="Z760">
        <v>25</v>
      </c>
      <c r="AA760" s="40" t="s">
        <v>446</v>
      </c>
      <c r="AB760" s="35" t="s">
        <v>370</v>
      </c>
      <c r="AC760">
        <v>4</v>
      </c>
      <c r="AD760">
        <v>48</v>
      </c>
      <c r="AE760" s="38" t="s">
        <v>463</v>
      </c>
      <c r="AF760">
        <v>3</v>
      </c>
      <c r="AG760">
        <v>5</v>
      </c>
      <c r="AH760">
        <v>5</v>
      </c>
      <c r="AL760" t="s">
        <v>39</v>
      </c>
      <c r="AX760" t="s">
        <v>1394</v>
      </c>
    </row>
    <row r="761" spans="1:50" hidden="1" x14ac:dyDescent="0.25">
      <c r="A761" s="21" t="s">
        <v>167</v>
      </c>
      <c r="B761" s="18" t="s">
        <v>168</v>
      </c>
      <c r="C761">
        <v>10.74</v>
      </c>
      <c r="D761">
        <v>10.64</v>
      </c>
      <c r="E761">
        <v>4</v>
      </c>
      <c r="G761">
        <v>1</v>
      </c>
      <c r="H761">
        <v>12</v>
      </c>
      <c r="J761" s="48" t="s">
        <v>37</v>
      </c>
      <c r="K761" s="62" t="s">
        <v>154</v>
      </c>
      <c r="L761" s="21" t="s">
        <v>38</v>
      </c>
      <c r="M761" s="97"/>
      <c r="N761">
        <v>135</v>
      </c>
      <c r="O761">
        <v>125</v>
      </c>
      <c r="P761">
        <v>1160</v>
      </c>
      <c r="S761">
        <v>14</v>
      </c>
      <c r="U761" s="30" t="str">
        <f>VLOOKUP(AF761, method!$A$1:$B$15, 2, 0)</f>
        <v>放頭</v>
      </c>
      <c r="V761" s="42">
        <v>1200</v>
      </c>
      <c r="W761">
        <v>1</v>
      </c>
      <c r="X761">
        <v>7</v>
      </c>
      <c r="Y761">
        <v>5</v>
      </c>
      <c r="Z761">
        <v>25</v>
      </c>
      <c r="AA761" s="40" t="s">
        <v>376</v>
      </c>
      <c r="AB761" s="35" t="s">
        <v>377</v>
      </c>
      <c r="AC761">
        <v>4</v>
      </c>
      <c r="AD761">
        <v>48</v>
      </c>
      <c r="AE761" s="38" t="s">
        <v>470</v>
      </c>
      <c r="AF761">
        <v>1</v>
      </c>
      <c r="AG761">
        <v>1</v>
      </c>
      <c r="AH761">
        <v>4</v>
      </c>
      <c r="AL761" t="s">
        <v>39</v>
      </c>
      <c r="AX761" t="s">
        <v>1394</v>
      </c>
    </row>
    <row r="762" spans="1:50" hidden="1" x14ac:dyDescent="0.25">
      <c r="A762" s="21" t="s">
        <v>167</v>
      </c>
      <c r="B762" s="18" t="s">
        <v>168</v>
      </c>
      <c r="C762">
        <v>10.43</v>
      </c>
      <c r="D762">
        <v>10.33</v>
      </c>
      <c r="E762">
        <v>8</v>
      </c>
      <c r="G762">
        <v>1</v>
      </c>
      <c r="H762">
        <v>10</v>
      </c>
      <c r="J762" s="48" t="s">
        <v>37</v>
      </c>
      <c r="K762" s="61" t="s">
        <v>128</v>
      </c>
      <c r="L762" s="21" t="s">
        <v>38</v>
      </c>
      <c r="M762" s="97"/>
      <c r="N762">
        <v>135</v>
      </c>
      <c r="O762">
        <v>125</v>
      </c>
      <c r="P762">
        <v>1178</v>
      </c>
      <c r="S762">
        <v>4.5</v>
      </c>
      <c r="U762" s="30" t="str">
        <f>VLOOKUP(AF762, method!$A$1:$B$15, 2, 0)</f>
        <v>放頭</v>
      </c>
      <c r="V762" s="42">
        <v>1200</v>
      </c>
      <c r="W762">
        <v>1</v>
      </c>
      <c r="X762">
        <v>9</v>
      </c>
      <c r="Y762">
        <v>3</v>
      </c>
      <c r="Z762">
        <v>25</v>
      </c>
      <c r="AA762" s="39" t="s">
        <v>413</v>
      </c>
      <c r="AB762" s="35" t="s">
        <v>370</v>
      </c>
      <c r="AC762">
        <v>4</v>
      </c>
      <c r="AD762">
        <v>50</v>
      </c>
      <c r="AE762" s="37" t="s">
        <v>428</v>
      </c>
      <c r="AF762">
        <v>3</v>
      </c>
      <c r="AG762">
        <v>4</v>
      </c>
      <c r="AH762">
        <v>8</v>
      </c>
      <c r="AL762" t="s">
        <v>39</v>
      </c>
      <c r="AX762" t="s">
        <v>1394</v>
      </c>
    </row>
    <row r="763" spans="1:50" hidden="1" x14ac:dyDescent="0.25">
      <c r="A763" s="21" t="s">
        <v>167</v>
      </c>
      <c r="B763" s="18" t="s">
        <v>168</v>
      </c>
      <c r="C763">
        <v>9.5</v>
      </c>
      <c r="D763">
        <v>9.4</v>
      </c>
      <c r="E763">
        <v>4</v>
      </c>
      <c r="G763">
        <v>1</v>
      </c>
      <c r="H763">
        <v>10</v>
      </c>
      <c r="J763" s="48" t="s">
        <v>37</v>
      </c>
      <c r="K763" s="61" t="s">
        <v>128</v>
      </c>
      <c r="L763" s="21" t="s">
        <v>38</v>
      </c>
      <c r="M763" s="97"/>
      <c r="N763">
        <v>135</v>
      </c>
      <c r="O763">
        <v>126</v>
      </c>
      <c r="P763">
        <v>1175</v>
      </c>
      <c r="S763">
        <v>11</v>
      </c>
      <c r="U763" s="30" t="str">
        <f>VLOOKUP(AF763, method!$A$1:$B$15, 2, 0)</f>
        <v>放頭</v>
      </c>
      <c r="V763" s="42">
        <v>1200</v>
      </c>
      <c r="W763">
        <v>1</v>
      </c>
      <c r="X763">
        <v>9</v>
      </c>
      <c r="Y763">
        <v>2</v>
      </c>
      <c r="Z763">
        <v>25</v>
      </c>
      <c r="AA763" s="39" t="s">
        <v>413</v>
      </c>
      <c r="AB763" s="35" t="s">
        <v>377</v>
      </c>
      <c r="AC763">
        <v>4</v>
      </c>
      <c r="AD763">
        <v>50</v>
      </c>
      <c r="AE763" s="38" t="s">
        <v>511</v>
      </c>
      <c r="AF763">
        <v>2</v>
      </c>
      <c r="AG763">
        <v>3</v>
      </c>
      <c r="AH763">
        <v>4</v>
      </c>
      <c r="AL763" t="s">
        <v>39</v>
      </c>
      <c r="AX763" t="s">
        <v>1394</v>
      </c>
    </row>
    <row r="764" spans="1:50" hidden="1" x14ac:dyDescent="0.25">
      <c r="A764" s="21" t="s">
        <v>167</v>
      </c>
      <c r="B764" s="18" t="s">
        <v>168</v>
      </c>
      <c r="C764">
        <v>9.8000000000000007</v>
      </c>
      <c r="D764">
        <v>9.7000000000000011</v>
      </c>
      <c r="E764">
        <v>5</v>
      </c>
      <c r="G764">
        <v>1</v>
      </c>
      <c r="H764">
        <v>9</v>
      </c>
      <c r="J764" s="48" t="s">
        <v>37</v>
      </c>
      <c r="K764" s="61" t="s">
        <v>128</v>
      </c>
      <c r="L764" s="21" t="s">
        <v>38</v>
      </c>
      <c r="M764" s="97"/>
      <c r="N764">
        <v>135</v>
      </c>
      <c r="O764">
        <v>126</v>
      </c>
      <c r="P764">
        <v>1170</v>
      </c>
      <c r="S764">
        <v>10</v>
      </c>
      <c r="U764" s="30" t="str">
        <f>VLOOKUP(AF764, method!$A$1:$B$15, 2, 0)</f>
        <v>放頭</v>
      </c>
      <c r="V764" s="42">
        <v>1200</v>
      </c>
      <c r="W764">
        <v>1</v>
      </c>
      <c r="X764">
        <v>12</v>
      </c>
      <c r="Y764">
        <v>1</v>
      </c>
      <c r="Z764">
        <v>25</v>
      </c>
      <c r="AA764" s="39" t="s">
        <v>430</v>
      </c>
      <c r="AB764" s="35" t="s">
        <v>377</v>
      </c>
      <c r="AC764">
        <v>4</v>
      </c>
      <c r="AD764">
        <v>51</v>
      </c>
      <c r="AE764" s="38">
        <v>2</v>
      </c>
      <c r="AF764">
        <v>2</v>
      </c>
      <c r="AG764">
        <v>2</v>
      </c>
      <c r="AH764">
        <v>5</v>
      </c>
      <c r="AL764" t="s">
        <v>39</v>
      </c>
      <c r="AX764" t="s">
        <v>1394</v>
      </c>
    </row>
    <row r="765" spans="1:50" hidden="1" x14ac:dyDescent="0.25">
      <c r="A765" s="21" t="s">
        <v>167</v>
      </c>
      <c r="B765" s="18" t="s">
        <v>168</v>
      </c>
      <c r="C765">
        <v>9.24</v>
      </c>
      <c r="D765">
        <v>9.14</v>
      </c>
      <c r="E765">
        <v>6</v>
      </c>
      <c r="G765">
        <v>1</v>
      </c>
      <c r="H765">
        <v>11</v>
      </c>
      <c r="J765" s="48" t="s">
        <v>37</v>
      </c>
      <c r="K765" s="61" t="s">
        <v>128</v>
      </c>
      <c r="L765" s="21" t="s">
        <v>38</v>
      </c>
      <c r="M765" s="97"/>
      <c r="N765">
        <v>135</v>
      </c>
      <c r="O765">
        <v>127</v>
      </c>
      <c r="P765">
        <v>1176</v>
      </c>
      <c r="S765">
        <v>15</v>
      </c>
      <c r="U765" s="30" t="str">
        <f>VLOOKUP(AF765, method!$A$1:$B$15, 2, 0)</f>
        <v>放頭</v>
      </c>
      <c r="V765" s="42">
        <v>1200</v>
      </c>
      <c r="W765">
        <v>1</v>
      </c>
      <c r="X765">
        <v>22</v>
      </c>
      <c r="Y765">
        <v>12</v>
      </c>
      <c r="Z765">
        <v>24</v>
      </c>
      <c r="AA765" s="39" t="s">
        <v>384</v>
      </c>
      <c r="AB765" s="35" t="s">
        <v>377</v>
      </c>
      <c r="AC765">
        <v>4</v>
      </c>
      <c r="AD765">
        <v>51</v>
      </c>
      <c r="AE765" s="38" t="s">
        <v>468</v>
      </c>
      <c r="AF765">
        <v>2</v>
      </c>
      <c r="AG765">
        <v>2</v>
      </c>
      <c r="AH765">
        <v>6</v>
      </c>
      <c r="AL765" t="s">
        <v>39</v>
      </c>
      <c r="AX765" t="s">
        <v>1394</v>
      </c>
    </row>
    <row r="766" spans="1:50" hidden="1" x14ac:dyDescent="0.25">
      <c r="A766" s="21" t="s">
        <v>167</v>
      </c>
      <c r="B766" s="18" t="s">
        <v>168</v>
      </c>
      <c r="C766">
        <v>9.73</v>
      </c>
      <c r="D766">
        <v>10.030000000000001</v>
      </c>
      <c r="E766" s="15">
        <v>2</v>
      </c>
      <c r="F766" s="90"/>
      <c r="G766">
        <v>1</v>
      </c>
      <c r="H766">
        <v>2</v>
      </c>
      <c r="J766" s="48" t="s">
        <v>37</v>
      </c>
      <c r="K766" s="61" t="s">
        <v>128</v>
      </c>
      <c r="L766" s="21" t="s">
        <v>38</v>
      </c>
      <c r="M766" s="97"/>
      <c r="N766">
        <v>135</v>
      </c>
      <c r="O766">
        <v>126</v>
      </c>
      <c r="P766">
        <v>1178</v>
      </c>
      <c r="S766">
        <v>15</v>
      </c>
      <c r="U766" s="30" t="str">
        <f>VLOOKUP(AF766, method!$A$1:$B$15, 2, 0)</f>
        <v>放頭</v>
      </c>
      <c r="V766" s="42">
        <v>1200</v>
      </c>
      <c r="W766">
        <v>1</v>
      </c>
      <c r="X766">
        <v>1</v>
      </c>
      <c r="Y766">
        <v>12</v>
      </c>
      <c r="Z766">
        <v>24</v>
      </c>
      <c r="AA766" s="39" t="s">
        <v>430</v>
      </c>
      <c r="AB766" s="35" t="s">
        <v>377</v>
      </c>
      <c r="AC766">
        <v>4</v>
      </c>
      <c r="AD766">
        <v>50</v>
      </c>
      <c r="AE766" s="38" t="s">
        <v>470</v>
      </c>
      <c r="AF766">
        <v>3</v>
      </c>
      <c r="AG766">
        <v>2</v>
      </c>
      <c r="AH766">
        <v>2</v>
      </c>
      <c r="AL766" t="s">
        <v>39</v>
      </c>
      <c r="AX766" t="s">
        <v>1394</v>
      </c>
    </row>
    <row r="767" spans="1:50" x14ac:dyDescent="0.25">
      <c r="A767" s="21" t="s">
        <v>167</v>
      </c>
      <c r="B767" s="20" t="s">
        <v>176</v>
      </c>
      <c r="C767">
        <v>9.91</v>
      </c>
      <c r="D767">
        <v>9.91</v>
      </c>
      <c r="E767" s="107">
        <v>3</v>
      </c>
      <c r="F767" s="90"/>
      <c r="G767">
        <v>4</v>
      </c>
      <c r="H767">
        <v>1</v>
      </c>
      <c r="J767" s="50" t="s">
        <v>46</v>
      </c>
      <c r="K767" s="50" t="s">
        <v>46</v>
      </c>
      <c r="L767" s="20" t="s">
        <v>165</v>
      </c>
      <c r="M767" s="96"/>
      <c r="N767">
        <v>128</v>
      </c>
      <c r="O767">
        <v>128</v>
      </c>
      <c r="P767">
        <v>1085</v>
      </c>
      <c r="S767">
        <v>4.9000000000000004</v>
      </c>
      <c r="U767" s="30" t="str">
        <f>VLOOKUP(AF767, method!$A$1:$B$15, 2, 0)</f>
        <v>放頭</v>
      </c>
      <c r="V767" s="42">
        <v>1200</v>
      </c>
      <c r="W767">
        <v>1</v>
      </c>
      <c r="X767">
        <v>1</v>
      </c>
      <c r="Y767">
        <v>7</v>
      </c>
      <c r="Z767">
        <v>26</v>
      </c>
      <c r="AA767" s="39" t="s">
        <v>413</v>
      </c>
      <c r="AB767" s="35" t="s">
        <v>370</v>
      </c>
      <c r="AC767">
        <v>4</v>
      </c>
      <c r="AD767">
        <v>52</v>
      </c>
      <c r="AE767" s="38" t="s">
        <v>447</v>
      </c>
      <c r="AF767">
        <v>3</v>
      </c>
      <c r="AG767">
        <v>4</v>
      </c>
      <c r="AH767">
        <v>3</v>
      </c>
      <c r="AL767" t="s">
        <v>385</v>
      </c>
    </row>
    <row r="768" spans="1:50" hidden="1" x14ac:dyDescent="0.25">
      <c r="A768" s="21" t="s">
        <v>167</v>
      </c>
      <c r="B768" s="19" t="s">
        <v>171</v>
      </c>
      <c r="C768">
        <v>11.96</v>
      </c>
      <c r="D768">
        <v>12.360000000000001</v>
      </c>
      <c r="E768">
        <v>11</v>
      </c>
      <c r="G768">
        <v>5</v>
      </c>
      <c r="H768">
        <v>3</v>
      </c>
      <c r="J768" s="59" t="s">
        <v>111</v>
      </c>
      <c r="K768" s="49" t="s">
        <v>349</v>
      </c>
      <c r="L768" s="23" t="s">
        <v>112</v>
      </c>
      <c r="M768" s="99"/>
      <c r="N768">
        <v>132</v>
      </c>
      <c r="O768">
        <v>121</v>
      </c>
      <c r="P768">
        <v>997</v>
      </c>
      <c r="S768">
        <v>80</v>
      </c>
      <c r="U768" s="30" t="str">
        <f>VLOOKUP(AF768, method!$A$1:$B$15, 2, 0)</f>
        <v>放頭</v>
      </c>
      <c r="V768" s="42">
        <v>1200</v>
      </c>
      <c r="W768">
        <v>1</v>
      </c>
      <c r="X768">
        <v>10</v>
      </c>
      <c r="Y768">
        <v>6</v>
      </c>
      <c r="Z768">
        <v>26</v>
      </c>
      <c r="AA768" s="40" t="s">
        <v>446</v>
      </c>
      <c r="AB768" s="35" t="s">
        <v>377</v>
      </c>
      <c r="AC768">
        <v>3</v>
      </c>
      <c r="AD768">
        <v>64</v>
      </c>
      <c r="AE768" s="37">
        <v>16</v>
      </c>
      <c r="AF768">
        <v>3</v>
      </c>
      <c r="AG768">
        <v>2</v>
      </c>
      <c r="AH768">
        <v>11</v>
      </c>
      <c r="AL768" t="s">
        <v>66</v>
      </c>
      <c r="AX768" t="s">
        <v>1394</v>
      </c>
    </row>
    <row r="769" spans="1:50" hidden="1" x14ac:dyDescent="0.25">
      <c r="A769" s="21" t="s">
        <v>167</v>
      </c>
      <c r="B769" s="19" t="s">
        <v>171</v>
      </c>
      <c r="C769">
        <v>21.67</v>
      </c>
      <c r="D769">
        <v>21.87</v>
      </c>
      <c r="E769" s="106">
        <v>10</v>
      </c>
      <c r="G769">
        <v>5</v>
      </c>
      <c r="H769">
        <v>10</v>
      </c>
      <c r="J769" s="59" t="s">
        <v>111</v>
      </c>
      <c r="K769" s="49" t="s">
        <v>349</v>
      </c>
      <c r="L769" s="23" t="s">
        <v>112</v>
      </c>
      <c r="M769" s="99"/>
      <c r="N769">
        <v>132</v>
      </c>
      <c r="O769">
        <v>119</v>
      </c>
      <c r="P769">
        <v>1000</v>
      </c>
      <c r="S769">
        <v>275</v>
      </c>
      <c r="U769" s="30" t="str">
        <f>VLOOKUP(AF769, method!$A$1:$B$15, 2, 0)</f>
        <v>放頭</v>
      </c>
      <c r="V769">
        <v>1400</v>
      </c>
      <c r="W769">
        <v>1</v>
      </c>
      <c r="X769">
        <v>31</v>
      </c>
      <c r="Y769">
        <v>5</v>
      </c>
      <c r="Z769">
        <v>26</v>
      </c>
      <c r="AA769" s="39" t="s">
        <v>394</v>
      </c>
      <c r="AB769" s="35" t="s">
        <v>377</v>
      </c>
      <c r="AC769">
        <v>3</v>
      </c>
      <c r="AD769">
        <v>66</v>
      </c>
      <c r="AE769" s="37" t="s">
        <v>473</v>
      </c>
      <c r="AF769">
        <v>1</v>
      </c>
      <c r="AG769">
        <v>1</v>
      </c>
      <c r="AH769">
        <v>1</v>
      </c>
      <c r="AI769">
        <v>10</v>
      </c>
      <c r="AL769" t="s">
        <v>66</v>
      </c>
      <c r="AX769" t="s">
        <v>1394</v>
      </c>
    </row>
    <row r="770" spans="1:50" hidden="1" x14ac:dyDescent="0.25">
      <c r="A770" s="21" t="s">
        <v>167</v>
      </c>
      <c r="B770" s="19" t="s">
        <v>171</v>
      </c>
      <c r="C770">
        <v>25.66</v>
      </c>
      <c r="D770">
        <v>25.360000000000003</v>
      </c>
      <c r="E770" s="106">
        <v>12</v>
      </c>
      <c r="G770">
        <v>5</v>
      </c>
      <c r="H770">
        <v>13</v>
      </c>
      <c r="J770" s="59" t="s">
        <v>111</v>
      </c>
      <c r="K770" s="59" t="s">
        <v>111</v>
      </c>
      <c r="L770" s="23" t="s">
        <v>112</v>
      </c>
      <c r="M770" s="99"/>
      <c r="N770">
        <v>132</v>
      </c>
      <c r="O770">
        <v>129</v>
      </c>
      <c r="P770">
        <v>1010</v>
      </c>
      <c r="S770">
        <v>213</v>
      </c>
      <c r="U770" s="30" t="str">
        <f>VLOOKUP(AF770, method!$A$1:$B$15, 2, 0)</f>
        <v>放頭</v>
      </c>
      <c r="V770">
        <v>1400</v>
      </c>
      <c r="W770">
        <v>1</v>
      </c>
      <c r="X770">
        <v>17</v>
      </c>
      <c r="Y770">
        <v>5</v>
      </c>
      <c r="Z770">
        <v>26</v>
      </c>
      <c r="AA770" s="39" t="s">
        <v>430</v>
      </c>
      <c r="AB770" s="36" t="s">
        <v>577</v>
      </c>
      <c r="AC770">
        <v>3</v>
      </c>
      <c r="AD770">
        <v>69</v>
      </c>
      <c r="AE770" s="37" t="s">
        <v>449</v>
      </c>
      <c r="AF770">
        <v>2</v>
      </c>
      <c r="AG770">
        <v>2</v>
      </c>
      <c r="AH770">
        <v>2</v>
      </c>
      <c r="AI770">
        <v>12</v>
      </c>
      <c r="AL770" t="s">
        <v>66</v>
      </c>
      <c r="AX770" t="s">
        <v>1394</v>
      </c>
    </row>
    <row r="771" spans="1:50" x14ac:dyDescent="0.25">
      <c r="A771" s="21" t="s">
        <v>167</v>
      </c>
      <c r="B771" s="18" t="s">
        <v>168</v>
      </c>
      <c r="C771">
        <v>9.92</v>
      </c>
      <c r="D771">
        <v>9.6199999999999992</v>
      </c>
      <c r="E771" s="106">
        <v>4</v>
      </c>
      <c r="G771">
        <v>1</v>
      </c>
      <c r="H771">
        <v>10</v>
      </c>
      <c r="J771" s="48" t="s">
        <v>37</v>
      </c>
      <c r="K771" s="66" t="s">
        <v>356</v>
      </c>
      <c r="L771" s="28" t="s">
        <v>65</v>
      </c>
      <c r="M771" s="104"/>
      <c r="N771">
        <v>135</v>
      </c>
      <c r="O771">
        <v>132</v>
      </c>
      <c r="P771">
        <v>1171</v>
      </c>
      <c r="S771">
        <v>7.2</v>
      </c>
      <c r="U771" s="30" t="str">
        <f>VLOOKUP(AF771, method!$A$1:$B$15, 2, 0)</f>
        <v>放頭</v>
      </c>
      <c r="V771" s="42">
        <v>1200</v>
      </c>
      <c r="W771">
        <v>1</v>
      </c>
      <c r="X771">
        <v>1</v>
      </c>
      <c r="Y771">
        <v>3</v>
      </c>
      <c r="Z771">
        <v>26</v>
      </c>
      <c r="AA771" s="39" t="s">
        <v>390</v>
      </c>
      <c r="AB771" s="35" t="s">
        <v>377</v>
      </c>
      <c r="AC771">
        <v>4</v>
      </c>
      <c r="AD771">
        <v>56</v>
      </c>
      <c r="AE771" s="38" t="s">
        <v>463</v>
      </c>
      <c r="AF771">
        <v>1</v>
      </c>
      <c r="AG771">
        <v>1</v>
      </c>
      <c r="AH771">
        <v>4</v>
      </c>
      <c r="AL771" t="s">
        <v>385</v>
      </c>
    </row>
    <row r="772" spans="1:50" hidden="1" x14ac:dyDescent="0.25">
      <c r="A772" s="21" t="s">
        <v>167</v>
      </c>
      <c r="B772" s="19" t="s">
        <v>171</v>
      </c>
      <c r="C772">
        <v>10.61</v>
      </c>
      <c r="D772">
        <v>10.61</v>
      </c>
      <c r="E772">
        <v>11</v>
      </c>
      <c r="G772">
        <v>5</v>
      </c>
      <c r="H772">
        <v>2</v>
      </c>
      <c r="J772" s="59" t="s">
        <v>111</v>
      </c>
      <c r="K772" s="59" t="s">
        <v>111</v>
      </c>
      <c r="L772" s="23" t="s">
        <v>112</v>
      </c>
      <c r="M772" s="99"/>
      <c r="N772">
        <v>132</v>
      </c>
      <c r="O772">
        <v>131</v>
      </c>
      <c r="P772">
        <v>1010</v>
      </c>
      <c r="S772">
        <v>161</v>
      </c>
      <c r="U772" s="32" t="str">
        <f>VLOOKUP(AF772, method!$A$1:$B$15, 2, 0)</f>
        <v>中前</v>
      </c>
      <c r="V772" s="42">
        <v>1200</v>
      </c>
      <c r="W772">
        <v>1</v>
      </c>
      <c r="X772">
        <v>22</v>
      </c>
      <c r="Y772">
        <v>4</v>
      </c>
      <c r="Z772">
        <v>26</v>
      </c>
      <c r="AA772" s="40" t="s">
        <v>426</v>
      </c>
      <c r="AB772" s="35" t="s">
        <v>370</v>
      </c>
      <c r="AC772">
        <v>3</v>
      </c>
      <c r="AD772">
        <v>73</v>
      </c>
      <c r="AE772" s="37">
        <v>8</v>
      </c>
      <c r="AF772">
        <v>5</v>
      </c>
      <c r="AG772">
        <v>5</v>
      </c>
      <c r="AH772">
        <v>11</v>
      </c>
      <c r="AL772" t="s">
        <v>66</v>
      </c>
      <c r="AX772" t="s">
        <v>1394</v>
      </c>
    </row>
    <row r="773" spans="1:50" hidden="1" x14ac:dyDescent="0.25">
      <c r="A773" s="21" t="s">
        <v>167</v>
      </c>
      <c r="B773" s="19" t="s">
        <v>171</v>
      </c>
      <c r="C773">
        <v>56.4</v>
      </c>
      <c r="D773">
        <v>56.7</v>
      </c>
      <c r="E773" s="106">
        <v>11</v>
      </c>
      <c r="G773">
        <v>5</v>
      </c>
      <c r="H773">
        <v>1</v>
      </c>
      <c r="J773" s="59" t="s">
        <v>111</v>
      </c>
      <c r="K773" s="59" t="s">
        <v>111</v>
      </c>
      <c r="L773" s="23" t="s">
        <v>112</v>
      </c>
      <c r="M773" s="99"/>
      <c r="N773">
        <v>132</v>
      </c>
      <c r="O773">
        <v>130</v>
      </c>
      <c r="P773">
        <v>987</v>
      </c>
      <c r="S773">
        <v>74</v>
      </c>
      <c r="U773" s="31" t="str">
        <f>VLOOKUP(AF773, method!$A$1:$B$15, 2, 0)</f>
        <v>中後</v>
      </c>
      <c r="V773">
        <v>1000</v>
      </c>
      <c r="W773">
        <v>0</v>
      </c>
      <c r="X773">
        <v>6</v>
      </c>
      <c r="Y773">
        <v>4</v>
      </c>
      <c r="Z773">
        <v>26</v>
      </c>
      <c r="AA773" s="39" t="s">
        <v>390</v>
      </c>
      <c r="AB773" s="35" t="s">
        <v>377</v>
      </c>
      <c r="AC773">
        <v>3</v>
      </c>
      <c r="AD773">
        <v>73</v>
      </c>
      <c r="AE773" s="37">
        <v>6</v>
      </c>
      <c r="AF773">
        <v>10</v>
      </c>
      <c r="AG773">
        <v>10</v>
      </c>
      <c r="AH773">
        <v>11</v>
      </c>
      <c r="AL773" t="s">
        <v>66</v>
      </c>
      <c r="AX773" t="s">
        <v>1394</v>
      </c>
    </row>
    <row r="774" spans="1:50" x14ac:dyDescent="0.25">
      <c r="A774" s="21" t="s">
        <v>167</v>
      </c>
      <c r="B774" s="21" t="s">
        <v>178</v>
      </c>
      <c r="C774">
        <v>10</v>
      </c>
      <c r="D774">
        <v>10.4</v>
      </c>
      <c r="E774" s="107">
        <v>2</v>
      </c>
      <c r="F774" s="90"/>
      <c r="G774">
        <v>13</v>
      </c>
      <c r="H774">
        <v>2</v>
      </c>
      <c r="J774" s="56" t="s">
        <v>352</v>
      </c>
      <c r="K774" s="56" t="s">
        <v>352</v>
      </c>
      <c r="L774" s="21" t="s">
        <v>85</v>
      </c>
      <c r="M774" s="97"/>
      <c r="N774">
        <v>118</v>
      </c>
      <c r="O774">
        <v>119</v>
      </c>
      <c r="P774">
        <v>1038</v>
      </c>
      <c r="S774">
        <v>3.9</v>
      </c>
      <c r="U774" s="32" t="str">
        <f>VLOOKUP(AF774, method!$A$1:$B$15, 2, 0)</f>
        <v>中前</v>
      </c>
      <c r="V774" s="42">
        <v>1200</v>
      </c>
      <c r="W774">
        <v>1</v>
      </c>
      <c r="X774">
        <v>7</v>
      </c>
      <c r="Y774">
        <v>6</v>
      </c>
      <c r="Z774">
        <v>26</v>
      </c>
      <c r="AA774" s="39" t="s">
        <v>413</v>
      </c>
      <c r="AB774" s="35" t="s">
        <v>377</v>
      </c>
      <c r="AC774">
        <v>4</v>
      </c>
      <c r="AD774">
        <v>51</v>
      </c>
      <c r="AE774" s="38" t="s">
        <v>468</v>
      </c>
      <c r="AF774">
        <v>4</v>
      </c>
      <c r="AG774">
        <v>6</v>
      </c>
      <c r="AH774">
        <v>2</v>
      </c>
      <c r="AL774" t="s">
        <v>18</v>
      </c>
    </row>
    <row r="775" spans="1:50" x14ac:dyDescent="0.25">
      <c r="A775" s="21" t="s">
        <v>167</v>
      </c>
      <c r="B775" s="24" t="s">
        <v>185</v>
      </c>
      <c r="C775">
        <v>10.119999999999999</v>
      </c>
      <c r="D775">
        <v>9.92</v>
      </c>
      <c r="E775" s="106">
        <v>5</v>
      </c>
      <c r="G775">
        <v>2</v>
      </c>
      <c r="H775">
        <v>9</v>
      </c>
      <c r="J775" s="45" t="s">
        <v>22</v>
      </c>
      <c r="K775" s="75" t="s">
        <v>346</v>
      </c>
      <c r="L775" s="18" t="s">
        <v>23</v>
      </c>
      <c r="M775" s="94"/>
      <c r="N775">
        <v>124</v>
      </c>
      <c r="O775">
        <v>123</v>
      </c>
      <c r="P775">
        <v>1142</v>
      </c>
      <c r="S775">
        <v>8.9</v>
      </c>
      <c r="U775" s="30" t="str">
        <f>VLOOKUP(AF775, method!$A$1:$B$15, 2, 0)</f>
        <v>放頭</v>
      </c>
      <c r="V775" s="42">
        <v>1200</v>
      </c>
      <c r="W775">
        <v>1</v>
      </c>
      <c r="X775">
        <v>4</v>
      </c>
      <c r="Y775">
        <v>7</v>
      </c>
      <c r="Z775">
        <v>26</v>
      </c>
      <c r="AA775" s="39" t="s">
        <v>430</v>
      </c>
      <c r="AB775" s="36" t="s">
        <v>459</v>
      </c>
      <c r="AC775">
        <v>4</v>
      </c>
      <c r="AD775">
        <v>49</v>
      </c>
      <c r="AE775" s="37" t="s">
        <v>428</v>
      </c>
      <c r="AF775">
        <v>3</v>
      </c>
      <c r="AG775">
        <v>2</v>
      </c>
      <c r="AH775">
        <v>5</v>
      </c>
      <c r="AL775" t="s">
        <v>18</v>
      </c>
    </row>
    <row r="776" spans="1:50" hidden="1" x14ac:dyDescent="0.25">
      <c r="A776" s="21" t="s">
        <v>167</v>
      </c>
      <c r="B776" s="21" t="s">
        <v>178</v>
      </c>
      <c r="C776">
        <v>10.6</v>
      </c>
      <c r="D776">
        <v>10.7</v>
      </c>
      <c r="E776">
        <v>4</v>
      </c>
      <c r="G776">
        <v>13</v>
      </c>
      <c r="H776">
        <v>5</v>
      </c>
      <c r="J776" s="56" t="s">
        <v>352</v>
      </c>
      <c r="K776" s="76" t="s">
        <v>355</v>
      </c>
      <c r="L776" s="21" t="s">
        <v>85</v>
      </c>
      <c r="M776" s="97"/>
      <c r="N776">
        <v>118</v>
      </c>
      <c r="O776">
        <v>127</v>
      </c>
      <c r="P776">
        <v>1050</v>
      </c>
      <c r="S776">
        <v>7.6</v>
      </c>
      <c r="U776" s="30" t="str">
        <f>VLOOKUP(AF776, method!$A$1:$B$15, 2, 0)</f>
        <v>放頭</v>
      </c>
      <c r="V776" s="42">
        <v>1200</v>
      </c>
      <c r="W776">
        <v>1</v>
      </c>
      <c r="X776">
        <v>20</v>
      </c>
      <c r="Y776">
        <v>5</v>
      </c>
      <c r="Z776">
        <v>26</v>
      </c>
      <c r="AA776" s="40" t="s">
        <v>376</v>
      </c>
      <c r="AB776" s="35" t="s">
        <v>377</v>
      </c>
      <c r="AC776">
        <v>4</v>
      </c>
      <c r="AD776">
        <v>52</v>
      </c>
      <c r="AE776" s="37" t="s">
        <v>531</v>
      </c>
      <c r="AF776">
        <v>2</v>
      </c>
      <c r="AG776">
        <v>2</v>
      </c>
      <c r="AH776">
        <v>4</v>
      </c>
      <c r="AL776" t="s">
        <v>18</v>
      </c>
      <c r="AX776" t="s">
        <v>1394</v>
      </c>
    </row>
    <row r="777" spans="1:50" x14ac:dyDescent="0.25">
      <c r="A777" s="21" t="s">
        <v>167</v>
      </c>
      <c r="B777" s="24" t="s">
        <v>185</v>
      </c>
      <c r="C777">
        <v>10.15</v>
      </c>
      <c r="D777">
        <v>10.050000000000001</v>
      </c>
      <c r="E777" s="106">
        <v>8</v>
      </c>
      <c r="G777">
        <v>2</v>
      </c>
      <c r="H777">
        <v>5</v>
      </c>
      <c r="J777" s="45" t="s">
        <v>22</v>
      </c>
      <c r="K777" s="57" t="s">
        <v>77</v>
      </c>
      <c r="L777" s="18" t="s">
        <v>23</v>
      </c>
      <c r="M777" s="94"/>
      <c r="N777">
        <v>124</v>
      </c>
      <c r="O777">
        <v>127</v>
      </c>
      <c r="P777">
        <v>1155</v>
      </c>
      <c r="S777">
        <v>25</v>
      </c>
      <c r="U777" s="30" t="str">
        <f>VLOOKUP(AF777, method!$A$1:$B$15, 2, 0)</f>
        <v>放頭</v>
      </c>
      <c r="V777" s="42">
        <v>1200</v>
      </c>
      <c r="W777">
        <v>1</v>
      </c>
      <c r="X777">
        <v>22</v>
      </c>
      <c r="Y777">
        <v>2</v>
      </c>
      <c r="Z777">
        <v>26</v>
      </c>
      <c r="AA777" s="39" t="s">
        <v>384</v>
      </c>
      <c r="AB777" s="35" t="s">
        <v>377</v>
      </c>
      <c r="AC777">
        <v>4</v>
      </c>
      <c r="AD777">
        <v>52</v>
      </c>
      <c r="AE777" s="37" t="s">
        <v>525</v>
      </c>
      <c r="AF777">
        <v>3</v>
      </c>
      <c r="AG777">
        <v>4</v>
      </c>
      <c r="AH777">
        <v>8</v>
      </c>
      <c r="AL777" t="s">
        <v>385</v>
      </c>
    </row>
    <row r="778" spans="1:50" hidden="1" x14ac:dyDescent="0.25">
      <c r="A778" s="21" t="s">
        <v>167</v>
      </c>
      <c r="B778" s="22" t="s">
        <v>180</v>
      </c>
      <c r="C778">
        <v>57.36</v>
      </c>
      <c r="D778">
        <v>57.46</v>
      </c>
      <c r="E778" s="106">
        <v>12</v>
      </c>
      <c r="G778">
        <v>6</v>
      </c>
      <c r="H778">
        <v>8</v>
      </c>
      <c r="J778" s="55" t="s">
        <v>69</v>
      </c>
      <c r="K778" s="44" t="s">
        <v>347</v>
      </c>
      <c r="L778" s="18" t="s">
        <v>74</v>
      </c>
      <c r="M778" s="94"/>
      <c r="N778">
        <v>127</v>
      </c>
      <c r="O778">
        <v>123</v>
      </c>
      <c r="P778">
        <v>1089</v>
      </c>
      <c r="S778">
        <v>24</v>
      </c>
      <c r="U778" s="30" t="str">
        <f>VLOOKUP(AF778, method!$A$1:$B$15, 2, 0)</f>
        <v>放頭</v>
      </c>
      <c r="V778">
        <v>1000</v>
      </c>
      <c r="W778">
        <v>0</v>
      </c>
      <c r="X778">
        <v>1</v>
      </c>
      <c r="Y778">
        <v>7</v>
      </c>
      <c r="Z778">
        <v>26</v>
      </c>
      <c r="AA778" s="39" t="s">
        <v>413</v>
      </c>
      <c r="AB778" s="35" t="s">
        <v>370</v>
      </c>
      <c r="AC778">
        <v>4</v>
      </c>
      <c r="AD778">
        <v>52</v>
      </c>
      <c r="AE778" s="37" t="s">
        <v>416</v>
      </c>
      <c r="AF778">
        <v>2</v>
      </c>
      <c r="AG778">
        <v>3</v>
      </c>
      <c r="AH778">
        <v>12</v>
      </c>
      <c r="AL778" t="s">
        <v>385</v>
      </c>
      <c r="AX778" t="s">
        <v>1394</v>
      </c>
    </row>
    <row r="779" spans="1:50" hidden="1" x14ac:dyDescent="0.25">
      <c r="A779" s="21" t="s">
        <v>167</v>
      </c>
      <c r="B779" s="23" t="s">
        <v>183</v>
      </c>
      <c r="C779">
        <v>40.409999999999997</v>
      </c>
      <c r="D779">
        <v>40.209999999999994</v>
      </c>
      <c r="E779">
        <v>9</v>
      </c>
      <c r="G779">
        <v>7</v>
      </c>
      <c r="H779">
        <v>5</v>
      </c>
      <c r="J779" s="53" t="s">
        <v>60</v>
      </c>
      <c r="K779" s="50" t="s">
        <v>46</v>
      </c>
      <c r="L779" s="27" t="s">
        <v>135</v>
      </c>
      <c r="M779" s="103"/>
      <c r="N779">
        <v>126</v>
      </c>
      <c r="O779">
        <v>131</v>
      </c>
      <c r="P779">
        <v>1129</v>
      </c>
      <c r="S779">
        <v>4.5</v>
      </c>
      <c r="U779" s="31" t="str">
        <f>VLOOKUP(AF779, method!$A$1:$B$15, 2, 0)</f>
        <v>中後</v>
      </c>
      <c r="V779">
        <v>1650</v>
      </c>
      <c r="W779">
        <v>1</v>
      </c>
      <c r="X779">
        <v>15</v>
      </c>
      <c r="Y779">
        <v>7</v>
      </c>
      <c r="Z779">
        <v>26</v>
      </c>
      <c r="AA779" s="40" t="s">
        <v>398</v>
      </c>
      <c r="AB779" s="35" t="s">
        <v>377</v>
      </c>
      <c r="AC779">
        <v>4</v>
      </c>
      <c r="AD779">
        <v>54</v>
      </c>
      <c r="AE779" s="37" t="s">
        <v>531</v>
      </c>
      <c r="AF779">
        <v>8</v>
      </c>
      <c r="AG779">
        <v>6</v>
      </c>
      <c r="AH779">
        <v>1</v>
      </c>
      <c r="AI779">
        <v>9</v>
      </c>
      <c r="AL779" t="s">
        <v>24</v>
      </c>
      <c r="AX779" t="s">
        <v>1394</v>
      </c>
    </row>
    <row r="780" spans="1:50" hidden="1" x14ac:dyDescent="0.25">
      <c r="A780" s="21" t="s">
        <v>167</v>
      </c>
      <c r="B780" s="23" t="s">
        <v>183</v>
      </c>
      <c r="C780">
        <v>22.7</v>
      </c>
      <c r="D780">
        <v>22.3</v>
      </c>
      <c r="E780" s="106">
        <v>6</v>
      </c>
      <c r="G780">
        <v>7</v>
      </c>
      <c r="H780">
        <v>12</v>
      </c>
      <c r="J780" s="53" t="s">
        <v>60</v>
      </c>
      <c r="K780" s="50" t="s">
        <v>46</v>
      </c>
      <c r="L780" s="27" t="s">
        <v>135</v>
      </c>
      <c r="M780" s="103"/>
      <c r="N780">
        <v>126</v>
      </c>
      <c r="O780">
        <v>131</v>
      </c>
      <c r="P780">
        <v>1132</v>
      </c>
      <c r="S780">
        <v>13</v>
      </c>
      <c r="U780" s="33" t="str">
        <f>VLOOKUP(AF780, method!$A$1:$B$15, 2, 0)</f>
        <v>留後</v>
      </c>
      <c r="V780">
        <v>1400</v>
      </c>
      <c r="W780">
        <v>1</v>
      </c>
      <c r="X780">
        <v>27</v>
      </c>
      <c r="Y780">
        <v>6</v>
      </c>
      <c r="Z780">
        <v>26</v>
      </c>
      <c r="AA780" s="39" t="s">
        <v>394</v>
      </c>
      <c r="AB780" s="35" t="s">
        <v>377</v>
      </c>
      <c r="AC780">
        <v>4</v>
      </c>
      <c r="AD780">
        <v>56</v>
      </c>
      <c r="AE780" s="38" t="s">
        <v>517</v>
      </c>
      <c r="AF780">
        <v>14</v>
      </c>
      <c r="AG780">
        <v>12</v>
      </c>
      <c r="AH780">
        <v>11</v>
      </c>
      <c r="AI780">
        <v>6</v>
      </c>
      <c r="AL780" t="s">
        <v>752</v>
      </c>
      <c r="AX780" t="s">
        <v>1394</v>
      </c>
    </row>
    <row r="781" spans="1:50" hidden="1" x14ac:dyDescent="0.25">
      <c r="A781" s="21" t="s">
        <v>167</v>
      </c>
      <c r="B781" s="23" t="s">
        <v>183</v>
      </c>
      <c r="C781">
        <v>10.56</v>
      </c>
      <c r="D781">
        <v>10.360000000000001</v>
      </c>
      <c r="E781" s="107">
        <v>3</v>
      </c>
      <c r="F781" s="90"/>
      <c r="G781">
        <v>7</v>
      </c>
      <c r="H781">
        <v>5</v>
      </c>
      <c r="J781" s="53" t="s">
        <v>60</v>
      </c>
      <c r="K781" s="50" t="s">
        <v>46</v>
      </c>
      <c r="L781" s="21" t="s">
        <v>38</v>
      </c>
      <c r="M781" s="97"/>
      <c r="N781">
        <v>126</v>
      </c>
      <c r="O781">
        <v>132</v>
      </c>
      <c r="P781">
        <v>1142</v>
      </c>
      <c r="S781">
        <v>4.5999999999999996</v>
      </c>
      <c r="U781" s="30" t="str">
        <f>VLOOKUP(AF781, method!$A$1:$B$15, 2, 0)</f>
        <v>放頭</v>
      </c>
      <c r="V781" s="42">
        <v>1200</v>
      </c>
      <c r="W781">
        <v>1</v>
      </c>
      <c r="X781">
        <v>6</v>
      </c>
      <c r="Y781">
        <v>5</v>
      </c>
      <c r="Z781">
        <v>26</v>
      </c>
      <c r="AA781" s="41" t="s">
        <v>400</v>
      </c>
      <c r="AB781" s="35" t="s">
        <v>377</v>
      </c>
      <c r="AC781">
        <v>4</v>
      </c>
      <c r="AD781">
        <v>56</v>
      </c>
      <c r="AE781" s="38" t="s">
        <v>463</v>
      </c>
      <c r="AF781">
        <v>3</v>
      </c>
      <c r="AG781">
        <v>3</v>
      </c>
      <c r="AH781">
        <v>3</v>
      </c>
      <c r="AL781" t="s">
        <v>34</v>
      </c>
      <c r="AX781" t="s">
        <v>1394</v>
      </c>
    </row>
    <row r="782" spans="1:50" hidden="1" x14ac:dyDescent="0.25">
      <c r="A782" s="21" t="s">
        <v>167</v>
      </c>
      <c r="B782" s="23" t="s">
        <v>183</v>
      </c>
      <c r="C782">
        <v>9.1999999999999993</v>
      </c>
      <c r="D782">
        <v>9</v>
      </c>
      <c r="E782" s="107">
        <v>3</v>
      </c>
      <c r="F782" s="90"/>
      <c r="G782">
        <v>7</v>
      </c>
      <c r="H782">
        <v>6</v>
      </c>
      <c r="J782" s="53" t="s">
        <v>60</v>
      </c>
      <c r="K782" s="50" t="s">
        <v>46</v>
      </c>
      <c r="L782" s="21" t="s">
        <v>38</v>
      </c>
      <c r="M782" s="97"/>
      <c r="N782">
        <v>126</v>
      </c>
      <c r="O782">
        <v>131</v>
      </c>
      <c r="P782">
        <v>1150</v>
      </c>
      <c r="S782">
        <v>18</v>
      </c>
      <c r="U782" s="31" t="str">
        <f>VLOOKUP(AF782, method!$A$1:$B$15, 2, 0)</f>
        <v>中後</v>
      </c>
      <c r="V782" s="42">
        <v>1200</v>
      </c>
      <c r="W782">
        <v>1</v>
      </c>
      <c r="X782">
        <v>19</v>
      </c>
      <c r="Y782">
        <v>4</v>
      </c>
      <c r="Z782">
        <v>26</v>
      </c>
      <c r="AA782" s="41" t="s">
        <v>400</v>
      </c>
      <c r="AB782" s="35" t="s">
        <v>377</v>
      </c>
      <c r="AC782">
        <v>4</v>
      </c>
      <c r="AD782">
        <v>56</v>
      </c>
      <c r="AE782" s="38">
        <v>1</v>
      </c>
      <c r="AF782">
        <v>8</v>
      </c>
      <c r="AG782">
        <v>7</v>
      </c>
      <c r="AH782">
        <v>3</v>
      </c>
      <c r="AL782" t="s">
        <v>34</v>
      </c>
      <c r="AX782" t="s">
        <v>1394</v>
      </c>
    </row>
    <row r="783" spans="1:50" hidden="1" x14ac:dyDescent="0.25">
      <c r="A783" s="21" t="s">
        <v>167</v>
      </c>
      <c r="B783" s="23" t="s">
        <v>183</v>
      </c>
      <c r="C783">
        <v>9.2899999999999991</v>
      </c>
      <c r="D783">
        <v>9.09</v>
      </c>
      <c r="E783" s="106">
        <v>4</v>
      </c>
      <c r="G783">
        <v>7</v>
      </c>
      <c r="H783">
        <v>6</v>
      </c>
      <c r="J783" s="53" t="s">
        <v>60</v>
      </c>
      <c r="K783" s="50" t="s">
        <v>46</v>
      </c>
      <c r="L783" s="21" t="s">
        <v>38</v>
      </c>
      <c r="M783" s="97"/>
      <c r="N783">
        <v>126</v>
      </c>
      <c r="O783">
        <v>132</v>
      </c>
      <c r="P783">
        <v>1147</v>
      </c>
      <c r="S783">
        <v>19</v>
      </c>
      <c r="U783" s="32" t="str">
        <f>VLOOKUP(AF783, method!$A$1:$B$15, 2, 0)</f>
        <v>中前</v>
      </c>
      <c r="V783" s="42">
        <v>1200</v>
      </c>
      <c r="W783">
        <v>1</v>
      </c>
      <c r="X783">
        <v>1</v>
      </c>
      <c r="Y783">
        <v>4</v>
      </c>
      <c r="Z783">
        <v>26</v>
      </c>
      <c r="AA783" s="41" t="s">
        <v>400</v>
      </c>
      <c r="AB783" s="35" t="s">
        <v>377</v>
      </c>
      <c r="AC783">
        <v>4</v>
      </c>
      <c r="AD783">
        <v>57</v>
      </c>
      <c r="AE783" s="38" t="s">
        <v>550</v>
      </c>
      <c r="AF783">
        <v>7</v>
      </c>
      <c r="AG783">
        <v>6</v>
      </c>
      <c r="AH783">
        <v>4</v>
      </c>
      <c r="AL783" t="s">
        <v>34</v>
      </c>
      <c r="AX783" t="s">
        <v>1394</v>
      </c>
    </row>
    <row r="784" spans="1:50" hidden="1" x14ac:dyDescent="0.25">
      <c r="A784" s="21" t="s">
        <v>167</v>
      </c>
      <c r="B784" s="23" t="s">
        <v>183</v>
      </c>
      <c r="C784">
        <v>22</v>
      </c>
      <c r="D784">
        <v>22</v>
      </c>
      <c r="E784" s="106">
        <v>7</v>
      </c>
      <c r="G784">
        <v>7</v>
      </c>
      <c r="H784">
        <v>1</v>
      </c>
      <c r="J784" s="53" t="s">
        <v>60</v>
      </c>
      <c r="K784" s="51" t="s">
        <v>52</v>
      </c>
      <c r="L784" s="21" t="s">
        <v>38</v>
      </c>
      <c r="M784" s="97"/>
      <c r="N784">
        <v>126</v>
      </c>
      <c r="O784">
        <v>132</v>
      </c>
      <c r="P784">
        <v>1154</v>
      </c>
      <c r="S784">
        <v>8.9</v>
      </c>
      <c r="U784" s="32" t="str">
        <f>VLOOKUP(AF784, method!$A$1:$B$15, 2, 0)</f>
        <v>中前</v>
      </c>
      <c r="V784">
        <v>1400</v>
      </c>
      <c r="W784">
        <v>1</v>
      </c>
      <c r="X784">
        <v>15</v>
      </c>
      <c r="Y784">
        <v>3</v>
      </c>
      <c r="Z784">
        <v>26</v>
      </c>
      <c r="AA784" s="39" t="s">
        <v>430</v>
      </c>
      <c r="AB784" s="35" t="s">
        <v>370</v>
      </c>
      <c r="AC784">
        <v>4</v>
      </c>
      <c r="AD784">
        <v>57</v>
      </c>
      <c r="AE784" s="37" t="s">
        <v>423</v>
      </c>
      <c r="AF784">
        <v>4</v>
      </c>
      <c r="AG784">
        <v>7</v>
      </c>
      <c r="AH784">
        <v>8</v>
      </c>
      <c r="AI784">
        <v>7</v>
      </c>
      <c r="AL784" t="s">
        <v>34</v>
      </c>
      <c r="AX784" t="s">
        <v>1394</v>
      </c>
    </row>
    <row r="785" spans="1:50" hidden="1" x14ac:dyDescent="0.25">
      <c r="A785" s="21" t="s">
        <v>167</v>
      </c>
      <c r="B785" s="23" t="s">
        <v>183</v>
      </c>
      <c r="C785">
        <v>21.65</v>
      </c>
      <c r="D785">
        <v>21.45</v>
      </c>
      <c r="E785" s="107">
        <v>2</v>
      </c>
      <c r="F785" s="90"/>
      <c r="G785">
        <v>7</v>
      </c>
      <c r="H785">
        <v>9</v>
      </c>
      <c r="J785" s="53" t="s">
        <v>60</v>
      </c>
      <c r="K785" s="51" t="s">
        <v>52</v>
      </c>
      <c r="L785" s="21" t="s">
        <v>38</v>
      </c>
      <c r="M785" s="97"/>
      <c r="N785">
        <v>126</v>
      </c>
      <c r="O785">
        <v>131</v>
      </c>
      <c r="P785">
        <v>1170</v>
      </c>
      <c r="S785">
        <v>23</v>
      </c>
      <c r="U785" s="32" t="str">
        <f>VLOOKUP(AF785, method!$A$1:$B$15, 2, 0)</f>
        <v>中前</v>
      </c>
      <c r="V785">
        <v>1400</v>
      </c>
      <c r="W785">
        <v>1</v>
      </c>
      <c r="X785">
        <v>14</v>
      </c>
      <c r="Y785">
        <v>2</v>
      </c>
      <c r="Z785">
        <v>26</v>
      </c>
      <c r="AA785" s="39" t="s">
        <v>430</v>
      </c>
      <c r="AB785" s="35" t="s">
        <v>370</v>
      </c>
      <c r="AC785">
        <v>4</v>
      </c>
      <c r="AD785">
        <v>56</v>
      </c>
      <c r="AE785" s="38" t="s">
        <v>461</v>
      </c>
      <c r="AF785">
        <v>5</v>
      </c>
      <c r="AG785">
        <v>5</v>
      </c>
      <c r="AH785">
        <v>5</v>
      </c>
      <c r="AI785">
        <v>2</v>
      </c>
      <c r="AL785" t="s">
        <v>34</v>
      </c>
      <c r="AX785" t="s">
        <v>1394</v>
      </c>
    </row>
    <row r="786" spans="1:50" x14ac:dyDescent="0.25">
      <c r="A786" s="21" t="s">
        <v>167</v>
      </c>
      <c r="B786" s="21" t="s">
        <v>178</v>
      </c>
      <c r="C786">
        <v>10.19</v>
      </c>
      <c r="D786">
        <v>9.7899999999999991</v>
      </c>
      <c r="E786" s="106">
        <v>9</v>
      </c>
      <c r="G786">
        <v>13</v>
      </c>
      <c r="H786">
        <v>13</v>
      </c>
      <c r="J786" s="56" t="s">
        <v>352</v>
      </c>
      <c r="K786" s="60" t="s">
        <v>125</v>
      </c>
      <c r="L786" s="21" t="s">
        <v>85</v>
      </c>
      <c r="M786" s="97"/>
      <c r="N786">
        <v>118</v>
      </c>
      <c r="O786">
        <v>130</v>
      </c>
      <c r="P786">
        <v>1061</v>
      </c>
      <c r="S786">
        <v>3.6</v>
      </c>
      <c r="U786" s="32" t="str">
        <f>VLOOKUP(AF786, method!$A$1:$B$15, 2, 0)</f>
        <v>中前</v>
      </c>
      <c r="V786" s="42">
        <v>1200</v>
      </c>
      <c r="W786">
        <v>1</v>
      </c>
      <c r="X786">
        <v>3</v>
      </c>
      <c r="Y786">
        <v>5</v>
      </c>
      <c r="Z786">
        <v>26</v>
      </c>
      <c r="AA786" s="39" t="s">
        <v>394</v>
      </c>
      <c r="AB786" s="35" t="s">
        <v>377</v>
      </c>
      <c r="AC786">
        <v>4</v>
      </c>
      <c r="AD786">
        <v>52</v>
      </c>
      <c r="AE786" s="37" t="s">
        <v>473</v>
      </c>
      <c r="AF786">
        <v>6</v>
      </c>
      <c r="AG786">
        <v>6</v>
      </c>
      <c r="AH786">
        <v>9</v>
      </c>
      <c r="AL786" t="s">
        <v>181</v>
      </c>
    </row>
    <row r="787" spans="1:50" hidden="1" x14ac:dyDescent="0.25">
      <c r="A787" s="21" t="s">
        <v>167</v>
      </c>
      <c r="B787" s="23" t="s">
        <v>183</v>
      </c>
      <c r="C787">
        <v>10.78</v>
      </c>
      <c r="D787">
        <v>10.38</v>
      </c>
      <c r="E787">
        <v>12</v>
      </c>
      <c r="G787">
        <v>7</v>
      </c>
      <c r="H787">
        <v>14</v>
      </c>
      <c r="J787" s="53" t="s">
        <v>60</v>
      </c>
      <c r="K787" s="61" t="s">
        <v>128</v>
      </c>
      <c r="L787" s="21" t="s">
        <v>38</v>
      </c>
      <c r="M787" s="97"/>
      <c r="N787">
        <v>126</v>
      </c>
      <c r="O787">
        <v>132</v>
      </c>
      <c r="P787">
        <v>1166</v>
      </c>
      <c r="S787">
        <v>22</v>
      </c>
      <c r="U787" s="32" t="str">
        <f>VLOOKUP(AF787, method!$A$1:$B$15, 2, 0)</f>
        <v>中前</v>
      </c>
      <c r="V787" s="42">
        <v>1200</v>
      </c>
      <c r="W787">
        <v>1</v>
      </c>
      <c r="X787">
        <v>15</v>
      </c>
      <c r="Y787">
        <v>11</v>
      </c>
      <c r="Z787">
        <v>25</v>
      </c>
      <c r="AA787" s="39" t="s">
        <v>384</v>
      </c>
      <c r="AB787" s="35" t="s">
        <v>377</v>
      </c>
      <c r="AC787" t="s">
        <v>404</v>
      </c>
      <c r="AD787">
        <v>60</v>
      </c>
      <c r="AE787" s="37">
        <v>9</v>
      </c>
      <c r="AF787">
        <v>5</v>
      </c>
      <c r="AG787">
        <v>3</v>
      </c>
      <c r="AH787">
        <v>12</v>
      </c>
      <c r="AL787" t="s">
        <v>34</v>
      </c>
      <c r="AX787" t="s">
        <v>1394</v>
      </c>
    </row>
    <row r="788" spans="1:50" hidden="1" x14ac:dyDescent="0.25">
      <c r="A788" s="21" t="s">
        <v>167</v>
      </c>
      <c r="B788" s="23" t="s">
        <v>183</v>
      </c>
      <c r="C788">
        <v>9.8000000000000007</v>
      </c>
      <c r="D788">
        <v>10.3</v>
      </c>
      <c r="E788">
        <v>6</v>
      </c>
      <c r="G788">
        <v>7</v>
      </c>
      <c r="H788">
        <v>3</v>
      </c>
      <c r="J788" s="53" t="s">
        <v>60</v>
      </c>
      <c r="K788" s="61" t="s">
        <v>128</v>
      </c>
      <c r="L788" s="21" t="s">
        <v>38</v>
      </c>
      <c r="M788" s="97"/>
      <c r="N788">
        <v>126</v>
      </c>
      <c r="O788">
        <v>117</v>
      </c>
      <c r="P788">
        <v>1150</v>
      </c>
      <c r="S788">
        <v>55</v>
      </c>
      <c r="U788" s="31" t="str">
        <f>VLOOKUP(AF788, method!$A$1:$B$15, 2, 0)</f>
        <v>中後</v>
      </c>
      <c r="V788" s="42">
        <v>1200</v>
      </c>
      <c r="W788">
        <v>1</v>
      </c>
      <c r="X788">
        <v>19</v>
      </c>
      <c r="Y788">
        <v>10</v>
      </c>
      <c r="Z788">
        <v>25</v>
      </c>
      <c r="AA788" s="39" t="s">
        <v>430</v>
      </c>
      <c r="AB788" s="35" t="s">
        <v>370</v>
      </c>
      <c r="AC788">
        <v>3</v>
      </c>
      <c r="AD788">
        <v>62</v>
      </c>
      <c r="AE788" s="37" t="s">
        <v>531</v>
      </c>
      <c r="AF788">
        <v>8</v>
      </c>
      <c r="AG788">
        <v>8</v>
      </c>
      <c r="AH788">
        <v>6</v>
      </c>
      <c r="AL788" t="s">
        <v>34</v>
      </c>
      <c r="AX788" t="s">
        <v>1394</v>
      </c>
    </row>
    <row r="789" spans="1:50" hidden="1" x14ac:dyDescent="0.25">
      <c r="A789" s="21" t="s">
        <v>167</v>
      </c>
      <c r="B789" s="23" t="s">
        <v>183</v>
      </c>
      <c r="C789">
        <v>10.38</v>
      </c>
      <c r="D789">
        <v>10.480000000000002</v>
      </c>
      <c r="E789">
        <v>11</v>
      </c>
      <c r="G789">
        <v>7</v>
      </c>
      <c r="H789">
        <v>12</v>
      </c>
      <c r="J789" s="53" t="s">
        <v>60</v>
      </c>
      <c r="K789" s="61" t="s">
        <v>128</v>
      </c>
      <c r="L789" s="21" t="s">
        <v>38</v>
      </c>
      <c r="M789" s="97"/>
      <c r="N789">
        <v>126</v>
      </c>
      <c r="O789">
        <v>117</v>
      </c>
      <c r="P789">
        <v>1156</v>
      </c>
      <c r="S789">
        <v>27</v>
      </c>
      <c r="U789" s="31" t="str">
        <f>VLOOKUP(AF789, method!$A$1:$B$15, 2, 0)</f>
        <v>中後</v>
      </c>
      <c r="V789" s="42">
        <v>1200</v>
      </c>
      <c r="W789">
        <v>1</v>
      </c>
      <c r="X789">
        <v>28</v>
      </c>
      <c r="Y789">
        <v>9</v>
      </c>
      <c r="Z789">
        <v>25</v>
      </c>
      <c r="AA789" s="39" t="s">
        <v>430</v>
      </c>
      <c r="AB789" s="35" t="s">
        <v>370</v>
      </c>
      <c r="AC789">
        <v>3</v>
      </c>
      <c r="AD789">
        <v>62</v>
      </c>
      <c r="AE789" s="37" t="s">
        <v>387</v>
      </c>
      <c r="AF789">
        <v>8</v>
      </c>
      <c r="AG789">
        <v>9</v>
      </c>
      <c r="AH789">
        <v>11</v>
      </c>
      <c r="AL789" t="s">
        <v>34</v>
      </c>
      <c r="AX789" t="s">
        <v>1394</v>
      </c>
    </row>
    <row r="790" spans="1:50" hidden="1" x14ac:dyDescent="0.25">
      <c r="A790" s="21" t="s">
        <v>167</v>
      </c>
      <c r="B790" s="23" t="s">
        <v>183</v>
      </c>
      <c r="C790">
        <v>9.66</v>
      </c>
      <c r="D790">
        <v>9.4600000000000009</v>
      </c>
      <c r="E790" s="15">
        <v>2</v>
      </c>
      <c r="F790" s="90"/>
      <c r="G790">
        <v>7</v>
      </c>
      <c r="H790">
        <v>9</v>
      </c>
      <c r="J790" s="53" t="s">
        <v>60</v>
      </c>
      <c r="K790" s="61" t="s">
        <v>128</v>
      </c>
      <c r="L790" s="21" t="s">
        <v>38</v>
      </c>
      <c r="M790" s="97"/>
      <c r="N790">
        <v>126</v>
      </c>
      <c r="O790">
        <v>133</v>
      </c>
      <c r="P790">
        <v>1142</v>
      </c>
      <c r="S790">
        <v>8.6999999999999993</v>
      </c>
      <c r="U790" s="32" t="str">
        <f>VLOOKUP(AF790, method!$A$1:$B$15, 2, 0)</f>
        <v>中前</v>
      </c>
      <c r="V790" s="42">
        <v>1200</v>
      </c>
      <c r="W790">
        <v>1</v>
      </c>
      <c r="X790">
        <v>5</v>
      </c>
      <c r="Y790">
        <v>7</v>
      </c>
      <c r="Z790">
        <v>25</v>
      </c>
      <c r="AA790" s="39" t="s">
        <v>430</v>
      </c>
      <c r="AB790" s="35" t="s">
        <v>370</v>
      </c>
      <c r="AC790" t="s">
        <v>526</v>
      </c>
      <c r="AD790" t="s">
        <v>385</v>
      </c>
      <c r="AE790" s="38" t="s">
        <v>461</v>
      </c>
      <c r="AF790">
        <v>5</v>
      </c>
      <c r="AG790">
        <v>5</v>
      </c>
      <c r="AH790">
        <v>2</v>
      </c>
      <c r="AL790" t="s">
        <v>34</v>
      </c>
      <c r="AX790" t="s">
        <v>1394</v>
      </c>
    </row>
    <row r="791" spans="1:50" hidden="1" x14ac:dyDescent="0.25">
      <c r="A791" s="21" t="s">
        <v>167</v>
      </c>
      <c r="B791" s="23" t="s">
        <v>183</v>
      </c>
      <c r="C791">
        <v>10.29</v>
      </c>
      <c r="D791">
        <v>10.489999999999998</v>
      </c>
      <c r="E791" s="15">
        <v>1</v>
      </c>
      <c r="F791" s="90"/>
      <c r="G791">
        <v>7</v>
      </c>
      <c r="H791">
        <v>1</v>
      </c>
      <c r="J791" s="53" t="s">
        <v>60</v>
      </c>
      <c r="K791" s="61" t="s">
        <v>128</v>
      </c>
      <c r="L791" s="21" t="s">
        <v>38</v>
      </c>
      <c r="M791" s="97"/>
      <c r="N791">
        <v>126</v>
      </c>
      <c r="O791">
        <v>126</v>
      </c>
      <c r="P791">
        <v>1129</v>
      </c>
      <c r="S791">
        <v>45</v>
      </c>
      <c r="U791" s="32" t="str">
        <f>VLOOKUP(AF791, method!$A$1:$B$15, 2, 0)</f>
        <v>中前</v>
      </c>
      <c r="V791" s="42">
        <v>1200</v>
      </c>
      <c r="W791">
        <v>1</v>
      </c>
      <c r="X791">
        <v>25</v>
      </c>
      <c r="Y791">
        <v>5</v>
      </c>
      <c r="Z791">
        <v>25</v>
      </c>
      <c r="AA791" s="39" t="s">
        <v>369</v>
      </c>
      <c r="AB791" s="35" t="s">
        <v>377</v>
      </c>
      <c r="AC791" t="s">
        <v>526</v>
      </c>
      <c r="AD791" t="s">
        <v>385</v>
      </c>
      <c r="AE791" s="38" t="s">
        <v>461</v>
      </c>
      <c r="AF791">
        <v>7</v>
      </c>
      <c r="AG791">
        <v>8</v>
      </c>
      <c r="AH791">
        <v>1</v>
      </c>
      <c r="AL791" t="s">
        <v>753</v>
      </c>
      <c r="AX791" t="s">
        <v>1394</v>
      </c>
    </row>
    <row r="792" spans="1:50" x14ac:dyDescent="0.25">
      <c r="A792" s="21" t="s">
        <v>167</v>
      </c>
      <c r="B792" s="18" t="s">
        <v>168</v>
      </c>
      <c r="C792">
        <v>10.4</v>
      </c>
      <c r="D792">
        <v>10</v>
      </c>
      <c r="E792" s="107">
        <v>3</v>
      </c>
      <c r="F792" s="90"/>
      <c r="G792">
        <v>1</v>
      </c>
      <c r="H792">
        <v>10</v>
      </c>
      <c r="J792" s="48" t="s">
        <v>37</v>
      </c>
      <c r="K792" s="48" t="s">
        <v>37</v>
      </c>
      <c r="L792" s="28" t="s">
        <v>65</v>
      </c>
      <c r="M792" s="104"/>
      <c r="N792">
        <v>135</v>
      </c>
      <c r="O792">
        <v>135</v>
      </c>
      <c r="P792">
        <v>1185</v>
      </c>
      <c r="S792">
        <v>15</v>
      </c>
      <c r="U792" s="30" t="str">
        <f>VLOOKUP(AF792, method!$A$1:$B$15, 2, 0)</f>
        <v>放頭</v>
      </c>
      <c r="V792" s="42">
        <v>1200</v>
      </c>
      <c r="W792">
        <v>1</v>
      </c>
      <c r="X792">
        <v>4</v>
      </c>
      <c r="Y792">
        <v>7</v>
      </c>
      <c r="Z792">
        <v>26</v>
      </c>
      <c r="AA792" s="39" t="s">
        <v>430</v>
      </c>
      <c r="AB792" s="36" t="s">
        <v>459</v>
      </c>
      <c r="AC792">
        <v>4</v>
      </c>
      <c r="AD792">
        <v>59</v>
      </c>
      <c r="AE792" s="37">
        <v>3</v>
      </c>
      <c r="AF792">
        <v>2</v>
      </c>
      <c r="AG792">
        <v>3</v>
      </c>
      <c r="AH792">
        <v>3</v>
      </c>
      <c r="AL792" t="s">
        <v>749</v>
      </c>
    </row>
    <row r="793" spans="1:50" x14ac:dyDescent="0.25">
      <c r="A793" s="21" t="s">
        <v>167</v>
      </c>
      <c r="B793" s="26" t="s">
        <v>190</v>
      </c>
      <c r="C793">
        <v>10.42</v>
      </c>
      <c r="D793">
        <v>10.92</v>
      </c>
      <c r="E793" s="106">
        <v>12</v>
      </c>
      <c r="G793">
        <v>12</v>
      </c>
      <c r="H793">
        <v>8</v>
      </c>
      <c r="J793" s="63" t="s">
        <v>191</v>
      </c>
      <c r="K793" s="56" t="s">
        <v>352</v>
      </c>
      <c r="L793" s="26" t="s">
        <v>61</v>
      </c>
      <c r="M793" s="102"/>
      <c r="N793">
        <v>121</v>
      </c>
      <c r="O793">
        <v>111</v>
      </c>
      <c r="P793">
        <v>1096</v>
      </c>
      <c r="S793">
        <v>4</v>
      </c>
      <c r="U793" s="30" t="str">
        <f>VLOOKUP(AF793, method!$A$1:$B$15, 2, 0)</f>
        <v>放頭</v>
      </c>
      <c r="V793" s="42">
        <v>1200</v>
      </c>
      <c r="W793">
        <v>1</v>
      </c>
      <c r="X793">
        <v>24</v>
      </c>
      <c r="Y793">
        <v>5</v>
      </c>
      <c r="Z793">
        <v>26</v>
      </c>
      <c r="AA793" s="39" t="s">
        <v>369</v>
      </c>
      <c r="AB793" s="35" t="s">
        <v>370</v>
      </c>
      <c r="AC793">
        <v>4</v>
      </c>
      <c r="AD793">
        <v>44</v>
      </c>
      <c r="AE793" s="37">
        <v>7</v>
      </c>
      <c r="AF793">
        <v>2</v>
      </c>
      <c r="AG793">
        <v>3</v>
      </c>
      <c r="AH793">
        <v>12</v>
      </c>
      <c r="AL793" t="s">
        <v>66</v>
      </c>
    </row>
    <row r="794" spans="1:50" hidden="1" x14ac:dyDescent="0.25">
      <c r="A794" s="21" t="s">
        <v>167</v>
      </c>
      <c r="B794" s="24" t="s">
        <v>185</v>
      </c>
      <c r="C794">
        <v>25.13</v>
      </c>
      <c r="D794">
        <v>24.73</v>
      </c>
      <c r="E794" s="106">
        <v>10</v>
      </c>
      <c r="G794">
        <v>2</v>
      </c>
      <c r="H794">
        <v>11</v>
      </c>
      <c r="J794" s="45" t="s">
        <v>22</v>
      </c>
      <c r="K794" s="63" t="s">
        <v>191</v>
      </c>
      <c r="L794" s="18" t="s">
        <v>23</v>
      </c>
      <c r="M794" s="94"/>
      <c r="N794">
        <v>124</v>
      </c>
      <c r="O794">
        <v>125</v>
      </c>
      <c r="P794">
        <v>1163</v>
      </c>
      <c r="S794">
        <v>102</v>
      </c>
      <c r="U794" s="31" t="str">
        <f>VLOOKUP(AF794, method!$A$1:$B$15, 2, 0)</f>
        <v>中後</v>
      </c>
      <c r="V794">
        <v>1400</v>
      </c>
      <c r="W794">
        <v>1</v>
      </c>
      <c r="X794">
        <v>17</v>
      </c>
      <c r="Y794">
        <v>5</v>
      </c>
      <c r="Z794">
        <v>26</v>
      </c>
      <c r="AA794" s="39" t="s">
        <v>430</v>
      </c>
      <c r="AB794" s="36" t="s">
        <v>577</v>
      </c>
      <c r="AC794">
        <v>4</v>
      </c>
      <c r="AD794">
        <v>50</v>
      </c>
      <c r="AE794" s="37" t="s">
        <v>529</v>
      </c>
      <c r="AF794">
        <v>10</v>
      </c>
      <c r="AG794">
        <v>11</v>
      </c>
      <c r="AH794">
        <v>10</v>
      </c>
      <c r="AI794">
        <v>10</v>
      </c>
      <c r="AL794" t="s">
        <v>103</v>
      </c>
      <c r="AX794" t="s">
        <v>1394</v>
      </c>
    </row>
    <row r="795" spans="1:50" hidden="1" x14ac:dyDescent="0.25">
      <c r="A795" s="21" t="s">
        <v>167</v>
      </c>
      <c r="B795" s="24" t="s">
        <v>185</v>
      </c>
      <c r="C795">
        <v>10.97</v>
      </c>
      <c r="D795">
        <v>10.670000000000002</v>
      </c>
      <c r="E795">
        <v>9</v>
      </c>
      <c r="G795">
        <v>2</v>
      </c>
      <c r="H795">
        <v>8</v>
      </c>
      <c r="J795" s="45" t="s">
        <v>22</v>
      </c>
      <c r="K795" s="57" t="s">
        <v>77</v>
      </c>
      <c r="L795" s="18" t="s">
        <v>23</v>
      </c>
      <c r="M795" s="94"/>
      <c r="N795">
        <v>124</v>
      </c>
      <c r="O795">
        <v>127</v>
      </c>
      <c r="P795">
        <v>1158</v>
      </c>
      <c r="S795">
        <v>40</v>
      </c>
      <c r="U795" s="32" t="str">
        <f>VLOOKUP(AF795, method!$A$1:$B$15, 2, 0)</f>
        <v>中前</v>
      </c>
      <c r="V795" s="42">
        <v>1200</v>
      </c>
      <c r="W795">
        <v>1</v>
      </c>
      <c r="X795">
        <v>15</v>
      </c>
      <c r="Y795">
        <v>4</v>
      </c>
      <c r="Z795">
        <v>26</v>
      </c>
      <c r="AA795" s="40" t="s">
        <v>376</v>
      </c>
      <c r="AB795" s="35" t="s">
        <v>377</v>
      </c>
      <c r="AC795">
        <v>4</v>
      </c>
      <c r="AD795">
        <v>52</v>
      </c>
      <c r="AE795" s="37" t="s">
        <v>570</v>
      </c>
      <c r="AF795">
        <v>7</v>
      </c>
      <c r="AG795">
        <v>8</v>
      </c>
      <c r="AH795">
        <v>9</v>
      </c>
      <c r="AL795" t="s">
        <v>457</v>
      </c>
      <c r="AX795" t="s">
        <v>1394</v>
      </c>
    </row>
    <row r="796" spans="1:50" x14ac:dyDescent="0.25">
      <c r="A796" s="21" t="s">
        <v>167</v>
      </c>
      <c r="B796" s="28" t="s">
        <v>195</v>
      </c>
      <c r="C796">
        <v>10.54</v>
      </c>
      <c r="D796">
        <v>10.34</v>
      </c>
      <c r="E796" s="106">
        <v>13</v>
      </c>
      <c r="G796">
        <v>8</v>
      </c>
      <c r="H796">
        <v>9</v>
      </c>
      <c r="J796" s="47" t="s">
        <v>32</v>
      </c>
      <c r="K796" s="48" t="s">
        <v>37</v>
      </c>
      <c r="L796" s="17" t="s">
        <v>16</v>
      </c>
      <c r="M796" s="93"/>
      <c r="N796">
        <v>118</v>
      </c>
      <c r="O796">
        <v>125</v>
      </c>
      <c r="P796">
        <v>1135</v>
      </c>
      <c r="S796">
        <v>18</v>
      </c>
      <c r="U796" s="33" t="str">
        <f>VLOOKUP(AF796, method!$A$1:$B$15, 2, 0)</f>
        <v>留後</v>
      </c>
      <c r="V796" s="42">
        <v>1200</v>
      </c>
      <c r="W796">
        <v>1</v>
      </c>
      <c r="X796">
        <v>22</v>
      </c>
      <c r="Y796">
        <v>2</v>
      </c>
      <c r="Z796">
        <v>26</v>
      </c>
      <c r="AA796" s="39" t="s">
        <v>384</v>
      </c>
      <c r="AB796" s="35" t="s">
        <v>377</v>
      </c>
      <c r="AC796">
        <v>4</v>
      </c>
      <c r="AD796">
        <v>48</v>
      </c>
      <c r="AE796" s="37">
        <v>9</v>
      </c>
      <c r="AF796">
        <v>12</v>
      </c>
      <c r="AG796">
        <v>12</v>
      </c>
      <c r="AH796">
        <v>13</v>
      </c>
      <c r="AL796" t="s">
        <v>103</v>
      </c>
    </row>
    <row r="797" spans="1:50" hidden="1" x14ac:dyDescent="0.25">
      <c r="A797" s="21" t="s">
        <v>167</v>
      </c>
      <c r="B797" s="25" t="s">
        <v>188</v>
      </c>
      <c r="C797">
        <v>11.97</v>
      </c>
      <c r="D797">
        <v>12.47</v>
      </c>
      <c r="E797">
        <v>12</v>
      </c>
      <c r="G797">
        <v>14</v>
      </c>
      <c r="H797">
        <v>1</v>
      </c>
      <c r="J797" s="44" t="s">
        <v>347</v>
      </c>
      <c r="K797" s="63" t="s">
        <v>191</v>
      </c>
      <c r="L797" s="23" t="s">
        <v>47</v>
      </c>
      <c r="M797" s="99"/>
      <c r="N797">
        <v>120</v>
      </c>
      <c r="O797">
        <v>122</v>
      </c>
      <c r="P797">
        <v>1116</v>
      </c>
      <c r="S797">
        <v>9.1</v>
      </c>
      <c r="U797" s="32" t="str">
        <f>VLOOKUP(AF797, method!$A$1:$B$15, 2, 0)</f>
        <v>中前</v>
      </c>
      <c r="V797" s="42">
        <v>1200</v>
      </c>
      <c r="W797">
        <v>1</v>
      </c>
      <c r="X797">
        <v>20</v>
      </c>
      <c r="Y797">
        <v>5</v>
      </c>
      <c r="Z797">
        <v>26</v>
      </c>
      <c r="AA797" s="40" t="s">
        <v>376</v>
      </c>
      <c r="AB797" s="35" t="s">
        <v>377</v>
      </c>
      <c r="AC797">
        <v>4</v>
      </c>
      <c r="AD797">
        <v>47</v>
      </c>
      <c r="AE797" s="37" t="s">
        <v>402</v>
      </c>
      <c r="AF797">
        <v>4</v>
      </c>
      <c r="AG797">
        <v>4</v>
      </c>
      <c r="AH797">
        <v>12</v>
      </c>
      <c r="AL797" t="s">
        <v>39</v>
      </c>
      <c r="AX797" t="s">
        <v>1394</v>
      </c>
    </row>
    <row r="798" spans="1:50" hidden="1" x14ac:dyDescent="0.25">
      <c r="A798" s="21" t="s">
        <v>167</v>
      </c>
      <c r="B798" s="25" t="s">
        <v>188</v>
      </c>
      <c r="C798">
        <v>10.75</v>
      </c>
      <c r="D798">
        <v>11.15</v>
      </c>
      <c r="E798">
        <v>6</v>
      </c>
      <c r="G798">
        <v>14</v>
      </c>
      <c r="H798">
        <v>3</v>
      </c>
      <c r="J798" s="44" t="s">
        <v>347</v>
      </c>
      <c r="K798" s="44" t="s">
        <v>347</v>
      </c>
      <c r="L798" s="23" t="s">
        <v>47</v>
      </c>
      <c r="M798" s="99"/>
      <c r="N798">
        <v>120</v>
      </c>
      <c r="O798">
        <v>121</v>
      </c>
      <c r="P798">
        <v>1129</v>
      </c>
      <c r="S798">
        <v>16</v>
      </c>
      <c r="U798" s="32" t="str">
        <f>VLOOKUP(AF798, method!$A$1:$B$15, 2, 0)</f>
        <v>中前</v>
      </c>
      <c r="V798" s="42">
        <v>1200</v>
      </c>
      <c r="W798">
        <v>1</v>
      </c>
      <c r="X798">
        <v>29</v>
      </c>
      <c r="Y798">
        <v>4</v>
      </c>
      <c r="Z798">
        <v>26</v>
      </c>
      <c r="AA798" s="40" t="s">
        <v>398</v>
      </c>
      <c r="AB798" s="35" t="s">
        <v>377</v>
      </c>
      <c r="AC798">
        <v>4</v>
      </c>
      <c r="AD798">
        <v>47</v>
      </c>
      <c r="AE798" s="37" t="s">
        <v>471</v>
      </c>
      <c r="AF798">
        <v>7</v>
      </c>
      <c r="AG798">
        <v>8</v>
      </c>
      <c r="AH798">
        <v>6</v>
      </c>
      <c r="AL798" t="s">
        <v>39</v>
      </c>
      <c r="AX798" t="s">
        <v>1394</v>
      </c>
    </row>
    <row r="799" spans="1:50" hidden="1" x14ac:dyDescent="0.25">
      <c r="A799" s="21" t="s">
        <v>167</v>
      </c>
      <c r="B799" s="25" t="s">
        <v>188</v>
      </c>
      <c r="C799">
        <v>10.199999999999999</v>
      </c>
      <c r="D799">
        <v>10.399999999999999</v>
      </c>
      <c r="E799">
        <v>7</v>
      </c>
      <c r="G799">
        <v>14</v>
      </c>
      <c r="H799">
        <v>10</v>
      </c>
      <c r="J799" s="44" t="s">
        <v>347</v>
      </c>
      <c r="K799" s="44" t="s">
        <v>347</v>
      </c>
      <c r="L799" s="23" t="s">
        <v>47</v>
      </c>
      <c r="M799" s="99"/>
      <c r="N799">
        <v>120</v>
      </c>
      <c r="O799">
        <v>120</v>
      </c>
      <c r="P799">
        <v>1135</v>
      </c>
      <c r="S799">
        <v>18</v>
      </c>
      <c r="U799" s="32" t="str">
        <f>VLOOKUP(AF799, method!$A$1:$B$15, 2, 0)</f>
        <v>中前</v>
      </c>
      <c r="V799" s="42">
        <v>1200</v>
      </c>
      <c r="W799">
        <v>1</v>
      </c>
      <c r="X799">
        <v>18</v>
      </c>
      <c r="Y799">
        <v>3</v>
      </c>
      <c r="Z799">
        <v>26</v>
      </c>
      <c r="AA799" s="40" t="s">
        <v>376</v>
      </c>
      <c r="AB799" s="35" t="s">
        <v>370</v>
      </c>
      <c r="AC799">
        <v>4</v>
      </c>
      <c r="AD799">
        <v>47</v>
      </c>
      <c r="AE799" s="37" t="s">
        <v>410</v>
      </c>
      <c r="AF799">
        <v>5</v>
      </c>
      <c r="AG799">
        <v>3</v>
      </c>
      <c r="AH799">
        <v>7</v>
      </c>
      <c r="AL799" t="s">
        <v>39</v>
      </c>
      <c r="AX799" t="s">
        <v>1394</v>
      </c>
    </row>
    <row r="800" spans="1:50" hidden="1" x14ac:dyDescent="0.25">
      <c r="A800" s="21" t="s">
        <v>167</v>
      </c>
      <c r="B800" s="25" t="s">
        <v>188</v>
      </c>
      <c r="C800">
        <v>10.15</v>
      </c>
      <c r="D800">
        <v>10.549999999999999</v>
      </c>
      <c r="E800" s="15">
        <v>1</v>
      </c>
      <c r="F800" s="90"/>
      <c r="G800">
        <v>14</v>
      </c>
      <c r="H800">
        <v>8</v>
      </c>
      <c r="J800" s="44" t="s">
        <v>347</v>
      </c>
      <c r="K800" s="44" t="s">
        <v>347</v>
      </c>
      <c r="L800" s="23" t="s">
        <v>47</v>
      </c>
      <c r="M800" s="99"/>
      <c r="N800">
        <v>120</v>
      </c>
      <c r="O800">
        <v>113</v>
      </c>
      <c r="P800">
        <v>1134</v>
      </c>
      <c r="S800">
        <v>22</v>
      </c>
      <c r="U800" s="31" t="str">
        <f>VLOOKUP(AF800, method!$A$1:$B$15, 2, 0)</f>
        <v>中後</v>
      </c>
      <c r="V800" s="42">
        <v>1200</v>
      </c>
      <c r="W800">
        <v>1</v>
      </c>
      <c r="X800">
        <v>25</v>
      </c>
      <c r="Y800">
        <v>2</v>
      </c>
      <c r="Z800">
        <v>26</v>
      </c>
      <c r="AA800" s="40" t="s">
        <v>426</v>
      </c>
      <c r="AB800" s="35" t="s">
        <v>377</v>
      </c>
      <c r="AC800">
        <v>4</v>
      </c>
      <c r="AD800">
        <v>40</v>
      </c>
      <c r="AE800" s="38" t="s">
        <v>468</v>
      </c>
      <c r="AF800">
        <v>9</v>
      </c>
      <c r="AG800">
        <v>8</v>
      </c>
      <c r="AH800">
        <v>1</v>
      </c>
      <c r="AL800" t="s">
        <v>39</v>
      </c>
      <c r="AX800" t="s">
        <v>1394</v>
      </c>
    </row>
    <row r="801" spans="1:50" x14ac:dyDescent="0.25">
      <c r="A801" s="21" t="s">
        <v>167</v>
      </c>
      <c r="B801" s="18" t="s">
        <v>168</v>
      </c>
      <c r="C801">
        <v>10.65</v>
      </c>
      <c r="D801">
        <v>10.35</v>
      </c>
      <c r="E801" s="107">
        <v>3</v>
      </c>
      <c r="F801" s="90"/>
      <c r="G801">
        <v>1</v>
      </c>
      <c r="H801">
        <v>12</v>
      </c>
      <c r="J801" s="48" t="s">
        <v>37</v>
      </c>
      <c r="K801" s="53" t="s">
        <v>60</v>
      </c>
      <c r="L801" s="28" t="s">
        <v>65</v>
      </c>
      <c r="M801" s="104"/>
      <c r="N801">
        <v>135</v>
      </c>
      <c r="O801">
        <v>133</v>
      </c>
      <c r="P801">
        <v>1176</v>
      </c>
      <c r="S801">
        <v>29</v>
      </c>
      <c r="U801" s="30" t="str">
        <f>VLOOKUP(AF801, method!$A$1:$B$15, 2, 0)</f>
        <v>放頭</v>
      </c>
      <c r="V801" s="42">
        <v>1200</v>
      </c>
      <c r="W801">
        <v>1</v>
      </c>
      <c r="X801">
        <v>17</v>
      </c>
      <c r="Y801">
        <v>5</v>
      </c>
      <c r="Z801">
        <v>26</v>
      </c>
      <c r="AA801" s="39" t="s">
        <v>430</v>
      </c>
      <c r="AB801" s="36" t="s">
        <v>459</v>
      </c>
      <c r="AC801">
        <v>4</v>
      </c>
      <c r="AD801">
        <v>58</v>
      </c>
      <c r="AE801" s="38">
        <v>1</v>
      </c>
      <c r="AF801">
        <v>1</v>
      </c>
      <c r="AG801">
        <v>1</v>
      </c>
      <c r="AH801">
        <v>3</v>
      </c>
      <c r="AL801" t="s">
        <v>297</v>
      </c>
    </row>
    <row r="802" spans="1:50" hidden="1" x14ac:dyDescent="0.25">
      <c r="A802" s="21" t="s">
        <v>167</v>
      </c>
      <c r="B802" s="25" t="s">
        <v>188</v>
      </c>
      <c r="C802">
        <v>10.17</v>
      </c>
      <c r="D802">
        <v>9.9699999999999989</v>
      </c>
      <c r="E802" s="15">
        <v>1</v>
      </c>
      <c r="F802" s="90"/>
      <c r="G802">
        <v>14</v>
      </c>
      <c r="H802">
        <v>9</v>
      </c>
      <c r="J802" s="44" t="s">
        <v>347</v>
      </c>
      <c r="K802" s="66" t="s">
        <v>356</v>
      </c>
      <c r="L802" s="23" t="s">
        <v>47</v>
      </c>
      <c r="M802" s="99"/>
      <c r="N802">
        <v>120</v>
      </c>
      <c r="O802">
        <v>132</v>
      </c>
      <c r="P802">
        <v>1121</v>
      </c>
      <c r="S802">
        <v>21</v>
      </c>
      <c r="U802" s="31" t="str">
        <f>VLOOKUP(AF802, method!$A$1:$B$15, 2, 0)</f>
        <v>中後</v>
      </c>
      <c r="V802" s="42">
        <v>1200</v>
      </c>
      <c r="W802">
        <v>1</v>
      </c>
      <c r="X802">
        <v>26</v>
      </c>
      <c r="Y802">
        <v>11</v>
      </c>
      <c r="Z802">
        <v>25</v>
      </c>
      <c r="AA802" s="40" t="s">
        <v>398</v>
      </c>
      <c r="AB802" s="35" t="s">
        <v>370</v>
      </c>
      <c r="AC802">
        <v>5</v>
      </c>
      <c r="AD802">
        <v>35</v>
      </c>
      <c r="AE802" s="38" t="s">
        <v>434</v>
      </c>
      <c r="AF802">
        <v>9</v>
      </c>
      <c r="AG802">
        <v>8</v>
      </c>
      <c r="AH802">
        <v>1</v>
      </c>
      <c r="AL802" t="s">
        <v>317</v>
      </c>
      <c r="AX802" t="s">
        <v>1394</v>
      </c>
    </row>
    <row r="803" spans="1:50" hidden="1" x14ac:dyDescent="0.25">
      <c r="A803" s="21" t="s">
        <v>167</v>
      </c>
      <c r="B803" s="25" t="s">
        <v>188</v>
      </c>
      <c r="C803">
        <v>11.46</v>
      </c>
      <c r="D803">
        <v>11.76</v>
      </c>
      <c r="E803">
        <v>9</v>
      </c>
      <c r="G803">
        <v>14</v>
      </c>
      <c r="H803">
        <v>1</v>
      </c>
      <c r="J803" s="44" t="s">
        <v>347</v>
      </c>
      <c r="K803" s="66" t="s">
        <v>356</v>
      </c>
      <c r="L803" s="23" t="s">
        <v>47</v>
      </c>
      <c r="M803" s="99"/>
      <c r="N803">
        <v>120</v>
      </c>
      <c r="O803">
        <v>130</v>
      </c>
      <c r="P803">
        <v>1127</v>
      </c>
      <c r="S803">
        <v>6.9</v>
      </c>
      <c r="U803" s="32" t="str">
        <f>VLOOKUP(AF803, method!$A$1:$B$15, 2, 0)</f>
        <v>中前</v>
      </c>
      <c r="V803" s="42">
        <v>1200</v>
      </c>
      <c r="W803">
        <v>1</v>
      </c>
      <c r="X803">
        <v>19</v>
      </c>
      <c r="Y803">
        <v>11</v>
      </c>
      <c r="Z803">
        <v>25</v>
      </c>
      <c r="AA803" s="40" t="s">
        <v>426</v>
      </c>
      <c r="AB803" s="35" t="s">
        <v>377</v>
      </c>
      <c r="AC803">
        <v>5</v>
      </c>
      <c r="AD803">
        <v>35</v>
      </c>
      <c r="AE803" s="37" t="s">
        <v>525</v>
      </c>
      <c r="AF803">
        <v>6</v>
      </c>
      <c r="AG803">
        <v>6</v>
      </c>
      <c r="AH803">
        <v>9</v>
      </c>
      <c r="AL803" t="s">
        <v>514</v>
      </c>
      <c r="AX803" t="s">
        <v>1394</v>
      </c>
    </row>
    <row r="804" spans="1:50" hidden="1" x14ac:dyDescent="0.25">
      <c r="A804" s="21" t="s">
        <v>167</v>
      </c>
      <c r="B804" s="25" t="s">
        <v>188</v>
      </c>
      <c r="C804">
        <v>23.42</v>
      </c>
      <c r="D804">
        <v>23.020000000000003</v>
      </c>
      <c r="E804">
        <v>5</v>
      </c>
      <c r="G804">
        <v>14</v>
      </c>
      <c r="H804">
        <v>14</v>
      </c>
      <c r="J804" s="44" t="s">
        <v>347</v>
      </c>
      <c r="K804" s="50" t="s">
        <v>46</v>
      </c>
      <c r="L804" s="23" t="s">
        <v>47</v>
      </c>
      <c r="M804" s="99"/>
      <c r="N804">
        <v>120</v>
      </c>
      <c r="O804">
        <v>132</v>
      </c>
      <c r="P804">
        <v>1124</v>
      </c>
      <c r="S804">
        <v>31</v>
      </c>
      <c r="U804" s="33" t="str">
        <f>VLOOKUP(AF804, method!$A$1:$B$15, 2, 0)</f>
        <v>留後</v>
      </c>
      <c r="V804">
        <v>1400</v>
      </c>
      <c r="W804">
        <v>1</v>
      </c>
      <c r="X804">
        <v>9</v>
      </c>
      <c r="Y804">
        <v>11</v>
      </c>
      <c r="Z804">
        <v>25</v>
      </c>
      <c r="AA804" s="39" t="s">
        <v>430</v>
      </c>
      <c r="AB804" s="35" t="s">
        <v>377</v>
      </c>
      <c r="AC804">
        <v>5</v>
      </c>
      <c r="AD804">
        <v>37</v>
      </c>
      <c r="AE804" s="37" t="s">
        <v>423</v>
      </c>
      <c r="AF804">
        <v>13</v>
      </c>
      <c r="AG804">
        <v>13</v>
      </c>
      <c r="AH804">
        <v>12</v>
      </c>
      <c r="AI804">
        <v>5</v>
      </c>
      <c r="AL804" t="s">
        <v>39</v>
      </c>
      <c r="AX804" t="s">
        <v>1394</v>
      </c>
    </row>
    <row r="805" spans="1:50" hidden="1" x14ac:dyDescent="0.25">
      <c r="A805" s="21" t="s">
        <v>167</v>
      </c>
      <c r="B805" s="25" t="s">
        <v>188</v>
      </c>
      <c r="C805">
        <v>11.54</v>
      </c>
      <c r="D805">
        <v>11.339999999999998</v>
      </c>
      <c r="E805">
        <v>9</v>
      </c>
      <c r="G805">
        <v>14</v>
      </c>
      <c r="H805">
        <v>10</v>
      </c>
      <c r="J805" s="44" t="s">
        <v>347</v>
      </c>
      <c r="K805" s="47" t="s">
        <v>32</v>
      </c>
      <c r="L805" s="23" t="s">
        <v>47</v>
      </c>
      <c r="M805" s="99"/>
      <c r="N805">
        <v>120</v>
      </c>
      <c r="O805">
        <v>133</v>
      </c>
      <c r="P805">
        <v>1119</v>
      </c>
      <c r="S805">
        <v>8.4</v>
      </c>
      <c r="U805" s="32" t="str">
        <f>VLOOKUP(AF805, method!$A$1:$B$15, 2, 0)</f>
        <v>中前</v>
      </c>
      <c r="V805" s="42">
        <v>1200</v>
      </c>
      <c r="W805">
        <v>1</v>
      </c>
      <c r="X805">
        <v>30</v>
      </c>
      <c r="Y805">
        <v>10</v>
      </c>
      <c r="Z805">
        <v>25</v>
      </c>
      <c r="AA805" s="41" t="s">
        <v>400</v>
      </c>
      <c r="AB805" s="35" t="s">
        <v>377</v>
      </c>
      <c r="AC805">
        <v>5</v>
      </c>
      <c r="AD805">
        <v>39</v>
      </c>
      <c r="AE805" s="37" t="s">
        <v>410</v>
      </c>
      <c r="AF805">
        <v>7</v>
      </c>
      <c r="AG805">
        <v>5</v>
      </c>
      <c r="AH805">
        <v>9</v>
      </c>
      <c r="AL805" t="s">
        <v>39</v>
      </c>
      <c r="AX805" t="s">
        <v>1394</v>
      </c>
    </row>
    <row r="806" spans="1:50" hidden="1" x14ac:dyDescent="0.25">
      <c r="A806" s="21" t="s">
        <v>167</v>
      </c>
      <c r="B806" s="25" t="s">
        <v>188</v>
      </c>
      <c r="C806">
        <v>10.15</v>
      </c>
      <c r="D806">
        <v>9.85</v>
      </c>
      <c r="E806">
        <v>7</v>
      </c>
      <c r="G806">
        <v>14</v>
      </c>
      <c r="H806">
        <v>7</v>
      </c>
      <c r="J806" s="44" t="s">
        <v>347</v>
      </c>
      <c r="K806" s="71" t="s">
        <v>350</v>
      </c>
      <c r="L806" s="23" t="s">
        <v>47</v>
      </c>
      <c r="M806" s="99"/>
      <c r="N806">
        <v>120</v>
      </c>
      <c r="O806">
        <v>135</v>
      </c>
      <c r="P806">
        <v>1116</v>
      </c>
      <c r="S806">
        <v>13</v>
      </c>
      <c r="U806" s="31" t="str">
        <f>VLOOKUP(AF806, method!$A$1:$B$15, 2, 0)</f>
        <v>中後</v>
      </c>
      <c r="V806" s="42">
        <v>1200</v>
      </c>
      <c r="W806">
        <v>1</v>
      </c>
      <c r="X806">
        <v>28</v>
      </c>
      <c r="Y806">
        <v>9</v>
      </c>
      <c r="Z806">
        <v>25</v>
      </c>
      <c r="AA806" s="41" t="s">
        <v>400</v>
      </c>
      <c r="AB806" s="36" t="s">
        <v>487</v>
      </c>
      <c r="AC806">
        <v>5</v>
      </c>
      <c r="AD806">
        <v>40</v>
      </c>
      <c r="AE806" s="37" t="s">
        <v>414</v>
      </c>
      <c r="AF806">
        <v>8</v>
      </c>
      <c r="AG806">
        <v>7</v>
      </c>
      <c r="AH806">
        <v>7</v>
      </c>
      <c r="AL806" t="s">
        <v>284</v>
      </c>
      <c r="AX806" t="s">
        <v>1394</v>
      </c>
    </row>
    <row r="807" spans="1:50" hidden="1" x14ac:dyDescent="0.25">
      <c r="A807" s="21" t="s">
        <v>167</v>
      </c>
      <c r="B807" s="25" t="s">
        <v>188</v>
      </c>
      <c r="C807">
        <v>9</v>
      </c>
      <c r="D807">
        <v>9.6</v>
      </c>
      <c r="E807">
        <v>6</v>
      </c>
      <c r="G807">
        <v>14</v>
      </c>
      <c r="H807">
        <v>2</v>
      </c>
      <c r="J807" s="44" t="s">
        <v>347</v>
      </c>
      <c r="K807" s="71" t="s">
        <v>350</v>
      </c>
      <c r="L807" s="23" t="s">
        <v>47</v>
      </c>
      <c r="M807" s="99"/>
      <c r="N807">
        <v>120</v>
      </c>
      <c r="O807">
        <v>120</v>
      </c>
      <c r="P807">
        <v>1104</v>
      </c>
      <c r="S807">
        <v>25</v>
      </c>
      <c r="U807" s="31" t="str">
        <f>VLOOKUP(AF807, method!$A$1:$B$15, 2, 0)</f>
        <v>中後</v>
      </c>
      <c r="V807" s="42">
        <v>1200</v>
      </c>
      <c r="W807">
        <v>1</v>
      </c>
      <c r="X807">
        <v>14</v>
      </c>
      <c r="Y807">
        <v>9</v>
      </c>
      <c r="Z807">
        <v>25</v>
      </c>
      <c r="AA807" s="39" t="s">
        <v>394</v>
      </c>
      <c r="AB807" s="35" t="s">
        <v>370</v>
      </c>
      <c r="AC807">
        <v>4</v>
      </c>
      <c r="AD807">
        <v>41</v>
      </c>
      <c r="AE807" s="37">
        <v>4</v>
      </c>
      <c r="AF807">
        <v>8</v>
      </c>
      <c r="AG807">
        <v>7</v>
      </c>
      <c r="AH807">
        <v>6</v>
      </c>
      <c r="AL807" t="s">
        <v>34</v>
      </c>
      <c r="AX807" t="s">
        <v>1394</v>
      </c>
    </row>
    <row r="808" spans="1:50" hidden="1" x14ac:dyDescent="0.25">
      <c r="A808" s="21" t="s">
        <v>167</v>
      </c>
      <c r="B808" s="25" t="s">
        <v>188</v>
      </c>
      <c r="C808">
        <v>9.5399999999999991</v>
      </c>
      <c r="D808">
        <v>9.5399999999999991</v>
      </c>
      <c r="E808">
        <v>8</v>
      </c>
      <c r="G808">
        <v>14</v>
      </c>
      <c r="H808">
        <v>11</v>
      </c>
      <c r="J808" s="44" t="s">
        <v>347</v>
      </c>
      <c r="K808" s="62" t="s">
        <v>154</v>
      </c>
      <c r="L808" s="23" t="s">
        <v>47</v>
      </c>
      <c r="M808" s="99"/>
      <c r="N808">
        <v>120</v>
      </c>
      <c r="O808">
        <v>120</v>
      </c>
      <c r="P808">
        <v>1095</v>
      </c>
      <c r="S808">
        <v>43</v>
      </c>
      <c r="U808" s="33" t="str">
        <f>VLOOKUP(AF808, method!$A$1:$B$15, 2, 0)</f>
        <v>留後</v>
      </c>
      <c r="V808" s="42">
        <v>1200</v>
      </c>
      <c r="W808">
        <v>1</v>
      </c>
      <c r="X808">
        <v>7</v>
      </c>
      <c r="Y808">
        <v>9</v>
      </c>
      <c r="Z808">
        <v>25</v>
      </c>
      <c r="AA808" s="39" t="s">
        <v>369</v>
      </c>
      <c r="AB808" s="35" t="s">
        <v>377</v>
      </c>
      <c r="AC808">
        <v>4</v>
      </c>
      <c r="AD808">
        <v>43</v>
      </c>
      <c r="AE808" s="37" t="s">
        <v>471</v>
      </c>
      <c r="AF808">
        <v>13</v>
      </c>
      <c r="AG808">
        <v>12</v>
      </c>
      <c r="AH808">
        <v>8</v>
      </c>
      <c r="AL808" t="s">
        <v>34</v>
      </c>
      <c r="AX808" t="s">
        <v>1394</v>
      </c>
    </row>
    <row r="809" spans="1:50" hidden="1" x14ac:dyDescent="0.25">
      <c r="A809" s="21" t="s">
        <v>167</v>
      </c>
      <c r="B809" s="25" t="s">
        <v>188</v>
      </c>
      <c r="C809">
        <v>9.6</v>
      </c>
      <c r="D809">
        <v>9.6999999999999993</v>
      </c>
      <c r="E809">
        <v>6</v>
      </c>
      <c r="G809">
        <v>14</v>
      </c>
      <c r="H809">
        <v>7</v>
      </c>
      <c r="J809" s="44" t="s">
        <v>347</v>
      </c>
      <c r="K809" s="47" t="s">
        <v>32</v>
      </c>
      <c r="L809" s="23" t="s">
        <v>47</v>
      </c>
      <c r="M809" s="99"/>
      <c r="N809">
        <v>120</v>
      </c>
      <c r="O809">
        <v>123</v>
      </c>
      <c r="P809">
        <v>1118</v>
      </c>
      <c r="S809">
        <v>38</v>
      </c>
      <c r="U809" s="33" t="str">
        <f>VLOOKUP(AF809, method!$A$1:$B$15, 2, 0)</f>
        <v>留後</v>
      </c>
      <c r="V809" s="42">
        <v>1200</v>
      </c>
      <c r="W809">
        <v>1</v>
      </c>
      <c r="X809">
        <v>13</v>
      </c>
      <c r="Y809">
        <v>7</v>
      </c>
      <c r="Z809">
        <v>25</v>
      </c>
      <c r="AA809" s="39" t="s">
        <v>369</v>
      </c>
      <c r="AB809" s="35" t="s">
        <v>370</v>
      </c>
      <c r="AC809">
        <v>4</v>
      </c>
      <c r="AD809">
        <v>46</v>
      </c>
      <c r="AE809" s="38" t="s">
        <v>517</v>
      </c>
      <c r="AF809">
        <v>12</v>
      </c>
      <c r="AG809">
        <v>10</v>
      </c>
      <c r="AH809">
        <v>6</v>
      </c>
      <c r="AL809" t="s">
        <v>94</v>
      </c>
      <c r="AX809" t="s">
        <v>1394</v>
      </c>
    </row>
    <row r="810" spans="1:50" hidden="1" x14ac:dyDescent="0.25">
      <c r="A810" s="21" t="s">
        <v>167</v>
      </c>
      <c r="B810" s="25" t="s">
        <v>188</v>
      </c>
      <c r="C810">
        <v>11.32</v>
      </c>
      <c r="D810">
        <v>11.32</v>
      </c>
      <c r="E810">
        <v>10</v>
      </c>
      <c r="G810">
        <v>14</v>
      </c>
      <c r="H810">
        <v>8</v>
      </c>
      <c r="J810" s="44" t="s">
        <v>347</v>
      </c>
      <c r="K810" s="54" t="s">
        <v>64</v>
      </c>
      <c r="L810" s="23" t="s">
        <v>47</v>
      </c>
      <c r="M810" s="99"/>
      <c r="N810">
        <v>120</v>
      </c>
      <c r="O810">
        <v>127</v>
      </c>
      <c r="P810">
        <v>1124</v>
      </c>
      <c r="S810">
        <v>19</v>
      </c>
      <c r="U810" s="33" t="str">
        <f>VLOOKUP(AF810, method!$A$1:$B$15, 2, 0)</f>
        <v>留後</v>
      </c>
      <c r="V810" s="42">
        <v>1200</v>
      </c>
      <c r="W810">
        <v>1</v>
      </c>
      <c r="X810">
        <v>11</v>
      </c>
      <c r="Y810">
        <v>6</v>
      </c>
      <c r="Z810">
        <v>25</v>
      </c>
      <c r="AA810" s="40" t="s">
        <v>426</v>
      </c>
      <c r="AB810" s="35" t="s">
        <v>370</v>
      </c>
      <c r="AC810">
        <v>4</v>
      </c>
      <c r="AD810">
        <v>48</v>
      </c>
      <c r="AE810" s="37">
        <v>6</v>
      </c>
      <c r="AF810">
        <v>11</v>
      </c>
      <c r="AG810">
        <v>12</v>
      </c>
      <c r="AH810">
        <v>10</v>
      </c>
      <c r="AL810" t="s">
        <v>18</v>
      </c>
      <c r="AX810" t="s">
        <v>1394</v>
      </c>
    </row>
    <row r="811" spans="1:50" hidden="1" x14ac:dyDescent="0.25">
      <c r="A811" s="21" t="s">
        <v>167</v>
      </c>
      <c r="B811" s="25" t="s">
        <v>188</v>
      </c>
      <c r="C811">
        <v>10.24</v>
      </c>
      <c r="D811">
        <v>10.24</v>
      </c>
      <c r="E811">
        <v>6</v>
      </c>
      <c r="G811">
        <v>14</v>
      </c>
      <c r="H811">
        <v>10</v>
      </c>
      <c r="J811" s="44" t="s">
        <v>347</v>
      </c>
      <c r="K811" s="54" t="s">
        <v>64</v>
      </c>
      <c r="L811" s="23" t="s">
        <v>47</v>
      </c>
      <c r="M811" s="99"/>
      <c r="N811">
        <v>120</v>
      </c>
      <c r="O811">
        <v>127</v>
      </c>
      <c r="P811">
        <v>1134</v>
      </c>
      <c r="S811">
        <v>189</v>
      </c>
      <c r="U811" s="33" t="str">
        <f>VLOOKUP(AF811, method!$A$1:$B$15, 2, 0)</f>
        <v>留後</v>
      </c>
      <c r="V811" s="42">
        <v>1200</v>
      </c>
      <c r="W811">
        <v>1</v>
      </c>
      <c r="X811">
        <v>21</v>
      </c>
      <c r="Y811">
        <v>5</v>
      </c>
      <c r="Z811">
        <v>25</v>
      </c>
      <c r="AA811" s="40" t="s">
        <v>398</v>
      </c>
      <c r="AB811" s="35" t="s">
        <v>370</v>
      </c>
      <c r="AC811">
        <v>4</v>
      </c>
      <c r="AD811">
        <v>50</v>
      </c>
      <c r="AE811" s="38">
        <v>2</v>
      </c>
      <c r="AF811">
        <v>11</v>
      </c>
      <c r="AG811">
        <v>11</v>
      </c>
      <c r="AH811">
        <v>6</v>
      </c>
      <c r="AL811" t="s">
        <v>18</v>
      </c>
      <c r="AX811" t="s">
        <v>1394</v>
      </c>
    </row>
    <row r="812" spans="1:50" hidden="1" x14ac:dyDescent="0.25">
      <c r="A812" s="21" t="s">
        <v>167</v>
      </c>
      <c r="B812" s="25" t="s">
        <v>188</v>
      </c>
      <c r="C812">
        <v>23.2</v>
      </c>
      <c r="D812">
        <v>23.6</v>
      </c>
      <c r="E812">
        <v>10</v>
      </c>
      <c r="G812">
        <v>14</v>
      </c>
      <c r="H812">
        <v>1</v>
      </c>
      <c r="J812" s="44" t="s">
        <v>347</v>
      </c>
      <c r="K812" s="54" t="s">
        <v>64</v>
      </c>
      <c r="L812" s="23" t="s">
        <v>47</v>
      </c>
      <c r="M812" s="99"/>
      <c r="N812">
        <v>120</v>
      </c>
      <c r="O812">
        <v>127</v>
      </c>
      <c r="P812">
        <v>1146</v>
      </c>
      <c r="S812">
        <v>86</v>
      </c>
      <c r="U812" s="32" t="str">
        <f>VLOOKUP(AF812, method!$A$1:$B$15, 2, 0)</f>
        <v>中前</v>
      </c>
      <c r="V812">
        <v>1400</v>
      </c>
      <c r="W812">
        <v>1</v>
      </c>
      <c r="X812">
        <v>10</v>
      </c>
      <c r="Y812">
        <v>5</v>
      </c>
      <c r="Z812">
        <v>25</v>
      </c>
      <c r="AA812" s="39" t="s">
        <v>413</v>
      </c>
      <c r="AB812" s="35" t="s">
        <v>377</v>
      </c>
      <c r="AC812">
        <v>4</v>
      </c>
      <c r="AD812">
        <v>52</v>
      </c>
      <c r="AE812" s="37" t="s">
        <v>471</v>
      </c>
      <c r="AF812">
        <v>4</v>
      </c>
      <c r="AG812">
        <v>4</v>
      </c>
      <c r="AH812">
        <v>4</v>
      </c>
      <c r="AI812">
        <v>10</v>
      </c>
      <c r="AL812" t="s">
        <v>18</v>
      </c>
      <c r="AX812" t="s">
        <v>1394</v>
      </c>
    </row>
    <row r="813" spans="1:50" hidden="1" x14ac:dyDescent="0.25">
      <c r="A813" s="21" t="s">
        <v>167</v>
      </c>
      <c r="B813" s="25" t="s">
        <v>188</v>
      </c>
      <c r="C813">
        <v>10.49</v>
      </c>
      <c r="D813">
        <v>10.290000000000001</v>
      </c>
      <c r="E813">
        <v>12</v>
      </c>
      <c r="G813">
        <v>14</v>
      </c>
      <c r="H813">
        <v>13</v>
      </c>
      <c r="J813" s="44" t="s">
        <v>347</v>
      </c>
      <c r="K813" s="53" t="s">
        <v>60</v>
      </c>
      <c r="L813" s="23" t="s">
        <v>47</v>
      </c>
      <c r="M813" s="99"/>
      <c r="N813">
        <v>120</v>
      </c>
      <c r="O813">
        <v>127</v>
      </c>
      <c r="P813">
        <v>1136</v>
      </c>
      <c r="S813">
        <v>117</v>
      </c>
      <c r="U813" s="33" t="str">
        <f>VLOOKUP(AF813, method!$A$1:$B$15, 2, 0)</f>
        <v>留後</v>
      </c>
      <c r="V813" s="42">
        <v>1200</v>
      </c>
      <c r="W813">
        <v>1</v>
      </c>
      <c r="X813">
        <v>6</v>
      </c>
      <c r="Y813">
        <v>4</v>
      </c>
      <c r="Z813">
        <v>25</v>
      </c>
      <c r="AA813" s="39" t="s">
        <v>390</v>
      </c>
      <c r="AB813" s="35" t="s">
        <v>377</v>
      </c>
      <c r="AC813">
        <v>4</v>
      </c>
      <c r="AD813">
        <v>52</v>
      </c>
      <c r="AE813" s="37" t="s">
        <v>373</v>
      </c>
      <c r="AF813">
        <v>14</v>
      </c>
      <c r="AG813">
        <v>14</v>
      </c>
      <c r="AH813">
        <v>12</v>
      </c>
      <c r="AL813" t="s">
        <v>181</v>
      </c>
      <c r="AX813" t="s">
        <v>1394</v>
      </c>
    </row>
    <row r="814" spans="1:50" x14ac:dyDescent="0.25">
      <c r="A814" s="21" t="s">
        <v>167</v>
      </c>
      <c r="B814" s="26" t="s">
        <v>190</v>
      </c>
      <c r="C814">
        <v>10.79</v>
      </c>
      <c r="D814">
        <v>11.19</v>
      </c>
      <c r="E814" s="107">
        <v>2</v>
      </c>
      <c r="F814" s="90"/>
      <c r="G814">
        <v>12</v>
      </c>
      <c r="H814">
        <v>4</v>
      </c>
      <c r="J814" s="63" t="s">
        <v>191</v>
      </c>
      <c r="K814" s="54" t="s">
        <v>64</v>
      </c>
      <c r="L814" s="26" t="s">
        <v>61</v>
      </c>
      <c r="M814" s="102"/>
      <c r="N814">
        <v>121</v>
      </c>
      <c r="O814">
        <v>121</v>
      </c>
      <c r="P814">
        <v>1088</v>
      </c>
      <c r="S814">
        <v>4.4000000000000004</v>
      </c>
      <c r="U814" s="30" t="str">
        <f>VLOOKUP(AF814, method!$A$1:$B$15, 2, 0)</f>
        <v>放頭</v>
      </c>
      <c r="V814" s="42">
        <v>1200</v>
      </c>
      <c r="W814">
        <v>1</v>
      </c>
      <c r="X814">
        <v>3</v>
      </c>
      <c r="Y814">
        <v>5</v>
      </c>
      <c r="Z814">
        <v>26</v>
      </c>
      <c r="AA814" s="39" t="s">
        <v>394</v>
      </c>
      <c r="AB814" s="35" t="s">
        <v>377</v>
      </c>
      <c r="AC814">
        <v>4</v>
      </c>
      <c r="AD814">
        <v>44</v>
      </c>
      <c r="AE814" s="37">
        <v>3</v>
      </c>
      <c r="AF814">
        <v>2</v>
      </c>
      <c r="AG814">
        <v>2</v>
      </c>
      <c r="AH814">
        <v>2</v>
      </c>
      <c r="AL814" t="s">
        <v>66</v>
      </c>
    </row>
    <row r="815" spans="1:50" x14ac:dyDescent="0.25">
      <c r="A815" s="21" t="s">
        <v>167</v>
      </c>
      <c r="B815" s="18" t="s">
        <v>168</v>
      </c>
      <c r="C815">
        <v>10.89</v>
      </c>
      <c r="D815">
        <v>10.59</v>
      </c>
      <c r="E815" s="106">
        <v>9</v>
      </c>
      <c r="G815">
        <v>1</v>
      </c>
      <c r="H815">
        <v>12</v>
      </c>
      <c r="J815" s="48" t="s">
        <v>37</v>
      </c>
      <c r="K815" s="48" t="s">
        <v>37</v>
      </c>
      <c r="L815" s="28" t="s">
        <v>65</v>
      </c>
      <c r="M815" s="104"/>
      <c r="N815">
        <v>135</v>
      </c>
      <c r="O815">
        <v>133</v>
      </c>
      <c r="P815">
        <v>1179</v>
      </c>
      <c r="S815">
        <v>14</v>
      </c>
      <c r="U815" s="32" t="str">
        <f>VLOOKUP(AF815, method!$A$1:$B$15, 2, 0)</f>
        <v>中前</v>
      </c>
      <c r="V815" s="42">
        <v>1200</v>
      </c>
      <c r="W815">
        <v>1</v>
      </c>
      <c r="X815">
        <v>12</v>
      </c>
      <c r="Y815">
        <v>4</v>
      </c>
      <c r="Z815">
        <v>26</v>
      </c>
      <c r="AA815" s="39" t="s">
        <v>413</v>
      </c>
      <c r="AB815" s="35" t="s">
        <v>377</v>
      </c>
      <c r="AC815">
        <v>4</v>
      </c>
      <c r="AD815">
        <v>58</v>
      </c>
      <c r="AE815" s="37" t="s">
        <v>525</v>
      </c>
      <c r="AF815">
        <v>5</v>
      </c>
      <c r="AG815">
        <v>6</v>
      </c>
      <c r="AH815">
        <v>9</v>
      </c>
      <c r="AL815" t="s">
        <v>385</v>
      </c>
    </row>
    <row r="816" spans="1:50" hidden="1" x14ac:dyDescent="0.25">
      <c r="A816" s="20" t="s">
        <v>130</v>
      </c>
      <c r="B816" s="17" t="s">
        <v>1332</v>
      </c>
      <c r="C816">
        <v>35.200000000000003</v>
      </c>
      <c r="D816" t="e">
        <f>IF(H816&gt;G816,C816-0.2*INT((H816-G816)/4),IF(H816&lt;G816,C816+0.2*INT((G816-H816)/4),C816)) + ROUND((N816-O816)/3,0)*0.1</f>
        <v>#N/A</v>
      </c>
      <c r="E816" s="106">
        <v>13</v>
      </c>
      <c r="G816" t="e">
        <v>#N/A</v>
      </c>
      <c r="H816">
        <v>2</v>
      </c>
      <c r="J816" s="58" t="e">
        <v>#N/A</v>
      </c>
      <c r="K816" s="46" t="s">
        <v>351</v>
      </c>
      <c r="L816" s="19" t="s">
        <v>28</v>
      </c>
      <c r="M816" s="95"/>
      <c r="N816" t="e">
        <v>#N/A</v>
      </c>
      <c r="O816">
        <v>113</v>
      </c>
      <c r="P816">
        <v>1206</v>
      </c>
      <c r="S816">
        <v>66</v>
      </c>
      <c r="U816" s="32" t="str">
        <f>VLOOKUP(AF816, method!$A$1:$B$15, 2, 0)</f>
        <v>中前</v>
      </c>
      <c r="V816" s="42">
        <v>1600</v>
      </c>
      <c r="W816">
        <v>1</v>
      </c>
      <c r="X816">
        <v>12</v>
      </c>
      <c r="Y816">
        <v>7</v>
      </c>
      <c r="Z816">
        <v>26</v>
      </c>
      <c r="AA816" s="39" t="s">
        <v>369</v>
      </c>
      <c r="AB816" s="35" t="s">
        <v>370</v>
      </c>
      <c r="AC816">
        <v>4</v>
      </c>
      <c r="AD816">
        <v>45</v>
      </c>
      <c r="AE816" s="37">
        <v>9</v>
      </c>
      <c r="AF816">
        <v>5</v>
      </c>
      <c r="AG816">
        <v>6</v>
      </c>
      <c r="AH816">
        <v>8</v>
      </c>
      <c r="AI816">
        <v>13</v>
      </c>
      <c r="AL816" t="s">
        <v>39</v>
      </c>
      <c r="AX816" t="s">
        <v>1393</v>
      </c>
    </row>
    <row r="817" spans="1:50" x14ac:dyDescent="0.25">
      <c r="A817" s="21" t="s">
        <v>167</v>
      </c>
      <c r="B817" s="26" t="s">
        <v>190</v>
      </c>
      <c r="C817">
        <v>10.9</v>
      </c>
      <c r="D817">
        <v>11.3</v>
      </c>
      <c r="E817" s="107">
        <v>2</v>
      </c>
      <c r="F817" s="90"/>
      <c r="G817">
        <v>12</v>
      </c>
      <c r="H817">
        <v>1</v>
      </c>
      <c r="J817" s="63" t="s">
        <v>191</v>
      </c>
      <c r="K817" s="63" t="s">
        <v>191</v>
      </c>
      <c r="L817" s="26" t="s">
        <v>61</v>
      </c>
      <c r="M817" s="102"/>
      <c r="N817">
        <v>121</v>
      </c>
      <c r="O817">
        <v>120</v>
      </c>
      <c r="P817">
        <v>1095</v>
      </c>
      <c r="S817">
        <v>3.5</v>
      </c>
      <c r="U817" s="32" t="str">
        <f>VLOOKUP(AF817, method!$A$1:$B$15, 2, 0)</f>
        <v>中前</v>
      </c>
      <c r="V817" s="42">
        <v>1200</v>
      </c>
      <c r="W817">
        <v>1</v>
      </c>
      <c r="X817">
        <v>4</v>
      </c>
      <c r="Y817">
        <v>7</v>
      </c>
      <c r="Z817">
        <v>26</v>
      </c>
      <c r="AA817" s="39" t="s">
        <v>430</v>
      </c>
      <c r="AB817" s="36" t="s">
        <v>459</v>
      </c>
      <c r="AC817">
        <v>4</v>
      </c>
      <c r="AD817">
        <v>44</v>
      </c>
      <c r="AE817" s="38" t="s">
        <v>434</v>
      </c>
      <c r="AF817">
        <v>4</v>
      </c>
      <c r="AG817">
        <v>3</v>
      </c>
      <c r="AH817">
        <v>2</v>
      </c>
      <c r="AL817" t="s">
        <v>66</v>
      </c>
    </row>
    <row r="818" spans="1:50" hidden="1" x14ac:dyDescent="0.25">
      <c r="A818" s="21" t="s">
        <v>167</v>
      </c>
      <c r="B818" s="26" t="s">
        <v>190</v>
      </c>
      <c r="C818">
        <v>10.7</v>
      </c>
      <c r="D818">
        <v>10.799999999999999</v>
      </c>
      <c r="E818">
        <v>4</v>
      </c>
      <c r="G818">
        <v>12</v>
      </c>
      <c r="H818">
        <v>11</v>
      </c>
      <c r="J818" s="63" t="s">
        <v>191</v>
      </c>
      <c r="K818" s="54" t="s">
        <v>64</v>
      </c>
      <c r="L818" s="26" t="s">
        <v>61</v>
      </c>
      <c r="M818" s="102"/>
      <c r="N818">
        <v>121</v>
      </c>
      <c r="O818">
        <v>118</v>
      </c>
      <c r="P818">
        <v>1091</v>
      </c>
      <c r="S818">
        <v>4.5999999999999996</v>
      </c>
      <c r="U818" s="32" t="str">
        <f>VLOOKUP(AF818, method!$A$1:$B$15, 2, 0)</f>
        <v>中前</v>
      </c>
      <c r="V818" s="42">
        <v>1200</v>
      </c>
      <c r="W818">
        <v>1</v>
      </c>
      <c r="X818">
        <v>11</v>
      </c>
      <c r="Y818">
        <v>3</v>
      </c>
      <c r="Z818">
        <v>26</v>
      </c>
      <c r="AA818" s="40" t="s">
        <v>446</v>
      </c>
      <c r="AB818" s="35" t="s">
        <v>370</v>
      </c>
      <c r="AC818">
        <v>4</v>
      </c>
      <c r="AD818">
        <v>43</v>
      </c>
      <c r="AE818" s="38" t="s">
        <v>511</v>
      </c>
      <c r="AF818">
        <v>4</v>
      </c>
      <c r="AG818">
        <v>3</v>
      </c>
      <c r="AH818">
        <v>4</v>
      </c>
      <c r="AL818" t="s">
        <v>66</v>
      </c>
      <c r="AX818" t="s">
        <v>1394</v>
      </c>
    </row>
    <row r="819" spans="1:50" x14ac:dyDescent="0.25">
      <c r="A819" s="21" t="s">
        <v>167</v>
      </c>
      <c r="B819" s="25" t="s">
        <v>188</v>
      </c>
      <c r="C819">
        <v>10.93</v>
      </c>
      <c r="D819">
        <v>10.83</v>
      </c>
      <c r="E819" s="106">
        <v>14</v>
      </c>
      <c r="G819">
        <v>14</v>
      </c>
      <c r="H819">
        <v>3</v>
      </c>
      <c r="J819" s="44" t="s">
        <v>347</v>
      </c>
      <c r="K819" s="69" t="s">
        <v>358</v>
      </c>
      <c r="L819" s="23" t="s">
        <v>47</v>
      </c>
      <c r="M819" s="99"/>
      <c r="N819">
        <v>120</v>
      </c>
      <c r="O819">
        <v>135</v>
      </c>
      <c r="P819">
        <v>1112</v>
      </c>
      <c r="S819">
        <v>20</v>
      </c>
      <c r="U819" s="32" t="str">
        <f>VLOOKUP(AF819, method!$A$1:$B$15, 2, 0)</f>
        <v>中前</v>
      </c>
      <c r="V819" s="42">
        <v>1200</v>
      </c>
      <c r="W819">
        <v>1</v>
      </c>
      <c r="X819">
        <v>1</v>
      </c>
      <c r="Y819">
        <v>1</v>
      </c>
      <c r="Z819">
        <v>26</v>
      </c>
      <c r="AA819" s="39" t="s">
        <v>390</v>
      </c>
      <c r="AB819" s="35" t="s">
        <v>377</v>
      </c>
      <c r="AC819">
        <v>5</v>
      </c>
      <c r="AD819">
        <v>40</v>
      </c>
      <c r="AE819" s="37" t="s">
        <v>529</v>
      </c>
      <c r="AF819">
        <v>5</v>
      </c>
      <c r="AG819">
        <v>4</v>
      </c>
      <c r="AH819">
        <v>14</v>
      </c>
      <c r="AL819" t="s">
        <v>39</v>
      </c>
    </row>
    <row r="820" spans="1:50" x14ac:dyDescent="0.25">
      <c r="A820" s="21" t="s">
        <v>167</v>
      </c>
      <c r="B820" s="19" t="s">
        <v>171</v>
      </c>
      <c r="C820">
        <v>11.14</v>
      </c>
      <c r="D820">
        <v>11.34</v>
      </c>
      <c r="E820" s="106">
        <v>12</v>
      </c>
      <c r="G820">
        <v>5</v>
      </c>
      <c r="H820">
        <v>5</v>
      </c>
      <c r="J820" s="59" t="s">
        <v>111</v>
      </c>
      <c r="K820" s="59" t="s">
        <v>111</v>
      </c>
      <c r="L820" s="23" t="s">
        <v>112</v>
      </c>
      <c r="M820" s="99"/>
      <c r="N820">
        <v>132</v>
      </c>
      <c r="O820">
        <v>126</v>
      </c>
      <c r="P820">
        <v>1005</v>
      </c>
      <c r="S820">
        <v>116</v>
      </c>
      <c r="U820" s="31" t="str">
        <f>VLOOKUP(AF820, method!$A$1:$B$15, 2, 0)</f>
        <v>中後</v>
      </c>
      <c r="V820" s="42">
        <v>1200</v>
      </c>
      <c r="W820">
        <v>1</v>
      </c>
      <c r="X820">
        <v>9</v>
      </c>
      <c r="Y820">
        <v>5</v>
      </c>
      <c r="Z820">
        <v>26</v>
      </c>
      <c r="AA820" s="39" t="s">
        <v>413</v>
      </c>
      <c r="AB820" s="36" t="s">
        <v>459</v>
      </c>
      <c r="AC820">
        <v>3</v>
      </c>
      <c r="AD820">
        <v>71</v>
      </c>
      <c r="AE820" s="37" t="s">
        <v>527</v>
      </c>
      <c r="AF820">
        <v>8</v>
      </c>
      <c r="AG820">
        <v>8</v>
      </c>
      <c r="AH820">
        <v>12</v>
      </c>
      <c r="AL820" t="s">
        <v>66</v>
      </c>
    </row>
    <row r="821" spans="1:50" x14ac:dyDescent="0.25">
      <c r="A821" s="21" t="s">
        <v>167</v>
      </c>
      <c r="B821" s="19" t="s">
        <v>171</v>
      </c>
      <c r="C821">
        <v>11.4</v>
      </c>
      <c r="D821">
        <v>11.9</v>
      </c>
      <c r="E821" s="106">
        <v>11</v>
      </c>
      <c r="G821">
        <v>5</v>
      </c>
      <c r="H821">
        <v>6</v>
      </c>
      <c r="J821" s="59" t="s">
        <v>111</v>
      </c>
      <c r="K821" s="57" t="s">
        <v>77</v>
      </c>
      <c r="L821" s="23" t="s">
        <v>112</v>
      </c>
      <c r="M821" s="99"/>
      <c r="N821">
        <v>132</v>
      </c>
      <c r="O821">
        <v>116</v>
      </c>
      <c r="P821">
        <v>1006</v>
      </c>
      <c r="S821">
        <v>141</v>
      </c>
      <c r="U821" s="32" t="str">
        <f>VLOOKUP(AF821, method!$A$1:$B$15, 2, 0)</f>
        <v>中前</v>
      </c>
      <c r="V821" s="42">
        <v>1200</v>
      </c>
      <c r="W821">
        <v>1</v>
      </c>
      <c r="X821">
        <v>1</v>
      </c>
      <c r="Y821">
        <v>7</v>
      </c>
      <c r="Z821">
        <v>26</v>
      </c>
      <c r="AA821" s="39" t="s">
        <v>413</v>
      </c>
      <c r="AB821" s="35" t="s">
        <v>370</v>
      </c>
      <c r="AC821">
        <v>3</v>
      </c>
      <c r="AD821">
        <v>61</v>
      </c>
      <c r="AE821" s="37" t="s">
        <v>751</v>
      </c>
      <c r="AF821">
        <v>7</v>
      </c>
      <c r="AG821">
        <v>8</v>
      </c>
      <c r="AH821">
        <v>11</v>
      </c>
      <c r="AL821" t="s">
        <v>66</v>
      </c>
    </row>
    <row r="822" spans="1:50" hidden="1" x14ac:dyDescent="0.25">
      <c r="A822" s="21" t="s">
        <v>167</v>
      </c>
      <c r="B822" s="26" t="s">
        <v>190</v>
      </c>
      <c r="C822">
        <v>10.68</v>
      </c>
      <c r="D822">
        <v>10.68</v>
      </c>
      <c r="E822" s="15">
        <v>2</v>
      </c>
      <c r="F822" s="90"/>
      <c r="G822">
        <v>12</v>
      </c>
      <c r="H822">
        <v>3</v>
      </c>
      <c r="J822" s="63" t="s">
        <v>191</v>
      </c>
      <c r="K822" s="50" t="s">
        <v>46</v>
      </c>
      <c r="L822" s="26" t="s">
        <v>61</v>
      </c>
      <c r="M822" s="102"/>
      <c r="N822">
        <v>121</v>
      </c>
      <c r="O822">
        <v>132</v>
      </c>
      <c r="P822">
        <v>1101</v>
      </c>
      <c r="S822">
        <v>2.7</v>
      </c>
      <c r="U822" s="30" t="str">
        <f>VLOOKUP(AF822, method!$A$1:$B$15, 2, 0)</f>
        <v>放頭</v>
      </c>
      <c r="V822" s="42">
        <v>1200</v>
      </c>
      <c r="W822">
        <v>1</v>
      </c>
      <c r="X822">
        <v>10</v>
      </c>
      <c r="Y822">
        <v>12</v>
      </c>
      <c r="Z822">
        <v>25</v>
      </c>
      <c r="AA822" s="40" t="s">
        <v>376</v>
      </c>
      <c r="AB822" s="35" t="s">
        <v>377</v>
      </c>
      <c r="AC822">
        <v>5</v>
      </c>
      <c r="AD822">
        <v>37</v>
      </c>
      <c r="AE822" s="38" t="s">
        <v>468</v>
      </c>
      <c r="AF822">
        <v>3</v>
      </c>
      <c r="AG822">
        <v>4</v>
      </c>
      <c r="AH822">
        <v>2</v>
      </c>
      <c r="AL822" t="s">
        <v>66</v>
      </c>
      <c r="AX822" t="s">
        <v>1394</v>
      </c>
    </row>
    <row r="823" spans="1:50" hidden="1" x14ac:dyDescent="0.25">
      <c r="A823" s="21" t="s">
        <v>167</v>
      </c>
      <c r="B823" s="26" t="s">
        <v>190</v>
      </c>
      <c r="C823">
        <v>9.6999999999999993</v>
      </c>
      <c r="D823">
        <v>9.7999999999999989</v>
      </c>
      <c r="E823" s="15">
        <v>2</v>
      </c>
      <c r="F823" s="90"/>
      <c r="G823">
        <v>12</v>
      </c>
      <c r="H823">
        <v>4</v>
      </c>
      <c r="J823" s="63" t="s">
        <v>191</v>
      </c>
      <c r="K823" s="50" t="s">
        <v>46</v>
      </c>
      <c r="L823" s="26" t="s">
        <v>61</v>
      </c>
      <c r="M823" s="102"/>
      <c r="N823">
        <v>121</v>
      </c>
      <c r="O823">
        <v>131</v>
      </c>
      <c r="P823">
        <v>1092</v>
      </c>
      <c r="S823">
        <v>4.2</v>
      </c>
      <c r="U823" s="30" t="str">
        <f>VLOOKUP(AF823, method!$A$1:$B$15, 2, 0)</f>
        <v>放頭</v>
      </c>
      <c r="V823" s="42">
        <v>1200</v>
      </c>
      <c r="W823">
        <v>1</v>
      </c>
      <c r="X823">
        <v>12</v>
      </c>
      <c r="Y823">
        <v>11</v>
      </c>
      <c r="Z823">
        <v>25</v>
      </c>
      <c r="AA823" s="40" t="s">
        <v>376</v>
      </c>
      <c r="AB823" s="35" t="s">
        <v>377</v>
      </c>
      <c r="AC823">
        <v>5</v>
      </c>
      <c r="AD823">
        <v>36</v>
      </c>
      <c r="AE823" s="38" t="s">
        <v>434</v>
      </c>
      <c r="AF823">
        <v>2</v>
      </c>
      <c r="AG823">
        <v>2</v>
      </c>
      <c r="AH823">
        <v>2</v>
      </c>
      <c r="AL823" t="s">
        <v>679</v>
      </c>
      <c r="AX823" t="s">
        <v>1394</v>
      </c>
    </row>
    <row r="824" spans="1:50" hidden="1" x14ac:dyDescent="0.25">
      <c r="A824" s="21" t="s">
        <v>167</v>
      </c>
      <c r="B824" s="26" t="s">
        <v>190</v>
      </c>
      <c r="C824">
        <v>23.42</v>
      </c>
      <c r="D824">
        <v>23.020000000000003</v>
      </c>
      <c r="E824">
        <v>12</v>
      </c>
      <c r="G824">
        <v>12</v>
      </c>
      <c r="H824">
        <v>13</v>
      </c>
      <c r="J824" s="63" t="s">
        <v>191</v>
      </c>
      <c r="K824" s="50" t="s">
        <v>46</v>
      </c>
      <c r="L824" s="26" t="s">
        <v>61</v>
      </c>
      <c r="M824" s="102"/>
      <c r="N824">
        <v>121</v>
      </c>
      <c r="O824">
        <v>133</v>
      </c>
      <c r="P824">
        <v>1099</v>
      </c>
      <c r="S824">
        <v>6.7</v>
      </c>
      <c r="U824" s="32" t="str">
        <f>VLOOKUP(AF824, method!$A$1:$B$15, 2, 0)</f>
        <v>中前</v>
      </c>
      <c r="V824">
        <v>1400</v>
      </c>
      <c r="W824">
        <v>1</v>
      </c>
      <c r="X824">
        <v>19</v>
      </c>
      <c r="Y824">
        <v>10</v>
      </c>
      <c r="Z824">
        <v>25</v>
      </c>
      <c r="AA824" s="39" t="s">
        <v>430</v>
      </c>
      <c r="AB824" s="35" t="s">
        <v>370</v>
      </c>
      <c r="AC824">
        <v>5</v>
      </c>
      <c r="AD824">
        <v>38</v>
      </c>
      <c r="AE824" s="37" t="s">
        <v>668</v>
      </c>
      <c r="AF824">
        <v>5</v>
      </c>
      <c r="AG824">
        <v>3</v>
      </c>
      <c r="AH824">
        <v>3</v>
      </c>
      <c r="AI824">
        <v>12</v>
      </c>
      <c r="AL824" t="s">
        <v>385</v>
      </c>
      <c r="AX824" t="s">
        <v>1394</v>
      </c>
    </row>
    <row r="825" spans="1:50" hidden="1" x14ac:dyDescent="0.25">
      <c r="A825" s="21" t="s">
        <v>167</v>
      </c>
      <c r="B825" s="26" t="s">
        <v>190</v>
      </c>
      <c r="C825">
        <v>9.2200000000000006</v>
      </c>
      <c r="D825">
        <v>8.92</v>
      </c>
      <c r="E825" s="15">
        <v>3</v>
      </c>
      <c r="F825" s="90"/>
      <c r="G825">
        <v>12</v>
      </c>
      <c r="H825">
        <v>8</v>
      </c>
      <c r="J825" s="63" t="s">
        <v>191</v>
      </c>
      <c r="K825" s="52" t="s">
        <v>56</v>
      </c>
      <c r="L825" s="26" t="s">
        <v>61</v>
      </c>
      <c r="M825" s="102"/>
      <c r="N825">
        <v>121</v>
      </c>
      <c r="O825">
        <v>135</v>
      </c>
      <c r="P825">
        <v>1095</v>
      </c>
      <c r="S825">
        <v>4.7</v>
      </c>
      <c r="U825" s="33" t="str">
        <f>VLOOKUP(AF825, method!$A$1:$B$15, 2, 0)</f>
        <v>留後</v>
      </c>
      <c r="V825" s="42">
        <v>1200</v>
      </c>
      <c r="W825">
        <v>1</v>
      </c>
      <c r="X825">
        <v>1</v>
      </c>
      <c r="Y825">
        <v>10</v>
      </c>
      <c r="Z825">
        <v>25</v>
      </c>
      <c r="AA825" s="39" t="s">
        <v>384</v>
      </c>
      <c r="AB825" s="35" t="s">
        <v>370</v>
      </c>
      <c r="AC825">
        <v>5</v>
      </c>
      <c r="AD825">
        <v>39</v>
      </c>
      <c r="AE825" s="37" t="s">
        <v>436</v>
      </c>
      <c r="AF825">
        <v>13</v>
      </c>
      <c r="AG825">
        <v>9</v>
      </c>
      <c r="AH825">
        <v>3</v>
      </c>
      <c r="AL825" t="s">
        <v>464</v>
      </c>
      <c r="AX825" t="s">
        <v>1394</v>
      </c>
    </row>
    <row r="826" spans="1:50" hidden="1" x14ac:dyDescent="0.25">
      <c r="A826" s="21" t="s">
        <v>167</v>
      </c>
      <c r="B826" s="26" t="s">
        <v>190</v>
      </c>
      <c r="C826">
        <v>9.43</v>
      </c>
      <c r="D826">
        <v>9.7299999999999986</v>
      </c>
      <c r="E826">
        <v>4</v>
      </c>
      <c r="G826">
        <v>12</v>
      </c>
      <c r="H826">
        <v>6</v>
      </c>
      <c r="J826" s="63" t="s">
        <v>191</v>
      </c>
      <c r="K826" s="44" t="s">
        <v>347</v>
      </c>
      <c r="L826" s="17" t="s">
        <v>16</v>
      </c>
      <c r="M826" s="93"/>
      <c r="N826">
        <v>121</v>
      </c>
      <c r="O826">
        <v>119</v>
      </c>
      <c r="P826">
        <v>1089</v>
      </c>
      <c r="S826">
        <v>7.5</v>
      </c>
      <c r="U826" s="32" t="str">
        <f>VLOOKUP(AF826, method!$A$1:$B$15, 2, 0)</f>
        <v>中前</v>
      </c>
      <c r="V826" s="42">
        <v>1200</v>
      </c>
      <c r="W826">
        <v>1</v>
      </c>
      <c r="X826">
        <v>13</v>
      </c>
      <c r="Y826">
        <v>7</v>
      </c>
      <c r="Z826">
        <v>25</v>
      </c>
      <c r="AA826" s="39" t="s">
        <v>369</v>
      </c>
      <c r="AB826" s="35" t="s">
        <v>370</v>
      </c>
      <c r="AC826">
        <v>4</v>
      </c>
      <c r="AD826">
        <v>43</v>
      </c>
      <c r="AE826" s="37" t="s">
        <v>531</v>
      </c>
      <c r="AF826">
        <v>4</v>
      </c>
      <c r="AG826">
        <v>4</v>
      </c>
      <c r="AH826">
        <v>4</v>
      </c>
      <c r="AL826" t="s">
        <v>39</v>
      </c>
      <c r="AX826" t="s">
        <v>1394</v>
      </c>
    </row>
    <row r="827" spans="1:50" hidden="1" x14ac:dyDescent="0.25">
      <c r="A827" s="21" t="s">
        <v>167</v>
      </c>
      <c r="B827" s="26" t="s">
        <v>190</v>
      </c>
      <c r="C827">
        <v>9.44</v>
      </c>
      <c r="D827">
        <v>9.7399999999999984</v>
      </c>
      <c r="E827">
        <v>6</v>
      </c>
      <c r="G827">
        <v>12</v>
      </c>
      <c r="H827">
        <v>6</v>
      </c>
      <c r="J827" s="63" t="s">
        <v>191</v>
      </c>
      <c r="K827" s="44" t="s">
        <v>347</v>
      </c>
      <c r="L827" s="17" t="s">
        <v>16</v>
      </c>
      <c r="M827" s="93"/>
      <c r="N827">
        <v>121</v>
      </c>
      <c r="O827">
        <v>118</v>
      </c>
      <c r="P827">
        <v>1085</v>
      </c>
      <c r="S827">
        <v>36</v>
      </c>
      <c r="U827" s="30" t="str">
        <f>VLOOKUP(AF827, method!$A$1:$B$15, 2, 0)</f>
        <v>放頭</v>
      </c>
      <c r="V827" s="42">
        <v>1200</v>
      </c>
      <c r="W827">
        <v>1</v>
      </c>
      <c r="X827">
        <v>22</v>
      </c>
      <c r="Y827">
        <v>6</v>
      </c>
      <c r="Z827">
        <v>25</v>
      </c>
      <c r="AA827" s="39" t="s">
        <v>369</v>
      </c>
      <c r="AB827" s="35" t="s">
        <v>377</v>
      </c>
      <c r="AC827">
        <v>4</v>
      </c>
      <c r="AD827">
        <v>45</v>
      </c>
      <c r="AE827" s="37" t="s">
        <v>436</v>
      </c>
      <c r="AF827">
        <v>1</v>
      </c>
      <c r="AG827">
        <v>1</v>
      </c>
      <c r="AH827">
        <v>6</v>
      </c>
      <c r="AL827" t="s">
        <v>39</v>
      </c>
      <c r="AX827" t="s">
        <v>1394</v>
      </c>
    </row>
    <row r="828" spans="1:50" hidden="1" x14ac:dyDescent="0.25">
      <c r="A828" s="21" t="s">
        <v>167</v>
      </c>
      <c r="B828" s="26" t="s">
        <v>190</v>
      </c>
      <c r="C828">
        <v>11.19</v>
      </c>
      <c r="D828">
        <v>11.09</v>
      </c>
      <c r="E828">
        <v>14</v>
      </c>
      <c r="G828">
        <v>12</v>
      </c>
      <c r="H828">
        <v>13</v>
      </c>
      <c r="J828" s="63" t="s">
        <v>191</v>
      </c>
      <c r="K828" s="61" t="s">
        <v>128</v>
      </c>
      <c r="L828" s="17" t="s">
        <v>16</v>
      </c>
      <c r="M828" s="93"/>
      <c r="N828">
        <v>121</v>
      </c>
      <c r="O828">
        <v>123</v>
      </c>
      <c r="P828">
        <v>1081</v>
      </c>
      <c r="S828">
        <v>64</v>
      </c>
      <c r="U828" s="31" t="str">
        <f>VLOOKUP(AF828, method!$A$1:$B$15, 2, 0)</f>
        <v>中後</v>
      </c>
      <c r="V828" s="42">
        <v>1200</v>
      </c>
      <c r="W828">
        <v>1</v>
      </c>
      <c r="X828">
        <v>31</v>
      </c>
      <c r="Y828">
        <v>5</v>
      </c>
      <c r="Z828">
        <v>25</v>
      </c>
      <c r="AA828" s="39" t="s">
        <v>394</v>
      </c>
      <c r="AB828" s="35" t="s">
        <v>377</v>
      </c>
      <c r="AC828">
        <v>4</v>
      </c>
      <c r="AD828">
        <v>47</v>
      </c>
      <c r="AE828" s="37">
        <v>15</v>
      </c>
      <c r="AF828">
        <v>9</v>
      </c>
      <c r="AG828">
        <v>12</v>
      </c>
      <c r="AH828">
        <v>14</v>
      </c>
      <c r="AL828" t="s">
        <v>39</v>
      </c>
      <c r="AX828" t="s">
        <v>1394</v>
      </c>
    </row>
    <row r="829" spans="1:50" hidden="1" x14ac:dyDescent="0.25">
      <c r="A829" s="21" t="s">
        <v>167</v>
      </c>
      <c r="B829" s="26" t="s">
        <v>190</v>
      </c>
      <c r="C829">
        <v>57.35</v>
      </c>
      <c r="D829">
        <v>57.25</v>
      </c>
      <c r="E829">
        <v>7</v>
      </c>
      <c r="G829">
        <v>12</v>
      </c>
      <c r="H829">
        <v>10</v>
      </c>
      <c r="J829" s="63" t="s">
        <v>191</v>
      </c>
      <c r="K829" s="61" t="s">
        <v>128</v>
      </c>
      <c r="L829" s="17" t="s">
        <v>16</v>
      </c>
      <c r="M829" s="93"/>
      <c r="N829">
        <v>121</v>
      </c>
      <c r="O829">
        <v>124</v>
      </c>
      <c r="P829">
        <v>1072</v>
      </c>
      <c r="S829">
        <v>17</v>
      </c>
      <c r="U829" s="32" t="str">
        <f>VLOOKUP(AF829, method!$A$1:$B$15, 2, 0)</f>
        <v>中前</v>
      </c>
      <c r="V829">
        <v>1000</v>
      </c>
      <c r="W829">
        <v>0</v>
      </c>
      <c r="X829">
        <v>10</v>
      </c>
      <c r="Y829">
        <v>5</v>
      </c>
      <c r="Z829">
        <v>25</v>
      </c>
      <c r="AA829" s="39" t="s">
        <v>413</v>
      </c>
      <c r="AB829" s="35" t="s">
        <v>377</v>
      </c>
      <c r="AC829">
        <v>4</v>
      </c>
      <c r="AD829">
        <v>49</v>
      </c>
      <c r="AE829" s="37" t="s">
        <v>531</v>
      </c>
      <c r="AF829">
        <v>7</v>
      </c>
      <c r="AG829">
        <v>4</v>
      </c>
      <c r="AH829">
        <v>7</v>
      </c>
      <c r="AL829" t="s">
        <v>39</v>
      </c>
      <c r="AX829" t="s">
        <v>1394</v>
      </c>
    </row>
    <row r="830" spans="1:50" hidden="1" x14ac:dyDescent="0.25">
      <c r="A830" s="21" t="s">
        <v>167</v>
      </c>
      <c r="B830" s="26" t="s">
        <v>190</v>
      </c>
      <c r="C830">
        <v>10.43</v>
      </c>
      <c r="D830">
        <v>10.63</v>
      </c>
      <c r="E830">
        <v>11</v>
      </c>
      <c r="G830">
        <v>12</v>
      </c>
      <c r="H830">
        <v>2</v>
      </c>
      <c r="J830" s="63" t="s">
        <v>191</v>
      </c>
      <c r="K830" s="61" t="s">
        <v>128</v>
      </c>
      <c r="L830" s="17" t="s">
        <v>16</v>
      </c>
      <c r="M830" s="93"/>
      <c r="N830">
        <v>121</v>
      </c>
      <c r="O830">
        <v>127</v>
      </c>
      <c r="P830">
        <v>1076</v>
      </c>
      <c r="S830">
        <v>10</v>
      </c>
      <c r="U830" s="30" t="str">
        <f>VLOOKUP(AF830, method!$A$1:$B$15, 2, 0)</f>
        <v>放頭</v>
      </c>
      <c r="V830" s="42">
        <v>1200</v>
      </c>
      <c r="W830">
        <v>1</v>
      </c>
      <c r="X830">
        <v>5</v>
      </c>
      <c r="Y830">
        <v>3</v>
      </c>
      <c r="Z830">
        <v>25</v>
      </c>
      <c r="AA830" s="40" t="s">
        <v>446</v>
      </c>
      <c r="AB830" s="35" t="s">
        <v>377</v>
      </c>
      <c r="AC830">
        <v>4</v>
      </c>
      <c r="AD830">
        <v>51</v>
      </c>
      <c r="AE830" s="37" t="s">
        <v>440</v>
      </c>
      <c r="AF830">
        <v>3</v>
      </c>
      <c r="AG830">
        <v>3</v>
      </c>
      <c r="AH830">
        <v>11</v>
      </c>
      <c r="AL830" t="s">
        <v>39</v>
      </c>
      <c r="AX830" t="s">
        <v>1394</v>
      </c>
    </row>
    <row r="831" spans="1:50" hidden="1" x14ac:dyDescent="0.25">
      <c r="A831" s="21" t="s">
        <v>167</v>
      </c>
      <c r="B831" s="26" t="s">
        <v>190</v>
      </c>
      <c r="C831">
        <v>11.82</v>
      </c>
      <c r="D831">
        <v>11.719999999999999</v>
      </c>
      <c r="E831">
        <v>8</v>
      </c>
      <c r="G831">
        <v>12</v>
      </c>
      <c r="H831">
        <v>6</v>
      </c>
      <c r="J831" s="63" t="s">
        <v>191</v>
      </c>
      <c r="K831" s="70" t="s">
        <v>510</v>
      </c>
      <c r="L831" s="17" t="s">
        <v>16</v>
      </c>
      <c r="M831" s="93"/>
      <c r="N831">
        <v>121</v>
      </c>
      <c r="O831">
        <v>129</v>
      </c>
      <c r="P831">
        <v>1082</v>
      </c>
      <c r="S831">
        <v>32</v>
      </c>
      <c r="U831" s="30" t="str">
        <f>VLOOKUP(AF831, method!$A$1:$B$15, 2, 0)</f>
        <v>放頭</v>
      </c>
      <c r="V831" s="42">
        <v>1200</v>
      </c>
      <c r="W831">
        <v>1</v>
      </c>
      <c r="X831">
        <v>12</v>
      </c>
      <c r="Y831">
        <v>2</v>
      </c>
      <c r="Z831">
        <v>25</v>
      </c>
      <c r="AA831" s="41" t="s">
        <v>400</v>
      </c>
      <c r="AB831" s="36" t="s">
        <v>487</v>
      </c>
      <c r="AC831">
        <v>4</v>
      </c>
      <c r="AD831">
        <v>53</v>
      </c>
      <c r="AE831" s="37" t="s">
        <v>612</v>
      </c>
      <c r="AF831">
        <v>1</v>
      </c>
      <c r="AG831">
        <v>1</v>
      </c>
      <c r="AH831">
        <v>8</v>
      </c>
      <c r="AL831" t="s">
        <v>284</v>
      </c>
      <c r="AX831" t="s">
        <v>1394</v>
      </c>
    </row>
    <row r="832" spans="1:50" hidden="1" x14ac:dyDescent="0.25">
      <c r="A832" s="21" t="s">
        <v>167</v>
      </c>
      <c r="B832" s="26" t="s">
        <v>190</v>
      </c>
      <c r="C832">
        <v>9.9600000000000009</v>
      </c>
      <c r="D832">
        <v>10.06</v>
      </c>
      <c r="E832">
        <v>7</v>
      </c>
      <c r="G832">
        <v>12</v>
      </c>
      <c r="H832">
        <v>4</v>
      </c>
      <c r="J832" s="63" t="s">
        <v>191</v>
      </c>
      <c r="K832" s="73" t="s">
        <v>562</v>
      </c>
      <c r="L832" s="17" t="s">
        <v>16</v>
      </c>
      <c r="M832" s="93"/>
      <c r="N832">
        <v>121</v>
      </c>
      <c r="O832">
        <v>130</v>
      </c>
      <c r="P832">
        <v>1100</v>
      </c>
      <c r="S832">
        <v>23</v>
      </c>
      <c r="U832" s="32" t="str">
        <f>VLOOKUP(AF832, method!$A$1:$B$15, 2, 0)</f>
        <v>中前</v>
      </c>
      <c r="V832" s="42">
        <v>1200</v>
      </c>
      <c r="W832">
        <v>1</v>
      </c>
      <c r="X832">
        <v>12</v>
      </c>
      <c r="Y832">
        <v>1</v>
      </c>
      <c r="Z832">
        <v>25</v>
      </c>
      <c r="AA832" s="39" t="s">
        <v>430</v>
      </c>
      <c r="AB832" s="35" t="s">
        <v>377</v>
      </c>
      <c r="AC832">
        <v>4</v>
      </c>
      <c r="AD832">
        <v>55</v>
      </c>
      <c r="AE832" s="37">
        <v>3</v>
      </c>
      <c r="AF832">
        <v>5</v>
      </c>
      <c r="AG832">
        <v>4</v>
      </c>
      <c r="AH832">
        <v>7</v>
      </c>
      <c r="AL832" t="s">
        <v>94</v>
      </c>
      <c r="AX832" t="s">
        <v>1394</v>
      </c>
    </row>
    <row r="833" spans="1:50" hidden="1" x14ac:dyDescent="0.25">
      <c r="A833" s="21" t="s">
        <v>167</v>
      </c>
      <c r="B833" s="26" t="s">
        <v>190</v>
      </c>
      <c r="C833">
        <v>10.3</v>
      </c>
      <c r="D833">
        <v>10.4</v>
      </c>
      <c r="E833" s="15">
        <v>3</v>
      </c>
      <c r="F833" s="90"/>
      <c r="G833">
        <v>12</v>
      </c>
      <c r="H833">
        <v>4</v>
      </c>
      <c r="J833" s="63" t="s">
        <v>191</v>
      </c>
      <c r="K833" s="61" t="s">
        <v>128</v>
      </c>
      <c r="L833" s="17" t="s">
        <v>16</v>
      </c>
      <c r="M833" s="93"/>
      <c r="N833">
        <v>121</v>
      </c>
      <c r="O833">
        <v>131</v>
      </c>
      <c r="P833">
        <v>1091</v>
      </c>
      <c r="S833">
        <v>8.9</v>
      </c>
      <c r="U833" s="30" t="str">
        <f>VLOOKUP(AF833, method!$A$1:$B$15, 2, 0)</f>
        <v>放頭</v>
      </c>
      <c r="V833" s="42">
        <v>1200</v>
      </c>
      <c r="W833">
        <v>1</v>
      </c>
      <c r="X833">
        <v>1</v>
      </c>
      <c r="Y833">
        <v>1</v>
      </c>
      <c r="Z833">
        <v>25</v>
      </c>
      <c r="AA833" s="39" t="s">
        <v>413</v>
      </c>
      <c r="AB833" s="35" t="s">
        <v>377</v>
      </c>
      <c r="AC833">
        <v>4</v>
      </c>
      <c r="AD833">
        <v>55</v>
      </c>
      <c r="AE833" s="38">
        <v>2</v>
      </c>
      <c r="AF833">
        <v>2</v>
      </c>
      <c r="AG833">
        <v>2</v>
      </c>
      <c r="AH833">
        <v>3</v>
      </c>
      <c r="AL833" t="s">
        <v>18</v>
      </c>
      <c r="AX833" t="s">
        <v>1394</v>
      </c>
    </row>
    <row r="834" spans="1:50" hidden="1" x14ac:dyDescent="0.25">
      <c r="A834" s="21" t="s">
        <v>167</v>
      </c>
      <c r="B834" s="26" t="s">
        <v>190</v>
      </c>
      <c r="C834">
        <v>56.72</v>
      </c>
      <c r="D834">
        <v>56.42</v>
      </c>
      <c r="E834">
        <v>5</v>
      </c>
      <c r="G834">
        <v>12</v>
      </c>
      <c r="H834">
        <v>14</v>
      </c>
      <c r="J834" s="63" t="s">
        <v>191</v>
      </c>
      <c r="K834" s="61" t="s">
        <v>128</v>
      </c>
      <c r="L834" s="17" t="s">
        <v>16</v>
      </c>
      <c r="M834" s="93"/>
      <c r="N834">
        <v>121</v>
      </c>
      <c r="O834">
        <v>131</v>
      </c>
      <c r="P834">
        <v>1089</v>
      </c>
      <c r="S834">
        <v>29</v>
      </c>
      <c r="U834" s="30" t="str">
        <f>VLOOKUP(AF834, method!$A$1:$B$15, 2, 0)</f>
        <v>放頭</v>
      </c>
      <c r="V834">
        <v>1000</v>
      </c>
      <c r="W834">
        <v>0</v>
      </c>
      <c r="X834">
        <v>15</v>
      </c>
      <c r="Y834">
        <v>12</v>
      </c>
      <c r="Z834">
        <v>24</v>
      </c>
      <c r="AA834" s="39" t="s">
        <v>430</v>
      </c>
      <c r="AB834" s="35" t="s">
        <v>377</v>
      </c>
      <c r="AC834">
        <v>4</v>
      </c>
      <c r="AD834">
        <v>56</v>
      </c>
      <c r="AE834" s="38">
        <v>2</v>
      </c>
      <c r="AF834">
        <v>3</v>
      </c>
      <c r="AG834">
        <v>3</v>
      </c>
      <c r="AH834">
        <v>5</v>
      </c>
      <c r="AL834" t="s">
        <v>18</v>
      </c>
      <c r="AX834" t="s">
        <v>1394</v>
      </c>
    </row>
    <row r="835" spans="1:50" hidden="1" x14ac:dyDescent="0.25">
      <c r="A835" s="21" t="s">
        <v>167</v>
      </c>
      <c r="B835" s="26" t="s">
        <v>190</v>
      </c>
      <c r="C835">
        <v>9.7799999999999994</v>
      </c>
      <c r="D835">
        <v>9.7799999999999994</v>
      </c>
      <c r="E835">
        <v>11</v>
      </c>
      <c r="G835">
        <v>12</v>
      </c>
      <c r="H835">
        <v>2</v>
      </c>
      <c r="J835" s="63" t="s">
        <v>191</v>
      </c>
      <c r="K835" s="51" t="s">
        <v>52</v>
      </c>
      <c r="L835" s="17" t="s">
        <v>16</v>
      </c>
      <c r="M835" s="93"/>
      <c r="N835">
        <v>121</v>
      </c>
      <c r="O835">
        <v>134</v>
      </c>
      <c r="P835">
        <v>1099</v>
      </c>
      <c r="S835">
        <v>31</v>
      </c>
      <c r="U835" s="30" t="str">
        <f>VLOOKUP(AF835, method!$A$1:$B$15, 2, 0)</f>
        <v>放頭</v>
      </c>
      <c r="V835" s="42">
        <v>1200</v>
      </c>
      <c r="W835">
        <v>1</v>
      </c>
      <c r="X835">
        <v>24</v>
      </c>
      <c r="Y835">
        <v>11</v>
      </c>
      <c r="Z835">
        <v>24</v>
      </c>
      <c r="AA835" s="41" t="s">
        <v>400</v>
      </c>
      <c r="AB835" s="35" t="s">
        <v>377</v>
      </c>
      <c r="AC835">
        <v>4</v>
      </c>
      <c r="AD835">
        <v>59</v>
      </c>
      <c r="AE835" s="37" t="s">
        <v>570</v>
      </c>
      <c r="AF835">
        <v>1</v>
      </c>
      <c r="AG835">
        <v>1</v>
      </c>
      <c r="AH835">
        <v>11</v>
      </c>
      <c r="AL835" t="s">
        <v>18</v>
      </c>
      <c r="AX835" t="s">
        <v>1394</v>
      </c>
    </row>
    <row r="836" spans="1:50" hidden="1" x14ac:dyDescent="0.25">
      <c r="A836" s="21" t="s">
        <v>167</v>
      </c>
      <c r="B836" s="26" t="s">
        <v>190</v>
      </c>
      <c r="C836">
        <v>10.84</v>
      </c>
      <c r="D836">
        <v>11.540000000000001</v>
      </c>
      <c r="E836">
        <v>12</v>
      </c>
      <c r="G836">
        <v>12</v>
      </c>
      <c r="H836">
        <v>3</v>
      </c>
      <c r="J836" s="63" t="s">
        <v>191</v>
      </c>
      <c r="K836" s="44" t="s">
        <v>347</v>
      </c>
      <c r="L836" s="17" t="s">
        <v>16</v>
      </c>
      <c r="M836" s="93"/>
      <c r="N836">
        <v>121</v>
      </c>
      <c r="O836">
        <v>113</v>
      </c>
      <c r="P836">
        <v>1099</v>
      </c>
      <c r="S836">
        <v>21</v>
      </c>
      <c r="U836" s="30" t="str">
        <f>VLOOKUP(AF836, method!$A$1:$B$15, 2, 0)</f>
        <v>放頭</v>
      </c>
      <c r="V836" s="42">
        <v>1200</v>
      </c>
      <c r="W836">
        <v>1</v>
      </c>
      <c r="X836">
        <v>6</v>
      </c>
      <c r="Y836">
        <v>11</v>
      </c>
      <c r="Z836">
        <v>24</v>
      </c>
      <c r="AA836" s="40" t="s">
        <v>376</v>
      </c>
      <c r="AB836" s="35" t="s">
        <v>377</v>
      </c>
      <c r="AC836">
        <v>3</v>
      </c>
      <c r="AD836">
        <v>61</v>
      </c>
      <c r="AE836" s="37" t="s">
        <v>612</v>
      </c>
      <c r="AF836">
        <v>3</v>
      </c>
      <c r="AG836">
        <v>4</v>
      </c>
      <c r="AH836">
        <v>12</v>
      </c>
      <c r="AL836" t="s">
        <v>18</v>
      </c>
      <c r="AX836" t="s">
        <v>1394</v>
      </c>
    </row>
    <row r="837" spans="1:50" hidden="1" x14ac:dyDescent="0.25">
      <c r="A837" s="21" t="s">
        <v>167</v>
      </c>
      <c r="B837" s="26" t="s">
        <v>190</v>
      </c>
      <c r="C837">
        <v>10.38</v>
      </c>
      <c r="D837">
        <v>10.680000000000001</v>
      </c>
      <c r="E837">
        <v>6</v>
      </c>
      <c r="G837">
        <v>12</v>
      </c>
      <c r="H837">
        <v>2</v>
      </c>
      <c r="J837" s="63" t="s">
        <v>191</v>
      </c>
      <c r="K837" s="61" t="s">
        <v>128</v>
      </c>
      <c r="L837" s="17" t="s">
        <v>16</v>
      </c>
      <c r="M837" s="93"/>
      <c r="N837">
        <v>121</v>
      </c>
      <c r="O837">
        <v>123</v>
      </c>
      <c r="P837">
        <v>1090</v>
      </c>
      <c r="S837">
        <v>15</v>
      </c>
      <c r="U837" s="32" t="str">
        <f>VLOOKUP(AF837, method!$A$1:$B$15, 2, 0)</f>
        <v>中前</v>
      </c>
      <c r="V837" s="42">
        <v>1200</v>
      </c>
      <c r="W837">
        <v>1</v>
      </c>
      <c r="X837">
        <v>16</v>
      </c>
      <c r="Y837">
        <v>10</v>
      </c>
      <c r="Z837">
        <v>24</v>
      </c>
      <c r="AA837" s="40" t="s">
        <v>426</v>
      </c>
      <c r="AB837" s="35" t="s">
        <v>370</v>
      </c>
      <c r="AC837">
        <v>3</v>
      </c>
      <c r="AD837">
        <v>63</v>
      </c>
      <c r="AE837" s="37">
        <v>6</v>
      </c>
      <c r="AF837">
        <v>4</v>
      </c>
      <c r="AG837">
        <v>5</v>
      </c>
      <c r="AH837">
        <v>6</v>
      </c>
      <c r="AL837" t="s">
        <v>729</v>
      </c>
      <c r="AX837" t="s">
        <v>1394</v>
      </c>
    </row>
    <row r="838" spans="1:50" hidden="1" x14ac:dyDescent="0.25">
      <c r="A838" s="21" t="s">
        <v>167</v>
      </c>
      <c r="B838" s="27" t="s">
        <v>193</v>
      </c>
      <c r="C838">
        <v>39.82</v>
      </c>
      <c r="D838">
        <v>40.020000000000003</v>
      </c>
      <c r="E838" s="15">
        <v>2</v>
      </c>
      <c r="F838" s="90"/>
      <c r="G838">
        <v>9</v>
      </c>
      <c r="H838">
        <v>3</v>
      </c>
      <c r="J838" s="62" t="s">
        <v>154</v>
      </c>
      <c r="K838" s="60" t="s">
        <v>125</v>
      </c>
      <c r="L838" s="27" t="s">
        <v>135</v>
      </c>
      <c r="M838" s="103"/>
      <c r="N838">
        <v>120</v>
      </c>
      <c r="O838">
        <v>119</v>
      </c>
      <c r="P838">
        <v>1060</v>
      </c>
      <c r="S838">
        <v>14</v>
      </c>
      <c r="U838" s="30" t="str">
        <f>VLOOKUP(AF838, method!$A$1:$B$15, 2, 0)</f>
        <v>放頭</v>
      </c>
      <c r="V838">
        <v>1650</v>
      </c>
      <c r="W838">
        <v>1</v>
      </c>
      <c r="X838">
        <v>8</v>
      </c>
      <c r="Y838">
        <v>7</v>
      </c>
      <c r="Z838">
        <v>26</v>
      </c>
      <c r="AA838" s="40" t="s">
        <v>426</v>
      </c>
      <c r="AB838" s="35" t="s">
        <v>377</v>
      </c>
      <c r="AC838">
        <v>4</v>
      </c>
      <c r="AD838">
        <v>44</v>
      </c>
      <c r="AE838" s="37">
        <v>3</v>
      </c>
      <c r="AF838">
        <v>3</v>
      </c>
      <c r="AG838">
        <v>3</v>
      </c>
      <c r="AH838">
        <v>2</v>
      </c>
      <c r="AI838">
        <v>2</v>
      </c>
      <c r="AL838" t="s">
        <v>39</v>
      </c>
      <c r="AX838" t="s">
        <v>1394</v>
      </c>
    </row>
    <row r="839" spans="1:50" hidden="1" x14ac:dyDescent="0.25">
      <c r="A839" s="21" t="s">
        <v>167</v>
      </c>
      <c r="B839" s="27" t="s">
        <v>193</v>
      </c>
      <c r="C839">
        <v>9.6</v>
      </c>
      <c r="D839">
        <v>9.6</v>
      </c>
      <c r="E839">
        <v>4</v>
      </c>
      <c r="G839">
        <v>9</v>
      </c>
      <c r="H839">
        <v>6</v>
      </c>
      <c r="J839" s="62" t="s">
        <v>154</v>
      </c>
      <c r="K839" s="75" t="s">
        <v>346</v>
      </c>
      <c r="L839" s="27" t="s">
        <v>135</v>
      </c>
      <c r="M839" s="103"/>
      <c r="N839">
        <v>120</v>
      </c>
      <c r="O839">
        <v>120</v>
      </c>
      <c r="P839">
        <v>1061</v>
      </c>
      <c r="S839">
        <v>10</v>
      </c>
      <c r="U839" s="32" t="str">
        <f>VLOOKUP(AF839, method!$A$1:$B$15, 2, 0)</f>
        <v>中前</v>
      </c>
      <c r="V839" s="42">
        <v>1200</v>
      </c>
      <c r="W839">
        <v>1</v>
      </c>
      <c r="X839">
        <v>3</v>
      </c>
      <c r="Y839">
        <v>6</v>
      </c>
      <c r="Z839">
        <v>26</v>
      </c>
      <c r="AA839" s="40" t="s">
        <v>398</v>
      </c>
      <c r="AB839" s="35" t="s">
        <v>370</v>
      </c>
      <c r="AC839">
        <v>4</v>
      </c>
      <c r="AD839">
        <v>44</v>
      </c>
      <c r="AE839" s="38">
        <v>2</v>
      </c>
      <c r="AF839">
        <v>6</v>
      </c>
      <c r="AG839">
        <v>6</v>
      </c>
      <c r="AH839">
        <v>4</v>
      </c>
      <c r="AL839" t="s">
        <v>39</v>
      </c>
      <c r="AX839" t="s">
        <v>1394</v>
      </c>
    </row>
    <row r="840" spans="1:50" hidden="1" x14ac:dyDescent="0.25">
      <c r="A840" s="21" t="s">
        <v>167</v>
      </c>
      <c r="B840" s="27" t="s">
        <v>193</v>
      </c>
      <c r="C840">
        <v>39.85</v>
      </c>
      <c r="D840">
        <v>39.550000000000004</v>
      </c>
      <c r="E840" s="15">
        <v>1</v>
      </c>
      <c r="F840" s="90"/>
      <c r="G840">
        <v>9</v>
      </c>
      <c r="H840">
        <v>3</v>
      </c>
      <c r="J840" s="62" t="s">
        <v>154</v>
      </c>
      <c r="K840" s="76" t="s">
        <v>355</v>
      </c>
      <c r="L840" s="27" t="s">
        <v>135</v>
      </c>
      <c r="M840" s="103"/>
      <c r="N840">
        <v>120</v>
      </c>
      <c r="O840">
        <v>135</v>
      </c>
      <c r="P840">
        <v>1055</v>
      </c>
      <c r="S840">
        <v>8.9</v>
      </c>
      <c r="U840" s="32" t="str">
        <f>VLOOKUP(AF840, method!$A$1:$B$15, 2, 0)</f>
        <v>中前</v>
      </c>
      <c r="V840">
        <v>1650</v>
      </c>
      <c r="W840">
        <v>1</v>
      </c>
      <c r="X840">
        <v>13</v>
      </c>
      <c r="Y840">
        <v>5</v>
      </c>
      <c r="Z840">
        <v>26</v>
      </c>
      <c r="AA840" s="40" t="s">
        <v>446</v>
      </c>
      <c r="AB840" s="35" t="s">
        <v>370</v>
      </c>
      <c r="AC840">
        <v>5</v>
      </c>
      <c r="AD840">
        <v>38</v>
      </c>
      <c r="AE840" s="38" t="s">
        <v>434</v>
      </c>
      <c r="AF840">
        <v>5</v>
      </c>
      <c r="AG840">
        <v>4</v>
      </c>
      <c r="AH840">
        <v>3</v>
      </c>
      <c r="AI840">
        <v>1</v>
      </c>
      <c r="AL840" t="s">
        <v>39</v>
      </c>
      <c r="AX840" t="s">
        <v>1394</v>
      </c>
    </row>
    <row r="841" spans="1:50" hidden="1" x14ac:dyDescent="0.25">
      <c r="A841" s="21" t="s">
        <v>167</v>
      </c>
      <c r="B841" s="27" t="s">
        <v>193</v>
      </c>
      <c r="C841">
        <v>39.659999999999997</v>
      </c>
      <c r="D841">
        <v>39.859999999999992</v>
      </c>
      <c r="E841" s="15">
        <v>1</v>
      </c>
      <c r="F841" s="90"/>
      <c r="G841">
        <v>9</v>
      </c>
      <c r="H841">
        <v>1</v>
      </c>
      <c r="J841" s="62" t="s">
        <v>154</v>
      </c>
      <c r="K841" s="75" t="s">
        <v>346</v>
      </c>
      <c r="L841" s="27" t="s">
        <v>135</v>
      </c>
      <c r="M841" s="103"/>
      <c r="N841">
        <v>120</v>
      </c>
      <c r="O841">
        <v>126</v>
      </c>
      <c r="P841">
        <v>1055</v>
      </c>
      <c r="S841">
        <v>5</v>
      </c>
      <c r="U841" s="31" t="str">
        <f>VLOOKUP(AF841, method!$A$1:$B$15, 2, 0)</f>
        <v>中後</v>
      </c>
      <c r="V841">
        <v>1650</v>
      </c>
      <c r="W841">
        <v>1</v>
      </c>
      <c r="X841">
        <v>22</v>
      </c>
      <c r="Y841">
        <v>4</v>
      </c>
      <c r="Z841">
        <v>26</v>
      </c>
      <c r="AA841" s="40" t="s">
        <v>426</v>
      </c>
      <c r="AB841" s="35" t="s">
        <v>370</v>
      </c>
      <c r="AC841">
        <v>5</v>
      </c>
      <c r="AD841">
        <v>32</v>
      </c>
      <c r="AE841" s="38" t="s">
        <v>463</v>
      </c>
      <c r="AF841">
        <v>9</v>
      </c>
      <c r="AG841">
        <v>9</v>
      </c>
      <c r="AH841">
        <v>9</v>
      </c>
      <c r="AI841">
        <v>1</v>
      </c>
      <c r="AL841" t="s">
        <v>39</v>
      </c>
      <c r="AX841" t="s">
        <v>1394</v>
      </c>
    </row>
    <row r="842" spans="1:50" hidden="1" x14ac:dyDescent="0.25">
      <c r="A842" s="21" t="s">
        <v>167</v>
      </c>
      <c r="B842" s="27" t="s">
        <v>193</v>
      </c>
      <c r="C842">
        <v>9.85</v>
      </c>
      <c r="D842">
        <v>9.65</v>
      </c>
      <c r="E842">
        <v>7</v>
      </c>
      <c r="G842">
        <v>9</v>
      </c>
      <c r="H842">
        <v>11</v>
      </c>
      <c r="J842" s="62" t="s">
        <v>154</v>
      </c>
      <c r="K842" s="50" t="s">
        <v>46</v>
      </c>
      <c r="L842" s="27" t="s">
        <v>135</v>
      </c>
      <c r="M842" s="103"/>
      <c r="N842">
        <v>120</v>
      </c>
      <c r="O842">
        <v>126</v>
      </c>
      <c r="P842">
        <v>1043</v>
      </c>
      <c r="S842">
        <v>24</v>
      </c>
      <c r="U842" s="33" t="str">
        <f>VLOOKUP(AF842, method!$A$1:$B$15, 2, 0)</f>
        <v>留後</v>
      </c>
      <c r="V842" s="42">
        <v>1200</v>
      </c>
      <c r="W842">
        <v>1</v>
      </c>
      <c r="X842">
        <v>8</v>
      </c>
      <c r="Y842">
        <v>4</v>
      </c>
      <c r="Z842">
        <v>26</v>
      </c>
      <c r="AA842" s="40" t="s">
        <v>446</v>
      </c>
      <c r="AB842" s="35" t="s">
        <v>377</v>
      </c>
      <c r="AC842">
        <v>5</v>
      </c>
      <c r="AD842">
        <v>34</v>
      </c>
      <c r="AE842" s="38" t="s">
        <v>447</v>
      </c>
      <c r="AF842">
        <v>12</v>
      </c>
      <c r="AG842">
        <v>12</v>
      </c>
      <c r="AH842">
        <v>7</v>
      </c>
      <c r="AL842" t="s">
        <v>39</v>
      </c>
      <c r="AX842" t="s">
        <v>1394</v>
      </c>
    </row>
    <row r="843" spans="1:50" hidden="1" x14ac:dyDescent="0.25">
      <c r="A843" s="21" t="s">
        <v>167</v>
      </c>
      <c r="B843" s="27" t="s">
        <v>193</v>
      </c>
      <c r="C843">
        <v>22.77</v>
      </c>
      <c r="D843">
        <v>22.47</v>
      </c>
      <c r="E843" s="106">
        <v>6</v>
      </c>
      <c r="G843">
        <v>9</v>
      </c>
      <c r="H843">
        <v>6</v>
      </c>
      <c r="J843" s="62" t="s">
        <v>154</v>
      </c>
      <c r="K843" s="75" t="s">
        <v>346</v>
      </c>
      <c r="L843" s="27" t="s">
        <v>135</v>
      </c>
      <c r="M843" s="103"/>
      <c r="N843">
        <v>120</v>
      </c>
      <c r="O843">
        <v>129</v>
      </c>
      <c r="P843">
        <v>1067</v>
      </c>
      <c r="S843">
        <v>23</v>
      </c>
      <c r="U843" s="31" t="str">
        <f>VLOOKUP(AF843, method!$A$1:$B$15, 2, 0)</f>
        <v>中後</v>
      </c>
      <c r="V843">
        <v>1400</v>
      </c>
      <c r="W843">
        <v>1</v>
      </c>
      <c r="X843">
        <v>8</v>
      </c>
      <c r="Y843">
        <v>3</v>
      </c>
      <c r="Z843">
        <v>26</v>
      </c>
      <c r="AA843" s="39" t="s">
        <v>413</v>
      </c>
      <c r="AB843" s="35" t="s">
        <v>377</v>
      </c>
      <c r="AC843">
        <v>5</v>
      </c>
      <c r="AD843">
        <v>36</v>
      </c>
      <c r="AE843" s="38" t="s">
        <v>511</v>
      </c>
      <c r="AF843">
        <v>8</v>
      </c>
      <c r="AG843">
        <v>10</v>
      </c>
      <c r="AH843">
        <v>9</v>
      </c>
      <c r="AI843">
        <v>6</v>
      </c>
      <c r="AL843" t="s">
        <v>39</v>
      </c>
      <c r="AX843" t="s">
        <v>1394</v>
      </c>
    </row>
    <row r="844" spans="1:50" hidden="1" x14ac:dyDescent="0.25">
      <c r="A844" s="21" t="s">
        <v>167</v>
      </c>
      <c r="B844" s="27" t="s">
        <v>193</v>
      </c>
      <c r="C844">
        <v>39.33</v>
      </c>
      <c r="D844">
        <v>39.130000000000003</v>
      </c>
      <c r="E844">
        <v>4</v>
      </c>
      <c r="G844">
        <v>9</v>
      </c>
      <c r="H844">
        <v>3</v>
      </c>
      <c r="J844" s="62" t="s">
        <v>154</v>
      </c>
      <c r="K844" s="75" t="s">
        <v>346</v>
      </c>
      <c r="L844" s="27" t="s">
        <v>135</v>
      </c>
      <c r="M844" s="103"/>
      <c r="N844">
        <v>120</v>
      </c>
      <c r="O844">
        <v>131</v>
      </c>
      <c r="P844">
        <v>1063</v>
      </c>
      <c r="S844">
        <v>10</v>
      </c>
      <c r="U844" s="32" t="str">
        <f>VLOOKUP(AF844, method!$A$1:$B$15, 2, 0)</f>
        <v>中前</v>
      </c>
      <c r="V844">
        <v>1650</v>
      </c>
      <c r="W844">
        <v>1</v>
      </c>
      <c r="X844">
        <v>11</v>
      </c>
      <c r="Y844">
        <v>2</v>
      </c>
      <c r="Z844">
        <v>26</v>
      </c>
      <c r="AA844" s="40" t="s">
        <v>376</v>
      </c>
      <c r="AB844" s="35" t="s">
        <v>370</v>
      </c>
      <c r="AC844">
        <v>5</v>
      </c>
      <c r="AD844">
        <v>37</v>
      </c>
      <c r="AE844" s="37" t="s">
        <v>436</v>
      </c>
      <c r="AF844">
        <v>5</v>
      </c>
      <c r="AG844">
        <v>6</v>
      </c>
      <c r="AH844">
        <v>6</v>
      </c>
      <c r="AI844">
        <v>4</v>
      </c>
      <c r="AL844" t="s">
        <v>39</v>
      </c>
      <c r="AX844" t="s">
        <v>1394</v>
      </c>
    </row>
    <row r="845" spans="1:50" hidden="1" x14ac:dyDescent="0.25">
      <c r="A845" s="21" t="s">
        <v>167</v>
      </c>
      <c r="B845" s="27" t="s">
        <v>193</v>
      </c>
      <c r="C845">
        <v>10.45</v>
      </c>
      <c r="D845">
        <v>10.149999999999999</v>
      </c>
      <c r="E845">
        <v>8</v>
      </c>
      <c r="G845">
        <v>9</v>
      </c>
      <c r="H845">
        <v>7</v>
      </c>
      <c r="J845" s="62" t="s">
        <v>154</v>
      </c>
      <c r="K845" s="75" t="s">
        <v>346</v>
      </c>
      <c r="L845" s="27" t="s">
        <v>135</v>
      </c>
      <c r="M845" s="103"/>
      <c r="N845">
        <v>120</v>
      </c>
      <c r="O845">
        <v>130</v>
      </c>
      <c r="P845">
        <v>1067</v>
      </c>
      <c r="S845">
        <v>8.1999999999999993</v>
      </c>
      <c r="U845" s="33" t="str">
        <f>VLOOKUP(AF845, method!$A$1:$B$15, 2, 0)</f>
        <v>留後</v>
      </c>
      <c r="V845" s="42">
        <v>1200</v>
      </c>
      <c r="W845">
        <v>1</v>
      </c>
      <c r="X845">
        <v>14</v>
      </c>
      <c r="Y845">
        <v>1</v>
      </c>
      <c r="Z845">
        <v>26</v>
      </c>
      <c r="AA845" s="40" t="s">
        <v>426</v>
      </c>
      <c r="AB845" s="35" t="s">
        <v>377</v>
      </c>
      <c r="AC845">
        <v>5</v>
      </c>
      <c r="AD845">
        <v>37</v>
      </c>
      <c r="AE845" s="37" t="s">
        <v>531</v>
      </c>
      <c r="AF845">
        <v>11</v>
      </c>
      <c r="AG845">
        <v>9</v>
      </c>
      <c r="AH845">
        <v>8</v>
      </c>
      <c r="AL845" t="s">
        <v>39</v>
      </c>
      <c r="AX845" t="s">
        <v>1394</v>
      </c>
    </row>
    <row r="846" spans="1:50" hidden="1" x14ac:dyDescent="0.25">
      <c r="A846" s="21" t="s">
        <v>167</v>
      </c>
      <c r="B846" s="27" t="s">
        <v>193</v>
      </c>
      <c r="C846">
        <v>10.73</v>
      </c>
      <c r="D846">
        <v>10.629999999999999</v>
      </c>
      <c r="E846">
        <v>4</v>
      </c>
      <c r="G846">
        <v>9</v>
      </c>
      <c r="H846">
        <v>5</v>
      </c>
      <c r="J846" s="62" t="s">
        <v>154</v>
      </c>
      <c r="K846" s="75" t="s">
        <v>346</v>
      </c>
      <c r="L846" s="27" t="s">
        <v>135</v>
      </c>
      <c r="M846" s="103"/>
      <c r="N846">
        <v>120</v>
      </c>
      <c r="O846">
        <v>130</v>
      </c>
      <c r="P846">
        <v>1062</v>
      </c>
      <c r="S846">
        <v>8.6</v>
      </c>
      <c r="U846" s="31" t="str">
        <f>VLOOKUP(AF846, method!$A$1:$B$15, 2, 0)</f>
        <v>中後</v>
      </c>
      <c r="V846" s="42">
        <v>1200</v>
      </c>
      <c r="W846">
        <v>1</v>
      </c>
      <c r="X846">
        <v>10</v>
      </c>
      <c r="Y846">
        <v>12</v>
      </c>
      <c r="Z846">
        <v>25</v>
      </c>
      <c r="AA846" s="40" t="s">
        <v>376</v>
      </c>
      <c r="AB846" s="35" t="s">
        <v>377</v>
      </c>
      <c r="AC846">
        <v>5</v>
      </c>
      <c r="AD846">
        <v>37</v>
      </c>
      <c r="AE846" s="38" t="s">
        <v>550</v>
      </c>
      <c r="AF846">
        <v>8</v>
      </c>
      <c r="AG846">
        <v>8</v>
      </c>
      <c r="AH846">
        <v>4</v>
      </c>
      <c r="AL846" t="s">
        <v>39</v>
      </c>
      <c r="AX846" t="s">
        <v>1394</v>
      </c>
    </row>
    <row r="847" spans="1:50" hidden="1" x14ac:dyDescent="0.25">
      <c r="A847" s="21" t="s">
        <v>167</v>
      </c>
      <c r="B847" s="27" t="s">
        <v>193</v>
      </c>
      <c r="C847">
        <v>10.3</v>
      </c>
      <c r="D847">
        <v>10.200000000000001</v>
      </c>
      <c r="E847" s="15">
        <v>1</v>
      </c>
      <c r="F847" s="90"/>
      <c r="G847">
        <v>9</v>
      </c>
      <c r="H847">
        <v>7</v>
      </c>
      <c r="J847" s="62" t="s">
        <v>154</v>
      </c>
      <c r="K847" s="75" t="s">
        <v>346</v>
      </c>
      <c r="L847" s="27" t="s">
        <v>135</v>
      </c>
      <c r="M847" s="103"/>
      <c r="N847">
        <v>120</v>
      </c>
      <c r="O847">
        <v>123</v>
      </c>
      <c r="P847">
        <v>1054</v>
      </c>
      <c r="S847">
        <v>14</v>
      </c>
      <c r="U847" s="31" t="str">
        <f>VLOOKUP(AF847, method!$A$1:$B$15, 2, 0)</f>
        <v>中後</v>
      </c>
      <c r="V847" s="42">
        <v>1200</v>
      </c>
      <c r="W847">
        <v>1</v>
      </c>
      <c r="X847">
        <v>19</v>
      </c>
      <c r="Y847">
        <v>11</v>
      </c>
      <c r="Z847">
        <v>25</v>
      </c>
      <c r="AA847" s="40" t="s">
        <v>426</v>
      </c>
      <c r="AB847" s="35" t="s">
        <v>377</v>
      </c>
      <c r="AC847">
        <v>5</v>
      </c>
      <c r="AD847">
        <v>30</v>
      </c>
      <c r="AE847" s="38" t="s">
        <v>468</v>
      </c>
      <c r="AF847">
        <v>9</v>
      </c>
      <c r="AG847">
        <v>8</v>
      </c>
      <c r="AH847">
        <v>1</v>
      </c>
      <c r="AL847" t="s">
        <v>39</v>
      </c>
      <c r="AX847" t="s">
        <v>1394</v>
      </c>
    </row>
    <row r="848" spans="1:50" hidden="1" x14ac:dyDescent="0.25">
      <c r="A848" s="21" t="s">
        <v>167</v>
      </c>
      <c r="B848" s="27" t="s">
        <v>193</v>
      </c>
      <c r="C848">
        <v>10.8</v>
      </c>
      <c r="D848">
        <v>10.700000000000001</v>
      </c>
      <c r="E848" s="15">
        <v>3</v>
      </c>
      <c r="F848" s="90"/>
      <c r="G848">
        <v>9</v>
      </c>
      <c r="H848">
        <v>12</v>
      </c>
      <c r="J848" s="62" t="s">
        <v>154</v>
      </c>
      <c r="K848" s="75" t="s">
        <v>346</v>
      </c>
      <c r="L848" s="27" t="s">
        <v>135</v>
      </c>
      <c r="M848" s="103"/>
      <c r="N848">
        <v>120</v>
      </c>
      <c r="O848">
        <v>123</v>
      </c>
      <c r="P848">
        <v>1050</v>
      </c>
      <c r="S848">
        <v>73</v>
      </c>
      <c r="U848" s="33" t="str">
        <f>VLOOKUP(AF848, method!$A$1:$B$15, 2, 0)</f>
        <v>留後</v>
      </c>
      <c r="V848" s="42">
        <v>1200</v>
      </c>
      <c r="W848">
        <v>1</v>
      </c>
      <c r="X848">
        <v>22</v>
      </c>
      <c r="Y848">
        <v>10</v>
      </c>
      <c r="Z848">
        <v>25</v>
      </c>
      <c r="AA848" s="40" t="s">
        <v>426</v>
      </c>
      <c r="AB848" s="35" t="s">
        <v>377</v>
      </c>
      <c r="AC848">
        <v>5</v>
      </c>
      <c r="AD848">
        <v>30</v>
      </c>
      <c r="AE848" s="38" t="s">
        <v>468</v>
      </c>
      <c r="AF848">
        <v>11</v>
      </c>
      <c r="AG848">
        <v>10</v>
      </c>
      <c r="AH848">
        <v>3</v>
      </c>
      <c r="AL848" t="s">
        <v>317</v>
      </c>
      <c r="AX848" t="s">
        <v>1394</v>
      </c>
    </row>
    <row r="849" spans="1:50" hidden="1" x14ac:dyDescent="0.25">
      <c r="A849" s="21" t="s">
        <v>167</v>
      </c>
      <c r="B849" s="27" t="s">
        <v>193</v>
      </c>
      <c r="C849">
        <v>9.73</v>
      </c>
      <c r="D849">
        <v>9.83</v>
      </c>
      <c r="E849">
        <v>10</v>
      </c>
      <c r="G849">
        <v>9</v>
      </c>
      <c r="H849">
        <v>1</v>
      </c>
      <c r="J849" s="62" t="s">
        <v>154</v>
      </c>
      <c r="K849" s="60" t="s">
        <v>125</v>
      </c>
      <c r="L849" s="27" t="s">
        <v>135</v>
      </c>
      <c r="M849" s="103"/>
      <c r="N849">
        <v>120</v>
      </c>
      <c r="O849">
        <v>128</v>
      </c>
      <c r="P849">
        <v>1055</v>
      </c>
      <c r="S849">
        <v>42</v>
      </c>
      <c r="U849" s="31" t="str">
        <f>VLOOKUP(AF849, method!$A$1:$B$15, 2, 0)</f>
        <v>中後</v>
      </c>
      <c r="V849" s="42">
        <v>1200</v>
      </c>
      <c r="W849">
        <v>1</v>
      </c>
      <c r="X849">
        <v>1</v>
      </c>
      <c r="Y849">
        <v>10</v>
      </c>
      <c r="Z849">
        <v>25</v>
      </c>
      <c r="AA849" s="39" t="s">
        <v>384</v>
      </c>
      <c r="AB849" s="35" t="s">
        <v>370</v>
      </c>
      <c r="AC849">
        <v>5</v>
      </c>
      <c r="AD849">
        <v>32</v>
      </c>
      <c r="AE849" s="37" t="s">
        <v>471</v>
      </c>
      <c r="AF849">
        <v>9</v>
      </c>
      <c r="AG849">
        <v>6</v>
      </c>
      <c r="AH849">
        <v>10</v>
      </c>
      <c r="AL849" t="s">
        <v>514</v>
      </c>
      <c r="AX849" t="s">
        <v>1394</v>
      </c>
    </row>
    <row r="850" spans="1:50" hidden="1" x14ac:dyDescent="0.25">
      <c r="A850" s="21" t="s">
        <v>167</v>
      </c>
      <c r="B850" s="27" t="s">
        <v>193</v>
      </c>
      <c r="C850">
        <v>40.130000000000003</v>
      </c>
      <c r="D850">
        <v>39.830000000000005</v>
      </c>
      <c r="E850">
        <v>8</v>
      </c>
      <c r="G850">
        <v>9</v>
      </c>
      <c r="H850">
        <v>12</v>
      </c>
      <c r="J850" s="62" t="s">
        <v>154</v>
      </c>
      <c r="K850" s="53" t="s">
        <v>60</v>
      </c>
      <c r="L850" s="27" t="s">
        <v>135</v>
      </c>
      <c r="M850" s="103"/>
      <c r="N850">
        <v>120</v>
      </c>
      <c r="O850">
        <v>130</v>
      </c>
      <c r="P850">
        <v>1041</v>
      </c>
      <c r="S850">
        <v>40</v>
      </c>
      <c r="U850" s="31" t="str">
        <f>VLOOKUP(AF850, method!$A$1:$B$15, 2, 0)</f>
        <v>中後</v>
      </c>
      <c r="V850">
        <v>1650</v>
      </c>
      <c r="W850">
        <v>1</v>
      </c>
      <c r="X850">
        <v>9</v>
      </c>
      <c r="Y850">
        <v>7</v>
      </c>
      <c r="Z850">
        <v>25</v>
      </c>
      <c r="AA850" s="40" t="s">
        <v>376</v>
      </c>
      <c r="AB850" s="35" t="s">
        <v>370</v>
      </c>
      <c r="AC850">
        <v>5</v>
      </c>
      <c r="AD850">
        <v>35</v>
      </c>
      <c r="AE850" s="37" t="s">
        <v>428</v>
      </c>
      <c r="AF850">
        <v>10</v>
      </c>
      <c r="AG850">
        <v>11</v>
      </c>
      <c r="AH850">
        <v>12</v>
      </c>
      <c r="AI850">
        <v>8</v>
      </c>
      <c r="AL850" t="s">
        <v>317</v>
      </c>
      <c r="AX850" t="s">
        <v>1394</v>
      </c>
    </row>
    <row r="851" spans="1:50" hidden="1" x14ac:dyDescent="0.25">
      <c r="A851" s="21" t="s">
        <v>167</v>
      </c>
      <c r="B851" s="27" t="s">
        <v>193</v>
      </c>
      <c r="C851">
        <v>40.94</v>
      </c>
      <c r="D851">
        <v>40.54</v>
      </c>
      <c r="E851">
        <v>10</v>
      </c>
      <c r="G851">
        <v>9</v>
      </c>
      <c r="H851">
        <v>9</v>
      </c>
      <c r="J851" s="62" t="s">
        <v>154</v>
      </c>
      <c r="K851" s="47" t="s">
        <v>32</v>
      </c>
      <c r="L851" s="27" t="s">
        <v>135</v>
      </c>
      <c r="M851" s="103"/>
      <c r="N851">
        <v>120</v>
      </c>
      <c r="O851">
        <v>133</v>
      </c>
      <c r="P851">
        <v>1057</v>
      </c>
      <c r="S851">
        <v>5.9</v>
      </c>
      <c r="U851" s="31" t="str">
        <f>VLOOKUP(AF851, method!$A$1:$B$15, 2, 0)</f>
        <v>中後</v>
      </c>
      <c r="V851">
        <v>1650</v>
      </c>
      <c r="W851">
        <v>1</v>
      </c>
      <c r="X851">
        <v>11</v>
      </c>
      <c r="Y851">
        <v>6</v>
      </c>
      <c r="Z851">
        <v>25</v>
      </c>
      <c r="AA851" s="40" t="s">
        <v>426</v>
      </c>
      <c r="AB851" s="35" t="s">
        <v>370</v>
      </c>
      <c r="AC851">
        <v>5</v>
      </c>
      <c r="AD851">
        <v>37</v>
      </c>
      <c r="AE851" s="37" t="s">
        <v>440</v>
      </c>
      <c r="AF851">
        <v>10</v>
      </c>
      <c r="AG851">
        <v>10</v>
      </c>
      <c r="AH851">
        <v>11</v>
      </c>
      <c r="AI851">
        <v>10</v>
      </c>
      <c r="AL851" t="s">
        <v>18</v>
      </c>
      <c r="AX851" t="s">
        <v>1394</v>
      </c>
    </row>
    <row r="852" spans="1:50" hidden="1" x14ac:dyDescent="0.25">
      <c r="A852" s="21" t="s">
        <v>167</v>
      </c>
      <c r="B852" s="27" t="s">
        <v>193</v>
      </c>
      <c r="C852">
        <v>41.6</v>
      </c>
      <c r="D852">
        <v>41.1</v>
      </c>
      <c r="E852" s="15">
        <v>3</v>
      </c>
      <c r="F852" s="90"/>
      <c r="G852">
        <v>9</v>
      </c>
      <c r="H852">
        <v>9</v>
      </c>
      <c r="J852" s="62" t="s">
        <v>154</v>
      </c>
      <c r="K852" s="60" t="s">
        <v>125</v>
      </c>
      <c r="L852" s="27" t="s">
        <v>135</v>
      </c>
      <c r="M852" s="103"/>
      <c r="N852">
        <v>120</v>
      </c>
      <c r="O852">
        <v>134</v>
      </c>
      <c r="P852">
        <v>1053</v>
      </c>
      <c r="S852">
        <v>9.4</v>
      </c>
      <c r="U852" s="31" t="str">
        <f>VLOOKUP(AF852, method!$A$1:$B$15, 2, 0)</f>
        <v>中後</v>
      </c>
      <c r="V852">
        <v>1650</v>
      </c>
      <c r="W852">
        <v>1</v>
      </c>
      <c r="X852">
        <v>7</v>
      </c>
      <c r="Y852">
        <v>5</v>
      </c>
      <c r="Z852">
        <v>25</v>
      </c>
      <c r="AA852" s="40" t="s">
        <v>376</v>
      </c>
      <c r="AB852" s="35" t="s">
        <v>377</v>
      </c>
      <c r="AC852">
        <v>5</v>
      </c>
      <c r="AD852">
        <v>37</v>
      </c>
      <c r="AE852" s="38">
        <v>1</v>
      </c>
      <c r="AF852">
        <v>8</v>
      </c>
      <c r="AG852">
        <v>9</v>
      </c>
      <c r="AH852">
        <v>9</v>
      </c>
      <c r="AI852">
        <v>3</v>
      </c>
      <c r="AL852" t="s">
        <v>18</v>
      </c>
      <c r="AX852" t="s">
        <v>1394</v>
      </c>
    </row>
    <row r="853" spans="1:50" hidden="1" x14ac:dyDescent="0.25">
      <c r="A853" s="21" t="s">
        <v>167</v>
      </c>
      <c r="B853" s="27" t="s">
        <v>193</v>
      </c>
      <c r="C853">
        <v>10.76</v>
      </c>
      <c r="D853">
        <v>10.36</v>
      </c>
      <c r="E853">
        <v>9</v>
      </c>
      <c r="G853">
        <v>9</v>
      </c>
      <c r="H853">
        <v>11</v>
      </c>
      <c r="J853" s="62" t="s">
        <v>154</v>
      </c>
      <c r="K853" s="53" t="s">
        <v>60</v>
      </c>
      <c r="L853" s="27" t="s">
        <v>135</v>
      </c>
      <c r="M853" s="103"/>
      <c r="N853">
        <v>120</v>
      </c>
      <c r="O853">
        <v>133</v>
      </c>
      <c r="P853">
        <v>1052</v>
      </c>
      <c r="S853">
        <v>9.6999999999999993</v>
      </c>
      <c r="U853" s="31" t="str">
        <f>VLOOKUP(AF853, method!$A$1:$B$15, 2, 0)</f>
        <v>中後</v>
      </c>
      <c r="V853" s="42">
        <v>1200</v>
      </c>
      <c r="W853">
        <v>1</v>
      </c>
      <c r="X853">
        <v>13</v>
      </c>
      <c r="Y853">
        <v>4</v>
      </c>
      <c r="Z853">
        <v>25</v>
      </c>
      <c r="AA853" s="39" t="s">
        <v>413</v>
      </c>
      <c r="AB853" s="35" t="s">
        <v>377</v>
      </c>
      <c r="AC853">
        <v>5</v>
      </c>
      <c r="AD853">
        <v>38</v>
      </c>
      <c r="AE853" s="37" t="s">
        <v>428</v>
      </c>
      <c r="AF853">
        <v>8</v>
      </c>
      <c r="AG853">
        <v>7</v>
      </c>
      <c r="AH853">
        <v>9</v>
      </c>
      <c r="AL853" t="s">
        <v>18</v>
      </c>
      <c r="AX853" t="s">
        <v>1394</v>
      </c>
    </row>
    <row r="854" spans="1:50" hidden="1" x14ac:dyDescent="0.25">
      <c r="A854" s="21" t="s">
        <v>167</v>
      </c>
      <c r="B854" s="27" t="s">
        <v>193</v>
      </c>
      <c r="C854">
        <v>34.96</v>
      </c>
      <c r="D854">
        <v>34.56</v>
      </c>
      <c r="E854">
        <v>6</v>
      </c>
      <c r="G854">
        <v>9</v>
      </c>
      <c r="H854">
        <v>7</v>
      </c>
      <c r="J854" s="62" t="s">
        <v>154</v>
      </c>
      <c r="K854" s="50" t="s">
        <v>46</v>
      </c>
      <c r="L854" s="27" t="s">
        <v>135</v>
      </c>
      <c r="M854" s="103"/>
      <c r="N854">
        <v>120</v>
      </c>
      <c r="O854">
        <v>133</v>
      </c>
      <c r="P854">
        <v>1074</v>
      </c>
      <c r="S854">
        <v>3.1</v>
      </c>
      <c r="U854" s="32" t="str">
        <f>VLOOKUP(AF854, method!$A$1:$B$15, 2, 0)</f>
        <v>中前</v>
      </c>
      <c r="V854">
        <v>1600</v>
      </c>
      <c r="W854">
        <v>1</v>
      </c>
      <c r="X854">
        <v>16</v>
      </c>
      <c r="Y854">
        <v>2</v>
      </c>
      <c r="Z854">
        <v>25</v>
      </c>
      <c r="AA854" s="39" t="s">
        <v>430</v>
      </c>
      <c r="AB854" s="35" t="s">
        <v>370</v>
      </c>
      <c r="AC854">
        <v>5</v>
      </c>
      <c r="AD854">
        <v>38</v>
      </c>
      <c r="AE854" s="37">
        <v>3</v>
      </c>
      <c r="AF854">
        <v>6</v>
      </c>
      <c r="AG854">
        <v>7</v>
      </c>
      <c r="AH854">
        <v>6</v>
      </c>
      <c r="AI854">
        <v>6</v>
      </c>
      <c r="AL854" t="s">
        <v>18</v>
      </c>
      <c r="AX854" t="s">
        <v>1394</v>
      </c>
    </row>
    <row r="855" spans="1:50" hidden="1" x14ac:dyDescent="0.25">
      <c r="A855" s="21" t="s">
        <v>167</v>
      </c>
      <c r="B855" s="27" t="s">
        <v>193</v>
      </c>
      <c r="C855">
        <v>40.729999999999997</v>
      </c>
      <c r="D855">
        <v>40.33</v>
      </c>
      <c r="E855" s="15">
        <v>2</v>
      </c>
      <c r="F855" s="90"/>
      <c r="G855">
        <v>9</v>
      </c>
      <c r="H855">
        <v>6</v>
      </c>
      <c r="J855" s="62" t="s">
        <v>154</v>
      </c>
      <c r="K855" s="60" t="s">
        <v>125</v>
      </c>
      <c r="L855" s="27" t="s">
        <v>135</v>
      </c>
      <c r="M855" s="103"/>
      <c r="N855">
        <v>120</v>
      </c>
      <c r="O855">
        <v>131</v>
      </c>
      <c r="P855">
        <v>1075</v>
      </c>
      <c r="S855">
        <v>3.5</v>
      </c>
      <c r="U855" s="31" t="str">
        <f>VLOOKUP(AF855, method!$A$1:$B$15, 2, 0)</f>
        <v>中後</v>
      </c>
      <c r="V855">
        <v>1650</v>
      </c>
      <c r="W855">
        <v>1</v>
      </c>
      <c r="X855">
        <v>5</v>
      </c>
      <c r="Y855">
        <v>2</v>
      </c>
      <c r="Z855">
        <v>25</v>
      </c>
      <c r="AA855" s="40" t="s">
        <v>376</v>
      </c>
      <c r="AB855" s="35" t="s">
        <v>377</v>
      </c>
      <c r="AC855">
        <v>5</v>
      </c>
      <c r="AD855">
        <v>36</v>
      </c>
      <c r="AE855" s="38" t="s">
        <v>434</v>
      </c>
      <c r="AF855">
        <v>8</v>
      </c>
      <c r="AG855">
        <v>8</v>
      </c>
      <c r="AH855">
        <v>10</v>
      </c>
      <c r="AI855">
        <v>2</v>
      </c>
      <c r="AL855" t="s">
        <v>18</v>
      </c>
      <c r="AX855" t="s">
        <v>1394</v>
      </c>
    </row>
    <row r="856" spans="1:50" hidden="1" x14ac:dyDescent="0.25">
      <c r="A856" s="21" t="s">
        <v>167</v>
      </c>
      <c r="B856" s="27" t="s">
        <v>193</v>
      </c>
      <c r="C856">
        <v>42.34</v>
      </c>
      <c r="D856">
        <v>42.040000000000006</v>
      </c>
      <c r="E856" s="15">
        <v>2</v>
      </c>
      <c r="F856" s="90"/>
      <c r="G856">
        <v>9</v>
      </c>
      <c r="H856">
        <v>8</v>
      </c>
      <c r="J856" s="62" t="s">
        <v>154</v>
      </c>
      <c r="K856" s="60" t="s">
        <v>125</v>
      </c>
      <c r="L856" s="27" t="s">
        <v>135</v>
      </c>
      <c r="M856" s="103"/>
      <c r="N856">
        <v>120</v>
      </c>
      <c r="O856">
        <v>129</v>
      </c>
      <c r="P856">
        <v>1067</v>
      </c>
      <c r="S856">
        <v>9.9</v>
      </c>
      <c r="U856" s="32" t="str">
        <f>VLOOKUP(AF856, method!$A$1:$B$15, 2, 0)</f>
        <v>中前</v>
      </c>
      <c r="V856">
        <v>1650</v>
      </c>
      <c r="W856">
        <v>1</v>
      </c>
      <c r="X856">
        <v>8</v>
      </c>
      <c r="Y856">
        <v>1</v>
      </c>
      <c r="Z856">
        <v>25</v>
      </c>
      <c r="AA856" s="40" t="s">
        <v>376</v>
      </c>
      <c r="AB856" s="35" t="s">
        <v>377</v>
      </c>
      <c r="AC856">
        <v>5</v>
      </c>
      <c r="AD856">
        <v>34</v>
      </c>
      <c r="AE856" s="38" t="s">
        <v>432</v>
      </c>
      <c r="AF856">
        <v>7</v>
      </c>
      <c r="AG856">
        <v>7</v>
      </c>
      <c r="AH856">
        <v>7</v>
      </c>
      <c r="AI856">
        <v>2</v>
      </c>
      <c r="AL856" t="s">
        <v>18</v>
      </c>
      <c r="AX856" t="s">
        <v>1394</v>
      </c>
    </row>
    <row r="857" spans="1:50" hidden="1" x14ac:dyDescent="0.25">
      <c r="A857" s="21" t="s">
        <v>167</v>
      </c>
      <c r="B857" s="27" t="s">
        <v>193</v>
      </c>
      <c r="C857">
        <v>22.5</v>
      </c>
      <c r="D857">
        <v>22.1</v>
      </c>
      <c r="E857">
        <v>4</v>
      </c>
      <c r="G857">
        <v>9</v>
      </c>
      <c r="H857">
        <v>14</v>
      </c>
      <c r="J857" s="62" t="s">
        <v>154</v>
      </c>
      <c r="K857" s="60" t="s">
        <v>125</v>
      </c>
      <c r="L857" s="27" t="s">
        <v>135</v>
      </c>
      <c r="M857" s="103"/>
      <c r="N857">
        <v>120</v>
      </c>
      <c r="O857">
        <v>127</v>
      </c>
      <c r="P857">
        <v>1060</v>
      </c>
      <c r="S857">
        <v>24</v>
      </c>
      <c r="U857" s="33" t="str">
        <f>VLOOKUP(AF857, method!$A$1:$B$15, 2, 0)</f>
        <v>留後</v>
      </c>
      <c r="V857">
        <v>1400</v>
      </c>
      <c r="W857">
        <v>1</v>
      </c>
      <c r="X857">
        <v>15</v>
      </c>
      <c r="Y857">
        <v>12</v>
      </c>
      <c r="Z857">
        <v>24</v>
      </c>
      <c r="AA857" s="39" t="s">
        <v>430</v>
      </c>
      <c r="AB857" s="35" t="s">
        <v>377</v>
      </c>
      <c r="AC857">
        <v>5</v>
      </c>
      <c r="AD857">
        <v>34</v>
      </c>
      <c r="AE857" s="37" t="s">
        <v>531</v>
      </c>
      <c r="AF857">
        <v>13</v>
      </c>
      <c r="AG857">
        <v>13</v>
      </c>
      <c r="AH857">
        <v>13</v>
      </c>
      <c r="AI857">
        <v>4</v>
      </c>
      <c r="AL857" t="s">
        <v>18</v>
      </c>
      <c r="AX857" t="s">
        <v>1394</v>
      </c>
    </row>
    <row r="858" spans="1:50" hidden="1" x14ac:dyDescent="0.25">
      <c r="A858" s="21" t="s">
        <v>167</v>
      </c>
      <c r="B858" s="27" t="s">
        <v>193</v>
      </c>
      <c r="C858">
        <v>10.93</v>
      </c>
      <c r="D858">
        <v>10.73</v>
      </c>
      <c r="E858">
        <v>10</v>
      </c>
      <c r="G858">
        <v>9</v>
      </c>
      <c r="H858">
        <v>11</v>
      </c>
      <c r="J858" s="62" t="s">
        <v>154</v>
      </c>
      <c r="K858" s="60" t="s">
        <v>125</v>
      </c>
      <c r="L858" s="27" t="s">
        <v>135</v>
      </c>
      <c r="M858" s="103"/>
      <c r="N858">
        <v>120</v>
      </c>
      <c r="O858">
        <v>127</v>
      </c>
      <c r="P858">
        <v>1058</v>
      </c>
      <c r="S858">
        <v>9</v>
      </c>
      <c r="U858" s="33" t="str">
        <f>VLOOKUP(AF858, method!$A$1:$B$15, 2, 0)</f>
        <v>留後</v>
      </c>
      <c r="V858" s="42">
        <v>1200</v>
      </c>
      <c r="W858">
        <v>1</v>
      </c>
      <c r="X858">
        <v>20</v>
      </c>
      <c r="Y858">
        <v>11</v>
      </c>
      <c r="Z858">
        <v>24</v>
      </c>
      <c r="AA858" s="40" t="s">
        <v>398</v>
      </c>
      <c r="AB858" s="36" t="s">
        <v>459</v>
      </c>
      <c r="AC858">
        <v>5</v>
      </c>
      <c r="AD858">
        <v>34</v>
      </c>
      <c r="AE858" s="37" t="s">
        <v>467</v>
      </c>
      <c r="AF858">
        <v>11</v>
      </c>
      <c r="AG858">
        <v>11</v>
      </c>
      <c r="AH858">
        <v>10</v>
      </c>
      <c r="AL858" t="s">
        <v>18</v>
      </c>
      <c r="AX858" t="s">
        <v>1394</v>
      </c>
    </row>
    <row r="859" spans="1:50" hidden="1" x14ac:dyDescent="0.25">
      <c r="A859" s="21" t="s">
        <v>167</v>
      </c>
      <c r="B859" s="27" t="s">
        <v>193</v>
      </c>
      <c r="C859">
        <v>9.8000000000000007</v>
      </c>
      <c r="D859">
        <v>9.8000000000000007</v>
      </c>
      <c r="E859" s="15">
        <v>1</v>
      </c>
      <c r="F859" s="90"/>
      <c r="G859">
        <v>9</v>
      </c>
      <c r="H859">
        <v>9</v>
      </c>
      <c r="J859" s="62" t="s">
        <v>154</v>
      </c>
      <c r="K859" s="60" t="s">
        <v>125</v>
      </c>
      <c r="L859" s="27" t="s">
        <v>135</v>
      </c>
      <c r="M859" s="103"/>
      <c r="N859">
        <v>120</v>
      </c>
      <c r="O859">
        <v>120</v>
      </c>
      <c r="P859">
        <v>1061</v>
      </c>
      <c r="S859">
        <v>9.1</v>
      </c>
      <c r="U859" s="33" t="str">
        <f>VLOOKUP(AF859, method!$A$1:$B$15, 2, 0)</f>
        <v>留後</v>
      </c>
      <c r="V859" s="42">
        <v>1200</v>
      </c>
      <c r="W859">
        <v>1</v>
      </c>
      <c r="X859">
        <v>6</v>
      </c>
      <c r="Y859">
        <v>11</v>
      </c>
      <c r="Z859">
        <v>24</v>
      </c>
      <c r="AA859" s="40" t="s">
        <v>376</v>
      </c>
      <c r="AB859" s="35" t="s">
        <v>377</v>
      </c>
      <c r="AC859">
        <v>5</v>
      </c>
      <c r="AD859">
        <v>27</v>
      </c>
      <c r="AE859" s="38" t="s">
        <v>468</v>
      </c>
      <c r="AF859">
        <v>11</v>
      </c>
      <c r="AG859">
        <v>10</v>
      </c>
      <c r="AH859">
        <v>1</v>
      </c>
      <c r="AL859" t="s">
        <v>18</v>
      </c>
      <c r="AX859" t="s">
        <v>1394</v>
      </c>
    </row>
    <row r="860" spans="1:50" hidden="1" x14ac:dyDescent="0.25">
      <c r="A860" s="21" t="s">
        <v>167</v>
      </c>
      <c r="B860" s="27" t="s">
        <v>193</v>
      </c>
      <c r="C860">
        <v>10.29</v>
      </c>
      <c r="D860">
        <v>10.489999999999998</v>
      </c>
      <c r="E860">
        <v>4</v>
      </c>
      <c r="G860">
        <v>9</v>
      </c>
      <c r="H860">
        <v>4</v>
      </c>
      <c r="J860" s="62" t="s">
        <v>154</v>
      </c>
      <c r="K860" s="60" t="s">
        <v>125</v>
      </c>
      <c r="L860" s="27" t="s">
        <v>135</v>
      </c>
      <c r="M860" s="103"/>
      <c r="N860">
        <v>120</v>
      </c>
      <c r="O860">
        <v>121</v>
      </c>
      <c r="P860">
        <v>1045</v>
      </c>
      <c r="S860">
        <v>10</v>
      </c>
      <c r="U860" s="32" t="str">
        <f>VLOOKUP(AF860, method!$A$1:$B$15, 2, 0)</f>
        <v>中前</v>
      </c>
      <c r="V860" s="42">
        <v>1200</v>
      </c>
      <c r="W860">
        <v>1</v>
      </c>
      <c r="X860">
        <v>16</v>
      </c>
      <c r="Y860">
        <v>10</v>
      </c>
      <c r="Z860">
        <v>24</v>
      </c>
      <c r="AA860" s="40" t="s">
        <v>426</v>
      </c>
      <c r="AB860" s="35" t="s">
        <v>377</v>
      </c>
      <c r="AC860">
        <v>5</v>
      </c>
      <c r="AD860">
        <v>27</v>
      </c>
      <c r="AE860" s="38">
        <v>1</v>
      </c>
      <c r="AF860">
        <v>7</v>
      </c>
      <c r="AG860">
        <v>5</v>
      </c>
      <c r="AH860">
        <v>4</v>
      </c>
      <c r="AL860" t="s">
        <v>757</v>
      </c>
      <c r="AX860" t="s">
        <v>1394</v>
      </c>
    </row>
    <row r="861" spans="1:50" hidden="1" x14ac:dyDescent="0.25">
      <c r="A861" s="20" t="s">
        <v>130</v>
      </c>
      <c r="B861" s="17" t="s">
        <v>1332</v>
      </c>
      <c r="C861">
        <v>35.590000000000003</v>
      </c>
      <c r="D861" t="e">
        <f>IF(H861&gt;G861,C861-0.2*INT((H861-G861)/4),IF(H861&lt;G861,C861+0.2*INT((G861-H861)/4),C861)) + ROUND((N861-O861)/3,0)*0.1</f>
        <v>#N/A</v>
      </c>
      <c r="E861" s="106">
        <v>12</v>
      </c>
      <c r="G861" t="e">
        <v>#N/A</v>
      </c>
      <c r="H861">
        <v>5</v>
      </c>
      <c r="J861" s="58" t="e">
        <v>#N/A</v>
      </c>
      <c r="K861" s="46" t="s">
        <v>351</v>
      </c>
      <c r="L861" s="19" t="s">
        <v>28</v>
      </c>
      <c r="M861" s="95"/>
      <c r="N861" t="e">
        <v>#N/A</v>
      </c>
      <c r="O861">
        <v>116</v>
      </c>
      <c r="P861">
        <v>1201</v>
      </c>
      <c r="S861">
        <v>46</v>
      </c>
      <c r="U861" s="32" t="str">
        <f>VLOOKUP(AF861, method!$A$1:$B$15, 2, 0)</f>
        <v>中前</v>
      </c>
      <c r="V861" s="42">
        <v>1600</v>
      </c>
      <c r="W861">
        <v>1</v>
      </c>
      <c r="X861">
        <v>7</v>
      </c>
      <c r="Y861">
        <v>6</v>
      </c>
      <c r="Z861">
        <v>26</v>
      </c>
      <c r="AA861" s="39" t="s">
        <v>413</v>
      </c>
      <c r="AB861" s="35" t="s">
        <v>377</v>
      </c>
      <c r="AC861">
        <v>4</v>
      </c>
      <c r="AD861">
        <v>47</v>
      </c>
      <c r="AE861" s="37" t="s">
        <v>408</v>
      </c>
      <c r="AF861">
        <v>4</v>
      </c>
      <c r="AG861">
        <v>5</v>
      </c>
      <c r="AH861">
        <v>7</v>
      </c>
      <c r="AI861">
        <v>12</v>
      </c>
      <c r="AL861" t="s">
        <v>39</v>
      </c>
      <c r="AX861" t="s">
        <v>1393</v>
      </c>
    </row>
    <row r="862" spans="1:50" x14ac:dyDescent="0.25">
      <c r="A862" s="22" t="s">
        <v>203</v>
      </c>
      <c r="B862" s="24" t="s">
        <v>212</v>
      </c>
      <c r="C862">
        <v>8.85</v>
      </c>
      <c r="D862">
        <v>9.0499999999999989</v>
      </c>
      <c r="E862" s="107">
        <v>1</v>
      </c>
      <c r="F862" s="90"/>
      <c r="G862">
        <v>7</v>
      </c>
      <c r="H862">
        <v>8</v>
      </c>
      <c r="J862" s="48" t="s">
        <v>37</v>
      </c>
      <c r="K862" s="48" t="s">
        <v>37</v>
      </c>
      <c r="L862" s="23" t="s">
        <v>112</v>
      </c>
      <c r="M862" s="99"/>
      <c r="N862">
        <v>129</v>
      </c>
      <c r="O862">
        <v>124</v>
      </c>
      <c r="P862">
        <v>1250</v>
      </c>
      <c r="S862">
        <v>4.8</v>
      </c>
      <c r="U862" s="30" t="str">
        <f>VLOOKUP(AF862, method!$A$1:$B$15, 2, 0)</f>
        <v>放頭</v>
      </c>
      <c r="V862" s="42">
        <v>1200</v>
      </c>
      <c r="W862">
        <v>1</v>
      </c>
      <c r="X862">
        <v>27</v>
      </c>
      <c r="Y862">
        <v>6</v>
      </c>
      <c r="Z862">
        <v>26</v>
      </c>
      <c r="AA862" s="39" t="s">
        <v>394</v>
      </c>
      <c r="AB862" s="35" t="s">
        <v>377</v>
      </c>
      <c r="AC862">
        <v>4</v>
      </c>
      <c r="AD862">
        <v>48</v>
      </c>
      <c r="AE862" s="38" t="s">
        <v>463</v>
      </c>
      <c r="AF862">
        <v>3</v>
      </c>
      <c r="AG862">
        <v>4</v>
      </c>
      <c r="AH862">
        <v>1</v>
      </c>
      <c r="AL862" t="s">
        <v>39</v>
      </c>
    </row>
    <row r="863" spans="1:50" hidden="1" x14ac:dyDescent="0.25">
      <c r="A863" s="21" t="s">
        <v>167</v>
      </c>
      <c r="B863" s="28" t="s">
        <v>195</v>
      </c>
      <c r="C863">
        <v>9.18</v>
      </c>
      <c r="D863">
        <v>9.18</v>
      </c>
      <c r="E863" s="106">
        <v>9</v>
      </c>
      <c r="G863">
        <v>8</v>
      </c>
      <c r="H863">
        <v>1</v>
      </c>
      <c r="J863" s="47" t="s">
        <v>32</v>
      </c>
      <c r="K863" s="44" t="s">
        <v>347</v>
      </c>
      <c r="L863" s="17" t="s">
        <v>16</v>
      </c>
      <c r="M863" s="93"/>
      <c r="N863">
        <v>118</v>
      </c>
      <c r="O863">
        <v>123</v>
      </c>
      <c r="P863">
        <v>1132</v>
      </c>
      <c r="S863">
        <v>6.1</v>
      </c>
      <c r="U863" s="31" t="str">
        <f>VLOOKUP(AF863, method!$A$1:$B$15, 2, 0)</f>
        <v>中後</v>
      </c>
      <c r="V863" s="42">
        <v>1200</v>
      </c>
      <c r="W863">
        <v>1</v>
      </c>
      <c r="X863">
        <v>8</v>
      </c>
      <c r="Y863">
        <v>2</v>
      </c>
      <c r="Z863">
        <v>26</v>
      </c>
      <c r="AA863" s="41" t="s">
        <v>400</v>
      </c>
      <c r="AB863" s="35" t="s">
        <v>377</v>
      </c>
      <c r="AC863">
        <v>4</v>
      </c>
      <c r="AD863">
        <v>50</v>
      </c>
      <c r="AE863" s="37" t="s">
        <v>471</v>
      </c>
      <c r="AF863">
        <v>9</v>
      </c>
      <c r="AG863">
        <v>9</v>
      </c>
      <c r="AH863">
        <v>9</v>
      </c>
      <c r="AL863" t="s">
        <v>103</v>
      </c>
      <c r="AX863" t="s">
        <v>1394</v>
      </c>
    </row>
    <row r="864" spans="1:50" hidden="1" x14ac:dyDescent="0.25">
      <c r="A864" s="21" t="s">
        <v>167</v>
      </c>
      <c r="B864" s="28" t="s">
        <v>195</v>
      </c>
      <c r="C864">
        <v>9.75</v>
      </c>
      <c r="D864">
        <v>9.5500000000000007</v>
      </c>
      <c r="E864" s="106">
        <v>10</v>
      </c>
      <c r="G864">
        <v>8</v>
      </c>
      <c r="H864">
        <v>11</v>
      </c>
      <c r="J864" s="47" t="s">
        <v>32</v>
      </c>
      <c r="K864" s="53" t="s">
        <v>60</v>
      </c>
      <c r="L864" s="17" t="s">
        <v>16</v>
      </c>
      <c r="M864" s="93"/>
      <c r="N864">
        <v>118</v>
      </c>
      <c r="O864">
        <v>125</v>
      </c>
      <c r="P864">
        <v>1123</v>
      </c>
      <c r="S864">
        <v>6.1</v>
      </c>
      <c r="U864" s="33" t="str">
        <f>VLOOKUP(AF864, method!$A$1:$B$15, 2, 0)</f>
        <v>留後</v>
      </c>
      <c r="V864" s="42">
        <v>1200</v>
      </c>
      <c r="W864">
        <v>1</v>
      </c>
      <c r="X864">
        <v>21</v>
      </c>
      <c r="Y864">
        <v>1</v>
      </c>
      <c r="Z864">
        <v>26</v>
      </c>
      <c r="AA864" s="41" t="s">
        <v>400</v>
      </c>
      <c r="AB864" s="35" t="s">
        <v>377</v>
      </c>
      <c r="AC864">
        <v>4</v>
      </c>
      <c r="AD864">
        <v>50</v>
      </c>
      <c r="AE864" s="37" t="s">
        <v>373</v>
      </c>
      <c r="AF864">
        <v>11</v>
      </c>
      <c r="AG864">
        <v>8</v>
      </c>
      <c r="AH864">
        <v>10</v>
      </c>
      <c r="AL864" t="s">
        <v>103</v>
      </c>
      <c r="AX864" t="s">
        <v>1394</v>
      </c>
    </row>
    <row r="865" spans="1:50" hidden="1" x14ac:dyDescent="0.25">
      <c r="A865" s="21" t="s">
        <v>167</v>
      </c>
      <c r="B865" s="28" t="s">
        <v>195</v>
      </c>
      <c r="C865">
        <v>8.67</v>
      </c>
      <c r="D865">
        <v>8.4700000000000006</v>
      </c>
      <c r="E865" s="107">
        <v>2</v>
      </c>
      <c r="F865" s="90"/>
      <c r="G865">
        <v>8</v>
      </c>
      <c r="H865">
        <v>7</v>
      </c>
      <c r="J865" s="47" t="s">
        <v>32</v>
      </c>
      <c r="K865" s="44" t="s">
        <v>347</v>
      </c>
      <c r="L865" s="17" t="s">
        <v>16</v>
      </c>
      <c r="M865" s="93"/>
      <c r="N865">
        <v>118</v>
      </c>
      <c r="O865">
        <v>124</v>
      </c>
      <c r="P865">
        <v>1116</v>
      </c>
      <c r="S865">
        <v>8.6</v>
      </c>
      <c r="U865" s="31" t="str">
        <f>VLOOKUP(AF865, method!$A$1:$B$15, 2, 0)</f>
        <v>中後</v>
      </c>
      <c r="V865" s="42">
        <v>1200</v>
      </c>
      <c r="W865">
        <v>1</v>
      </c>
      <c r="X865">
        <v>4</v>
      </c>
      <c r="Y865">
        <v>1</v>
      </c>
      <c r="Z865">
        <v>26</v>
      </c>
      <c r="AA865" s="41" t="s">
        <v>400</v>
      </c>
      <c r="AB865" s="35" t="s">
        <v>377</v>
      </c>
      <c r="AC865">
        <v>4</v>
      </c>
      <c r="AD865">
        <v>50</v>
      </c>
      <c r="AE865" s="38" t="s">
        <v>511</v>
      </c>
      <c r="AF865">
        <v>10</v>
      </c>
      <c r="AG865">
        <v>7</v>
      </c>
      <c r="AH865">
        <v>2</v>
      </c>
      <c r="AL865" t="s">
        <v>103</v>
      </c>
      <c r="AX865" t="s">
        <v>1394</v>
      </c>
    </row>
    <row r="866" spans="1:50" hidden="1" x14ac:dyDescent="0.25">
      <c r="A866" s="21" t="s">
        <v>167</v>
      </c>
      <c r="B866" s="28" t="s">
        <v>195</v>
      </c>
      <c r="C866">
        <v>10.71</v>
      </c>
      <c r="D866">
        <v>10.510000000000002</v>
      </c>
      <c r="E866">
        <v>7</v>
      </c>
      <c r="G866">
        <v>8</v>
      </c>
      <c r="H866">
        <v>10</v>
      </c>
      <c r="J866" s="47" t="s">
        <v>32</v>
      </c>
      <c r="K866" s="44" t="s">
        <v>347</v>
      </c>
      <c r="L866" s="17" t="s">
        <v>16</v>
      </c>
      <c r="M866" s="93"/>
      <c r="N866">
        <v>118</v>
      </c>
      <c r="O866">
        <v>125</v>
      </c>
      <c r="P866">
        <v>1125</v>
      </c>
      <c r="S866">
        <v>70</v>
      </c>
      <c r="U866" s="31" t="str">
        <f>VLOOKUP(AF866, method!$A$1:$B$15, 2, 0)</f>
        <v>中後</v>
      </c>
      <c r="V866" s="42">
        <v>1200</v>
      </c>
      <c r="W866">
        <v>1</v>
      </c>
      <c r="X866">
        <v>14</v>
      </c>
      <c r="Y866">
        <v>12</v>
      </c>
      <c r="Z866">
        <v>25</v>
      </c>
      <c r="AA866" s="39" t="s">
        <v>369</v>
      </c>
      <c r="AB866" s="35" t="s">
        <v>377</v>
      </c>
      <c r="AC866">
        <v>4</v>
      </c>
      <c r="AD866">
        <v>52</v>
      </c>
      <c r="AE866" s="37">
        <v>4</v>
      </c>
      <c r="AF866">
        <v>10</v>
      </c>
      <c r="AG866">
        <v>10</v>
      </c>
      <c r="AH866">
        <v>7</v>
      </c>
      <c r="AL866" t="s">
        <v>103</v>
      </c>
      <c r="AX866" t="s">
        <v>1394</v>
      </c>
    </row>
    <row r="867" spans="1:50" hidden="1" x14ac:dyDescent="0.25">
      <c r="A867" s="21" t="s">
        <v>167</v>
      </c>
      <c r="B867" s="28" t="s">
        <v>195</v>
      </c>
      <c r="C867">
        <v>24.65</v>
      </c>
      <c r="D867">
        <v>24.05</v>
      </c>
      <c r="E867">
        <v>14</v>
      </c>
      <c r="G867">
        <v>8</v>
      </c>
      <c r="H867">
        <v>13</v>
      </c>
      <c r="J867" s="47" t="s">
        <v>32</v>
      </c>
      <c r="K867" s="54" t="s">
        <v>64</v>
      </c>
      <c r="L867" s="17" t="s">
        <v>16</v>
      </c>
      <c r="M867" s="93"/>
      <c r="N867">
        <v>118</v>
      </c>
      <c r="O867">
        <v>131</v>
      </c>
      <c r="P867">
        <v>1132</v>
      </c>
      <c r="S867">
        <v>71</v>
      </c>
      <c r="U867" s="33" t="str">
        <f>VLOOKUP(AF867, method!$A$1:$B$15, 2, 0)</f>
        <v>留後</v>
      </c>
      <c r="V867">
        <v>1400</v>
      </c>
      <c r="W867">
        <v>1</v>
      </c>
      <c r="X867">
        <v>27</v>
      </c>
      <c r="Y867">
        <v>4</v>
      </c>
      <c r="Z867">
        <v>25</v>
      </c>
      <c r="AA867" s="39" t="s">
        <v>369</v>
      </c>
      <c r="AB867" s="35" t="s">
        <v>377</v>
      </c>
      <c r="AC867">
        <v>4</v>
      </c>
      <c r="AD867">
        <v>56</v>
      </c>
      <c r="AE867" s="37">
        <v>20</v>
      </c>
      <c r="AF867">
        <v>12</v>
      </c>
      <c r="AG867">
        <v>4</v>
      </c>
      <c r="AH867">
        <v>5</v>
      </c>
      <c r="AI867">
        <v>14</v>
      </c>
      <c r="AL867" t="s">
        <v>103</v>
      </c>
      <c r="AX867" t="s">
        <v>1394</v>
      </c>
    </row>
    <row r="868" spans="1:50" hidden="1" x14ac:dyDescent="0.25">
      <c r="A868" s="21" t="s">
        <v>167</v>
      </c>
      <c r="B868" s="28" t="s">
        <v>195</v>
      </c>
      <c r="C868">
        <v>9.59</v>
      </c>
      <c r="D868">
        <v>9.19</v>
      </c>
      <c r="E868">
        <v>5</v>
      </c>
      <c r="G868">
        <v>8</v>
      </c>
      <c r="H868">
        <v>5</v>
      </c>
      <c r="J868" s="47" t="s">
        <v>32</v>
      </c>
      <c r="K868" s="44" t="s">
        <v>347</v>
      </c>
      <c r="L868" s="17" t="s">
        <v>16</v>
      </c>
      <c r="M868" s="93"/>
      <c r="N868">
        <v>118</v>
      </c>
      <c r="O868">
        <v>129</v>
      </c>
      <c r="P868">
        <v>1134</v>
      </c>
      <c r="S868">
        <v>11</v>
      </c>
      <c r="U868" s="31" t="str">
        <f>VLOOKUP(AF868, method!$A$1:$B$15, 2, 0)</f>
        <v>中後</v>
      </c>
      <c r="V868" s="42">
        <v>1200</v>
      </c>
      <c r="W868">
        <v>1</v>
      </c>
      <c r="X868">
        <v>13</v>
      </c>
      <c r="Y868">
        <v>4</v>
      </c>
      <c r="Z868">
        <v>25</v>
      </c>
      <c r="AA868" s="39" t="s">
        <v>413</v>
      </c>
      <c r="AB868" s="35" t="s">
        <v>377</v>
      </c>
      <c r="AC868">
        <v>4</v>
      </c>
      <c r="AD868">
        <v>57</v>
      </c>
      <c r="AE868" s="37" t="s">
        <v>428</v>
      </c>
      <c r="AF868">
        <v>9</v>
      </c>
      <c r="AG868">
        <v>9</v>
      </c>
      <c r="AH868">
        <v>5</v>
      </c>
      <c r="AL868" t="s">
        <v>103</v>
      </c>
      <c r="AX868" t="s">
        <v>1394</v>
      </c>
    </row>
    <row r="869" spans="1:50" hidden="1" x14ac:dyDescent="0.25">
      <c r="A869" s="21" t="s">
        <v>167</v>
      </c>
      <c r="B869" s="28" t="s">
        <v>195</v>
      </c>
      <c r="C869">
        <v>9.23</v>
      </c>
      <c r="D869">
        <v>8.73</v>
      </c>
      <c r="E869">
        <v>4</v>
      </c>
      <c r="G869">
        <v>8</v>
      </c>
      <c r="H869">
        <v>8</v>
      </c>
      <c r="J869" s="47" t="s">
        <v>32</v>
      </c>
      <c r="K869" s="44" t="s">
        <v>347</v>
      </c>
      <c r="L869" s="17" t="s">
        <v>16</v>
      </c>
      <c r="M869" s="93"/>
      <c r="N869">
        <v>118</v>
      </c>
      <c r="O869">
        <v>132</v>
      </c>
      <c r="P869">
        <v>1123</v>
      </c>
      <c r="S869">
        <v>13</v>
      </c>
      <c r="U869" s="31" t="str">
        <f>VLOOKUP(AF869, method!$A$1:$B$15, 2, 0)</f>
        <v>中後</v>
      </c>
      <c r="V869" s="42">
        <v>1200</v>
      </c>
      <c r="W869">
        <v>1</v>
      </c>
      <c r="X869">
        <v>26</v>
      </c>
      <c r="Y869">
        <v>3</v>
      </c>
      <c r="Z869">
        <v>25</v>
      </c>
      <c r="AA869" s="41" t="s">
        <v>400</v>
      </c>
      <c r="AB869" s="35" t="s">
        <v>377</v>
      </c>
      <c r="AC869">
        <v>4</v>
      </c>
      <c r="AD869">
        <v>59</v>
      </c>
      <c r="AE869" s="37">
        <v>6</v>
      </c>
      <c r="AF869">
        <v>8</v>
      </c>
      <c r="AG869">
        <v>8</v>
      </c>
      <c r="AH869">
        <v>4</v>
      </c>
      <c r="AL869" t="s">
        <v>103</v>
      </c>
      <c r="AX869" t="s">
        <v>1394</v>
      </c>
    </row>
    <row r="870" spans="1:50" hidden="1" x14ac:dyDescent="0.25">
      <c r="A870" s="21" t="s">
        <v>167</v>
      </c>
      <c r="B870" s="28" t="s">
        <v>195</v>
      </c>
      <c r="C870">
        <v>9.4600000000000009</v>
      </c>
      <c r="D870">
        <v>9.4600000000000009</v>
      </c>
      <c r="E870">
        <v>7</v>
      </c>
      <c r="G870">
        <v>8</v>
      </c>
      <c r="H870">
        <v>8</v>
      </c>
      <c r="J870" s="47" t="s">
        <v>32</v>
      </c>
      <c r="K870" s="54" t="s">
        <v>64</v>
      </c>
      <c r="L870" s="17" t="s">
        <v>16</v>
      </c>
      <c r="M870" s="93"/>
      <c r="N870">
        <v>118</v>
      </c>
      <c r="O870">
        <v>117</v>
      </c>
      <c r="P870">
        <v>1123</v>
      </c>
      <c r="S870">
        <v>17</v>
      </c>
      <c r="U870" s="33" t="str">
        <f>VLOOKUP(AF870, method!$A$1:$B$15, 2, 0)</f>
        <v>留後</v>
      </c>
      <c r="V870" s="42">
        <v>1200</v>
      </c>
      <c r="W870">
        <v>1</v>
      </c>
      <c r="X870">
        <v>9</v>
      </c>
      <c r="Y870">
        <v>3</v>
      </c>
      <c r="Z870">
        <v>25</v>
      </c>
      <c r="AA870" s="41" t="s">
        <v>400</v>
      </c>
      <c r="AB870" s="35" t="s">
        <v>377</v>
      </c>
      <c r="AC870">
        <v>3</v>
      </c>
      <c r="AD870">
        <v>61</v>
      </c>
      <c r="AE870" s="37" t="s">
        <v>410</v>
      </c>
      <c r="AF870">
        <v>12</v>
      </c>
      <c r="AG870">
        <v>10</v>
      </c>
      <c r="AH870">
        <v>7</v>
      </c>
      <c r="AL870" t="s">
        <v>103</v>
      </c>
      <c r="AX870" t="s">
        <v>1394</v>
      </c>
    </row>
    <row r="871" spans="1:50" hidden="1" x14ac:dyDescent="0.25">
      <c r="A871" s="21" t="s">
        <v>167</v>
      </c>
      <c r="B871" s="28" t="s">
        <v>195</v>
      </c>
      <c r="C871">
        <v>9.52</v>
      </c>
      <c r="D871">
        <v>9.8199999999999985</v>
      </c>
      <c r="E871">
        <v>7</v>
      </c>
      <c r="G871">
        <v>8</v>
      </c>
      <c r="H871">
        <v>1</v>
      </c>
      <c r="J871" s="47" t="s">
        <v>32</v>
      </c>
      <c r="K871" s="54" t="s">
        <v>64</v>
      </c>
      <c r="L871" s="17" t="s">
        <v>16</v>
      </c>
      <c r="M871" s="93"/>
      <c r="N871">
        <v>118</v>
      </c>
      <c r="O871">
        <v>115</v>
      </c>
      <c r="P871">
        <v>1131</v>
      </c>
      <c r="S871">
        <v>13</v>
      </c>
      <c r="U871" s="30" t="str">
        <f>VLOOKUP(AF871, method!$A$1:$B$15, 2, 0)</f>
        <v>放頭</v>
      </c>
      <c r="V871" s="42">
        <v>1200</v>
      </c>
      <c r="W871">
        <v>1</v>
      </c>
      <c r="X871">
        <v>26</v>
      </c>
      <c r="Y871">
        <v>2</v>
      </c>
      <c r="Z871">
        <v>25</v>
      </c>
      <c r="AA871" s="40" t="s">
        <v>398</v>
      </c>
      <c r="AB871" s="35" t="s">
        <v>377</v>
      </c>
      <c r="AC871">
        <v>3</v>
      </c>
      <c r="AD871">
        <v>63</v>
      </c>
      <c r="AE871" s="38" t="s">
        <v>511</v>
      </c>
      <c r="AF871">
        <v>3</v>
      </c>
      <c r="AG871">
        <v>3</v>
      </c>
      <c r="AH871">
        <v>7</v>
      </c>
      <c r="AL871" t="s">
        <v>103</v>
      </c>
      <c r="AX871" t="s">
        <v>1394</v>
      </c>
    </row>
    <row r="872" spans="1:50" hidden="1" x14ac:dyDescent="0.25">
      <c r="A872" s="21" t="s">
        <v>167</v>
      </c>
      <c r="B872" s="28" t="s">
        <v>195</v>
      </c>
      <c r="C872">
        <v>11.32</v>
      </c>
      <c r="D872">
        <v>11.22</v>
      </c>
      <c r="E872">
        <v>6</v>
      </c>
      <c r="G872">
        <v>8</v>
      </c>
      <c r="H872">
        <v>6</v>
      </c>
      <c r="J872" s="47" t="s">
        <v>32</v>
      </c>
      <c r="K872" s="54" t="s">
        <v>64</v>
      </c>
      <c r="L872" s="17" t="s">
        <v>16</v>
      </c>
      <c r="M872" s="93"/>
      <c r="N872">
        <v>118</v>
      </c>
      <c r="O872">
        <v>121</v>
      </c>
      <c r="P872">
        <v>1142</v>
      </c>
      <c r="S872">
        <v>23</v>
      </c>
      <c r="U872" s="31" t="str">
        <f>VLOOKUP(AF872, method!$A$1:$B$15, 2, 0)</f>
        <v>中後</v>
      </c>
      <c r="V872" s="42">
        <v>1200</v>
      </c>
      <c r="W872">
        <v>1</v>
      </c>
      <c r="X872">
        <v>12</v>
      </c>
      <c r="Y872">
        <v>2</v>
      </c>
      <c r="Z872">
        <v>25</v>
      </c>
      <c r="AA872" s="41" t="s">
        <v>400</v>
      </c>
      <c r="AB872" s="36" t="s">
        <v>487</v>
      </c>
      <c r="AC872">
        <v>3</v>
      </c>
      <c r="AD872">
        <v>65</v>
      </c>
      <c r="AE872" s="37" t="s">
        <v>570</v>
      </c>
      <c r="AF872">
        <v>8</v>
      </c>
      <c r="AG872">
        <v>7</v>
      </c>
      <c r="AH872">
        <v>7</v>
      </c>
      <c r="AL872" t="s">
        <v>103</v>
      </c>
      <c r="AX872" t="s">
        <v>1394</v>
      </c>
    </row>
    <row r="873" spans="1:50" hidden="1" x14ac:dyDescent="0.25">
      <c r="A873" s="21" t="s">
        <v>167</v>
      </c>
      <c r="B873" s="28" t="s">
        <v>195</v>
      </c>
      <c r="C873">
        <v>9.57</v>
      </c>
      <c r="D873">
        <v>9.57</v>
      </c>
      <c r="E873">
        <v>10</v>
      </c>
      <c r="G873">
        <v>8</v>
      </c>
      <c r="H873">
        <v>10</v>
      </c>
      <c r="J873" s="47" t="s">
        <v>32</v>
      </c>
      <c r="K873" s="44" t="s">
        <v>347</v>
      </c>
      <c r="L873" s="17" t="s">
        <v>16</v>
      </c>
      <c r="M873" s="93"/>
      <c r="N873">
        <v>118</v>
      </c>
      <c r="O873">
        <v>119</v>
      </c>
      <c r="P873">
        <v>1129</v>
      </c>
      <c r="S873">
        <v>18</v>
      </c>
      <c r="U873" s="33" t="str">
        <f>VLOOKUP(AF873, method!$A$1:$B$15, 2, 0)</f>
        <v>留後</v>
      </c>
      <c r="V873" s="42">
        <v>1200</v>
      </c>
      <c r="W873">
        <v>1</v>
      </c>
      <c r="X873">
        <v>12</v>
      </c>
      <c r="Y873">
        <v>1</v>
      </c>
      <c r="Z873">
        <v>25</v>
      </c>
      <c r="AA873" s="41" t="s">
        <v>400</v>
      </c>
      <c r="AB873" s="35" t="s">
        <v>377</v>
      </c>
      <c r="AC873">
        <v>3</v>
      </c>
      <c r="AD873">
        <v>65</v>
      </c>
      <c r="AE873" s="37" t="s">
        <v>570</v>
      </c>
      <c r="AF873">
        <v>12</v>
      </c>
      <c r="AG873">
        <v>12</v>
      </c>
      <c r="AH873">
        <v>10</v>
      </c>
      <c r="AL873" t="s">
        <v>103</v>
      </c>
      <c r="AX873" t="s">
        <v>1394</v>
      </c>
    </row>
    <row r="874" spans="1:50" hidden="1" x14ac:dyDescent="0.25">
      <c r="A874" s="21" t="s">
        <v>167</v>
      </c>
      <c r="B874" s="17" t="s">
        <v>197</v>
      </c>
      <c r="C874">
        <v>40.299999999999997</v>
      </c>
      <c r="D874">
        <v>40.199999999999996</v>
      </c>
      <c r="E874" s="15">
        <v>3</v>
      </c>
      <c r="F874" s="90"/>
      <c r="G874">
        <v>11</v>
      </c>
      <c r="H874">
        <v>8</v>
      </c>
      <c r="J874" s="54" t="s">
        <v>64</v>
      </c>
      <c r="K874" s="63" t="s">
        <v>191</v>
      </c>
      <c r="L874" s="24" t="s">
        <v>53</v>
      </c>
      <c r="M874" s="100"/>
      <c r="N874">
        <v>117</v>
      </c>
      <c r="O874">
        <v>119</v>
      </c>
      <c r="P874">
        <v>1087</v>
      </c>
      <c r="S874">
        <v>15</v>
      </c>
      <c r="U874" s="32" t="str">
        <f>VLOOKUP(AF874, method!$A$1:$B$15, 2, 0)</f>
        <v>中前</v>
      </c>
      <c r="V874">
        <v>1650</v>
      </c>
      <c r="W874">
        <v>1</v>
      </c>
      <c r="X874">
        <v>24</v>
      </c>
      <c r="Y874">
        <v>6</v>
      </c>
      <c r="Z874">
        <v>26</v>
      </c>
      <c r="AA874" s="40" t="s">
        <v>376</v>
      </c>
      <c r="AB874" s="35" t="s">
        <v>377</v>
      </c>
      <c r="AC874">
        <v>4</v>
      </c>
      <c r="AD874">
        <v>44</v>
      </c>
      <c r="AE874" s="38" t="s">
        <v>511</v>
      </c>
      <c r="AF874">
        <v>5</v>
      </c>
      <c r="AG874">
        <v>6</v>
      </c>
      <c r="AH874">
        <v>5</v>
      </c>
      <c r="AI874">
        <v>3</v>
      </c>
      <c r="AL874" t="s">
        <v>66</v>
      </c>
      <c r="AX874" t="s">
        <v>1394</v>
      </c>
    </row>
    <row r="875" spans="1:50" hidden="1" x14ac:dyDescent="0.25">
      <c r="A875" s="21" t="s">
        <v>167</v>
      </c>
      <c r="B875" s="17" t="s">
        <v>197</v>
      </c>
      <c r="C875">
        <v>9.7899999999999991</v>
      </c>
      <c r="D875">
        <v>9.59</v>
      </c>
      <c r="E875">
        <v>6</v>
      </c>
      <c r="G875">
        <v>11</v>
      </c>
      <c r="H875">
        <v>9</v>
      </c>
      <c r="J875" s="54" t="s">
        <v>64</v>
      </c>
      <c r="K875" s="51" t="s">
        <v>52</v>
      </c>
      <c r="L875" s="24" t="s">
        <v>53</v>
      </c>
      <c r="M875" s="100"/>
      <c r="N875">
        <v>117</v>
      </c>
      <c r="O875">
        <v>123</v>
      </c>
      <c r="P875">
        <v>1098</v>
      </c>
      <c r="S875">
        <v>24</v>
      </c>
      <c r="U875" s="33" t="str">
        <f>VLOOKUP(AF875, method!$A$1:$B$15, 2, 0)</f>
        <v>留後</v>
      </c>
      <c r="V875" s="42">
        <v>1200</v>
      </c>
      <c r="W875">
        <v>1</v>
      </c>
      <c r="X875">
        <v>3</v>
      </c>
      <c r="Y875">
        <v>6</v>
      </c>
      <c r="Z875">
        <v>26</v>
      </c>
      <c r="AA875" s="40" t="s">
        <v>398</v>
      </c>
      <c r="AB875" s="35" t="s">
        <v>370</v>
      </c>
      <c r="AC875">
        <v>4</v>
      </c>
      <c r="AD875">
        <v>46</v>
      </c>
      <c r="AE875" s="37">
        <v>3</v>
      </c>
      <c r="AF875">
        <v>11</v>
      </c>
      <c r="AG875">
        <v>11</v>
      </c>
      <c r="AH875">
        <v>6</v>
      </c>
      <c r="AL875" t="s">
        <v>66</v>
      </c>
      <c r="AX875" t="s">
        <v>1394</v>
      </c>
    </row>
    <row r="876" spans="1:50" hidden="1" x14ac:dyDescent="0.25">
      <c r="A876" s="21" t="s">
        <v>167</v>
      </c>
      <c r="B876" s="17" t="s">
        <v>197</v>
      </c>
      <c r="C876">
        <v>24.73</v>
      </c>
      <c r="D876">
        <v>24.93</v>
      </c>
      <c r="E876" s="106">
        <v>9</v>
      </c>
      <c r="G876">
        <v>11</v>
      </c>
      <c r="H876">
        <v>1</v>
      </c>
      <c r="J876" s="54" t="s">
        <v>64</v>
      </c>
      <c r="K876" s="51" t="s">
        <v>52</v>
      </c>
      <c r="L876" s="24" t="s">
        <v>53</v>
      </c>
      <c r="M876" s="100"/>
      <c r="N876">
        <v>117</v>
      </c>
      <c r="O876">
        <v>124</v>
      </c>
      <c r="P876">
        <v>1089</v>
      </c>
      <c r="S876">
        <v>6.9</v>
      </c>
      <c r="U876" s="33" t="str">
        <f>VLOOKUP(AF876, method!$A$1:$B$15, 2, 0)</f>
        <v>留後</v>
      </c>
      <c r="V876">
        <v>1400</v>
      </c>
      <c r="W876">
        <v>1</v>
      </c>
      <c r="X876">
        <v>17</v>
      </c>
      <c r="Y876">
        <v>5</v>
      </c>
      <c r="Z876">
        <v>26</v>
      </c>
      <c r="AA876" s="39" t="s">
        <v>430</v>
      </c>
      <c r="AB876" s="36" t="s">
        <v>577</v>
      </c>
      <c r="AC876">
        <v>4</v>
      </c>
      <c r="AD876">
        <v>47</v>
      </c>
      <c r="AE876" s="37">
        <v>4</v>
      </c>
      <c r="AF876">
        <v>12</v>
      </c>
      <c r="AG876">
        <v>10</v>
      </c>
      <c r="AH876">
        <v>7</v>
      </c>
      <c r="AI876">
        <v>9</v>
      </c>
      <c r="AL876" t="s">
        <v>66</v>
      </c>
      <c r="AX876" t="s">
        <v>1394</v>
      </c>
    </row>
    <row r="877" spans="1:50" hidden="1" x14ac:dyDescent="0.25">
      <c r="A877" s="21" t="s">
        <v>167</v>
      </c>
      <c r="B877" s="17" t="s">
        <v>197</v>
      </c>
      <c r="C877">
        <v>21.34</v>
      </c>
      <c r="D877">
        <v>21.24</v>
      </c>
      <c r="E877" s="107">
        <v>3</v>
      </c>
      <c r="F877" s="90"/>
      <c r="G877">
        <v>11</v>
      </c>
      <c r="H877">
        <v>8</v>
      </c>
      <c r="J877" s="54" t="s">
        <v>64</v>
      </c>
      <c r="K877" s="51" t="s">
        <v>52</v>
      </c>
      <c r="L877" s="24" t="s">
        <v>53</v>
      </c>
      <c r="M877" s="100"/>
      <c r="N877">
        <v>117</v>
      </c>
      <c r="O877">
        <v>121</v>
      </c>
      <c r="P877">
        <v>1083</v>
      </c>
      <c r="S877">
        <v>54</v>
      </c>
      <c r="U877" s="31" t="str">
        <f>VLOOKUP(AF877, method!$A$1:$B$15, 2, 0)</f>
        <v>中後</v>
      </c>
      <c r="V877">
        <v>1400</v>
      </c>
      <c r="W877">
        <v>1</v>
      </c>
      <c r="X877">
        <v>26</v>
      </c>
      <c r="Y877">
        <v>4</v>
      </c>
      <c r="Z877">
        <v>26</v>
      </c>
      <c r="AA877" s="39" t="s">
        <v>369</v>
      </c>
      <c r="AB877" s="35" t="s">
        <v>370</v>
      </c>
      <c r="AC877">
        <v>4</v>
      </c>
      <c r="AD877">
        <v>46</v>
      </c>
      <c r="AE877" s="38" t="s">
        <v>470</v>
      </c>
      <c r="AF877">
        <v>10</v>
      </c>
      <c r="AG877">
        <v>9</v>
      </c>
      <c r="AH877">
        <v>9</v>
      </c>
      <c r="AI877">
        <v>3</v>
      </c>
      <c r="AL877" t="s">
        <v>679</v>
      </c>
      <c r="AX877" t="s">
        <v>1394</v>
      </c>
    </row>
    <row r="878" spans="1:50" hidden="1" x14ac:dyDescent="0.25">
      <c r="A878" s="21" t="s">
        <v>167</v>
      </c>
      <c r="B878" s="17" t="s">
        <v>197</v>
      </c>
      <c r="C878">
        <v>10.57</v>
      </c>
      <c r="D878">
        <v>10.57</v>
      </c>
      <c r="E878">
        <v>10</v>
      </c>
      <c r="G878">
        <v>11</v>
      </c>
      <c r="H878">
        <v>7</v>
      </c>
      <c r="J878" s="54" t="s">
        <v>64</v>
      </c>
      <c r="K878" s="62" t="s">
        <v>154</v>
      </c>
      <c r="L878" s="24" t="s">
        <v>53</v>
      </c>
      <c r="M878" s="100"/>
      <c r="N878">
        <v>117</v>
      </c>
      <c r="O878">
        <v>123</v>
      </c>
      <c r="P878">
        <v>1090</v>
      </c>
      <c r="S878">
        <v>17</v>
      </c>
      <c r="U878" s="31" t="str">
        <f>VLOOKUP(AF878, method!$A$1:$B$15, 2, 0)</f>
        <v>中後</v>
      </c>
      <c r="V878" s="42">
        <v>1200</v>
      </c>
      <c r="W878">
        <v>1</v>
      </c>
      <c r="X878">
        <v>8</v>
      </c>
      <c r="Y878">
        <v>4</v>
      </c>
      <c r="Z878">
        <v>26</v>
      </c>
      <c r="AA878" s="40" t="s">
        <v>446</v>
      </c>
      <c r="AB878" s="35" t="s">
        <v>377</v>
      </c>
      <c r="AC878">
        <v>4</v>
      </c>
      <c r="AD878">
        <v>48</v>
      </c>
      <c r="AE878" s="37">
        <v>4</v>
      </c>
      <c r="AF878">
        <v>10</v>
      </c>
      <c r="AG878">
        <v>11</v>
      </c>
      <c r="AH878">
        <v>10</v>
      </c>
      <c r="AL878" t="s">
        <v>464</v>
      </c>
      <c r="AX878" t="s">
        <v>1394</v>
      </c>
    </row>
    <row r="879" spans="1:50" hidden="1" x14ac:dyDescent="0.25">
      <c r="A879" s="21" t="s">
        <v>167</v>
      </c>
      <c r="B879" s="17" t="s">
        <v>197</v>
      </c>
      <c r="C879">
        <v>22.28</v>
      </c>
      <c r="D879">
        <v>21.98</v>
      </c>
      <c r="E879" s="106">
        <v>6</v>
      </c>
      <c r="G879">
        <v>11</v>
      </c>
      <c r="H879">
        <v>8</v>
      </c>
      <c r="J879" s="54" t="s">
        <v>64</v>
      </c>
      <c r="K879" s="47" t="s">
        <v>32</v>
      </c>
      <c r="L879" s="24" t="s">
        <v>53</v>
      </c>
      <c r="M879" s="100"/>
      <c r="N879">
        <v>117</v>
      </c>
      <c r="O879">
        <v>125</v>
      </c>
      <c r="P879">
        <v>1086</v>
      </c>
      <c r="S879">
        <v>5.8</v>
      </c>
      <c r="U879" s="33" t="str">
        <f>VLOOKUP(AF879, method!$A$1:$B$15, 2, 0)</f>
        <v>留後</v>
      </c>
      <c r="V879">
        <v>1400</v>
      </c>
      <c r="W879">
        <v>1</v>
      </c>
      <c r="X879">
        <v>8</v>
      </c>
      <c r="Y879">
        <v>2</v>
      </c>
      <c r="Z879">
        <v>26</v>
      </c>
      <c r="AA879" s="39" t="s">
        <v>413</v>
      </c>
      <c r="AB879" s="35" t="s">
        <v>377</v>
      </c>
      <c r="AC879">
        <v>4</v>
      </c>
      <c r="AD879">
        <v>50</v>
      </c>
      <c r="AE879" s="38">
        <v>2</v>
      </c>
      <c r="AF879">
        <v>14</v>
      </c>
      <c r="AG879">
        <v>14</v>
      </c>
      <c r="AH879">
        <v>11</v>
      </c>
      <c r="AI879">
        <v>6</v>
      </c>
      <c r="AL879" t="s">
        <v>284</v>
      </c>
      <c r="AX879" t="s">
        <v>1394</v>
      </c>
    </row>
    <row r="880" spans="1:50" hidden="1" x14ac:dyDescent="0.25">
      <c r="A880" s="21" t="s">
        <v>167</v>
      </c>
      <c r="B880" s="17" t="s">
        <v>197</v>
      </c>
      <c r="C880">
        <v>40.42</v>
      </c>
      <c r="D880">
        <v>40.020000000000003</v>
      </c>
      <c r="E880">
        <v>8</v>
      </c>
      <c r="G880">
        <v>11</v>
      </c>
      <c r="H880">
        <v>13</v>
      </c>
      <c r="J880" s="54" t="s">
        <v>64</v>
      </c>
      <c r="K880" s="47" t="s">
        <v>32</v>
      </c>
      <c r="L880" s="24" t="s">
        <v>53</v>
      </c>
      <c r="M880" s="100"/>
      <c r="N880">
        <v>117</v>
      </c>
      <c r="O880">
        <v>128</v>
      </c>
      <c r="P880">
        <v>1097</v>
      </c>
      <c r="S880">
        <v>10</v>
      </c>
      <c r="U880" s="33" t="str">
        <f>VLOOKUP(AF880, method!$A$1:$B$15, 2, 0)</f>
        <v>留後</v>
      </c>
      <c r="V880">
        <v>1650</v>
      </c>
      <c r="W880">
        <v>1</v>
      </c>
      <c r="X880">
        <v>27</v>
      </c>
      <c r="Y880">
        <v>12</v>
      </c>
      <c r="Z880">
        <v>25</v>
      </c>
      <c r="AA880" s="41" t="s">
        <v>400</v>
      </c>
      <c r="AB880" s="35" t="s">
        <v>377</v>
      </c>
      <c r="AC880">
        <v>4</v>
      </c>
      <c r="AD880">
        <v>52</v>
      </c>
      <c r="AE880" s="37" t="s">
        <v>471</v>
      </c>
      <c r="AF880">
        <v>13</v>
      </c>
      <c r="AG880">
        <v>13</v>
      </c>
      <c r="AH880">
        <v>12</v>
      </c>
      <c r="AI880">
        <v>8</v>
      </c>
      <c r="AL880" t="s">
        <v>34</v>
      </c>
      <c r="AX880" t="s">
        <v>1394</v>
      </c>
    </row>
    <row r="881" spans="1:50" hidden="1" x14ac:dyDescent="0.25">
      <c r="A881" s="21" t="s">
        <v>167</v>
      </c>
      <c r="B881" s="17" t="s">
        <v>197</v>
      </c>
      <c r="C881">
        <v>9.14</v>
      </c>
      <c r="D881">
        <v>8.94</v>
      </c>
      <c r="E881" s="15">
        <v>3</v>
      </c>
      <c r="F881" s="90"/>
      <c r="G881">
        <v>11</v>
      </c>
      <c r="H881">
        <v>7</v>
      </c>
      <c r="J881" s="54" t="s">
        <v>64</v>
      </c>
      <c r="K881" s="66" t="s">
        <v>356</v>
      </c>
      <c r="L881" s="24" t="s">
        <v>53</v>
      </c>
      <c r="M881" s="100"/>
      <c r="N881">
        <v>117</v>
      </c>
      <c r="O881">
        <v>128</v>
      </c>
      <c r="P881">
        <v>1111</v>
      </c>
      <c r="S881">
        <v>9.3000000000000007</v>
      </c>
      <c r="U881" s="31" t="str">
        <f>VLOOKUP(AF881, method!$A$1:$B$15, 2, 0)</f>
        <v>中後</v>
      </c>
      <c r="V881" s="42">
        <v>1200</v>
      </c>
      <c r="W881">
        <v>1</v>
      </c>
      <c r="X881">
        <v>7</v>
      </c>
      <c r="Y881">
        <v>12</v>
      </c>
      <c r="Z881">
        <v>25</v>
      </c>
      <c r="AA881" s="41" t="s">
        <v>400</v>
      </c>
      <c r="AB881" s="35" t="s">
        <v>377</v>
      </c>
      <c r="AC881">
        <v>4</v>
      </c>
      <c r="AD881">
        <v>52</v>
      </c>
      <c r="AE881" s="38" t="s">
        <v>511</v>
      </c>
      <c r="AF881">
        <v>10</v>
      </c>
      <c r="AG881">
        <v>10</v>
      </c>
      <c r="AH881">
        <v>3</v>
      </c>
      <c r="AL881" t="s">
        <v>34</v>
      </c>
      <c r="AX881" t="s">
        <v>1394</v>
      </c>
    </row>
    <row r="882" spans="1:50" hidden="1" x14ac:dyDescent="0.25">
      <c r="A882" s="21" t="s">
        <v>167</v>
      </c>
      <c r="B882" s="17" t="s">
        <v>197</v>
      </c>
      <c r="C882">
        <v>10.3</v>
      </c>
      <c r="D882">
        <v>10.4</v>
      </c>
      <c r="E882">
        <v>5</v>
      </c>
      <c r="G882">
        <v>11</v>
      </c>
      <c r="H882">
        <v>3</v>
      </c>
      <c r="J882" s="54" t="s">
        <v>64</v>
      </c>
      <c r="K882" s="66" t="s">
        <v>356</v>
      </c>
      <c r="L882" s="24" t="s">
        <v>53</v>
      </c>
      <c r="M882" s="100"/>
      <c r="N882">
        <v>117</v>
      </c>
      <c r="O882">
        <v>127</v>
      </c>
      <c r="P882">
        <v>1116</v>
      </c>
      <c r="S882">
        <v>3.4</v>
      </c>
      <c r="U882" s="33" t="str">
        <f>VLOOKUP(AF882, method!$A$1:$B$15, 2, 0)</f>
        <v>留後</v>
      </c>
      <c r="V882" s="42">
        <v>1200</v>
      </c>
      <c r="W882">
        <v>1</v>
      </c>
      <c r="X882">
        <v>12</v>
      </c>
      <c r="Y882">
        <v>11</v>
      </c>
      <c r="Z882">
        <v>25</v>
      </c>
      <c r="AA882" s="40" t="s">
        <v>376</v>
      </c>
      <c r="AB882" s="35" t="s">
        <v>370</v>
      </c>
      <c r="AC882">
        <v>4</v>
      </c>
      <c r="AD882">
        <v>52</v>
      </c>
      <c r="AE882" s="38" t="s">
        <v>447</v>
      </c>
      <c r="AF882">
        <v>12</v>
      </c>
      <c r="AG882">
        <v>12</v>
      </c>
      <c r="AH882">
        <v>5</v>
      </c>
      <c r="AL882" t="s">
        <v>34</v>
      </c>
      <c r="AX882" t="s">
        <v>1394</v>
      </c>
    </row>
    <row r="883" spans="1:50" hidden="1" x14ac:dyDescent="0.25">
      <c r="A883" s="21" t="s">
        <v>167</v>
      </c>
      <c r="B883" s="17" t="s">
        <v>197</v>
      </c>
      <c r="C883">
        <v>10.44</v>
      </c>
      <c r="D883">
        <v>10.44</v>
      </c>
      <c r="E883" s="15">
        <v>2</v>
      </c>
      <c r="F883" s="90"/>
      <c r="G883">
        <v>11</v>
      </c>
      <c r="H883">
        <v>2</v>
      </c>
      <c r="J883" s="54" t="s">
        <v>64</v>
      </c>
      <c r="K883" s="63" t="s">
        <v>191</v>
      </c>
      <c r="L883" s="24" t="s">
        <v>53</v>
      </c>
      <c r="M883" s="100"/>
      <c r="N883">
        <v>117</v>
      </c>
      <c r="O883">
        <v>128</v>
      </c>
      <c r="P883">
        <v>1101</v>
      </c>
      <c r="S883">
        <v>6.6</v>
      </c>
      <c r="U883" s="31" t="str">
        <f>VLOOKUP(AF883, method!$A$1:$B$15, 2, 0)</f>
        <v>中後</v>
      </c>
      <c r="V883" s="42">
        <v>1200</v>
      </c>
      <c r="W883">
        <v>1</v>
      </c>
      <c r="X883">
        <v>22</v>
      </c>
      <c r="Y883">
        <v>10</v>
      </c>
      <c r="Z883">
        <v>25</v>
      </c>
      <c r="AA883" s="40" t="s">
        <v>426</v>
      </c>
      <c r="AB883" s="35" t="s">
        <v>377</v>
      </c>
      <c r="AC883">
        <v>4</v>
      </c>
      <c r="AD883">
        <v>50</v>
      </c>
      <c r="AE883" s="38" t="s">
        <v>461</v>
      </c>
      <c r="AF883">
        <v>8</v>
      </c>
      <c r="AG883">
        <v>7</v>
      </c>
      <c r="AH883">
        <v>2</v>
      </c>
      <c r="AL883" t="s">
        <v>34</v>
      </c>
      <c r="AX883" t="s">
        <v>1394</v>
      </c>
    </row>
    <row r="884" spans="1:50" hidden="1" x14ac:dyDescent="0.25">
      <c r="A884" s="21" t="s">
        <v>167</v>
      </c>
      <c r="B884" s="17" t="s">
        <v>197</v>
      </c>
      <c r="C884">
        <v>9.82</v>
      </c>
      <c r="D884">
        <v>9.7199999999999989</v>
      </c>
      <c r="E884">
        <v>5</v>
      </c>
      <c r="G884">
        <v>11</v>
      </c>
      <c r="H884">
        <v>5</v>
      </c>
      <c r="J884" s="54" t="s">
        <v>64</v>
      </c>
      <c r="K884" s="51" t="s">
        <v>52</v>
      </c>
      <c r="L884" s="24" t="s">
        <v>53</v>
      </c>
      <c r="M884" s="100"/>
      <c r="N884">
        <v>117</v>
      </c>
      <c r="O884">
        <v>127</v>
      </c>
      <c r="P884">
        <v>1093</v>
      </c>
      <c r="S884">
        <v>22</v>
      </c>
      <c r="U884" s="31" t="str">
        <f>VLOOKUP(AF884, method!$A$1:$B$15, 2, 0)</f>
        <v>中後</v>
      </c>
      <c r="V884" s="42">
        <v>1200</v>
      </c>
      <c r="W884">
        <v>1</v>
      </c>
      <c r="X884">
        <v>6</v>
      </c>
      <c r="Y884">
        <v>4</v>
      </c>
      <c r="Z884">
        <v>25</v>
      </c>
      <c r="AA884" s="39" t="s">
        <v>390</v>
      </c>
      <c r="AB884" s="35" t="s">
        <v>377</v>
      </c>
      <c r="AC884">
        <v>4</v>
      </c>
      <c r="AD884">
        <v>52</v>
      </c>
      <c r="AE884" s="37" t="s">
        <v>440</v>
      </c>
      <c r="AF884">
        <v>9</v>
      </c>
      <c r="AG884">
        <v>8</v>
      </c>
      <c r="AH884">
        <v>5</v>
      </c>
      <c r="AL884" t="s">
        <v>94</v>
      </c>
      <c r="AX884" t="s">
        <v>1394</v>
      </c>
    </row>
    <row r="885" spans="1:50" hidden="1" x14ac:dyDescent="0.25">
      <c r="A885" s="21" t="s">
        <v>167</v>
      </c>
      <c r="B885" s="17" t="s">
        <v>197</v>
      </c>
      <c r="C885">
        <v>10.8</v>
      </c>
      <c r="D885">
        <v>10.6</v>
      </c>
      <c r="E885">
        <v>10</v>
      </c>
      <c r="G885">
        <v>11</v>
      </c>
      <c r="H885">
        <v>5</v>
      </c>
      <c r="J885" s="54" t="s">
        <v>64</v>
      </c>
      <c r="K885" s="50" t="s">
        <v>46</v>
      </c>
      <c r="L885" s="24" t="s">
        <v>53</v>
      </c>
      <c r="M885" s="100"/>
      <c r="N885">
        <v>117</v>
      </c>
      <c r="O885">
        <v>130</v>
      </c>
      <c r="P885">
        <v>1088</v>
      </c>
      <c r="S885">
        <v>4</v>
      </c>
      <c r="U885" s="31" t="str">
        <f>VLOOKUP(AF885, method!$A$1:$B$15, 2, 0)</f>
        <v>中後</v>
      </c>
      <c r="V885" s="42">
        <v>1200</v>
      </c>
      <c r="W885">
        <v>1</v>
      </c>
      <c r="X885">
        <v>5</v>
      </c>
      <c r="Y885">
        <v>3</v>
      </c>
      <c r="Z885">
        <v>25</v>
      </c>
      <c r="AA885" s="40" t="s">
        <v>446</v>
      </c>
      <c r="AB885" s="35" t="s">
        <v>377</v>
      </c>
      <c r="AC885">
        <v>4</v>
      </c>
      <c r="AD885">
        <v>52</v>
      </c>
      <c r="AE885" s="37" t="s">
        <v>473</v>
      </c>
      <c r="AF885">
        <v>8</v>
      </c>
      <c r="AG885">
        <v>9</v>
      </c>
      <c r="AH885">
        <v>10</v>
      </c>
      <c r="AL885" t="s">
        <v>181</v>
      </c>
      <c r="AX885" t="s">
        <v>1394</v>
      </c>
    </row>
    <row r="886" spans="1:50" hidden="1" x14ac:dyDescent="0.25">
      <c r="A886" s="21" t="s">
        <v>167</v>
      </c>
      <c r="B886" s="18" t="s">
        <v>200</v>
      </c>
      <c r="C886">
        <v>10.8</v>
      </c>
      <c r="D886">
        <v>10.200000000000001</v>
      </c>
      <c r="E886">
        <v>9</v>
      </c>
      <c r="G886">
        <v>3</v>
      </c>
      <c r="H886">
        <v>10</v>
      </c>
      <c r="J886" s="46" t="s">
        <v>351</v>
      </c>
      <c r="K886" s="55" t="s">
        <v>69</v>
      </c>
      <c r="L886" s="19" t="s">
        <v>28</v>
      </c>
      <c r="M886" s="95"/>
      <c r="N886">
        <v>109</v>
      </c>
      <c r="O886">
        <v>121</v>
      </c>
      <c r="P886">
        <v>1192</v>
      </c>
      <c r="S886">
        <v>23</v>
      </c>
      <c r="U886" s="32" t="str">
        <f>VLOOKUP(AF886, method!$A$1:$B$15, 2, 0)</f>
        <v>中前</v>
      </c>
      <c r="V886" s="42">
        <v>1200</v>
      </c>
      <c r="W886">
        <v>1</v>
      </c>
      <c r="X886">
        <v>15</v>
      </c>
      <c r="Y886">
        <v>7</v>
      </c>
      <c r="Z886">
        <v>26</v>
      </c>
      <c r="AA886" s="40" t="s">
        <v>398</v>
      </c>
      <c r="AB886" s="35" t="s">
        <v>377</v>
      </c>
      <c r="AC886">
        <v>4</v>
      </c>
      <c r="AD886">
        <v>43</v>
      </c>
      <c r="AE886" s="37">
        <v>5</v>
      </c>
      <c r="AF886">
        <v>6</v>
      </c>
      <c r="AG886">
        <v>6</v>
      </c>
      <c r="AH886">
        <v>9</v>
      </c>
      <c r="AL886" t="s">
        <v>201</v>
      </c>
      <c r="AX886" t="s">
        <v>1394</v>
      </c>
    </row>
    <row r="887" spans="1:50" hidden="1" x14ac:dyDescent="0.25">
      <c r="A887" s="21" t="s">
        <v>167</v>
      </c>
      <c r="B887" s="18" t="s">
        <v>200</v>
      </c>
      <c r="C887">
        <v>9.85</v>
      </c>
      <c r="D887">
        <v>9.4499999999999993</v>
      </c>
      <c r="E887">
        <v>6</v>
      </c>
      <c r="G887">
        <v>3</v>
      </c>
      <c r="H887">
        <v>4</v>
      </c>
      <c r="J887" s="46" t="s">
        <v>351</v>
      </c>
      <c r="K887" s="55" t="s">
        <v>69</v>
      </c>
      <c r="L887" s="19" t="s">
        <v>28</v>
      </c>
      <c r="M887" s="95"/>
      <c r="N887">
        <v>109</v>
      </c>
      <c r="O887">
        <v>122</v>
      </c>
      <c r="P887">
        <v>1190</v>
      </c>
      <c r="S887">
        <v>5.8</v>
      </c>
      <c r="U887" s="32" t="str">
        <f>VLOOKUP(AF887, method!$A$1:$B$15, 2, 0)</f>
        <v>中前</v>
      </c>
      <c r="V887" s="42">
        <v>1200</v>
      </c>
      <c r="W887">
        <v>1</v>
      </c>
      <c r="X887">
        <v>10</v>
      </c>
      <c r="Y887">
        <v>6</v>
      </c>
      <c r="Z887">
        <v>26</v>
      </c>
      <c r="AA887" s="40" t="s">
        <v>446</v>
      </c>
      <c r="AB887" s="35" t="s">
        <v>377</v>
      </c>
      <c r="AC887">
        <v>4</v>
      </c>
      <c r="AD887">
        <v>45</v>
      </c>
      <c r="AE887" s="37">
        <v>3</v>
      </c>
      <c r="AF887">
        <v>7</v>
      </c>
      <c r="AG887">
        <v>7</v>
      </c>
      <c r="AH887">
        <v>6</v>
      </c>
      <c r="AL887" t="s">
        <v>201</v>
      </c>
      <c r="AX887" t="s">
        <v>1394</v>
      </c>
    </row>
    <row r="888" spans="1:50" hidden="1" x14ac:dyDescent="0.25">
      <c r="A888" s="21" t="s">
        <v>167</v>
      </c>
      <c r="B888" s="18" t="s">
        <v>200</v>
      </c>
      <c r="C888">
        <v>10.5</v>
      </c>
      <c r="D888">
        <v>10.1</v>
      </c>
      <c r="E888">
        <v>5</v>
      </c>
      <c r="G888">
        <v>3</v>
      </c>
      <c r="H888">
        <v>2</v>
      </c>
      <c r="J888" s="46" t="s">
        <v>351</v>
      </c>
      <c r="K888" s="45" t="s">
        <v>22</v>
      </c>
      <c r="L888" s="19" t="s">
        <v>28</v>
      </c>
      <c r="M888" s="95"/>
      <c r="N888">
        <v>109</v>
      </c>
      <c r="O888">
        <v>122</v>
      </c>
      <c r="P888">
        <v>1195</v>
      </c>
      <c r="S888">
        <v>10</v>
      </c>
      <c r="U888" s="32" t="str">
        <f>VLOOKUP(AF888, method!$A$1:$B$15, 2, 0)</f>
        <v>中前</v>
      </c>
      <c r="V888" s="42">
        <v>1200</v>
      </c>
      <c r="W888">
        <v>1</v>
      </c>
      <c r="X888">
        <v>27</v>
      </c>
      <c r="Y888">
        <v>5</v>
      </c>
      <c r="Z888">
        <v>26</v>
      </c>
      <c r="AA888" s="40" t="s">
        <v>426</v>
      </c>
      <c r="AB888" s="35" t="s">
        <v>370</v>
      </c>
      <c r="AC888">
        <v>4</v>
      </c>
      <c r="AD888">
        <v>47</v>
      </c>
      <c r="AE888" s="38">
        <v>2</v>
      </c>
      <c r="AF888">
        <v>5</v>
      </c>
      <c r="AG888">
        <v>6</v>
      </c>
      <c r="AH888">
        <v>5</v>
      </c>
      <c r="AL888" t="s">
        <v>311</v>
      </c>
      <c r="AX888" t="s">
        <v>1394</v>
      </c>
    </row>
    <row r="889" spans="1:50" hidden="1" x14ac:dyDescent="0.25">
      <c r="A889" s="21" t="s">
        <v>167</v>
      </c>
      <c r="B889" s="18" t="s">
        <v>200</v>
      </c>
      <c r="C889">
        <v>10.24</v>
      </c>
      <c r="D889">
        <v>9.74</v>
      </c>
      <c r="E889">
        <v>6</v>
      </c>
      <c r="G889">
        <v>3</v>
      </c>
      <c r="H889">
        <v>3</v>
      </c>
      <c r="J889" s="46" t="s">
        <v>351</v>
      </c>
      <c r="K889" s="45" t="s">
        <v>22</v>
      </c>
      <c r="L889" s="19" t="s">
        <v>28</v>
      </c>
      <c r="M889" s="95"/>
      <c r="N889">
        <v>109</v>
      </c>
      <c r="O889">
        <v>124</v>
      </c>
      <c r="P889">
        <v>1182</v>
      </c>
      <c r="S889">
        <v>31</v>
      </c>
      <c r="U889" s="31" t="str">
        <f>VLOOKUP(AF889, method!$A$1:$B$15, 2, 0)</f>
        <v>中後</v>
      </c>
      <c r="V889" s="42">
        <v>1200</v>
      </c>
      <c r="W889">
        <v>1</v>
      </c>
      <c r="X889">
        <v>13</v>
      </c>
      <c r="Y889">
        <v>5</v>
      </c>
      <c r="Z889">
        <v>26</v>
      </c>
      <c r="AA889" s="40" t="s">
        <v>446</v>
      </c>
      <c r="AB889" s="35" t="s">
        <v>370</v>
      </c>
      <c r="AC889">
        <v>4</v>
      </c>
      <c r="AD889">
        <v>49</v>
      </c>
      <c r="AE889" s="38" t="s">
        <v>517</v>
      </c>
      <c r="AF889">
        <v>9</v>
      </c>
      <c r="AG889">
        <v>8</v>
      </c>
      <c r="AH889">
        <v>6</v>
      </c>
      <c r="AL889" t="s">
        <v>39</v>
      </c>
      <c r="AX889" t="s">
        <v>1394</v>
      </c>
    </row>
    <row r="890" spans="1:50" hidden="1" x14ac:dyDescent="0.25">
      <c r="A890" s="21" t="s">
        <v>167</v>
      </c>
      <c r="B890" s="18" t="s">
        <v>200</v>
      </c>
      <c r="C890">
        <v>10.49</v>
      </c>
      <c r="D890">
        <v>9.89</v>
      </c>
      <c r="E890">
        <v>6</v>
      </c>
      <c r="G890">
        <v>3</v>
      </c>
      <c r="H890">
        <v>4</v>
      </c>
      <c r="J890" s="46" t="s">
        <v>351</v>
      </c>
      <c r="K890" s="45" t="s">
        <v>22</v>
      </c>
      <c r="L890" s="19" t="s">
        <v>28</v>
      </c>
      <c r="M890" s="95"/>
      <c r="N890">
        <v>109</v>
      </c>
      <c r="O890">
        <v>126</v>
      </c>
      <c r="P890">
        <v>1185</v>
      </c>
      <c r="S890">
        <v>10</v>
      </c>
      <c r="U890" s="31" t="str">
        <f>VLOOKUP(AF890, method!$A$1:$B$15, 2, 0)</f>
        <v>中後</v>
      </c>
      <c r="V890" s="42">
        <v>1200</v>
      </c>
      <c r="W890">
        <v>1</v>
      </c>
      <c r="X890">
        <v>22</v>
      </c>
      <c r="Y890">
        <v>4</v>
      </c>
      <c r="Z890">
        <v>26</v>
      </c>
      <c r="AA890" s="40" t="s">
        <v>426</v>
      </c>
      <c r="AB890" s="35" t="s">
        <v>370</v>
      </c>
      <c r="AC890">
        <v>4</v>
      </c>
      <c r="AD890">
        <v>51</v>
      </c>
      <c r="AE890" s="38">
        <v>2</v>
      </c>
      <c r="AF890">
        <v>8</v>
      </c>
      <c r="AG890">
        <v>7</v>
      </c>
      <c r="AH890">
        <v>6</v>
      </c>
      <c r="AL890" t="s">
        <v>39</v>
      </c>
      <c r="AX890" t="s">
        <v>1394</v>
      </c>
    </row>
    <row r="891" spans="1:50" hidden="1" x14ac:dyDescent="0.25">
      <c r="A891" s="21" t="s">
        <v>167</v>
      </c>
      <c r="B891" s="18" t="s">
        <v>200</v>
      </c>
      <c r="C891">
        <v>9.3800000000000008</v>
      </c>
      <c r="D891">
        <v>8.5800000000000018</v>
      </c>
      <c r="E891" s="106">
        <v>5</v>
      </c>
      <c r="G891">
        <v>3</v>
      </c>
      <c r="H891">
        <v>8</v>
      </c>
      <c r="J891" s="46" t="s">
        <v>351</v>
      </c>
      <c r="K891" s="55" t="s">
        <v>69</v>
      </c>
      <c r="L891" s="19" t="s">
        <v>28</v>
      </c>
      <c r="M891" s="95"/>
      <c r="N891">
        <v>109</v>
      </c>
      <c r="O891">
        <v>127</v>
      </c>
      <c r="P891">
        <v>1180</v>
      </c>
      <c r="S891">
        <v>33</v>
      </c>
      <c r="U891" s="31" t="str">
        <f>VLOOKUP(AF891, method!$A$1:$B$15, 2, 0)</f>
        <v>中後</v>
      </c>
      <c r="V891" s="42">
        <v>1200</v>
      </c>
      <c r="W891">
        <v>1</v>
      </c>
      <c r="X891">
        <v>1</v>
      </c>
      <c r="Y891">
        <v>4</v>
      </c>
      <c r="Z891">
        <v>26</v>
      </c>
      <c r="AA891" s="41" t="s">
        <v>400</v>
      </c>
      <c r="AB891" s="35" t="s">
        <v>377</v>
      </c>
      <c r="AC891">
        <v>4</v>
      </c>
      <c r="AD891">
        <v>52</v>
      </c>
      <c r="AE891" s="38">
        <v>2</v>
      </c>
      <c r="AF891">
        <v>10</v>
      </c>
      <c r="AG891">
        <v>7</v>
      </c>
      <c r="AH891">
        <v>5</v>
      </c>
      <c r="AL891" t="s">
        <v>39</v>
      </c>
      <c r="AX891" t="s">
        <v>1394</v>
      </c>
    </row>
    <row r="892" spans="1:50" hidden="1" x14ac:dyDescent="0.25">
      <c r="A892" s="21" t="s">
        <v>167</v>
      </c>
      <c r="B892" s="18" t="s">
        <v>200</v>
      </c>
      <c r="C892">
        <v>9.8800000000000008</v>
      </c>
      <c r="D892">
        <v>9.0800000000000018</v>
      </c>
      <c r="E892">
        <v>5</v>
      </c>
      <c r="G892">
        <v>3</v>
      </c>
      <c r="H892">
        <v>9</v>
      </c>
      <c r="J892" s="46" t="s">
        <v>351</v>
      </c>
      <c r="K892" s="45" t="s">
        <v>22</v>
      </c>
      <c r="L892" s="19" t="s">
        <v>28</v>
      </c>
      <c r="M892" s="95"/>
      <c r="N892">
        <v>109</v>
      </c>
      <c r="O892">
        <v>127</v>
      </c>
      <c r="P892">
        <v>1182</v>
      </c>
      <c r="S892">
        <v>27</v>
      </c>
      <c r="U892" s="31" t="str">
        <f>VLOOKUP(AF892, method!$A$1:$B$15, 2, 0)</f>
        <v>中後</v>
      </c>
      <c r="V892" s="42">
        <v>1200</v>
      </c>
      <c r="W892">
        <v>1</v>
      </c>
      <c r="X892">
        <v>18</v>
      </c>
      <c r="Y892">
        <v>3</v>
      </c>
      <c r="Z892">
        <v>26</v>
      </c>
      <c r="AA892" s="40" t="s">
        <v>376</v>
      </c>
      <c r="AB892" s="35" t="s">
        <v>370</v>
      </c>
      <c r="AC892">
        <v>4</v>
      </c>
      <c r="AD892">
        <v>52</v>
      </c>
      <c r="AE892" s="38" t="s">
        <v>447</v>
      </c>
      <c r="AF892">
        <v>10</v>
      </c>
      <c r="AG892">
        <v>10</v>
      </c>
      <c r="AH892">
        <v>5</v>
      </c>
      <c r="AL892" t="s">
        <v>39</v>
      </c>
      <c r="AX892" t="s">
        <v>1394</v>
      </c>
    </row>
    <row r="893" spans="1:50" hidden="1" x14ac:dyDescent="0.25">
      <c r="A893" s="21" t="s">
        <v>167</v>
      </c>
      <c r="B893" s="18" t="s">
        <v>200</v>
      </c>
      <c r="C893">
        <v>10.82</v>
      </c>
      <c r="D893">
        <v>10.020000000000001</v>
      </c>
      <c r="E893">
        <v>9</v>
      </c>
      <c r="G893">
        <v>3</v>
      </c>
      <c r="H893">
        <v>10</v>
      </c>
      <c r="J893" s="46" t="s">
        <v>351</v>
      </c>
      <c r="K893" s="45" t="s">
        <v>22</v>
      </c>
      <c r="L893" s="19" t="s">
        <v>28</v>
      </c>
      <c r="M893" s="95"/>
      <c r="N893">
        <v>109</v>
      </c>
      <c r="O893">
        <v>127</v>
      </c>
      <c r="P893">
        <v>1183</v>
      </c>
      <c r="S893">
        <v>9.1</v>
      </c>
      <c r="U893" s="32" t="str">
        <f>VLOOKUP(AF893, method!$A$1:$B$15, 2, 0)</f>
        <v>中前</v>
      </c>
      <c r="V893" s="42">
        <v>1200</v>
      </c>
      <c r="W893">
        <v>1</v>
      </c>
      <c r="X893">
        <v>25</v>
      </c>
      <c r="Y893">
        <v>2</v>
      </c>
      <c r="Z893">
        <v>26</v>
      </c>
      <c r="AA893" s="40" t="s">
        <v>426</v>
      </c>
      <c r="AB893" s="35" t="s">
        <v>377</v>
      </c>
      <c r="AC893">
        <v>4</v>
      </c>
      <c r="AD893">
        <v>52</v>
      </c>
      <c r="AE893" s="37" t="s">
        <v>467</v>
      </c>
      <c r="AF893">
        <v>5</v>
      </c>
      <c r="AG893">
        <v>2</v>
      </c>
      <c r="AH893">
        <v>9</v>
      </c>
      <c r="AL893" t="s">
        <v>39</v>
      </c>
      <c r="AX893" t="s">
        <v>1394</v>
      </c>
    </row>
    <row r="894" spans="1:50" hidden="1" x14ac:dyDescent="0.25">
      <c r="A894" s="21" t="s">
        <v>167</v>
      </c>
      <c r="B894" s="18" t="s">
        <v>200</v>
      </c>
      <c r="C894">
        <v>9.48</v>
      </c>
      <c r="D894">
        <v>8.7800000000000011</v>
      </c>
      <c r="E894" s="15">
        <v>2</v>
      </c>
      <c r="F894" s="90"/>
      <c r="G894">
        <v>3</v>
      </c>
      <c r="H894">
        <v>1</v>
      </c>
      <c r="J894" s="46" t="s">
        <v>351</v>
      </c>
      <c r="K894" s="45" t="s">
        <v>22</v>
      </c>
      <c r="L894" s="19" t="s">
        <v>28</v>
      </c>
      <c r="M894" s="95"/>
      <c r="N894">
        <v>109</v>
      </c>
      <c r="O894">
        <v>129</v>
      </c>
      <c r="P894">
        <v>1181</v>
      </c>
      <c r="S894">
        <v>4.4000000000000004</v>
      </c>
      <c r="U894" s="32" t="str">
        <f>VLOOKUP(AF894, method!$A$1:$B$15, 2, 0)</f>
        <v>中前</v>
      </c>
      <c r="V894" s="42">
        <v>1200</v>
      </c>
      <c r="W894">
        <v>1</v>
      </c>
      <c r="X894">
        <v>4</v>
      </c>
      <c r="Y894">
        <v>2</v>
      </c>
      <c r="Z894">
        <v>26</v>
      </c>
      <c r="AA894" s="40" t="s">
        <v>446</v>
      </c>
      <c r="AB894" s="35" t="s">
        <v>370</v>
      </c>
      <c r="AC894">
        <v>4</v>
      </c>
      <c r="AD894">
        <v>50</v>
      </c>
      <c r="AE894" s="38" t="s">
        <v>470</v>
      </c>
      <c r="AF894">
        <v>5</v>
      </c>
      <c r="AG894">
        <v>3</v>
      </c>
      <c r="AH894">
        <v>2</v>
      </c>
      <c r="AL894" t="s">
        <v>39</v>
      </c>
      <c r="AX894" t="s">
        <v>1394</v>
      </c>
    </row>
    <row r="895" spans="1:50" hidden="1" x14ac:dyDescent="0.25">
      <c r="A895" s="21" t="s">
        <v>167</v>
      </c>
      <c r="B895" s="18" t="s">
        <v>200</v>
      </c>
      <c r="C895">
        <v>10.69</v>
      </c>
      <c r="D895">
        <v>10.29</v>
      </c>
      <c r="E895" s="15">
        <v>1</v>
      </c>
      <c r="F895" s="90"/>
      <c r="G895">
        <v>3</v>
      </c>
      <c r="H895">
        <v>5</v>
      </c>
      <c r="J895" s="46" t="s">
        <v>351</v>
      </c>
      <c r="K895" s="45" t="s">
        <v>22</v>
      </c>
      <c r="L895" s="19" t="s">
        <v>28</v>
      </c>
      <c r="M895" s="95"/>
      <c r="N895">
        <v>109</v>
      </c>
      <c r="O895">
        <v>121</v>
      </c>
      <c r="P895">
        <v>1192</v>
      </c>
      <c r="S895">
        <v>7.7</v>
      </c>
      <c r="U895" s="32" t="str">
        <f>VLOOKUP(AF895, method!$A$1:$B$15, 2, 0)</f>
        <v>中前</v>
      </c>
      <c r="V895" s="42">
        <v>1200</v>
      </c>
      <c r="W895">
        <v>1</v>
      </c>
      <c r="X895">
        <v>7</v>
      </c>
      <c r="Y895">
        <v>1</v>
      </c>
      <c r="Z895">
        <v>26</v>
      </c>
      <c r="AA895" s="40" t="s">
        <v>376</v>
      </c>
      <c r="AB895" s="35" t="s">
        <v>377</v>
      </c>
      <c r="AC895">
        <v>4</v>
      </c>
      <c r="AD895">
        <v>44</v>
      </c>
      <c r="AE895" s="38" t="s">
        <v>461</v>
      </c>
      <c r="AF895">
        <v>4</v>
      </c>
      <c r="AG895">
        <v>5</v>
      </c>
      <c r="AH895">
        <v>1</v>
      </c>
      <c r="AL895" t="s">
        <v>39</v>
      </c>
      <c r="AX895" t="s">
        <v>1394</v>
      </c>
    </row>
    <row r="896" spans="1:50" hidden="1" x14ac:dyDescent="0.25">
      <c r="A896" s="21" t="s">
        <v>167</v>
      </c>
      <c r="B896" s="18" t="s">
        <v>200</v>
      </c>
      <c r="C896">
        <v>11.2</v>
      </c>
      <c r="D896">
        <v>10.799999999999999</v>
      </c>
      <c r="E896">
        <v>9</v>
      </c>
      <c r="G896">
        <v>3</v>
      </c>
      <c r="H896">
        <v>5</v>
      </c>
      <c r="J896" s="46" t="s">
        <v>351</v>
      </c>
      <c r="K896" s="78" t="s">
        <v>599</v>
      </c>
      <c r="L896" s="19" t="s">
        <v>28</v>
      </c>
      <c r="M896" s="95"/>
      <c r="N896">
        <v>109</v>
      </c>
      <c r="O896">
        <v>122</v>
      </c>
      <c r="P896">
        <v>1185</v>
      </c>
      <c r="S896">
        <v>4.2</v>
      </c>
      <c r="U896" s="32" t="str">
        <f>VLOOKUP(AF896, method!$A$1:$B$15, 2, 0)</f>
        <v>中前</v>
      </c>
      <c r="V896" s="42">
        <v>1200</v>
      </c>
      <c r="W896">
        <v>1</v>
      </c>
      <c r="X896">
        <v>23</v>
      </c>
      <c r="Y896">
        <v>12</v>
      </c>
      <c r="Z896">
        <v>25</v>
      </c>
      <c r="AA896" s="40" t="s">
        <v>398</v>
      </c>
      <c r="AB896" s="35" t="s">
        <v>377</v>
      </c>
      <c r="AC896">
        <v>4</v>
      </c>
      <c r="AD896">
        <v>45</v>
      </c>
      <c r="AE896" s="37" t="s">
        <v>416</v>
      </c>
      <c r="AF896">
        <v>6</v>
      </c>
      <c r="AG896">
        <v>10</v>
      </c>
      <c r="AH896">
        <v>9</v>
      </c>
      <c r="AL896" t="s">
        <v>507</v>
      </c>
      <c r="AX896" t="s">
        <v>1394</v>
      </c>
    </row>
    <row r="897" spans="1:50" hidden="1" x14ac:dyDescent="0.25">
      <c r="A897" s="21" t="s">
        <v>167</v>
      </c>
      <c r="B897" s="18" t="s">
        <v>200</v>
      </c>
      <c r="C897">
        <v>9.93</v>
      </c>
      <c r="D897">
        <v>9.43</v>
      </c>
      <c r="E897">
        <v>8</v>
      </c>
      <c r="G897">
        <v>3</v>
      </c>
      <c r="H897">
        <v>6</v>
      </c>
      <c r="J897" s="46" t="s">
        <v>351</v>
      </c>
      <c r="K897" s="74" t="s">
        <v>357</v>
      </c>
      <c r="L897" s="19" t="s">
        <v>28</v>
      </c>
      <c r="M897" s="95"/>
      <c r="N897">
        <v>109</v>
      </c>
      <c r="O897">
        <v>123</v>
      </c>
      <c r="P897">
        <v>1180</v>
      </c>
      <c r="S897">
        <v>11</v>
      </c>
      <c r="U897" s="32" t="str">
        <f>VLOOKUP(AF897, method!$A$1:$B$15, 2, 0)</f>
        <v>中前</v>
      </c>
      <c r="V897" s="42">
        <v>1200</v>
      </c>
      <c r="W897">
        <v>1</v>
      </c>
      <c r="X897">
        <v>7</v>
      </c>
      <c r="Y897">
        <v>12</v>
      </c>
      <c r="Z897">
        <v>25</v>
      </c>
      <c r="AA897" s="41" t="s">
        <v>400</v>
      </c>
      <c r="AB897" s="35" t="s">
        <v>377</v>
      </c>
      <c r="AC897">
        <v>4</v>
      </c>
      <c r="AD897">
        <v>47</v>
      </c>
      <c r="AE897" s="37" t="s">
        <v>408</v>
      </c>
      <c r="AF897">
        <v>7</v>
      </c>
      <c r="AG897">
        <v>9</v>
      </c>
      <c r="AH897">
        <v>8</v>
      </c>
      <c r="AL897" t="s">
        <v>34</v>
      </c>
      <c r="AX897" t="s">
        <v>1394</v>
      </c>
    </row>
    <row r="898" spans="1:50" hidden="1" x14ac:dyDescent="0.25">
      <c r="A898" s="21" t="s">
        <v>167</v>
      </c>
      <c r="B898" s="18" t="s">
        <v>200</v>
      </c>
      <c r="C898">
        <v>10.8</v>
      </c>
      <c r="D898">
        <v>10.600000000000001</v>
      </c>
      <c r="E898">
        <v>4</v>
      </c>
      <c r="G898">
        <v>3</v>
      </c>
      <c r="H898">
        <v>6</v>
      </c>
      <c r="J898" s="46" t="s">
        <v>351</v>
      </c>
      <c r="K898" s="46" t="s">
        <v>351</v>
      </c>
      <c r="L898" s="19" t="s">
        <v>28</v>
      </c>
      <c r="M898" s="95"/>
      <c r="N898">
        <v>109</v>
      </c>
      <c r="O898">
        <v>115</v>
      </c>
      <c r="P898">
        <v>1202</v>
      </c>
      <c r="S898">
        <v>8</v>
      </c>
      <c r="U898" s="31" t="str">
        <f>VLOOKUP(AF898, method!$A$1:$B$15, 2, 0)</f>
        <v>中後</v>
      </c>
      <c r="V898" s="42">
        <v>1200</v>
      </c>
      <c r="W898">
        <v>1</v>
      </c>
      <c r="X898">
        <v>30</v>
      </c>
      <c r="Y898">
        <v>10</v>
      </c>
      <c r="Z898">
        <v>25</v>
      </c>
      <c r="AA898" s="41" t="s">
        <v>400</v>
      </c>
      <c r="AB898" s="35" t="s">
        <v>377</v>
      </c>
      <c r="AC898">
        <v>4</v>
      </c>
      <c r="AD898">
        <v>47</v>
      </c>
      <c r="AE898" s="38" t="s">
        <v>470</v>
      </c>
      <c r="AF898">
        <v>10</v>
      </c>
      <c r="AG898">
        <v>8</v>
      </c>
      <c r="AH898">
        <v>4</v>
      </c>
      <c r="AL898" t="s">
        <v>34</v>
      </c>
      <c r="AX898" t="s">
        <v>1394</v>
      </c>
    </row>
    <row r="899" spans="1:50" hidden="1" x14ac:dyDescent="0.25">
      <c r="A899" s="21" t="s">
        <v>167</v>
      </c>
      <c r="B899" s="18" t="s">
        <v>200</v>
      </c>
      <c r="C899">
        <v>9.6999999999999993</v>
      </c>
      <c r="D899">
        <v>9.2999999999999989</v>
      </c>
      <c r="E899" s="15">
        <v>3</v>
      </c>
      <c r="F899" s="90"/>
      <c r="G899">
        <v>3</v>
      </c>
      <c r="H899">
        <v>5</v>
      </c>
      <c r="J899" s="46" t="s">
        <v>351</v>
      </c>
      <c r="K899" s="45" t="s">
        <v>22</v>
      </c>
      <c r="L899" s="19" t="s">
        <v>28</v>
      </c>
      <c r="M899" s="95"/>
      <c r="N899">
        <v>109</v>
      </c>
      <c r="O899">
        <v>122</v>
      </c>
      <c r="P899">
        <v>1196</v>
      </c>
      <c r="S899">
        <v>4.7</v>
      </c>
      <c r="U899" s="32" t="str">
        <f>VLOOKUP(AF899, method!$A$1:$B$15, 2, 0)</f>
        <v>中前</v>
      </c>
      <c r="V899" s="42">
        <v>1200</v>
      </c>
      <c r="W899">
        <v>1</v>
      </c>
      <c r="X899">
        <v>15</v>
      </c>
      <c r="Y899">
        <v>10</v>
      </c>
      <c r="Z899">
        <v>25</v>
      </c>
      <c r="AA899" s="40" t="s">
        <v>376</v>
      </c>
      <c r="AB899" s="35" t="s">
        <v>370</v>
      </c>
      <c r="AC899">
        <v>4</v>
      </c>
      <c r="AD899">
        <v>47</v>
      </c>
      <c r="AE899" s="38" t="s">
        <v>550</v>
      </c>
      <c r="AF899">
        <v>7</v>
      </c>
      <c r="AG899">
        <v>7</v>
      </c>
      <c r="AH899">
        <v>3</v>
      </c>
      <c r="AL899" t="s">
        <v>34</v>
      </c>
      <c r="AX899" t="s">
        <v>1394</v>
      </c>
    </row>
    <row r="900" spans="1:50" hidden="1" x14ac:dyDescent="0.25">
      <c r="A900" s="21" t="s">
        <v>167</v>
      </c>
      <c r="B900" s="18" t="s">
        <v>200</v>
      </c>
      <c r="C900">
        <v>11.63</v>
      </c>
      <c r="D900">
        <v>10.93</v>
      </c>
      <c r="E900">
        <v>12</v>
      </c>
      <c r="G900">
        <v>3</v>
      </c>
      <c r="H900">
        <v>12</v>
      </c>
      <c r="J900" s="46" t="s">
        <v>351</v>
      </c>
      <c r="K900" s="46" t="s">
        <v>351</v>
      </c>
      <c r="L900" s="19" t="s">
        <v>28</v>
      </c>
      <c r="M900" s="95"/>
      <c r="N900">
        <v>109</v>
      </c>
      <c r="O900">
        <v>119</v>
      </c>
      <c r="P900">
        <v>1195</v>
      </c>
      <c r="S900">
        <v>11</v>
      </c>
      <c r="U900" s="30" t="str">
        <f>VLOOKUP(AF900, method!$A$1:$B$15, 2, 0)</f>
        <v>放頭</v>
      </c>
      <c r="V900" s="42">
        <v>1200</v>
      </c>
      <c r="W900">
        <v>1</v>
      </c>
      <c r="X900">
        <v>28</v>
      </c>
      <c r="Y900">
        <v>9</v>
      </c>
      <c r="Z900">
        <v>25</v>
      </c>
      <c r="AA900" s="41" t="s">
        <v>400</v>
      </c>
      <c r="AB900" s="35" t="s">
        <v>377</v>
      </c>
      <c r="AC900">
        <v>4</v>
      </c>
      <c r="AD900">
        <v>49</v>
      </c>
      <c r="AE900" s="37" t="s">
        <v>716</v>
      </c>
      <c r="AF900">
        <v>1</v>
      </c>
      <c r="AG900">
        <v>2</v>
      </c>
      <c r="AH900">
        <v>12</v>
      </c>
      <c r="AL900" t="s">
        <v>34</v>
      </c>
      <c r="AX900" t="s">
        <v>1394</v>
      </c>
    </row>
    <row r="901" spans="1:50" hidden="1" x14ac:dyDescent="0.25">
      <c r="A901" s="21" t="s">
        <v>167</v>
      </c>
      <c r="B901" s="18" t="s">
        <v>200</v>
      </c>
      <c r="C901">
        <v>9.8699999999999992</v>
      </c>
      <c r="D901">
        <v>9.67</v>
      </c>
      <c r="E901">
        <v>5</v>
      </c>
      <c r="G901">
        <v>3</v>
      </c>
      <c r="H901">
        <v>5</v>
      </c>
      <c r="J901" s="46" t="s">
        <v>351</v>
      </c>
      <c r="K901" s="46" t="s">
        <v>351</v>
      </c>
      <c r="L901" s="19" t="s">
        <v>28</v>
      </c>
      <c r="M901" s="95"/>
      <c r="N901">
        <v>109</v>
      </c>
      <c r="O901">
        <v>116</v>
      </c>
      <c r="P901">
        <v>1191</v>
      </c>
      <c r="S901">
        <v>4.0999999999999996</v>
      </c>
      <c r="U901" s="31" t="str">
        <f>VLOOKUP(AF901, method!$A$1:$B$15, 2, 0)</f>
        <v>中後</v>
      </c>
      <c r="V901" s="42">
        <v>1200</v>
      </c>
      <c r="W901">
        <v>1</v>
      </c>
      <c r="X901">
        <v>14</v>
      </c>
      <c r="Y901">
        <v>9</v>
      </c>
      <c r="Z901">
        <v>25</v>
      </c>
      <c r="AA901" s="41" t="s">
        <v>400</v>
      </c>
      <c r="AB901" s="35" t="s">
        <v>377</v>
      </c>
      <c r="AC901">
        <v>4</v>
      </c>
      <c r="AD901">
        <v>49</v>
      </c>
      <c r="AE901" s="38" t="s">
        <v>447</v>
      </c>
      <c r="AF901">
        <v>8</v>
      </c>
      <c r="AG901">
        <v>7</v>
      </c>
      <c r="AH901">
        <v>5</v>
      </c>
      <c r="AL901" t="s">
        <v>34</v>
      </c>
      <c r="AX901" t="s">
        <v>1394</v>
      </c>
    </row>
    <row r="902" spans="1:50" hidden="1" x14ac:dyDescent="0.25">
      <c r="A902" s="21" t="s">
        <v>167</v>
      </c>
      <c r="B902" s="18" t="s">
        <v>200</v>
      </c>
      <c r="C902">
        <v>9.32</v>
      </c>
      <c r="D902">
        <v>8.82</v>
      </c>
      <c r="E902">
        <v>4</v>
      </c>
      <c r="G902">
        <v>3</v>
      </c>
      <c r="H902">
        <v>5</v>
      </c>
      <c r="J902" s="46" t="s">
        <v>351</v>
      </c>
      <c r="K902" s="53" t="s">
        <v>60</v>
      </c>
      <c r="L902" s="19" t="s">
        <v>28</v>
      </c>
      <c r="M902" s="95"/>
      <c r="N902">
        <v>109</v>
      </c>
      <c r="O902">
        <v>123</v>
      </c>
      <c r="P902">
        <v>1180</v>
      </c>
      <c r="S902">
        <v>17</v>
      </c>
      <c r="U902" s="31" t="str">
        <f>VLOOKUP(AF902, method!$A$1:$B$15, 2, 0)</f>
        <v>中後</v>
      </c>
      <c r="V902" s="42">
        <v>1200</v>
      </c>
      <c r="W902">
        <v>1</v>
      </c>
      <c r="X902">
        <v>16</v>
      </c>
      <c r="Y902">
        <v>7</v>
      </c>
      <c r="Z902">
        <v>25</v>
      </c>
      <c r="AA902" s="40" t="s">
        <v>426</v>
      </c>
      <c r="AB902" s="35" t="s">
        <v>370</v>
      </c>
      <c r="AC902">
        <v>4</v>
      </c>
      <c r="AD902">
        <v>48</v>
      </c>
      <c r="AE902" s="38" t="s">
        <v>579</v>
      </c>
      <c r="AF902">
        <v>10</v>
      </c>
      <c r="AG902">
        <v>10</v>
      </c>
      <c r="AH902">
        <v>4</v>
      </c>
      <c r="AL902" t="s">
        <v>34</v>
      </c>
      <c r="AX902" t="s">
        <v>1394</v>
      </c>
    </row>
    <row r="903" spans="1:50" hidden="1" x14ac:dyDescent="0.25">
      <c r="A903" s="21" t="s">
        <v>167</v>
      </c>
      <c r="B903" s="18" t="s">
        <v>200</v>
      </c>
      <c r="C903">
        <v>11.53</v>
      </c>
      <c r="D903">
        <v>10.83</v>
      </c>
      <c r="E903">
        <v>9</v>
      </c>
      <c r="G903">
        <v>3</v>
      </c>
      <c r="H903">
        <v>10</v>
      </c>
      <c r="J903" s="46" t="s">
        <v>351</v>
      </c>
      <c r="K903" s="75" t="s">
        <v>346</v>
      </c>
      <c r="L903" s="19" t="s">
        <v>28</v>
      </c>
      <c r="M903" s="95"/>
      <c r="N903">
        <v>109</v>
      </c>
      <c r="O903">
        <v>124</v>
      </c>
      <c r="P903">
        <v>1177</v>
      </c>
      <c r="S903">
        <v>10</v>
      </c>
      <c r="U903" s="31" t="str">
        <f>VLOOKUP(AF903, method!$A$1:$B$15, 2, 0)</f>
        <v>中後</v>
      </c>
      <c r="V903" s="42">
        <v>1200</v>
      </c>
      <c r="W903">
        <v>1</v>
      </c>
      <c r="X903">
        <v>4</v>
      </c>
      <c r="Y903">
        <v>6</v>
      </c>
      <c r="Z903">
        <v>25</v>
      </c>
      <c r="AA903" s="40" t="s">
        <v>376</v>
      </c>
      <c r="AB903" s="36" t="s">
        <v>459</v>
      </c>
      <c r="AC903">
        <v>4</v>
      </c>
      <c r="AD903">
        <v>50</v>
      </c>
      <c r="AE903" s="37">
        <v>8</v>
      </c>
      <c r="AF903">
        <v>10</v>
      </c>
      <c r="AG903">
        <v>9</v>
      </c>
      <c r="AH903">
        <v>9</v>
      </c>
      <c r="AL903" t="s">
        <v>34</v>
      </c>
      <c r="AX903" t="s">
        <v>1394</v>
      </c>
    </row>
    <row r="904" spans="1:50" hidden="1" x14ac:dyDescent="0.25">
      <c r="A904" s="21" t="s">
        <v>167</v>
      </c>
      <c r="B904" s="18" t="s">
        <v>200</v>
      </c>
      <c r="C904">
        <v>9.6999999999999993</v>
      </c>
      <c r="D904">
        <v>9.3000000000000007</v>
      </c>
      <c r="E904">
        <v>10</v>
      </c>
      <c r="G904">
        <v>3</v>
      </c>
      <c r="H904">
        <v>10</v>
      </c>
      <c r="J904" s="46" t="s">
        <v>351</v>
      </c>
      <c r="K904" s="46" t="s">
        <v>351</v>
      </c>
      <c r="L904" s="19" t="s">
        <v>28</v>
      </c>
      <c r="M904" s="95"/>
      <c r="N904">
        <v>109</v>
      </c>
      <c r="O904">
        <v>116</v>
      </c>
      <c r="P904">
        <v>1184</v>
      </c>
      <c r="S904">
        <v>22</v>
      </c>
      <c r="U904" s="30" t="str">
        <f>VLOOKUP(AF904, method!$A$1:$B$15, 2, 0)</f>
        <v>放頭</v>
      </c>
      <c r="V904" s="42">
        <v>1200</v>
      </c>
      <c r="W904">
        <v>1</v>
      </c>
      <c r="X904">
        <v>18</v>
      </c>
      <c r="Y904">
        <v>5</v>
      </c>
      <c r="Z904">
        <v>25</v>
      </c>
      <c r="AA904" s="39" t="s">
        <v>430</v>
      </c>
      <c r="AB904" s="35" t="s">
        <v>370</v>
      </c>
      <c r="AC904">
        <v>4</v>
      </c>
      <c r="AD904">
        <v>52</v>
      </c>
      <c r="AE904" s="37" t="s">
        <v>467</v>
      </c>
      <c r="AF904">
        <v>1</v>
      </c>
      <c r="AG904">
        <v>1</v>
      </c>
      <c r="AH904">
        <v>10</v>
      </c>
      <c r="AL904" t="s">
        <v>34</v>
      </c>
      <c r="AX904" t="s">
        <v>1394</v>
      </c>
    </row>
    <row r="905" spans="1:50" hidden="1" x14ac:dyDescent="0.25">
      <c r="A905" s="21" t="s">
        <v>167</v>
      </c>
      <c r="B905" s="18" t="s">
        <v>200</v>
      </c>
      <c r="C905">
        <v>9.9499999999999993</v>
      </c>
      <c r="D905">
        <v>9.25</v>
      </c>
      <c r="E905">
        <v>6</v>
      </c>
      <c r="G905">
        <v>3</v>
      </c>
      <c r="H905">
        <v>5</v>
      </c>
      <c r="J905" s="46" t="s">
        <v>351</v>
      </c>
      <c r="K905" s="60" t="s">
        <v>125</v>
      </c>
      <c r="L905" s="19" t="s">
        <v>28</v>
      </c>
      <c r="M905" s="95"/>
      <c r="N905">
        <v>109</v>
      </c>
      <c r="O905">
        <v>129</v>
      </c>
      <c r="P905">
        <v>1177</v>
      </c>
      <c r="S905">
        <v>24</v>
      </c>
      <c r="U905" s="30" t="str">
        <f>VLOOKUP(AF905, method!$A$1:$B$15, 2, 0)</f>
        <v>放頭</v>
      </c>
      <c r="V905" s="42">
        <v>1200</v>
      </c>
      <c r="W905">
        <v>1</v>
      </c>
      <c r="X905">
        <v>20</v>
      </c>
      <c r="Y905">
        <v>4</v>
      </c>
      <c r="Z905">
        <v>25</v>
      </c>
      <c r="AA905" s="41" t="s">
        <v>400</v>
      </c>
      <c r="AB905" s="35" t="s">
        <v>377</v>
      </c>
      <c r="AC905">
        <v>4</v>
      </c>
      <c r="AD905">
        <v>54</v>
      </c>
      <c r="AE905" s="37" t="s">
        <v>428</v>
      </c>
      <c r="AF905">
        <v>3</v>
      </c>
      <c r="AG905">
        <v>3</v>
      </c>
      <c r="AH905">
        <v>6</v>
      </c>
      <c r="AL905" t="s">
        <v>34</v>
      </c>
      <c r="AX905" t="s">
        <v>1394</v>
      </c>
    </row>
    <row r="906" spans="1:50" hidden="1" x14ac:dyDescent="0.25">
      <c r="A906" s="21" t="s">
        <v>167</v>
      </c>
      <c r="B906" s="18" t="s">
        <v>200</v>
      </c>
      <c r="C906">
        <v>10.18</v>
      </c>
      <c r="D906">
        <v>9.2800000000000011</v>
      </c>
      <c r="E906">
        <v>9</v>
      </c>
      <c r="G906">
        <v>3</v>
      </c>
      <c r="H906">
        <v>7</v>
      </c>
      <c r="J906" s="46" t="s">
        <v>351</v>
      </c>
      <c r="K906" s="52" t="s">
        <v>56</v>
      </c>
      <c r="L906" s="19" t="s">
        <v>28</v>
      </c>
      <c r="M906" s="95"/>
      <c r="N906">
        <v>109</v>
      </c>
      <c r="O906">
        <v>130</v>
      </c>
      <c r="P906">
        <v>1176</v>
      </c>
      <c r="S906">
        <v>36</v>
      </c>
      <c r="U906" s="33" t="str">
        <f>VLOOKUP(AF906, method!$A$1:$B$15, 2, 0)</f>
        <v>留後</v>
      </c>
      <c r="V906" s="42">
        <v>1200</v>
      </c>
      <c r="W906">
        <v>1</v>
      </c>
      <c r="X906">
        <v>9</v>
      </c>
      <c r="Y906">
        <v>3</v>
      </c>
      <c r="Z906">
        <v>25</v>
      </c>
      <c r="AA906" s="41" t="s">
        <v>400</v>
      </c>
      <c r="AB906" s="35" t="s">
        <v>377</v>
      </c>
      <c r="AC906">
        <v>4</v>
      </c>
      <c r="AD906">
        <v>55</v>
      </c>
      <c r="AE906" s="37">
        <v>8</v>
      </c>
      <c r="AF906">
        <v>11</v>
      </c>
      <c r="AG906">
        <v>10</v>
      </c>
      <c r="AH906">
        <v>9</v>
      </c>
      <c r="AL906" t="s">
        <v>34</v>
      </c>
      <c r="AX906" t="s">
        <v>1394</v>
      </c>
    </row>
    <row r="907" spans="1:50" hidden="1" x14ac:dyDescent="0.25">
      <c r="A907" s="21" t="s">
        <v>167</v>
      </c>
      <c r="B907" s="18" t="s">
        <v>200</v>
      </c>
      <c r="C907">
        <v>11.51</v>
      </c>
      <c r="D907">
        <v>10.51</v>
      </c>
      <c r="E907">
        <v>5</v>
      </c>
      <c r="G907">
        <v>3</v>
      </c>
      <c r="H907">
        <v>9</v>
      </c>
      <c r="J907" s="46" t="s">
        <v>351</v>
      </c>
      <c r="K907" s="62" t="s">
        <v>154</v>
      </c>
      <c r="L907" s="19" t="s">
        <v>28</v>
      </c>
      <c r="M907" s="95"/>
      <c r="N907">
        <v>109</v>
      </c>
      <c r="O907">
        <v>133</v>
      </c>
      <c r="P907">
        <v>1190</v>
      </c>
      <c r="S907">
        <v>13</v>
      </c>
      <c r="U907" s="30" t="str">
        <f>VLOOKUP(AF907, method!$A$1:$B$15, 2, 0)</f>
        <v>放頭</v>
      </c>
      <c r="V907" s="42">
        <v>1200</v>
      </c>
      <c r="W907">
        <v>1</v>
      </c>
      <c r="X907">
        <v>12</v>
      </c>
      <c r="Y907">
        <v>2</v>
      </c>
      <c r="Z907">
        <v>25</v>
      </c>
      <c r="AA907" s="41" t="s">
        <v>400</v>
      </c>
      <c r="AB907" s="36" t="s">
        <v>487</v>
      </c>
      <c r="AC907">
        <v>4</v>
      </c>
      <c r="AD907">
        <v>55</v>
      </c>
      <c r="AE907" s="37">
        <v>5</v>
      </c>
      <c r="AF907">
        <v>3</v>
      </c>
      <c r="AG907">
        <v>3</v>
      </c>
      <c r="AH907">
        <v>5</v>
      </c>
      <c r="AL907" t="s">
        <v>34</v>
      </c>
      <c r="AX907" t="s">
        <v>1394</v>
      </c>
    </row>
    <row r="908" spans="1:50" hidden="1" x14ac:dyDescent="0.25">
      <c r="A908" s="21" t="s">
        <v>167</v>
      </c>
      <c r="B908" s="18" t="s">
        <v>200</v>
      </c>
      <c r="C908">
        <v>10.76</v>
      </c>
      <c r="D908">
        <v>10.26</v>
      </c>
      <c r="E908">
        <v>11</v>
      </c>
      <c r="G908">
        <v>3</v>
      </c>
      <c r="H908">
        <v>1</v>
      </c>
      <c r="J908" s="46" t="s">
        <v>351</v>
      </c>
      <c r="K908" s="49" t="s">
        <v>349</v>
      </c>
      <c r="L908" s="19" t="s">
        <v>28</v>
      </c>
      <c r="M908" s="95"/>
      <c r="N908">
        <v>109</v>
      </c>
      <c r="O908">
        <v>124</v>
      </c>
      <c r="P908">
        <v>1187</v>
      </c>
      <c r="S908">
        <v>12</v>
      </c>
      <c r="U908" s="30" t="str">
        <f>VLOOKUP(AF908, method!$A$1:$B$15, 2, 0)</f>
        <v>放頭</v>
      </c>
      <c r="V908" s="42">
        <v>1200</v>
      </c>
      <c r="W908">
        <v>1</v>
      </c>
      <c r="X908">
        <v>12</v>
      </c>
      <c r="Y908">
        <v>1</v>
      </c>
      <c r="Z908">
        <v>25</v>
      </c>
      <c r="AA908" s="41" t="s">
        <v>400</v>
      </c>
      <c r="AB908" s="35" t="s">
        <v>377</v>
      </c>
      <c r="AC908">
        <v>4</v>
      </c>
      <c r="AD908">
        <v>55</v>
      </c>
      <c r="AE908" s="37" t="s">
        <v>534</v>
      </c>
      <c r="AF908">
        <v>3</v>
      </c>
      <c r="AG908">
        <v>1</v>
      </c>
      <c r="AH908">
        <v>11</v>
      </c>
      <c r="AL908" t="s">
        <v>34</v>
      </c>
      <c r="AX908" t="s">
        <v>1394</v>
      </c>
    </row>
    <row r="909" spans="1:50" hidden="1" x14ac:dyDescent="0.25">
      <c r="A909" s="21" t="s">
        <v>167</v>
      </c>
      <c r="B909" s="18" t="s">
        <v>200</v>
      </c>
      <c r="C909">
        <v>9.4</v>
      </c>
      <c r="D909">
        <v>9.2000000000000011</v>
      </c>
      <c r="E909" s="15">
        <v>1</v>
      </c>
      <c r="F909" s="90"/>
      <c r="G909">
        <v>3</v>
      </c>
      <c r="H909">
        <v>1</v>
      </c>
      <c r="J909" s="46" t="s">
        <v>351</v>
      </c>
      <c r="K909" s="46" t="s">
        <v>351</v>
      </c>
      <c r="L909" s="19" t="s">
        <v>28</v>
      </c>
      <c r="M909" s="95"/>
      <c r="N909">
        <v>109</v>
      </c>
      <c r="O909">
        <v>114</v>
      </c>
      <c r="P909">
        <v>1194</v>
      </c>
      <c r="S909">
        <v>18</v>
      </c>
      <c r="U909" s="30" t="str">
        <f>VLOOKUP(AF909, method!$A$1:$B$15, 2, 0)</f>
        <v>放頭</v>
      </c>
      <c r="V909" s="42">
        <v>1200</v>
      </c>
      <c r="W909">
        <v>1</v>
      </c>
      <c r="X909">
        <v>29</v>
      </c>
      <c r="Y909">
        <v>12</v>
      </c>
      <c r="Z909">
        <v>24</v>
      </c>
      <c r="AA909" s="41" t="s">
        <v>400</v>
      </c>
      <c r="AB909" s="35" t="s">
        <v>377</v>
      </c>
      <c r="AC909">
        <v>4</v>
      </c>
      <c r="AD909">
        <v>48</v>
      </c>
      <c r="AE909" s="38" t="s">
        <v>550</v>
      </c>
      <c r="AF909">
        <v>1</v>
      </c>
      <c r="AG909">
        <v>1</v>
      </c>
      <c r="AH909">
        <v>1</v>
      </c>
      <c r="AL909" t="s">
        <v>34</v>
      </c>
      <c r="AX909" t="s">
        <v>1394</v>
      </c>
    </row>
    <row r="910" spans="1:50" hidden="1" x14ac:dyDescent="0.25">
      <c r="A910" s="21" t="s">
        <v>167</v>
      </c>
      <c r="B910" s="18" t="s">
        <v>200</v>
      </c>
      <c r="C910">
        <v>10.1</v>
      </c>
      <c r="D910">
        <v>9.1999999999999993</v>
      </c>
      <c r="E910">
        <v>12</v>
      </c>
      <c r="G910">
        <v>3</v>
      </c>
      <c r="H910">
        <v>12</v>
      </c>
      <c r="J910" s="46" t="s">
        <v>351</v>
      </c>
      <c r="K910" s="45" t="s">
        <v>22</v>
      </c>
      <c r="L910" s="19" t="s">
        <v>28</v>
      </c>
      <c r="M910" s="95"/>
      <c r="N910">
        <v>109</v>
      </c>
      <c r="O910">
        <v>123</v>
      </c>
      <c r="P910">
        <v>1190</v>
      </c>
      <c r="S910">
        <v>7.6</v>
      </c>
      <c r="U910" s="31" t="str">
        <f>VLOOKUP(AF910, method!$A$1:$B$15, 2, 0)</f>
        <v>中後</v>
      </c>
      <c r="V910" s="42">
        <v>1200</v>
      </c>
      <c r="W910">
        <v>1</v>
      </c>
      <c r="X910">
        <v>24</v>
      </c>
      <c r="Y910">
        <v>11</v>
      </c>
      <c r="Z910">
        <v>24</v>
      </c>
      <c r="AA910" s="41" t="s">
        <v>400</v>
      </c>
      <c r="AB910" s="35" t="s">
        <v>377</v>
      </c>
      <c r="AC910">
        <v>4</v>
      </c>
      <c r="AD910">
        <v>48</v>
      </c>
      <c r="AE910" s="37" t="s">
        <v>373</v>
      </c>
      <c r="AF910">
        <v>8</v>
      </c>
      <c r="AG910">
        <v>7</v>
      </c>
      <c r="AH910">
        <v>12</v>
      </c>
      <c r="AL910" t="s">
        <v>34</v>
      </c>
      <c r="AX910" t="s">
        <v>1394</v>
      </c>
    </row>
    <row r="911" spans="1:50" hidden="1" x14ac:dyDescent="0.25">
      <c r="A911" s="21" t="s">
        <v>167</v>
      </c>
      <c r="B911" s="18" t="s">
        <v>200</v>
      </c>
      <c r="C911">
        <v>9.8800000000000008</v>
      </c>
      <c r="D911">
        <v>9.7800000000000011</v>
      </c>
      <c r="E911">
        <v>6</v>
      </c>
      <c r="G911">
        <v>3</v>
      </c>
      <c r="H911">
        <v>2</v>
      </c>
      <c r="J911" s="46" t="s">
        <v>351</v>
      </c>
      <c r="K911" s="46" t="s">
        <v>351</v>
      </c>
      <c r="L911" s="19" t="s">
        <v>28</v>
      </c>
      <c r="M911" s="95"/>
      <c r="N911">
        <v>109</v>
      </c>
      <c r="O911">
        <v>113</v>
      </c>
      <c r="P911">
        <v>1191</v>
      </c>
      <c r="S911">
        <v>6</v>
      </c>
      <c r="U911" s="30" t="str">
        <f>VLOOKUP(AF911, method!$A$1:$B$15, 2, 0)</f>
        <v>放頭</v>
      </c>
      <c r="V911" s="42">
        <v>1200</v>
      </c>
      <c r="W911">
        <v>1</v>
      </c>
      <c r="X911">
        <v>23</v>
      </c>
      <c r="Y911">
        <v>10</v>
      </c>
      <c r="Z911">
        <v>24</v>
      </c>
      <c r="AA911" s="41" t="s">
        <v>400</v>
      </c>
      <c r="AB911" s="35" t="s">
        <v>377</v>
      </c>
      <c r="AC911">
        <v>4</v>
      </c>
      <c r="AD911">
        <v>48</v>
      </c>
      <c r="AE911" s="37" t="s">
        <v>410</v>
      </c>
      <c r="AF911">
        <v>1</v>
      </c>
      <c r="AG911">
        <v>1</v>
      </c>
      <c r="AH911">
        <v>6</v>
      </c>
      <c r="AL911" t="s">
        <v>34</v>
      </c>
      <c r="AX911" t="s">
        <v>1394</v>
      </c>
    </row>
    <row r="912" spans="1:50" hidden="1" x14ac:dyDescent="0.25">
      <c r="A912" s="21" t="s">
        <v>167</v>
      </c>
      <c r="B912" s="18" t="s">
        <v>200</v>
      </c>
      <c r="C912">
        <v>9.2200000000000006</v>
      </c>
      <c r="D912">
        <v>9.2200000000000006</v>
      </c>
      <c r="E912" s="15">
        <v>1</v>
      </c>
      <c r="F912" s="90"/>
      <c r="G912">
        <v>3</v>
      </c>
      <c r="H912">
        <v>4</v>
      </c>
      <c r="J912" s="46" t="s">
        <v>351</v>
      </c>
      <c r="K912" s="46" t="s">
        <v>351</v>
      </c>
      <c r="L912" s="19" t="s">
        <v>28</v>
      </c>
      <c r="M912" s="95"/>
      <c r="N912">
        <v>109</v>
      </c>
      <c r="O912">
        <v>109</v>
      </c>
      <c r="P912">
        <v>1181</v>
      </c>
      <c r="S912">
        <v>11</v>
      </c>
      <c r="U912" s="30" t="str">
        <f>VLOOKUP(AF912, method!$A$1:$B$15, 2, 0)</f>
        <v>放頭</v>
      </c>
      <c r="V912" s="42">
        <v>1200</v>
      </c>
      <c r="W912">
        <v>1</v>
      </c>
      <c r="X912">
        <v>28</v>
      </c>
      <c r="Y912">
        <v>9</v>
      </c>
      <c r="Z912">
        <v>24</v>
      </c>
      <c r="AA912" s="41" t="s">
        <v>400</v>
      </c>
      <c r="AB912" s="35" t="s">
        <v>377</v>
      </c>
      <c r="AC912">
        <v>4</v>
      </c>
      <c r="AD912">
        <v>41</v>
      </c>
      <c r="AE912" s="38">
        <v>1</v>
      </c>
      <c r="AF912">
        <v>2</v>
      </c>
      <c r="AG912">
        <v>1</v>
      </c>
      <c r="AH912">
        <v>1</v>
      </c>
      <c r="AL912" t="s">
        <v>34</v>
      </c>
      <c r="AX912" t="s">
        <v>1394</v>
      </c>
    </row>
    <row r="913" spans="1:50" hidden="1" x14ac:dyDescent="0.25">
      <c r="A913" s="21" t="s">
        <v>167</v>
      </c>
      <c r="B913" s="18" t="s">
        <v>200</v>
      </c>
      <c r="C913">
        <v>22.27</v>
      </c>
      <c r="D913">
        <v>21.77</v>
      </c>
      <c r="E913">
        <v>8</v>
      </c>
      <c r="G913">
        <v>3</v>
      </c>
      <c r="H913">
        <v>8</v>
      </c>
      <c r="J913" s="46" t="s">
        <v>351</v>
      </c>
      <c r="K913" s="55" t="s">
        <v>69</v>
      </c>
      <c r="L913" s="19" t="s">
        <v>28</v>
      </c>
      <c r="M913" s="95"/>
      <c r="N913">
        <v>109</v>
      </c>
      <c r="O913">
        <v>118</v>
      </c>
      <c r="P913">
        <v>1180</v>
      </c>
      <c r="S913">
        <v>26</v>
      </c>
      <c r="U913" s="30" t="str">
        <f>VLOOKUP(AF913, method!$A$1:$B$15, 2, 0)</f>
        <v>放頭</v>
      </c>
      <c r="V913">
        <v>1400</v>
      </c>
      <c r="W913">
        <v>1</v>
      </c>
      <c r="X913">
        <v>15</v>
      </c>
      <c r="Y913">
        <v>9</v>
      </c>
      <c r="Z913">
        <v>24</v>
      </c>
      <c r="AA913" s="39" t="s">
        <v>384</v>
      </c>
      <c r="AB913" s="35" t="s">
        <v>370</v>
      </c>
      <c r="AC913">
        <v>4</v>
      </c>
      <c r="AD913">
        <v>42</v>
      </c>
      <c r="AE913" s="37">
        <v>4</v>
      </c>
      <c r="AF913">
        <v>1</v>
      </c>
      <c r="AG913">
        <v>1</v>
      </c>
      <c r="AH913">
        <v>1</v>
      </c>
      <c r="AI913">
        <v>8</v>
      </c>
      <c r="AL913" t="s">
        <v>34</v>
      </c>
      <c r="AX913" t="s">
        <v>1394</v>
      </c>
    </row>
    <row r="914" spans="1:50" hidden="1" x14ac:dyDescent="0.25">
      <c r="A914" s="21" t="s">
        <v>167</v>
      </c>
      <c r="B914" s="19" t="s">
        <v>1333</v>
      </c>
      <c r="C914">
        <v>21.99</v>
      </c>
      <c r="D914" t="e">
        <f>IF(H914&gt;G914,C914-0.2*INT((H914-G914)/4),IF(H914&lt;G914,C914+0.2*INT((G914-H914)/4),C914)) + ROUND((N914-O914)/3,0)*0.1</f>
        <v>#N/A</v>
      </c>
      <c r="E914" s="106">
        <v>4</v>
      </c>
      <c r="G914" t="e">
        <v>#N/A</v>
      </c>
      <c r="H914">
        <v>5</v>
      </c>
      <c r="J914" s="58" t="e">
        <v>#N/A</v>
      </c>
      <c r="K914" s="50" t="s">
        <v>46</v>
      </c>
      <c r="L914" s="19" t="s">
        <v>78</v>
      </c>
      <c r="M914" s="95"/>
      <c r="N914" t="e">
        <v>#N/A</v>
      </c>
      <c r="O914">
        <v>127</v>
      </c>
      <c r="P914">
        <v>1144</v>
      </c>
      <c r="S914">
        <v>16</v>
      </c>
      <c r="U914" s="32" t="str">
        <f>VLOOKUP(AF914, method!$A$1:$B$15, 2, 0)</f>
        <v>中前</v>
      </c>
      <c r="V914">
        <v>1400</v>
      </c>
      <c r="W914">
        <v>1</v>
      </c>
      <c r="X914">
        <v>12</v>
      </c>
      <c r="Y914">
        <v>7</v>
      </c>
      <c r="Z914">
        <v>26</v>
      </c>
      <c r="AA914" s="39" t="s">
        <v>369</v>
      </c>
      <c r="AB914" s="35" t="s">
        <v>370</v>
      </c>
      <c r="AC914">
        <v>4</v>
      </c>
      <c r="AD914">
        <v>50</v>
      </c>
      <c r="AE914" s="37" t="s">
        <v>531</v>
      </c>
      <c r="AF914">
        <v>5</v>
      </c>
      <c r="AG914">
        <v>6</v>
      </c>
      <c r="AH914">
        <v>8</v>
      </c>
      <c r="AI914">
        <v>4</v>
      </c>
      <c r="AL914" t="s">
        <v>18</v>
      </c>
      <c r="AX914" t="s">
        <v>1394</v>
      </c>
    </row>
    <row r="915" spans="1:50" x14ac:dyDescent="0.25">
      <c r="A915" s="22" t="s">
        <v>203</v>
      </c>
      <c r="B915" s="23" t="s">
        <v>210</v>
      </c>
      <c r="C915">
        <v>8.8699999999999992</v>
      </c>
      <c r="D915">
        <v>9.3699999999999992</v>
      </c>
      <c r="E915" s="106">
        <v>6</v>
      </c>
      <c r="G915">
        <v>2</v>
      </c>
      <c r="H915">
        <v>4</v>
      </c>
      <c r="J915" s="47" t="s">
        <v>32</v>
      </c>
      <c r="K915" s="63" t="s">
        <v>191</v>
      </c>
      <c r="L915" s="24" t="s">
        <v>53</v>
      </c>
      <c r="M915" s="100"/>
      <c r="N915">
        <v>131</v>
      </c>
      <c r="O915">
        <v>117</v>
      </c>
      <c r="P915">
        <v>1174</v>
      </c>
      <c r="S915">
        <v>26</v>
      </c>
      <c r="U915" s="32" t="str">
        <f>VLOOKUP(AF915, method!$A$1:$B$15, 2, 0)</f>
        <v>中前</v>
      </c>
      <c r="V915" s="42">
        <v>1200</v>
      </c>
      <c r="W915">
        <v>1</v>
      </c>
      <c r="X915">
        <v>22</v>
      </c>
      <c r="Y915">
        <v>3</v>
      </c>
      <c r="Z915">
        <v>26</v>
      </c>
      <c r="AA915" s="39" t="s">
        <v>369</v>
      </c>
      <c r="AB915" s="35" t="s">
        <v>370</v>
      </c>
      <c r="AC915">
        <v>3</v>
      </c>
      <c r="AD915">
        <v>62</v>
      </c>
      <c r="AE915" s="37" t="s">
        <v>467</v>
      </c>
      <c r="AF915">
        <v>7</v>
      </c>
      <c r="AG915">
        <v>6</v>
      </c>
      <c r="AH915">
        <v>6</v>
      </c>
      <c r="AL915" t="s">
        <v>94</v>
      </c>
    </row>
    <row r="916" spans="1:50" hidden="1" x14ac:dyDescent="0.25">
      <c r="A916" s="21" t="s">
        <v>167</v>
      </c>
      <c r="B916" s="19" t="s">
        <v>1333</v>
      </c>
      <c r="C916">
        <v>22.72</v>
      </c>
      <c r="D916" t="e">
        <f>IF(H916&gt;G916,C916-0.2*INT((H916-G916)/4),IF(H916&lt;G916,C916+0.2*INT((G916-H916)/4),C916)) + ROUND((N916-O916)/3,0)*0.1</f>
        <v>#N/A</v>
      </c>
      <c r="E916" s="106">
        <v>11</v>
      </c>
      <c r="G916" t="e">
        <v>#N/A</v>
      </c>
      <c r="H916">
        <v>7</v>
      </c>
      <c r="J916" s="58" t="e">
        <v>#N/A</v>
      </c>
      <c r="K916" s="53" t="s">
        <v>60</v>
      </c>
      <c r="L916" s="19" t="s">
        <v>78</v>
      </c>
      <c r="M916" s="95"/>
      <c r="N916" t="e">
        <v>#N/A</v>
      </c>
      <c r="O916">
        <v>129</v>
      </c>
      <c r="P916">
        <v>1129</v>
      </c>
      <c r="S916">
        <v>24</v>
      </c>
      <c r="U916" s="33" t="str">
        <f>VLOOKUP(AF916, method!$A$1:$B$15, 2, 0)</f>
        <v>留後</v>
      </c>
      <c r="V916">
        <v>1400</v>
      </c>
      <c r="W916">
        <v>1</v>
      </c>
      <c r="X916">
        <v>24</v>
      </c>
      <c r="Y916">
        <v>5</v>
      </c>
      <c r="Z916">
        <v>26</v>
      </c>
      <c r="AA916" s="39" t="s">
        <v>369</v>
      </c>
      <c r="AB916" s="35" t="s">
        <v>370</v>
      </c>
      <c r="AC916">
        <v>4</v>
      </c>
      <c r="AD916">
        <v>54</v>
      </c>
      <c r="AE916" s="37">
        <v>7</v>
      </c>
      <c r="AF916">
        <v>11</v>
      </c>
      <c r="AG916">
        <v>12</v>
      </c>
      <c r="AH916">
        <v>11</v>
      </c>
      <c r="AI916">
        <v>11</v>
      </c>
      <c r="AL916" t="s">
        <v>18</v>
      </c>
      <c r="AX916" t="s">
        <v>1394</v>
      </c>
    </row>
    <row r="917" spans="1:50" x14ac:dyDescent="0.25">
      <c r="A917" s="22" t="s">
        <v>203</v>
      </c>
      <c r="B917" s="23" t="s">
        <v>210</v>
      </c>
      <c r="C917">
        <v>8.9600000000000009</v>
      </c>
      <c r="D917">
        <v>8.8600000000000012</v>
      </c>
      <c r="E917" s="106">
        <v>4</v>
      </c>
      <c r="G917">
        <v>2</v>
      </c>
      <c r="H917">
        <v>2</v>
      </c>
      <c r="J917" s="47" t="s">
        <v>32</v>
      </c>
      <c r="K917" s="86" t="s">
        <v>763</v>
      </c>
      <c r="L917" s="24" t="s">
        <v>53</v>
      </c>
      <c r="M917" s="100"/>
      <c r="N917">
        <v>131</v>
      </c>
      <c r="O917">
        <v>134</v>
      </c>
      <c r="P917">
        <v>1193</v>
      </c>
      <c r="S917">
        <v>9.4</v>
      </c>
      <c r="U917" s="32" t="str">
        <f>VLOOKUP(AF917, method!$A$1:$B$15, 2, 0)</f>
        <v>中前</v>
      </c>
      <c r="V917" s="42">
        <v>1200</v>
      </c>
      <c r="W917">
        <v>1</v>
      </c>
      <c r="X917">
        <v>26</v>
      </c>
      <c r="Y917">
        <v>4</v>
      </c>
      <c r="Z917">
        <v>26</v>
      </c>
      <c r="AA917" s="39" t="s">
        <v>369</v>
      </c>
      <c r="AB917" s="35" t="s">
        <v>370</v>
      </c>
      <c r="AC917">
        <v>4</v>
      </c>
      <c r="AD917">
        <v>60</v>
      </c>
      <c r="AE917" s="38" t="s">
        <v>511</v>
      </c>
      <c r="AF917">
        <v>7</v>
      </c>
      <c r="AG917">
        <v>6</v>
      </c>
      <c r="AH917">
        <v>4</v>
      </c>
      <c r="AL917" t="s">
        <v>113</v>
      </c>
    </row>
    <row r="918" spans="1:50" hidden="1" x14ac:dyDescent="0.25">
      <c r="A918" s="21" t="s">
        <v>167</v>
      </c>
      <c r="B918" s="19" t="s">
        <v>1333</v>
      </c>
      <c r="C918">
        <v>11.5</v>
      </c>
      <c r="D918" t="e">
        <f t="shared" ref="D918:D932" si="4">IF(H918&gt;G918,C918-0.2*INT((H918-G918)/4),IF(H918&lt;G918,C918+0.2*INT((G918-H918)/4),C918)) + ROUND((N918-O918)/3,0)*0.1</f>
        <v>#N/A</v>
      </c>
      <c r="E918">
        <v>11</v>
      </c>
      <c r="G918" t="e">
        <v>#N/A</v>
      </c>
      <c r="H918">
        <v>5</v>
      </c>
      <c r="J918" s="58" t="e">
        <v>#N/A</v>
      </c>
      <c r="K918" s="51" t="s">
        <v>52</v>
      </c>
      <c r="L918" s="19" t="s">
        <v>78</v>
      </c>
      <c r="M918" s="95"/>
      <c r="N918" t="e">
        <v>#N/A</v>
      </c>
      <c r="O918">
        <v>133</v>
      </c>
      <c r="P918">
        <v>1140</v>
      </c>
      <c r="S918">
        <v>55</v>
      </c>
      <c r="U918" s="32" t="str">
        <f>VLOOKUP(AF918, method!$A$1:$B$15, 2, 0)</f>
        <v>中前</v>
      </c>
      <c r="V918" s="42">
        <v>1200</v>
      </c>
      <c r="W918">
        <v>1</v>
      </c>
      <c r="X918">
        <v>22</v>
      </c>
      <c r="Y918">
        <v>4</v>
      </c>
      <c r="Z918">
        <v>26</v>
      </c>
      <c r="AA918" s="40" t="s">
        <v>426</v>
      </c>
      <c r="AB918" s="35" t="s">
        <v>370</v>
      </c>
      <c r="AC918">
        <v>4</v>
      </c>
      <c r="AD918">
        <v>57</v>
      </c>
      <c r="AE918" s="37" t="s">
        <v>534</v>
      </c>
      <c r="AF918">
        <v>7</v>
      </c>
      <c r="AG918">
        <v>9</v>
      </c>
      <c r="AH918">
        <v>11</v>
      </c>
      <c r="AL918" t="s">
        <v>667</v>
      </c>
      <c r="AX918" t="s">
        <v>1394</v>
      </c>
    </row>
    <row r="919" spans="1:50" hidden="1" x14ac:dyDescent="0.25">
      <c r="A919" s="21" t="s">
        <v>167</v>
      </c>
      <c r="B919" s="19" t="s">
        <v>1333</v>
      </c>
      <c r="C919">
        <v>42.18</v>
      </c>
      <c r="D919" t="e">
        <f t="shared" si="4"/>
        <v>#N/A</v>
      </c>
      <c r="E919" s="106">
        <v>14</v>
      </c>
      <c r="G919" t="e">
        <v>#N/A</v>
      </c>
      <c r="H919">
        <v>1</v>
      </c>
      <c r="J919" s="58" t="e">
        <v>#N/A</v>
      </c>
      <c r="K919" s="62" t="s">
        <v>154</v>
      </c>
      <c r="L919" s="19" t="s">
        <v>78</v>
      </c>
      <c r="M919" s="95"/>
      <c r="N919" t="e">
        <v>#N/A</v>
      </c>
      <c r="O919">
        <v>134</v>
      </c>
      <c r="P919">
        <v>1158</v>
      </c>
      <c r="S919">
        <v>28</v>
      </c>
      <c r="U919" s="32" t="str">
        <f>VLOOKUP(AF919, method!$A$1:$B$15, 2, 0)</f>
        <v>中前</v>
      </c>
      <c r="V919">
        <v>1650</v>
      </c>
      <c r="W919">
        <v>1</v>
      </c>
      <c r="X919">
        <v>15</v>
      </c>
      <c r="Y919">
        <v>3</v>
      </c>
      <c r="Z919">
        <v>26</v>
      </c>
      <c r="AA919" s="41" t="s">
        <v>400</v>
      </c>
      <c r="AB919" s="35" t="s">
        <v>377</v>
      </c>
      <c r="AC919">
        <v>4</v>
      </c>
      <c r="AD919">
        <v>59</v>
      </c>
      <c r="AE919" s="37" t="s">
        <v>758</v>
      </c>
      <c r="AF919">
        <v>5</v>
      </c>
      <c r="AG919">
        <v>5</v>
      </c>
      <c r="AH919">
        <v>8</v>
      </c>
      <c r="AI919">
        <v>14</v>
      </c>
      <c r="AL919" t="s">
        <v>671</v>
      </c>
      <c r="AX919" t="s">
        <v>1394</v>
      </c>
    </row>
    <row r="920" spans="1:50" hidden="1" x14ac:dyDescent="0.25">
      <c r="A920" s="21" t="s">
        <v>167</v>
      </c>
      <c r="B920" s="19" t="s">
        <v>1333</v>
      </c>
      <c r="C920">
        <v>22.56</v>
      </c>
      <c r="D920" t="e">
        <f t="shared" si="4"/>
        <v>#N/A</v>
      </c>
      <c r="E920" s="106">
        <v>5</v>
      </c>
      <c r="G920" t="e">
        <v>#N/A</v>
      </c>
      <c r="H920">
        <v>1</v>
      </c>
      <c r="J920" s="58" t="e">
        <v>#N/A</v>
      </c>
      <c r="K920" s="51" t="s">
        <v>52</v>
      </c>
      <c r="L920" s="19" t="s">
        <v>78</v>
      </c>
      <c r="M920" s="95"/>
      <c r="N920" t="e">
        <v>#N/A</v>
      </c>
      <c r="O920">
        <v>135</v>
      </c>
      <c r="P920">
        <v>1158</v>
      </c>
      <c r="S920">
        <v>20</v>
      </c>
      <c r="U920" s="30" t="str">
        <f>VLOOKUP(AF920, method!$A$1:$B$15, 2, 0)</f>
        <v>放頭</v>
      </c>
      <c r="V920">
        <v>1400</v>
      </c>
      <c r="W920">
        <v>1</v>
      </c>
      <c r="X920">
        <v>14</v>
      </c>
      <c r="Y920">
        <v>2</v>
      </c>
      <c r="Z920">
        <v>26</v>
      </c>
      <c r="AA920" s="39" t="s">
        <v>430</v>
      </c>
      <c r="AB920" s="35" t="s">
        <v>370</v>
      </c>
      <c r="AC920">
        <v>4</v>
      </c>
      <c r="AD920">
        <v>60</v>
      </c>
      <c r="AE920" s="38" t="s">
        <v>517</v>
      </c>
      <c r="AF920">
        <v>3</v>
      </c>
      <c r="AG920">
        <v>4</v>
      </c>
      <c r="AH920">
        <v>3</v>
      </c>
      <c r="AI920">
        <v>5</v>
      </c>
      <c r="AL920" t="s">
        <v>18</v>
      </c>
      <c r="AX920" t="s">
        <v>1394</v>
      </c>
    </row>
    <row r="921" spans="1:50" hidden="1" x14ac:dyDescent="0.25">
      <c r="A921" s="21" t="s">
        <v>167</v>
      </c>
      <c r="B921" s="19" t="s">
        <v>1333</v>
      </c>
      <c r="C921">
        <v>23.13</v>
      </c>
      <c r="D921" t="e">
        <f t="shared" si="4"/>
        <v>#N/A</v>
      </c>
      <c r="E921" s="106">
        <v>14</v>
      </c>
      <c r="G921" t="e">
        <v>#N/A</v>
      </c>
      <c r="H921">
        <v>13</v>
      </c>
      <c r="J921" s="58" t="e">
        <v>#N/A</v>
      </c>
      <c r="K921" s="50" t="s">
        <v>46</v>
      </c>
      <c r="L921" s="19" t="s">
        <v>78</v>
      </c>
      <c r="M921" s="95"/>
      <c r="N921" t="e">
        <v>#N/A</v>
      </c>
      <c r="O921">
        <v>135</v>
      </c>
      <c r="P921">
        <v>1182</v>
      </c>
      <c r="S921">
        <v>20</v>
      </c>
      <c r="U921" s="32" t="str">
        <f>VLOOKUP(AF921, method!$A$1:$B$15, 2, 0)</f>
        <v>中前</v>
      </c>
      <c r="V921">
        <v>1400</v>
      </c>
      <c r="W921">
        <v>1</v>
      </c>
      <c r="X921">
        <v>11</v>
      </c>
      <c r="Y921">
        <v>1</v>
      </c>
      <c r="Z921">
        <v>26</v>
      </c>
      <c r="AA921" s="39" t="s">
        <v>430</v>
      </c>
      <c r="AB921" s="35" t="s">
        <v>370</v>
      </c>
      <c r="AC921">
        <v>4</v>
      </c>
      <c r="AD921">
        <v>60</v>
      </c>
      <c r="AE921" s="37" t="s">
        <v>570</v>
      </c>
      <c r="AF921">
        <v>6</v>
      </c>
      <c r="AG921">
        <v>7</v>
      </c>
      <c r="AH921">
        <v>11</v>
      </c>
      <c r="AI921">
        <v>14</v>
      </c>
      <c r="AL921" t="s">
        <v>18</v>
      </c>
      <c r="AX921" t="s">
        <v>1394</v>
      </c>
    </row>
    <row r="922" spans="1:50" hidden="1" x14ac:dyDescent="0.25">
      <c r="A922" s="21" t="s">
        <v>167</v>
      </c>
      <c r="B922" s="19" t="s">
        <v>1333</v>
      </c>
      <c r="C922">
        <v>22.32</v>
      </c>
      <c r="D922" t="e">
        <f t="shared" si="4"/>
        <v>#N/A</v>
      </c>
      <c r="E922">
        <v>8</v>
      </c>
      <c r="G922" t="e">
        <v>#N/A</v>
      </c>
      <c r="H922">
        <v>14</v>
      </c>
      <c r="J922" s="58" t="e">
        <v>#N/A</v>
      </c>
      <c r="K922" s="50" t="s">
        <v>46</v>
      </c>
      <c r="L922" s="19" t="s">
        <v>78</v>
      </c>
      <c r="M922" s="95"/>
      <c r="N922" t="e">
        <v>#N/A</v>
      </c>
      <c r="O922">
        <v>135</v>
      </c>
      <c r="P922">
        <v>1156</v>
      </c>
      <c r="S922">
        <v>19</v>
      </c>
      <c r="U922" s="33" t="str">
        <f>VLOOKUP(AF922, method!$A$1:$B$15, 2, 0)</f>
        <v>留後</v>
      </c>
      <c r="V922">
        <v>1400</v>
      </c>
      <c r="W922">
        <v>1</v>
      </c>
      <c r="X922">
        <v>20</v>
      </c>
      <c r="Y922">
        <v>12</v>
      </c>
      <c r="Z922">
        <v>25</v>
      </c>
      <c r="AA922" s="39" t="s">
        <v>430</v>
      </c>
      <c r="AB922" s="35" t="s">
        <v>377</v>
      </c>
      <c r="AC922">
        <v>4</v>
      </c>
      <c r="AD922">
        <v>60</v>
      </c>
      <c r="AE922" s="37">
        <v>3</v>
      </c>
      <c r="AF922">
        <v>13</v>
      </c>
      <c r="AG922">
        <v>14</v>
      </c>
      <c r="AH922">
        <v>11</v>
      </c>
      <c r="AI922">
        <v>8</v>
      </c>
      <c r="AL922" t="s">
        <v>18</v>
      </c>
      <c r="AX922" t="s">
        <v>1394</v>
      </c>
    </row>
    <row r="923" spans="1:50" hidden="1" x14ac:dyDescent="0.25">
      <c r="A923" s="21" t="s">
        <v>167</v>
      </c>
      <c r="B923" s="19" t="s">
        <v>1333</v>
      </c>
      <c r="C923">
        <v>23.7</v>
      </c>
      <c r="D923" t="e">
        <f t="shared" si="4"/>
        <v>#N/A</v>
      </c>
      <c r="E923" s="15">
        <v>1</v>
      </c>
      <c r="F923" s="90"/>
      <c r="G923" t="e">
        <v>#N/A</v>
      </c>
      <c r="H923">
        <v>4</v>
      </c>
      <c r="J923" s="58" t="e">
        <v>#N/A</v>
      </c>
      <c r="K923" s="50" t="s">
        <v>46</v>
      </c>
      <c r="L923" s="19" t="s">
        <v>78</v>
      </c>
      <c r="M923" s="95"/>
      <c r="N923" t="e">
        <v>#N/A</v>
      </c>
      <c r="O923">
        <v>128</v>
      </c>
      <c r="P923">
        <v>1141</v>
      </c>
      <c r="S923">
        <v>12</v>
      </c>
      <c r="U923" s="30" t="str">
        <f>VLOOKUP(AF923, method!$A$1:$B$15, 2, 0)</f>
        <v>放頭</v>
      </c>
      <c r="V923">
        <v>1400</v>
      </c>
      <c r="W923">
        <v>1</v>
      </c>
      <c r="X923">
        <v>9</v>
      </c>
      <c r="Y923">
        <v>11</v>
      </c>
      <c r="Z923">
        <v>25</v>
      </c>
      <c r="AA923" s="39" t="s">
        <v>430</v>
      </c>
      <c r="AB923" s="35" t="s">
        <v>377</v>
      </c>
      <c r="AC923">
        <v>4</v>
      </c>
      <c r="AD923">
        <v>53</v>
      </c>
      <c r="AE923" s="38" t="s">
        <v>463</v>
      </c>
      <c r="AF923">
        <v>2</v>
      </c>
      <c r="AG923">
        <v>4</v>
      </c>
      <c r="AH923">
        <v>3</v>
      </c>
      <c r="AI923">
        <v>1</v>
      </c>
      <c r="AL923" t="s">
        <v>18</v>
      </c>
      <c r="AX923" t="s">
        <v>1394</v>
      </c>
    </row>
    <row r="924" spans="1:50" hidden="1" x14ac:dyDescent="0.25">
      <c r="A924" s="21" t="s">
        <v>167</v>
      </c>
      <c r="B924" s="19" t="s">
        <v>1333</v>
      </c>
      <c r="C924">
        <v>21.75</v>
      </c>
      <c r="D924" t="e">
        <f t="shared" si="4"/>
        <v>#N/A</v>
      </c>
      <c r="E924" s="15">
        <v>2</v>
      </c>
      <c r="F924" s="90"/>
      <c r="G924" t="e">
        <v>#N/A</v>
      </c>
      <c r="H924">
        <v>11</v>
      </c>
      <c r="J924" s="58" t="e">
        <v>#N/A</v>
      </c>
      <c r="K924" s="50" t="s">
        <v>46</v>
      </c>
      <c r="L924" s="19" t="s">
        <v>78</v>
      </c>
      <c r="M924" s="95"/>
      <c r="N924" t="e">
        <v>#N/A</v>
      </c>
      <c r="O924">
        <v>127</v>
      </c>
      <c r="P924">
        <v>1129</v>
      </c>
      <c r="S924">
        <v>50</v>
      </c>
      <c r="U924" s="33" t="str">
        <f>VLOOKUP(AF924, method!$A$1:$B$15, 2, 0)</f>
        <v>留後</v>
      </c>
      <c r="V924">
        <v>1400</v>
      </c>
      <c r="W924">
        <v>1</v>
      </c>
      <c r="X924">
        <v>19</v>
      </c>
      <c r="Y924">
        <v>10</v>
      </c>
      <c r="Z924">
        <v>25</v>
      </c>
      <c r="AA924" s="39" t="s">
        <v>430</v>
      </c>
      <c r="AB924" s="35" t="s">
        <v>370</v>
      </c>
      <c r="AC924">
        <v>4</v>
      </c>
      <c r="AD924">
        <v>52</v>
      </c>
      <c r="AE924" s="38" t="s">
        <v>463</v>
      </c>
      <c r="AF924">
        <v>11</v>
      </c>
      <c r="AG924">
        <v>14</v>
      </c>
      <c r="AH924">
        <v>12</v>
      </c>
      <c r="AI924">
        <v>2</v>
      </c>
      <c r="AL924" t="s">
        <v>18</v>
      </c>
      <c r="AX924" t="s">
        <v>1394</v>
      </c>
    </row>
    <row r="925" spans="1:50" hidden="1" x14ac:dyDescent="0.25">
      <c r="A925" s="21" t="s">
        <v>167</v>
      </c>
      <c r="B925" s="19" t="s">
        <v>1333</v>
      </c>
      <c r="C925">
        <v>22.43</v>
      </c>
      <c r="D925" t="e">
        <f t="shared" si="4"/>
        <v>#N/A</v>
      </c>
      <c r="E925">
        <v>11</v>
      </c>
      <c r="G925" t="e">
        <v>#N/A</v>
      </c>
      <c r="H925">
        <v>12</v>
      </c>
      <c r="J925" s="58" t="e">
        <v>#N/A</v>
      </c>
      <c r="K925" s="75" t="s">
        <v>346</v>
      </c>
      <c r="L925" s="19" t="s">
        <v>78</v>
      </c>
      <c r="M925" s="95"/>
      <c r="N925" t="e">
        <v>#N/A</v>
      </c>
      <c r="O925">
        <v>129</v>
      </c>
      <c r="P925">
        <v>1124</v>
      </c>
      <c r="S925">
        <v>116</v>
      </c>
      <c r="U925" s="33" t="str">
        <f>VLOOKUP(AF925, method!$A$1:$B$15, 2, 0)</f>
        <v>留後</v>
      </c>
      <c r="V925">
        <v>1400</v>
      </c>
      <c r="W925">
        <v>1</v>
      </c>
      <c r="X925">
        <v>4</v>
      </c>
      <c r="Y925">
        <v>10</v>
      </c>
      <c r="Z925">
        <v>25</v>
      </c>
      <c r="AA925" s="39" t="s">
        <v>390</v>
      </c>
      <c r="AB925" s="35" t="s">
        <v>370</v>
      </c>
      <c r="AC925">
        <v>4</v>
      </c>
      <c r="AD925">
        <v>54</v>
      </c>
      <c r="AE925" s="37" t="s">
        <v>410</v>
      </c>
      <c r="AF925">
        <v>14</v>
      </c>
      <c r="AG925">
        <v>14</v>
      </c>
      <c r="AH925">
        <v>13</v>
      </c>
      <c r="AI925">
        <v>11</v>
      </c>
      <c r="AL925" t="s">
        <v>18</v>
      </c>
      <c r="AX925" t="s">
        <v>1394</v>
      </c>
    </row>
    <row r="926" spans="1:50" hidden="1" x14ac:dyDescent="0.25">
      <c r="A926" s="21" t="s">
        <v>167</v>
      </c>
      <c r="B926" s="19" t="s">
        <v>1333</v>
      </c>
      <c r="C926">
        <v>22.81</v>
      </c>
      <c r="D926" t="e">
        <f t="shared" si="4"/>
        <v>#N/A</v>
      </c>
      <c r="E926">
        <v>11</v>
      </c>
      <c r="G926" t="e">
        <v>#N/A</v>
      </c>
      <c r="H926">
        <v>13</v>
      </c>
      <c r="J926" s="58" t="e">
        <v>#N/A</v>
      </c>
      <c r="K926" s="46" t="s">
        <v>351</v>
      </c>
      <c r="L926" s="19" t="s">
        <v>78</v>
      </c>
      <c r="M926" s="95"/>
      <c r="N926" t="e">
        <v>#N/A</v>
      </c>
      <c r="O926">
        <v>122</v>
      </c>
      <c r="P926">
        <v>1126</v>
      </c>
      <c r="S926">
        <v>46</v>
      </c>
      <c r="U926" s="33" t="str">
        <f>VLOOKUP(AF926, method!$A$1:$B$15, 2, 0)</f>
        <v>留後</v>
      </c>
      <c r="V926">
        <v>1400</v>
      </c>
      <c r="W926">
        <v>1</v>
      </c>
      <c r="X926">
        <v>13</v>
      </c>
      <c r="Y926">
        <v>7</v>
      </c>
      <c r="Z926">
        <v>25</v>
      </c>
      <c r="AA926" s="39" t="s">
        <v>369</v>
      </c>
      <c r="AB926" s="35" t="s">
        <v>370</v>
      </c>
      <c r="AC926">
        <v>4</v>
      </c>
      <c r="AD926">
        <v>56</v>
      </c>
      <c r="AE926" s="37" t="s">
        <v>382</v>
      </c>
      <c r="AF926">
        <v>13</v>
      </c>
      <c r="AG926">
        <v>14</v>
      </c>
      <c r="AH926">
        <v>14</v>
      </c>
      <c r="AI926">
        <v>11</v>
      </c>
      <c r="AL926" t="s">
        <v>113</v>
      </c>
      <c r="AX926" t="s">
        <v>1394</v>
      </c>
    </row>
    <row r="927" spans="1:50" hidden="1" x14ac:dyDescent="0.25">
      <c r="A927" s="21" t="s">
        <v>167</v>
      </c>
      <c r="B927" s="19" t="s">
        <v>1333</v>
      </c>
      <c r="C927">
        <v>10.7</v>
      </c>
      <c r="D927" t="e">
        <f t="shared" si="4"/>
        <v>#N/A</v>
      </c>
      <c r="E927">
        <v>9</v>
      </c>
      <c r="G927" t="e">
        <v>#N/A</v>
      </c>
      <c r="H927">
        <v>2</v>
      </c>
      <c r="J927" s="58" t="e">
        <v>#N/A</v>
      </c>
      <c r="K927" s="75" t="s">
        <v>346</v>
      </c>
      <c r="L927" s="19" t="s">
        <v>78</v>
      </c>
      <c r="M927" s="95"/>
      <c r="N927" t="e">
        <v>#N/A</v>
      </c>
      <c r="O927">
        <v>131</v>
      </c>
      <c r="P927">
        <v>1129</v>
      </c>
      <c r="S927">
        <v>8.8000000000000007</v>
      </c>
      <c r="U927" s="32" t="str">
        <f>VLOOKUP(AF927, method!$A$1:$B$15, 2, 0)</f>
        <v>中前</v>
      </c>
      <c r="V927" s="42">
        <v>1200</v>
      </c>
      <c r="W927">
        <v>1</v>
      </c>
      <c r="X927">
        <v>25</v>
      </c>
      <c r="Y927">
        <v>6</v>
      </c>
      <c r="Z927">
        <v>25</v>
      </c>
      <c r="AA927" s="40" t="s">
        <v>398</v>
      </c>
      <c r="AB927" s="35" t="s">
        <v>370</v>
      </c>
      <c r="AC927">
        <v>4</v>
      </c>
      <c r="AD927">
        <v>58</v>
      </c>
      <c r="AE927" s="37">
        <v>3</v>
      </c>
      <c r="AF927">
        <v>6</v>
      </c>
      <c r="AG927">
        <v>6</v>
      </c>
      <c r="AH927">
        <v>9</v>
      </c>
      <c r="AL927" t="s">
        <v>94</v>
      </c>
      <c r="AX927" t="s">
        <v>1394</v>
      </c>
    </row>
    <row r="928" spans="1:50" hidden="1" x14ac:dyDescent="0.25">
      <c r="A928" s="21" t="s">
        <v>167</v>
      </c>
      <c r="B928" s="19" t="s">
        <v>1333</v>
      </c>
      <c r="C928">
        <v>22.16</v>
      </c>
      <c r="D928" t="e">
        <f t="shared" si="4"/>
        <v>#N/A</v>
      </c>
      <c r="E928">
        <v>6</v>
      </c>
      <c r="G928" t="e">
        <v>#N/A</v>
      </c>
      <c r="H928">
        <v>3</v>
      </c>
      <c r="J928" s="58" t="e">
        <v>#N/A</v>
      </c>
      <c r="K928" s="48" t="s">
        <v>37</v>
      </c>
      <c r="L928" s="19" t="s">
        <v>78</v>
      </c>
      <c r="M928" s="95"/>
      <c r="N928" t="e">
        <v>#N/A</v>
      </c>
      <c r="O928">
        <v>134</v>
      </c>
      <c r="P928">
        <v>1129</v>
      </c>
      <c r="S928">
        <v>10</v>
      </c>
      <c r="U928" s="31" t="str">
        <f>VLOOKUP(AF928, method!$A$1:$B$15, 2, 0)</f>
        <v>中後</v>
      </c>
      <c r="V928">
        <v>1400</v>
      </c>
      <c r="W928">
        <v>1</v>
      </c>
      <c r="X928">
        <v>25</v>
      </c>
      <c r="Y928">
        <v>5</v>
      </c>
      <c r="Z928">
        <v>25</v>
      </c>
      <c r="AA928" s="39" t="s">
        <v>369</v>
      </c>
      <c r="AB928" s="35" t="s">
        <v>377</v>
      </c>
      <c r="AC928">
        <v>4</v>
      </c>
      <c r="AD928">
        <v>59</v>
      </c>
      <c r="AE928" s="37" t="s">
        <v>382</v>
      </c>
      <c r="AF928">
        <v>8</v>
      </c>
      <c r="AG928">
        <v>10</v>
      </c>
      <c r="AH928">
        <v>10</v>
      </c>
      <c r="AI928">
        <v>6</v>
      </c>
      <c r="AL928" t="s">
        <v>18</v>
      </c>
      <c r="AX928" t="s">
        <v>1394</v>
      </c>
    </row>
    <row r="929" spans="1:50" hidden="1" x14ac:dyDescent="0.25">
      <c r="A929" s="21" t="s">
        <v>167</v>
      </c>
      <c r="B929" s="19" t="s">
        <v>1333</v>
      </c>
      <c r="C929">
        <v>22.21</v>
      </c>
      <c r="D929" t="e">
        <f t="shared" si="4"/>
        <v>#N/A</v>
      </c>
      <c r="E929">
        <v>6</v>
      </c>
      <c r="G929" t="e">
        <v>#N/A</v>
      </c>
      <c r="H929">
        <v>14</v>
      </c>
      <c r="J929" s="58" t="e">
        <v>#N/A</v>
      </c>
      <c r="K929" s="48" t="s">
        <v>37</v>
      </c>
      <c r="L929" s="19" t="s">
        <v>78</v>
      </c>
      <c r="M929" s="95"/>
      <c r="N929" t="e">
        <v>#N/A</v>
      </c>
      <c r="O929">
        <v>134</v>
      </c>
      <c r="P929">
        <v>1141</v>
      </c>
      <c r="S929">
        <v>37</v>
      </c>
      <c r="U929" s="33" t="str">
        <f>VLOOKUP(AF929, method!$A$1:$B$15, 2, 0)</f>
        <v>留後</v>
      </c>
      <c r="V929">
        <v>1400</v>
      </c>
      <c r="W929">
        <v>1</v>
      </c>
      <c r="X929">
        <v>27</v>
      </c>
      <c r="Y929">
        <v>4</v>
      </c>
      <c r="Z929">
        <v>25</v>
      </c>
      <c r="AA929" s="39" t="s">
        <v>369</v>
      </c>
      <c r="AB929" s="35" t="s">
        <v>377</v>
      </c>
      <c r="AC929">
        <v>4</v>
      </c>
      <c r="AD929">
        <v>59</v>
      </c>
      <c r="AE929" s="37" t="s">
        <v>410</v>
      </c>
      <c r="AF929">
        <v>14</v>
      </c>
      <c r="AG929">
        <v>14</v>
      </c>
      <c r="AH929">
        <v>14</v>
      </c>
      <c r="AI929">
        <v>6</v>
      </c>
      <c r="AL929" t="s">
        <v>181</v>
      </c>
      <c r="AX929" t="s">
        <v>1394</v>
      </c>
    </row>
    <row r="930" spans="1:50" hidden="1" x14ac:dyDescent="0.25">
      <c r="A930" s="21" t="s">
        <v>167</v>
      </c>
      <c r="B930" s="19" t="s">
        <v>1333</v>
      </c>
      <c r="C930">
        <v>9.31</v>
      </c>
      <c r="D930" t="e">
        <f t="shared" si="4"/>
        <v>#N/A</v>
      </c>
      <c r="E930" s="15">
        <v>3</v>
      </c>
      <c r="F930" s="90"/>
      <c r="G930" t="e">
        <v>#N/A</v>
      </c>
      <c r="H930">
        <v>7</v>
      </c>
      <c r="J930" s="58" t="e">
        <v>#N/A</v>
      </c>
      <c r="K930" s="48" t="s">
        <v>37</v>
      </c>
      <c r="L930" s="19" t="s">
        <v>78</v>
      </c>
      <c r="M930" s="95"/>
      <c r="N930" t="e">
        <v>#N/A</v>
      </c>
      <c r="O930">
        <v>132</v>
      </c>
      <c r="P930">
        <v>1147</v>
      </c>
      <c r="S930">
        <v>27</v>
      </c>
      <c r="U930" s="31" t="str">
        <f>VLOOKUP(AF930, method!$A$1:$B$15, 2, 0)</f>
        <v>中後</v>
      </c>
      <c r="V930" s="42">
        <v>1200</v>
      </c>
      <c r="W930">
        <v>1</v>
      </c>
      <c r="X930">
        <v>15</v>
      </c>
      <c r="Y930">
        <v>3</v>
      </c>
      <c r="Z930">
        <v>25</v>
      </c>
      <c r="AA930" s="39" t="s">
        <v>430</v>
      </c>
      <c r="AB930" s="35" t="s">
        <v>370</v>
      </c>
      <c r="AC930">
        <v>4</v>
      </c>
      <c r="AD930">
        <v>59</v>
      </c>
      <c r="AE930" s="38" t="s">
        <v>517</v>
      </c>
      <c r="AF930">
        <v>9</v>
      </c>
      <c r="AG930">
        <v>7</v>
      </c>
      <c r="AH930">
        <v>3</v>
      </c>
      <c r="AL930" t="s">
        <v>385</v>
      </c>
      <c r="AX930" t="s">
        <v>1394</v>
      </c>
    </row>
    <row r="931" spans="1:50" hidden="1" x14ac:dyDescent="0.25">
      <c r="A931" s="21" t="s">
        <v>167</v>
      </c>
      <c r="B931" s="19" t="s">
        <v>1333</v>
      </c>
      <c r="C931">
        <v>9.52</v>
      </c>
      <c r="D931" t="e">
        <f t="shared" si="4"/>
        <v>#N/A</v>
      </c>
      <c r="E931" s="15">
        <v>1</v>
      </c>
      <c r="F931" s="90"/>
      <c r="G931" t="e">
        <v>#N/A</v>
      </c>
      <c r="H931">
        <v>4</v>
      </c>
      <c r="J931" s="58" t="e">
        <v>#N/A</v>
      </c>
      <c r="K931" s="48" t="s">
        <v>37</v>
      </c>
      <c r="L931" s="19" t="s">
        <v>78</v>
      </c>
      <c r="M931" s="95"/>
      <c r="N931" t="e">
        <v>#N/A</v>
      </c>
      <c r="O931">
        <v>127</v>
      </c>
      <c r="P931">
        <v>1140</v>
      </c>
      <c r="S931">
        <v>17</v>
      </c>
      <c r="U931" s="32" t="str">
        <f>VLOOKUP(AF931, method!$A$1:$B$15, 2, 0)</f>
        <v>中前</v>
      </c>
      <c r="V931" s="42">
        <v>1200</v>
      </c>
      <c r="W931">
        <v>1</v>
      </c>
      <c r="X931">
        <v>9</v>
      </c>
      <c r="Y931">
        <v>2</v>
      </c>
      <c r="Z931">
        <v>25</v>
      </c>
      <c r="AA931" s="39" t="s">
        <v>413</v>
      </c>
      <c r="AB931" s="35" t="s">
        <v>377</v>
      </c>
      <c r="AC931">
        <v>4</v>
      </c>
      <c r="AD931">
        <v>52</v>
      </c>
      <c r="AE931" s="38" t="s">
        <v>470</v>
      </c>
      <c r="AF931">
        <v>4</v>
      </c>
      <c r="AG931">
        <v>4</v>
      </c>
      <c r="AH931">
        <v>1</v>
      </c>
      <c r="AL931" t="s">
        <v>385</v>
      </c>
      <c r="AX931" t="s">
        <v>1394</v>
      </c>
    </row>
    <row r="932" spans="1:50" hidden="1" x14ac:dyDescent="0.25">
      <c r="A932" s="21" t="s">
        <v>167</v>
      </c>
      <c r="B932" s="19" t="s">
        <v>1333</v>
      </c>
      <c r="C932">
        <v>10.47</v>
      </c>
      <c r="D932" t="e">
        <f t="shared" si="4"/>
        <v>#N/A</v>
      </c>
      <c r="E932">
        <v>7</v>
      </c>
      <c r="G932" t="e">
        <v>#N/A</v>
      </c>
      <c r="H932">
        <v>2</v>
      </c>
      <c r="J932" s="58" t="e">
        <v>#N/A</v>
      </c>
      <c r="K932" s="60" t="s">
        <v>125</v>
      </c>
      <c r="L932" s="19" t="s">
        <v>78</v>
      </c>
      <c r="M932" s="95"/>
      <c r="N932" t="e">
        <v>#N/A</v>
      </c>
      <c r="O932">
        <v>125</v>
      </c>
      <c r="P932">
        <v>1147</v>
      </c>
      <c r="S932">
        <v>25</v>
      </c>
      <c r="U932" s="30" t="str">
        <f>VLOOKUP(AF932, method!$A$1:$B$15, 2, 0)</f>
        <v>放頭</v>
      </c>
      <c r="V932" s="42">
        <v>1200</v>
      </c>
      <c r="W932">
        <v>1</v>
      </c>
      <c r="X932">
        <v>1</v>
      </c>
      <c r="Y932">
        <v>1</v>
      </c>
      <c r="Z932">
        <v>25</v>
      </c>
      <c r="AA932" s="39" t="s">
        <v>413</v>
      </c>
      <c r="AB932" s="35" t="s">
        <v>377</v>
      </c>
      <c r="AC932">
        <v>4</v>
      </c>
      <c r="AD932">
        <v>52</v>
      </c>
      <c r="AE932" s="37">
        <v>5</v>
      </c>
      <c r="AF932">
        <v>2</v>
      </c>
      <c r="AG932">
        <v>5</v>
      </c>
      <c r="AH932">
        <v>7</v>
      </c>
      <c r="AL932" t="s">
        <v>385</v>
      </c>
      <c r="AX932" t="s">
        <v>1394</v>
      </c>
    </row>
    <row r="933" spans="1:50" x14ac:dyDescent="0.25">
      <c r="A933" s="22" t="s">
        <v>203</v>
      </c>
      <c r="B933" s="21" t="s">
        <v>204</v>
      </c>
      <c r="C933">
        <v>8.9700000000000006</v>
      </c>
      <c r="D933">
        <v>9.57</v>
      </c>
      <c r="E933" s="106">
        <v>5</v>
      </c>
      <c r="G933">
        <v>13</v>
      </c>
      <c r="H933">
        <v>12</v>
      </c>
      <c r="J933" s="62" t="s">
        <v>154</v>
      </c>
      <c r="K933" s="62" t="s">
        <v>154</v>
      </c>
      <c r="L933" s="20" t="s">
        <v>165</v>
      </c>
      <c r="M933" s="96"/>
      <c r="N933">
        <v>135</v>
      </c>
      <c r="O933">
        <v>117</v>
      </c>
      <c r="P933">
        <v>1100</v>
      </c>
      <c r="S933">
        <v>5.4</v>
      </c>
      <c r="U933" s="32" t="str">
        <f>VLOOKUP(AF933, method!$A$1:$B$15, 2, 0)</f>
        <v>中前</v>
      </c>
      <c r="V933" s="42">
        <v>1200</v>
      </c>
      <c r="W933">
        <v>1</v>
      </c>
      <c r="X933">
        <v>7</v>
      </c>
      <c r="Y933">
        <v>6</v>
      </c>
      <c r="Z933">
        <v>26</v>
      </c>
      <c r="AA933" s="39" t="s">
        <v>413</v>
      </c>
      <c r="AB933" s="35" t="s">
        <v>377</v>
      </c>
      <c r="AC933">
        <v>3</v>
      </c>
      <c r="AD933">
        <v>62</v>
      </c>
      <c r="AE933" s="38" t="s">
        <v>468</v>
      </c>
      <c r="AF933">
        <v>4</v>
      </c>
      <c r="AG933">
        <v>4</v>
      </c>
      <c r="AH933">
        <v>5</v>
      </c>
      <c r="AL933" t="s">
        <v>385</v>
      </c>
    </row>
    <row r="934" spans="1:50" x14ac:dyDescent="0.25">
      <c r="A934" s="22" t="s">
        <v>203</v>
      </c>
      <c r="B934" s="19" t="s">
        <v>230</v>
      </c>
      <c r="C934">
        <v>8.9700000000000006</v>
      </c>
      <c r="D934">
        <v>8.6700000000000017</v>
      </c>
      <c r="E934" s="106">
        <v>4</v>
      </c>
      <c r="G934">
        <v>9</v>
      </c>
      <c r="H934">
        <v>13</v>
      </c>
      <c r="J934" s="55" t="s">
        <v>69</v>
      </c>
      <c r="K934" s="55" t="s">
        <v>69</v>
      </c>
      <c r="L934" s="17" t="s">
        <v>90</v>
      </c>
      <c r="M934" s="93"/>
      <c r="N934">
        <v>118</v>
      </c>
      <c r="O934">
        <v>122</v>
      </c>
      <c r="P934">
        <v>1123</v>
      </c>
      <c r="S934">
        <v>16</v>
      </c>
      <c r="U934" s="33" t="str">
        <f>VLOOKUP(AF934, method!$A$1:$B$15, 2, 0)</f>
        <v>留後</v>
      </c>
      <c r="V934" s="42">
        <v>1200</v>
      </c>
      <c r="W934">
        <v>1</v>
      </c>
      <c r="X934">
        <v>12</v>
      </c>
      <c r="Y934">
        <v>7</v>
      </c>
      <c r="Z934">
        <v>26</v>
      </c>
      <c r="AA934" s="39" t="s">
        <v>369</v>
      </c>
      <c r="AB934" s="35" t="s">
        <v>370</v>
      </c>
      <c r="AC934">
        <v>4</v>
      </c>
      <c r="AD934">
        <v>46</v>
      </c>
      <c r="AE934" s="38" t="s">
        <v>511</v>
      </c>
      <c r="AF934">
        <v>13</v>
      </c>
      <c r="AG934">
        <v>13</v>
      </c>
      <c r="AH934">
        <v>4</v>
      </c>
      <c r="AL934" t="s">
        <v>66</v>
      </c>
    </row>
    <row r="935" spans="1:50" hidden="1" x14ac:dyDescent="0.25">
      <c r="A935" s="20" t="s">
        <v>130</v>
      </c>
      <c r="B935" s="17" t="s">
        <v>1332</v>
      </c>
      <c r="C935">
        <v>40.1</v>
      </c>
      <c r="D935" t="e">
        <f>IF(H935&gt;G935,C935-0.2*INT((H935-G935)/4),IF(H935&lt;G935,C935+0.2*INT((G935-H935)/4),C935)) + ROUND((N935-O935)/3,0)*0.1</f>
        <v>#N/A</v>
      </c>
      <c r="E935" s="106">
        <v>14</v>
      </c>
      <c r="G935" t="e">
        <v>#N/A</v>
      </c>
      <c r="H935">
        <v>14</v>
      </c>
      <c r="J935" s="58" t="e">
        <v>#N/A</v>
      </c>
      <c r="K935" s="62" t="s">
        <v>154</v>
      </c>
      <c r="L935" s="19" t="s">
        <v>28</v>
      </c>
      <c r="M935" s="95"/>
      <c r="N935" t="e">
        <v>#N/A</v>
      </c>
      <c r="O935">
        <v>124</v>
      </c>
      <c r="P935">
        <v>1218</v>
      </c>
      <c r="S935">
        <v>18</v>
      </c>
      <c r="U935" s="33" t="str">
        <f>VLOOKUP(AF935, method!$A$1:$B$15, 2, 0)</f>
        <v>留後</v>
      </c>
      <c r="V935" s="42">
        <v>1600</v>
      </c>
      <c r="W935">
        <v>1</v>
      </c>
      <c r="X935">
        <v>19</v>
      </c>
      <c r="Y935">
        <v>2</v>
      </c>
      <c r="Z935">
        <v>26</v>
      </c>
      <c r="AA935" s="39" t="s">
        <v>369</v>
      </c>
      <c r="AB935" s="35" t="s">
        <v>377</v>
      </c>
      <c r="AC935">
        <v>4</v>
      </c>
      <c r="AD935">
        <v>49</v>
      </c>
      <c r="AE935" s="37" t="s">
        <v>747</v>
      </c>
      <c r="AF935">
        <v>13</v>
      </c>
      <c r="AG935">
        <v>14</v>
      </c>
      <c r="AH935">
        <v>14</v>
      </c>
      <c r="AI935">
        <v>14</v>
      </c>
      <c r="AL935" t="s">
        <v>39</v>
      </c>
      <c r="AX935" t="s">
        <v>1393</v>
      </c>
    </row>
    <row r="936" spans="1:50" hidden="1" x14ac:dyDescent="0.25">
      <c r="A936" s="21" t="s">
        <v>167</v>
      </c>
      <c r="B936" s="20" t="s">
        <v>1334</v>
      </c>
      <c r="C936">
        <v>23.59</v>
      </c>
      <c r="D936" t="e">
        <f>IF(H936&gt;G936,C936-0.2*INT((H936-G936)/4),IF(H936&lt;G936,C936+0.2*INT((G936-H936)/4),C936)) + ROUND((N936-O936)/3,0)*0.1</f>
        <v>#N/A</v>
      </c>
      <c r="E936">
        <v>13</v>
      </c>
      <c r="G936" t="e">
        <v>#N/A</v>
      </c>
      <c r="H936">
        <v>11</v>
      </c>
      <c r="J936" s="58" t="e">
        <v>#N/A</v>
      </c>
      <c r="K936" s="47" t="s">
        <v>32</v>
      </c>
      <c r="L936" s="23" t="s">
        <v>112</v>
      </c>
      <c r="M936" s="99"/>
      <c r="N936" t="e">
        <v>#N/A</v>
      </c>
      <c r="O936">
        <v>125</v>
      </c>
      <c r="P936">
        <v>1120</v>
      </c>
      <c r="S936">
        <v>5.7</v>
      </c>
      <c r="U936" s="31" t="str">
        <f>VLOOKUP(AF936, method!$A$1:$B$15, 2, 0)</f>
        <v>中後</v>
      </c>
      <c r="V936">
        <v>1400</v>
      </c>
      <c r="W936">
        <v>1</v>
      </c>
      <c r="X936">
        <v>1</v>
      </c>
      <c r="Y936">
        <v>7</v>
      </c>
      <c r="Z936">
        <v>25</v>
      </c>
      <c r="AA936" s="39" t="s">
        <v>413</v>
      </c>
      <c r="AB936" s="35" t="s">
        <v>377</v>
      </c>
      <c r="AC936">
        <v>4</v>
      </c>
      <c r="AD936">
        <v>50</v>
      </c>
      <c r="AE936" s="37" t="s">
        <v>497</v>
      </c>
      <c r="AF936">
        <v>9</v>
      </c>
      <c r="AG936">
        <v>7</v>
      </c>
      <c r="AH936">
        <v>6</v>
      </c>
      <c r="AI936">
        <v>13</v>
      </c>
      <c r="AL936" t="s">
        <v>385</v>
      </c>
      <c r="AX936" t="s">
        <v>1394</v>
      </c>
    </row>
    <row r="937" spans="1:50" hidden="1" x14ac:dyDescent="0.25">
      <c r="A937" s="21" t="s">
        <v>167</v>
      </c>
      <c r="B937" s="20" t="s">
        <v>1334</v>
      </c>
      <c r="C937">
        <v>22.61</v>
      </c>
      <c r="D937" t="e">
        <f>IF(H937&gt;G937,C937-0.2*INT((H937-G937)/4),IF(H937&lt;G937,C937+0.2*INT((G937-H937)/4),C937)) + ROUND((N937-O937)/3,0)*0.1</f>
        <v>#N/A</v>
      </c>
      <c r="E937">
        <v>6</v>
      </c>
      <c r="G937" t="e">
        <v>#N/A</v>
      </c>
      <c r="H937">
        <v>14</v>
      </c>
      <c r="J937" s="58" t="e">
        <v>#N/A</v>
      </c>
      <c r="K937" s="47" t="s">
        <v>32</v>
      </c>
      <c r="L937" s="23" t="s">
        <v>112</v>
      </c>
      <c r="M937" s="99"/>
      <c r="N937" t="e">
        <v>#N/A</v>
      </c>
      <c r="O937">
        <v>127</v>
      </c>
      <c r="P937">
        <v>1104</v>
      </c>
      <c r="S937">
        <v>6.3</v>
      </c>
      <c r="U937" s="31" t="str">
        <f>VLOOKUP(AF937, method!$A$1:$B$15, 2, 0)</f>
        <v>中後</v>
      </c>
      <c r="V937">
        <v>1400</v>
      </c>
      <c r="W937">
        <v>1</v>
      </c>
      <c r="X937">
        <v>8</v>
      </c>
      <c r="Y937">
        <v>6</v>
      </c>
      <c r="Z937">
        <v>25</v>
      </c>
      <c r="AA937" s="39" t="s">
        <v>413</v>
      </c>
      <c r="AB937" s="35" t="s">
        <v>370</v>
      </c>
      <c r="AC937">
        <v>4</v>
      </c>
      <c r="AD937">
        <v>52</v>
      </c>
      <c r="AE937" s="37" t="s">
        <v>423</v>
      </c>
      <c r="AF937">
        <v>10</v>
      </c>
      <c r="AG937">
        <v>6</v>
      </c>
      <c r="AH937">
        <v>6</v>
      </c>
      <c r="AI937">
        <v>6</v>
      </c>
      <c r="AL937" t="s">
        <v>385</v>
      </c>
      <c r="AX937" t="s">
        <v>1394</v>
      </c>
    </row>
    <row r="938" spans="1:50" hidden="1" x14ac:dyDescent="0.25">
      <c r="A938" s="21" t="s">
        <v>167</v>
      </c>
      <c r="B938" s="20" t="s">
        <v>1334</v>
      </c>
      <c r="C938">
        <v>10.15</v>
      </c>
      <c r="D938" t="e">
        <f>IF(H938&gt;G938,C938-0.2*INT((H938-G938)/4),IF(H938&lt;G938,C938+0.2*INT((G938-H938)/4),C938)) + ROUND((N938-O938)/3,0)*0.1</f>
        <v>#N/A</v>
      </c>
      <c r="E938">
        <v>9</v>
      </c>
      <c r="G938" t="e">
        <v>#N/A</v>
      </c>
      <c r="H938">
        <v>1</v>
      </c>
      <c r="J938" s="58" t="e">
        <v>#N/A</v>
      </c>
      <c r="K938" s="57" t="s">
        <v>77</v>
      </c>
      <c r="L938" s="23" t="s">
        <v>112</v>
      </c>
      <c r="M938" s="99"/>
      <c r="N938" t="e">
        <v>#N/A</v>
      </c>
      <c r="O938">
        <v>130</v>
      </c>
      <c r="P938">
        <v>1088</v>
      </c>
      <c r="S938">
        <v>5.6</v>
      </c>
      <c r="U938" s="32" t="str">
        <f>VLOOKUP(AF938, method!$A$1:$B$15, 2, 0)</f>
        <v>中前</v>
      </c>
      <c r="V938" s="42">
        <v>1200</v>
      </c>
      <c r="W938">
        <v>1</v>
      </c>
      <c r="X938">
        <v>31</v>
      </c>
      <c r="Y938">
        <v>1</v>
      </c>
      <c r="Z938">
        <v>25</v>
      </c>
      <c r="AA938" s="39" t="s">
        <v>390</v>
      </c>
      <c r="AB938" s="35" t="s">
        <v>377</v>
      </c>
      <c r="AC938">
        <v>4</v>
      </c>
      <c r="AD938">
        <v>52</v>
      </c>
      <c r="AE938" s="37" t="s">
        <v>467</v>
      </c>
      <c r="AF938">
        <v>5</v>
      </c>
      <c r="AG938">
        <v>5</v>
      </c>
      <c r="AH938">
        <v>9</v>
      </c>
      <c r="AL938" t="s">
        <v>385</v>
      </c>
      <c r="AX938" t="s">
        <v>1394</v>
      </c>
    </row>
    <row r="939" spans="1:50" hidden="1" x14ac:dyDescent="0.25">
      <c r="A939" s="21" t="s">
        <v>167</v>
      </c>
      <c r="B939" s="20" t="s">
        <v>1334</v>
      </c>
      <c r="C939">
        <v>9.5500000000000007</v>
      </c>
      <c r="D939" t="e">
        <f>IF(H939&gt;G939,C939-0.2*INT((H939-G939)/4),IF(H939&lt;G939,C939+0.2*INT((G939-H939)/4),C939)) + ROUND((N939-O939)/3,0)*0.1</f>
        <v>#N/A</v>
      </c>
      <c r="E939">
        <v>4</v>
      </c>
      <c r="G939" t="e">
        <v>#N/A</v>
      </c>
      <c r="H939">
        <v>2</v>
      </c>
      <c r="J939" s="58" t="e">
        <v>#N/A</v>
      </c>
      <c r="K939" s="47" t="s">
        <v>32</v>
      </c>
      <c r="L939" s="23" t="s">
        <v>112</v>
      </c>
      <c r="M939" s="99"/>
      <c r="N939" t="e">
        <v>#N/A</v>
      </c>
      <c r="O939">
        <v>127</v>
      </c>
      <c r="P939">
        <v>1104</v>
      </c>
      <c r="S939">
        <v>2.2999999999999998</v>
      </c>
      <c r="U939" s="32" t="str">
        <f>VLOOKUP(AF939, method!$A$1:$B$15, 2, 0)</f>
        <v>中前</v>
      </c>
      <c r="V939" s="42">
        <v>1200</v>
      </c>
      <c r="W939">
        <v>1</v>
      </c>
      <c r="X939">
        <v>5</v>
      </c>
      <c r="Y939">
        <v>1</v>
      </c>
      <c r="Z939">
        <v>25</v>
      </c>
      <c r="AA939" s="39" t="s">
        <v>430</v>
      </c>
      <c r="AB939" s="35" t="s">
        <v>377</v>
      </c>
      <c r="AC939">
        <v>4</v>
      </c>
      <c r="AD939">
        <v>52</v>
      </c>
      <c r="AE939" s="38" t="s">
        <v>511</v>
      </c>
      <c r="AF939">
        <v>7</v>
      </c>
      <c r="AG939">
        <v>9</v>
      </c>
      <c r="AH939">
        <v>4</v>
      </c>
      <c r="AL939" t="s">
        <v>385</v>
      </c>
      <c r="AX939" t="s">
        <v>1394</v>
      </c>
    </row>
    <row r="940" spans="1:50" x14ac:dyDescent="0.25">
      <c r="A940" s="22" t="s">
        <v>203</v>
      </c>
      <c r="B940" s="21" t="s">
        <v>204</v>
      </c>
      <c r="C940">
        <v>8.98</v>
      </c>
      <c r="D940">
        <v>8.98</v>
      </c>
      <c r="E940" s="106">
        <v>7</v>
      </c>
      <c r="G940">
        <v>13</v>
      </c>
      <c r="H940">
        <v>12</v>
      </c>
      <c r="J940" s="62" t="s">
        <v>154</v>
      </c>
      <c r="K940" s="62" t="s">
        <v>154</v>
      </c>
      <c r="L940" s="20" t="s">
        <v>165</v>
      </c>
      <c r="M940" s="96"/>
      <c r="N940">
        <v>135</v>
      </c>
      <c r="O940">
        <v>135</v>
      </c>
      <c r="P940">
        <v>1082</v>
      </c>
      <c r="S940">
        <v>6.8</v>
      </c>
      <c r="U940" s="32" t="str">
        <f>VLOOKUP(AF940, method!$A$1:$B$15, 2, 0)</f>
        <v>中前</v>
      </c>
      <c r="V940" s="42">
        <v>1200</v>
      </c>
      <c r="W940">
        <v>1</v>
      </c>
      <c r="X940">
        <v>22</v>
      </c>
      <c r="Y940">
        <v>3</v>
      </c>
      <c r="Z940">
        <v>26</v>
      </c>
      <c r="AA940" s="39" t="s">
        <v>369</v>
      </c>
      <c r="AB940" s="35" t="s">
        <v>370</v>
      </c>
      <c r="AC940">
        <v>4</v>
      </c>
      <c r="AD940">
        <v>60</v>
      </c>
      <c r="AE940" s="37">
        <v>3</v>
      </c>
      <c r="AF940">
        <v>4</v>
      </c>
      <c r="AG940">
        <v>3</v>
      </c>
      <c r="AH940">
        <v>7</v>
      </c>
      <c r="AL940" t="s">
        <v>385</v>
      </c>
    </row>
    <row r="941" spans="1:50" x14ac:dyDescent="0.25">
      <c r="A941" s="22" t="s">
        <v>203</v>
      </c>
      <c r="B941" s="26" t="s">
        <v>218</v>
      </c>
      <c r="C941">
        <v>9</v>
      </c>
      <c r="D941">
        <v>8.9</v>
      </c>
      <c r="E941" s="107">
        <v>2</v>
      </c>
      <c r="F941" s="90"/>
      <c r="G941">
        <v>10</v>
      </c>
      <c r="H941">
        <v>10</v>
      </c>
      <c r="J941" s="49" t="s">
        <v>349</v>
      </c>
      <c r="K941" s="47" t="s">
        <v>32</v>
      </c>
      <c r="L941" s="23" t="s">
        <v>47</v>
      </c>
      <c r="M941" s="99"/>
      <c r="N941">
        <v>124</v>
      </c>
      <c r="O941">
        <v>128</v>
      </c>
      <c r="P941">
        <v>1022</v>
      </c>
      <c r="S941">
        <v>7.7</v>
      </c>
      <c r="U941" s="32" t="str">
        <f>VLOOKUP(AF941, method!$A$1:$B$15, 2, 0)</f>
        <v>中前</v>
      </c>
      <c r="V941" s="42">
        <v>1200</v>
      </c>
      <c r="W941">
        <v>1</v>
      </c>
      <c r="X941">
        <v>27</v>
      </c>
      <c r="Y941">
        <v>6</v>
      </c>
      <c r="Z941">
        <v>26</v>
      </c>
      <c r="AA941" s="39" t="s">
        <v>394</v>
      </c>
      <c r="AB941" s="35" t="s">
        <v>377</v>
      </c>
      <c r="AC941">
        <v>4</v>
      </c>
      <c r="AD941">
        <v>52</v>
      </c>
      <c r="AE941" s="38" t="s">
        <v>463</v>
      </c>
      <c r="AF941">
        <v>6</v>
      </c>
      <c r="AG941">
        <v>5</v>
      </c>
      <c r="AH941">
        <v>2</v>
      </c>
      <c r="AL941" t="s">
        <v>39</v>
      </c>
    </row>
    <row r="942" spans="1:50" hidden="1" x14ac:dyDescent="0.25">
      <c r="A942" s="21" t="s">
        <v>167</v>
      </c>
      <c r="B942" s="20" t="s">
        <v>1334</v>
      </c>
      <c r="C942">
        <v>9.14</v>
      </c>
      <c r="D942" t="e">
        <f>IF(H942&gt;G942,C942-0.2*INT((H942-G942)/4),IF(H942&lt;G942,C942+0.2*INT((G942-H942)/4),C942)) + ROUND((N942-O942)/3,0)*0.1</f>
        <v>#N/A</v>
      </c>
      <c r="E942" s="107">
        <v>2</v>
      </c>
      <c r="F942" s="90"/>
      <c r="G942" t="e">
        <v>#N/A</v>
      </c>
      <c r="H942">
        <v>12</v>
      </c>
      <c r="J942" s="58" t="e">
        <v>#N/A</v>
      </c>
      <c r="K942" s="47" t="s">
        <v>32</v>
      </c>
      <c r="L942" s="23" t="s">
        <v>112</v>
      </c>
      <c r="M942" s="99"/>
      <c r="N942" t="e">
        <v>#N/A</v>
      </c>
      <c r="O942">
        <v>120</v>
      </c>
      <c r="P942">
        <v>1163</v>
      </c>
      <c r="S942">
        <v>8.6999999999999993</v>
      </c>
      <c r="U942" s="33" t="str">
        <f>VLOOKUP(AF942, method!$A$1:$B$15, 2, 0)</f>
        <v>留後</v>
      </c>
      <c r="V942" s="42">
        <v>1200</v>
      </c>
      <c r="W942">
        <v>1</v>
      </c>
      <c r="X942">
        <v>31</v>
      </c>
      <c r="Y942">
        <v>5</v>
      </c>
      <c r="Z942">
        <v>26</v>
      </c>
      <c r="AA942" s="39" t="s">
        <v>394</v>
      </c>
      <c r="AB942" s="35" t="s">
        <v>377</v>
      </c>
      <c r="AC942">
        <v>4</v>
      </c>
      <c r="AD942">
        <v>44</v>
      </c>
      <c r="AE942" s="38" t="s">
        <v>434</v>
      </c>
      <c r="AF942">
        <v>12</v>
      </c>
      <c r="AG942">
        <v>10</v>
      </c>
      <c r="AH942">
        <v>2</v>
      </c>
      <c r="AL942" t="s">
        <v>385</v>
      </c>
      <c r="AX942" t="s">
        <v>1394</v>
      </c>
    </row>
    <row r="943" spans="1:50" x14ac:dyDescent="0.25">
      <c r="A943" s="22" t="s">
        <v>203</v>
      </c>
      <c r="B943" s="21" t="s">
        <v>204</v>
      </c>
      <c r="C943">
        <v>9.2100000000000009</v>
      </c>
      <c r="D943">
        <v>9.91</v>
      </c>
      <c r="E943" s="107">
        <v>3</v>
      </c>
      <c r="F943" s="90"/>
      <c r="G943">
        <v>13</v>
      </c>
      <c r="H943">
        <v>7</v>
      </c>
      <c r="J943" s="62" t="s">
        <v>154</v>
      </c>
      <c r="K943" s="62" t="s">
        <v>154</v>
      </c>
      <c r="L943" s="20" t="s">
        <v>165</v>
      </c>
      <c r="M943" s="96"/>
      <c r="N943">
        <v>135</v>
      </c>
      <c r="O943">
        <v>120</v>
      </c>
      <c r="P943">
        <v>1096</v>
      </c>
      <c r="S943">
        <v>4</v>
      </c>
      <c r="U943" s="31" t="str">
        <f>VLOOKUP(AF943, method!$A$1:$B$15, 2, 0)</f>
        <v>中後</v>
      </c>
      <c r="V943" s="42">
        <v>1200</v>
      </c>
      <c r="W943">
        <v>1</v>
      </c>
      <c r="X943">
        <v>4</v>
      </c>
      <c r="Y943">
        <v>7</v>
      </c>
      <c r="Z943">
        <v>26</v>
      </c>
      <c r="AA943" s="39" t="s">
        <v>430</v>
      </c>
      <c r="AB943" s="36" t="s">
        <v>459</v>
      </c>
      <c r="AC943">
        <v>3</v>
      </c>
      <c r="AD943">
        <v>61</v>
      </c>
      <c r="AE943" s="37">
        <v>6</v>
      </c>
      <c r="AF943">
        <v>8</v>
      </c>
      <c r="AG943">
        <v>8</v>
      </c>
      <c r="AH943">
        <v>3</v>
      </c>
      <c r="AL943" t="s">
        <v>385</v>
      </c>
    </row>
    <row r="944" spans="1:50" x14ac:dyDescent="0.25">
      <c r="A944" s="22" t="s">
        <v>203</v>
      </c>
      <c r="B944" s="20" t="s">
        <v>233</v>
      </c>
      <c r="C944">
        <v>9.2200000000000006</v>
      </c>
      <c r="D944">
        <v>9.52</v>
      </c>
      <c r="E944" s="107">
        <v>1</v>
      </c>
      <c r="F944" s="90"/>
      <c r="G944">
        <v>14</v>
      </c>
      <c r="H944">
        <v>1</v>
      </c>
      <c r="J944" s="54" t="s">
        <v>64</v>
      </c>
      <c r="K944" s="50" t="s">
        <v>46</v>
      </c>
      <c r="L944" s="27" t="s">
        <v>135</v>
      </c>
      <c r="M944" s="103"/>
      <c r="N944">
        <v>117</v>
      </c>
      <c r="O944">
        <v>125</v>
      </c>
      <c r="P944">
        <v>1173</v>
      </c>
      <c r="S944">
        <v>3.1</v>
      </c>
      <c r="U944" s="30" t="str">
        <f>VLOOKUP(AF944, method!$A$1:$B$15, 2, 0)</f>
        <v>放頭</v>
      </c>
      <c r="V944" s="42">
        <v>1200</v>
      </c>
      <c r="W944">
        <v>1</v>
      </c>
      <c r="X944">
        <v>15</v>
      </c>
      <c r="Y944">
        <v>3</v>
      </c>
      <c r="Z944">
        <v>26</v>
      </c>
      <c r="AA944" s="39" t="s">
        <v>430</v>
      </c>
      <c r="AB944" s="35" t="s">
        <v>370</v>
      </c>
      <c r="AC944">
        <v>5</v>
      </c>
      <c r="AD944">
        <v>32</v>
      </c>
      <c r="AE944" s="38">
        <v>1</v>
      </c>
      <c r="AF944">
        <v>3</v>
      </c>
      <c r="AG944">
        <v>2</v>
      </c>
      <c r="AH944">
        <v>1</v>
      </c>
      <c r="AL944" t="s">
        <v>223</v>
      </c>
    </row>
    <row r="945" spans="1:50" hidden="1" x14ac:dyDescent="0.25">
      <c r="A945" s="22" t="s">
        <v>203</v>
      </c>
      <c r="B945" s="21" t="s">
        <v>204</v>
      </c>
      <c r="C945">
        <v>8.73</v>
      </c>
      <c r="D945">
        <v>9.33</v>
      </c>
      <c r="E945" s="15">
        <v>2</v>
      </c>
      <c r="F945" s="90"/>
      <c r="G945">
        <v>13</v>
      </c>
      <c r="H945">
        <v>1</v>
      </c>
      <c r="J945" s="62" t="s">
        <v>154</v>
      </c>
      <c r="K945" s="51" t="s">
        <v>52</v>
      </c>
      <c r="L945" s="20" t="s">
        <v>165</v>
      </c>
      <c r="M945" s="96"/>
      <c r="N945">
        <v>135</v>
      </c>
      <c r="O945">
        <v>134</v>
      </c>
      <c r="P945">
        <v>1092</v>
      </c>
      <c r="S945">
        <v>3.1</v>
      </c>
      <c r="U945" s="32" t="str">
        <f>VLOOKUP(AF945, method!$A$1:$B$15, 2, 0)</f>
        <v>中前</v>
      </c>
      <c r="V945" s="42">
        <v>1200</v>
      </c>
      <c r="W945">
        <v>1</v>
      </c>
      <c r="X945">
        <v>28</v>
      </c>
      <c r="Y945">
        <v>9</v>
      </c>
      <c r="Z945">
        <v>25</v>
      </c>
      <c r="AA945" s="39" t="s">
        <v>430</v>
      </c>
      <c r="AB945" s="35" t="s">
        <v>370</v>
      </c>
      <c r="AC945">
        <v>4</v>
      </c>
      <c r="AD945">
        <v>58</v>
      </c>
      <c r="AE945" s="38" t="s">
        <v>461</v>
      </c>
      <c r="AF945">
        <v>4</v>
      </c>
      <c r="AG945">
        <v>3</v>
      </c>
      <c r="AH945">
        <v>2</v>
      </c>
      <c r="AL945" t="s">
        <v>385</v>
      </c>
      <c r="AX945" t="s">
        <v>1395</v>
      </c>
    </row>
    <row r="946" spans="1:50" hidden="1" x14ac:dyDescent="0.25">
      <c r="A946" s="22" t="s">
        <v>203</v>
      </c>
      <c r="B946" s="21" t="s">
        <v>204</v>
      </c>
      <c r="C946">
        <v>8.67</v>
      </c>
      <c r="D946">
        <v>9.17</v>
      </c>
      <c r="E946" s="15">
        <v>1</v>
      </c>
      <c r="F946" s="90"/>
      <c r="G946">
        <v>13</v>
      </c>
      <c r="H946">
        <v>7</v>
      </c>
      <c r="J946" s="62" t="s">
        <v>154</v>
      </c>
      <c r="K946" s="51" t="s">
        <v>52</v>
      </c>
      <c r="L946" s="20" t="s">
        <v>165</v>
      </c>
      <c r="M946" s="96"/>
      <c r="N946">
        <v>135</v>
      </c>
      <c r="O946">
        <v>127</v>
      </c>
      <c r="P946">
        <v>1080</v>
      </c>
      <c r="S946">
        <v>34</v>
      </c>
      <c r="U946" s="30" t="str">
        <f>VLOOKUP(AF946, method!$A$1:$B$15, 2, 0)</f>
        <v>放頭</v>
      </c>
      <c r="V946" s="42">
        <v>1200</v>
      </c>
      <c r="W946">
        <v>1</v>
      </c>
      <c r="X946">
        <v>7</v>
      </c>
      <c r="Y946">
        <v>9</v>
      </c>
      <c r="Z946">
        <v>25</v>
      </c>
      <c r="AA946" s="39" t="s">
        <v>369</v>
      </c>
      <c r="AB946" s="35" t="s">
        <v>377</v>
      </c>
      <c r="AC946">
        <v>4</v>
      </c>
      <c r="AD946">
        <v>50</v>
      </c>
      <c r="AE946" s="38">
        <v>2</v>
      </c>
      <c r="AF946">
        <v>3</v>
      </c>
      <c r="AG946">
        <v>3</v>
      </c>
      <c r="AH946">
        <v>1</v>
      </c>
      <c r="AL946" t="s">
        <v>592</v>
      </c>
      <c r="AX946" t="s">
        <v>1395</v>
      </c>
    </row>
    <row r="947" spans="1:50" hidden="1" x14ac:dyDescent="0.25">
      <c r="A947" s="22" t="s">
        <v>203</v>
      </c>
      <c r="B947" s="21" t="s">
        <v>204</v>
      </c>
      <c r="C947">
        <v>9.5299999999999994</v>
      </c>
      <c r="D947">
        <v>9.83</v>
      </c>
      <c r="E947">
        <v>4</v>
      </c>
      <c r="G947">
        <v>13</v>
      </c>
      <c r="H947">
        <v>12</v>
      </c>
      <c r="J947" s="62" t="s">
        <v>154</v>
      </c>
      <c r="K947" s="54" t="s">
        <v>64</v>
      </c>
      <c r="L947" s="20" t="s">
        <v>165</v>
      </c>
      <c r="M947" s="96"/>
      <c r="N947">
        <v>135</v>
      </c>
      <c r="O947">
        <v>127</v>
      </c>
      <c r="P947">
        <v>1083</v>
      </c>
      <c r="S947">
        <v>63</v>
      </c>
      <c r="U947" s="32" t="str">
        <f>VLOOKUP(AF947, method!$A$1:$B$15, 2, 0)</f>
        <v>中前</v>
      </c>
      <c r="V947" s="42">
        <v>1200</v>
      </c>
      <c r="W947">
        <v>1</v>
      </c>
      <c r="X947">
        <v>9</v>
      </c>
      <c r="Y947">
        <v>3</v>
      </c>
      <c r="Z947">
        <v>25</v>
      </c>
      <c r="AA947" s="41" t="s">
        <v>400</v>
      </c>
      <c r="AB947" s="35" t="s">
        <v>377</v>
      </c>
      <c r="AC947">
        <v>4</v>
      </c>
      <c r="AD947">
        <v>52</v>
      </c>
      <c r="AE947" s="37">
        <v>4</v>
      </c>
      <c r="AF947">
        <v>4</v>
      </c>
      <c r="AG947">
        <v>4</v>
      </c>
      <c r="AH947">
        <v>4</v>
      </c>
      <c r="AL947" t="s">
        <v>759</v>
      </c>
      <c r="AX947" t="s">
        <v>1395</v>
      </c>
    </row>
    <row r="948" spans="1:50" hidden="1" x14ac:dyDescent="0.25">
      <c r="A948" s="22" t="s">
        <v>203</v>
      </c>
      <c r="B948" s="21" t="s">
        <v>204</v>
      </c>
      <c r="C948">
        <v>10.41</v>
      </c>
      <c r="D948">
        <v>10.71</v>
      </c>
      <c r="E948">
        <v>10</v>
      </c>
      <c r="G948">
        <v>13</v>
      </c>
      <c r="H948">
        <v>13</v>
      </c>
      <c r="J948" s="62" t="s">
        <v>154</v>
      </c>
      <c r="K948" s="51" t="s">
        <v>52</v>
      </c>
      <c r="L948" s="20" t="s">
        <v>165</v>
      </c>
      <c r="M948" s="96"/>
      <c r="N948">
        <v>135</v>
      </c>
      <c r="O948">
        <v>127</v>
      </c>
      <c r="P948">
        <v>1089</v>
      </c>
      <c r="S948">
        <v>44</v>
      </c>
      <c r="U948" s="32" t="str">
        <f>VLOOKUP(AF948, method!$A$1:$B$15, 2, 0)</f>
        <v>中前</v>
      </c>
      <c r="V948" s="42">
        <v>1200</v>
      </c>
      <c r="W948">
        <v>1</v>
      </c>
      <c r="X948">
        <v>19</v>
      </c>
      <c r="Y948">
        <v>1</v>
      </c>
      <c r="Z948">
        <v>25</v>
      </c>
      <c r="AA948" s="39" t="s">
        <v>369</v>
      </c>
      <c r="AB948" s="35" t="s">
        <v>377</v>
      </c>
      <c r="AC948">
        <v>4</v>
      </c>
      <c r="AD948">
        <v>52</v>
      </c>
      <c r="AE948" s="37">
        <v>4</v>
      </c>
      <c r="AF948">
        <v>6</v>
      </c>
      <c r="AG948">
        <v>2</v>
      </c>
      <c r="AH948">
        <v>10</v>
      </c>
      <c r="AL948" t="s">
        <v>385</v>
      </c>
      <c r="AX948" t="s">
        <v>1395</v>
      </c>
    </row>
    <row r="949" spans="1:50" hidden="1" x14ac:dyDescent="0.25">
      <c r="A949" s="22" t="s">
        <v>203</v>
      </c>
      <c r="B949" s="22" t="s">
        <v>207</v>
      </c>
      <c r="C949">
        <v>21.67</v>
      </c>
      <c r="D949">
        <v>21.17</v>
      </c>
      <c r="E949" s="107">
        <v>3</v>
      </c>
      <c r="F949" s="90"/>
      <c r="G949">
        <v>4</v>
      </c>
      <c r="H949">
        <v>14</v>
      </c>
      <c r="J949" s="50" t="s">
        <v>46</v>
      </c>
      <c r="K949" s="76" t="s">
        <v>355</v>
      </c>
      <c r="L949" s="18" t="s">
        <v>23</v>
      </c>
      <c r="M949" s="94"/>
      <c r="N949">
        <v>131</v>
      </c>
      <c r="O949">
        <v>135</v>
      </c>
      <c r="P949">
        <v>1119</v>
      </c>
      <c r="S949">
        <v>4.0999999999999996</v>
      </c>
      <c r="U949" s="30" t="str">
        <f>VLOOKUP(AF949, method!$A$1:$B$15, 2, 0)</f>
        <v>放頭</v>
      </c>
      <c r="V949">
        <v>1400</v>
      </c>
      <c r="W949">
        <v>1</v>
      </c>
      <c r="X949">
        <v>12</v>
      </c>
      <c r="Y949">
        <v>7</v>
      </c>
      <c r="Z949">
        <v>26</v>
      </c>
      <c r="AA949" s="39" t="s">
        <v>369</v>
      </c>
      <c r="AB949" s="35" t="s">
        <v>370</v>
      </c>
      <c r="AC949">
        <v>4</v>
      </c>
      <c r="AD949">
        <v>58</v>
      </c>
      <c r="AE949" s="38" t="s">
        <v>468</v>
      </c>
      <c r="AF949">
        <v>1</v>
      </c>
      <c r="AG949">
        <v>1</v>
      </c>
      <c r="AH949">
        <v>1</v>
      </c>
      <c r="AI949">
        <v>3</v>
      </c>
      <c r="AL949" t="s">
        <v>208</v>
      </c>
      <c r="AX949" t="s">
        <v>1395</v>
      </c>
    </row>
    <row r="950" spans="1:50" hidden="1" x14ac:dyDescent="0.25">
      <c r="A950" s="22" t="s">
        <v>203</v>
      </c>
      <c r="B950" s="22" t="s">
        <v>207</v>
      </c>
      <c r="C950">
        <v>21.79</v>
      </c>
      <c r="D950">
        <v>21.79</v>
      </c>
      <c r="E950" s="107">
        <v>2</v>
      </c>
      <c r="F950" s="90"/>
      <c r="G950">
        <v>4</v>
      </c>
      <c r="H950">
        <v>2</v>
      </c>
      <c r="J950" s="50" t="s">
        <v>46</v>
      </c>
      <c r="K950" s="76" t="s">
        <v>355</v>
      </c>
      <c r="L950" s="18" t="s">
        <v>23</v>
      </c>
      <c r="M950" s="94"/>
      <c r="N950">
        <v>131</v>
      </c>
      <c r="O950">
        <v>132</v>
      </c>
      <c r="P950">
        <v>1119</v>
      </c>
      <c r="S950">
        <v>10</v>
      </c>
      <c r="U950" s="30" t="str">
        <f>VLOOKUP(AF950, method!$A$1:$B$15, 2, 0)</f>
        <v>放頭</v>
      </c>
      <c r="V950">
        <v>1400</v>
      </c>
      <c r="W950">
        <v>1</v>
      </c>
      <c r="X950">
        <v>27</v>
      </c>
      <c r="Y950">
        <v>6</v>
      </c>
      <c r="Z950">
        <v>26</v>
      </c>
      <c r="AA950" s="39" t="s">
        <v>394</v>
      </c>
      <c r="AB950" s="35" t="s">
        <v>377</v>
      </c>
      <c r="AC950">
        <v>4</v>
      </c>
      <c r="AD950">
        <v>57</v>
      </c>
      <c r="AE950" s="38" t="s">
        <v>463</v>
      </c>
      <c r="AF950">
        <v>1</v>
      </c>
      <c r="AG950">
        <v>1</v>
      </c>
      <c r="AH950">
        <v>1</v>
      </c>
      <c r="AI950">
        <v>2</v>
      </c>
      <c r="AL950" t="s">
        <v>208</v>
      </c>
      <c r="AX950" t="s">
        <v>1395</v>
      </c>
    </row>
    <row r="951" spans="1:50" hidden="1" x14ac:dyDescent="0.25">
      <c r="A951" s="22" t="s">
        <v>203</v>
      </c>
      <c r="B951" s="22" t="s">
        <v>207</v>
      </c>
      <c r="C951">
        <v>22.82</v>
      </c>
      <c r="D951">
        <v>22.82</v>
      </c>
      <c r="E951" s="106">
        <v>4</v>
      </c>
      <c r="G951">
        <v>4</v>
      </c>
      <c r="H951">
        <v>4</v>
      </c>
      <c r="J951" s="50" t="s">
        <v>46</v>
      </c>
      <c r="K951" s="75" t="s">
        <v>346</v>
      </c>
      <c r="L951" s="18" t="s">
        <v>23</v>
      </c>
      <c r="M951" s="94"/>
      <c r="N951">
        <v>131</v>
      </c>
      <c r="O951">
        <v>132</v>
      </c>
      <c r="P951">
        <v>1128</v>
      </c>
      <c r="S951">
        <v>3.5</v>
      </c>
      <c r="U951" s="30" t="str">
        <f>VLOOKUP(AF951, method!$A$1:$B$15, 2, 0)</f>
        <v>放頭</v>
      </c>
      <c r="V951">
        <v>1400</v>
      </c>
      <c r="W951">
        <v>1</v>
      </c>
      <c r="X951">
        <v>24</v>
      </c>
      <c r="Y951">
        <v>5</v>
      </c>
      <c r="Z951">
        <v>26</v>
      </c>
      <c r="AA951" s="39" t="s">
        <v>369</v>
      </c>
      <c r="AB951" s="35" t="s">
        <v>370</v>
      </c>
      <c r="AC951">
        <v>4</v>
      </c>
      <c r="AD951">
        <v>59</v>
      </c>
      <c r="AE951" s="37" t="s">
        <v>410</v>
      </c>
      <c r="AF951">
        <v>3</v>
      </c>
      <c r="AG951">
        <v>4</v>
      </c>
      <c r="AH951">
        <v>6</v>
      </c>
      <c r="AI951">
        <v>4</v>
      </c>
      <c r="AL951" t="s">
        <v>208</v>
      </c>
      <c r="AX951" t="s">
        <v>1395</v>
      </c>
    </row>
    <row r="952" spans="1:50" hidden="1" x14ac:dyDescent="0.25">
      <c r="A952" s="22" t="s">
        <v>203</v>
      </c>
      <c r="B952" s="22" t="s">
        <v>207</v>
      </c>
      <c r="C952">
        <v>21.57</v>
      </c>
      <c r="D952">
        <v>21.87</v>
      </c>
      <c r="E952" s="106">
        <v>10</v>
      </c>
      <c r="G952">
        <v>4</v>
      </c>
      <c r="H952">
        <v>13</v>
      </c>
      <c r="J952" s="50" t="s">
        <v>46</v>
      </c>
      <c r="K952" s="46" t="s">
        <v>351</v>
      </c>
      <c r="L952" s="18" t="s">
        <v>23</v>
      </c>
      <c r="M952" s="94"/>
      <c r="N952">
        <v>131</v>
      </c>
      <c r="O952">
        <v>111</v>
      </c>
      <c r="P952">
        <v>1109</v>
      </c>
      <c r="S952">
        <v>17</v>
      </c>
      <c r="U952" s="30" t="str">
        <f>VLOOKUP(AF952, method!$A$1:$B$15, 2, 0)</f>
        <v>放頭</v>
      </c>
      <c r="V952">
        <v>1400</v>
      </c>
      <c r="W952">
        <v>1</v>
      </c>
      <c r="X952">
        <v>26</v>
      </c>
      <c r="Y952">
        <v>4</v>
      </c>
      <c r="Z952">
        <v>26</v>
      </c>
      <c r="AA952" s="39" t="s">
        <v>369</v>
      </c>
      <c r="AB952" s="35" t="s">
        <v>370</v>
      </c>
      <c r="AC952">
        <v>3</v>
      </c>
      <c r="AD952">
        <v>61</v>
      </c>
      <c r="AE952" s="37" t="s">
        <v>531</v>
      </c>
      <c r="AF952">
        <v>1</v>
      </c>
      <c r="AG952">
        <v>2</v>
      </c>
      <c r="AH952">
        <v>2</v>
      </c>
      <c r="AI952">
        <v>10</v>
      </c>
      <c r="AL952" t="s">
        <v>208</v>
      </c>
      <c r="AX952" t="s">
        <v>1395</v>
      </c>
    </row>
    <row r="953" spans="1:50" hidden="1" x14ac:dyDescent="0.25">
      <c r="A953" s="22" t="s">
        <v>203</v>
      </c>
      <c r="B953" s="22" t="s">
        <v>207</v>
      </c>
      <c r="C953">
        <v>21.7</v>
      </c>
      <c r="D953">
        <v>22.4</v>
      </c>
      <c r="E953" s="106">
        <v>4</v>
      </c>
      <c r="G953">
        <v>4</v>
      </c>
      <c r="H953">
        <v>1</v>
      </c>
      <c r="J953" s="50" t="s">
        <v>46</v>
      </c>
      <c r="K953" s="56" t="s">
        <v>352</v>
      </c>
      <c r="L953" s="18" t="s">
        <v>23</v>
      </c>
      <c r="M953" s="94"/>
      <c r="N953">
        <v>131</v>
      </c>
      <c r="O953">
        <v>111</v>
      </c>
      <c r="P953">
        <v>1126</v>
      </c>
      <c r="S953">
        <v>5.8</v>
      </c>
      <c r="U953" s="30" t="str">
        <f>VLOOKUP(AF953, method!$A$1:$B$15, 2, 0)</f>
        <v>放頭</v>
      </c>
      <c r="V953">
        <v>1400</v>
      </c>
      <c r="W953">
        <v>1</v>
      </c>
      <c r="X953">
        <v>6</v>
      </c>
      <c r="Y953">
        <v>4</v>
      </c>
      <c r="Z953">
        <v>26</v>
      </c>
      <c r="AA953" s="39" t="s">
        <v>390</v>
      </c>
      <c r="AB953" s="35" t="s">
        <v>377</v>
      </c>
      <c r="AC953">
        <v>3</v>
      </c>
      <c r="AD953">
        <v>63</v>
      </c>
      <c r="AE953" s="37" t="s">
        <v>467</v>
      </c>
      <c r="AF953">
        <v>1</v>
      </c>
      <c r="AG953">
        <v>1</v>
      </c>
      <c r="AH953">
        <v>1</v>
      </c>
      <c r="AI953">
        <v>4</v>
      </c>
      <c r="AL953" t="s">
        <v>208</v>
      </c>
      <c r="AX953" t="s">
        <v>1395</v>
      </c>
    </row>
    <row r="954" spans="1:50" hidden="1" x14ac:dyDescent="0.25">
      <c r="A954" s="22" t="s">
        <v>203</v>
      </c>
      <c r="B954" s="22" t="s">
        <v>207</v>
      </c>
      <c r="C954">
        <v>22.34</v>
      </c>
      <c r="D954">
        <v>22.74</v>
      </c>
      <c r="E954" s="106">
        <v>5</v>
      </c>
      <c r="G954">
        <v>4</v>
      </c>
      <c r="H954">
        <v>2</v>
      </c>
      <c r="J954" s="50" t="s">
        <v>46</v>
      </c>
      <c r="K954" s="75" t="s">
        <v>346</v>
      </c>
      <c r="L954" s="18" t="s">
        <v>23</v>
      </c>
      <c r="M954" s="94"/>
      <c r="N954">
        <v>131</v>
      </c>
      <c r="O954">
        <v>120</v>
      </c>
      <c r="P954">
        <v>1124</v>
      </c>
      <c r="S954">
        <v>11</v>
      </c>
      <c r="U954" s="30" t="str">
        <f>VLOOKUP(AF954, method!$A$1:$B$15, 2, 0)</f>
        <v>放頭</v>
      </c>
      <c r="V954">
        <v>1400</v>
      </c>
      <c r="W954">
        <v>1</v>
      </c>
      <c r="X954">
        <v>8</v>
      </c>
      <c r="Y954">
        <v>3</v>
      </c>
      <c r="Z954">
        <v>26</v>
      </c>
      <c r="AA954" s="39" t="s">
        <v>413</v>
      </c>
      <c r="AB954" s="35" t="s">
        <v>377</v>
      </c>
      <c r="AC954">
        <v>3</v>
      </c>
      <c r="AD954">
        <v>65</v>
      </c>
      <c r="AE954" s="37">
        <v>3</v>
      </c>
      <c r="AF954">
        <v>2</v>
      </c>
      <c r="AG954">
        <v>5</v>
      </c>
      <c r="AH954">
        <v>7</v>
      </c>
      <c r="AI954">
        <v>5</v>
      </c>
      <c r="AL954" t="s">
        <v>208</v>
      </c>
      <c r="AX954" t="s">
        <v>1395</v>
      </c>
    </row>
    <row r="955" spans="1:50" hidden="1" x14ac:dyDescent="0.25">
      <c r="A955" s="22" t="s">
        <v>203</v>
      </c>
      <c r="B955" s="22" t="s">
        <v>207</v>
      </c>
      <c r="C955">
        <v>21.13</v>
      </c>
      <c r="D955">
        <v>21.43</v>
      </c>
      <c r="E955" s="107">
        <v>3</v>
      </c>
      <c r="F955" s="90"/>
      <c r="G955">
        <v>4</v>
      </c>
      <c r="H955">
        <v>10</v>
      </c>
      <c r="J955" s="50" t="s">
        <v>46</v>
      </c>
      <c r="K955" s="62" t="s">
        <v>154</v>
      </c>
      <c r="L955" s="18" t="s">
        <v>23</v>
      </c>
      <c r="M955" s="94"/>
      <c r="N955">
        <v>131</v>
      </c>
      <c r="O955">
        <v>117</v>
      </c>
      <c r="P955">
        <v>1114</v>
      </c>
      <c r="S955">
        <v>54</v>
      </c>
      <c r="U955" s="30" t="str">
        <f>VLOOKUP(AF955, method!$A$1:$B$15, 2, 0)</f>
        <v>放頭</v>
      </c>
      <c r="V955">
        <v>1400</v>
      </c>
      <c r="W955">
        <v>1</v>
      </c>
      <c r="X955">
        <v>22</v>
      </c>
      <c r="Y955">
        <v>2</v>
      </c>
      <c r="Z955">
        <v>26</v>
      </c>
      <c r="AA955" s="39" t="s">
        <v>384</v>
      </c>
      <c r="AB955" s="35" t="s">
        <v>377</v>
      </c>
      <c r="AC955">
        <v>3</v>
      </c>
      <c r="AD955">
        <v>65</v>
      </c>
      <c r="AE955" s="38" t="s">
        <v>517</v>
      </c>
      <c r="AF955">
        <v>3</v>
      </c>
      <c r="AG955">
        <v>4</v>
      </c>
      <c r="AH955">
        <v>3</v>
      </c>
      <c r="AI955">
        <v>3</v>
      </c>
      <c r="AL955" t="s">
        <v>208</v>
      </c>
      <c r="AX955" t="s">
        <v>1395</v>
      </c>
    </row>
    <row r="956" spans="1:50" x14ac:dyDescent="0.25">
      <c r="A956" s="22" t="s">
        <v>203</v>
      </c>
      <c r="B956" s="24" t="s">
        <v>212</v>
      </c>
      <c r="C956">
        <v>9.27</v>
      </c>
      <c r="D956">
        <v>9.27</v>
      </c>
      <c r="E956" s="106">
        <v>6</v>
      </c>
      <c r="G956">
        <v>7</v>
      </c>
      <c r="H956">
        <v>7</v>
      </c>
      <c r="J956" s="48" t="s">
        <v>37</v>
      </c>
      <c r="K956" s="48" t="s">
        <v>37</v>
      </c>
      <c r="L956" s="23" t="s">
        <v>112</v>
      </c>
      <c r="M956" s="99"/>
      <c r="N956">
        <v>129</v>
      </c>
      <c r="O956">
        <v>129</v>
      </c>
      <c r="P956">
        <v>1269</v>
      </c>
      <c r="S956">
        <v>4.2</v>
      </c>
      <c r="U956" s="32" t="str">
        <f>VLOOKUP(AF956, method!$A$1:$B$15, 2, 0)</f>
        <v>中前</v>
      </c>
      <c r="V956" s="42">
        <v>1200</v>
      </c>
      <c r="W956">
        <v>1</v>
      </c>
      <c r="X956">
        <v>12</v>
      </c>
      <c r="Y956">
        <v>7</v>
      </c>
      <c r="Z956">
        <v>26</v>
      </c>
      <c r="AA956" s="39" t="s">
        <v>369</v>
      </c>
      <c r="AB956" s="35" t="s">
        <v>370</v>
      </c>
      <c r="AC956">
        <v>4</v>
      </c>
      <c r="AD956">
        <v>54</v>
      </c>
      <c r="AE956" s="38">
        <v>2</v>
      </c>
      <c r="AF956">
        <v>4</v>
      </c>
      <c r="AG956">
        <v>3</v>
      </c>
      <c r="AH956">
        <v>6</v>
      </c>
      <c r="AL956" t="s">
        <v>39</v>
      </c>
    </row>
    <row r="957" spans="1:50" x14ac:dyDescent="0.25">
      <c r="A957" s="22" t="s">
        <v>203</v>
      </c>
      <c r="B957" s="22" t="s">
        <v>207</v>
      </c>
      <c r="C957">
        <v>9.2799999999999994</v>
      </c>
      <c r="D957">
        <v>9.4799999999999986</v>
      </c>
      <c r="E957" s="106">
        <v>5</v>
      </c>
      <c r="G957">
        <v>4</v>
      </c>
      <c r="H957">
        <v>1</v>
      </c>
      <c r="J957" s="50" t="s">
        <v>46</v>
      </c>
      <c r="K957" s="75" t="s">
        <v>346</v>
      </c>
      <c r="L957" s="18" t="s">
        <v>23</v>
      </c>
      <c r="M957" s="94"/>
      <c r="N957">
        <v>131</v>
      </c>
      <c r="O957">
        <v>125</v>
      </c>
      <c r="P957">
        <v>1134</v>
      </c>
      <c r="S957">
        <v>6.7</v>
      </c>
      <c r="U957" s="32" t="str">
        <f>VLOOKUP(AF957, method!$A$1:$B$15, 2, 0)</f>
        <v>中前</v>
      </c>
      <c r="V957" s="42">
        <v>1200</v>
      </c>
      <c r="W957">
        <v>1</v>
      </c>
      <c r="X957">
        <v>18</v>
      </c>
      <c r="Y957">
        <v>1</v>
      </c>
      <c r="Z957">
        <v>26</v>
      </c>
      <c r="AA957" s="39" t="s">
        <v>369</v>
      </c>
      <c r="AB957" s="35" t="s">
        <v>370</v>
      </c>
      <c r="AC957">
        <v>3</v>
      </c>
      <c r="AD957">
        <v>68</v>
      </c>
      <c r="AE957" s="38">
        <v>2</v>
      </c>
      <c r="AF957">
        <v>5</v>
      </c>
      <c r="AG957">
        <v>5</v>
      </c>
      <c r="AH957">
        <v>5</v>
      </c>
      <c r="AL957" t="s">
        <v>208</v>
      </c>
    </row>
    <row r="958" spans="1:50" hidden="1" x14ac:dyDescent="0.25">
      <c r="A958" s="22" t="s">
        <v>203</v>
      </c>
      <c r="B958" s="22" t="s">
        <v>207</v>
      </c>
      <c r="C958">
        <v>9.44</v>
      </c>
      <c r="D958">
        <v>9.44</v>
      </c>
      <c r="E958">
        <v>4</v>
      </c>
      <c r="G958">
        <v>4</v>
      </c>
      <c r="H958">
        <v>9</v>
      </c>
      <c r="J958" s="50" t="s">
        <v>46</v>
      </c>
      <c r="K958" s="75" t="s">
        <v>346</v>
      </c>
      <c r="L958" s="18" t="s">
        <v>23</v>
      </c>
      <c r="M958" s="94"/>
      <c r="N958">
        <v>131</v>
      </c>
      <c r="O958">
        <v>125</v>
      </c>
      <c r="P958">
        <v>1125</v>
      </c>
      <c r="S958">
        <v>9.1999999999999993</v>
      </c>
      <c r="U958" s="30" t="str">
        <f>VLOOKUP(AF958, method!$A$1:$B$15, 2, 0)</f>
        <v>放頭</v>
      </c>
      <c r="V958" s="42">
        <v>1200</v>
      </c>
      <c r="W958">
        <v>1</v>
      </c>
      <c r="X958">
        <v>27</v>
      </c>
      <c r="Y958">
        <v>12</v>
      </c>
      <c r="Z958">
        <v>25</v>
      </c>
      <c r="AA958" s="39" t="s">
        <v>384</v>
      </c>
      <c r="AB958" s="35" t="s">
        <v>377</v>
      </c>
      <c r="AC958">
        <v>3</v>
      </c>
      <c r="AD958">
        <v>68</v>
      </c>
      <c r="AE958" s="38" t="s">
        <v>468</v>
      </c>
      <c r="AF958">
        <v>2</v>
      </c>
      <c r="AG958">
        <v>2</v>
      </c>
      <c r="AH958">
        <v>4</v>
      </c>
      <c r="AL958" t="s">
        <v>208</v>
      </c>
      <c r="AX958" t="s">
        <v>1395</v>
      </c>
    </row>
    <row r="959" spans="1:50" hidden="1" x14ac:dyDescent="0.25">
      <c r="A959" s="22" t="s">
        <v>203</v>
      </c>
      <c r="B959" s="22" t="s">
        <v>207</v>
      </c>
      <c r="C959">
        <v>9.56</v>
      </c>
      <c r="D959">
        <v>9.76</v>
      </c>
      <c r="E959">
        <v>9</v>
      </c>
      <c r="G959">
        <v>4</v>
      </c>
      <c r="H959">
        <v>7</v>
      </c>
      <c r="J959" s="50" t="s">
        <v>46</v>
      </c>
      <c r="K959" s="62" t="s">
        <v>154</v>
      </c>
      <c r="L959" s="18" t="s">
        <v>23</v>
      </c>
      <c r="M959" s="94"/>
      <c r="N959">
        <v>131</v>
      </c>
      <c r="O959">
        <v>124</v>
      </c>
      <c r="P959">
        <v>1121</v>
      </c>
      <c r="S959">
        <v>17</v>
      </c>
      <c r="U959" s="32" t="str">
        <f>VLOOKUP(AF959, method!$A$1:$B$15, 2, 0)</f>
        <v>中前</v>
      </c>
      <c r="V959" s="42">
        <v>1200</v>
      </c>
      <c r="W959">
        <v>1</v>
      </c>
      <c r="X959">
        <v>23</v>
      </c>
      <c r="Y959">
        <v>11</v>
      </c>
      <c r="Z959">
        <v>25</v>
      </c>
      <c r="AA959" s="39" t="s">
        <v>390</v>
      </c>
      <c r="AB959" s="35" t="s">
        <v>370</v>
      </c>
      <c r="AC959">
        <v>3</v>
      </c>
      <c r="AD959">
        <v>69</v>
      </c>
      <c r="AE959" s="37" t="s">
        <v>428</v>
      </c>
      <c r="AF959">
        <v>5</v>
      </c>
      <c r="AG959">
        <v>5</v>
      </c>
      <c r="AH959">
        <v>9</v>
      </c>
      <c r="AL959" t="s">
        <v>208</v>
      </c>
      <c r="AX959" t="s">
        <v>1395</v>
      </c>
    </row>
    <row r="960" spans="1:50" hidden="1" x14ac:dyDescent="0.25">
      <c r="A960" s="22" t="s">
        <v>203</v>
      </c>
      <c r="B960" s="22" t="s">
        <v>207</v>
      </c>
      <c r="C960">
        <v>21.25</v>
      </c>
      <c r="D960">
        <v>21.55</v>
      </c>
      <c r="E960" s="15">
        <v>3</v>
      </c>
      <c r="F960" s="90"/>
      <c r="G960">
        <v>4</v>
      </c>
      <c r="H960">
        <v>2</v>
      </c>
      <c r="J960" s="50" t="s">
        <v>46</v>
      </c>
      <c r="K960" s="75" t="s">
        <v>346</v>
      </c>
      <c r="L960" s="18" t="s">
        <v>23</v>
      </c>
      <c r="M960" s="94"/>
      <c r="N960">
        <v>131</v>
      </c>
      <c r="O960">
        <v>122</v>
      </c>
      <c r="P960">
        <v>1122</v>
      </c>
      <c r="S960">
        <v>4.8</v>
      </c>
      <c r="U960" s="32" t="str">
        <f>VLOOKUP(AF960, method!$A$1:$B$15, 2, 0)</f>
        <v>中前</v>
      </c>
      <c r="V960">
        <v>1400</v>
      </c>
      <c r="W960">
        <v>1</v>
      </c>
      <c r="X960">
        <v>19</v>
      </c>
      <c r="Y960">
        <v>10</v>
      </c>
      <c r="Z960">
        <v>25</v>
      </c>
      <c r="AA960" s="39" t="s">
        <v>430</v>
      </c>
      <c r="AB960" s="35" t="s">
        <v>370</v>
      </c>
      <c r="AC960">
        <v>3</v>
      </c>
      <c r="AD960">
        <v>69</v>
      </c>
      <c r="AE960" s="38">
        <v>2</v>
      </c>
      <c r="AF960">
        <v>6</v>
      </c>
      <c r="AG960">
        <v>6</v>
      </c>
      <c r="AH960">
        <v>5</v>
      </c>
      <c r="AI960">
        <v>3</v>
      </c>
      <c r="AL960" t="s">
        <v>208</v>
      </c>
      <c r="AX960" t="s">
        <v>1395</v>
      </c>
    </row>
    <row r="961" spans="1:50" hidden="1" x14ac:dyDescent="0.25">
      <c r="A961" s="22" t="s">
        <v>203</v>
      </c>
      <c r="B961" s="22" t="s">
        <v>207</v>
      </c>
      <c r="C961">
        <v>8.77</v>
      </c>
      <c r="D961">
        <v>9.17</v>
      </c>
      <c r="E961" s="15">
        <v>2</v>
      </c>
      <c r="F961" s="90"/>
      <c r="G961">
        <v>4</v>
      </c>
      <c r="H961">
        <v>2</v>
      </c>
      <c r="J961" s="50" t="s">
        <v>46</v>
      </c>
      <c r="K961" s="75" t="s">
        <v>346</v>
      </c>
      <c r="L961" s="18" t="s">
        <v>23</v>
      </c>
      <c r="M961" s="94"/>
      <c r="N961">
        <v>131</v>
      </c>
      <c r="O961">
        <v>120</v>
      </c>
      <c r="P961">
        <v>1127</v>
      </c>
      <c r="S961">
        <v>3.6</v>
      </c>
      <c r="U961" s="32" t="str">
        <f>VLOOKUP(AF961, method!$A$1:$B$15, 2, 0)</f>
        <v>中前</v>
      </c>
      <c r="V961" s="42">
        <v>1200</v>
      </c>
      <c r="W961">
        <v>1</v>
      </c>
      <c r="X961">
        <v>1</v>
      </c>
      <c r="Y961">
        <v>10</v>
      </c>
      <c r="Z961">
        <v>25</v>
      </c>
      <c r="AA961" s="39" t="s">
        <v>384</v>
      </c>
      <c r="AB961" s="35" t="s">
        <v>370</v>
      </c>
      <c r="AC961">
        <v>3</v>
      </c>
      <c r="AD961">
        <v>67</v>
      </c>
      <c r="AE961" s="38" t="s">
        <v>432</v>
      </c>
      <c r="AF961">
        <v>5</v>
      </c>
      <c r="AG961">
        <v>5</v>
      </c>
      <c r="AH961">
        <v>2</v>
      </c>
      <c r="AL961" t="s">
        <v>208</v>
      </c>
      <c r="AX961" t="s">
        <v>1395</v>
      </c>
    </row>
    <row r="962" spans="1:50" hidden="1" x14ac:dyDescent="0.25">
      <c r="A962" s="22" t="s">
        <v>203</v>
      </c>
      <c r="B962" s="22" t="s">
        <v>207</v>
      </c>
      <c r="C962">
        <v>9.32</v>
      </c>
      <c r="D962">
        <v>9.7200000000000006</v>
      </c>
      <c r="E962">
        <v>6</v>
      </c>
      <c r="G962">
        <v>4</v>
      </c>
      <c r="H962">
        <v>7</v>
      </c>
      <c r="J962" s="50" t="s">
        <v>46</v>
      </c>
      <c r="K962" s="75" t="s">
        <v>346</v>
      </c>
      <c r="L962" s="18" t="s">
        <v>23</v>
      </c>
      <c r="M962" s="94"/>
      <c r="N962">
        <v>131</v>
      </c>
      <c r="O962">
        <v>120</v>
      </c>
      <c r="P962">
        <v>1122</v>
      </c>
      <c r="S962">
        <v>7.1</v>
      </c>
      <c r="U962" s="32" t="str">
        <f>VLOOKUP(AF962, method!$A$1:$B$15, 2, 0)</f>
        <v>中前</v>
      </c>
      <c r="V962" s="42">
        <v>1200</v>
      </c>
      <c r="W962">
        <v>1</v>
      </c>
      <c r="X962">
        <v>14</v>
      </c>
      <c r="Y962">
        <v>9</v>
      </c>
      <c r="Z962">
        <v>25</v>
      </c>
      <c r="AA962" s="41" t="s">
        <v>400</v>
      </c>
      <c r="AB962" s="35" t="s">
        <v>377</v>
      </c>
      <c r="AC962">
        <v>3</v>
      </c>
      <c r="AD962">
        <v>67</v>
      </c>
      <c r="AE962" s="37" t="s">
        <v>473</v>
      </c>
      <c r="AF962">
        <v>4</v>
      </c>
      <c r="AG962">
        <v>5</v>
      </c>
      <c r="AH962">
        <v>6</v>
      </c>
      <c r="AL962" t="s">
        <v>208</v>
      </c>
      <c r="AX962" t="s">
        <v>1395</v>
      </c>
    </row>
    <row r="963" spans="1:50" hidden="1" x14ac:dyDescent="0.25">
      <c r="A963" s="22" t="s">
        <v>203</v>
      </c>
      <c r="B963" s="22" t="s">
        <v>207</v>
      </c>
      <c r="C963">
        <v>21.74</v>
      </c>
      <c r="D963">
        <v>21.439999999999998</v>
      </c>
      <c r="E963" s="15">
        <v>1</v>
      </c>
      <c r="F963" s="90"/>
      <c r="G963">
        <v>4</v>
      </c>
      <c r="H963">
        <v>8</v>
      </c>
      <c r="J963" s="50" t="s">
        <v>46</v>
      </c>
      <c r="K963" s="75" t="s">
        <v>346</v>
      </c>
      <c r="L963" s="18" t="s">
        <v>23</v>
      </c>
      <c r="M963" s="94"/>
      <c r="N963">
        <v>131</v>
      </c>
      <c r="O963">
        <v>133</v>
      </c>
      <c r="P963">
        <v>1123</v>
      </c>
      <c r="S963">
        <v>3.7</v>
      </c>
      <c r="U963" s="30" t="str">
        <f>VLOOKUP(AF963, method!$A$1:$B$15, 2, 0)</f>
        <v>放頭</v>
      </c>
      <c r="V963">
        <v>1400</v>
      </c>
      <c r="W963">
        <v>1</v>
      </c>
      <c r="X963">
        <v>14</v>
      </c>
      <c r="Y963">
        <v>6</v>
      </c>
      <c r="Z963">
        <v>25</v>
      </c>
      <c r="AA963" s="39" t="s">
        <v>430</v>
      </c>
      <c r="AB963" s="35" t="s">
        <v>377</v>
      </c>
      <c r="AC963">
        <v>4</v>
      </c>
      <c r="AD963">
        <v>60</v>
      </c>
      <c r="AE963" s="38" t="s">
        <v>550</v>
      </c>
      <c r="AF963">
        <v>1</v>
      </c>
      <c r="AG963">
        <v>2</v>
      </c>
      <c r="AH963">
        <v>2</v>
      </c>
      <c r="AI963">
        <v>1</v>
      </c>
      <c r="AL963" t="s">
        <v>208</v>
      </c>
      <c r="AX963" t="s">
        <v>1395</v>
      </c>
    </row>
    <row r="964" spans="1:50" hidden="1" x14ac:dyDescent="0.25">
      <c r="A964" s="22" t="s">
        <v>203</v>
      </c>
      <c r="B964" s="22" t="s">
        <v>207</v>
      </c>
      <c r="C964">
        <v>40.81</v>
      </c>
      <c r="D964">
        <v>41.21</v>
      </c>
      <c r="E964">
        <v>11</v>
      </c>
      <c r="G964">
        <v>4</v>
      </c>
      <c r="H964">
        <v>1</v>
      </c>
      <c r="J964" s="50" t="s">
        <v>46</v>
      </c>
      <c r="K964" s="57" t="s">
        <v>77</v>
      </c>
      <c r="L964" s="18" t="s">
        <v>23</v>
      </c>
      <c r="M964" s="94"/>
      <c r="N964">
        <v>131</v>
      </c>
      <c r="O964">
        <v>120</v>
      </c>
      <c r="P964">
        <v>1123</v>
      </c>
      <c r="S964">
        <v>7</v>
      </c>
      <c r="U964" s="30" t="str">
        <f>VLOOKUP(AF964, method!$A$1:$B$15, 2, 0)</f>
        <v>放頭</v>
      </c>
      <c r="V964">
        <v>1650</v>
      </c>
      <c r="W964">
        <v>1</v>
      </c>
      <c r="X964">
        <v>21</v>
      </c>
      <c r="Y964">
        <v>5</v>
      </c>
      <c r="Z964">
        <v>25</v>
      </c>
      <c r="AA964" s="40" t="s">
        <v>398</v>
      </c>
      <c r="AB964" s="35" t="s">
        <v>370</v>
      </c>
      <c r="AC964">
        <v>3</v>
      </c>
      <c r="AD964">
        <v>61</v>
      </c>
      <c r="AE964" s="37">
        <v>7</v>
      </c>
      <c r="AF964">
        <v>2</v>
      </c>
      <c r="AG964">
        <v>2</v>
      </c>
      <c r="AH964">
        <v>3</v>
      </c>
      <c r="AI964">
        <v>11</v>
      </c>
      <c r="AL964" t="s">
        <v>208</v>
      </c>
      <c r="AX964" t="s">
        <v>1395</v>
      </c>
    </row>
    <row r="965" spans="1:50" hidden="1" x14ac:dyDescent="0.25">
      <c r="A965" s="22" t="s">
        <v>203</v>
      </c>
      <c r="B965" s="22" t="s">
        <v>207</v>
      </c>
      <c r="C965">
        <v>21.43</v>
      </c>
      <c r="D965">
        <v>21.83</v>
      </c>
      <c r="E965" s="15">
        <v>3</v>
      </c>
      <c r="F965" s="90"/>
      <c r="G965">
        <v>4</v>
      </c>
      <c r="H965">
        <v>5</v>
      </c>
      <c r="J965" s="50" t="s">
        <v>46</v>
      </c>
      <c r="K965" s="62" t="s">
        <v>154</v>
      </c>
      <c r="L965" s="18" t="s">
        <v>23</v>
      </c>
      <c r="M965" s="94"/>
      <c r="N965">
        <v>131</v>
      </c>
      <c r="O965">
        <v>119</v>
      </c>
      <c r="P965">
        <v>1104</v>
      </c>
      <c r="S965">
        <v>3.7</v>
      </c>
      <c r="U965" s="30" t="str">
        <f>VLOOKUP(AF965, method!$A$1:$B$15, 2, 0)</f>
        <v>放頭</v>
      </c>
      <c r="V965">
        <v>1400</v>
      </c>
      <c r="W965">
        <v>1</v>
      </c>
      <c r="X965">
        <v>27</v>
      </c>
      <c r="Y965">
        <v>4</v>
      </c>
      <c r="Z965">
        <v>25</v>
      </c>
      <c r="AA965" s="39" t="s">
        <v>369</v>
      </c>
      <c r="AB965" s="35" t="s">
        <v>377</v>
      </c>
      <c r="AC965">
        <v>3</v>
      </c>
      <c r="AD965">
        <v>60</v>
      </c>
      <c r="AE965" s="38">
        <v>1</v>
      </c>
      <c r="AF965">
        <v>2</v>
      </c>
      <c r="AG965">
        <v>3</v>
      </c>
      <c r="AH965">
        <v>3</v>
      </c>
      <c r="AI965">
        <v>3</v>
      </c>
      <c r="AL965" t="s">
        <v>208</v>
      </c>
      <c r="AX965" t="s">
        <v>1395</v>
      </c>
    </row>
    <row r="966" spans="1:50" hidden="1" x14ac:dyDescent="0.25">
      <c r="A966" s="22" t="s">
        <v>203</v>
      </c>
      <c r="B966" s="22" t="s">
        <v>207</v>
      </c>
      <c r="C966">
        <v>21.72</v>
      </c>
      <c r="D966">
        <v>21.419999999999998</v>
      </c>
      <c r="E966" s="15">
        <v>2</v>
      </c>
      <c r="F966" s="90"/>
      <c r="G966">
        <v>4</v>
      </c>
      <c r="H966">
        <v>8</v>
      </c>
      <c r="J966" s="50" t="s">
        <v>46</v>
      </c>
      <c r="K966" s="75" t="s">
        <v>346</v>
      </c>
      <c r="L966" s="18" t="s">
        <v>23</v>
      </c>
      <c r="M966" s="94"/>
      <c r="N966">
        <v>131</v>
      </c>
      <c r="O966">
        <v>133</v>
      </c>
      <c r="P966">
        <v>1113</v>
      </c>
      <c r="S966">
        <v>2.4</v>
      </c>
      <c r="U966" s="30" t="str">
        <f>VLOOKUP(AF966, method!$A$1:$B$15, 2, 0)</f>
        <v>放頭</v>
      </c>
      <c r="V966">
        <v>1400</v>
      </c>
      <c r="W966">
        <v>1</v>
      </c>
      <c r="X966">
        <v>13</v>
      </c>
      <c r="Y966">
        <v>4</v>
      </c>
      <c r="Z966">
        <v>25</v>
      </c>
      <c r="AA966" s="39" t="s">
        <v>413</v>
      </c>
      <c r="AB966" s="35" t="s">
        <v>377</v>
      </c>
      <c r="AC966">
        <v>4</v>
      </c>
      <c r="AD966">
        <v>59</v>
      </c>
      <c r="AE966" s="38" t="s">
        <v>434</v>
      </c>
      <c r="AF966">
        <v>3</v>
      </c>
      <c r="AG966">
        <v>6</v>
      </c>
      <c r="AH966">
        <v>4</v>
      </c>
      <c r="AI966">
        <v>2</v>
      </c>
      <c r="AL966" t="s">
        <v>208</v>
      </c>
      <c r="AX966" t="s">
        <v>1395</v>
      </c>
    </row>
    <row r="967" spans="1:50" hidden="1" x14ac:dyDescent="0.25">
      <c r="A967" s="22" t="s">
        <v>203</v>
      </c>
      <c r="B967" s="22" t="s">
        <v>207</v>
      </c>
      <c r="C967">
        <v>21.48</v>
      </c>
      <c r="D967">
        <v>21.28</v>
      </c>
      <c r="E967" s="15">
        <v>2</v>
      </c>
      <c r="F967" s="90"/>
      <c r="G967">
        <v>4</v>
      </c>
      <c r="H967">
        <v>9</v>
      </c>
      <c r="J967" s="50" t="s">
        <v>46</v>
      </c>
      <c r="K967" s="75" t="s">
        <v>346</v>
      </c>
      <c r="L967" s="18" t="s">
        <v>23</v>
      </c>
      <c r="M967" s="94"/>
      <c r="N967">
        <v>131</v>
      </c>
      <c r="O967">
        <v>130</v>
      </c>
      <c r="P967">
        <v>1109</v>
      </c>
      <c r="S967">
        <v>7.5</v>
      </c>
      <c r="U967" s="32" t="str">
        <f>VLOOKUP(AF967, method!$A$1:$B$15, 2, 0)</f>
        <v>中前</v>
      </c>
      <c r="V967">
        <v>1400</v>
      </c>
      <c r="W967">
        <v>1</v>
      </c>
      <c r="X967">
        <v>23</v>
      </c>
      <c r="Y967">
        <v>3</v>
      </c>
      <c r="Z967">
        <v>25</v>
      </c>
      <c r="AA967" s="39" t="s">
        <v>369</v>
      </c>
      <c r="AB967" s="35" t="s">
        <v>370</v>
      </c>
      <c r="AC967">
        <v>4</v>
      </c>
      <c r="AD967">
        <v>57</v>
      </c>
      <c r="AE967" s="38" t="s">
        <v>461</v>
      </c>
      <c r="AF967">
        <v>4</v>
      </c>
      <c r="AG967">
        <v>7</v>
      </c>
      <c r="AH967">
        <v>7</v>
      </c>
      <c r="AI967">
        <v>2</v>
      </c>
      <c r="AL967" t="s">
        <v>761</v>
      </c>
      <c r="AX967" t="s">
        <v>1395</v>
      </c>
    </row>
    <row r="968" spans="1:50" hidden="1" x14ac:dyDescent="0.25">
      <c r="A968" s="22" t="s">
        <v>203</v>
      </c>
      <c r="B968" s="22" t="s">
        <v>207</v>
      </c>
      <c r="C968">
        <v>22.58</v>
      </c>
      <c r="D968">
        <v>22.18</v>
      </c>
      <c r="E968" s="15">
        <v>3</v>
      </c>
      <c r="F968" s="90"/>
      <c r="G968">
        <v>4</v>
      </c>
      <c r="H968">
        <v>14</v>
      </c>
      <c r="J968" s="50" t="s">
        <v>46</v>
      </c>
      <c r="K968" s="75" t="s">
        <v>346</v>
      </c>
      <c r="L968" s="18" t="s">
        <v>23</v>
      </c>
      <c r="M968" s="94"/>
      <c r="N968">
        <v>131</v>
      </c>
      <c r="O968">
        <v>131</v>
      </c>
      <c r="P968">
        <v>1103</v>
      </c>
      <c r="S968">
        <v>9.4</v>
      </c>
      <c r="U968" s="30" t="str">
        <f>VLOOKUP(AF968, method!$A$1:$B$15, 2, 0)</f>
        <v>放頭</v>
      </c>
      <c r="V968">
        <v>1400</v>
      </c>
      <c r="W968">
        <v>1</v>
      </c>
      <c r="X968">
        <v>23</v>
      </c>
      <c r="Y968">
        <v>2</v>
      </c>
      <c r="Z968">
        <v>25</v>
      </c>
      <c r="AA968" s="39" t="s">
        <v>369</v>
      </c>
      <c r="AB968" s="35" t="s">
        <v>377</v>
      </c>
      <c r="AC968">
        <v>4</v>
      </c>
      <c r="AD968">
        <v>58</v>
      </c>
      <c r="AE968" s="38" t="s">
        <v>517</v>
      </c>
      <c r="AF968">
        <v>2</v>
      </c>
      <c r="AG968">
        <v>2</v>
      </c>
      <c r="AH968">
        <v>2</v>
      </c>
      <c r="AI968">
        <v>3</v>
      </c>
      <c r="AL968" t="s">
        <v>762</v>
      </c>
      <c r="AX968" t="s">
        <v>1395</v>
      </c>
    </row>
    <row r="969" spans="1:50" hidden="1" x14ac:dyDescent="0.25">
      <c r="A969" s="22" t="s">
        <v>203</v>
      </c>
      <c r="B969" s="22" t="s">
        <v>207</v>
      </c>
      <c r="C969">
        <v>10.32</v>
      </c>
      <c r="D969">
        <v>10.42</v>
      </c>
      <c r="E969">
        <v>9</v>
      </c>
      <c r="G969">
        <v>4</v>
      </c>
      <c r="H969">
        <v>12</v>
      </c>
      <c r="J969" s="50" t="s">
        <v>46</v>
      </c>
      <c r="K969" s="57" t="s">
        <v>77</v>
      </c>
      <c r="L969" s="18" t="s">
        <v>23</v>
      </c>
      <c r="M969" s="94"/>
      <c r="N969">
        <v>131</v>
      </c>
      <c r="O969">
        <v>115</v>
      </c>
      <c r="P969">
        <v>1090</v>
      </c>
      <c r="S969">
        <v>10</v>
      </c>
      <c r="U969" s="30" t="str">
        <f>VLOOKUP(AF969, method!$A$1:$B$15, 2, 0)</f>
        <v>放頭</v>
      </c>
      <c r="V969" s="42">
        <v>1200</v>
      </c>
      <c r="W969">
        <v>1</v>
      </c>
      <c r="X969">
        <v>5</v>
      </c>
      <c r="Y969">
        <v>2</v>
      </c>
      <c r="Z969">
        <v>25</v>
      </c>
      <c r="AA969" s="40" t="s">
        <v>376</v>
      </c>
      <c r="AB969" s="35" t="s">
        <v>377</v>
      </c>
      <c r="AC969">
        <v>3</v>
      </c>
      <c r="AD969">
        <v>60</v>
      </c>
      <c r="AE969" s="38" t="s">
        <v>517</v>
      </c>
      <c r="AF969">
        <v>2</v>
      </c>
      <c r="AG969">
        <v>2</v>
      </c>
      <c r="AH969">
        <v>9</v>
      </c>
      <c r="AL969" t="s">
        <v>762</v>
      </c>
      <c r="AX969" t="s">
        <v>1395</v>
      </c>
    </row>
    <row r="970" spans="1:50" hidden="1" x14ac:dyDescent="0.25">
      <c r="A970" s="22" t="s">
        <v>203</v>
      </c>
      <c r="B970" s="22" t="s">
        <v>207</v>
      </c>
      <c r="C970">
        <v>10.46</v>
      </c>
      <c r="D970">
        <v>10.56</v>
      </c>
      <c r="E970">
        <v>6</v>
      </c>
      <c r="G970">
        <v>4</v>
      </c>
      <c r="H970">
        <v>12</v>
      </c>
      <c r="J970" s="50" t="s">
        <v>46</v>
      </c>
      <c r="K970" s="62" t="s">
        <v>154</v>
      </c>
      <c r="L970" s="18" t="s">
        <v>23</v>
      </c>
      <c r="M970" s="94"/>
      <c r="N970">
        <v>131</v>
      </c>
      <c r="O970">
        <v>116</v>
      </c>
      <c r="P970">
        <v>1098</v>
      </c>
      <c r="S970">
        <v>14</v>
      </c>
      <c r="U970" s="30" t="str">
        <f>VLOOKUP(AF970, method!$A$1:$B$15, 2, 0)</f>
        <v>放頭</v>
      </c>
      <c r="V970" s="42">
        <v>1200</v>
      </c>
      <c r="W970">
        <v>1</v>
      </c>
      <c r="X970">
        <v>15</v>
      </c>
      <c r="Y970">
        <v>1</v>
      </c>
      <c r="Z970">
        <v>25</v>
      </c>
      <c r="AA970" s="40" t="s">
        <v>426</v>
      </c>
      <c r="AB970" s="35" t="s">
        <v>377</v>
      </c>
      <c r="AC970">
        <v>3</v>
      </c>
      <c r="AD970">
        <v>61</v>
      </c>
      <c r="AE970" s="38" t="s">
        <v>550</v>
      </c>
      <c r="AF970">
        <v>2</v>
      </c>
      <c r="AG970">
        <v>2</v>
      </c>
      <c r="AH970">
        <v>6</v>
      </c>
      <c r="AL970" t="s">
        <v>762</v>
      </c>
      <c r="AX970" t="s">
        <v>1395</v>
      </c>
    </row>
    <row r="971" spans="1:50" hidden="1" x14ac:dyDescent="0.25">
      <c r="A971" s="22" t="s">
        <v>203</v>
      </c>
      <c r="B971" s="22" t="s">
        <v>207</v>
      </c>
      <c r="C971">
        <v>8.52</v>
      </c>
      <c r="D971">
        <v>9.02</v>
      </c>
      <c r="E971" s="15">
        <v>3</v>
      </c>
      <c r="F971" s="90"/>
      <c r="G971">
        <v>4</v>
      </c>
      <c r="H971">
        <v>2</v>
      </c>
      <c r="J971" s="50" t="s">
        <v>46</v>
      </c>
      <c r="K971" s="57" t="s">
        <v>77</v>
      </c>
      <c r="L971" s="18" t="s">
        <v>23</v>
      </c>
      <c r="M971" s="94"/>
      <c r="N971">
        <v>131</v>
      </c>
      <c r="O971">
        <v>116</v>
      </c>
      <c r="P971">
        <v>1120</v>
      </c>
      <c r="S971">
        <v>3.9</v>
      </c>
      <c r="U971" s="30" t="str">
        <f>VLOOKUP(AF971, method!$A$1:$B$15, 2, 0)</f>
        <v>放頭</v>
      </c>
      <c r="V971" s="42">
        <v>1200</v>
      </c>
      <c r="W971">
        <v>1</v>
      </c>
      <c r="X971">
        <v>18</v>
      </c>
      <c r="Y971">
        <v>12</v>
      </c>
      <c r="Z971">
        <v>24</v>
      </c>
      <c r="AA971" s="41" t="s">
        <v>400</v>
      </c>
      <c r="AB971" s="35" t="s">
        <v>377</v>
      </c>
      <c r="AC971">
        <v>3</v>
      </c>
      <c r="AD971">
        <v>61</v>
      </c>
      <c r="AE971" s="38" t="s">
        <v>511</v>
      </c>
      <c r="AF971">
        <v>2</v>
      </c>
      <c r="AG971">
        <v>2</v>
      </c>
      <c r="AH971">
        <v>3</v>
      </c>
      <c r="AL971" t="s">
        <v>762</v>
      </c>
      <c r="AX971" t="s">
        <v>1395</v>
      </c>
    </row>
    <row r="972" spans="1:50" hidden="1" x14ac:dyDescent="0.25">
      <c r="A972" s="22" t="s">
        <v>203</v>
      </c>
      <c r="B972" s="22" t="s">
        <v>207</v>
      </c>
      <c r="C972">
        <v>9.2100000000000009</v>
      </c>
      <c r="D972">
        <v>9.5100000000000016</v>
      </c>
      <c r="E972">
        <v>8</v>
      </c>
      <c r="G972">
        <v>4</v>
      </c>
      <c r="H972">
        <v>10</v>
      </c>
      <c r="J972" s="50" t="s">
        <v>46</v>
      </c>
      <c r="K972" s="62" t="s">
        <v>154</v>
      </c>
      <c r="L972" s="18" t="s">
        <v>23</v>
      </c>
      <c r="M972" s="94"/>
      <c r="N972">
        <v>131</v>
      </c>
      <c r="O972">
        <v>116</v>
      </c>
      <c r="P972">
        <v>1112</v>
      </c>
      <c r="S972">
        <v>6.5</v>
      </c>
      <c r="U972" s="30" t="str">
        <f>VLOOKUP(AF972, method!$A$1:$B$15, 2, 0)</f>
        <v>放頭</v>
      </c>
      <c r="V972" s="42">
        <v>1200</v>
      </c>
      <c r="W972">
        <v>1</v>
      </c>
      <c r="X972">
        <v>24</v>
      </c>
      <c r="Y972">
        <v>11</v>
      </c>
      <c r="Z972">
        <v>24</v>
      </c>
      <c r="AA972" s="39" t="s">
        <v>413</v>
      </c>
      <c r="AB972" s="35" t="s">
        <v>370</v>
      </c>
      <c r="AC972">
        <v>3</v>
      </c>
      <c r="AD972">
        <v>61</v>
      </c>
      <c r="AE972" s="37" t="s">
        <v>410</v>
      </c>
      <c r="AF972">
        <v>3</v>
      </c>
      <c r="AG972">
        <v>4</v>
      </c>
      <c r="AH972">
        <v>8</v>
      </c>
      <c r="AL972" t="s">
        <v>762</v>
      </c>
      <c r="AX972" t="s">
        <v>1395</v>
      </c>
    </row>
    <row r="973" spans="1:50" hidden="1" x14ac:dyDescent="0.25">
      <c r="A973" s="22" t="s">
        <v>203</v>
      </c>
      <c r="B973" s="22" t="s">
        <v>207</v>
      </c>
      <c r="C973">
        <v>9.25</v>
      </c>
      <c r="D973">
        <v>8.75</v>
      </c>
      <c r="E973" s="15">
        <v>3</v>
      </c>
      <c r="F973" s="90"/>
      <c r="G973">
        <v>4</v>
      </c>
      <c r="H973">
        <v>12</v>
      </c>
      <c r="J973" s="50" t="s">
        <v>46</v>
      </c>
      <c r="K973" s="62" t="s">
        <v>154</v>
      </c>
      <c r="L973" s="18" t="s">
        <v>23</v>
      </c>
      <c r="M973" s="94"/>
      <c r="N973">
        <v>131</v>
      </c>
      <c r="O973">
        <v>135</v>
      </c>
      <c r="P973">
        <v>1114</v>
      </c>
      <c r="S973">
        <v>5.3</v>
      </c>
      <c r="U973" s="32" t="str">
        <f>VLOOKUP(AF973, method!$A$1:$B$15, 2, 0)</f>
        <v>中前</v>
      </c>
      <c r="V973" s="42">
        <v>1200</v>
      </c>
      <c r="W973">
        <v>1</v>
      </c>
      <c r="X973">
        <v>20</v>
      </c>
      <c r="Y973">
        <v>10</v>
      </c>
      <c r="Z973">
        <v>24</v>
      </c>
      <c r="AA973" s="39" t="s">
        <v>390</v>
      </c>
      <c r="AB973" s="35" t="s">
        <v>370</v>
      </c>
      <c r="AC973">
        <v>4</v>
      </c>
      <c r="AD973">
        <v>60</v>
      </c>
      <c r="AE973" s="38" t="s">
        <v>461</v>
      </c>
      <c r="AF973">
        <v>6</v>
      </c>
      <c r="AG973">
        <v>6</v>
      </c>
      <c r="AH973">
        <v>3</v>
      </c>
      <c r="AL973" t="s">
        <v>762</v>
      </c>
      <c r="AX973" t="s">
        <v>1395</v>
      </c>
    </row>
    <row r="974" spans="1:50" hidden="1" x14ac:dyDescent="0.25">
      <c r="A974" s="22" t="s">
        <v>203</v>
      </c>
      <c r="B974" s="22" t="s">
        <v>207</v>
      </c>
      <c r="C974">
        <v>9.43</v>
      </c>
      <c r="D974">
        <v>9.43</v>
      </c>
      <c r="E974" s="15">
        <v>1</v>
      </c>
      <c r="F974" s="90"/>
      <c r="G974">
        <v>4</v>
      </c>
      <c r="H974">
        <v>6</v>
      </c>
      <c r="J974" s="50" t="s">
        <v>46</v>
      </c>
      <c r="K974" s="62" t="s">
        <v>154</v>
      </c>
      <c r="L974" s="18" t="s">
        <v>23</v>
      </c>
      <c r="M974" s="94"/>
      <c r="N974">
        <v>131</v>
      </c>
      <c r="O974">
        <v>130</v>
      </c>
      <c r="P974">
        <v>1117</v>
      </c>
      <c r="S974">
        <v>2.4</v>
      </c>
      <c r="U974" s="30" t="str">
        <f>VLOOKUP(AF974, method!$A$1:$B$15, 2, 0)</f>
        <v>放頭</v>
      </c>
      <c r="V974" s="42">
        <v>1200</v>
      </c>
      <c r="W974">
        <v>1</v>
      </c>
      <c r="X974">
        <v>28</v>
      </c>
      <c r="Y974">
        <v>9</v>
      </c>
      <c r="Z974">
        <v>24</v>
      </c>
      <c r="AA974" s="39" t="s">
        <v>413</v>
      </c>
      <c r="AB974" s="35" t="s">
        <v>377</v>
      </c>
      <c r="AC974">
        <v>4</v>
      </c>
      <c r="AD974">
        <v>55</v>
      </c>
      <c r="AE974" s="38" t="s">
        <v>434</v>
      </c>
      <c r="AF974">
        <v>3</v>
      </c>
      <c r="AG974">
        <v>3</v>
      </c>
      <c r="AH974">
        <v>1</v>
      </c>
      <c r="AL974" t="s">
        <v>762</v>
      </c>
      <c r="AX974" t="s">
        <v>1395</v>
      </c>
    </row>
    <row r="975" spans="1:50" hidden="1" x14ac:dyDescent="0.25">
      <c r="A975" s="22" t="s">
        <v>203</v>
      </c>
      <c r="B975" s="22" t="s">
        <v>207</v>
      </c>
      <c r="C975">
        <v>8.75</v>
      </c>
      <c r="D975">
        <v>8.4499999999999993</v>
      </c>
      <c r="E975" s="15">
        <v>2</v>
      </c>
      <c r="F975" s="90"/>
      <c r="G975">
        <v>4</v>
      </c>
      <c r="H975">
        <v>12</v>
      </c>
      <c r="J975" s="50" t="s">
        <v>46</v>
      </c>
      <c r="K975" s="62" t="s">
        <v>154</v>
      </c>
      <c r="L975" s="18" t="s">
        <v>23</v>
      </c>
      <c r="M975" s="94"/>
      <c r="N975">
        <v>131</v>
      </c>
      <c r="O975">
        <v>128</v>
      </c>
      <c r="P975">
        <v>1110</v>
      </c>
      <c r="S975">
        <v>10</v>
      </c>
      <c r="U975" s="30" t="str">
        <f>VLOOKUP(AF975, method!$A$1:$B$15, 2, 0)</f>
        <v>放頭</v>
      </c>
      <c r="V975" s="42">
        <v>1200</v>
      </c>
      <c r="W975">
        <v>1</v>
      </c>
      <c r="X975">
        <v>8</v>
      </c>
      <c r="Y975">
        <v>9</v>
      </c>
      <c r="Z975">
        <v>24</v>
      </c>
      <c r="AA975" s="39" t="s">
        <v>369</v>
      </c>
      <c r="AB975" s="35" t="s">
        <v>377</v>
      </c>
      <c r="AC975">
        <v>4</v>
      </c>
      <c r="AD975">
        <v>53</v>
      </c>
      <c r="AE975" s="38" t="s">
        <v>461</v>
      </c>
      <c r="AF975">
        <v>2</v>
      </c>
      <c r="AG975">
        <v>2</v>
      </c>
      <c r="AH975">
        <v>2</v>
      </c>
      <c r="AL975" t="s">
        <v>762</v>
      </c>
      <c r="AX975" t="s">
        <v>1395</v>
      </c>
    </row>
    <row r="976" spans="1:50" hidden="1" x14ac:dyDescent="0.25">
      <c r="A976" s="22" t="s">
        <v>203</v>
      </c>
      <c r="B976" s="23" t="s">
        <v>210</v>
      </c>
      <c r="C976">
        <v>10.43</v>
      </c>
      <c r="D976">
        <v>9.93</v>
      </c>
      <c r="E976">
        <v>4</v>
      </c>
      <c r="G976">
        <v>2</v>
      </c>
      <c r="H976">
        <v>10</v>
      </c>
      <c r="J976" s="47" t="s">
        <v>32</v>
      </c>
      <c r="K976" s="52" t="s">
        <v>56</v>
      </c>
      <c r="L976" s="24" t="s">
        <v>53</v>
      </c>
      <c r="M976" s="100"/>
      <c r="N976">
        <v>131</v>
      </c>
      <c r="O976">
        <v>135</v>
      </c>
      <c r="P976">
        <v>1180</v>
      </c>
      <c r="S976">
        <v>14</v>
      </c>
      <c r="U976" s="31" t="str">
        <f>VLOOKUP(AF976, method!$A$1:$B$15, 2, 0)</f>
        <v>中後</v>
      </c>
      <c r="V976" s="42">
        <v>1200</v>
      </c>
      <c r="W976">
        <v>1</v>
      </c>
      <c r="X976">
        <v>8</v>
      </c>
      <c r="Y976">
        <v>7</v>
      </c>
      <c r="Z976">
        <v>26</v>
      </c>
      <c r="AA976" s="40" t="s">
        <v>426</v>
      </c>
      <c r="AB976" s="35" t="s">
        <v>377</v>
      </c>
      <c r="AC976">
        <v>4</v>
      </c>
      <c r="AD976">
        <v>59</v>
      </c>
      <c r="AE976" s="38">
        <v>2</v>
      </c>
      <c r="AF976">
        <v>8</v>
      </c>
      <c r="AG976">
        <v>7</v>
      </c>
      <c r="AH976">
        <v>4</v>
      </c>
      <c r="AL976" t="s">
        <v>18</v>
      </c>
      <c r="AX976" t="s">
        <v>1395</v>
      </c>
    </row>
    <row r="977" spans="1:50" hidden="1" x14ac:dyDescent="0.25">
      <c r="A977" s="22" t="s">
        <v>203</v>
      </c>
      <c r="B977" s="23" t="s">
        <v>210</v>
      </c>
      <c r="C977">
        <v>22.83</v>
      </c>
      <c r="D977">
        <v>22.529999999999998</v>
      </c>
      <c r="E977" s="106">
        <v>5</v>
      </c>
      <c r="G977">
        <v>2</v>
      </c>
      <c r="H977">
        <v>7</v>
      </c>
      <c r="J977" s="47" t="s">
        <v>32</v>
      </c>
      <c r="K977" s="50" t="s">
        <v>46</v>
      </c>
      <c r="L977" s="24" t="s">
        <v>53</v>
      </c>
      <c r="M977" s="100"/>
      <c r="N977">
        <v>131</v>
      </c>
      <c r="O977">
        <v>134</v>
      </c>
      <c r="P977">
        <v>1175</v>
      </c>
      <c r="S977">
        <v>7.6</v>
      </c>
      <c r="U977" s="31" t="str">
        <f>VLOOKUP(AF977, method!$A$1:$B$15, 2, 0)</f>
        <v>中後</v>
      </c>
      <c r="V977">
        <v>1400</v>
      </c>
      <c r="W977">
        <v>1</v>
      </c>
      <c r="X977">
        <v>24</v>
      </c>
      <c r="Y977">
        <v>5</v>
      </c>
      <c r="Z977">
        <v>26</v>
      </c>
      <c r="AA977" s="39" t="s">
        <v>369</v>
      </c>
      <c r="AB977" s="35" t="s">
        <v>370</v>
      </c>
      <c r="AC977">
        <v>4</v>
      </c>
      <c r="AD977">
        <v>59</v>
      </c>
      <c r="AE977" s="37" t="s">
        <v>410</v>
      </c>
      <c r="AF977">
        <v>8</v>
      </c>
      <c r="AG977">
        <v>8</v>
      </c>
      <c r="AH977">
        <v>8</v>
      </c>
      <c r="AI977">
        <v>5</v>
      </c>
      <c r="AL977" t="s">
        <v>18</v>
      </c>
      <c r="AX977" t="s">
        <v>1395</v>
      </c>
    </row>
    <row r="978" spans="1:50" x14ac:dyDescent="0.25">
      <c r="A978" s="22" t="s">
        <v>203</v>
      </c>
      <c r="B978" s="21" t="s">
        <v>204</v>
      </c>
      <c r="C978">
        <v>9.34</v>
      </c>
      <c r="D978">
        <v>9.34</v>
      </c>
      <c r="E978" s="107">
        <v>2</v>
      </c>
      <c r="F978" s="90"/>
      <c r="G978">
        <v>13</v>
      </c>
      <c r="H978">
        <v>11</v>
      </c>
      <c r="J978" s="62" t="s">
        <v>154</v>
      </c>
      <c r="K978" s="62" t="s">
        <v>154</v>
      </c>
      <c r="L978" s="20" t="s">
        <v>165</v>
      </c>
      <c r="M978" s="96"/>
      <c r="N978">
        <v>135</v>
      </c>
      <c r="O978">
        <v>135</v>
      </c>
      <c r="P978">
        <v>1092</v>
      </c>
      <c r="S978">
        <v>3.2</v>
      </c>
      <c r="U978" s="30" t="str">
        <f>VLOOKUP(AF978, method!$A$1:$B$15, 2, 0)</f>
        <v>放頭</v>
      </c>
      <c r="V978" s="42">
        <v>1200</v>
      </c>
      <c r="W978">
        <v>1</v>
      </c>
      <c r="X978">
        <v>12</v>
      </c>
      <c r="Y978">
        <v>4</v>
      </c>
      <c r="Z978">
        <v>26</v>
      </c>
      <c r="AA978" s="39" t="s">
        <v>413</v>
      </c>
      <c r="AB978" s="35" t="s">
        <v>377</v>
      </c>
      <c r="AC978">
        <v>4</v>
      </c>
      <c r="AD978">
        <v>60</v>
      </c>
      <c r="AE978" s="38" t="s">
        <v>434</v>
      </c>
      <c r="AF978">
        <v>3</v>
      </c>
      <c r="AG978">
        <v>3</v>
      </c>
      <c r="AH978">
        <v>2</v>
      </c>
      <c r="AL978" t="s">
        <v>385</v>
      </c>
    </row>
    <row r="979" spans="1:50" hidden="1" x14ac:dyDescent="0.25">
      <c r="A979" s="21" t="s">
        <v>167</v>
      </c>
      <c r="B979" s="20" t="s">
        <v>1334</v>
      </c>
      <c r="C979">
        <v>9.44</v>
      </c>
      <c r="D979" t="e">
        <f>IF(H979&gt;G979,C979-0.2*INT((H979-G979)/4),IF(H979&lt;G979,C979+0.2*INT((G979-H979)/4),C979)) + ROUND((N979-O979)/3,0)*0.1</f>
        <v>#N/A</v>
      </c>
      <c r="E979" s="106">
        <v>5</v>
      </c>
      <c r="G979" t="e">
        <v>#N/A</v>
      </c>
      <c r="H979">
        <v>7</v>
      </c>
      <c r="J979" s="58" t="e">
        <v>#N/A</v>
      </c>
      <c r="K979" s="47" t="s">
        <v>32</v>
      </c>
      <c r="L979" s="23" t="s">
        <v>112</v>
      </c>
      <c r="M979" s="99"/>
      <c r="N979" t="e">
        <v>#N/A</v>
      </c>
      <c r="O979">
        <v>122</v>
      </c>
      <c r="P979">
        <v>1158</v>
      </c>
      <c r="S979">
        <v>2.2999999999999998</v>
      </c>
      <c r="U979" s="32" t="str">
        <f>VLOOKUP(AF979, method!$A$1:$B$15, 2, 0)</f>
        <v>中前</v>
      </c>
      <c r="V979" s="42">
        <v>1200</v>
      </c>
      <c r="W979">
        <v>1</v>
      </c>
      <c r="X979">
        <v>27</v>
      </c>
      <c r="Y979">
        <v>6</v>
      </c>
      <c r="Z979">
        <v>26</v>
      </c>
      <c r="AA979" s="39" t="s">
        <v>394</v>
      </c>
      <c r="AB979" s="35" t="s">
        <v>377</v>
      </c>
      <c r="AC979">
        <v>4</v>
      </c>
      <c r="AD979">
        <v>47</v>
      </c>
      <c r="AE979" s="37">
        <v>3</v>
      </c>
      <c r="AF979">
        <v>7</v>
      </c>
      <c r="AG979">
        <v>5</v>
      </c>
      <c r="AH979">
        <v>5</v>
      </c>
      <c r="AL979" t="s">
        <v>385</v>
      </c>
      <c r="AX979" t="s">
        <v>1394</v>
      </c>
    </row>
    <row r="980" spans="1:50" x14ac:dyDescent="0.25">
      <c r="A980" s="22" t="s">
        <v>203</v>
      </c>
      <c r="B980" s="21" t="s">
        <v>235</v>
      </c>
      <c r="C980">
        <v>9.36</v>
      </c>
      <c r="D980">
        <v>9.16</v>
      </c>
      <c r="E980" s="106">
        <v>9</v>
      </c>
      <c r="G980">
        <v>3</v>
      </c>
      <c r="H980">
        <v>1</v>
      </c>
      <c r="J980" s="59" t="s">
        <v>111</v>
      </c>
      <c r="K980" s="55" t="s">
        <v>69</v>
      </c>
      <c r="L980" s="18" t="s">
        <v>74</v>
      </c>
      <c r="M980" s="94"/>
      <c r="N980">
        <v>116</v>
      </c>
      <c r="O980">
        <v>122</v>
      </c>
      <c r="P980">
        <v>1134</v>
      </c>
      <c r="S980">
        <v>9.9</v>
      </c>
      <c r="U980" s="31" t="str">
        <f>VLOOKUP(AF980, method!$A$1:$B$15, 2, 0)</f>
        <v>中後</v>
      </c>
      <c r="V980" s="42">
        <v>1200</v>
      </c>
      <c r="W980">
        <v>1</v>
      </c>
      <c r="X980">
        <v>27</v>
      </c>
      <c r="Y980">
        <v>6</v>
      </c>
      <c r="Z980">
        <v>26</v>
      </c>
      <c r="AA980" s="39" t="s">
        <v>394</v>
      </c>
      <c r="AB980" s="35" t="s">
        <v>377</v>
      </c>
      <c r="AC980">
        <v>4</v>
      </c>
      <c r="AD980">
        <v>44</v>
      </c>
      <c r="AE980" s="37" t="s">
        <v>531</v>
      </c>
      <c r="AF980">
        <v>8</v>
      </c>
      <c r="AG980">
        <v>9</v>
      </c>
      <c r="AH980">
        <v>9</v>
      </c>
      <c r="AL980" t="s">
        <v>160</v>
      </c>
    </row>
    <row r="981" spans="1:50" hidden="1" x14ac:dyDescent="0.25">
      <c r="A981" s="22" t="s">
        <v>203</v>
      </c>
      <c r="B981" s="23" t="s">
        <v>210</v>
      </c>
      <c r="C981">
        <v>22.84</v>
      </c>
      <c r="D981">
        <v>22.84</v>
      </c>
      <c r="E981" s="106">
        <v>12</v>
      </c>
      <c r="G981">
        <v>2</v>
      </c>
      <c r="H981">
        <v>13</v>
      </c>
      <c r="J981" s="47" t="s">
        <v>32</v>
      </c>
      <c r="K981" s="47" t="s">
        <v>32</v>
      </c>
      <c r="L981" s="24" t="s">
        <v>53</v>
      </c>
      <c r="M981" s="100"/>
      <c r="N981">
        <v>131</v>
      </c>
      <c r="O981">
        <v>120</v>
      </c>
      <c r="P981">
        <v>1181</v>
      </c>
      <c r="S981">
        <v>10</v>
      </c>
      <c r="U981" s="32" t="str">
        <f>VLOOKUP(AF981, method!$A$1:$B$15, 2, 0)</f>
        <v>中前</v>
      </c>
      <c r="V981">
        <v>1400</v>
      </c>
      <c r="W981">
        <v>1</v>
      </c>
      <c r="X981">
        <v>8</v>
      </c>
      <c r="Y981">
        <v>3</v>
      </c>
      <c r="Z981">
        <v>26</v>
      </c>
      <c r="AA981" s="39" t="s">
        <v>413</v>
      </c>
      <c r="AB981" s="35" t="s">
        <v>377</v>
      </c>
      <c r="AC981">
        <v>3</v>
      </c>
      <c r="AD981">
        <v>63</v>
      </c>
      <c r="AE981" s="37">
        <v>6</v>
      </c>
      <c r="AF981">
        <v>4</v>
      </c>
      <c r="AG981">
        <v>2</v>
      </c>
      <c r="AH981">
        <v>3</v>
      </c>
      <c r="AI981">
        <v>12</v>
      </c>
      <c r="AL981" t="s">
        <v>18</v>
      </c>
      <c r="AX981" t="s">
        <v>1395</v>
      </c>
    </row>
    <row r="982" spans="1:50" x14ac:dyDescent="0.25">
      <c r="A982" s="22" t="s">
        <v>203</v>
      </c>
      <c r="B982" s="22" t="s">
        <v>207</v>
      </c>
      <c r="C982">
        <v>9.42</v>
      </c>
      <c r="D982">
        <v>9.6199999999999992</v>
      </c>
      <c r="E982" s="106">
        <v>5</v>
      </c>
      <c r="G982">
        <v>4</v>
      </c>
      <c r="H982">
        <v>7</v>
      </c>
      <c r="J982" s="50" t="s">
        <v>46</v>
      </c>
      <c r="K982" s="50" t="s">
        <v>46</v>
      </c>
      <c r="L982" s="18" t="s">
        <v>23</v>
      </c>
      <c r="M982" s="94"/>
      <c r="N982">
        <v>131</v>
      </c>
      <c r="O982">
        <v>126</v>
      </c>
      <c r="P982">
        <v>1122</v>
      </c>
      <c r="S982">
        <v>5.2</v>
      </c>
      <c r="U982" s="32" t="str">
        <f>VLOOKUP(AF982, method!$A$1:$B$15, 2, 0)</f>
        <v>中前</v>
      </c>
      <c r="V982" s="42">
        <v>1200</v>
      </c>
      <c r="W982">
        <v>1</v>
      </c>
      <c r="X982">
        <v>14</v>
      </c>
      <c r="Y982">
        <v>2</v>
      </c>
      <c r="Z982">
        <v>26</v>
      </c>
      <c r="AA982" s="39" t="s">
        <v>430</v>
      </c>
      <c r="AB982" s="35" t="s">
        <v>370</v>
      </c>
      <c r="AC982">
        <v>3</v>
      </c>
      <c r="AD982">
        <v>67</v>
      </c>
      <c r="AE982" s="37">
        <v>3</v>
      </c>
      <c r="AF982">
        <v>6</v>
      </c>
      <c r="AG982">
        <v>4</v>
      </c>
      <c r="AH982">
        <v>5</v>
      </c>
      <c r="AL982" t="s">
        <v>208</v>
      </c>
    </row>
    <row r="983" spans="1:50" hidden="1" x14ac:dyDescent="0.25">
      <c r="A983" s="21" t="s">
        <v>167</v>
      </c>
      <c r="B983" s="19" t="s">
        <v>1333</v>
      </c>
      <c r="C983">
        <v>9.76</v>
      </c>
      <c r="D983" t="e">
        <f>IF(H983&gt;G983,C983-0.2*INT((H983-G983)/4),IF(H983&lt;G983,C983+0.2*INT((G983-H983)/4),C983)) + ROUND((N983-O983)/3,0)*0.1</f>
        <v>#N/A</v>
      </c>
      <c r="E983" s="106">
        <v>4</v>
      </c>
      <c r="G983" t="e">
        <v>#N/A</v>
      </c>
      <c r="H983">
        <v>7</v>
      </c>
      <c r="J983" s="58" t="e">
        <v>#N/A</v>
      </c>
      <c r="K983" s="53" t="s">
        <v>60</v>
      </c>
      <c r="L983" s="19" t="s">
        <v>78</v>
      </c>
      <c r="M983" s="95"/>
      <c r="N983" t="e">
        <v>#N/A</v>
      </c>
      <c r="O983">
        <v>133</v>
      </c>
      <c r="P983">
        <v>1139</v>
      </c>
      <c r="S983">
        <v>42</v>
      </c>
      <c r="U983" s="33" t="str">
        <f>VLOOKUP(AF983, method!$A$1:$B$15, 2, 0)</f>
        <v>留後</v>
      </c>
      <c r="V983" s="42">
        <v>1200</v>
      </c>
      <c r="W983">
        <v>1</v>
      </c>
      <c r="X983">
        <v>3</v>
      </c>
      <c r="Y983">
        <v>5</v>
      </c>
      <c r="Z983">
        <v>26</v>
      </c>
      <c r="AA983" s="39" t="s">
        <v>394</v>
      </c>
      <c r="AB983" s="35" t="s">
        <v>377</v>
      </c>
      <c r="AC983">
        <v>4</v>
      </c>
      <c r="AD983">
        <v>55</v>
      </c>
      <c r="AE983" s="37" t="s">
        <v>436</v>
      </c>
      <c r="AF983">
        <v>13</v>
      </c>
      <c r="AG983">
        <v>11</v>
      </c>
      <c r="AH983">
        <v>4</v>
      </c>
      <c r="AL983" t="s">
        <v>18</v>
      </c>
      <c r="AX983" t="s">
        <v>1394</v>
      </c>
    </row>
    <row r="984" spans="1:50" x14ac:dyDescent="0.25">
      <c r="A984" s="22" t="s">
        <v>203</v>
      </c>
      <c r="B984" s="25" t="s">
        <v>214</v>
      </c>
      <c r="C984">
        <v>9.49</v>
      </c>
      <c r="D984">
        <v>9.59</v>
      </c>
      <c r="E984" s="106">
        <v>5</v>
      </c>
      <c r="G984">
        <v>1</v>
      </c>
      <c r="H984">
        <v>10</v>
      </c>
      <c r="J984" s="52" t="s">
        <v>56</v>
      </c>
      <c r="K984" s="72" t="s">
        <v>354</v>
      </c>
      <c r="L984" s="25" t="s">
        <v>57</v>
      </c>
      <c r="M984" s="101"/>
      <c r="N984">
        <v>129</v>
      </c>
      <c r="O984">
        <v>113</v>
      </c>
      <c r="P984">
        <v>1017</v>
      </c>
      <c r="S984">
        <v>119</v>
      </c>
      <c r="U984" s="33" t="str">
        <f>VLOOKUP(AF984, method!$A$1:$B$15, 2, 0)</f>
        <v>留後</v>
      </c>
      <c r="V984" s="42">
        <v>1200</v>
      </c>
      <c r="W984">
        <v>1</v>
      </c>
      <c r="X984">
        <v>9</v>
      </c>
      <c r="Y984">
        <v>5</v>
      </c>
      <c r="Z984">
        <v>26</v>
      </c>
      <c r="AA984" s="39" t="s">
        <v>413</v>
      </c>
      <c r="AB984" s="36" t="s">
        <v>459</v>
      </c>
      <c r="AC984">
        <v>3</v>
      </c>
      <c r="AD984">
        <v>60</v>
      </c>
      <c r="AE984" s="38" t="s">
        <v>468</v>
      </c>
      <c r="AF984">
        <v>11</v>
      </c>
      <c r="AG984">
        <v>11</v>
      </c>
      <c r="AH984">
        <v>5</v>
      </c>
      <c r="AL984" t="s">
        <v>767</v>
      </c>
    </row>
    <row r="985" spans="1:50" x14ac:dyDescent="0.25">
      <c r="A985" s="22" t="s">
        <v>203</v>
      </c>
      <c r="B985" s="23" t="s">
        <v>210</v>
      </c>
      <c r="C985">
        <v>9.5</v>
      </c>
      <c r="D985">
        <v>9.8000000000000007</v>
      </c>
      <c r="E985" s="106">
        <v>6</v>
      </c>
      <c r="G985">
        <v>2</v>
      </c>
      <c r="H985">
        <v>1</v>
      </c>
      <c r="J985" s="47" t="s">
        <v>32</v>
      </c>
      <c r="K985" s="54" t="s">
        <v>64</v>
      </c>
      <c r="L985" s="24" t="s">
        <v>53</v>
      </c>
      <c r="M985" s="100"/>
      <c r="N985">
        <v>131</v>
      </c>
      <c r="O985">
        <v>121</v>
      </c>
      <c r="P985">
        <v>1190</v>
      </c>
      <c r="S985">
        <v>32</v>
      </c>
      <c r="U985" s="32" t="str">
        <f>VLOOKUP(AF985, method!$A$1:$B$15, 2, 0)</f>
        <v>中前</v>
      </c>
      <c r="V985" s="42">
        <v>1200</v>
      </c>
      <c r="W985">
        <v>1</v>
      </c>
      <c r="X985">
        <v>11</v>
      </c>
      <c r="Y985">
        <v>1</v>
      </c>
      <c r="Z985">
        <v>26</v>
      </c>
      <c r="AA985" s="39" t="s">
        <v>430</v>
      </c>
      <c r="AB985" s="35" t="s">
        <v>370</v>
      </c>
      <c r="AC985">
        <v>3</v>
      </c>
      <c r="AD985">
        <v>64</v>
      </c>
      <c r="AE985" s="38">
        <v>2</v>
      </c>
      <c r="AF985">
        <v>6</v>
      </c>
      <c r="AG985">
        <v>6</v>
      </c>
      <c r="AH985">
        <v>6</v>
      </c>
      <c r="AL985" t="s">
        <v>181</v>
      </c>
    </row>
    <row r="986" spans="1:50" hidden="1" x14ac:dyDescent="0.25">
      <c r="A986" s="22" t="s">
        <v>203</v>
      </c>
      <c r="B986" s="24" t="s">
        <v>212</v>
      </c>
      <c r="C986">
        <v>11.3</v>
      </c>
      <c r="D986">
        <v>11.200000000000001</v>
      </c>
      <c r="E986">
        <v>4</v>
      </c>
      <c r="G986">
        <v>7</v>
      </c>
      <c r="H986">
        <v>12</v>
      </c>
      <c r="J986" s="48" t="s">
        <v>37</v>
      </c>
      <c r="K986" s="48" t="s">
        <v>37</v>
      </c>
      <c r="L986" s="23" t="s">
        <v>112</v>
      </c>
      <c r="M986" s="99"/>
      <c r="N986">
        <v>129</v>
      </c>
      <c r="O986">
        <v>126</v>
      </c>
      <c r="P986">
        <v>1265</v>
      </c>
      <c r="S986">
        <v>14</v>
      </c>
      <c r="U986" s="30" t="str">
        <f>VLOOKUP(AF986, method!$A$1:$B$15, 2, 0)</f>
        <v>放頭</v>
      </c>
      <c r="V986" s="42">
        <v>1200</v>
      </c>
      <c r="W986">
        <v>1</v>
      </c>
      <c r="X986">
        <v>7</v>
      </c>
      <c r="Y986">
        <v>1</v>
      </c>
      <c r="Z986">
        <v>26</v>
      </c>
      <c r="AA986" s="40" t="s">
        <v>376</v>
      </c>
      <c r="AB986" s="35" t="s">
        <v>377</v>
      </c>
      <c r="AC986">
        <v>4</v>
      </c>
      <c r="AD986">
        <v>49</v>
      </c>
      <c r="AE986" s="38">
        <v>2</v>
      </c>
      <c r="AF986">
        <v>1</v>
      </c>
      <c r="AG986">
        <v>1</v>
      </c>
      <c r="AH986">
        <v>4</v>
      </c>
      <c r="AL986" t="s">
        <v>39</v>
      </c>
      <c r="AX986" t="s">
        <v>1395</v>
      </c>
    </row>
    <row r="987" spans="1:50" hidden="1" x14ac:dyDescent="0.25">
      <c r="A987" s="22" t="s">
        <v>203</v>
      </c>
      <c r="B987" s="24" t="s">
        <v>212</v>
      </c>
      <c r="C987">
        <v>9.9600000000000009</v>
      </c>
      <c r="D987">
        <v>10.26</v>
      </c>
      <c r="E987">
        <v>6</v>
      </c>
      <c r="G987">
        <v>7</v>
      </c>
      <c r="H987">
        <v>2</v>
      </c>
      <c r="J987" s="48" t="s">
        <v>37</v>
      </c>
      <c r="K987" s="48" t="s">
        <v>37</v>
      </c>
      <c r="L987" s="23" t="s">
        <v>112</v>
      </c>
      <c r="M987" s="99"/>
      <c r="N987">
        <v>129</v>
      </c>
      <c r="O987">
        <v>125</v>
      </c>
      <c r="P987">
        <v>1265</v>
      </c>
      <c r="S987">
        <v>11</v>
      </c>
      <c r="U987" s="32" t="str">
        <f>VLOOKUP(AF987, method!$A$1:$B$15, 2, 0)</f>
        <v>中前</v>
      </c>
      <c r="V987" s="42">
        <v>1200</v>
      </c>
      <c r="W987">
        <v>1</v>
      </c>
      <c r="X987">
        <v>20</v>
      </c>
      <c r="Y987">
        <v>12</v>
      </c>
      <c r="Z987">
        <v>25</v>
      </c>
      <c r="AA987" s="39" t="s">
        <v>430</v>
      </c>
      <c r="AB987" s="35" t="s">
        <v>377</v>
      </c>
      <c r="AC987">
        <v>4</v>
      </c>
      <c r="AD987">
        <v>50</v>
      </c>
      <c r="AE987" s="37" t="s">
        <v>410</v>
      </c>
      <c r="AF987">
        <v>4</v>
      </c>
      <c r="AG987">
        <v>2</v>
      </c>
      <c r="AH987">
        <v>6</v>
      </c>
      <c r="AL987" t="s">
        <v>39</v>
      </c>
      <c r="AX987" t="s">
        <v>1395</v>
      </c>
    </row>
    <row r="988" spans="1:50" hidden="1" x14ac:dyDescent="0.25">
      <c r="A988" s="22" t="s">
        <v>203</v>
      </c>
      <c r="B988" s="24" t="s">
        <v>212</v>
      </c>
      <c r="C988">
        <v>9.6</v>
      </c>
      <c r="D988">
        <v>9.5</v>
      </c>
      <c r="E988">
        <v>6</v>
      </c>
      <c r="G988">
        <v>7</v>
      </c>
      <c r="H988">
        <v>11</v>
      </c>
      <c r="J988" s="48" t="s">
        <v>37</v>
      </c>
      <c r="K988" s="48" t="s">
        <v>37</v>
      </c>
      <c r="L988" s="23" t="s">
        <v>112</v>
      </c>
      <c r="M988" s="99"/>
      <c r="N988">
        <v>129</v>
      </c>
      <c r="O988">
        <v>126</v>
      </c>
      <c r="P988">
        <v>1259</v>
      </c>
      <c r="S988">
        <v>4.3</v>
      </c>
      <c r="U988" s="30" t="str">
        <f>VLOOKUP(AF988, method!$A$1:$B$15, 2, 0)</f>
        <v>放頭</v>
      </c>
      <c r="V988" s="42">
        <v>1200</v>
      </c>
      <c r="W988">
        <v>1</v>
      </c>
      <c r="X988">
        <v>7</v>
      </c>
      <c r="Y988">
        <v>12</v>
      </c>
      <c r="Z988">
        <v>25</v>
      </c>
      <c r="AA988" s="41" t="s">
        <v>400</v>
      </c>
      <c r="AB988" s="35" t="s">
        <v>377</v>
      </c>
      <c r="AC988">
        <v>4</v>
      </c>
      <c r="AD988">
        <v>50</v>
      </c>
      <c r="AE988" s="37" t="s">
        <v>410</v>
      </c>
      <c r="AF988">
        <v>2</v>
      </c>
      <c r="AG988">
        <v>2</v>
      </c>
      <c r="AH988">
        <v>6</v>
      </c>
      <c r="AL988" t="s">
        <v>39</v>
      </c>
      <c r="AX988" t="s">
        <v>1395</v>
      </c>
    </row>
    <row r="989" spans="1:50" hidden="1" x14ac:dyDescent="0.25">
      <c r="A989" s="22" t="s">
        <v>203</v>
      </c>
      <c r="B989" s="24" t="s">
        <v>212</v>
      </c>
      <c r="C989">
        <v>9.68</v>
      </c>
      <c r="D989">
        <v>9.68</v>
      </c>
      <c r="E989">
        <v>4</v>
      </c>
      <c r="G989">
        <v>7</v>
      </c>
      <c r="H989">
        <v>10</v>
      </c>
      <c r="J989" s="48" t="s">
        <v>37</v>
      </c>
      <c r="K989" s="48" t="s">
        <v>37</v>
      </c>
      <c r="L989" s="23" t="s">
        <v>112</v>
      </c>
      <c r="M989" s="99"/>
      <c r="N989">
        <v>129</v>
      </c>
      <c r="O989">
        <v>128</v>
      </c>
      <c r="P989">
        <v>1236</v>
      </c>
      <c r="S989">
        <v>4.0999999999999996</v>
      </c>
      <c r="U989" s="30" t="str">
        <f>VLOOKUP(AF989, method!$A$1:$B$15, 2, 0)</f>
        <v>放頭</v>
      </c>
      <c r="V989" s="42">
        <v>1200</v>
      </c>
      <c r="W989">
        <v>1</v>
      </c>
      <c r="X989">
        <v>7</v>
      </c>
      <c r="Y989">
        <v>9</v>
      </c>
      <c r="Z989">
        <v>25</v>
      </c>
      <c r="AA989" s="39" t="s">
        <v>369</v>
      </c>
      <c r="AB989" s="36" t="s">
        <v>459</v>
      </c>
      <c r="AC989">
        <v>4</v>
      </c>
      <c r="AD989">
        <v>50</v>
      </c>
      <c r="AE989" s="38">
        <v>1</v>
      </c>
      <c r="AF989">
        <v>1</v>
      </c>
      <c r="AG989">
        <v>1</v>
      </c>
      <c r="AH989">
        <v>4</v>
      </c>
      <c r="AL989" t="s">
        <v>39</v>
      </c>
      <c r="AX989" t="s">
        <v>1395</v>
      </c>
    </row>
    <row r="990" spans="1:50" hidden="1" x14ac:dyDescent="0.25">
      <c r="A990" s="22" t="s">
        <v>203</v>
      </c>
      <c r="B990" s="24" t="s">
        <v>212</v>
      </c>
      <c r="C990">
        <v>9.17</v>
      </c>
      <c r="D990">
        <v>9.4700000000000006</v>
      </c>
      <c r="E990" s="15">
        <v>1</v>
      </c>
      <c r="F990" s="90"/>
      <c r="G990">
        <v>7</v>
      </c>
      <c r="H990">
        <v>4</v>
      </c>
      <c r="J990" s="48" t="s">
        <v>37</v>
      </c>
      <c r="K990" s="48" t="s">
        <v>37</v>
      </c>
      <c r="L990" s="23" t="s">
        <v>112</v>
      </c>
      <c r="M990" s="99"/>
      <c r="N990">
        <v>129</v>
      </c>
      <c r="O990">
        <v>119</v>
      </c>
      <c r="P990">
        <v>1229</v>
      </c>
      <c r="S990">
        <v>3.6</v>
      </c>
      <c r="U990" s="30" t="str">
        <f>VLOOKUP(AF990, method!$A$1:$B$15, 2, 0)</f>
        <v>放頭</v>
      </c>
      <c r="V990" s="42">
        <v>1200</v>
      </c>
      <c r="W990">
        <v>1</v>
      </c>
      <c r="X990">
        <v>5</v>
      </c>
      <c r="Y990">
        <v>7</v>
      </c>
      <c r="Z990">
        <v>25</v>
      </c>
      <c r="AA990" s="39" t="s">
        <v>430</v>
      </c>
      <c r="AB990" s="35" t="s">
        <v>370</v>
      </c>
      <c r="AC990">
        <v>4</v>
      </c>
      <c r="AD990">
        <v>44</v>
      </c>
      <c r="AE990" s="38" t="s">
        <v>461</v>
      </c>
      <c r="AF990">
        <v>2</v>
      </c>
      <c r="AG990">
        <v>3</v>
      </c>
      <c r="AH990">
        <v>1</v>
      </c>
      <c r="AL990" t="s">
        <v>39</v>
      </c>
      <c r="AX990" t="s">
        <v>1395</v>
      </c>
    </row>
    <row r="991" spans="1:50" hidden="1" x14ac:dyDescent="0.25">
      <c r="A991" s="22" t="s">
        <v>203</v>
      </c>
      <c r="B991" s="24" t="s">
        <v>212</v>
      </c>
      <c r="C991">
        <v>56.47</v>
      </c>
      <c r="D991">
        <v>56.67</v>
      </c>
      <c r="E991">
        <v>4</v>
      </c>
      <c r="G991">
        <v>7</v>
      </c>
      <c r="H991">
        <v>5</v>
      </c>
      <c r="J991" s="48" t="s">
        <v>37</v>
      </c>
      <c r="K991" s="52" t="s">
        <v>56</v>
      </c>
      <c r="L991" s="23" t="s">
        <v>112</v>
      </c>
      <c r="M991" s="99"/>
      <c r="N991">
        <v>129</v>
      </c>
      <c r="O991">
        <v>123</v>
      </c>
      <c r="P991">
        <v>1218</v>
      </c>
      <c r="S991">
        <v>13</v>
      </c>
      <c r="U991" s="30" t="str">
        <f>VLOOKUP(AF991, method!$A$1:$B$15, 2, 0)</f>
        <v>放頭</v>
      </c>
      <c r="V991">
        <v>1000</v>
      </c>
      <c r="W991">
        <v>0</v>
      </c>
      <c r="X991">
        <v>22</v>
      </c>
      <c r="Y991">
        <v>6</v>
      </c>
      <c r="Z991">
        <v>25</v>
      </c>
      <c r="AA991" s="39" t="s">
        <v>369</v>
      </c>
      <c r="AB991" s="35" t="s">
        <v>377</v>
      </c>
      <c r="AC991">
        <v>4</v>
      </c>
      <c r="AD991">
        <v>46</v>
      </c>
      <c r="AE991" s="37" t="s">
        <v>467</v>
      </c>
      <c r="AF991">
        <v>1</v>
      </c>
      <c r="AG991">
        <v>1</v>
      </c>
      <c r="AH991">
        <v>4</v>
      </c>
      <c r="AL991" t="s">
        <v>764</v>
      </c>
      <c r="AX991" t="s">
        <v>1395</v>
      </c>
    </row>
    <row r="992" spans="1:50" hidden="1" x14ac:dyDescent="0.25">
      <c r="A992" s="22" t="s">
        <v>203</v>
      </c>
      <c r="B992" s="24" t="s">
        <v>212</v>
      </c>
      <c r="C992">
        <v>9.5</v>
      </c>
      <c r="D992">
        <v>9.6999999999999993</v>
      </c>
      <c r="E992" s="15">
        <v>3</v>
      </c>
      <c r="F992" s="90"/>
      <c r="G992">
        <v>7</v>
      </c>
      <c r="H992">
        <v>9</v>
      </c>
      <c r="J992" s="48" t="s">
        <v>37</v>
      </c>
      <c r="K992" s="52" t="s">
        <v>56</v>
      </c>
      <c r="L992" s="23" t="s">
        <v>112</v>
      </c>
      <c r="M992" s="99"/>
      <c r="N992">
        <v>129</v>
      </c>
      <c r="O992">
        <v>123</v>
      </c>
      <c r="P992">
        <v>1231</v>
      </c>
      <c r="S992">
        <v>22</v>
      </c>
      <c r="U992" s="30" t="str">
        <f>VLOOKUP(AF992, method!$A$1:$B$15, 2, 0)</f>
        <v>放頭</v>
      </c>
      <c r="V992" s="42">
        <v>1200</v>
      </c>
      <c r="W992">
        <v>1</v>
      </c>
      <c r="X992">
        <v>31</v>
      </c>
      <c r="Y992">
        <v>5</v>
      </c>
      <c r="Z992">
        <v>25</v>
      </c>
      <c r="AA992" s="39" t="s">
        <v>394</v>
      </c>
      <c r="AB992" s="35" t="s">
        <v>377</v>
      </c>
      <c r="AC992">
        <v>4</v>
      </c>
      <c r="AD992">
        <v>47</v>
      </c>
      <c r="AE992" s="37" t="s">
        <v>440</v>
      </c>
      <c r="AF992">
        <v>1</v>
      </c>
      <c r="AG992">
        <v>1</v>
      </c>
      <c r="AH992">
        <v>3</v>
      </c>
      <c r="AL992" t="s">
        <v>160</v>
      </c>
      <c r="AX992" t="s">
        <v>1395</v>
      </c>
    </row>
    <row r="993" spans="1:50" hidden="1" x14ac:dyDescent="0.25">
      <c r="A993" s="22" t="s">
        <v>203</v>
      </c>
      <c r="B993" s="24" t="s">
        <v>212</v>
      </c>
      <c r="C993">
        <v>9.65</v>
      </c>
      <c r="D993">
        <v>10.049999999999999</v>
      </c>
      <c r="E993">
        <v>6</v>
      </c>
      <c r="G993">
        <v>7</v>
      </c>
      <c r="H993">
        <v>3</v>
      </c>
      <c r="J993" s="48" t="s">
        <v>37</v>
      </c>
      <c r="K993" s="52" t="s">
        <v>56</v>
      </c>
      <c r="L993" s="23" t="s">
        <v>112</v>
      </c>
      <c r="M993" s="99"/>
      <c r="N993">
        <v>129</v>
      </c>
      <c r="O993">
        <v>124</v>
      </c>
      <c r="P993">
        <v>1245</v>
      </c>
      <c r="S993">
        <v>14</v>
      </c>
      <c r="U993" s="32" t="str">
        <f>VLOOKUP(AF993, method!$A$1:$B$15, 2, 0)</f>
        <v>中前</v>
      </c>
      <c r="V993" s="42">
        <v>1200</v>
      </c>
      <c r="W993">
        <v>1</v>
      </c>
      <c r="X993">
        <v>18</v>
      </c>
      <c r="Y993">
        <v>5</v>
      </c>
      <c r="Z993">
        <v>25</v>
      </c>
      <c r="AA993" s="41" t="s">
        <v>400</v>
      </c>
      <c r="AB993" s="35" t="s">
        <v>377</v>
      </c>
      <c r="AC993">
        <v>4</v>
      </c>
      <c r="AD993">
        <v>49</v>
      </c>
      <c r="AE993" s="37" t="s">
        <v>531</v>
      </c>
      <c r="AF993">
        <v>4</v>
      </c>
      <c r="AG993">
        <v>2</v>
      </c>
      <c r="AH993">
        <v>6</v>
      </c>
      <c r="AL993" t="s">
        <v>735</v>
      </c>
      <c r="AX993" t="s">
        <v>1395</v>
      </c>
    </row>
    <row r="994" spans="1:50" hidden="1" x14ac:dyDescent="0.25">
      <c r="A994" s="22" t="s">
        <v>203</v>
      </c>
      <c r="B994" s="24" t="s">
        <v>212</v>
      </c>
      <c r="C994">
        <v>57.31</v>
      </c>
      <c r="D994">
        <v>57.410000000000004</v>
      </c>
      <c r="E994">
        <v>8</v>
      </c>
      <c r="G994">
        <v>7</v>
      </c>
      <c r="H994">
        <v>5</v>
      </c>
      <c r="J994" s="48" t="s">
        <v>37</v>
      </c>
      <c r="K994" s="48" t="s">
        <v>37</v>
      </c>
      <c r="L994" s="23" t="s">
        <v>112</v>
      </c>
      <c r="M994" s="99"/>
      <c r="N994">
        <v>129</v>
      </c>
      <c r="O994">
        <v>126</v>
      </c>
      <c r="P994">
        <v>1235</v>
      </c>
      <c r="S994">
        <v>10</v>
      </c>
      <c r="U994" s="31" t="str">
        <f>VLOOKUP(AF994, method!$A$1:$B$15, 2, 0)</f>
        <v>中後</v>
      </c>
      <c r="V994">
        <v>1000</v>
      </c>
      <c r="W994">
        <v>0</v>
      </c>
      <c r="X994">
        <v>13</v>
      </c>
      <c r="Y994">
        <v>4</v>
      </c>
      <c r="Z994">
        <v>25</v>
      </c>
      <c r="AA994" s="39" t="s">
        <v>413</v>
      </c>
      <c r="AB994" s="35" t="s">
        <v>377</v>
      </c>
      <c r="AC994">
        <v>4</v>
      </c>
      <c r="AD994">
        <v>51</v>
      </c>
      <c r="AE994" s="37">
        <v>3</v>
      </c>
      <c r="AF994">
        <v>8</v>
      </c>
      <c r="AG994">
        <v>7</v>
      </c>
      <c r="AH994">
        <v>8</v>
      </c>
      <c r="AL994" t="s">
        <v>765</v>
      </c>
      <c r="AX994" t="s">
        <v>1395</v>
      </c>
    </row>
    <row r="995" spans="1:50" hidden="1" x14ac:dyDescent="0.25">
      <c r="A995" s="22" t="s">
        <v>203</v>
      </c>
      <c r="B995" s="24" t="s">
        <v>212</v>
      </c>
      <c r="C995">
        <v>57.13</v>
      </c>
      <c r="D995">
        <v>57.13</v>
      </c>
      <c r="E995">
        <v>10</v>
      </c>
      <c r="G995">
        <v>7</v>
      </c>
      <c r="H995">
        <v>6</v>
      </c>
      <c r="J995" s="48" t="s">
        <v>37</v>
      </c>
      <c r="K995" s="82" t="s">
        <v>670</v>
      </c>
      <c r="L995" s="23" t="s">
        <v>112</v>
      </c>
      <c r="M995" s="99"/>
      <c r="N995">
        <v>129</v>
      </c>
      <c r="O995">
        <v>129</v>
      </c>
      <c r="P995">
        <v>1213</v>
      </c>
      <c r="S995">
        <v>4.4000000000000004</v>
      </c>
      <c r="U995" s="33" t="str">
        <f>VLOOKUP(AF995, method!$A$1:$B$15, 2, 0)</f>
        <v>留後</v>
      </c>
      <c r="V995">
        <v>1000</v>
      </c>
      <c r="W995">
        <v>0</v>
      </c>
      <c r="X995">
        <v>2</v>
      </c>
      <c r="Y995">
        <v>3</v>
      </c>
      <c r="Z995">
        <v>25</v>
      </c>
      <c r="AA995" s="39" t="s">
        <v>394</v>
      </c>
      <c r="AB995" s="35" t="s">
        <v>377</v>
      </c>
      <c r="AC995">
        <v>4</v>
      </c>
      <c r="AD995">
        <v>53</v>
      </c>
      <c r="AE995" s="37" t="s">
        <v>421</v>
      </c>
      <c r="AF995">
        <v>11</v>
      </c>
      <c r="AG995">
        <v>11</v>
      </c>
      <c r="AH995">
        <v>10</v>
      </c>
      <c r="AL995" t="s">
        <v>766</v>
      </c>
      <c r="AX995" t="s">
        <v>1395</v>
      </c>
    </row>
    <row r="996" spans="1:50" hidden="1" x14ac:dyDescent="0.25">
      <c r="A996" s="22" t="s">
        <v>203</v>
      </c>
      <c r="B996" s="24" t="s">
        <v>212</v>
      </c>
      <c r="C996">
        <v>10.9</v>
      </c>
      <c r="D996">
        <v>10.9</v>
      </c>
      <c r="E996">
        <v>6</v>
      </c>
      <c r="G996">
        <v>7</v>
      </c>
      <c r="H996">
        <v>10</v>
      </c>
      <c r="J996" s="48" t="s">
        <v>37</v>
      </c>
      <c r="K996" s="57" t="s">
        <v>77</v>
      </c>
      <c r="L996" s="23" t="s">
        <v>112</v>
      </c>
      <c r="M996" s="99"/>
      <c r="N996">
        <v>129</v>
      </c>
      <c r="O996">
        <v>130</v>
      </c>
      <c r="P996">
        <v>1191</v>
      </c>
      <c r="S996">
        <v>7.2</v>
      </c>
      <c r="U996" s="30" t="str">
        <f>VLOOKUP(AF996, method!$A$1:$B$15, 2, 0)</f>
        <v>放頭</v>
      </c>
      <c r="V996" s="42">
        <v>1200</v>
      </c>
      <c r="W996">
        <v>1</v>
      </c>
      <c r="X996">
        <v>9</v>
      </c>
      <c r="Y996">
        <v>2</v>
      </c>
      <c r="Z996">
        <v>25</v>
      </c>
      <c r="AA996" s="39" t="s">
        <v>413</v>
      </c>
      <c r="AB996" s="35" t="s">
        <v>377</v>
      </c>
      <c r="AC996">
        <v>4</v>
      </c>
      <c r="AD996">
        <v>55</v>
      </c>
      <c r="AE996" s="37" t="s">
        <v>428</v>
      </c>
      <c r="AF996">
        <v>1</v>
      </c>
      <c r="AG996">
        <v>1</v>
      </c>
      <c r="AH996">
        <v>6</v>
      </c>
      <c r="AL996" t="s">
        <v>113</v>
      </c>
      <c r="AX996" t="s">
        <v>1395</v>
      </c>
    </row>
    <row r="997" spans="1:50" hidden="1" x14ac:dyDescent="0.25">
      <c r="A997" s="22" t="s">
        <v>203</v>
      </c>
      <c r="B997" s="24" t="s">
        <v>212</v>
      </c>
      <c r="C997">
        <v>58.39</v>
      </c>
      <c r="D997">
        <v>58.49</v>
      </c>
      <c r="E997">
        <v>12</v>
      </c>
      <c r="G997">
        <v>7</v>
      </c>
      <c r="H997">
        <v>3</v>
      </c>
      <c r="J997" s="48" t="s">
        <v>37</v>
      </c>
      <c r="K997" s="47" t="s">
        <v>32</v>
      </c>
      <c r="L997" s="23" t="s">
        <v>112</v>
      </c>
      <c r="M997" s="99"/>
      <c r="N997">
        <v>129</v>
      </c>
      <c r="O997">
        <v>131</v>
      </c>
      <c r="P997">
        <v>1178</v>
      </c>
      <c r="S997">
        <v>2.4</v>
      </c>
      <c r="U997" s="30" t="str">
        <f>VLOOKUP(AF997, method!$A$1:$B$15, 2, 0)</f>
        <v>放頭</v>
      </c>
      <c r="V997">
        <v>1000</v>
      </c>
      <c r="W997">
        <v>0</v>
      </c>
      <c r="X997">
        <v>26</v>
      </c>
      <c r="Y997">
        <v>12</v>
      </c>
      <c r="Z997">
        <v>24</v>
      </c>
      <c r="AA997" s="40" t="s">
        <v>446</v>
      </c>
      <c r="AB997" s="35" t="s">
        <v>377</v>
      </c>
      <c r="AC997">
        <v>4</v>
      </c>
      <c r="AD997">
        <v>55</v>
      </c>
      <c r="AE997" s="37">
        <v>8</v>
      </c>
      <c r="AF997">
        <v>3</v>
      </c>
      <c r="AG997">
        <v>5</v>
      </c>
      <c r="AH997">
        <v>12</v>
      </c>
      <c r="AL997" t="s">
        <v>34</v>
      </c>
      <c r="AX997" t="s">
        <v>1395</v>
      </c>
    </row>
    <row r="998" spans="1:50" hidden="1" x14ac:dyDescent="0.25">
      <c r="A998" s="22" t="s">
        <v>203</v>
      </c>
      <c r="B998" s="24" t="s">
        <v>212</v>
      </c>
      <c r="C998">
        <v>56.91</v>
      </c>
      <c r="D998">
        <v>56.91</v>
      </c>
      <c r="E998" s="15">
        <v>2</v>
      </c>
      <c r="F998" s="90"/>
      <c r="G998">
        <v>7</v>
      </c>
      <c r="H998">
        <v>9</v>
      </c>
      <c r="J998" s="48" t="s">
        <v>37</v>
      </c>
      <c r="K998" s="47" t="s">
        <v>32</v>
      </c>
      <c r="L998" s="23" t="s">
        <v>112</v>
      </c>
      <c r="M998" s="99"/>
      <c r="N998">
        <v>129</v>
      </c>
      <c r="O998">
        <v>130</v>
      </c>
      <c r="P998">
        <v>1195</v>
      </c>
      <c r="S998">
        <v>2.5</v>
      </c>
      <c r="U998" s="30" t="str">
        <f>VLOOKUP(AF998, method!$A$1:$B$15, 2, 0)</f>
        <v>放頭</v>
      </c>
      <c r="V998">
        <v>1000</v>
      </c>
      <c r="W998">
        <v>0</v>
      </c>
      <c r="X998">
        <v>24</v>
      </c>
      <c r="Y998">
        <v>11</v>
      </c>
      <c r="Z998">
        <v>24</v>
      </c>
      <c r="AA998" s="39" t="s">
        <v>413</v>
      </c>
      <c r="AB998" s="35" t="s">
        <v>377</v>
      </c>
      <c r="AC998">
        <v>4</v>
      </c>
      <c r="AD998">
        <v>54</v>
      </c>
      <c r="AE998" s="38" t="s">
        <v>470</v>
      </c>
      <c r="AF998">
        <v>1</v>
      </c>
      <c r="AG998">
        <v>1</v>
      </c>
      <c r="AH998">
        <v>2</v>
      </c>
      <c r="AL998" t="s">
        <v>94</v>
      </c>
      <c r="AX998" t="s">
        <v>1395</v>
      </c>
    </row>
    <row r="999" spans="1:50" hidden="1" x14ac:dyDescent="0.25">
      <c r="A999" s="22" t="s">
        <v>203</v>
      </c>
      <c r="B999" s="25" t="s">
        <v>214</v>
      </c>
      <c r="C999">
        <v>22.96</v>
      </c>
      <c r="D999">
        <v>22.16</v>
      </c>
      <c r="E999" s="106">
        <v>8</v>
      </c>
      <c r="G999">
        <v>1</v>
      </c>
      <c r="H999">
        <v>13</v>
      </c>
      <c r="J999" s="52" t="s">
        <v>56</v>
      </c>
      <c r="K999" s="48" t="s">
        <v>37</v>
      </c>
      <c r="L999" s="25" t="s">
        <v>57</v>
      </c>
      <c r="M999" s="101"/>
      <c r="N999">
        <v>129</v>
      </c>
      <c r="O999">
        <v>134</v>
      </c>
      <c r="P999">
        <v>997</v>
      </c>
      <c r="S999">
        <v>35</v>
      </c>
      <c r="U999" s="33" t="str">
        <f>VLOOKUP(AF999, method!$A$1:$B$15, 2, 0)</f>
        <v>留後</v>
      </c>
      <c r="V999">
        <v>1400</v>
      </c>
      <c r="W999">
        <v>1</v>
      </c>
      <c r="X999">
        <v>4</v>
      </c>
      <c r="Y999">
        <v>7</v>
      </c>
      <c r="Z999">
        <v>26</v>
      </c>
      <c r="AA999" s="39" t="s">
        <v>430</v>
      </c>
      <c r="AB999" s="36" t="s">
        <v>459</v>
      </c>
      <c r="AC999">
        <v>4</v>
      </c>
      <c r="AD999">
        <v>58</v>
      </c>
      <c r="AE999" s="37" t="s">
        <v>471</v>
      </c>
      <c r="AF999">
        <v>14</v>
      </c>
      <c r="AG999">
        <v>14</v>
      </c>
      <c r="AH999">
        <v>14</v>
      </c>
      <c r="AI999">
        <v>8</v>
      </c>
      <c r="AL999" t="s">
        <v>39</v>
      </c>
      <c r="AX999" t="s">
        <v>1395</v>
      </c>
    </row>
    <row r="1000" spans="1:50" hidden="1" x14ac:dyDescent="0.25">
      <c r="A1000" s="22" t="s">
        <v>203</v>
      </c>
      <c r="B1000" s="25" t="s">
        <v>214</v>
      </c>
      <c r="C1000">
        <v>22.39</v>
      </c>
      <c r="D1000">
        <v>22.69</v>
      </c>
      <c r="E1000" s="106">
        <v>8</v>
      </c>
      <c r="G1000">
        <v>1</v>
      </c>
      <c r="H1000">
        <v>4</v>
      </c>
      <c r="J1000" s="52" t="s">
        <v>56</v>
      </c>
      <c r="K1000" s="63" t="s">
        <v>191</v>
      </c>
      <c r="L1000" s="25" t="s">
        <v>57</v>
      </c>
      <c r="M1000" s="101"/>
      <c r="N1000">
        <v>129</v>
      </c>
      <c r="O1000">
        <v>120</v>
      </c>
      <c r="P1000">
        <v>1003</v>
      </c>
      <c r="S1000">
        <v>23</v>
      </c>
      <c r="U1000" s="31" t="str">
        <f>VLOOKUP(AF1000, method!$A$1:$B$15, 2, 0)</f>
        <v>中後</v>
      </c>
      <c r="V1000">
        <v>1400</v>
      </c>
      <c r="W1000">
        <v>1</v>
      </c>
      <c r="X1000">
        <v>7</v>
      </c>
      <c r="Y1000">
        <v>6</v>
      </c>
      <c r="Z1000">
        <v>26</v>
      </c>
      <c r="AA1000" s="39" t="s">
        <v>413</v>
      </c>
      <c r="AB1000" s="35" t="s">
        <v>377</v>
      </c>
      <c r="AC1000">
        <v>3</v>
      </c>
      <c r="AD1000">
        <v>60</v>
      </c>
      <c r="AE1000" s="37" t="s">
        <v>570</v>
      </c>
      <c r="AF1000">
        <v>10</v>
      </c>
      <c r="AG1000">
        <v>13</v>
      </c>
      <c r="AH1000">
        <v>8</v>
      </c>
      <c r="AI1000">
        <v>8</v>
      </c>
      <c r="AL1000" t="s">
        <v>39</v>
      </c>
      <c r="AX1000" t="s">
        <v>1395</v>
      </c>
    </row>
    <row r="1001" spans="1:50" x14ac:dyDescent="0.25">
      <c r="A1001" s="22" t="s">
        <v>203</v>
      </c>
      <c r="B1001" s="23" t="s">
        <v>210</v>
      </c>
      <c r="C1001">
        <v>9.5399999999999991</v>
      </c>
      <c r="D1001">
        <v>9.94</v>
      </c>
      <c r="E1001" s="106">
        <v>5</v>
      </c>
      <c r="G1001">
        <v>2</v>
      </c>
      <c r="H1001">
        <v>1</v>
      </c>
      <c r="J1001" s="47" t="s">
        <v>32</v>
      </c>
      <c r="K1001" s="54" t="s">
        <v>64</v>
      </c>
      <c r="L1001" s="24" t="s">
        <v>53</v>
      </c>
      <c r="M1001" s="100"/>
      <c r="N1001">
        <v>131</v>
      </c>
      <c r="O1001">
        <v>120</v>
      </c>
      <c r="P1001">
        <v>1176</v>
      </c>
      <c r="S1001">
        <v>11</v>
      </c>
      <c r="U1001" s="32" t="str">
        <f>VLOOKUP(AF1001, method!$A$1:$B$15, 2, 0)</f>
        <v>中前</v>
      </c>
      <c r="V1001" s="42">
        <v>1200</v>
      </c>
      <c r="W1001">
        <v>1</v>
      </c>
      <c r="X1001">
        <v>8</v>
      </c>
      <c r="Y1001">
        <v>2</v>
      </c>
      <c r="Z1001">
        <v>26</v>
      </c>
      <c r="AA1001" s="39" t="s">
        <v>413</v>
      </c>
      <c r="AB1001" s="35" t="s">
        <v>377</v>
      </c>
      <c r="AC1001">
        <v>3</v>
      </c>
      <c r="AD1001">
        <v>64</v>
      </c>
      <c r="AE1001" s="38" t="s">
        <v>447</v>
      </c>
      <c r="AF1001">
        <v>5</v>
      </c>
      <c r="AG1001">
        <v>7</v>
      </c>
      <c r="AH1001">
        <v>5</v>
      </c>
      <c r="AL1001" t="s">
        <v>18</v>
      </c>
    </row>
    <row r="1002" spans="1:50" x14ac:dyDescent="0.25">
      <c r="A1002" s="22" t="s">
        <v>203</v>
      </c>
      <c r="B1002" s="19" t="s">
        <v>230</v>
      </c>
      <c r="C1002">
        <v>9.59</v>
      </c>
      <c r="D1002">
        <v>9.2899999999999991</v>
      </c>
      <c r="E1002" s="106">
        <v>9</v>
      </c>
      <c r="G1002">
        <v>9</v>
      </c>
      <c r="H1002">
        <v>9</v>
      </c>
      <c r="J1002" s="55" t="s">
        <v>69</v>
      </c>
      <c r="K1002" s="55" t="s">
        <v>69</v>
      </c>
      <c r="L1002" s="17" t="s">
        <v>90</v>
      </c>
      <c r="M1002" s="93"/>
      <c r="N1002">
        <v>118</v>
      </c>
      <c r="O1002">
        <v>126</v>
      </c>
      <c r="P1002">
        <v>1161</v>
      </c>
      <c r="S1002">
        <v>7.3</v>
      </c>
      <c r="U1002" s="33" t="str">
        <f>VLOOKUP(AF1002, method!$A$1:$B$15, 2, 0)</f>
        <v>留後</v>
      </c>
      <c r="V1002" s="42">
        <v>1200</v>
      </c>
      <c r="W1002">
        <v>1</v>
      </c>
      <c r="X1002">
        <v>18</v>
      </c>
      <c r="Y1002">
        <v>1</v>
      </c>
      <c r="Z1002">
        <v>26</v>
      </c>
      <c r="AA1002" s="39" t="s">
        <v>369</v>
      </c>
      <c r="AB1002" s="35" t="s">
        <v>370</v>
      </c>
      <c r="AC1002">
        <v>4</v>
      </c>
      <c r="AD1002">
        <v>49</v>
      </c>
      <c r="AE1002" s="37">
        <v>6</v>
      </c>
      <c r="AF1002">
        <v>13</v>
      </c>
      <c r="AG1002">
        <v>12</v>
      </c>
      <c r="AH1002">
        <v>9</v>
      </c>
      <c r="AL1002" t="s">
        <v>66</v>
      </c>
    </row>
    <row r="1003" spans="1:50" hidden="1" x14ac:dyDescent="0.25">
      <c r="A1003" s="22" t="s">
        <v>203</v>
      </c>
      <c r="B1003" s="25" t="s">
        <v>214</v>
      </c>
      <c r="C1003">
        <v>42.31</v>
      </c>
      <c r="D1003">
        <v>42.81</v>
      </c>
      <c r="E1003">
        <v>12</v>
      </c>
      <c r="G1003">
        <v>1</v>
      </c>
      <c r="H1003">
        <v>2</v>
      </c>
      <c r="J1003" s="52" t="s">
        <v>56</v>
      </c>
      <c r="K1003" s="72" t="s">
        <v>354</v>
      </c>
      <c r="L1003" s="25" t="s">
        <v>57</v>
      </c>
      <c r="M1003" s="101"/>
      <c r="N1003">
        <v>129</v>
      </c>
      <c r="O1003">
        <v>113</v>
      </c>
      <c r="P1003">
        <v>1018</v>
      </c>
      <c r="S1003">
        <v>46</v>
      </c>
      <c r="U1003" s="32" t="str">
        <f>VLOOKUP(AF1003, method!$A$1:$B$15, 2, 0)</f>
        <v>中前</v>
      </c>
      <c r="V1003">
        <v>1650</v>
      </c>
      <c r="W1003">
        <v>1</v>
      </c>
      <c r="X1003">
        <v>14</v>
      </c>
      <c r="Y1003">
        <v>1</v>
      </c>
      <c r="Z1003">
        <v>26</v>
      </c>
      <c r="AA1003" s="40" t="s">
        <v>426</v>
      </c>
      <c r="AB1003" s="35" t="s">
        <v>377</v>
      </c>
      <c r="AC1003">
        <v>3</v>
      </c>
      <c r="AD1003">
        <v>62</v>
      </c>
      <c r="AE1003" s="37" t="s">
        <v>419</v>
      </c>
      <c r="AF1003">
        <v>7</v>
      </c>
      <c r="AG1003">
        <v>7</v>
      </c>
      <c r="AH1003">
        <v>9</v>
      </c>
      <c r="AI1003">
        <v>12</v>
      </c>
      <c r="AL1003" t="s">
        <v>762</v>
      </c>
      <c r="AX1003" t="s">
        <v>1395</v>
      </c>
    </row>
    <row r="1004" spans="1:50" hidden="1" x14ac:dyDescent="0.25">
      <c r="A1004" s="22" t="s">
        <v>203</v>
      </c>
      <c r="B1004" s="25" t="s">
        <v>214</v>
      </c>
      <c r="C1004">
        <v>22.64</v>
      </c>
      <c r="D1004">
        <v>22.64</v>
      </c>
      <c r="E1004">
        <v>9</v>
      </c>
      <c r="G1004">
        <v>1</v>
      </c>
      <c r="H1004">
        <v>12</v>
      </c>
      <c r="J1004" s="52" t="s">
        <v>56</v>
      </c>
      <c r="K1004" s="72" t="s">
        <v>354</v>
      </c>
      <c r="L1004" s="25" t="s">
        <v>57</v>
      </c>
      <c r="M1004" s="101"/>
      <c r="N1004">
        <v>129</v>
      </c>
      <c r="O1004">
        <v>117</v>
      </c>
      <c r="P1004">
        <v>1012</v>
      </c>
      <c r="S1004">
        <v>64</v>
      </c>
      <c r="U1004" s="33" t="str">
        <f>VLOOKUP(AF1004, method!$A$1:$B$15, 2, 0)</f>
        <v>留後</v>
      </c>
      <c r="V1004">
        <v>1400</v>
      </c>
      <c r="W1004">
        <v>1</v>
      </c>
      <c r="X1004">
        <v>14</v>
      </c>
      <c r="Y1004">
        <v>12</v>
      </c>
      <c r="Z1004">
        <v>25</v>
      </c>
      <c r="AA1004" s="39" t="s">
        <v>369</v>
      </c>
      <c r="AB1004" s="35" t="s">
        <v>377</v>
      </c>
      <c r="AC1004">
        <v>3</v>
      </c>
      <c r="AD1004">
        <v>64</v>
      </c>
      <c r="AE1004" s="37" t="s">
        <v>416</v>
      </c>
      <c r="AF1004">
        <v>14</v>
      </c>
      <c r="AG1004">
        <v>14</v>
      </c>
      <c r="AH1004">
        <v>13</v>
      </c>
      <c r="AI1004">
        <v>9</v>
      </c>
      <c r="AL1004" t="s">
        <v>762</v>
      </c>
      <c r="AX1004" t="s">
        <v>1395</v>
      </c>
    </row>
    <row r="1005" spans="1:50" hidden="1" x14ac:dyDescent="0.25">
      <c r="A1005" s="22" t="s">
        <v>203</v>
      </c>
      <c r="B1005" s="25" t="s">
        <v>214</v>
      </c>
      <c r="C1005">
        <v>57.54</v>
      </c>
      <c r="D1005">
        <v>57.54</v>
      </c>
      <c r="E1005">
        <v>11</v>
      </c>
      <c r="G1005">
        <v>1</v>
      </c>
      <c r="H1005">
        <v>5</v>
      </c>
      <c r="J1005" s="52" t="s">
        <v>56</v>
      </c>
      <c r="K1005" s="52" t="s">
        <v>56</v>
      </c>
      <c r="L1005" s="25" t="s">
        <v>57</v>
      </c>
      <c r="M1005" s="101"/>
      <c r="N1005">
        <v>129</v>
      </c>
      <c r="O1005">
        <v>123</v>
      </c>
      <c r="P1005">
        <v>1000</v>
      </c>
      <c r="S1005">
        <v>19</v>
      </c>
      <c r="U1005" s="33" t="str">
        <f>VLOOKUP(AF1005, method!$A$1:$B$15, 2, 0)</f>
        <v>留後</v>
      </c>
      <c r="V1005">
        <v>1000</v>
      </c>
      <c r="W1005">
        <v>0</v>
      </c>
      <c r="X1005">
        <v>3</v>
      </c>
      <c r="Y1005">
        <v>12</v>
      </c>
      <c r="Z1005">
        <v>25</v>
      </c>
      <c r="AA1005" s="40" t="s">
        <v>446</v>
      </c>
      <c r="AB1005" s="35" t="s">
        <v>377</v>
      </c>
      <c r="AC1005">
        <v>3</v>
      </c>
      <c r="AD1005">
        <v>66</v>
      </c>
      <c r="AE1005" s="37" t="s">
        <v>473</v>
      </c>
      <c r="AF1005">
        <v>12</v>
      </c>
      <c r="AG1005">
        <v>12</v>
      </c>
      <c r="AH1005">
        <v>11</v>
      </c>
      <c r="AL1005" t="s">
        <v>768</v>
      </c>
      <c r="AX1005" t="s">
        <v>1395</v>
      </c>
    </row>
    <row r="1006" spans="1:50" hidden="1" x14ac:dyDescent="0.25">
      <c r="A1006" s="22" t="s">
        <v>203</v>
      </c>
      <c r="B1006" s="25" t="s">
        <v>214</v>
      </c>
      <c r="C1006">
        <v>40.56</v>
      </c>
      <c r="D1006">
        <v>40.260000000000005</v>
      </c>
      <c r="E1006">
        <v>9</v>
      </c>
      <c r="G1006">
        <v>1</v>
      </c>
      <c r="H1006">
        <v>10</v>
      </c>
      <c r="J1006" s="52" t="s">
        <v>56</v>
      </c>
      <c r="K1006" s="52" t="s">
        <v>56</v>
      </c>
      <c r="L1006" s="25" t="s">
        <v>57</v>
      </c>
      <c r="M1006" s="101"/>
      <c r="N1006">
        <v>129</v>
      </c>
      <c r="O1006">
        <v>127</v>
      </c>
      <c r="P1006">
        <v>1007</v>
      </c>
      <c r="S1006">
        <v>42</v>
      </c>
      <c r="U1006" s="31" t="str">
        <f>VLOOKUP(AF1006, method!$A$1:$B$15, 2, 0)</f>
        <v>中後</v>
      </c>
      <c r="V1006">
        <v>1650</v>
      </c>
      <c r="W1006">
        <v>1</v>
      </c>
      <c r="X1006">
        <v>22</v>
      </c>
      <c r="Y1006">
        <v>10</v>
      </c>
      <c r="Z1006">
        <v>25</v>
      </c>
      <c r="AA1006" s="40" t="s">
        <v>426</v>
      </c>
      <c r="AB1006" s="35" t="s">
        <v>377</v>
      </c>
      <c r="AC1006">
        <v>3</v>
      </c>
      <c r="AD1006">
        <v>68</v>
      </c>
      <c r="AE1006" s="37" t="s">
        <v>408</v>
      </c>
      <c r="AF1006">
        <v>10</v>
      </c>
      <c r="AG1006">
        <v>10</v>
      </c>
      <c r="AH1006">
        <v>9</v>
      </c>
      <c r="AI1006">
        <v>9</v>
      </c>
      <c r="AL1006" t="s">
        <v>39</v>
      </c>
      <c r="AX1006" t="s">
        <v>1395</v>
      </c>
    </row>
    <row r="1007" spans="1:50" hidden="1" x14ac:dyDescent="0.25">
      <c r="A1007" s="22" t="s">
        <v>203</v>
      </c>
      <c r="B1007" s="25" t="s">
        <v>214</v>
      </c>
      <c r="C1007">
        <v>40</v>
      </c>
      <c r="D1007">
        <v>39.9</v>
      </c>
      <c r="E1007">
        <v>5</v>
      </c>
      <c r="G1007">
        <v>1</v>
      </c>
      <c r="H1007">
        <v>5</v>
      </c>
      <c r="J1007" s="52" t="s">
        <v>56</v>
      </c>
      <c r="K1007" s="52" t="s">
        <v>56</v>
      </c>
      <c r="L1007" s="25" t="s">
        <v>57</v>
      </c>
      <c r="M1007" s="101"/>
      <c r="N1007">
        <v>129</v>
      </c>
      <c r="O1007">
        <v>127</v>
      </c>
      <c r="P1007">
        <v>998</v>
      </c>
      <c r="S1007">
        <v>21</v>
      </c>
      <c r="U1007" s="31" t="str">
        <f>VLOOKUP(AF1007, method!$A$1:$B$15, 2, 0)</f>
        <v>中後</v>
      </c>
      <c r="V1007">
        <v>1650</v>
      </c>
      <c r="W1007">
        <v>1</v>
      </c>
      <c r="X1007">
        <v>21</v>
      </c>
      <c r="Y1007">
        <v>9</v>
      </c>
      <c r="Z1007">
        <v>25</v>
      </c>
      <c r="AA1007" s="41" t="s">
        <v>400</v>
      </c>
      <c r="AB1007" s="36" t="s">
        <v>487</v>
      </c>
      <c r="AC1007">
        <v>3</v>
      </c>
      <c r="AD1007">
        <v>69</v>
      </c>
      <c r="AE1007" s="37" t="s">
        <v>570</v>
      </c>
      <c r="AF1007">
        <v>9</v>
      </c>
      <c r="AG1007">
        <v>9</v>
      </c>
      <c r="AH1007">
        <v>9</v>
      </c>
      <c r="AI1007">
        <v>5</v>
      </c>
      <c r="AL1007" t="s">
        <v>39</v>
      </c>
      <c r="AX1007" t="s">
        <v>1395</v>
      </c>
    </row>
    <row r="1008" spans="1:50" hidden="1" x14ac:dyDescent="0.25">
      <c r="A1008" s="22" t="s">
        <v>203</v>
      </c>
      <c r="B1008" s="25" t="s">
        <v>214</v>
      </c>
      <c r="C1008">
        <v>8.99</v>
      </c>
      <c r="D1008">
        <v>8.59</v>
      </c>
      <c r="E1008" s="15">
        <v>3</v>
      </c>
      <c r="F1008" s="90"/>
      <c r="G1008">
        <v>1</v>
      </c>
      <c r="H1008">
        <v>11</v>
      </c>
      <c r="J1008" s="52" t="s">
        <v>56</v>
      </c>
      <c r="K1008" s="52" t="s">
        <v>56</v>
      </c>
      <c r="L1008" s="25" t="s">
        <v>57</v>
      </c>
      <c r="M1008" s="101"/>
      <c r="N1008">
        <v>129</v>
      </c>
      <c r="O1008">
        <v>128</v>
      </c>
      <c r="P1008">
        <v>1003</v>
      </c>
      <c r="S1008">
        <v>54</v>
      </c>
      <c r="U1008" s="33" t="str">
        <f>VLOOKUP(AF1008, method!$A$1:$B$15, 2, 0)</f>
        <v>留後</v>
      </c>
      <c r="V1008" s="42">
        <v>1200</v>
      </c>
      <c r="W1008">
        <v>1</v>
      </c>
      <c r="X1008">
        <v>7</v>
      </c>
      <c r="Y1008">
        <v>9</v>
      </c>
      <c r="Z1008">
        <v>25</v>
      </c>
      <c r="AA1008" s="39" t="s">
        <v>369</v>
      </c>
      <c r="AB1008" s="35" t="s">
        <v>377</v>
      </c>
      <c r="AC1008">
        <v>3</v>
      </c>
      <c r="AD1008">
        <v>69</v>
      </c>
      <c r="AE1008" s="37" t="s">
        <v>423</v>
      </c>
      <c r="AF1008">
        <v>12</v>
      </c>
      <c r="AG1008">
        <v>12</v>
      </c>
      <c r="AH1008">
        <v>3</v>
      </c>
      <c r="AL1008" t="s">
        <v>39</v>
      </c>
      <c r="AX1008" t="s">
        <v>1395</v>
      </c>
    </row>
    <row r="1009" spans="1:50" hidden="1" x14ac:dyDescent="0.25">
      <c r="A1009" s="22" t="s">
        <v>203</v>
      </c>
      <c r="B1009" s="25" t="s">
        <v>214</v>
      </c>
      <c r="C1009">
        <v>21.76</v>
      </c>
      <c r="D1009">
        <v>21.26</v>
      </c>
      <c r="E1009">
        <v>9</v>
      </c>
      <c r="G1009">
        <v>1</v>
      </c>
      <c r="H1009">
        <v>13</v>
      </c>
      <c r="J1009" s="52" t="s">
        <v>56</v>
      </c>
      <c r="K1009" s="77" t="s">
        <v>586</v>
      </c>
      <c r="L1009" s="25" t="s">
        <v>57</v>
      </c>
      <c r="M1009" s="101"/>
      <c r="N1009">
        <v>129</v>
      </c>
      <c r="O1009">
        <v>126</v>
      </c>
      <c r="P1009">
        <v>1009</v>
      </c>
      <c r="S1009">
        <v>21</v>
      </c>
      <c r="U1009" s="31" t="str">
        <f>VLOOKUP(AF1009, method!$A$1:$B$15, 2, 0)</f>
        <v>中後</v>
      </c>
      <c r="V1009">
        <v>1400</v>
      </c>
      <c r="W1009">
        <v>1</v>
      </c>
      <c r="X1009">
        <v>13</v>
      </c>
      <c r="Y1009">
        <v>7</v>
      </c>
      <c r="Z1009">
        <v>25</v>
      </c>
      <c r="AA1009" s="39" t="s">
        <v>369</v>
      </c>
      <c r="AB1009" s="35" t="s">
        <v>370</v>
      </c>
      <c r="AC1009">
        <v>3</v>
      </c>
      <c r="AD1009">
        <v>69</v>
      </c>
      <c r="AE1009" s="37">
        <v>4</v>
      </c>
      <c r="AF1009">
        <v>8</v>
      </c>
      <c r="AG1009">
        <v>8</v>
      </c>
      <c r="AH1009">
        <v>9</v>
      </c>
      <c r="AI1009">
        <v>9</v>
      </c>
      <c r="AL1009" t="s">
        <v>39</v>
      </c>
      <c r="AX1009" t="s">
        <v>1395</v>
      </c>
    </row>
    <row r="1010" spans="1:50" hidden="1" x14ac:dyDescent="0.25">
      <c r="A1010" s="22" t="s">
        <v>203</v>
      </c>
      <c r="B1010" s="25" t="s">
        <v>214</v>
      </c>
      <c r="C1010">
        <v>21.7</v>
      </c>
      <c r="D1010">
        <v>22</v>
      </c>
      <c r="E1010" s="15">
        <v>1</v>
      </c>
      <c r="F1010" s="90"/>
      <c r="G1010">
        <v>1</v>
      </c>
      <c r="H1010">
        <v>4</v>
      </c>
      <c r="J1010" s="52" t="s">
        <v>56</v>
      </c>
      <c r="K1010" s="77" t="s">
        <v>586</v>
      </c>
      <c r="L1010" s="25" t="s">
        <v>57</v>
      </c>
      <c r="M1010" s="101"/>
      <c r="N1010">
        <v>129</v>
      </c>
      <c r="O1010">
        <v>120</v>
      </c>
      <c r="P1010">
        <v>1019</v>
      </c>
      <c r="S1010">
        <v>14</v>
      </c>
      <c r="U1010" s="31" t="str">
        <f>VLOOKUP(AF1010, method!$A$1:$B$15, 2, 0)</f>
        <v>中後</v>
      </c>
      <c r="V1010">
        <v>1400</v>
      </c>
      <c r="W1010">
        <v>1</v>
      </c>
      <c r="X1010">
        <v>28</v>
      </c>
      <c r="Y1010">
        <v>6</v>
      </c>
      <c r="Z1010">
        <v>25</v>
      </c>
      <c r="AA1010" s="39" t="s">
        <v>394</v>
      </c>
      <c r="AB1010" s="35" t="s">
        <v>377</v>
      </c>
      <c r="AC1010">
        <v>3</v>
      </c>
      <c r="AD1010">
        <v>62</v>
      </c>
      <c r="AE1010" s="38" t="s">
        <v>550</v>
      </c>
      <c r="AF1010">
        <v>8</v>
      </c>
      <c r="AG1010">
        <v>7</v>
      </c>
      <c r="AH1010">
        <v>6</v>
      </c>
      <c r="AI1010">
        <v>1</v>
      </c>
      <c r="AL1010" t="s">
        <v>39</v>
      </c>
      <c r="AX1010" t="s">
        <v>1395</v>
      </c>
    </row>
    <row r="1011" spans="1:50" hidden="1" x14ac:dyDescent="0.25">
      <c r="A1011" s="22" t="s">
        <v>203</v>
      </c>
      <c r="B1011" s="25" t="s">
        <v>214</v>
      </c>
      <c r="C1011">
        <v>22.53</v>
      </c>
      <c r="D1011">
        <v>22.23</v>
      </c>
      <c r="E1011">
        <v>9</v>
      </c>
      <c r="G1011">
        <v>1</v>
      </c>
      <c r="H1011">
        <v>14</v>
      </c>
      <c r="J1011" s="52" t="s">
        <v>56</v>
      </c>
      <c r="K1011" s="77" t="s">
        <v>586</v>
      </c>
      <c r="L1011" s="25" t="s">
        <v>57</v>
      </c>
      <c r="M1011" s="101"/>
      <c r="N1011">
        <v>129</v>
      </c>
      <c r="O1011">
        <v>119</v>
      </c>
      <c r="P1011">
        <v>1010</v>
      </c>
      <c r="S1011">
        <v>19</v>
      </c>
      <c r="U1011" s="33" t="str">
        <f>VLOOKUP(AF1011, method!$A$1:$B$15, 2, 0)</f>
        <v>留後</v>
      </c>
      <c r="V1011">
        <v>1400</v>
      </c>
      <c r="W1011">
        <v>1</v>
      </c>
      <c r="X1011">
        <v>8</v>
      </c>
      <c r="Y1011">
        <v>6</v>
      </c>
      <c r="Z1011">
        <v>25</v>
      </c>
      <c r="AA1011" s="39" t="s">
        <v>413</v>
      </c>
      <c r="AB1011" s="35" t="s">
        <v>370</v>
      </c>
      <c r="AC1011">
        <v>3</v>
      </c>
      <c r="AD1011">
        <v>64</v>
      </c>
      <c r="AE1011" s="37" t="s">
        <v>423</v>
      </c>
      <c r="AF1011">
        <v>14</v>
      </c>
      <c r="AG1011">
        <v>12</v>
      </c>
      <c r="AH1011">
        <v>12</v>
      </c>
      <c r="AI1011">
        <v>9</v>
      </c>
      <c r="AL1011" t="s">
        <v>39</v>
      </c>
      <c r="AX1011" t="s">
        <v>1395</v>
      </c>
    </row>
    <row r="1012" spans="1:50" hidden="1" x14ac:dyDescent="0.25">
      <c r="A1012" s="22" t="s">
        <v>203</v>
      </c>
      <c r="B1012" s="25" t="s">
        <v>214</v>
      </c>
      <c r="C1012">
        <v>21.86</v>
      </c>
      <c r="D1012">
        <v>21.96</v>
      </c>
      <c r="E1012" s="15">
        <v>3</v>
      </c>
      <c r="F1012" s="90"/>
      <c r="G1012">
        <v>1</v>
      </c>
      <c r="H1012">
        <v>8</v>
      </c>
      <c r="J1012" s="52" t="s">
        <v>56</v>
      </c>
      <c r="K1012" s="77" t="s">
        <v>586</v>
      </c>
      <c r="L1012" s="25" t="s">
        <v>57</v>
      </c>
      <c r="M1012" s="101"/>
      <c r="N1012">
        <v>129</v>
      </c>
      <c r="O1012">
        <v>120</v>
      </c>
      <c r="P1012">
        <v>1007</v>
      </c>
      <c r="S1012">
        <v>30</v>
      </c>
      <c r="U1012" s="33" t="str">
        <f>VLOOKUP(AF1012, method!$A$1:$B$15, 2, 0)</f>
        <v>留後</v>
      </c>
      <c r="V1012">
        <v>1400</v>
      </c>
      <c r="W1012">
        <v>1</v>
      </c>
      <c r="X1012">
        <v>10</v>
      </c>
      <c r="Y1012">
        <v>5</v>
      </c>
      <c r="Z1012">
        <v>25</v>
      </c>
      <c r="AA1012" s="39" t="s">
        <v>413</v>
      </c>
      <c r="AB1012" s="35" t="s">
        <v>377</v>
      </c>
      <c r="AC1012">
        <v>3</v>
      </c>
      <c r="AD1012">
        <v>64</v>
      </c>
      <c r="AE1012" s="38" t="s">
        <v>463</v>
      </c>
      <c r="AF1012">
        <v>11</v>
      </c>
      <c r="AG1012">
        <v>11</v>
      </c>
      <c r="AH1012">
        <v>11</v>
      </c>
      <c r="AI1012">
        <v>3</v>
      </c>
      <c r="AL1012" t="s">
        <v>39</v>
      </c>
      <c r="AX1012" t="s">
        <v>1395</v>
      </c>
    </row>
    <row r="1013" spans="1:50" hidden="1" x14ac:dyDescent="0.25">
      <c r="A1013" s="22" t="s">
        <v>203</v>
      </c>
      <c r="B1013" s="25" t="s">
        <v>214</v>
      </c>
      <c r="C1013">
        <v>10.199999999999999</v>
      </c>
      <c r="D1013">
        <v>10.399999999999999</v>
      </c>
      <c r="E1013">
        <v>6</v>
      </c>
      <c r="G1013">
        <v>1</v>
      </c>
      <c r="H1013">
        <v>3</v>
      </c>
      <c r="J1013" s="52" t="s">
        <v>56</v>
      </c>
      <c r="K1013" s="48" t="s">
        <v>37</v>
      </c>
      <c r="L1013" s="25" t="s">
        <v>57</v>
      </c>
      <c r="M1013" s="101"/>
      <c r="N1013">
        <v>129</v>
      </c>
      <c r="O1013">
        <v>122</v>
      </c>
      <c r="P1013">
        <v>1015</v>
      </c>
      <c r="S1013">
        <v>27</v>
      </c>
      <c r="U1013" s="32" t="str">
        <f>VLOOKUP(AF1013, method!$A$1:$B$15, 2, 0)</f>
        <v>中前</v>
      </c>
      <c r="V1013" s="42">
        <v>1200</v>
      </c>
      <c r="W1013">
        <v>1</v>
      </c>
      <c r="X1013">
        <v>9</v>
      </c>
      <c r="Y1013">
        <v>4</v>
      </c>
      <c r="Z1013">
        <v>25</v>
      </c>
      <c r="AA1013" s="40" t="s">
        <v>376</v>
      </c>
      <c r="AB1013" s="35" t="s">
        <v>370</v>
      </c>
      <c r="AC1013">
        <v>3</v>
      </c>
      <c r="AD1013">
        <v>66</v>
      </c>
      <c r="AE1013" s="37" t="s">
        <v>428</v>
      </c>
      <c r="AF1013">
        <v>5</v>
      </c>
      <c r="AG1013">
        <v>5</v>
      </c>
      <c r="AH1013">
        <v>6</v>
      </c>
      <c r="AL1013" t="s">
        <v>39</v>
      </c>
      <c r="AX1013" t="s">
        <v>1395</v>
      </c>
    </row>
    <row r="1014" spans="1:50" hidden="1" x14ac:dyDescent="0.25">
      <c r="A1014" s="22" t="s">
        <v>203</v>
      </c>
      <c r="B1014" s="25" t="s">
        <v>214</v>
      </c>
      <c r="C1014">
        <v>39.86</v>
      </c>
      <c r="D1014">
        <v>39.660000000000004</v>
      </c>
      <c r="E1014">
        <v>10</v>
      </c>
      <c r="G1014">
        <v>1</v>
      </c>
      <c r="H1014">
        <v>10</v>
      </c>
      <c r="J1014" s="52" t="s">
        <v>56</v>
      </c>
      <c r="K1014" s="75" t="s">
        <v>346</v>
      </c>
      <c r="L1014" s="25" t="s">
        <v>57</v>
      </c>
      <c r="M1014" s="101"/>
      <c r="N1014">
        <v>129</v>
      </c>
      <c r="O1014">
        <v>123</v>
      </c>
      <c r="P1014">
        <v>1011</v>
      </c>
      <c r="S1014">
        <v>50</v>
      </c>
      <c r="U1014" s="31" t="str">
        <f>VLOOKUP(AF1014, method!$A$1:$B$15, 2, 0)</f>
        <v>中後</v>
      </c>
      <c r="V1014">
        <v>1650</v>
      </c>
      <c r="W1014">
        <v>1</v>
      </c>
      <c r="X1014">
        <v>19</v>
      </c>
      <c r="Y1014">
        <v>3</v>
      </c>
      <c r="Z1014">
        <v>25</v>
      </c>
      <c r="AA1014" s="40" t="s">
        <v>426</v>
      </c>
      <c r="AB1014" s="35" t="s">
        <v>370</v>
      </c>
      <c r="AC1014">
        <v>3</v>
      </c>
      <c r="AD1014">
        <v>68</v>
      </c>
      <c r="AE1014" s="37" t="s">
        <v>525</v>
      </c>
      <c r="AF1014">
        <v>10</v>
      </c>
      <c r="AG1014">
        <v>11</v>
      </c>
      <c r="AH1014">
        <v>11</v>
      </c>
      <c r="AI1014">
        <v>10</v>
      </c>
      <c r="AL1014" t="s">
        <v>39</v>
      </c>
      <c r="AX1014" t="s">
        <v>1395</v>
      </c>
    </row>
    <row r="1015" spans="1:50" hidden="1" x14ac:dyDescent="0.25">
      <c r="A1015" s="22" t="s">
        <v>203</v>
      </c>
      <c r="B1015" s="25" t="s">
        <v>214</v>
      </c>
      <c r="C1015">
        <v>21.79</v>
      </c>
      <c r="D1015">
        <v>21.79</v>
      </c>
      <c r="E1015">
        <v>9</v>
      </c>
      <c r="G1015">
        <v>1</v>
      </c>
      <c r="H1015">
        <v>3</v>
      </c>
      <c r="J1015" s="52" t="s">
        <v>56</v>
      </c>
      <c r="K1015" s="67" t="s">
        <v>442</v>
      </c>
      <c r="L1015" s="25" t="s">
        <v>57</v>
      </c>
      <c r="M1015" s="101"/>
      <c r="N1015">
        <v>129</v>
      </c>
      <c r="O1015">
        <v>129</v>
      </c>
      <c r="P1015">
        <v>1005</v>
      </c>
      <c r="S1015">
        <v>38</v>
      </c>
      <c r="U1015" s="32" t="str">
        <f>VLOOKUP(AF1015, method!$A$1:$B$15, 2, 0)</f>
        <v>中前</v>
      </c>
      <c r="V1015">
        <v>1400</v>
      </c>
      <c r="W1015">
        <v>1</v>
      </c>
      <c r="X1015">
        <v>23</v>
      </c>
      <c r="Y1015">
        <v>2</v>
      </c>
      <c r="Z1015">
        <v>25</v>
      </c>
      <c r="AA1015" s="39" t="s">
        <v>369</v>
      </c>
      <c r="AB1015" s="35" t="s">
        <v>377</v>
      </c>
      <c r="AC1015">
        <v>3</v>
      </c>
      <c r="AD1015">
        <v>70</v>
      </c>
      <c r="AE1015" s="37" t="s">
        <v>414</v>
      </c>
      <c r="AF1015">
        <v>4</v>
      </c>
      <c r="AG1015">
        <v>6</v>
      </c>
      <c r="AH1015">
        <v>7</v>
      </c>
      <c r="AI1015">
        <v>9</v>
      </c>
      <c r="AL1015" t="s">
        <v>39</v>
      </c>
      <c r="AX1015" t="s">
        <v>1395</v>
      </c>
    </row>
    <row r="1016" spans="1:50" hidden="1" x14ac:dyDescent="0.25">
      <c r="A1016" s="22" t="s">
        <v>203</v>
      </c>
      <c r="B1016" s="25" t="s">
        <v>214</v>
      </c>
      <c r="C1016">
        <v>9.81</v>
      </c>
      <c r="D1016">
        <v>9.81</v>
      </c>
      <c r="E1016">
        <v>11</v>
      </c>
      <c r="G1016">
        <v>1</v>
      </c>
      <c r="H1016">
        <v>1</v>
      </c>
      <c r="J1016" s="52" t="s">
        <v>56</v>
      </c>
      <c r="K1016" s="77" t="s">
        <v>586</v>
      </c>
      <c r="L1016" s="25" t="s">
        <v>57</v>
      </c>
      <c r="M1016" s="101"/>
      <c r="N1016">
        <v>129</v>
      </c>
      <c r="O1016">
        <v>128</v>
      </c>
      <c r="P1016">
        <v>1015</v>
      </c>
      <c r="S1016">
        <v>17</v>
      </c>
      <c r="U1016" s="31" t="str">
        <f>VLOOKUP(AF1016, method!$A$1:$B$15, 2, 0)</f>
        <v>中後</v>
      </c>
      <c r="V1016" s="42">
        <v>1200</v>
      </c>
      <c r="W1016">
        <v>1</v>
      </c>
      <c r="X1016">
        <v>9</v>
      </c>
      <c r="Y1016">
        <v>2</v>
      </c>
      <c r="Z1016">
        <v>25</v>
      </c>
      <c r="AA1016" s="39" t="s">
        <v>413</v>
      </c>
      <c r="AB1016" s="35" t="s">
        <v>377</v>
      </c>
      <c r="AC1016">
        <v>3</v>
      </c>
      <c r="AD1016">
        <v>70</v>
      </c>
      <c r="AE1016" s="37" t="s">
        <v>531</v>
      </c>
      <c r="AF1016">
        <v>8</v>
      </c>
      <c r="AG1016">
        <v>7</v>
      </c>
      <c r="AH1016">
        <v>11</v>
      </c>
      <c r="AL1016" t="s">
        <v>39</v>
      </c>
      <c r="AX1016" t="s">
        <v>1395</v>
      </c>
    </row>
    <row r="1017" spans="1:50" hidden="1" x14ac:dyDescent="0.25">
      <c r="A1017" s="22" t="s">
        <v>203</v>
      </c>
      <c r="B1017" s="25" t="s">
        <v>214</v>
      </c>
      <c r="C1017">
        <v>21.61</v>
      </c>
      <c r="D1017">
        <v>21.71</v>
      </c>
      <c r="E1017" s="15">
        <v>2</v>
      </c>
      <c r="F1017" s="90"/>
      <c r="G1017">
        <v>1</v>
      </c>
      <c r="H1017">
        <v>2</v>
      </c>
      <c r="J1017" s="52" t="s">
        <v>56</v>
      </c>
      <c r="K1017" s="77" t="s">
        <v>586</v>
      </c>
      <c r="L1017" s="25" t="s">
        <v>57</v>
      </c>
      <c r="M1017" s="101"/>
      <c r="N1017">
        <v>129</v>
      </c>
      <c r="O1017">
        <v>126</v>
      </c>
      <c r="P1017">
        <v>1008</v>
      </c>
      <c r="S1017">
        <v>60</v>
      </c>
      <c r="U1017" s="32" t="str">
        <f>VLOOKUP(AF1017, method!$A$1:$B$15, 2, 0)</f>
        <v>中前</v>
      </c>
      <c r="V1017">
        <v>1400</v>
      </c>
      <c r="W1017">
        <v>1</v>
      </c>
      <c r="X1017">
        <v>19</v>
      </c>
      <c r="Y1017">
        <v>1</v>
      </c>
      <c r="Z1017">
        <v>25</v>
      </c>
      <c r="AA1017" s="39" t="s">
        <v>369</v>
      </c>
      <c r="AB1017" s="35" t="s">
        <v>370</v>
      </c>
      <c r="AC1017">
        <v>3</v>
      </c>
      <c r="AD1017">
        <v>69</v>
      </c>
      <c r="AE1017" s="38" t="s">
        <v>463</v>
      </c>
      <c r="AF1017">
        <v>5</v>
      </c>
      <c r="AG1017">
        <v>7</v>
      </c>
      <c r="AH1017">
        <v>5</v>
      </c>
      <c r="AI1017">
        <v>2</v>
      </c>
      <c r="AL1017" t="s">
        <v>39</v>
      </c>
      <c r="AX1017" t="s">
        <v>1395</v>
      </c>
    </row>
    <row r="1018" spans="1:50" hidden="1" x14ac:dyDescent="0.25">
      <c r="A1018" s="22" t="s">
        <v>203</v>
      </c>
      <c r="B1018" s="25" t="s">
        <v>214</v>
      </c>
      <c r="C1018">
        <v>9.1300000000000008</v>
      </c>
      <c r="D1018">
        <v>9.33</v>
      </c>
      <c r="E1018">
        <v>4</v>
      </c>
      <c r="G1018">
        <v>1</v>
      </c>
      <c r="H1018">
        <v>4</v>
      </c>
      <c r="J1018" s="52" t="s">
        <v>56</v>
      </c>
      <c r="K1018" s="77" t="s">
        <v>586</v>
      </c>
      <c r="L1018" s="25" t="s">
        <v>57</v>
      </c>
      <c r="M1018" s="101"/>
      <c r="N1018">
        <v>129</v>
      </c>
      <c r="O1018">
        <v>122</v>
      </c>
      <c r="P1018">
        <v>1016</v>
      </c>
      <c r="S1018">
        <v>65</v>
      </c>
      <c r="U1018" s="33" t="str">
        <f>VLOOKUP(AF1018, method!$A$1:$B$15, 2, 0)</f>
        <v>留後</v>
      </c>
      <c r="V1018" s="42">
        <v>1200</v>
      </c>
      <c r="W1018">
        <v>1</v>
      </c>
      <c r="X1018">
        <v>29</v>
      </c>
      <c r="Y1018">
        <v>12</v>
      </c>
      <c r="Z1018">
        <v>24</v>
      </c>
      <c r="AA1018" s="41" t="s">
        <v>400</v>
      </c>
      <c r="AB1018" s="35" t="s">
        <v>377</v>
      </c>
      <c r="AC1018">
        <v>3</v>
      </c>
      <c r="AD1018">
        <v>71</v>
      </c>
      <c r="AE1018" s="37" t="s">
        <v>440</v>
      </c>
      <c r="AF1018">
        <v>11</v>
      </c>
      <c r="AG1018">
        <v>9</v>
      </c>
      <c r="AH1018">
        <v>4</v>
      </c>
      <c r="AL1018" t="s">
        <v>39</v>
      </c>
      <c r="AX1018" t="s">
        <v>1395</v>
      </c>
    </row>
    <row r="1019" spans="1:50" hidden="1" x14ac:dyDescent="0.25">
      <c r="A1019" s="22" t="s">
        <v>203</v>
      </c>
      <c r="B1019" s="25" t="s">
        <v>214</v>
      </c>
      <c r="C1019">
        <v>41.58</v>
      </c>
      <c r="D1019">
        <v>41.18</v>
      </c>
      <c r="E1019">
        <v>12</v>
      </c>
      <c r="G1019">
        <v>1</v>
      </c>
      <c r="H1019">
        <v>12</v>
      </c>
      <c r="J1019" s="52" t="s">
        <v>56</v>
      </c>
      <c r="K1019" s="77" t="s">
        <v>586</v>
      </c>
      <c r="L1019" s="25" t="s">
        <v>57</v>
      </c>
      <c r="M1019" s="101"/>
      <c r="N1019">
        <v>129</v>
      </c>
      <c r="O1019">
        <v>130</v>
      </c>
      <c r="P1019">
        <v>992</v>
      </c>
      <c r="S1019">
        <v>36</v>
      </c>
      <c r="U1019" s="33" t="str">
        <f>VLOOKUP(AF1019, method!$A$1:$B$15, 2, 0)</f>
        <v>留後</v>
      </c>
      <c r="V1019">
        <v>1650</v>
      </c>
      <c r="W1019">
        <v>1</v>
      </c>
      <c r="X1019">
        <v>11</v>
      </c>
      <c r="Y1019">
        <v>12</v>
      </c>
      <c r="Z1019">
        <v>24</v>
      </c>
      <c r="AA1019" s="40" t="s">
        <v>426</v>
      </c>
      <c r="AB1019" s="35" t="s">
        <v>377</v>
      </c>
      <c r="AC1019">
        <v>3</v>
      </c>
      <c r="AD1019">
        <v>73</v>
      </c>
      <c r="AE1019" s="37">
        <v>7</v>
      </c>
      <c r="AF1019">
        <v>11</v>
      </c>
      <c r="AG1019">
        <v>11</v>
      </c>
      <c r="AH1019">
        <v>11</v>
      </c>
      <c r="AI1019">
        <v>12</v>
      </c>
      <c r="AL1019" t="s">
        <v>39</v>
      </c>
      <c r="AX1019" t="s">
        <v>1395</v>
      </c>
    </row>
    <row r="1020" spans="1:50" hidden="1" x14ac:dyDescent="0.25">
      <c r="A1020" s="22" t="s">
        <v>203</v>
      </c>
      <c r="B1020" s="25" t="s">
        <v>214</v>
      </c>
      <c r="C1020">
        <v>10.27</v>
      </c>
      <c r="D1020">
        <v>10.27</v>
      </c>
      <c r="E1020">
        <v>5</v>
      </c>
      <c r="G1020">
        <v>1</v>
      </c>
      <c r="H1020">
        <v>4</v>
      </c>
      <c r="J1020" s="52" t="s">
        <v>56</v>
      </c>
      <c r="K1020" s="72" t="s">
        <v>354</v>
      </c>
      <c r="L1020" s="25" t="s">
        <v>57</v>
      </c>
      <c r="M1020" s="101"/>
      <c r="N1020">
        <v>129</v>
      </c>
      <c r="O1020">
        <v>128</v>
      </c>
      <c r="P1020">
        <v>998</v>
      </c>
      <c r="S1020">
        <v>45</v>
      </c>
      <c r="U1020" s="31" t="str">
        <f>VLOOKUP(AF1020, method!$A$1:$B$15, 2, 0)</f>
        <v>中後</v>
      </c>
      <c r="V1020" s="42">
        <v>1200</v>
      </c>
      <c r="W1020">
        <v>1</v>
      </c>
      <c r="X1020">
        <v>27</v>
      </c>
      <c r="Y1020">
        <v>10</v>
      </c>
      <c r="Z1020">
        <v>24</v>
      </c>
      <c r="AA1020" s="40" t="s">
        <v>398</v>
      </c>
      <c r="AB1020" s="35" t="s">
        <v>377</v>
      </c>
      <c r="AC1020">
        <v>3</v>
      </c>
      <c r="AD1020">
        <v>75</v>
      </c>
      <c r="AE1020" s="37">
        <v>3</v>
      </c>
      <c r="AF1020">
        <v>8</v>
      </c>
      <c r="AG1020">
        <v>10</v>
      </c>
      <c r="AH1020">
        <v>5</v>
      </c>
      <c r="AL1020" t="s">
        <v>39</v>
      </c>
      <c r="AX1020" t="s">
        <v>1395</v>
      </c>
    </row>
    <row r="1021" spans="1:50" hidden="1" x14ac:dyDescent="0.25">
      <c r="A1021" s="21" t="s">
        <v>167</v>
      </c>
      <c r="B1021" s="19" t="s">
        <v>1333</v>
      </c>
      <c r="C1021">
        <v>9.9499999999999993</v>
      </c>
      <c r="D1021" t="e">
        <f>IF(H1021&gt;G1021,C1021-0.2*INT((H1021-G1021)/4),IF(H1021&lt;G1021,C1021+0.2*INT((G1021-H1021)/4),C1021)) + ROUND((N1021-O1021)/3,0)*0.1</f>
        <v>#N/A</v>
      </c>
      <c r="E1021" s="106">
        <v>8</v>
      </c>
      <c r="G1021" t="e">
        <v>#N/A</v>
      </c>
      <c r="H1021">
        <v>14</v>
      </c>
      <c r="J1021" s="58" t="e">
        <v>#N/A</v>
      </c>
      <c r="K1021" s="76" t="s">
        <v>355</v>
      </c>
      <c r="L1021" s="19" t="s">
        <v>78</v>
      </c>
      <c r="M1021" s="95"/>
      <c r="N1021" t="e">
        <v>#N/A</v>
      </c>
      <c r="O1021">
        <v>127</v>
      </c>
      <c r="P1021">
        <v>1144</v>
      </c>
      <c r="S1021">
        <v>68</v>
      </c>
      <c r="U1021" s="30" t="str">
        <f>VLOOKUP(AF1021, method!$A$1:$B$15, 2, 0)</f>
        <v>放頭</v>
      </c>
      <c r="V1021" s="42">
        <v>1200</v>
      </c>
      <c r="W1021">
        <v>1</v>
      </c>
      <c r="X1021">
        <v>21</v>
      </c>
      <c r="Y1021">
        <v>6</v>
      </c>
      <c r="Z1021">
        <v>26</v>
      </c>
      <c r="AA1021" s="39" t="s">
        <v>369</v>
      </c>
      <c r="AB1021" s="35" t="s">
        <v>377</v>
      </c>
      <c r="AC1021">
        <v>4</v>
      </c>
      <c r="AD1021">
        <v>52</v>
      </c>
      <c r="AE1021" s="37" t="s">
        <v>414</v>
      </c>
      <c r="AF1021">
        <v>2</v>
      </c>
      <c r="AG1021">
        <v>2</v>
      </c>
      <c r="AH1021">
        <v>8</v>
      </c>
      <c r="AL1021" t="s">
        <v>18</v>
      </c>
      <c r="AX1021" t="s">
        <v>1394</v>
      </c>
    </row>
    <row r="1022" spans="1:50" x14ac:dyDescent="0.25">
      <c r="A1022" s="22" t="s">
        <v>203</v>
      </c>
      <c r="B1022" s="23" t="s">
        <v>210</v>
      </c>
      <c r="C1022">
        <v>9.68</v>
      </c>
      <c r="D1022">
        <v>9.58</v>
      </c>
      <c r="E1022" s="107">
        <v>2</v>
      </c>
      <c r="F1022" s="90"/>
      <c r="G1022">
        <v>2</v>
      </c>
      <c r="H1022">
        <v>5</v>
      </c>
      <c r="J1022" s="47" t="s">
        <v>32</v>
      </c>
      <c r="K1022" s="50" t="s">
        <v>46</v>
      </c>
      <c r="L1022" s="24" t="s">
        <v>53</v>
      </c>
      <c r="M1022" s="100"/>
      <c r="N1022">
        <v>131</v>
      </c>
      <c r="O1022">
        <v>134</v>
      </c>
      <c r="P1022">
        <v>1194</v>
      </c>
      <c r="S1022">
        <v>4.2</v>
      </c>
      <c r="U1022" s="30" t="str">
        <f>VLOOKUP(AF1022, method!$A$1:$B$15, 2, 0)</f>
        <v>放頭</v>
      </c>
      <c r="V1022" s="42">
        <v>1200</v>
      </c>
      <c r="W1022">
        <v>1</v>
      </c>
      <c r="X1022">
        <v>9</v>
      </c>
      <c r="Y1022">
        <v>5</v>
      </c>
      <c r="Z1022">
        <v>26</v>
      </c>
      <c r="AA1022" s="39" t="s">
        <v>413</v>
      </c>
      <c r="AB1022" s="36" t="s">
        <v>459</v>
      </c>
      <c r="AC1022">
        <v>4</v>
      </c>
      <c r="AD1022">
        <v>59</v>
      </c>
      <c r="AE1022" s="38" t="s">
        <v>517</v>
      </c>
      <c r="AF1022">
        <v>2</v>
      </c>
      <c r="AG1022">
        <v>3</v>
      </c>
      <c r="AH1022">
        <v>2</v>
      </c>
      <c r="AL1022" t="s">
        <v>18</v>
      </c>
    </row>
    <row r="1023" spans="1:50" hidden="1" x14ac:dyDescent="0.25">
      <c r="A1023" s="22" t="s">
        <v>203</v>
      </c>
      <c r="B1023" s="26" t="s">
        <v>218</v>
      </c>
      <c r="C1023">
        <v>57.34</v>
      </c>
      <c r="D1023">
        <v>57.34</v>
      </c>
      <c r="E1023">
        <v>8</v>
      </c>
      <c r="G1023">
        <v>10</v>
      </c>
      <c r="H1023">
        <v>11</v>
      </c>
      <c r="J1023" s="49" t="s">
        <v>349</v>
      </c>
      <c r="K1023" s="46" t="s">
        <v>351</v>
      </c>
      <c r="L1023" s="23" t="s">
        <v>47</v>
      </c>
      <c r="M1023" s="99"/>
      <c r="N1023">
        <v>124</v>
      </c>
      <c r="O1023">
        <v>123</v>
      </c>
      <c r="P1023">
        <v>1042</v>
      </c>
      <c r="S1023">
        <v>25</v>
      </c>
      <c r="U1023" s="31" t="str">
        <f>VLOOKUP(AF1023, method!$A$1:$B$15, 2, 0)</f>
        <v>中後</v>
      </c>
      <c r="V1023">
        <v>1000</v>
      </c>
      <c r="W1023">
        <v>0</v>
      </c>
      <c r="X1023">
        <v>10</v>
      </c>
      <c r="Y1023">
        <v>6</v>
      </c>
      <c r="Z1023">
        <v>26</v>
      </c>
      <c r="AA1023" s="40" t="s">
        <v>446</v>
      </c>
      <c r="AB1023" s="35" t="s">
        <v>377</v>
      </c>
      <c r="AC1023">
        <v>4</v>
      </c>
      <c r="AD1023">
        <v>53</v>
      </c>
      <c r="AE1023" s="37" t="s">
        <v>531</v>
      </c>
      <c r="AF1023">
        <v>9</v>
      </c>
      <c r="AG1023">
        <v>11</v>
      </c>
      <c r="AH1023">
        <v>8</v>
      </c>
      <c r="AL1023" t="s">
        <v>98</v>
      </c>
      <c r="AX1023" t="s">
        <v>1395</v>
      </c>
    </row>
    <row r="1024" spans="1:50" x14ac:dyDescent="0.25">
      <c r="A1024" s="22" t="s">
        <v>203</v>
      </c>
      <c r="B1024" s="21" t="s">
        <v>204</v>
      </c>
      <c r="C1024">
        <v>9.6999999999999993</v>
      </c>
      <c r="D1024">
        <v>10.499999999999998</v>
      </c>
      <c r="E1024" s="106">
        <v>7</v>
      </c>
      <c r="G1024">
        <v>13</v>
      </c>
      <c r="H1024">
        <v>8</v>
      </c>
      <c r="J1024" s="62" t="s">
        <v>154</v>
      </c>
      <c r="K1024" s="62" t="s">
        <v>154</v>
      </c>
      <c r="L1024" s="20" t="s">
        <v>165</v>
      </c>
      <c r="M1024" s="96"/>
      <c r="N1024">
        <v>135</v>
      </c>
      <c r="O1024">
        <v>117</v>
      </c>
      <c r="P1024">
        <v>1080</v>
      </c>
      <c r="S1024">
        <v>3.1</v>
      </c>
      <c r="U1024" s="32" t="str">
        <f>VLOOKUP(AF1024, method!$A$1:$B$15, 2, 0)</f>
        <v>中前</v>
      </c>
      <c r="V1024" s="42">
        <v>1200</v>
      </c>
      <c r="W1024">
        <v>1</v>
      </c>
      <c r="X1024">
        <v>9</v>
      </c>
      <c r="Y1024">
        <v>5</v>
      </c>
      <c r="Z1024">
        <v>26</v>
      </c>
      <c r="AA1024" s="39" t="s">
        <v>413</v>
      </c>
      <c r="AB1024" s="36" t="s">
        <v>459</v>
      </c>
      <c r="AC1024">
        <v>3</v>
      </c>
      <c r="AD1024">
        <v>62</v>
      </c>
      <c r="AE1024" s="37" t="s">
        <v>436</v>
      </c>
      <c r="AF1024">
        <v>5</v>
      </c>
      <c r="AG1024">
        <v>4</v>
      </c>
      <c r="AH1024">
        <v>7</v>
      </c>
      <c r="AL1024" t="s">
        <v>385</v>
      </c>
    </row>
    <row r="1025" spans="1:50" x14ac:dyDescent="0.25">
      <c r="A1025" s="22" t="s">
        <v>203</v>
      </c>
      <c r="B1025" s="20" t="s">
        <v>233</v>
      </c>
      <c r="C1025">
        <v>9.76</v>
      </c>
      <c r="D1025">
        <v>9.66</v>
      </c>
      <c r="E1025" s="106">
        <v>4</v>
      </c>
      <c r="G1025">
        <v>14</v>
      </c>
      <c r="H1025">
        <v>3</v>
      </c>
      <c r="J1025" s="54" t="s">
        <v>64</v>
      </c>
      <c r="K1025" s="50" t="s">
        <v>46</v>
      </c>
      <c r="L1025" s="27" t="s">
        <v>135</v>
      </c>
      <c r="M1025" s="103"/>
      <c r="N1025">
        <v>117</v>
      </c>
      <c r="O1025">
        <v>133</v>
      </c>
      <c r="P1025">
        <v>1165</v>
      </c>
      <c r="S1025">
        <v>8.6999999999999993</v>
      </c>
      <c r="U1025" s="32" t="str">
        <f>VLOOKUP(AF1025, method!$A$1:$B$15, 2, 0)</f>
        <v>中前</v>
      </c>
      <c r="V1025" s="42">
        <v>1200</v>
      </c>
      <c r="W1025">
        <v>1</v>
      </c>
      <c r="X1025">
        <v>3</v>
      </c>
      <c r="Y1025">
        <v>5</v>
      </c>
      <c r="Z1025">
        <v>26</v>
      </c>
      <c r="AA1025" s="39" t="s">
        <v>394</v>
      </c>
      <c r="AB1025" s="35" t="s">
        <v>377</v>
      </c>
      <c r="AC1025">
        <v>5</v>
      </c>
      <c r="AD1025">
        <v>38</v>
      </c>
      <c r="AE1025" s="38" t="s">
        <v>447</v>
      </c>
      <c r="AF1025">
        <v>7</v>
      </c>
      <c r="AG1025">
        <v>6</v>
      </c>
      <c r="AH1025">
        <v>4</v>
      </c>
      <c r="AL1025" t="s">
        <v>223</v>
      </c>
    </row>
    <row r="1026" spans="1:50" hidden="1" x14ac:dyDescent="0.25">
      <c r="A1026" s="22" t="s">
        <v>203</v>
      </c>
      <c r="B1026" s="27" t="s">
        <v>220</v>
      </c>
      <c r="C1026">
        <v>22.19</v>
      </c>
      <c r="D1026">
        <v>22.290000000000003</v>
      </c>
      <c r="E1026" s="106">
        <v>4</v>
      </c>
      <c r="G1026">
        <v>8</v>
      </c>
      <c r="H1026">
        <v>9</v>
      </c>
      <c r="J1026" s="44" t="s">
        <v>347</v>
      </c>
      <c r="K1026" s="56" t="s">
        <v>352</v>
      </c>
      <c r="L1026" s="17" t="s">
        <v>16</v>
      </c>
      <c r="M1026" s="93"/>
      <c r="N1026">
        <v>120</v>
      </c>
      <c r="O1026">
        <v>116</v>
      </c>
      <c r="P1026">
        <v>1134</v>
      </c>
      <c r="S1026">
        <v>6.7</v>
      </c>
      <c r="U1026" s="32" t="str">
        <f>VLOOKUP(AF1026, method!$A$1:$B$15, 2, 0)</f>
        <v>中前</v>
      </c>
      <c r="V1026">
        <v>1400</v>
      </c>
      <c r="W1026">
        <v>1</v>
      </c>
      <c r="X1026">
        <v>1</v>
      </c>
      <c r="Y1026">
        <v>7</v>
      </c>
      <c r="Z1026">
        <v>26</v>
      </c>
      <c r="AA1026" s="39" t="s">
        <v>413</v>
      </c>
      <c r="AB1026" s="35" t="s">
        <v>370</v>
      </c>
      <c r="AC1026">
        <v>4</v>
      </c>
      <c r="AD1026">
        <v>50</v>
      </c>
      <c r="AE1026" s="38" t="s">
        <v>511</v>
      </c>
      <c r="AF1026">
        <v>5</v>
      </c>
      <c r="AG1026">
        <v>5</v>
      </c>
      <c r="AH1026">
        <v>5</v>
      </c>
      <c r="AI1026">
        <v>4</v>
      </c>
      <c r="AL1026" t="s">
        <v>39</v>
      </c>
      <c r="AX1026" t="s">
        <v>1395</v>
      </c>
    </row>
    <row r="1027" spans="1:50" hidden="1" x14ac:dyDescent="0.25">
      <c r="A1027" s="22" t="s">
        <v>203</v>
      </c>
      <c r="B1027" s="27" t="s">
        <v>220</v>
      </c>
      <c r="C1027">
        <v>22.51</v>
      </c>
      <c r="D1027">
        <v>22.51</v>
      </c>
      <c r="E1027" s="106">
        <v>12</v>
      </c>
      <c r="G1027">
        <v>8</v>
      </c>
      <c r="H1027">
        <v>10</v>
      </c>
      <c r="J1027" s="44" t="s">
        <v>347</v>
      </c>
      <c r="K1027" s="46" t="s">
        <v>351</v>
      </c>
      <c r="L1027" s="17" t="s">
        <v>16</v>
      </c>
      <c r="M1027" s="93"/>
      <c r="N1027">
        <v>120</v>
      </c>
      <c r="O1027">
        <v>120</v>
      </c>
      <c r="P1027">
        <v>1128</v>
      </c>
      <c r="S1027">
        <v>28</v>
      </c>
      <c r="U1027" s="32" t="str">
        <f>VLOOKUP(AF1027, method!$A$1:$B$15, 2, 0)</f>
        <v>中前</v>
      </c>
      <c r="V1027">
        <v>1400</v>
      </c>
      <c r="W1027">
        <v>1</v>
      </c>
      <c r="X1027">
        <v>31</v>
      </c>
      <c r="Y1027">
        <v>5</v>
      </c>
      <c r="Z1027">
        <v>26</v>
      </c>
      <c r="AA1027" s="39" t="s">
        <v>394</v>
      </c>
      <c r="AB1027" s="35" t="s">
        <v>370</v>
      </c>
      <c r="AC1027">
        <v>4</v>
      </c>
      <c r="AD1027">
        <v>52</v>
      </c>
      <c r="AE1027" s="37" t="s">
        <v>419</v>
      </c>
      <c r="AF1027">
        <v>6</v>
      </c>
      <c r="AG1027">
        <v>4</v>
      </c>
      <c r="AH1027">
        <v>3</v>
      </c>
      <c r="AI1027">
        <v>12</v>
      </c>
      <c r="AL1027" t="s">
        <v>39</v>
      </c>
      <c r="AX1027" t="s">
        <v>1395</v>
      </c>
    </row>
    <row r="1028" spans="1:50" hidden="1" x14ac:dyDescent="0.25">
      <c r="A1028" s="22" t="s">
        <v>203</v>
      </c>
      <c r="B1028" s="27" t="s">
        <v>220</v>
      </c>
      <c r="C1028">
        <v>11.64</v>
      </c>
      <c r="D1028">
        <v>11.34</v>
      </c>
      <c r="E1028" s="106">
        <v>10</v>
      </c>
      <c r="G1028">
        <v>8</v>
      </c>
      <c r="H1028">
        <v>10</v>
      </c>
      <c r="J1028" s="44" t="s">
        <v>347</v>
      </c>
      <c r="K1028" s="50" t="s">
        <v>46</v>
      </c>
      <c r="L1028" s="17" t="s">
        <v>16</v>
      </c>
      <c r="M1028" s="93"/>
      <c r="N1028">
        <v>120</v>
      </c>
      <c r="O1028">
        <v>130</v>
      </c>
      <c r="P1028">
        <v>1138</v>
      </c>
      <c r="S1028">
        <v>12</v>
      </c>
      <c r="U1028" s="33" t="str">
        <f>VLOOKUP(AF1028, method!$A$1:$B$15, 2, 0)</f>
        <v>留後</v>
      </c>
      <c r="V1028" s="42">
        <v>1200</v>
      </c>
      <c r="W1028">
        <v>1</v>
      </c>
      <c r="X1028">
        <v>6</v>
      </c>
      <c r="Y1028">
        <v>5</v>
      </c>
      <c r="Z1028">
        <v>26</v>
      </c>
      <c r="AA1028" s="41" t="s">
        <v>400</v>
      </c>
      <c r="AB1028" s="35" t="s">
        <v>377</v>
      </c>
      <c r="AC1028">
        <v>4</v>
      </c>
      <c r="AD1028">
        <v>54</v>
      </c>
      <c r="AE1028" s="37" t="s">
        <v>373</v>
      </c>
      <c r="AF1028">
        <v>12</v>
      </c>
      <c r="AG1028">
        <v>12</v>
      </c>
      <c r="AH1028">
        <v>10</v>
      </c>
      <c r="AL1028" t="s">
        <v>39</v>
      </c>
      <c r="AX1028" t="s">
        <v>1395</v>
      </c>
    </row>
    <row r="1029" spans="1:50" hidden="1" x14ac:dyDescent="0.25">
      <c r="A1029" s="22" t="s">
        <v>203</v>
      </c>
      <c r="B1029" s="27" t="s">
        <v>220</v>
      </c>
      <c r="C1029">
        <v>39.42</v>
      </c>
      <c r="D1029">
        <v>39.220000000000006</v>
      </c>
      <c r="E1029" s="106">
        <v>12</v>
      </c>
      <c r="G1029">
        <v>8</v>
      </c>
      <c r="H1029">
        <v>3</v>
      </c>
      <c r="J1029" s="44" t="s">
        <v>347</v>
      </c>
      <c r="K1029" s="50" t="s">
        <v>46</v>
      </c>
      <c r="L1029" s="17" t="s">
        <v>16</v>
      </c>
      <c r="M1029" s="93"/>
      <c r="N1029">
        <v>120</v>
      </c>
      <c r="O1029">
        <v>131</v>
      </c>
      <c r="P1029">
        <v>1130</v>
      </c>
      <c r="S1029">
        <v>10</v>
      </c>
      <c r="U1029" s="30" t="str">
        <f>VLOOKUP(AF1029, method!$A$1:$B$15, 2, 0)</f>
        <v>放頭</v>
      </c>
      <c r="V1029">
        <v>1650</v>
      </c>
      <c r="W1029">
        <v>1</v>
      </c>
      <c r="X1029">
        <v>1</v>
      </c>
      <c r="Y1029">
        <v>4</v>
      </c>
      <c r="Z1029">
        <v>26</v>
      </c>
      <c r="AA1029" s="41" t="s">
        <v>400</v>
      </c>
      <c r="AB1029" s="35" t="s">
        <v>377</v>
      </c>
      <c r="AC1029">
        <v>4</v>
      </c>
      <c r="AD1029">
        <v>55</v>
      </c>
      <c r="AE1029" s="37">
        <v>5</v>
      </c>
      <c r="AF1029">
        <v>1</v>
      </c>
      <c r="AG1029">
        <v>1</v>
      </c>
      <c r="AH1029">
        <v>1</v>
      </c>
      <c r="AI1029">
        <v>12</v>
      </c>
      <c r="AL1029" t="s">
        <v>39</v>
      </c>
      <c r="AX1029" t="s">
        <v>1395</v>
      </c>
    </row>
    <row r="1030" spans="1:50" hidden="1" x14ac:dyDescent="0.25">
      <c r="A1030" s="22" t="s">
        <v>203</v>
      </c>
      <c r="B1030" s="27" t="s">
        <v>220</v>
      </c>
      <c r="C1030">
        <v>9.6999999999999993</v>
      </c>
      <c r="D1030">
        <v>9.4999999999999982</v>
      </c>
      <c r="E1030" s="106">
        <v>8</v>
      </c>
      <c r="G1030">
        <v>8</v>
      </c>
      <c r="H1030">
        <v>4</v>
      </c>
      <c r="J1030" s="44" t="s">
        <v>347</v>
      </c>
      <c r="K1030" s="50" t="s">
        <v>46</v>
      </c>
      <c r="L1030" s="17" t="s">
        <v>16</v>
      </c>
      <c r="M1030" s="93"/>
      <c r="N1030">
        <v>120</v>
      </c>
      <c r="O1030">
        <v>132</v>
      </c>
      <c r="P1030">
        <v>1130</v>
      </c>
      <c r="S1030">
        <v>8.1</v>
      </c>
      <c r="U1030" s="32" t="str">
        <f>VLOOKUP(AF1030, method!$A$1:$B$15, 2, 0)</f>
        <v>中前</v>
      </c>
      <c r="V1030" s="42">
        <v>1200</v>
      </c>
      <c r="W1030">
        <v>1</v>
      </c>
      <c r="X1030">
        <v>8</v>
      </c>
      <c r="Y1030">
        <v>3</v>
      </c>
      <c r="Z1030">
        <v>26</v>
      </c>
      <c r="AA1030" s="41" t="s">
        <v>400</v>
      </c>
      <c r="AB1030" s="35" t="s">
        <v>377</v>
      </c>
      <c r="AC1030">
        <v>4</v>
      </c>
      <c r="AD1030">
        <v>57</v>
      </c>
      <c r="AE1030" s="37" t="s">
        <v>414</v>
      </c>
      <c r="AF1030">
        <v>4</v>
      </c>
      <c r="AG1030">
        <v>4</v>
      </c>
      <c r="AH1030">
        <v>8</v>
      </c>
      <c r="AL1030" t="s">
        <v>39</v>
      </c>
      <c r="AX1030" t="s">
        <v>1395</v>
      </c>
    </row>
    <row r="1031" spans="1:50" hidden="1" x14ac:dyDescent="0.25">
      <c r="A1031" s="22" t="s">
        <v>203</v>
      </c>
      <c r="B1031" s="27" t="s">
        <v>220</v>
      </c>
      <c r="C1031">
        <v>22.8</v>
      </c>
      <c r="D1031">
        <v>22.5</v>
      </c>
      <c r="E1031" s="106">
        <v>7</v>
      </c>
      <c r="G1031">
        <v>8</v>
      </c>
      <c r="H1031">
        <v>3</v>
      </c>
      <c r="J1031" s="44" t="s">
        <v>347</v>
      </c>
      <c r="K1031" s="47" t="s">
        <v>32</v>
      </c>
      <c r="L1031" s="17" t="s">
        <v>16</v>
      </c>
      <c r="M1031" s="93"/>
      <c r="N1031">
        <v>120</v>
      </c>
      <c r="O1031">
        <v>134</v>
      </c>
      <c r="P1031">
        <v>1136</v>
      </c>
      <c r="S1031">
        <v>5.0999999999999996</v>
      </c>
      <c r="U1031" s="30" t="str">
        <f>VLOOKUP(AF1031, method!$A$1:$B$15, 2, 0)</f>
        <v>放頭</v>
      </c>
      <c r="V1031">
        <v>1400</v>
      </c>
      <c r="W1031">
        <v>1</v>
      </c>
      <c r="X1031">
        <v>19</v>
      </c>
      <c r="Y1031">
        <v>2</v>
      </c>
      <c r="Z1031">
        <v>26</v>
      </c>
      <c r="AA1031" s="39" t="s">
        <v>369</v>
      </c>
      <c r="AB1031" s="35" t="s">
        <v>377</v>
      </c>
      <c r="AC1031">
        <v>4</v>
      </c>
      <c r="AD1031">
        <v>59</v>
      </c>
      <c r="AE1031" s="37" t="s">
        <v>467</v>
      </c>
      <c r="AF1031">
        <v>2</v>
      </c>
      <c r="AG1031">
        <v>3</v>
      </c>
      <c r="AH1031">
        <v>4</v>
      </c>
      <c r="AI1031">
        <v>7</v>
      </c>
      <c r="AL1031" t="s">
        <v>39</v>
      </c>
      <c r="AX1031" t="s">
        <v>1395</v>
      </c>
    </row>
    <row r="1032" spans="1:50" hidden="1" x14ac:dyDescent="0.25">
      <c r="A1032" s="22" t="s">
        <v>203</v>
      </c>
      <c r="B1032" s="27" t="s">
        <v>220</v>
      </c>
      <c r="C1032">
        <v>21.97</v>
      </c>
      <c r="D1032">
        <v>22.27</v>
      </c>
      <c r="E1032" s="106">
        <v>5</v>
      </c>
      <c r="G1032">
        <v>8</v>
      </c>
      <c r="H1032">
        <v>3</v>
      </c>
      <c r="J1032" s="44" t="s">
        <v>347</v>
      </c>
      <c r="K1032" s="61" t="s">
        <v>128</v>
      </c>
      <c r="L1032" s="17" t="s">
        <v>16</v>
      </c>
      <c r="M1032" s="93"/>
      <c r="N1032">
        <v>120</v>
      </c>
      <c r="O1032">
        <v>117</v>
      </c>
      <c r="P1032">
        <v>1143</v>
      </c>
      <c r="S1032">
        <v>57</v>
      </c>
      <c r="U1032" s="31" t="str">
        <f>VLOOKUP(AF1032, method!$A$1:$B$15, 2, 0)</f>
        <v>中後</v>
      </c>
      <c r="V1032">
        <v>1400</v>
      </c>
      <c r="W1032">
        <v>1</v>
      </c>
      <c r="X1032">
        <v>18</v>
      </c>
      <c r="Y1032">
        <v>1</v>
      </c>
      <c r="Z1032">
        <v>26</v>
      </c>
      <c r="AA1032" s="39" t="s">
        <v>369</v>
      </c>
      <c r="AB1032" s="35" t="s">
        <v>370</v>
      </c>
      <c r="AC1032">
        <v>3</v>
      </c>
      <c r="AD1032">
        <v>61</v>
      </c>
      <c r="AE1032" s="37" t="s">
        <v>467</v>
      </c>
      <c r="AF1032">
        <v>9</v>
      </c>
      <c r="AG1032">
        <v>7</v>
      </c>
      <c r="AH1032">
        <v>6</v>
      </c>
      <c r="AI1032">
        <v>5</v>
      </c>
      <c r="AL1032" t="s">
        <v>39</v>
      </c>
      <c r="AX1032" t="s">
        <v>1395</v>
      </c>
    </row>
    <row r="1033" spans="1:50" hidden="1" x14ac:dyDescent="0.25">
      <c r="A1033" s="22" t="s">
        <v>203</v>
      </c>
      <c r="B1033" s="27" t="s">
        <v>220</v>
      </c>
      <c r="C1033">
        <v>8.92</v>
      </c>
      <c r="D1033">
        <v>9.1199999999999992</v>
      </c>
      <c r="E1033" s="106">
        <v>8</v>
      </c>
      <c r="G1033">
        <v>8</v>
      </c>
      <c r="H1033">
        <v>10</v>
      </c>
      <c r="J1033" s="44" t="s">
        <v>347</v>
      </c>
      <c r="K1033" s="44" t="s">
        <v>347</v>
      </c>
      <c r="L1033" s="17" t="s">
        <v>16</v>
      </c>
      <c r="M1033" s="93"/>
      <c r="N1033">
        <v>120</v>
      </c>
      <c r="O1033">
        <v>115</v>
      </c>
      <c r="P1033">
        <v>1145</v>
      </c>
      <c r="S1033">
        <v>13</v>
      </c>
      <c r="U1033" s="33" t="str">
        <f>VLOOKUP(AF1033, method!$A$1:$B$15, 2, 0)</f>
        <v>留後</v>
      </c>
      <c r="V1033" s="42">
        <v>1200</v>
      </c>
      <c r="W1033">
        <v>1</v>
      </c>
      <c r="X1033">
        <v>4</v>
      </c>
      <c r="Y1033">
        <v>1</v>
      </c>
      <c r="Z1033">
        <v>26</v>
      </c>
      <c r="AA1033" s="41" t="s">
        <v>400</v>
      </c>
      <c r="AB1033" s="35" t="s">
        <v>377</v>
      </c>
      <c r="AC1033">
        <v>3</v>
      </c>
      <c r="AD1033">
        <v>63</v>
      </c>
      <c r="AE1033" s="37" t="s">
        <v>382</v>
      </c>
      <c r="AF1033">
        <v>11</v>
      </c>
      <c r="AG1033">
        <v>11</v>
      </c>
      <c r="AH1033">
        <v>8</v>
      </c>
      <c r="AL1033" t="s">
        <v>98</v>
      </c>
      <c r="AX1033" t="s">
        <v>1395</v>
      </c>
    </row>
    <row r="1034" spans="1:50" hidden="1" x14ac:dyDescent="0.25">
      <c r="A1034" s="22" t="s">
        <v>203</v>
      </c>
      <c r="B1034" s="27" t="s">
        <v>220</v>
      </c>
      <c r="C1034">
        <v>22.85</v>
      </c>
      <c r="D1034">
        <v>23.150000000000002</v>
      </c>
      <c r="E1034">
        <v>11</v>
      </c>
      <c r="G1034">
        <v>8</v>
      </c>
      <c r="H1034">
        <v>1</v>
      </c>
      <c r="J1034" s="44" t="s">
        <v>347</v>
      </c>
      <c r="K1034" s="44" t="s">
        <v>347</v>
      </c>
      <c r="L1034" s="17" t="s">
        <v>16</v>
      </c>
      <c r="M1034" s="93"/>
      <c r="N1034">
        <v>120</v>
      </c>
      <c r="O1034">
        <v>117</v>
      </c>
      <c r="P1034">
        <v>1152</v>
      </c>
      <c r="S1034">
        <v>22</v>
      </c>
      <c r="U1034" s="32" t="str">
        <f>VLOOKUP(AF1034, method!$A$1:$B$15, 2, 0)</f>
        <v>中前</v>
      </c>
      <c r="V1034">
        <v>1400</v>
      </c>
      <c r="W1034">
        <v>1</v>
      </c>
      <c r="X1034">
        <v>7</v>
      </c>
      <c r="Y1034">
        <v>12</v>
      </c>
      <c r="Z1034">
        <v>25</v>
      </c>
      <c r="AA1034" s="39" t="s">
        <v>430</v>
      </c>
      <c r="AB1034" s="35" t="s">
        <v>377</v>
      </c>
      <c r="AC1034">
        <v>3</v>
      </c>
      <c r="AD1034">
        <v>64</v>
      </c>
      <c r="AE1034" s="37" t="s">
        <v>471</v>
      </c>
      <c r="AF1034">
        <v>4</v>
      </c>
      <c r="AG1034">
        <v>5</v>
      </c>
      <c r="AH1034">
        <v>6</v>
      </c>
      <c r="AI1034">
        <v>11</v>
      </c>
      <c r="AL1034" t="s">
        <v>18</v>
      </c>
      <c r="AX1034" t="s">
        <v>1395</v>
      </c>
    </row>
    <row r="1035" spans="1:50" hidden="1" x14ac:dyDescent="0.25">
      <c r="A1035" s="22" t="s">
        <v>203</v>
      </c>
      <c r="B1035" s="27" t="s">
        <v>220</v>
      </c>
      <c r="C1035">
        <v>39.130000000000003</v>
      </c>
      <c r="D1035">
        <v>39.330000000000005</v>
      </c>
      <c r="E1035">
        <v>6</v>
      </c>
      <c r="G1035">
        <v>8</v>
      </c>
      <c r="H1035">
        <v>3</v>
      </c>
      <c r="J1035" s="44" t="s">
        <v>347</v>
      </c>
      <c r="K1035" s="44" t="s">
        <v>347</v>
      </c>
      <c r="L1035" s="17" t="s">
        <v>16</v>
      </c>
      <c r="M1035" s="93"/>
      <c r="N1035">
        <v>120</v>
      </c>
      <c r="O1035">
        <v>120</v>
      </c>
      <c r="P1035">
        <v>1141</v>
      </c>
      <c r="S1035">
        <v>15</v>
      </c>
      <c r="U1035" s="30" t="str">
        <f>VLOOKUP(AF1035, method!$A$1:$B$15, 2, 0)</f>
        <v>放頭</v>
      </c>
      <c r="V1035">
        <v>1650</v>
      </c>
      <c r="W1035">
        <v>1</v>
      </c>
      <c r="X1035">
        <v>15</v>
      </c>
      <c r="Y1035">
        <v>11</v>
      </c>
      <c r="Z1035">
        <v>25</v>
      </c>
      <c r="AA1035" s="41" t="s">
        <v>400</v>
      </c>
      <c r="AB1035" s="35" t="s">
        <v>377</v>
      </c>
      <c r="AC1035">
        <v>3</v>
      </c>
      <c r="AD1035">
        <v>64</v>
      </c>
      <c r="AE1035" s="37" t="s">
        <v>428</v>
      </c>
      <c r="AF1035">
        <v>3</v>
      </c>
      <c r="AG1035">
        <v>3</v>
      </c>
      <c r="AH1035">
        <v>3</v>
      </c>
      <c r="AI1035">
        <v>6</v>
      </c>
      <c r="AL1035" t="s">
        <v>18</v>
      </c>
      <c r="AX1035" t="s">
        <v>1395</v>
      </c>
    </row>
    <row r="1036" spans="1:50" hidden="1" x14ac:dyDescent="0.25">
      <c r="A1036" s="22" t="s">
        <v>203</v>
      </c>
      <c r="B1036" s="27" t="s">
        <v>220</v>
      </c>
      <c r="C1036">
        <v>10.3</v>
      </c>
      <c r="D1036">
        <v>10.4</v>
      </c>
      <c r="E1036">
        <v>7</v>
      </c>
      <c r="G1036">
        <v>8</v>
      </c>
      <c r="H1036">
        <v>10</v>
      </c>
      <c r="J1036" s="44" t="s">
        <v>347</v>
      </c>
      <c r="K1036" s="61" t="s">
        <v>128</v>
      </c>
      <c r="L1036" s="17" t="s">
        <v>16</v>
      </c>
      <c r="M1036" s="93"/>
      <c r="N1036">
        <v>120</v>
      </c>
      <c r="O1036">
        <v>117</v>
      </c>
      <c r="P1036">
        <v>1142</v>
      </c>
      <c r="S1036">
        <v>9.4</v>
      </c>
      <c r="U1036" s="32" t="str">
        <f>VLOOKUP(AF1036, method!$A$1:$B$15, 2, 0)</f>
        <v>中前</v>
      </c>
      <c r="V1036" s="42">
        <v>1200</v>
      </c>
      <c r="W1036">
        <v>1</v>
      </c>
      <c r="X1036">
        <v>30</v>
      </c>
      <c r="Y1036">
        <v>10</v>
      </c>
      <c r="Z1036">
        <v>25</v>
      </c>
      <c r="AA1036" s="41" t="s">
        <v>400</v>
      </c>
      <c r="AB1036" s="35" t="s">
        <v>377</v>
      </c>
      <c r="AC1036">
        <v>3</v>
      </c>
      <c r="AD1036">
        <v>64</v>
      </c>
      <c r="AE1036" s="37" t="s">
        <v>410</v>
      </c>
      <c r="AF1036">
        <v>4</v>
      </c>
      <c r="AG1036">
        <v>4</v>
      </c>
      <c r="AH1036">
        <v>7</v>
      </c>
      <c r="AL1036" t="s">
        <v>18</v>
      </c>
      <c r="AX1036" t="s">
        <v>1395</v>
      </c>
    </row>
    <row r="1037" spans="1:50" hidden="1" x14ac:dyDescent="0.25">
      <c r="A1037" s="22" t="s">
        <v>203</v>
      </c>
      <c r="B1037" s="27" t="s">
        <v>220</v>
      </c>
      <c r="C1037">
        <v>21.73</v>
      </c>
      <c r="D1037">
        <v>21.53</v>
      </c>
      <c r="E1037" s="15">
        <v>1</v>
      </c>
      <c r="F1037" s="90"/>
      <c r="G1037">
        <v>8</v>
      </c>
      <c r="H1037">
        <v>3</v>
      </c>
      <c r="J1037" s="44" t="s">
        <v>347</v>
      </c>
      <c r="K1037" s="44" t="s">
        <v>347</v>
      </c>
      <c r="L1037" s="17" t="s">
        <v>16</v>
      </c>
      <c r="M1037" s="93"/>
      <c r="N1037">
        <v>120</v>
      </c>
      <c r="O1037">
        <v>132</v>
      </c>
      <c r="P1037">
        <v>1138</v>
      </c>
      <c r="S1037">
        <v>3.1</v>
      </c>
      <c r="U1037" s="30" t="str">
        <f>VLOOKUP(AF1037, method!$A$1:$B$15, 2, 0)</f>
        <v>放頭</v>
      </c>
      <c r="V1037">
        <v>1400</v>
      </c>
      <c r="W1037">
        <v>1</v>
      </c>
      <c r="X1037">
        <v>12</v>
      </c>
      <c r="Y1037">
        <v>10</v>
      </c>
      <c r="Z1037">
        <v>25</v>
      </c>
      <c r="AA1037" s="39" t="s">
        <v>413</v>
      </c>
      <c r="AB1037" s="35" t="s">
        <v>377</v>
      </c>
      <c r="AC1037">
        <v>4</v>
      </c>
      <c r="AD1037">
        <v>59</v>
      </c>
      <c r="AE1037" s="38" t="s">
        <v>579</v>
      </c>
      <c r="AF1037">
        <v>3</v>
      </c>
      <c r="AG1037">
        <v>3</v>
      </c>
      <c r="AH1037">
        <v>4</v>
      </c>
      <c r="AI1037">
        <v>1</v>
      </c>
      <c r="AL1037" t="s">
        <v>18</v>
      </c>
      <c r="AX1037" t="s">
        <v>1395</v>
      </c>
    </row>
    <row r="1038" spans="1:50" hidden="1" x14ac:dyDescent="0.25">
      <c r="A1038" s="22" t="s">
        <v>203</v>
      </c>
      <c r="B1038" s="27" t="s">
        <v>220</v>
      </c>
      <c r="C1038">
        <v>9.34</v>
      </c>
      <c r="D1038">
        <v>8.94</v>
      </c>
      <c r="E1038" s="15">
        <v>2</v>
      </c>
      <c r="F1038" s="90"/>
      <c r="G1038">
        <v>8</v>
      </c>
      <c r="H1038">
        <v>9</v>
      </c>
      <c r="J1038" s="44" t="s">
        <v>347</v>
      </c>
      <c r="K1038" s="44" t="s">
        <v>347</v>
      </c>
      <c r="L1038" s="17" t="s">
        <v>16</v>
      </c>
      <c r="M1038" s="93"/>
      <c r="N1038">
        <v>120</v>
      </c>
      <c r="O1038">
        <v>132</v>
      </c>
      <c r="P1038">
        <v>1144</v>
      </c>
      <c r="S1038">
        <v>9.8000000000000007</v>
      </c>
      <c r="U1038" s="32" t="str">
        <f>VLOOKUP(AF1038, method!$A$1:$B$15, 2, 0)</f>
        <v>中前</v>
      </c>
      <c r="V1038" s="42">
        <v>1200</v>
      </c>
      <c r="W1038">
        <v>1</v>
      </c>
      <c r="X1038">
        <v>28</v>
      </c>
      <c r="Y1038">
        <v>9</v>
      </c>
      <c r="Z1038">
        <v>25</v>
      </c>
      <c r="AA1038" s="41" t="s">
        <v>400</v>
      </c>
      <c r="AB1038" s="35" t="s">
        <v>377</v>
      </c>
      <c r="AC1038">
        <v>4</v>
      </c>
      <c r="AD1038">
        <v>57</v>
      </c>
      <c r="AE1038" s="38" t="s">
        <v>434</v>
      </c>
      <c r="AF1038">
        <v>5</v>
      </c>
      <c r="AG1038">
        <v>6</v>
      </c>
      <c r="AH1038">
        <v>2</v>
      </c>
      <c r="AL1038" t="s">
        <v>18</v>
      </c>
      <c r="AX1038" t="s">
        <v>1395</v>
      </c>
    </row>
    <row r="1039" spans="1:50" hidden="1" x14ac:dyDescent="0.25">
      <c r="A1039" s="22" t="s">
        <v>203</v>
      </c>
      <c r="B1039" s="27" t="s">
        <v>220</v>
      </c>
      <c r="C1039">
        <v>41.16</v>
      </c>
      <c r="D1039">
        <v>40.76</v>
      </c>
      <c r="E1039">
        <v>9</v>
      </c>
      <c r="G1039">
        <v>8</v>
      </c>
      <c r="H1039">
        <v>9</v>
      </c>
      <c r="J1039" s="44" t="s">
        <v>347</v>
      </c>
      <c r="K1039" s="44" t="s">
        <v>347</v>
      </c>
      <c r="L1039" s="17" t="s">
        <v>16</v>
      </c>
      <c r="M1039" s="93"/>
      <c r="N1039">
        <v>120</v>
      </c>
      <c r="O1039">
        <v>133</v>
      </c>
      <c r="P1039">
        <v>1137</v>
      </c>
      <c r="S1039">
        <v>9.1999999999999993</v>
      </c>
      <c r="U1039" s="30" t="str">
        <f>VLOOKUP(AF1039, method!$A$1:$B$15, 2, 0)</f>
        <v>放頭</v>
      </c>
      <c r="V1039">
        <v>1650</v>
      </c>
      <c r="W1039">
        <v>1</v>
      </c>
      <c r="X1039">
        <v>10</v>
      </c>
      <c r="Y1039">
        <v>9</v>
      </c>
      <c r="Z1039">
        <v>25</v>
      </c>
      <c r="AA1039" s="40" t="s">
        <v>376</v>
      </c>
      <c r="AB1039" s="35" t="s">
        <v>377</v>
      </c>
      <c r="AC1039">
        <v>4</v>
      </c>
      <c r="AD1039">
        <v>59</v>
      </c>
      <c r="AE1039" s="37" t="s">
        <v>440</v>
      </c>
      <c r="AF1039">
        <v>1</v>
      </c>
      <c r="AG1039">
        <v>1</v>
      </c>
      <c r="AH1039">
        <v>1</v>
      </c>
      <c r="AI1039">
        <v>9</v>
      </c>
      <c r="AL1039" t="s">
        <v>18</v>
      </c>
      <c r="AX1039" t="s">
        <v>1395</v>
      </c>
    </row>
    <row r="1040" spans="1:50" hidden="1" x14ac:dyDescent="0.25">
      <c r="A1040" s="22" t="s">
        <v>203</v>
      </c>
      <c r="B1040" s="27" t="s">
        <v>220</v>
      </c>
      <c r="C1040">
        <v>38.92</v>
      </c>
      <c r="D1040">
        <v>39.220000000000006</v>
      </c>
      <c r="E1040">
        <v>7</v>
      </c>
      <c r="G1040">
        <v>8</v>
      </c>
      <c r="H1040">
        <v>1</v>
      </c>
      <c r="J1040" s="44" t="s">
        <v>347</v>
      </c>
      <c r="K1040" s="44" t="s">
        <v>347</v>
      </c>
      <c r="L1040" s="17" t="s">
        <v>16</v>
      </c>
      <c r="M1040" s="93"/>
      <c r="N1040">
        <v>120</v>
      </c>
      <c r="O1040">
        <v>118</v>
      </c>
      <c r="P1040">
        <v>1123</v>
      </c>
      <c r="S1040">
        <v>7</v>
      </c>
      <c r="U1040" s="30" t="str">
        <f>VLOOKUP(AF1040, method!$A$1:$B$15, 2, 0)</f>
        <v>放頭</v>
      </c>
      <c r="V1040">
        <v>1650</v>
      </c>
      <c r="W1040">
        <v>1</v>
      </c>
      <c r="X1040">
        <v>16</v>
      </c>
      <c r="Y1040">
        <v>7</v>
      </c>
      <c r="Z1040">
        <v>25</v>
      </c>
      <c r="AA1040" s="40" t="s">
        <v>426</v>
      </c>
      <c r="AB1040" s="35" t="s">
        <v>370</v>
      </c>
      <c r="AC1040">
        <v>3</v>
      </c>
      <c r="AD1040">
        <v>61</v>
      </c>
      <c r="AE1040" s="37" t="s">
        <v>428</v>
      </c>
      <c r="AF1040">
        <v>2</v>
      </c>
      <c r="AG1040">
        <v>3</v>
      </c>
      <c r="AH1040">
        <v>4</v>
      </c>
      <c r="AI1040">
        <v>7</v>
      </c>
      <c r="AL1040" t="s">
        <v>18</v>
      </c>
      <c r="AX1040" t="s">
        <v>1395</v>
      </c>
    </row>
    <row r="1041" spans="1:50" hidden="1" x14ac:dyDescent="0.25">
      <c r="A1041" s="22" t="s">
        <v>203</v>
      </c>
      <c r="B1041" s="27" t="s">
        <v>220</v>
      </c>
      <c r="C1041">
        <v>34.9</v>
      </c>
      <c r="D1041">
        <v>35</v>
      </c>
      <c r="E1041">
        <v>4</v>
      </c>
      <c r="G1041">
        <v>8</v>
      </c>
      <c r="H1041">
        <v>6</v>
      </c>
      <c r="J1041" s="44" t="s">
        <v>347</v>
      </c>
      <c r="K1041" s="44" t="s">
        <v>347</v>
      </c>
      <c r="L1041" s="17" t="s">
        <v>16</v>
      </c>
      <c r="M1041" s="93"/>
      <c r="N1041">
        <v>120</v>
      </c>
      <c r="O1041">
        <v>117</v>
      </c>
      <c r="P1041">
        <v>1120</v>
      </c>
      <c r="S1041">
        <v>14</v>
      </c>
      <c r="U1041" s="32" t="str">
        <f>VLOOKUP(AF1041, method!$A$1:$B$15, 2, 0)</f>
        <v>中前</v>
      </c>
      <c r="V1041">
        <v>1600</v>
      </c>
      <c r="W1041">
        <v>1</v>
      </c>
      <c r="X1041">
        <v>1</v>
      </c>
      <c r="Y1041">
        <v>7</v>
      </c>
      <c r="Z1041">
        <v>25</v>
      </c>
      <c r="AA1041" s="39" t="s">
        <v>413</v>
      </c>
      <c r="AB1041" s="35" t="s">
        <v>377</v>
      </c>
      <c r="AC1041">
        <v>3</v>
      </c>
      <c r="AD1041">
        <v>62</v>
      </c>
      <c r="AE1041" s="37" t="s">
        <v>423</v>
      </c>
      <c r="AF1041">
        <v>4</v>
      </c>
      <c r="AG1041">
        <v>5</v>
      </c>
      <c r="AH1041">
        <v>4</v>
      </c>
      <c r="AI1041">
        <v>4</v>
      </c>
      <c r="AL1041" t="s">
        <v>48</v>
      </c>
      <c r="AX1041" t="s">
        <v>1395</v>
      </c>
    </row>
    <row r="1042" spans="1:50" hidden="1" x14ac:dyDescent="0.25">
      <c r="A1042" s="22" t="s">
        <v>203</v>
      </c>
      <c r="B1042" s="27" t="s">
        <v>220</v>
      </c>
      <c r="C1042">
        <v>40.51</v>
      </c>
      <c r="D1042">
        <v>40.61</v>
      </c>
      <c r="E1042">
        <v>10</v>
      </c>
      <c r="G1042">
        <v>8</v>
      </c>
      <c r="H1042">
        <v>10</v>
      </c>
      <c r="J1042" s="44" t="s">
        <v>347</v>
      </c>
      <c r="K1042" s="44" t="s">
        <v>347</v>
      </c>
      <c r="L1042" s="27" t="s">
        <v>135</v>
      </c>
      <c r="M1042" s="103"/>
      <c r="N1042">
        <v>120</v>
      </c>
      <c r="O1042">
        <v>118</v>
      </c>
      <c r="P1042">
        <v>1153</v>
      </c>
      <c r="S1042">
        <v>32</v>
      </c>
      <c r="U1042" s="30" t="str">
        <f>VLOOKUP(AF1042, method!$A$1:$B$15, 2, 0)</f>
        <v>放頭</v>
      </c>
      <c r="V1042">
        <v>1650</v>
      </c>
      <c r="W1042">
        <v>1</v>
      </c>
      <c r="X1042">
        <v>21</v>
      </c>
      <c r="Y1042">
        <v>5</v>
      </c>
      <c r="Z1042">
        <v>25</v>
      </c>
      <c r="AA1042" s="40" t="s">
        <v>398</v>
      </c>
      <c r="AB1042" s="35" t="s">
        <v>370</v>
      </c>
      <c r="AC1042">
        <v>3</v>
      </c>
      <c r="AD1042">
        <v>62</v>
      </c>
      <c r="AE1042" s="37">
        <v>5</v>
      </c>
      <c r="AF1042">
        <v>1</v>
      </c>
      <c r="AG1042">
        <v>1</v>
      </c>
      <c r="AH1042">
        <v>1</v>
      </c>
      <c r="AI1042">
        <v>10</v>
      </c>
      <c r="AL1042" t="s">
        <v>223</v>
      </c>
      <c r="AX1042" t="s">
        <v>1395</v>
      </c>
    </row>
    <row r="1043" spans="1:50" hidden="1" x14ac:dyDescent="0.25">
      <c r="A1043" s="22" t="s">
        <v>203</v>
      </c>
      <c r="B1043" s="27" t="s">
        <v>220</v>
      </c>
      <c r="C1043">
        <v>35.5</v>
      </c>
      <c r="D1043">
        <v>35.800000000000004</v>
      </c>
      <c r="E1043">
        <v>12</v>
      </c>
      <c r="G1043">
        <v>8</v>
      </c>
      <c r="H1043">
        <v>4</v>
      </c>
      <c r="J1043" s="44" t="s">
        <v>347</v>
      </c>
      <c r="K1043" s="48" t="s">
        <v>37</v>
      </c>
      <c r="L1043" s="27" t="s">
        <v>135</v>
      </c>
      <c r="M1043" s="103"/>
      <c r="N1043">
        <v>120</v>
      </c>
      <c r="O1043">
        <v>118</v>
      </c>
      <c r="P1043">
        <v>1142</v>
      </c>
      <c r="S1043">
        <v>12</v>
      </c>
      <c r="U1043" s="30" t="str">
        <f>VLOOKUP(AF1043, method!$A$1:$B$15, 2, 0)</f>
        <v>放頭</v>
      </c>
      <c r="V1043">
        <v>1600</v>
      </c>
      <c r="W1043">
        <v>1</v>
      </c>
      <c r="X1043">
        <v>27</v>
      </c>
      <c r="Y1043">
        <v>4</v>
      </c>
      <c r="Z1043">
        <v>25</v>
      </c>
      <c r="AA1043" s="39" t="s">
        <v>369</v>
      </c>
      <c r="AB1043" s="35" t="s">
        <v>377</v>
      </c>
      <c r="AC1043">
        <v>3</v>
      </c>
      <c r="AD1043">
        <v>62</v>
      </c>
      <c r="AE1043" s="37" t="s">
        <v>612</v>
      </c>
      <c r="AF1043">
        <v>1</v>
      </c>
      <c r="AG1043">
        <v>1</v>
      </c>
      <c r="AH1043">
        <v>1</v>
      </c>
      <c r="AI1043">
        <v>12</v>
      </c>
      <c r="AL1043" t="s">
        <v>223</v>
      </c>
      <c r="AX1043" t="s">
        <v>1395</v>
      </c>
    </row>
    <row r="1044" spans="1:50" hidden="1" x14ac:dyDescent="0.25">
      <c r="A1044" s="22" t="s">
        <v>203</v>
      </c>
      <c r="B1044" s="27" t="s">
        <v>220</v>
      </c>
      <c r="C1044">
        <v>34.86</v>
      </c>
      <c r="D1044">
        <v>34.660000000000004</v>
      </c>
      <c r="E1044" s="15">
        <v>1</v>
      </c>
      <c r="F1044" s="90"/>
      <c r="G1044">
        <v>8</v>
      </c>
      <c r="H1044">
        <v>1</v>
      </c>
      <c r="J1044" s="44" t="s">
        <v>347</v>
      </c>
      <c r="K1044" s="48" t="s">
        <v>37</v>
      </c>
      <c r="L1044" s="27" t="s">
        <v>135</v>
      </c>
      <c r="M1044" s="103"/>
      <c r="N1044">
        <v>120</v>
      </c>
      <c r="O1044">
        <v>132</v>
      </c>
      <c r="P1044">
        <v>1139</v>
      </c>
      <c r="S1044">
        <v>5.0999999999999996</v>
      </c>
      <c r="U1044" s="30" t="str">
        <f>VLOOKUP(AF1044, method!$A$1:$B$15, 2, 0)</f>
        <v>放頭</v>
      </c>
      <c r="V1044">
        <v>1600</v>
      </c>
      <c r="W1044">
        <v>1</v>
      </c>
      <c r="X1044">
        <v>6</v>
      </c>
      <c r="Y1044">
        <v>4</v>
      </c>
      <c r="Z1044">
        <v>25</v>
      </c>
      <c r="AA1044" s="39" t="s">
        <v>390</v>
      </c>
      <c r="AB1044" s="35" t="s">
        <v>377</v>
      </c>
      <c r="AC1044">
        <v>4</v>
      </c>
      <c r="AD1044">
        <v>57</v>
      </c>
      <c r="AE1044" s="38" t="s">
        <v>434</v>
      </c>
      <c r="AF1044">
        <v>1</v>
      </c>
      <c r="AG1044">
        <v>1</v>
      </c>
      <c r="AH1044">
        <v>1</v>
      </c>
      <c r="AI1044">
        <v>1</v>
      </c>
      <c r="AL1044" t="s">
        <v>223</v>
      </c>
      <c r="AX1044" t="s">
        <v>1395</v>
      </c>
    </row>
    <row r="1045" spans="1:50" hidden="1" x14ac:dyDescent="0.25">
      <c r="A1045" s="22" t="s">
        <v>203</v>
      </c>
      <c r="B1045" s="27" t="s">
        <v>220</v>
      </c>
      <c r="C1045">
        <v>24.55</v>
      </c>
      <c r="D1045">
        <v>24.25</v>
      </c>
      <c r="E1045" s="15">
        <v>3</v>
      </c>
      <c r="F1045" s="90"/>
      <c r="G1045">
        <v>8</v>
      </c>
      <c r="H1045">
        <v>1</v>
      </c>
      <c r="J1045" s="44" t="s">
        <v>347</v>
      </c>
      <c r="K1045" s="62" t="s">
        <v>154</v>
      </c>
      <c r="L1045" s="27" t="s">
        <v>135</v>
      </c>
      <c r="M1045" s="103"/>
      <c r="N1045">
        <v>120</v>
      </c>
      <c r="O1045">
        <v>134</v>
      </c>
      <c r="P1045">
        <v>1146</v>
      </c>
      <c r="S1045">
        <v>3.9</v>
      </c>
      <c r="U1045" s="30" t="str">
        <f>VLOOKUP(AF1045, method!$A$1:$B$15, 2, 0)</f>
        <v>放頭</v>
      </c>
      <c r="V1045">
        <v>1400</v>
      </c>
      <c r="W1045">
        <v>1</v>
      </c>
      <c r="X1045">
        <v>15</v>
      </c>
      <c r="Y1045">
        <v>3</v>
      </c>
      <c r="Z1045">
        <v>25</v>
      </c>
      <c r="AA1045" s="39" t="s">
        <v>430</v>
      </c>
      <c r="AB1045" s="36" t="s">
        <v>459</v>
      </c>
      <c r="AC1045">
        <v>4</v>
      </c>
      <c r="AD1045">
        <v>57</v>
      </c>
      <c r="AE1045" s="38" t="s">
        <v>468</v>
      </c>
      <c r="AF1045">
        <v>3</v>
      </c>
      <c r="AG1045">
        <v>3</v>
      </c>
      <c r="AH1045">
        <v>5</v>
      </c>
      <c r="AI1045">
        <v>3</v>
      </c>
      <c r="AL1045" t="s">
        <v>223</v>
      </c>
      <c r="AX1045" t="s">
        <v>1395</v>
      </c>
    </row>
    <row r="1046" spans="1:50" hidden="1" x14ac:dyDescent="0.25">
      <c r="A1046" s="22" t="s">
        <v>203</v>
      </c>
      <c r="B1046" s="27" t="s">
        <v>220</v>
      </c>
      <c r="C1046">
        <v>21.86</v>
      </c>
      <c r="D1046">
        <v>21.66</v>
      </c>
      <c r="E1046" s="15">
        <v>2</v>
      </c>
      <c r="F1046" s="90"/>
      <c r="G1046">
        <v>8</v>
      </c>
      <c r="H1046">
        <v>1</v>
      </c>
      <c r="J1046" s="44" t="s">
        <v>347</v>
      </c>
      <c r="K1046" s="48" t="s">
        <v>37</v>
      </c>
      <c r="L1046" s="27" t="s">
        <v>135</v>
      </c>
      <c r="M1046" s="103"/>
      <c r="N1046">
        <v>120</v>
      </c>
      <c r="O1046">
        <v>131</v>
      </c>
      <c r="P1046">
        <v>1140</v>
      </c>
      <c r="S1046">
        <v>26</v>
      </c>
      <c r="U1046" s="30" t="str">
        <f>VLOOKUP(AF1046, method!$A$1:$B$15, 2, 0)</f>
        <v>放頭</v>
      </c>
      <c r="V1046">
        <v>1400</v>
      </c>
      <c r="W1046">
        <v>1</v>
      </c>
      <c r="X1046">
        <v>2</v>
      </c>
      <c r="Y1046">
        <v>3</v>
      </c>
      <c r="Z1046">
        <v>25</v>
      </c>
      <c r="AA1046" s="39" t="s">
        <v>394</v>
      </c>
      <c r="AB1046" s="35" t="s">
        <v>377</v>
      </c>
      <c r="AC1046">
        <v>4</v>
      </c>
      <c r="AD1046">
        <v>55</v>
      </c>
      <c r="AE1046" s="38" t="s">
        <v>461</v>
      </c>
      <c r="AF1046">
        <v>2</v>
      </c>
      <c r="AG1046">
        <v>3</v>
      </c>
      <c r="AH1046">
        <v>3</v>
      </c>
      <c r="AI1046">
        <v>2</v>
      </c>
      <c r="AL1046" t="s">
        <v>498</v>
      </c>
      <c r="AX1046" t="s">
        <v>1395</v>
      </c>
    </row>
    <row r="1047" spans="1:50" hidden="1" x14ac:dyDescent="0.25">
      <c r="A1047" s="22" t="s">
        <v>203</v>
      </c>
      <c r="B1047" s="27" t="s">
        <v>220</v>
      </c>
      <c r="C1047">
        <v>22.36</v>
      </c>
      <c r="D1047">
        <v>21.96</v>
      </c>
      <c r="E1047">
        <v>4</v>
      </c>
      <c r="G1047">
        <v>8</v>
      </c>
      <c r="H1047">
        <v>7</v>
      </c>
      <c r="J1047" s="44" t="s">
        <v>347</v>
      </c>
      <c r="K1047" s="48" t="s">
        <v>37</v>
      </c>
      <c r="L1047" s="27" t="s">
        <v>135</v>
      </c>
      <c r="M1047" s="103"/>
      <c r="N1047">
        <v>120</v>
      </c>
      <c r="O1047">
        <v>131</v>
      </c>
      <c r="P1047">
        <v>1139</v>
      </c>
      <c r="S1047">
        <v>14</v>
      </c>
      <c r="U1047" s="30" t="str">
        <f>VLOOKUP(AF1047, method!$A$1:$B$15, 2, 0)</f>
        <v>放頭</v>
      </c>
      <c r="V1047">
        <v>1400</v>
      </c>
      <c r="W1047">
        <v>1</v>
      </c>
      <c r="X1047">
        <v>9</v>
      </c>
      <c r="Y1047">
        <v>2</v>
      </c>
      <c r="Z1047">
        <v>25</v>
      </c>
      <c r="AA1047" s="39" t="s">
        <v>413</v>
      </c>
      <c r="AB1047" s="35" t="s">
        <v>377</v>
      </c>
      <c r="AC1047">
        <v>4</v>
      </c>
      <c r="AD1047">
        <v>56</v>
      </c>
      <c r="AE1047" s="38" t="s">
        <v>447</v>
      </c>
      <c r="AF1047">
        <v>1</v>
      </c>
      <c r="AG1047">
        <v>1</v>
      </c>
      <c r="AH1047">
        <v>1</v>
      </c>
      <c r="AI1047">
        <v>4</v>
      </c>
      <c r="AL1047" t="s">
        <v>769</v>
      </c>
      <c r="AX1047" t="s">
        <v>1395</v>
      </c>
    </row>
    <row r="1048" spans="1:50" hidden="1" x14ac:dyDescent="0.25">
      <c r="A1048" s="22" t="s">
        <v>203</v>
      </c>
      <c r="B1048" s="27" t="s">
        <v>220</v>
      </c>
      <c r="C1048">
        <v>40.520000000000003</v>
      </c>
      <c r="D1048">
        <v>40.020000000000003</v>
      </c>
      <c r="E1048">
        <v>5</v>
      </c>
      <c r="G1048">
        <v>8</v>
      </c>
      <c r="H1048">
        <v>6</v>
      </c>
      <c r="J1048" s="44" t="s">
        <v>347</v>
      </c>
      <c r="K1048" s="63" t="s">
        <v>191</v>
      </c>
      <c r="L1048" s="27" t="s">
        <v>135</v>
      </c>
      <c r="M1048" s="103"/>
      <c r="N1048">
        <v>120</v>
      </c>
      <c r="O1048">
        <v>135</v>
      </c>
      <c r="P1048">
        <v>1133</v>
      </c>
      <c r="S1048">
        <v>27</v>
      </c>
      <c r="U1048" s="30" t="str">
        <f>VLOOKUP(AF1048, method!$A$1:$B$15, 2, 0)</f>
        <v>放頭</v>
      </c>
      <c r="V1048">
        <v>1650</v>
      </c>
      <c r="W1048">
        <v>1</v>
      </c>
      <c r="X1048">
        <v>22</v>
      </c>
      <c r="Y1048">
        <v>1</v>
      </c>
      <c r="Z1048">
        <v>25</v>
      </c>
      <c r="AA1048" s="40" t="s">
        <v>398</v>
      </c>
      <c r="AB1048" s="35" t="s">
        <v>377</v>
      </c>
      <c r="AC1048">
        <v>4</v>
      </c>
      <c r="AD1048">
        <v>58</v>
      </c>
      <c r="AE1048" s="37" t="s">
        <v>428</v>
      </c>
      <c r="AF1048">
        <v>1</v>
      </c>
      <c r="AG1048">
        <v>1</v>
      </c>
      <c r="AH1048">
        <v>1</v>
      </c>
      <c r="AI1048">
        <v>5</v>
      </c>
      <c r="AL1048" t="s">
        <v>223</v>
      </c>
      <c r="AX1048" t="s">
        <v>1395</v>
      </c>
    </row>
    <row r="1049" spans="1:50" hidden="1" x14ac:dyDescent="0.25">
      <c r="A1049" s="22" t="s">
        <v>203</v>
      </c>
      <c r="B1049" s="27" t="s">
        <v>220</v>
      </c>
      <c r="C1049">
        <v>23.18</v>
      </c>
      <c r="D1049">
        <v>22.68</v>
      </c>
      <c r="E1049">
        <v>10</v>
      </c>
      <c r="G1049">
        <v>8</v>
      </c>
      <c r="H1049">
        <v>7</v>
      </c>
      <c r="J1049" s="44" t="s">
        <v>347</v>
      </c>
      <c r="K1049" s="63" t="s">
        <v>191</v>
      </c>
      <c r="L1049" s="27" t="s">
        <v>135</v>
      </c>
      <c r="M1049" s="103"/>
      <c r="N1049">
        <v>120</v>
      </c>
      <c r="O1049">
        <v>135</v>
      </c>
      <c r="P1049">
        <v>1117</v>
      </c>
      <c r="S1049">
        <v>84</v>
      </c>
      <c r="U1049" s="32" t="str">
        <f>VLOOKUP(AF1049, method!$A$1:$B$15, 2, 0)</f>
        <v>中前</v>
      </c>
      <c r="V1049">
        <v>1400</v>
      </c>
      <c r="W1049">
        <v>1</v>
      </c>
      <c r="X1049">
        <v>1</v>
      </c>
      <c r="Y1049">
        <v>1</v>
      </c>
      <c r="Z1049">
        <v>25</v>
      </c>
      <c r="AA1049" s="39" t="s">
        <v>413</v>
      </c>
      <c r="AB1049" s="35" t="s">
        <v>377</v>
      </c>
      <c r="AC1049">
        <v>4</v>
      </c>
      <c r="AD1049">
        <v>60</v>
      </c>
      <c r="AE1049" s="37" t="s">
        <v>414</v>
      </c>
      <c r="AF1049">
        <v>4</v>
      </c>
      <c r="AG1049">
        <v>5</v>
      </c>
      <c r="AH1049">
        <v>5</v>
      </c>
      <c r="AI1049">
        <v>10</v>
      </c>
      <c r="AL1049" t="s">
        <v>223</v>
      </c>
      <c r="AX1049" t="s">
        <v>1395</v>
      </c>
    </row>
    <row r="1050" spans="1:50" hidden="1" x14ac:dyDescent="0.25">
      <c r="A1050" s="22" t="s">
        <v>203</v>
      </c>
      <c r="B1050" s="27" t="s">
        <v>220</v>
      </c>
      <c r="C1050">
        <v>48.51</v>
      </c>
      <c r="D1050">
        <v>48.51</v>
      </c>
      <c r="E1050">
        <v>11</v>
      </c>
      <c r="G1050">
        <v>8</v>
      </c>
      <c r="H1050">
        <v>9</v>
      </c>
      <c r="J1050" s="44" t="s">
        <v>347</v>
      </c>
      <c r="K1050" s="63" t="s">
        <v>191</v>
      </c>
      <c r="L1050" s="27" t="s">
        <v>135</v>
      </c>
      <c r="M1050" s="103"/>
      <c r="N1050">
        <v>120</v>
      </c>
      <c r="O1050">
        <v>121</v>
      </c>
      <c r="P1050">
        <v>1132</v>
      </c>
      <c r="S1050">
        <v>142</v>
      </c>
      <c r="U1050" s="30" t="str">
        <f>VLOOKUP(AF1050, method!$A$1:$B$15, 2, 0)</f>
        <v>放頭</v>
      </c>
      <c r="V1050">
        <v>1800</v>
      </c>
      <c r="W1050">
        <v>1</v>
      </c>
      <c r="X1050">
        <v>8</v>
      </c>
      <c r="Y1050">
        <v>12</v>
      </c>
      <c r="Z1050">
        <v>24</v>
      </c>
      <c r="AA1050" s="39" t="s">
        <v>369</v>
      </c>
      <c r="AB1050" s="35" t="s">
        <v>377</v>
      </c>
      <c r="AC1050">
        <v>3</v>
      </c>
      <c r="AD1050">
        <v>62</v>
      </c>
      <c r="AE1050" s="37" t="s">
        <v>382</v>
      </c>
      <c r="AF1050">
        <v>1</v>
      </c>
      <c r="AG1050">
        <v>3</v>
      </c>
      <c r="AH1050">
        <v>3</v>
      </c>
      <c r="AI1050">
        <v>3</v>
      </c>
      <c r="AJ1050">
        <v>11</v>
      </c>
      <c r="AL1050" t="s">
        <v>223</v>
      </c>
      <c r="AX1050" t="s">
        <v>1395</v>
      </c>
    </row>
    <row r="1051" spans="1:50" hidden="1" x14ac:dyDescent="0.25">
      <c r="A1051" s="22" t="s">
        <v>203</v>
      </c>
      <c r="B1051" s="27" t="s">
        <v>220</v>
      </c>
      <c r="C1051">
        <v>50.51</v>
      </c>
      <c r="D1051">
        <v>50.71</v>
      </c>
      <c r="E1051">
        <v>10</v>
      </c>
      <c r="G1051">
        <v>8</v>
      </c>
      <c r="H1051">
        <v>4</v>
      </c>
      <c r="J1051" s="44" t="s">
        <v>347</v>
      </c>
      <c r="K1051" s="62" t="s">
        <v>154</v>
      </c>
      <c r="L1051" s="27" t="s">
        <v>135</v>
      </c>
      <c r="M1051" s="103"/>
      <c r="N1051">
        <v>120</v>
      </c>
      <c r="O1051">
        <v>120</v>
      </c>
      <c r="P1051">
        <v>1130</v>
      </c>
      <c r="S1051">
        <v>67</v>
      </c>
      <c r="U1051" s="32" t="str">
        <f>VLOOKUP(AF1051, method!$A$1:$B$15, 2, 0)</f>
        <v>中前</v>
      </c>
      <c r="V1051">
        <v>1800</v>
      </c>
      <c r="W1051">
        <v>1</v>
      </c>
      <c r="X1051">
        <v>6</v>
      </c>
      <c r="Y1051">
        <v>11</v>
      </c>
      <c r="Z1051">
        <v>24</v>
      </c>
      <c r="AA1051" s="40" t="s">
        <v>376</v>
      </c>
      <c r="AB1051" s="35" t="s">
        <v>377</v>
      </c>
      <c r="AC1051">
        <v>3</v>
      </c>
      <c r="AD1051">
        <v>64</v>
      </c>
      <c r="AE1051" s="37" t="s">
        <v>668</v>
      </c>
      <c r="AF1051">
        <v>4</v>
      </c>
      <c r="AG1051">
        <v>4</v>
      </c>
      <c r="AH1051">
        <v>5</v>
      </c>
      <c r="AI1051">
        <v>6</v>
      </c>
      <c r="AJ1051">
        <v>10</v>
      </c>
      <c r="AL1051" t="s">
        <v>223</v>
      </c>
      <c r="AX1051" t="s">
        <v>1395</v>
      </c>
    </row>
    <row r="1052" spans="1:50" hidden="1" x14ac:dyDescent="0.25">
      <c r="A1052" s="22" t="s">
        <v>203</v>
      </c>
      <c r="B1052" s="27" t="s">
        <v>220</v>
      </c>
      <c r="C1052">
        <v>41.79</v>
      </c>
      <c r="D1052">
        <v>41.69</v>
      </c>
      <c r="E1052">
        <v>11</v>
      </c>
      <c r="G1052">
        <v>8</v>
      </c>
      <c r="H1052">
        <v>10</v>
      </c>
      <c r="J1052" s="44" t="s">
        <v>347</v>
      </c>
      <c r="K1052" s="61" t="s">
        <v>128</v>
      </c>
      <c r="L1052" s="27" t="s">
        <v>135</v>
      </c>
      <c r="M1052" s="103"/>
      <c r="N1052">
        <v>120</v>
      </c>
      <c r="O1052">
        <v>123</v>
      </c>
      <c r="P1052">
        <v>1129</v>
      </c>
      <c r="S1052">
        <v>92</v>
      </c>
      <c r="U1052" s="33" t="str">
        <f>VLOOKUP(AF1052, method!$A$1:$B$15, 2, 0)</f>
        <v>留後</v>
      </c>
      <c r="V1052">
        <v>1650</v>
      </c>
      <c r="W1052">
        <v>1</v>
      </c>
      <c r="X1052">
        <v>23</v>
      </c>
      <c r="Y1052">
        <v>10</v>
      </c>
      <c r="Z1052">
        <v>24</v>
      </c>
      <c r="AA1052" s="41" t="s">
        <v>400</v>
      </c>
      <c r="AB1052" s="35" t="s">
        <v>377</v>
      </c>
      <c r="AC1052">
        <v>3</v>
      </c>
      <c r="AD1052">
        <v>64</v>
      </c>
      <c r="AE1052" s="37" t="s">
        <v>402</v>
      </c>
      <c r="AF1052">
        <v>11</v>
      </c>
      <c r="AG1052">
        <v>11</v>
      </c>
      <c r="AH1052">
        <v>12</v>
      </c>
      <c r="AI1052">
        <v>11</v>
      </c>
      <c r="AL1052" t="s">
        <v>770</v>
      </c>
      <c r="AX1052" t="s">
        <v>1395</v>
      </c>
    </row>
    <row r="1053" spans="1:50" hidden="1" x14ac:dyDescent="0.25">
      <c r="A1053" s="22" t="s">
        <v>203</v>
      </c>
      <c r="B1053" s="28" t="s">
        <v>222</v>
      </c>
      <c r="C1053">
        <v>57.81</v>
      </c>
      <c r="D1053">
        <v>57.51</v>
      </c>
      <c r="E1053" s="106">
        <v>9</v>
      </c>
      <c r="G1053">
        <v>6</v>
      </c>
      <c r="H1053">
        <v>11</v>
      </c>
      <c r="J1053" s="57" t="s">
        <v>77</v>
      </c>
      <c r="K1053" s="61" t="s">
        <v>128</v>
      </c>
      <c r="L1053" s="22" t="s">
        <v>70</v>
      </c>
      <c r="M1053" s="98"/>
      <c r="N1053">
        <v>121</v>
      </c>
      <c r="O1053">
        <v>125</v>
      </c>
      <c r="P1053">
        <v>1228</v>
      </c>
      <c r="S1053">
        <v>61</v>
      </c>
      <c r="U1053" s="31" t="str">
        <f>VLOOKUP(AF1053, method!$A$1:$B$15, 2, 0)</f>
        <v>中後</v>
      </c>
      <c r="V1053">
        <v>1000</v>
      </c>
      <c r="W1053">
        <v>0</v>
      </c>
      <c r="X1053">
        <v>17</v>
      </c>
      <c r="Y1053">
        <v>5</v>
      </c>
      <c r="Z1053">
        <v>26</v>
      </c>
      <c r="AA1053" s="39" t="s">
        <v>430</v>
      </c>
      <c r="AB1053" s="36" t="s">
        <v>459</v>
      </c>
      <c r="AC1053">
        <v>4</v>
      </c>
      <c r="AD1053">
        <v>50</v>
      </c>
      <c r="AE1053" s="37" t="s">
        <v>640</v>
      </c>
      <c r="AF1053">
        <v>10</v>
      </c>
      <c r="AG1053">
        <v>10</v>
      </c>
      <c r="AH1053">
        <v>9</v>
      </c>
      <c r="AL1053" t="s">
        <v>771</v>
      </c>
      <c r="AX1053" t="s">
        <v>1395</v>
      </c>
    </row>
    <row r="1054" spans="1:50" x14ac:dyDescent="0.25">
      <c r="A1054" s="22" t="s">
        <v>203</v>
      </c>
      <c r="B1054" s="26" t="s">
        <v>218</v>
      </c>
      <c r="C1054">
        <v>9.7799999999999994</v>
      </c>
      <c r="D1054">
        <v>9.7799999999999994</v>
      </c>
      <c r="E1054" s="106">
        <v>8</v>
      </c>
      <c r="G1054">
        <v>10</v>
      </c>
      <c r="H1054">
        <v>4</v>
      </c>
      <c r="J1054" s="49" t="s">
        <v>349</v>
      </c>
      <c r="K1054" s="66" t="s">
        <v>356</v>
      </c>
      <c r="L1054" s="23" t="s">
        <v>47</v>
      </c>
      <c r="M1054" s="99"/>
      <c r="N1054">
        <v>124</v>
      </c>
      <c r="O1054">
        <v>130</v>
      </c>
      <c r="P1054">
        <v>1047</v>
      </c>
      <c r="S1054">
        <v>3.9</v>
      </c>
      <c r="U1054" s="32" t="str">
        <f>VLOOKUP(AF1054, method!$A$1:$B$15, 2, 0)</f>
        <v>中前</v>
      </c>
      <c r="V1054" s="42">
        <v>1200</v>
      </c>
      <c r="W1054">
        <v>1</v>
      </c>
      <c r="X1054">
        <v>24</v>
      </c>
      <c r="Y1054">
        <v>5</v>
      </c>
      <c r="Z1054">
        <v>26</v>
      </c>
      <c r="AA1054" s="39" t="s">
        <v>369</v>
      </c>
      <c r="AB1054" s="35" t="s">
        <v>370</v>
      </c>
      <c r="AC1054">
        <v>4</v>
      </c>
      <c r="AD1054">
        <v>53</v>
      </c>
      <c r="AE1054" s="37">
        <v>3</v>
      </c>
      <c r="AF1054">
        <v>4</v>
      </c>
      <c r="AG1054">
        <v>4</v>
      </c>
      <c r="AH1054">
        <v>8</v>
      </c>
      <c r="AL1054" t="s">
        <v>18</v>
      </c>
    </row>
    <row r="1055" spans="1:50" hidden="1" x14ac:dyDescent="0.25">
      <c r="A1055" s="22" t="s">
        <v>203</v>
      </c>
      <c r="B1055" s="28" t="s">
        <v>222</v>
      </c>
      <c r="C1055">
        <v>56.42</v>
      </c>
      <c r="D1055">
        <v>56.019999999999996</v>
      </c>
      <c r="E1055" s="106">
        <v>6</v>
      </c>
      <c r="G1055">
        <v>6</v>
      </c>
      <c r="H1055">
        <v>11</v>
      </c>
      <c r="J1055" s="57" t="s">
        <v>77</v>
      </c>
      <c r="K1055" s="48" t="s">
        <v>37</v>
      </c>
      <c r="L1055" s="22" t="s">
        <v>70</v>
      </c>
      <c r="M1055" s="98"/>
      <c r="N1055">
        <v>121</v>
      </c>
      <c r="O1055">
        <v>127</v>
      </c>
      <c r="P1055">
        <v>1187</v>
      </c>
      <c r="S1055">
        <v>30</v>
      </c>
      <c r="U1055" s="32" t="str">
        <f>VLOOKUP(AF1055, method!$A$1:$B$15, 2, 0)</f>
        <v>中前</v>
      </c>
      <c r="V1055">
        <v>1000</v>
      </c>
      <c r="W1055">
        <v>0</v>
      </c>
      <c r="X1055">
        <v>6</v>
      </c>
      <c r="Y1055">
        <v>4</v>
      </c>
      <c r="Z1055">
        <v>26</v>
      </c>
      <c r="AA1055" s="39" t="s">
        <v>390</v>
      </c>
      <c r="AB1055" s="35" t="s">
        <v>377</v>
      </c>
      <c r="AC1055">
        <v>4</v>
      </c>
      <c r="AD1055">
        <v>52</v>
      </c>
      <c r="AE1055" s="37" t="s">
        <v>414</v>
      </c>
      <c r="AF1055">
        <v>6</v>
      </c>
      <c r="AG1055">
        <v>10</v>
      </c>
      <c r="AH1055">
        <v>6</v>
      </c>
      <c r="AL1055" t="s">
        <v>181</v>
      </c>
      <c r="AX1055" t="s">
        <v>1395</v>
      </c>
    </row>
    <row r="1056" spans="1:50" x14ac:dyDescent="0.25">
      <c r="A1056" s="22" t="s">
        <v>203</v>
      </c>
      <c r="B1056" s="20" t="s">
        <v>233</v>
      </c>
      <c r="C1056">
        <v>9.83</v>
      </c>
      <c r="D1056">
        <v>9.7299999999999986</v>
      </c>
      <c r="E1056" s="107">
        <v>2</v>
      </c>
      <c r="F1056" s="90"/>
      <c r="G1056">
        <v>14</v>
      </c>
      <c r="H1056">
        <v>9</v>
      </c>
      <c r="J1056" s="54" t="s">
        <v>64</v>
      </c>
      <c r="K1056" s="75" t="s">
        <v>346</v>
      </c>
      <c r="L1056" s="27" t="s">
        <v>135</v>
      </c>
      <c r="M1056" s="103"/>
      <c r="N1056">
        <v>117</v>
      </c>
      <c r="O1056">
        <v>127</v>
      </c>
      <c r="P1056">
        <v>1163</v>
      </c>
      <c r="S1056">
        <v>8.1</v>
      </c>
      <c r="U1056" s="31" t="str">
        <f>VLOOKUP(AF1056, method!$A$1:$B$15, 2, 0)</f>
        <v>中後</v>
      </c>
      <c r="V1056" s="42">
        <v>1200</v>
      </c>
      <c r="W1056">
        <v>1</v>
      </c>
      <c r="X1056">
        <v>1</v>
      </c>
      <c r="Y1056">
        <v>1</v>
      </c>
      <c r="Z1056">
        <v>26</v>
      </c>
      <c r="AA1056" s="39" t="s">
        <v>390</v>
      </c>
      <c r="AB1056" s="35" t="s">
        <v>377</v>
      </c>
      <c r="AC1056">
        <v>5</v>
      </c>
      <c r="AD1056">
        <v>34</v>
      </c>
      <c r="AE1056" s="38" t="s">
        <v>463</v>
      </c>
      <c r="AF1056">
        <v>10</v>
      </c>
      <c r="AG1056">
        <v>9</v>
      </c>
      <c r="AH1056">
        <v>2</v>
      </c>
      <c r="AL1056" t="s">
        <v>773</v>
      </c>
    </row>
    <row r="1057" spans="1:50" hidden="1" x14ac:dyDescent="0.25">
      <c r="A1057" s="22" t="s">
        <v>203</v>
      </c>
      <c r="B1057" s="17" t="s">
        <v>225</v>
      </c>
      <c r="C1057">
        <v>23.53</v>
      </c>
      <c r="D1057">
        <v>23.73</v>
      </c>
      <c r="E1057" s="106">
        <v>13</v>
      </c>
      <c r="G1057">
        <v>12</v>
      </c>
      <c r="H1057">
        <v>2</v>
      </c>
      <c r="J1057" s="63" t="s">
        <v>191</v>
      </c>
      <c r="K1057" s="53" t="s">
        <v>60</v>
      </c>
      <c r="L1057" s="25" t="s">
        <v>138</v>
      </c>
      <c r="M1057" s="101"/>
      <c r="N1057">
        <v>119</v>
      </c>
      <c r="O1057">
        <v>125</v>
      </c>
      <c r="P1057">
        <v>1083</v>
      </c>
      <c r="S1057">
        <v>26</v>
      </c>
      <c r="U1057" s="30" t="str">
        <f>VLOOKUP(AF1057, method!$A$1:$B$15, 2, 0)</f>
        <v>放頭</v>
      </c>
      <c r="V1057">
        <v>1400</v>
      </c>
      <c r="W1057">
        <v>1</v>
      </c>
      <c r="X1057">
        <v>24</v>
      </c>
      <c r="Y1057">
        <v>5</v>
      </c>
      <c r="Z1057">
        <v>26</v>
      </c>
      <c r="AA1057" s="39" t="s">
        <v>369</v>
      </c>
      <c r="AB1057" s="35" t="s">
        <v>370</v>
      </c>
      <c r="AC1057">
        <v>4</v>
      </c>
      <c r="AD1057">
        <v>50</v>
      </c>
      <c r="AE1057" s="37">
        <v>9</v>
      </c>
      <c r="AF1057">
        <v>1</v>
      </c>
      <c r="AG1057">
        <v>3</v>
      </c>
      <c r="AH1057">
        <v>3</v>
      </c>
      <c r="AI1057">
        <v>13</v>
      </c>
      <c r="AL1057" t="s">
        <v>385</v>
      </c>
      <c r="AX1057" t="s">
        <v>1395</v>
      </c>
    </row>
    <row r="1058" spans="1:50" hidden="1" x14ac:dyDescent="0.25">
      <c r="A1058" s="22" t="s">
        <v>203</v>
      </c>
      <c r="B1058" s="17" t="s">
        <v>225</v>
      </c>
      <c r="C1058">
        <v>11.17</v>
      </c>
      <c r="D1058">
        <v>11.069999999999999</v>
      </c>
      <c r="E1058" s="106">
        <v>5</v>
      </c>
      <c r="G1058">
        <v>12</v>
      </c>
      <c r="H1058">
        <v>8</v>
      </c>
      <c r="J1058" s="63" t="s">
        <v>191</v>
      </c>
      <c r="K1058" s="53" t="s">
        <v>60</v>
      </c>
      <c r="L1058" s="25" t="s">
        <v>138</v>
      </c>
      <c r="M1058" s="101"/>
      <c r="N1058">
        <v>119</v>
      </c>
      <c r="O1058">
        <v>128</v>
      </c>
      <c r="P1058">
        <v>1068</v>
      </c>
      <c r="S1058">
        <v>28</v>
      </c>
      <c r="U1058" s="32" t="str">
        <f>VLOOKUP(AF1058, method!$A$1:$B$15, 2, 0)</f>
        <v>中前</v>
      </c>
      <c r="V1058" s="42">
        <v>1200</v>
      </c>
      <c r="W1058">
        <v>1</v>
      </c>
      <c r="X1058">
        <v>6</v>
      </c>
      <c r="Y1058">
        <v>5</v>
      </c>
      <c r="Z1058">
        <v>26</v>
      </c>
      <c r="AA1058" s="41" t="s">
        <v>400</v>
      </c>
      <c r="AB1058" s="35" t="s">
        <v>377</v>
      </c>
      <c r="AC1058">
        <v>4</v>
      </c>
      <c r="AD1058">
        <v>52</v>
      </c>
      <c r="AE1058" s="37" t="s">
        <v>410</v>
      </c>
      <c r="AF1058">
        <v>6</v>
      </c>
      <c r="AG1058">
        <v>7</v>
      </c>
      <c r="AH1058">
        <v>5</v>
      </c>
      <c r="AL1058" t="s">
        <v>385</v>
      </c>
      <c r="AX1058" t="s">
        <v>1395</v>
      </c>
    </row>
    <row r="1059" spans="1:50" hidden="1" x14ac:dyDescent="0.25">
      <c r="A1059" s="22" t="s">
        <v>203</v>
      </c>
      <c r="B1059" s="17" t="s">
        <v>225</v>
      </c>
      <c r="C1059">
        <v>10.18</v>
      </c>
      <c r="D1059">
        <v>9.879999999999999</v>
      </c>
      <c r="E1059">
        <v>8</v>
      </c>
      <c r="G1059">
        <v>12</v>
      </c>
      <c r="H1059">
        <v>11</v>
      </c>
      <c r="J1059" s="63" t="s">
        <v>191</v>
      </c>
      <c r="K1059" s="53" t="s">
        <v>60</v>
      </c>
      <c r="L1059" s="25" t="s">
        <v>138</v>
      </c>
      <c r="M1059" s="101"/>
      <c r="N1059">
        <v>119</v>
      </c>
      <c r="O1059">
        <v>127</v>
      </c>
      <c r="P1059">
        <v>1064</v>
      </c>
      <c r="S1059">
        <v>19</v>
      </c>
      <c r="U1059" s="33" t="str">
        <f>VLOOKUP(AF1059, method!$A$1:$B$15, 2, 0)</f>
        <v>留後</v>
      </c>
      <c r="V1059" s="42">
        <v>1200</v>
      </c>
      <c r="W1059">
        <v>1</v>
      </c>
      <c r="X1059">
        <v>18</v>
      </c>
      <c r="Y1059">
        <v>3</v>
      </c>
      <c r="Z1059">
        <v>26</v>
      </c>
      <c r="AA1059" s="40" t="s">
        <v>376</v>
      </c>
      <c r="AB1059" s="35" t="s">
        <v>370</v>
      </c>
      <c r="AC1059">
        <v>4</v>
      </c>
      <c r="AD1059">
        <v>52</v>
      </c>
      <c r="AE1059" s="37">
        <v>4</v>
      </c>
      <c r="AF1059">
        <v>11</v>
      </c>
      <c r="AG1059">
        <v>9</v>
      </c>
      <c r="AH1059">
        <v>8</v>
      </c>
      <c r="AL1059" t="s">
        <v>385</v>
      </c>
      <c r="AX1059" t="s">
        <v>1395</v>
      </c>
    </row>
    <row r="1060" spans="1:50" hidden="1" x14ac:dyDescent="0.25">
      <c r="A1060" s="22" t="s">
        <v>203</v>
      </c>
      <c r="B1060" s="18" t="s">
        <v>228</v>
      </c>
      <c r="C1060">
        <v>23.68</v>
      </c>
      <c r="D1060">
        <v>23.48</v>
      </c>
      <c r="E1060" s="106">
        <v>11</v>
      </c>
      <c r="G1060">
        <v>5</v>
      </c>
      <c r="H1060">
        <v>3</v>
      </c>
      <c r="J1060" s="46" t="s">
        <v>351</v>
      </c>
      <c r="K1060" s="46" t="s">
        <v>351</v>
      </c>
      <c r="L1060" s="19" t="s">
        <v>28</v>
      </c>
      <c r="M1060" s="95"/>
      <c r="N1060">
        <v>112</v>
      </c>
      <c r="O1060">
        <v>118</v>
      </c>
      <c r="P1060">
        <v>1186</v>
      </c>
      <c r="S1060">
        <v>67</v>
      </c>
      <c r="U1060" s="32" t="str">
        <f>VLOOKUP(AF1060, method!$A$1:$B$15, 2, 0)</f>
        <v>中前</v>
      </c>
      <c r="V1060">
        <v>1400</v>
      </c>
      <c r="W1060">
        <v>1</v>
      </c>
      <c r="X1060">
        <v>7</v>
      </c>
      <c r="Y1060">
        <v>6</v>
      </c>
      <c r="Z1060">
        <v>26</v>
      </c>
      <c r="AA1060" s="39" t="s">
        <v>413</v>
      </c>
      <c r="AB1060" s="35" t="s">
        <v>377</v>
      </c>
      <c r="AC1060">
        <v>4</v>
      </c>
      <c r="AD1060">
        <v>48</v>
      </c>
      <c r="AE1060" s="37" t="s">
        <v>497</v>
      </c>
      <c r="AF1060">
        <v>4</v>
      </c>
      <c r="AG1060">
        <v>6</v>
      </c>
      <c r="AH1060">
        <v>7</v>
      </c>
      <c r="AI1060">
        <v>11</v>
      </c>
      <c r="AL1060" t="s">
        <v>106</v>
      </c>
      <c r="AX1060" t="s">
        <v>1395</v>
      </c>
    </row>
    <row r="1061" spans="1:50" hidden="1" x14ac:dyDescent="0.25">
      <c r="A1061" s="22" t="s">
        <v>203</v>
      </c>
      <c r="B1061" s="18" t="s">
        <v>228</v>
      </c>
      <c r="C1061">
        <v>23.51</v>
      </c>
      <c r="D1061">
        <v>22.910000000000004</v>
      </c>
      <c r="E1061" s="106">
        <v>12</v>
      </c>
      <c r="G1061">
        <v>5</v>
      </c>
      <c r="H1061">
        <v>12</v>
      </c>
      <c r="J1061" s="46" t="s">
        <v>351</v>
      </c>
      <c r="K1061" s="45" t="s">
        <v>22</v>
      </c>
      <c r="L1061" s="19" t="s">
        <v>28</v>
      </c>
      <c r="M1061" s="95"/>
      <c r="N1061">
        <v>112</v>
      </c>
      <c r="O1061">
        <v>125</v>
      </c>
      <c r="P1061">
        <v>1187</v>
      </c>
      <c r="S1061">
        <v>283</v>
      </c>
      <c r="U1061" s="33" t="str">
        <f>VLOOKUP(AF1061, method!$A$1:$B$15, 2, 0)</f>
        <v>留後</v>
      </c>
      <c r="V1061">
        <v>1400</v>
      </c>
      <c r="W1061">
        <v>1</v>
      </c>
      <c r="X1061">
        <v>12</v>
      </c>
      <c r="Y1061">
        <v>4</v>
      </c>
      <c r="Z1061">
        <v>26</v>
      </c>
      <c r="AA1061" s="39" t="s">
        <v>413</v>
      </c>
      <c r="AB1061" s="35" t="s">
        <v>377</v>
      </c>
      <c r="AC1061">
        <v>4</v>
      </c>
      <c r="AD1061">
        <v>50</v>
      </c>
      <c r="AE1061" s="37" t="s">
        <v>497</v>
      </c>
      <c r="AF1061">
        <v>12</v>
      </c>
      <c r="AG1061">
        <v>11</v>
      </c>
      <c r="AH1061">
        <v>11</v>
      </c>
      <c r="AI1061">
        <v>12</v>
      </c>
      <c r="AL1061" t="s">
        <v>385</v>
      </c>
      <c r="AX1061" t="s">
        <v>1395</v>
      </c>
    </row>
    <row r="1062" spans="1:50" hidden="1" x14ac:dyDescent="0.25">
      <c r="A1062" s="22" t="s">
        <v>203</v>
      </c>
      <c r="B1062" s="18" t="s">
        <v>228</v>
      </c>
      <c r="C1062">
        <v>22.5</v>
      </c>
      <c r="D1062">
        <v>22</v>
      </c>
      <c r="E1062" s="106">
        <v>13</v>
      </c>
      <c r="G1062">
        <v>5</v>
      </c>
      <c r="H1062">
        <v>7</v>
      </c>
      <c r="J1062" s="46" t="s">
        <v>351</v>
      </c>
      <c r="K1062" s="48" t="s">
        <v>37</v>
      </c>
      <c r="L1062" s="19" t="s">
        <v>28</v>
      </c>
      <c r="M1062" s="95"/>
      <c r="N1062">
        <v>112</v>
      </c>
      <c r="O1062">
        <v>127</v>
      </c>
      <c r="P1062">
        <v>1188</v>
      </c>
      <c r="S1062">
        <v>149</v>
      </c>
      <c r="U1062" s="30" t="str">
        <f>VLOOKUP(AF1062, method!$A$1:$B$15, 2, 0)</f>
        <v>放頭</v>
      </c>
      <c r="V1062">
        <v>1400</v>
      </c>
      <c r="W1062">
        <v>1</v>
      </c>
      <c r="X1062">
        <v>22</v>
      </c>
      <c r="Y1062">
        <v>3</v>
      </c>
      <c r="Z1062">
        <v>26</v>
      </c>
      <c r="AA1062" s="39" t="s">
        <v>369</v>
      </c>
      <c r="AB1062" s="35" t="s">
        <v>370</v>
      </c>
      <c r="AC1062">
        <v>4</v>
      </c>
      <c r="AD1062">
        <v>52</v>
      </c>
      <c r="AE1062" s="37" t="s">
        <v>408</v>
      </c>
      <c r="AF1062">
        <v>2</v>
      </c>
      <c r="AG1062">
        <v>4</v>
      </c>
      <c r="AH1062">
        <v>3</v>
      </c>
      <c r="AI1062">
        <v>13</v>
      </c>
      <c r="AL1062" t="s">
        <v>385</v>
      </c>
      <c r="AX1062" t="s">
        <v>1395</v>
      </c>
    </row>
    <row r="1063" spans="1:50" x14ac:dyDescent="0.25">
      <c r="A1063" s="22" t="s">
        <v>203</v>
      </c>
      <c r="B1063" s="20" t="s">
        <v>233</v>
      </c>
      <c r="C1063">
        <v>9.8699999999999992</v>
      </c>
      <c r="D1063">
        <v>9.77</v>
      </c>
      <c r="E1063" s="106">
        <v>6</v>
      </c>
      <c r="G1063">
        <v>14</v>
      </c>
      <c r="H1063">
        <v>3</v>
      </c>
      <c r="J1063" s="54" t="s">
        <v>64</v>
      </c>
      <c r="K1063" s="50" t="s">
        <v>46</v>
      </c>
      <c r="L1063" s="27" t="s">
        <v>135</v>
      </c>
      <c r="M1063" s="103"/>
      <c r="N1063">
        <v>117</v>
      </c>
      <c r="O1063">
        <v>133</v>
      </c>
      <c r="P1063">
        <v>1170</v>
      </c>
      <c r="S1063">
        <v>3.4</v>
      </c>
      <c r="U1063" s="32" t="str">
        <f>VLOOKUP(AF1063, method!$A$1:$B$15, 2, 0)</f>
        <v>中前</v>
      </c>
      <c r="V1063" s="42">
        <v>1200</v>
      </c>
      <c r="W1063">
        <v>1</v>
      </c>
      <c r="X1063">
        <v>6</v>
      </c>
      <c r="Y1063">
        <v>4</v>
      </c>
      <c r="Z1063">
        <v>26</v>
      </c>
      <c r="AA1063" s="39" t="s">
        <v>390</v>
      </c>
      <c r="AB1063" s="35" t="s">
        <v>377</v>
      </c>
      <c r="AC1063">
        <v>5</v>
      </c>
      <c r="AD1063">
        <v>38</v>
      </c>
      <c r="AE1063" s="37" t="s">
        <v>436</v>
      </c>
      <c r="AF1063">
        <v>6</v>
      </c>
      <c r="AG1063">
        <v>5</v>
      </c>
      <c r="AH1063">
        <v>6</v>
      </c>
      <c r="AL1063" t="s">
        <v>223</v>
      </c>
    </row>
    <row r="1064" spans="1:50" x14ac:dyDescent="0.25">
      <c r="A1064" s="22" t="s">
        <v>203</v>
      </c>
      <c r="B1064" s="20" t="s">
        <v>233</v>
      </c>
      <c r="C1064">
        <v>9.9499999999999993</v>
      </c>
      <c r="D1064">
        <v>10.249999999999998</v>
      </c>
      <c r="E1064" s="107">
        <v>2</v>
      </c>
      <c r="F1064" s="90"/>
      <c r="G1064">
        <v>14</v>
      </c>
      <c r="H1064">
        <v>2</v>
      </c>
      <c r="J1064" s="54" t="s">
        <v>64</v>
      </c>
      <c r="K1064" s="50" t="s">
        <v>46</v>
      </c>
      <c r="L1064" s="27" t="s">
        <v>135</v>
      </c>
      <c r="M1064" s="103"/>
      <c r="N1064">
        <v>117</v>
      </c>
      <c r="O1064">
        <v>127</v>
      </c>
      <c r="P1064">
        <v>1137</v>
      </c>
      <c r="S1064">
        <v>3.6</v>
      </c>
      <c r="U1064" s="32" t="str">
        <f>VLOOKUP(AF1064, method!$A$1:$B$15, 2, 0)</f>
        <v>中前</v>
      </c>
      <c r="V1064" s="42">
        <v>1200</v>
      </c>
      <c r="W1064">
        <v>1</v>
      </c>
      <c r="X1064">
        <v>19</v>
      </c>
      <c r="Y1064">
        <v>2</v>
      </c>
      <c r="Z1064">
        <v>26</v>
      </c>
      <c r="AA1064" s="39" t="s">
        <v>369</v>
      </c>
      <c r="AB1064" s="35" t="s">
        <v>377</v>
      </c>
      <c r="AC1064">
        <v>5</v>
      </c>
      <c r="AD1064">
        <v>31</v>
      </c>
      <c r="AE1064" s="38" t="s">
        <v>470</v>
      </c>
      <c r="AF1064">
        <v>4</v>
      </c>
      <c r="AG1064">
        <v>4</v>
      </c>
      <c r="AH1064">
        <v>2</v>
      </c>
      <c r="AL1064" t="s">
        <v>223</v>
      </c>
    </row>
    <row r="1065" spans="1:50" hidden="1" x14ac:dyDescent="0.25">
      <c r="A1065" s="22" t="s">
        <v>203</v>
      </c>
      <c r="B1065" s="19" t="s">
        <v>230</v>
      </c>
      <c r="C1065">
        <v>56.53</v>
      </c>
      <c r="D1065">
        <v>56.53</v>
      </c>
      <c r="E1065" s="106">
        <v>5</v>
      </c>
      <c r="G1065">
        <v>9</v>
      </c>
      <c r="H1065">
        <v>5</v>
      </c>
      <c r="J1065" s="55" t="s">
        <v>69</v>
      </c>
      <c r="K1065" s="55" t="s">
        <v>69</v>
      </c>
      <c r="L1065" s="17" t="s">
        <v>90</v>
      </c>
      <c r="M1065" s="93"/>
      <c r="N1065">
        <v>118</v>
      </c>
      <c r="O1065">
        <v>123</v>
      </c>
      <c r="P1065">
        <v>1142</v>
      </c>
      <c r="S1065">
        <v>16</v>
      </c>
      <c r="U1065" s="31" t="str">
        <f>VLOOKUP(AF1065, method!$A$1:$B$15, 2, 0)</f>
        <v>中後</v>
      </c>
      <c r="V1065">
        <v>1000</v>
      </c>
      <c r="W1065">
        <v>0</v>
      </c>
      <c r="X1065">
        <v>21</v>
      </c>
      <c r="Y1065">
        <v>6</v>
      </c>
      <c r="Z1065">
        <v>26</v>
      </c>
      <c r="AA1065" s="39" t="s">
        <v>369</v>
      </c>
      <c r="AB1065" s="35" t="s">
        <v>377</v>
      </c>
      <c r="AC1065">
        <v>4</v>
      </c>
      <c r="AD1065">
        <v>47</v>
      </c>
      <c r="AE1065" s="38" t="s">
        <v>511</v>
      </c>
      <c r="AF1065">
        <v>10</v>
      </c>
      <c r="AG1065">
        <v>8</v>
      </c>
      <c r="AH1065">
        <v>5</v>
      </c>
      <c r="AL1065" t="s">
        <v>66</v>
      </c>
      <c r="AX1065" t="s">
        <v>1395</v>
      </c>
    </row>
    <row r="1066" spans="1:50" x14ac:dyDescent="0.25">
      <c r="A1066" s="22" t="s">
        <v>203</v>
      </c>
      <c r="B1066" s="20" t="s">
        <v>233</v>
      </c>
      <c r="C1066">
        <v>9.9499999999999993</v>
      </c>
      <c r="D1066">
        <v>9.5499999999999989</v>
      </c>
      <c r="E1066" s="107">
        <v>3</v>
      </c>
      <c r="F1066" s="90"/>
      <c r="G1066">
        <v>14</v>
      </c>
      <c r="H1066">
        <v>11</v>
      </c>
      <c r="J1066" s="54" t="s">
        <v>64</v>
      </c>
      <c r="K1066" s="75" t="s">
        <v>346</v>
      </c>
      <c r="L1066" s="27" t="s">
        <v>135</v>
      </c>
      <c r="M1066" s="103"/>
      <c r="N1066">
        <v>117</v>
      </c>
      <c r="O1066">
        <v>128</v>
      </c>
      <c r="P1066">
        <v>1155</v>
      </c>
      <c r="S1066">
        <v>6.1</v>
      </c>
      <c r="U1066" s="32" t="str">
        <f>VLOOKUP(AF1066, method!$A$1:$B$15, 2, 0)</f>
        <v>中前</v>
      </c>
      <c r="V1066" s="42">
        <v>1200</v>
      </c>
      <c r="W1066">
        <v>1</v>
      </c>
      <c r="X1066">
        <v>11</v>
      </c>
      <c r="Y1066">
        <v>1</v>
      </c>
      <c r="Z1066">
        <v>26</v>
      </c>
      <c r="AA1066" s="39" t="s">
        <v>430</v>
      </c>
      <c r="AB1066" s="35" t="s">
        <v>370</v>
      </c>
      <c r="AC1066">
        <v>5</v>
      </c>
      <c r="AD1066">
        <v>35</v>
      </c>
      <c r="AE1066" s="38">
        <v>1</v>
      </c>
      <c r="AF1066">
        <v>6</v>
      </c>
      <c r="AG1066">
        <v>4</v>
      </c>
      <c r="AH1066">
        <v>3</v>
      </c>
      <c r="AL1066" t="s">
        <v>223</v>
      </c>
    </row>
    <row r="1067" spans="1:50" x14ac:dyDescent="0.25">
      <c r="A1067" s="22" t="s">
        <v>203</v>
      </c>
      <c r="B1067" s="18" t="s">
        <v>228</v>
      </c>
      <c r="C1067">
        <v>9.99</v>
      </c>
      <c r="D1067">
        <v>9.49</v>
      </c>
      <c r="E1067" s="106">
        <v>10</v>
      </c>
      <c r="G1067">
        <v>5</v>
      </c>
      <c r="H1067">
        <v>8</v>
      </c>
      <c r="J1067" s="46" t="s">
        <v>351</v>
      </c>
      <c r="K1067" s="44" t="s">
        <v>347</v>
      </c>
      <c r="L1067" s="19" t="s">
        <v>28</v>
      </c>
      <c r="M1067" s="95"/>
      <c r="N1067">
        <v>112</v>
      </c>
      <c r="O1067">
        <v>127</v>
      </c>
      <c r="P1067">
        <v>1194</v>
      </c>
      <c r="S1067">
        <v>96</v>
      </c>
      <c r="U1067" s="33" t="str">
        <f>VLOOKUP(AF1067, method!$A$1:$B$15, 2, 0)</f>
        <v>留後</v>
      </c>
      <c r="V1067" s="42">
        <v>1200</v>
      </c>
      <c r="W1067">
        <v>1</v>
      </c>
      <c r="X1067">
        <v>22</v>
      </c>
      <c r="Y1067">
        <v>2</v>
      </c>
      <c r="Z1067">
        <v>26</v>
      </c>
      <c r="AA1067" s="39" t="s">
        <v>384</v>
      </c>
      <c r="AB1067" s="35" t="s">
        <v>377</v>
      </c>
      <c r="AC1067">
        <v>4</v>
      </c>
      <c r="AD1067">
        <v>52</v>
      </c>
      <c r="AE1067" s="37" t="s">
        <v>471</v>
      </c>
      <c r="AF1067">
        <v>13</v>
      </c>
      <c r="AG1067">
        <v>13</v>
      </c>
      <c r="AH1067">
        <v>10</v>
      </c>
      <c r="AL1067" t="s">
        <v>385</v>
      </c>
    </row>
    <row r="1068" spans="1:50" hidden="1" x14ac:dyDescent="0.25">
      <c r="A1068" s="22" t="s">
        <v>203</v>
      </c>
      <c r="B1068" s="19" t="s">
        <v>230</v>
      </c>
      <c r="C1068">
        <v>9.19</v>
      </c>
      <c r="D1068">
        <v>8.99</v>
      </c>
      <c r="E1068" s="15">
        <v>3</v>
      </c>
      <c r="F1068" s="90"/>
      <c r="G1068">
        <v>9</v>
      </c>
      <c r="H1068">
        <v>10</v>
      </c>
      <c r="J1068" s="55" t="s">
        <v>69</v>
      </c>
      <c r="K1068" s="55" t="s">
        <v>69</v>
      </c>
      <c r="L1068" s="17" t="s">
        <v>90</v>
      </c>
      <c r="M1068" s="93"/>
      <c r="N1068">
        <v>118</v>
      </c>
      <c r="O1068">
        <v>125</v>
      </c>
      <c r="P1068">
        <v>1161</v>
      </c>
      <c r="S1068">
        <v>7.9</v>
      </c>
      <c r="U1068" s="31" t="str">
        <f>VLOOKUP(AF1068, method!$A$1:$B$15, 2, 0)</f>
        <v>中後</v>
      </c>
      <c r="V1068" s="42">
        <v>1200</v>
      </c>
      <c r="W1068">
        <v>1</v>
      </c>
      <c r="X1068">
        <v>27</v>
      </c>
      <c r="Y1068">
        <v>12</v>
      </c>
      <c r="Z1068">
        <v>25</v>
      </c>
      <c r="AA1068" s="39" t="s">
        <v>384</v>
      </c>
      <c r="AB1068" s="35" t="s">
        <v>377</v>
      </c>
      <c r="AC1068">
        <v>4</v>
      </c>
      <c r="AD1068">
        <v>50</v>
      </c>
      <c r="AE1068" s="37" t="s">
        <v>531</v>
      </c>
      <c r="AF1068">
        <v>9</v>
      </c>
      <c r="AG1068">
        <v>8</v>
      </c>
      <c r="AH1068">
        <v>3</v>
      </c>
      <c r="AL1068" t="s">
        <v>66</v>
      </c>
      <c r="AX1068" t="s">
        <v>1395</v>
      </c>
    </row>
    <row r="1069" spans="1:50" hidden="1" x14ac:dyDescent="0.25">
      <c r="A1069" s="22" t="s">
        <v>203</v>
      </c>
      <c r="B1069" s="19" t="s">
        <v>230</v>
      </c>
      <c r="C1069">
        <v>22.58</v>
      </c>
      <c r="D1069">
        <v>22.279999999999998</v>
      </c>
      <c r="E1069">
        <v>11</v>
      </c>
      <c r="G1069">
        <v>9</v>
      </c>
      <c r="H1069">
        <v>7</v>
      </c>
      <c r="J1069" s="55" t="s">
        <v>69</v>
      </c>
      <c r="K1069" s="55" t="s">
        <v>69</v>
      </c>
      <c r="L1069" s="17" t="s">
        <v>90</v>
      </c>
      <c r="M1069" s="93"/>
      <c r="N1069">
        <v>118</v>
      </c>
      <c r="O1069">
        <v>127</v>
      </c>
      <c r="P1069">
        <v>1156</v>
      </c>
      <c r="S1069">
        <v>14</v>
      </c>
      <c r="U1069" s="30" t="str">
        <f>VLOOKUP(AF1069, method!$A$1:$B$15, 2, 0)</f>
        <v>放頭</v>
      </c>
      <c r="V1069">
        <v>1400</v>
      </c>
      <c r="W1069">
        <v>1</v>
      </c>
      <c r="X1069">
        <v>23</v>
      </c>
      <c r="Y1069">
        <v>11</v>
      </c>
      <c r="Z1069">
        <v>25</v>
      </c>
      <c r="AA1069" s="39" t="s">
        <v>390</v>
      </c>
      <c r="AB1069" s="35" t="s">
        <v>377</v>
      </c>
      <c r="AC1069">
        <v>4</v>
      </c>
      <c r="AD1069">
        <v>52</v>
      </c>
      <c r="AE1069" s="37" t="s">
        <v>416</v>
      </c>
      <c r="AF1069">
        <v>3</v>
      </c>
      <c r="AG1069">
        <v>4</v>
      </c>
      <c r="AH1069">
        <v>4</v>
      </c>
      <c r="AI1069">
        <v>11</v>
      </c>
      <c r="AL1069" t="s">
        <v>66</v>
      </c>
      <c r="AX1069" t="s">
        <v>1395</v>
      </c>
    </row>
    <row r="1070" spans="1:50" hidden="1" x14ac:dyDescent="0.25">
      <c r="A1070" s="22" t="s">
        <v>203</v>
      </c>
      <c r="B1070" s="19" t="s">
        <v>230</v>
      </c>
      <c r="C1070">
        <v>21.87</v>
      </c>
      <c r="D1070">
        <v>21.67</v>
      </c>
      <c r="E1070">
        <v>7</v>
      </c>
      <c r="G1070">
        <v>9</v>
      </c>
      <c r="H1070">
        <v>4</v>
      </c>
      <c r="J1070" s="55" t="s">
        <v>69</v>
      </c>
      <c r="K1070" s="47" t="s">
        <v>32</v>
      </c>
      <c r="L1070" s="17" t="s">
        <v>90</v>
      </c>
      <c r="M1070" s="93"/>
      <c r="N1070">
        <v>118</v>
      </c>
      <c r="O1070">
        <v>129</v>
      </c>
      <c r="P1070">
        <v>1140</v>
      </c>
      <c r="S1070">
        <v>8.5</v>
      </c>
      <c r="U1070" s="32" t="str">
        <f>VLOOKUP(AF1070, method!$A$1:$B$15, 2, 0)</f>
        <v>中前</v>
      </c>
      <c r="V1070">
        <v>1400</v>
      </c>
      <c r="W1070">
        <v>1</v>
      </c>
      <c r="X1070">
        <v>19</v>
      </c>
      <c r="Y1070">
        <v>10</v>
      </c>
      <c r="Z1070">
        <v>25</v>
      </c>
      <c r="AA1070" s="39" t="s">
        <v>430</v>
      </c>
      <c r="AB1070" s="35" t="s">
        <v>370</v>
      </c>
      <c r="AC1070">
        <v>4</v>
      </c>
      <c r="AD1070">
        <v>54</v>
      </c>
      <c r="AE1070" s="37" t="s">
        <v>440</v>
      </c>
      <c r="AF1070">
        <v>7</v>
      </c>
      <c r="AG1070">
        <v>7</v>
      </c>
      <c r="AH1070">
        <v>8</v>
      </c>
      <c r="AI1070">
        <v>7</v>
      </c>
      <c r="AL1070" t="s">
        <v>66</v>
      </c>
      <c r="AX1070" t="s">
        <v>1395</v>
      </c>
    </row>
    <row r="1071" spans="1:50" hidden="1" x14ac:dyDescent="0.25">
      <c r="A1071" s="22" t="s">
        <v>203</v>
      </c>
      <c r="B1071" s="19" t="s">
        <v>230</v>
      </c>
      <c r="C1071">
        <v>22.23</v>
      </c>
      <c r="D1071">
        <v>22.23</v>
      </c>
      <c r="E1071">
        <v>5</v>
      </c>
      <c r="G1071">
        <v>9</v>
      </c>
      <c r="H1071">
        <v>1</v>
      </c>
      <c r="J1071" s="55" t="s">
        <v>69</v>
      </c>
      <c r="K1071" s="55" t="s">
        <v>69</v>
      </c>
      <c r="L1071" s="17" t="s">
        <v>90</v>
      </c>
      <c r="M1071" s="93"/>
      <c r="N1071">
        <v>118</v>
      </c>
      <c r="O1071">
        <v>131</v>
      </c>
      <c r="P1071">
        <v>1131</v>
      </c>
      <c r="S1071">
        <v>4.5</v>
      </c>
      <c r="U1071" s="30" t="str">
        <f>VLOOKUP(AF1071, method!$A$1:$B$15, 2, 0)</f>
        <v>放頭</v>
      </c>
      <c r="V1071">
        <v>1400</v>
      </c>
      <c r="W1071">
        <v>1</v>
      </c>
      <c r="X1071">
        <v>1</v>
      </c>
      <c r="Y1071">
        <v>10</v>
      </c>
      <c r="Z1071">
        <v>25</v>
      </c>
      <c r="AA1071" s="39" t="s">
        <v>384</v>
      </c>
      <c r="AB1071" s="35" t="s">
        <v>370</v>
      </c>
      <c r="AC1071">
        <v>4</v>
      </c>
      <c r="AD1071">
        <v>54</v>
      </c>
      <c r="AE1071" s="37" t="s">
        <v>531</v>
      </c>
      <c r="AF1071">
        <v>3</v>
      </c>
      <c r="AG1071">
        <v>4</v>
      </c>
      <c r="AH1071">
        <v>4</v>
      </c>
      <c r="AI1071">
        <v>5</v>
      </c>
      <c r="AL1071" t="s">
        <v>66</v>
      </c>
      <c r="AX1071" t="s">
        <v>1395</v>
      </c>
    </row>
    <row r="1072" spans="1:50" hidden="1" x14ac:dyDescent="0.25">
      <c r="A1072" s="22" t="s">
        <v>203</v>
      </c>
      <c r="B1072" s="19" t="s">
        <v>230</v>
      </c>
      <c r="C1072">
        <v>9.5500000000000007</v>
      </c>
      <c r="D1072">
        <v>9.15</v>
      </c>
      <c r="E1072" s="15">
        <v>2</v>
      </c>
      <c r="F1072" s="90"/>
      <c r="G1072">
        <v>9</v>
      </c>
      <c r="H1072">
        <v>8</v>
      </c>
      <c r="J1072" s="55" t="s">
        <v>69</v>
      </c>
      <c r="K1072" s="55" t="s">
        <v>69</v>
      </c>
      <c r="L1072" s="17" t="s">
        <v>90</v>
      </c>
      <c r="M1072" s="93"/>
      <c r="N1072">
        <v>118</v>
      </c>
      <c r="O1072">
        <v>130</v>
      </c>
      <c r="P1072">
        <v>1135</v>
      </c>
      <c r="S1072">
        <v>87</v>
      </c>
      <c r="U1072" s="33" t="str">
        <f>VLOOKUP(AF1072, method!$A$1:$B$15, 2, 0)</f>
        <v>留後</v>
      </c>
      <c r="V1072" s="42">
        <v>1200</v>
      </c>
      <c r="W1072">
        <v>1</v>
      </c>
      <c r="X1072">
        <v>7</v>
      </c>
      <c r="Y1072">
        <v>9</v>
      </c>
      <c r="Z1072">
        <v>25</v>
      </c>
      <c r="AA1072" s="39" t="s">
        <v>369</v>
      </c>
      <c r="AB1072" s="36" t="s">
        <v>459</v>
      </c>
      <c r="AC1072">
        <v>4</v>
      </c>
      <c r="AD1072">
        <v>52</v>
      </c>
      <c r="AE1072" s="38" t="s">
        <v>461</v>
      </c>
      <c r="AF1072">
        <v>14</v>
      </c>
      <c r="AG1072">
        <v>14</v>
      </c>
      <c r="AH1072">
        <v>2</v>
      </c>
      <c r="AL1072" t="s">
        <v>297</v>
      </c>
      <c r="AX1072" t="s">
        <v>1395</v>
      </c>
    </row>
    <row r="1073" spans="1:50" hidden="1" x14ac:dyDescent="0.25">
      <c r="A1073" s="22" t="s">
        <v>203</v>
      </c>
      <c r="B1073" s="20" t="s">
        <v>233</v>
      </c>
      <c r="C1073">
        <v>11.1</v>
      </c>
      <c r="D1073">
        <v>11.2</v>
      </c>
      <c r="E1073">
        <v>11</v>
      </c>
      <c r="G1073">
        <v>14</v>
      </c>
      <c r="H1073">
        <v>8</v>
      </c>
      <c r="J1073" s="54" t="s">
        <v>64</v>
      </c>
      <c r="K1073" s="63" t="s">
        <v>191</v>
      </c>
      <c r="L1073" s="27" t="s">
        <v>135</v>
      </c>
      <c r="M1073" s="103"/>
      <c r="N1073">
        <v>117</v>
      </c>
      <c r="O1073">
        <v>119</v>
      </c>
      <c r="P1073">
        <v>1137</v>
      </c>
      <c r="S1073">
        <v>39</v>
      </c>
      <c r="U1073" s="33" t="str">
        <f>VLOOKUP(AF1073, method!$A$1:$B$15, 2, 0)</f>
        <v>留後</v>
      </c>
      <c r="V1073" s="42">
        <v>1200</v>
      </c>
      <c r="W1073">
        <v>1</v>
      </c>
      <c r="X1073">
        <v>8</v>
      </c>
      <c r="Y1073">
        <v>7</v>
      </c>
      <c r="Z1073">
        <v>26</v>
      </c>
      <c r="AA1073" s="40" t="s">
        <v>426</v>
      </c>
      <c r="AB1073" s="35" t="s">
        <v>377</v>
      </c>
      <c r="AC1073">
        <v>4</v>
      </c>
      <c r="AD1073">
        <v>42</v>
      </c>
      <c r="AE1073" s="37" t="s">
        <v>570</v>
      </c>
      <c r="AF1073">
        <v>11</v>
      </c>
      <c r="AG1073">
        <v>10</v>
      </c>
      <c r="AH1073">
        <v>11</v>
      </c>
      <c r="AL1073" t="s">
        <v>223</v>
      </c>
      <c r="AX1073" t="s">
        <v>1395</v>
      </c>
    </row>
    <row r="1074" spans="1:50" hidden="1" x14ac:dyDescent="0.25">
      <c r="A1074" s="22" t="s">
        <v>203</v>
      </c>
      <c r="B1074" s="20" t="s">
        <v>233</v>
      </c>
      <c r="C1074">
        <v>9.99</v>
      </c>
      <c r="D1074">
        <v>9.89</v>
      </c>
      <c r="E1074" s="15">
        <v>1</v>
      </c>
      <c r="F1074" s="90"/>
      <c r="G1074">
        <v>14</v>
      </c>
      <c r="H1074">
        <v>4</v>
      </c>
      <c r="J1074" s="54" t="s">
        <v>64</v>
      </c>
      <c r="K1074" s="52" t="s">
        <v>56</v>
      </c>
      <c r="L1074" s="27" t="s">
        <v>135</v>
      </c>
      <c r="M1074" s="103"/>
      <c r="N1074">
        <v>117</v>
      </c>
      <c r="O1074">
        <v>132</v>
      </c>
      <c r="P1074">
        <v>1154</v>
      </c>
      <c r="S1074">
        <v>10</v>
      </c>
      <c r="U1074" s="32" t="str">
        <f>VLOOKUP(AF1074, method!$A$1:$B$15, 2, 0)</f>
        <v>中前</v>
      </c>
      <c r="V1074" s="42">
        <v>1200</v>
      </c>
      <c r="W1074">
        <v>1</v>
      </c>
      <c r="X1074">
        <v>3</v>
      </c>
      <c r="Y1074">
        <v>6</v>
      </c>
      <c r="Z1074">
        <v>26</v>
      </c>
      <c r="AA1074" s="40" t="s">
        <v>398</v>
      </c>
      <c r="AB1074" s="35" t="s">
        <v>370</v>
      </c>
      <c r="AC1074">
        <v>5</v>
      </c>
      <c r="AD1074">
        <v>37</v>
      </c>
      <c r="AE1074" s="38" t="s">
        <v>432</v>
      </c>
      <c r="AF1074">
        <v>5</v>
      </c>
      <c r="AG1074">
        <v>6</v>
      </c>
      <c r="AH1074">
        <v>1</v>
      </c>
      <c r="AL1074" t="s">
        <v>223</v>
      </c>
      <c r="AX1074" t="s">
        <v>1395</v>
      </c>
    </row>
    <row r="1075" spans="1:50" hidden="1" x14ac:dyDescent="0.25">
      <c r="A1075" s="22" t="s">
        <v>203</v>
      </c>
      <c r="B1075" s="20" t="s">
        <v>233</v>
      </c>
      <c r="C1075">
        <v>57.21</v>
      </c>
      <c r="D1075">
        <v>57.11</v>
      </c>
      <c r="E1075">
        <v>4</v>
      </c>
      <c r="G1075">
        <v>14</v>
      </c>
      <c r="H1075">
        <v>6</v>
      </c>
      <c r="J1075" s="54" t="s">
        <v>64</v>
      </c>
      <c r="K1075" s="75" t="s">
        <v>346</v>
      </c>
      <c r="L1075" s="27" t="s">
        <v>135</v>
      </c>
      <c r="M1075" s="103"/>
      <c r="N1075">
        <v>117</v>
      </c>
      <c r="O1075">
        <v>131</v>
      </c>
      <c r="P1075">
        <v>1157</v>
      </c>
      <c r="S1075">
        <v>15</v>
      </c>
      <c r="U1075" s="32" t="str">
        <f>VLOOKUP(AF1075, method!$A$1:$B$15, 2, 0)</f>
        <v>中前</v>
      </c>
      <c r="V1075">
        <v>1000</v>
      </c>
      <c r="W1075">
        <v>0</v>
      </c>
      <c r="X1075">
        <v>20</v>
      </c>
      <c r="Y1075">
        <v>5</v>
      </c>
      <c r="Z1075">
        <v>26</v>
      </c>
      <c r="AA1075" s="40" t="s">
        <v>376</v>
      </c>
      <c r="AB1075" s="35" t="s">
        <v>377</v>
      </c>
      <c r="AC1075">
        <v>5</v>
      </c>
      <c r="AD1075">
        <v>38</v>
      </c>
      <c r="AE1075" s="38">
        <v>2</v>
      </c>
      <c r="AF1075">
        <v>5</v>
      </c>
      <c r="AG1075">
        <v>5</v>
      </c>
      <c r="AH1075">
        <v>4</v>
      </c>
      <c r="AL1075" t="s">
        <v>223</v>
      </c>
      <c r="AX1075" t="s">
        <v>1395</v>
      </c>
    </row>
    <row r="1076" spans="1:50" x14ac:dyDescent="0.25">
      <c r="A1076" s="22" t="s">
        <v>203</v>
      </c>
      <c r="B1076" s="26" t="s">
        <v>218</v>
      </c>
      <c r="C1076">
        <v>10.220000000000001</v>
      </c>
      <c r="D1076">
        <v>10.120000000000001</v>
      </c>
      <c r="E1076" s="107">
        <v>3</v>
      </c>
      <c r="F1076" s="90"/>
      <c r="G1076">
        <v>10</v>
      </c>
      <c r="H1076">
        <v>8</v>
      </c>
      <c r="J1076" s="49" t="s">
        <v>349</v>
      </c>
      <c r="K1076" s="47" t="s">
        <v>32</v>
      </c>
      <c r="L1076" s="23" t="s">
        <v>47</v>
      </c>
      <c r="M1076" s="99"/>
      <c r="N1076">
        <v>124</v>
      </c>
      <c r="O1076">
        <v>128</v>
      </c>
      <c r="P1076">
        <v>1016</v>
      </c>
      <c r="S1076">
        <v>3</v>
      </c>
      <c r="U1076" s="30" t="str">
        <f>VLOOKUP(AF1076, method!$A$1:$B$15, 2, 0)</f>
        <v>放頭</v>
      </c>
      <c r="V1076" s="42">
        <v>1200</v>
      </c>
      <c r="W1076">
        <v>1</v>
      </c>
      <c r="X1076">
        <v>4</v>
      </c>
      <c r="Y1076">
        <v>7</v>
      </c>
      <c r="Z1076">
        <v>26</v>
      </c>
      <c r="AA1076" s="39" t="s">
        <v>430</v>
      </c>
      <c r="AB1076" s="36" t="s">
        <v>459</v>
      </c>
      <c r="AC1076">
        <v>4</v>
      </c>
      <c r="AD1076">
        <v>52</v>
      </c>
      <c r="AE1076" s="38" t="s">
        <v>463</v>
      </c>
      <c r="AF1076">
        <v>1</v>
      </c>
      <c r="AG1076">
        <v>1</v>
      </c>
      <c r="AH1076">
        <v>3</v>
      </c>
      <c r="AL1076" t="s">
        <v>39</v>
      </c>
    </row>
    <row r="1077" spans="1:50" x14ac:dyDescent="0.25">
      <c r="A1077" s="22" t="s">
        <v>203</v>
      </c>
      <c r="B1077" s="20" t="s">
        <v>233</v>
      </c>
      <c r="C1077">
        <v>10.23</v>
      </c>
      <c r="D1077">
        <v>9.83</v>
      </c>
      <c r="E1077" s="106">
        <v>9</v>
      </c>
      <c r="G1077">
        <v>14</v>
      </c>
      <c r="H1077">
        <v>14</v>
      </c>
      <c r="J1077" s="54" t="s">
        <v>64</v>
      </c>
      <c r="K1077" s="75" t="s">
        <v>346</v>
      </c>
      <c r="L1077" s="27" t="s">
        <v>135</v>
      </c>
      <c r="M1077" s="103"/>
      <c r="N1077">
        <v>117</v>
      </c>
      <c r="O1077">
        <v>129</v>
      </c>
      <c r="P1077">
        <v>1162</v>
      </c>
      <c r="S1077">
        <v>5.8</v>
      </c>
      <c r="U1077" s="33" t="str">
        <f>VLOOKUP(AF1077, method!$A$1:$B$15, 2, 0)</f>
        <v>留後</v>
      </c>
      <c r="V1077" s="42">
        <v>1200</v>
      </c>
      <c r="W1077">
        <v>1</v>
      </c>
      <c r="X1077">
        <v>1</v>
      </c>
      <c r="Y1077">
        <v>2</v>
      </c>
      <c r="Z1077">
        <v>26</v>
      </c>
      <c r="AA1077" s="39" t="s">
        <v>390</v>
      </c>
      <c r="AB1077" s="35" t="s">
        <v>377</v>
      </c>
      <c r="AC1077">
        <v>5</v>
      </c>
      <c r="AD1077">
        <v>35</v>
      </c>
      <c r="AE1077" s="37" t="s">
        <v>471</v>
      </c>
      <c r="AF1077">
        <v>14</v>
      </c>
      <c r="AG1077">
        <v>14</v>
      </c>
      <c r="AH1077">
        <v>9</v>
      </c>
      <c r="AL1077" t="s">
        <v>223</v>
      </c>
    </row>
    <row r="1078" spans="1:50" x14ac:dyDescent="0.25">
      <c r="A1078" s="22" t="s">
        <v>203</v>
      </c>
      <c r="B1078" s="17" t="s">
        <v>225</v>
      </c>
      <c r="C1078">
        <v>10.38</v>
      </c>
      <c r="D1078">
        <v>10.180000000000001</v>
      </c>
      <c r="E1078" s="106">
        <v>9</v>
      </c>
      <c r="G1078">
        <v>12</v>
      </c>
      <c r="H1078">
        <v>11</v>
      </c>
      <c r="J1078" s="63" t="s">
        <v>191</v>
      </c>
      <c r="K1078" s="53" t="s">
        <v>60</v>
      </c>
      <c r="L1078" s="25" t="s">
        <v>138</v>
      </c>
      <c r="M1078" s="101"/>
      <c r="N1078">
        <v>119</v>
      </c>
      <c r="O1078">
        <v>124</v>
      </c>
      <c r="P1078">
        <v>1076</v>
      </c>
      <c r="S1078">
        <v>97</v>
      </c>
      <c r="U1078" s="33" t="str">
        <f>VLOOKUP(AF1078, method!$A$1:$B$15, 2, 0)</f>
        <v>留後</v>
      </c>
      <c r="V1078" s="42">
        <v>1200</v>
      </c>
      <c r="W1078">
        <v>1</v>
      </c>
      <c r="X1078">
        <v>4</v>
      </c>
      <c r="Y1078">
        <v>7</v>
      </c>
      <c r="Z1078">
        <v>26</v>
      </c>
      <c r="AA1078" s="39" t="s">
        <v>430</v>
      </c>
      <c r="AB1078" s="36" t="s">
        <v>459</v>
      </c>
      <c r="AC1078">
        <v>4</v>
      </c>
      <c r="AD1078">
        <v>48</v>
      </c>
      <c r="AE1078" s="37" t="s">
        <v>473</v>
      </c>
      <c r="AF1078">
        <v>11</v>
      </c>
      <c r="AG1078">
        <v>12</v>
      </c>
      <c r="AH1078">
        <v>9</v>
      </c>
      <c r="AL1078" t="s">
        <v>772</v>
      </c>
    </row>
    <row r="1079" spans="1:50" x14ac:dyDescent="0.25">
      <c r="A1079" s="22" t="s">
        <v>203</v>
      </c>
      <c r="B1079" s="28" t="s">
        <v>222</v>
      </c>
      <c r="C1079">
        <v>10.51</v>
      </c>
      <c r="D1079">
        <v>10.210000000000001</v>
      </c>
      <c r="E1079" s="106">
        <v>12</v>
      </c>
      <c r="G1079">
        <v>6</v>
      </c>
      <c r="H1079">
        <v>12</v>
      </c>
      <c r="J1079" s="57" t="s">
        <v>77</v>
      </c>
      <c r="K1079" s="61" t="s">
        <v>128</v>
      </c>
      <c r="L1079" s="22" t="s">
        <v>70</v>
      </c>
      <c r="M1079" s="98"/>
      <c r="N1079">
        <v>121</v>
      </c>
      <c r="O1079">
        <v>125</v>
      </c>
      <c r="P1079">
        <v>1194</v>
      </c>
      <c r="S1079">
        <v>102</v>
      </c>
      <c r="U1079" s="31" t="str">
        <f>VLOOKUP(AF1079, method!$A$1:$B$15, 2, 0)</f>
        <v>中後</v>
      </c>
      <c r="V1079" s="42">
        <v>1200</v>
      </c>
      <c r="W1079">
        <v>1</v>
      </c>
      <c r="X1079">
        <v>26</v>
      </c>
      <c r="Y1079">
        <v>4</v>
      </c>
      <c r="Z1079">
        <v>26</v>
      </c>
      <c r="AA1079" s="39" t="s">
        <v>369</v>
      </c>
      <c r="AB1079" s="35" t="s">
        <v>370</v>
      </c>
      <c r="AC1079">
        <v>4</v>
      </c>
      <c r="AD1079">
        <v>52</v>
      </c>
      <c r="AE1079" s="37">
        <v>12</v>
      </c>
      <c r="AF1079">
        <v>8</v>
      </c>
      <c r="AG1079">
        <v>11</v>
      </c>
      <c r="AH1079">
        <v>12</v>
      </c>
      <c r="AL1079" t="s">
        <v>18</v>
      </c>
    </row>
    <row r="1080" spans="1:50" x14ac:dyDescent="0.25">
      <c r="A1080" s="22" t="s">
        <v>203</v>
      </c>
      <c r="B1080" s="26" t="s">
        <v>218</v>
      </c>
      <c r="C1080">
        <v>10.65</v>
      </c>
      <c r="D1080">
        <v>10.55</v>
      </c>
      <c r="E1080" s="107">
        <v>2</v>
      </c>
      <c r="F1080" s="90"/>
      <c r="G1080">
        <v>10</v>
      </c>
      <c r="H1080">
        <v>9</v>
      </c>
      <c r="J1080" s="49" t="s">
        <v>349</v>
      </c>
      <c r="K1080" s="75" t="s">
        <v>346</v>
      </c>
      <c r="L1080" s="23" t="s">
        <v>47</v>
      </c>
      <c r="M1080" s="99"/>
      <c r="N1080">
        <v>124</v>
      </c>
      <c r="O1080">
        <v>126</v>
      </c>
      <c r="P1080">
        <v>1042</v>
      </c>
      <c r="S1080">
        <v>13</v>
      </c>
      <c r="U1080" s="30" t="str">
        <f>VLOOKUP(AF1080, method!$A$1:$B$15, 2, 0)</f>
        <v>放頭</v>
      </c>
      <c r="V1080" s="42">
        <v>1200</v>
      </c>
      <c r="W1080">
        <v>1</v>
      </c>
      <c r="X1080">
        <v>9</v>
      </c>
      <c r="Y1080">
        <v>5</v>
      </c>
      <c r="Z1080">
        <v>26</v>
      </c>
      <c r="AA1080" s="39" t="s">
        <v>413</v>
      </c>
      <c r="AB1080" s="36" t="s">
        <v>459</v>
      </c>
      <c r="AC1080">
        <v>4</v>
      </c>
      <c r="AD1080">
        <v>52</v>
      </c>
      <c r="AE1080" s="38" t="s">
        <v>470</v>
      </c>
      <c r="AF1080">
        <v>2</v>
      </c>
      <c r="AG1080">
        <v>2</v>
      </c>
      <c r="AH1080">
        <v>2</v>
      </c>
      <c r="AL1080" t="s">
        <v>181</v>
      </c>
    </row>
    <row r="1081" spans="1:50" hidden="1" x14ac:dyDescent="0.25">
      <c r="A1081" s="22" t="s">
        <v>203</v>
      </c>
      <c r="B1081" s="20" t="s">
        <v>233</v>
      </c>
      <c r="C1081">
        <v>23.17</v>
      </c>
      <c r="D1081">
        <v>23.370000000000005</v>
      </c>
      <c r="E1081" s="106">
        <v>5</v>
      </c>
      <c r="G1081">
        <v>14</v>
      </c>
      <c r="H1081">
        <v>2</v>
      </c>
      <c r="J1081" s="54" t="s">
        <v>64</v>
      </c>
      <c r="K1081" s="69" t="s">
        <v>358</v>
      </c>
      <c r="L1081" s="27" t="s">
        <v>135</v>
      </c>
      <c r="M1081" s="103"/>
      <c r="N1081">
        <v>117</v>
      </c>
      <c r="O1081">
        <v>128</v>
      </c>
      <c r="P1081">
        <v>1161</v>
      </c>
      <c r="S1081">
        <v>4.5</v>
      </c>
      <c r="U1081" s="32" t="str">
        <f>VLOOKUP(AF1081, method!$A$1:$B$15, 2, 0)</f>
        <v>中前</v>
      </c>
      <c r="V1081">
        <v>1400</v>
      </c>
      <c r="W1081">
        <v>1</v>
      </c>
      <c r="X1081">
        <v>8</v>
      </c>
      <c r="Y1081">
        <v>2</v>
      </c>
      <c r="Z1081">
        <v>26</v>
      </c>
      <c r="AA1081" s="39" t="s">
        <v>413</v>
      </c>
      <c r="AB1081" s="35" t="s">
        <v>377</v>
      </c>
      <c r="AC1081">
        <v>5</v>
      </c>
      <c r="AD1081">
        <v>33</v>
      </c>
      <c r="AE1081" s="37" t="s">
        <v>436</v>
      </c>
      <c r="AF1081">
        <v>7</v>
      </c>
      <c r="AG1081">
        <v>5</v>
      </c>
      <c r="AH1081">
        <v>7</v>
      </c>
      <c r="AI1081">
        <v>5</v>
      </c>
      <c r="AL1081" t="s">
        <v>223</v>
      </c>
      <c r="AX1081" t="s">
        <v>1395</v>
      </c>
    </row>
    <row r="1082" spans="1:50" hidden="1" x14ac:dyDescent="0.25">
      <c r="A1082" s="21" t="s">
        <v>167</v>
      </c>
      <c r="B1082" s="20" t="s">
        <v>1334</v>
      </c>
      <c r="C1082">
        <v>11.63</v>
      </c>
      <c r="D1082" t="e">
        <f>IF(H1082&gt;G1082,C1082-0.2*INT((H1082-G1082)/4),IF(H1082&lt;G1082,C1082+0.2*INT((G1082-H1082)/4),C1082)) + ROUND((N1082-O1082)/3,0)*0.1</f>
        <v>#N/A</v>
      </c>
      <c r="E1082" s="106">
        <v>9</v>
      </c>
      <c r="G1082" t="e">
        <v>#N/A</v>
      </c>
      <c r="H1082">
        <v>14</v>
      </c>
      <c r="J1082" s="58" t="e">
        <v>#N/A</v>
      </c>
      <c r="K1082" s="47" t="s">
        <v>32</v>
      </c>
      <c r="L1082" s="23" t="s">
        <v>112</v>
      </c>
      <c r="M1082" s="99"/>
      <c r="N1082" t="e">
        <v>#N/A</v>
      </c>
      <c r="O1082">
        <v>123</v>
      </c>
      <c r="P1082">
        <v>1165</v>
      </c>
      <c r="S1082">
        <v>7.6</v>
      </c>
      <c r="U1082" s="31" t="str">
        <f>VLOOKUP(AF1082, method!$A$1:$B$15, 2, 0)</f>
        <v>中後</v>
      </c>
      <c r="V1082" s="42">
        <v>1200</v>
      </c>
      <c r="W1082">
        <v>1</v>
      </c>
      <c r="X1082">
        <v>3</v>
      </c>
      <c r="Y1082">
        <v>5</v>
      </c>
      <c r="Z1082">
        <v>26</v>
      </c>
      <c r="AA1082" s="39" t="s">
        <v>394</v>
      </c>
      <c r="AB1082" s="35" t="s">
        <v>377</v>
      </c>
      <c r="AC1082">
        <v>4</v>
      </c>
      <c r="AD1082">
        <v>46</v>
      </c>
      <c r="AE1082" s="37" t="s">
        <v>612</v>
      </c>
      <c r="AF1082">
        <v>8</v>
      </c>
      <c r="AG1082">
        <v>8</v>
      </c>
      <c r="AH1082">
        <v>9</v>
      </c>
      <c r="AL1082" t="s">
        <v>385</v>
      </c>
      <c r="AX1082" t="s">
        <v>1394</v>
      </c>
    </row>
    <row r="1083" spans="1:50" x14ac:dyDescent="0.25">
      <c r="A1083" s="22" t="s">
        <v>203</v>
      </c>
      <c r="B1083" s="19" t="s">
        <v>230</v>
      </c>
      <c r="C1083">
        <v>10.77</v>
      </c>
      <c r="D1083">
        <v>10.77</v>
      </c>
      <c r="E1083" s="106">
        <v>9</v>
      </c>
      <c r="G1083">
        <v>9</v>
      </c>
      <c r="H1083">
        <v>2</v>
      </c>
      <c r="J1083" s="55" t="s">
        <v>69</v>
      </c>
      <c r="K1083" s="55" t="s">
        <v>69</v>
      </c>
      <c r="L1083" s="17" t="s">
        <v>90</v>
      </c>
      <c r="M1083" s="93"/>
      <c r="N1083">
        <v>118</v>
      </c>
      <c r="O1083">
        <v>124</v>
      </c>
      <c r="P1083">
        <v>1141</v>
      </c>
      <c r="S1083">
        <v>6.9</v>
      </c>
      <c r="U1083" s="32" t="str">
        <f>VLOOKUP(AF1083, method!$A$1:$B$15, 2, 0)</f>
        <v>中前</v>
      </c>
      <c r="V1083" s="42">
        <v>1200</v>
      </c>
      <c r="W1083">
        <v>1</v>
      </c>
      <c r="X1083">
        <v>1</v>
      </c>
      <c r="Y1083">
        <v>3</v>
      </c>
      <c r="Z1083">
        <v>26</v>
      </c>
      <c r="AA1083" s="39" t="s">
        <v>390</v>
      </c>
      <c r="AB1083" s="35" t="s">
        <v>377</v>
      </c>
      <c r="AC1083">
        <v>4</v>
      </c>
      <c r="AD1083">
        <v>47</v>
      </c>
      <c r="AE1083" s="37" t="s">
        <v>440</v>
      </c>
      <c r="AF1083">
        <v>4</v>
      </c>
      <c r="AG1083">
        <v>6</v>
      </c>
      <c r="AH1083">
        <v>9</v>
      </c>
      <c r="AL1083" t="s">
        <v>66</v>
      </c>
    </row>
    <row r="1084" spans="1:50" x14ac:dyDescent="0.25">
      <c r="A1084" s="22" t="s">
        <v>203</v>
      </c>
      <c r="B1084" s="21" t="s">
        <v>235</v>
      </c>
      <c r="C1084">
        <v>10.99</v>
      </c>
      <c r="D1084">
        <v>10.69</v>
      </c>
      <c r="E1084" s="106">
        <v>12</v>
      </c>
      <c r="G1084">
        <v>3</v>
      </c>
      <c r="H1084">
        <v>3</v>
      </c>
      <c r="J1084" s="59" t="s">
        <v>111</v>
      </c>
      <c r="K1084" s="45" t="s">
        <v>22</v>
      </c>
      <c r="L1084" s="18" t="s">
        <v>74</v>
      </c>
      <c r="M1084" s="94"/>
      <c r="N1084">
        <v>116</v>
      </c>
      <c r="O1084">
        <v>126</v>
      </c>
      <c r="P1084">
        <v>1130</v>
      </c>
      <c r="S1084">
        <v>6.8</v>
      </c>
      <c r="U1084" s="32" t="str">
        <f>VLOOKUP(AF1084, method!$A$1:$B$15, 2, 0)</f>
        <v>中前</v>
      </c>
      <c r="V1084" s="42">
        <v>1200</v>
      </c>
      <c r="W1084">
        <v>1</v>
      </c>
      <c r="X1084">
        <v>1</v>
      </c>
      <c r="Y1084">
        <v>3</v>
      </c>
      <c r="Z1084">
        <v>26</v>
      </c>
      <c r="AA1084" s="39" t="s">
        <v>390</v>
      </c>
      <c r="AB1084" s="35" t="s">
        <v>377</v>
      </c>
      <c r="AC1084">
        <v>4</v>
      </c>
      <c r="AD1084">
        <v>49</v>
      </c>
      <c r="AE1084" s="37" t="s">
        <v>416</v>
      </c>
      <c r="AF1084">
        <v>5</v>
      </c>
      <c r="AG1084">
        <v>4</v>
      </c>
      <c r="AH1084">
        <v>12</v>
      </c>
      <c r="AL1084" t="s">
        <v>160</v>
      </c>
    </row>
    <row r="1085" spans="1:50" hidden="1" x14ac:dyDescent="0.25">
      <c r="A1085" s="22" t="s">
        <v>203</v>
      </c>
      <c r="B1085" s="20" t="s">
        <v>233</v>
      </c>
      <c r="C1085">
        <v>23.5</v>
      </c>
      <c r="D1085">
        <v>23</v>
      </c>
      <c r="E1085">
        <v>11</v>
      </c>
      <c r="G1085">
        <v>14</v>
      </c>
      <c r="H1085">
        <v>14</v>
      </c>
      <c r="J1085" s="54" t="s">
        <v>64</v>
      </c>
      <c r="K1085" s="51" t="s">
        <v>52</v>
      </c>
      <c r="L1085" s="27" t="s">
        <v>135</v>
      </c>
      <c r="M1085" s="103"/>
      <c r="N1085">
        <v>117</v>
      </c>
      <c r="O1085">
        <v>131</v>
      </c>
      <c r="P1085">
        <v>1155</v>
      </c>
      <c r="S1085">
        <v>12</v>
      </c>
      <c r="U1085" s="30" t="str">
        <f>VLOOKUP(AF1085, method!$A$1:$B$15, 2, 0)</f>
        <v>放頭</v>
      </c>
      <c r="V1085">
        <v>1400</v>
      </c>
      <c r="W1085">
        <v>1</v>
      </c>
      <c r="X1085">
        <v>20</v>
      </c>
      <c r="Y1085">
        <v>12</v>
      </c>
      <c r="Z1085">
        <v>25</v>
      </c>
      <c r="AA1085" s="39" t="s">
        <v>430</v>
      </c>
      <c r="AB1085" s="35" t="s">
        <v>377</v>
      </c>
      <c r="AC1085">
        <v>5</v>
      </c>
      <c r="AD1085">
        <v>36</v>
      </c>
      <c r="AE1085" s="37">
        <v>5</v>
      </c>
      <c r="AF1085">
        <v>3</v>
      </c>
      <c r="AG1085">
        <v>1</v>
      </c>
      <c r="AH1085">
        <v>1</v>
      </c>
      <c r="AI1085">
        <v>11</v>
      </c>
      <c r="AL1085" t="s">
        <v>385</v>
      </c>
      <c r="AX1085" t="s">
        <v>1395</v>
      </c>
    </row>
    <row r="1086" spans="1:50" hidden="1" x14ac:dyDescent="0.25">
      <c r="A1086" s="22" t="s">
        <v>203</v>
      </c>
      <c r="B1086" s="20" t="s">
        <v>233</v>
      </c>
      <c r="C1086">
        <v>23.3</v>
      </c>
      <c r="D1086">
        <v>23.2</v>
      </c>
      <c r="E1086">
        <v>6</v>
      </c>
      <c r="G1086">
        <v>14</v>
      </c>
      <c r="H1086">
        <v>4</v>
      </c>
      <c r="J1086" s="54" t="s">
        <v>64</v>
      </c>
      <c r="K1086" s="62" t="s">
        <v>154</v>
      </c>
      <c r="L1086" s="27" t="s">
        <v>135</v>
      </c>
      <c r="M1086" s="103"/>
      <c r="N1086">
        <v>117</v>
      </c>
      <c r="O1086">
        <v>133</v>
      </c>
      <c r="P1086">
        <v>1176</v>
      </c>
      <c r="S1086">
        <v>32</v>
      </c>
      <c r="U1086" s="32" t="str">
        <f>VLOOKUP(AF1086, method!$A$1:$B$15, 2, 0)</f>
        <v>中前</v>
      </c>
      <c r="V1086">
        <v>1400</v>
      </c>
      <c r="W1086">
        <v>1</v>
      </c>
      <c r="X1086">
        <v>30</v>
      </c>
      <c r="Y1086">
        <v>11</v>
      </c>
      <c r="Z1086">
        <v>25</v>
      </c>
      <c r="AA1086" s="39" t="s">
        <v>413</v>
      </c>
      <c r="AB1086" s="35" t="s">
        <v>377</v>
      </c>
      <c r="AC1086">
        <v>5</v>
      </c>
      <c r="AD1086">
        <v>38</v>
      </c>
      <c r="AE1086" s="37" t="s">
        <v>440</v>
      </c>
      <c r="AF1086">
        <v>4</v>
      </c>
      <c r="AG1086">
        <v>1</v>
      </c>
      <c r="AH1086">
        <v>1</v>
      </c>
      <c r="AI1086">
        <v>6</v>
      </c>
      <c r="AL1086" t="s">
        <v>528</v>
      </c>
      <c r="AX1086" t="s">
        <v>1395</v>
      </c>
    </row>
    <row r="1087" spans="1:50" hidden="1" x14ac:dyDescent="0.25">
      <c r="A1087" s="22" t="s">
        <v>203</v>
      </c>
      <c r="B1087" s="20" t="s">
        <v>233</v>
      </c>
      <c r="C1087">
        <v>10.5</v>
      </c>
      <c r="D1087">
        <v>10.3</v>
      </c>
      <c r="E1087">
        <v>8</v>
      </c>
      <c r="G1087">
        <v>14</v>
      </c>
      <c r="H1087">
        <v>3</v>
      </c>
      <c r="J1087" s="54" t="s">
        <v>64</v>
      </c>
      <c r="K1087" s="53" t="s">
        <v>60</v>
      </c>
      <c r="L1087" s="27" t="s">
        <v>135</v>
      </c>
      <c r="M1087" s="103"/>
      <c r="N1087">
        <v>117</v>
      </c>
      <c r="O1087">
        <v>135</v>
      </c>
      <c r="P1087">
        <v>1184</v>
      </c>
      <c r="S1087">
        <v>15</v>
      </c>
      <c r="U1087" s="32" t="str">
        <f>VLOOKUP(AF1087, method!$A$1:$B$15, 2, 0)</f>
        <v>中前</v>
      </c>
      <c r="V1087" s="42">
        <v>1200</v>
      </c>
      <c r="W1087">
        <v>1</v>
      </c>
      <c r="X1087">
        <v>12</v>
      </c>
      <c r="Y1087">
        <v>11</v>
      </c>
      <c r="Z1087">
        <v>25</v>
      </c>
      <c r="AA1087" s="40" t="s">
        <v>376</v>
      </c>
      <c r="AB1087" s="35" t="s">
        <v>377</v>
      </c>
      <c r="AC1087">
        <v>5</v>
      </c>
      <c r="AD1087">
        <v>40</v>
      </c>
      <c r="AE1087" s="38" t="s">
        <v>447</v>
      </c>
      <c r="AF1087">
        <v>4</v>
      </c>
      <c r="AG1087">
        <v>3</v>
      </c>
      <c r="AH1087">
        <v>8</v>
      </c>
      <c r="AL1087" t="s">
        <v>223</v>
      </c>
      <c r="AX1087" t="s">
        <v>1395</v>
      </c>
    </row>
    <row r="1088" spans="1:50" hidden="1" x14ac:dyDescent="0.25">
      <c r="A1088" s="22" t="s">
        <v>203</v>
      </c>
      <c r="B1088" s="20" t="s">
        <v>233</v>
      </c>
      <c r="C1088">
        <v>10.31</v>
      </c>
      <c r="D1088">
        <v>10.91</v>
      </c>
      <c r="E1088">
        <v>5</v>
      </c>
      <c r="G1088">
        <v>14</v>
      </c>
      <c r="H1088">
        <v>2</v>
      </c>
      <c r="J1088" s="54" t="s">
        <v>64</v>
      </c>
      <c r="K1088" s="59" t="s">
        <v>111</v>
      </c>
      <c r="L1088" s="27" t="s">
        <v>135</v>
      </c>
      <c r="M1088" s="103"/>
      <c r="N1088">
        <v>117</v>
      </c>
      <c r="O1088">
        <v>117</v>
      </c>
      <c r="P1088">
        <v>1166</v>
      </c>
      <c r="S1088">
        <v>6.8</v>
      </c>
      <c r="U1088" s="32" t="str">
        <f>VLOOKUP(AF1088, method!$A$1:$B$15, 2, 0)</f>
        <v>中前</v>
      </c>
      <c r="V1088" s="42">
        <v>1200</v>
      </c>
      <c r="W1088">
        <v>1</v>
      </c>
      <c r="X1088">
        <v>22</v>
      </c>
      <c r="Y1088">
        <v>10</v>
      </c>
      <c r="Z1088">
        <v>25</v>
      </c>
      <c r="AA1088" s="40" t="s">
        <v>426</v>
      </c>
      <c r="AB1088" s="35" t="s">
        <v>377</v>
      </c>
      <c r="AC1088">
        <v>4</v>
      </c>
      <c r="AD1088">
        <v>42</v>
      </c>
      <c r="AE1088" s="37" t="s">
        <v>423</v>
      </c>
      <c r="AF1088">
        <v>5</v>
      </c>
      <c r="AG1088">
        <v>7</v>
      </c>
      <c r="AH1088">
        <v>5</v>
      </c>
      <c r="AL1088" t="s">
        <v>530</v>
      </c>
      <c r="AX1088" t="s">
        <v>1395</v>
      </c>
    </row>
    <row r="1089" spans="1:50" hidden="1" x14ac:dyDescent="0.25">
      <c r="A1089" s="22" t="s">
        <v>203</v>
      </c>
      <c r="B1089" s="20" t="s">
        <v>233</v>
      </c>
      <c r="C1089">
        <v>10.130000000000001</v>
      </c>
      <c r="D1089">
        <v>10.030000000000001</v>
      </c>
      <c r="E1089">
        <v>5</v>
      </c>
      <c r="G1089">
        <v>14</v>
      </c>
      <c r="H1089">
        <v>13</v>
      </c>
      <c r="J1089" s="54" t="s">
        <v>64</v>
      </c>
      <c r="K1089" s="62" t="s">
        <v>154</v>
      </c>
      <c r="L1089" s="27" t="s">
        <v>135</v>
      </c>
      <c r="M1089" s="103"/>
      <c r="N1089">
        <v>117</v>
      </c>
      <c r="O1089">
        <v>121</v>
      </c>
      <c r="P1089">
        <v>1160</v>
      </c>
      <c r="S1089">
        <v>24</v>
      </c>
      <c r="U1089" s="30" t="str">
        <f>VLOOKUP(AF1089, method!$A$1:$B$15, 2, 0)</f>
        <v>放頭</v>
      </c>
      <c r="V1089" s="42">
        <v>1200</v>
      </c>
      <c r="W1089">
        <v>1</v>
      </c>
      <c r="X1089">
        <v>28</v>
      </c>
      <c r="Y1089">
        <v>6</v>
      </c>
      <c r="Z1089">
        <v>25</v>
      </c>
      <c r="AA1089" s="39" t="s">
        <v>394</v>
      </c>
      <c r="AB1089" s="35" t="s">
        <v>377</v>
      </c>
      <c r="AC1089">
        <v>4</v>
      </c>
      <c r="AD1089">
        <v>46</v>
      </c>
      <c r="AE1089" s="37" t="s">
        <v>436</v>
      </c>
      <c r="AF1089">
        <v>3</v>
      </c>
      <c r="AG1089">
        <v>3</v>
      </c>
      <c r="AH1089">
        <v>5</v>
      </c>
      <c r="AL1089" t="s">
        <v>774</v>
      </c>
      <c r="AX1089" t="s">
        <v>1395</v>
      </c>
    </row>
    <row r="1090" spans="1:50" hidden="1" x14ac:dyDescent="0.25">
      <c r="A1090" s="22" t="s">
        <v>203</v>
      </c>
      <c r="B1090" s="20" t="s">
        <v>233</v>
      </c>
      <c r="C1090">
        <v>57.4</v>
      </c>
      <c r="D1090">
        <v>57.8</v>
      </c>
      <c r="E1090">
        <v>10</v>
      </c>
      <c r="G1090">
        <v>14</v>
      </c>
      <c r="H1090">
        <v>2</v>
      </c>
      <c r="J1090" s="54" t="s">
        <v>64</v>
      </c>
      <c r="K1090" s="53" t="s">
        <v>60</v>
      </c>
      <c r="L1090" s="27" t="s">
        <v>135</v>
      </c>
      <c r="M1090" s="103"/>
      <c r="N1090">
        <v>117</v>
      </c>
      <c r="O1090">
        <v>124</v>
      </c>
      <c r="P1090">
        <v>1162</v>
      </c>
      <c r="S1090">
        <v>35</v>
      </c>
      <c r="U1090" s="31" t="str">
        <f>VLOOKUP(AF1090, method!$A$1:$B$15, 2, 0)</f>
        <v>中後</v>
      </c>
      <c r="V1090">
        <v>1000</v>
      </c>
      <c r="W1090">
        <v>0</v>
      </c>
      <c r="X1090">
        <v>8</v>
      </c>
      <c r="Y1090">
        <v>6</v>
      </c>
      <c r="Z1090">
        <v>25</v>
      </c>
      <c r="AA1090" s="39" t="s">
        <v>413</v>
      </c>
      <c r="AB1090" s="35" t="s">
        <v>370</v>
      </c>
      <c r="AC1090">
        <v>4</v>
      </c>
      <c r="AD1090">
        <v>48</v>
      </c>
      <c r="AE1090" s="37" t="s">
        <v>525</v>
      </c>
      <c r="AF1090">
        <v>8</v>
      </c>
      <c r="AG1090">
        <v>8</v>
      </c>
      <c r="AH1090">
        <v>10</v>
      </c>
      <c r="AL1090" t="s">
        <v>48</v>
      </c>
      <c r="AX1090" t="s">
        <v>1395</v>
      </c>
    </row>
    <row r="1091" spans="1:50" hidden="1" x14ac:dyDescent="0.25">
      <c r="A1091" s="22" t="s">
        <v>203</v>
      </c>
      <c r="B1091" s="20" t="s">
        <v>233</v>
      </c>
      <c r="C1091">
        <v>57.73</v>
      </c>
      <c r="D1091">
        <v>57.83</v>
      </c>
      <c r="E1091">
        <v>5</v>
      </c>
      <c r="G1091">
        <v>14</v>
      </c>
      <c r="H1091">
        <v>6</v>
      </c>
      <c r="J1091" s="54" t="s">
        <v>64</v>
      </c>
      <c r="K1091" s="50" t="s">
        <v>46</v>
      </c>
      <c r="L1091" s="27" t="s">
        <v>135</v>
      </c>
      <c r="M1091" s="103"/>
      <c r="N1091">
        <v>117</v>
      </c>
      <c r="O1091">
        <v>127</v>
      </c>
      <c r="P1091">
        <v>1171</v>
      </c>
      <c r="S1091">
        <v>9.1</v>
      </c>
      <c r="U1091" s="31" t="str">
        <f>VLOOKUP(AF1091, method!$A$1:$B$15, 2, 0)</f>
        <v>中後</v>
      </c>
      <c r="V1091">
        <v>1000</v>
      </c>
      <c r="W1091">
        <v>0</v>
      </c>
      <c r="X1091">
        <v>21</v>
      </c>
      <c r="Y1091">
        <v>5</v>
      </c>
      <c r="Z1091">
        <v>25</v>
      </c>
      <c r="AA1091" s="40" t="s">
        <v>398</v>
      </c>
      <c r="AB1091" s="35" t="s">
        <v>370</v>
      </c>
      <c r="AC1091">
        <v>4</v>
      </c>
      <c r="AD1091">
        <v>50</v>
      </c>
      <c r="AE1091" s="37">
        <v>3</v>
      </c>
      <c r="AF1091">
        <v>9</v>
      </c>
      <c r="AG1091">
        <v>11</v>
      </c>
      <c r="AH1091">
        <v>5</v>
      </c>
      <c r="AL1091" t="s">
        <v>530</v>
      </c>
      <c r="AX1091" t="s">
        <v>1395</v>
      </c>
    </row>
    <row r="1092" spans="1:50" hidden="1" x14ac:dyDescent="0.25">
      <c r="A1092" s="22" t="s">
        <v>203</v>
      </c>
      <c r="B1092" s="20" t="s">
        <v>233</v>
      </c>
      <c r="C1092">
        <v>11.13</v>
      </c>
      <c r="D1092">
        <v>11.13</v>
      </c>
      <c r="E1092">
        <v>9</v>
      </c>
      <c r="G1092">
        <v>14</v>
      </c>
      <c r="H1092">
        <v>4</v>
      </c>
      <c r="J1092" s="54" t="s">
        <v>64</v>
      </c>
      <c r="K1092" s="48" t="s">
        <v>37</v>
      </c>
      <c r="L1092" s="27" t="s">
        <v>135</v>
      </c>
      <c r="M1092" s="103"/>
      <c r="N1092">
        <v>117</v>
      </c>
      <c r="O1092">
        <v>129</v>
      </c>
      <c r="P1092">
        <v>1162</v>
      </c>
      <c r="S1092">
        <v>9.1</v>
      </c>
      <c r="U1092" s="31" t="str">
        <f>VLOOKUP(AF1092, method!$A$1:$B$15, 2, 0)</f>
        <v>中後</v>
      </c>
      <c r="V1092" s="42">
        <v>1200</v>
      </c>
      <c r="W1092">
        <v>1</v>
      </c>
      <c r="X1092">
        <v>7</v>
      </c>
      <c r="Y1092">
        <v>5</v>
      </c>
      <c r="Z1092">
        <v>25</v>
      </c>
      <c r="AA1092" s="40" t="s">
        <v>376</v>
      </c>
      <c r="AB1092" s="35" t="s">
        <v>377</v>
      </c>
      <c r="AC1092">
        <v>4</v>
      </c>
      <c r="AD1092">
        <v>52</v>
      </c>
      <c r="AE1092" s="37">
        <v>3</v>
      </c>
      <c r="AF1092">
        <v>8</v>
      </c>
      <c r="AG1092">
        <v>9</v>
      </c>
      <c r="AH1092">
        <v>9</v>
      </c>
      <c r="AL1092" t="s">
        <v>632</v>
      </c>
      <c r="AX1092" t="s">
        <v>1395</v>
      </c>
    </row>
    <row r="1093" spans="1:50" hidden="1" x14ac:dyDescent="0.25">
      <c r="A1093" s="22" t="s">
        <v>203</v>
      </c>
      <c r="B1093" s="20" t="s">
        <v>233</v>
      </c>
      <c r="C1093">
        <v>10.34</v>
      </c>
      <c r="D1093">
        <v>10.139999999999999</v>
      </c>
      <c r="E1093" s="15">
        <v>3</v>
      </c>
      <c r="F1093" s="90"/>
      <c r="G1093">
        <v>14</v>
      </c>
      <c r="H1093">
        <v>9</v>
      </c>
      <c r="J1093" s="54" t="s">
        <v>64</v>
      </c>
      <c r="K1093" s="48" t="s">
        <v>37</v>
      </c>
      <c r="L1093" s="27" t="s">
        <v>135</v>
      </c>
      <c r="M1093" s="103"/>
      <c r="N1093">
        <v>117</v>
      </c>
      <c r="O1093">
        <v>128</v>
      </c>
      <c r="P1093">
        <v>1170</v>
      </c>
      <c r="S1093">
        <v>35</v>
      </c>
      <c r="U1093" s="31" t="str">
        <f>VLOOKUP(AF1093, method!$A$1:$B$15, 2, 0)</f>
        <v>中後</v>
      </c>
      <c r="V1093" s="42">
        <v>1200</v>
      </c>
      <c r="W1093">
        <v>1</v>
      </c>
      <c r="X1093">
        <v>16</v>
      </c>
      <c r="Y1093">
        <v>4</v>
      </c>
      <c r="Z1093">
        <v>25</v>
      </c>
      <c r="AA1093" s="40" t="s">
        <v>426</v>
      </c>
      <c r="AB1093" s="35" t="s">
        <v>370</v>
      </c>
      <c r="AC1093">
        <v>4</v>
      </c>
      <c r="AD1093">
        <v>52</v>
      </c>
      <c r="AE1093" s="37" t="s">
        <v>467</v>
      </c>
      <c r="AF1093">
        <v>10</v>
      </c>
      <c r="AG1093">
        <v>10</v>
      </c>
      <c r="AH1093">
        <v>3</v>
      </c>
      <c r="AL1093" t="s">
        <v>775</v>
      </c>
      <c r="AX1093" t="s">
        <v>1395</v>
      </c>
    </row>
    <row r="1094" spans="1:50" hidden="1" x14ac:dyDescent="0.25">
      <c r="A1094" s="22" t="s">
        <v>203</v>
      </c>
      <c r="B1094" s="20" t="s">
        <v>233</v>
      </c>
      <c r="C1094">
        <v>9.24</v>
      </c>
      <c r="D1094">
        <v>9.1399999999999988</v>
      </c>
      <c r="E1094">
        <v>8</v>
      </c>
      <c r="G1094">
        <v>14</v>
      </c>
      <c r="H1094">
        <v>8</v>
      </c>
      <c r="J1094" s="54" t="s">
        <v>64</v>
      </c>
      <c r="K1094" s="71" t="s">
        <v>350</v>
      </c>
      <c r="L1094" s="27" t="s">
        <v>135</v>
      </c>
      <c r="M1094" s="103"/>
      <c r="N1094">
        <v>117</v>
      </c>
      <c r="O1094">
        <v>127</v>
      </c>
      <c r="P1094">
        <v>1181</v>
      </c>
      <c r="S1094">
        <v>125</v>
      </c>
      <c r="U1094" s="31" t="str">
        <f>VLOOKUP(AF1094, method!$A$1:$B$15, 2, 0)</f>
        <v>中後</v>
      </c>
      <c r="V1094" s="42">
        <v>1200</v>
      </c>
      <c r="W1094">
        <v>1</v>
      </c>
      <c r="X1094">
        <v>23</v>
      </c>
      <c r="Y1094">
        <v>3</v>
      </c>
      <c r="Z1094">
        <v>25</v>
      </c>
      <c r="AA1094" s="39" t="s">
        <v>369</v>
      </c>
      <c r="AB1094" s="35" t="s">
        <v>370</v>
      </c>
      <c r="AC1094">
        <v>4</v>
      </c>
      <c r="AD1094">
        <v>52</v>
      </c>
      <c r="AE1094" s="37" t="s">
        <v>423</v>
      </c>
      <c r="AF1094">
        <v>10</v>
      </c>
      <c r="AG1094">
        <v>9</v>
      </c>
      <c r="AH1094">
        <v>8</v>
      </c>
      <c r="AL1094" t="s">
        <v>457</v>
      </c>
      <c r="AX1094" t="s">
        <v>1395</v>
      </c>
    </row>
    <row r="1095" spans="1:50" x14ac:dyDescent="0.25">
      <c r="A1095" s="22" t="s">
        <v>203</v>
      </c>
      <c r="B1095" s="25" t="s">
        <v>214</v>
      </c>
      <c r="C1095">
        <v>11.38</v>
      </c>
      <c r="D1095">
        <v>11.780000000000001</v>
      </c>
      <c r="E1095" s="106">
        <v>11</v>
      </c>
      <c r="G1095">
        <v>1</v>
      </c>
      <c r="H1095">
        <v>1</v>
      </c>
      <c r="J1095" s="52" t="s">
        <v>56</v>
      </c>
      <c r="K1095" s="72" t="s">
        <v>354</v>
      </c>
      <c r="L1095" s="25" t="s">
        <v>57</v>
      </c>
      <c r="M1095" s="101"/>
      <c r="N1095">
        <v>129</v>
      </c>
      <c r="O1095">
        <v>117</v>
      </c>
      <c r="P1095">
        <v>1010</v>
      </c>
      <c r="S1095">
        <v>37</v>
      </c>
      <c r="U1095" s="32" t="str">
        <f>VLOOKUP(AF1095, method!$A$1:$B$15, 2, 0)</f>
        <v>中前</v>
      </c>
      <c r="V1095" s="42">
        <v>1200</v>
      </c>
      <c r="W1095">
        <v>1</v>
      </c>
      <c r="X1095">
        <v>14</v>
      </c>
      <c r="Y1095">
        <v>2</v>
      </c>
      <c r="Z1095">
        <v>26</v>
      </c>
      <c r="AA1095" s="39" t="s">
        <v>430</v>
      </c>
      <c r="AB1095" s="35" t="s">
        <v>370</v>
      </c>
      <c r="AC1095">
        <v>3</v>
      </c>
      <c r="AD1095">
        <v>60</v>
      </c>
      <c r="AE1095" s="37" t="s">
        <v>556</v>
      </c>
      <c r="AF1095">
        <v>7</v>
      </c>
      <c r="AG1095">
        <v>9</v>
      </c>
      <c r="AH1095">
        <v>11</v>
      </c>
      <c r="AL1095" t="s">
        <v>762</v>
      </c>
    </row>
    <row r="1096" spans="1:50" hidden="1" x14ac:dyDescent="0.25">
      <c r="A1096" s="22" t="s">
        <v>203</v>
      </c>
      <c r="B1096" s="21" t="s">
        <v>235</v>
      </c>
      <c r="C1096">
        <v>11.2</v>
      </c>
      <c r="D1096">
        <v>11</v>
      </c>
      <c r="E1096">
        <v>10</v>
      </c>
      <c r="G1096">
        <v>3</v>
      </c>
      <c r="H1096">
        <v>5</v>
      </c>
      <c r="J1096" s="59" t="s">
        <v>111</v>
      </c>
      <c r="K1096" s="48" t="s">
        <v>37</v>
      </c>
      <c r="L1096" s="18" t="s">
        <v>74</v>
      </c>
      <c r="M1096" s="94"/>
      <c r="N1096">
        <v>116</v>
      </c>
      <c r="O1096">
        <v>122</v>
      </c>
      <c r="P1096">
        <v>1127</v>
      </c>
      <c r="S1096">
        <v>5.6</v>
      </c>
      <c r="U1096" s="32" t="str">
        <f>VLOOKUP(AF1096, method!$A$1:$B$15, 2, 0)</f>
        <v>中前</v>
      </c>
      <c r="V1096" s="42">
        <v>1200</v>
      </c>
      <c r="W1096">
        <v>1</v>
      </c>
      <c r="X1096">
        <v>29</v>
      </c>
      <c r="Y1096">
        <v>4</v>
      </c>
      <c r="Z1096">
        <v>26</v>
      </c>
      <c r="AA1096" s="40" t="s">
        <v>398</v>
      </c>
      <c r="AB1096" s="36" t="s">
        <v>459</v>
      </c>
      <c r="AC1096">
        <v>4</v>
      </c>
      <c r="AD1096">
        <v>46</v>
      </c>
      <c r="AE1096" s="37" t="s">
        <v>419</v>
      </c>
      <c r="AF1096">
        <v>7</v>
      </c>
      <c r="AG1096">
        <v>7</v>
      </c>
      <c r="AH1096">
        <v>10</v>
      </c>
      <c r="AL1096" t="s">
        <v>160</v>
      </c>
      <c r="AX1096" t="s">
        <v>1395</v>
      </c>
    </row>
    <row r="1097" spans="1:50" hidden="1" x14ac:dyDescent="0.25">
      <c r="A1097" s="22" t="s">
        <v>203</v>
      </c>
      <c r="B1097" s="21" t="s">
        <v>235</v>
      </c>
      <c r="C1097">
        <v>9.9499999999999993</v>
      </c>
      <c r="D1097">
        <v>9.35</v>
      </c>
      <c r="E1097">
        <v>7</v>
      </c>
      <c r="G1097">
        <v>3</v>
      </c>
      <c r="H1097">
        <v>12</v>
      </c>
      <c r="J1097" s="59" t="s">
        <v>111</v>
      </c>
      <c r="K1097" s="48" t="s">
        <v>37</v>
      </c>
      <c r="L1097" s="18" t="s">
        <v>74</v>
      </c>
      <c r="M1097" s="94"/>
      <c r="N1097">
        <v>116</v>
      </c>
      <c r="O1097">
        <v>123</v>
      </c>
      <c r="P1097">
        <v>1123</v>
      </c>
      <c r="S1097">
        <v>35</v>
      </c>
      <c r="U1097" s="31" t="str">
        <f>VLOOKUP(AF1097, method!$A$1:$B$15, 2, 0)</f>
        <v>中後</v>
      </c>
      <c r="V1097" s="42">
        <v>1200</v>
      </c>
      <c r="W1097">
        <v>1</v>
      </c>
      <c r="X1097">
        <v>8</v>
      </c>
      <c r="Y1097">
        <v>4</v>
      </c>
      <c r="Z1097">
        <v>26</v>
      </c>
      <c r="AA1097" s="40" t="s">
        <v>446</v>
      </c>
      <c r="AB1097" s="35" t="s">
        <v>377</v>
      </c>
      <c r="AC1097">
        <v>4</v>
      </c>
      <c r="AD1097">
        <v>48</v>
      </c>
      <c r="AE1097" s="37" t="s">
        <v>428</v>
      </c>
      <c r="AF1097">
        <v>9</v>
      </c>
      <c r="AG1097">
        <v>10</v>
      </c>
      <c r="AH1097">
        <v>7</v>
      </c>
      <c r="AL1097" t="s">
        <v>160</v>
      </c>
      <c r="AX1097" t="s">
        <v>1395</v>
      </c>
    </row>
    <row r="1098" spans="1:50" x14ac:dyDescent="0.25">
      <c r="A1098" s="22" t="s">
        <v>203</v>
      </c>
      <c r="B1098" s="20" t="s">
        <v>233</v>
      </c>
      <c r="C1098">
        <v>11.39</v>
      </c>
      <c r="D1098">
        <v>11.39</v>
      </c>
      <c r="E1098" s="106">
        <v>5</v>
      </c>
      <c r="G1098">
        <v>14</v>
      </c>
      <c r="H1098">
        <v>6</v>
      </c>
      <c r="J1098" s="54" t="s">
        <v>64</v>
      </c>
      <c r="K1098" s="50" t="s">
        <v>46</v>
      </c>
      <c r="L1098" s="27" t="s">
        <v>135</v>
      </c>
      <c r="M1098" s="103"/>
      <c r="N1098">
        <v>117</v>
      </c>
      <c r="O1098">
        <v>129</v>
      </c>
      <c r="P1098">
        <v>1165</v>
      </c>
      <c r="S1098">
        <v>11</v>
      </c>
      <c r="U1098" s="33" t="str">
        <f>VLOOKUP(AF1098, method!$A$1:$B$15, 2, 0)</f>
        <v>留後</v>
      </c>
      <c r="V1098" s="42">
        <v>1200</v>
      </c>
      <c r="W1098">
        <v>1</v>
      </c>
      <c r="X1098">
        <v>17</v>
      </c>
      <c r="Y1098">
        <v>5</v>
      </c>
      <c r="Z1098">
        <v>26</v>
      </c>
      <c r="AA1098" s="39" t="s">
        <v>430</v>
      </c>
      <c r="AB1098" s="36" t="s">
        <v>459</v>
      </c>
      <c r="AC1098">
        <v>5</v>
      </c>
      <c r="AD1098">
        <v>38</v>
      </c>
      <c r="AE1098" s="37" t="s">
        <v>410</v>
      </c>
      <c r="AF1098">
        <v>11</v>
      </c>
      <c r="AG1098">
        <v>10</v>
      </c>
      <c r="AH1098">
        <v>5</v>
      </c>
      <c r="AL1098" t="s">
        <v>223</v>
      </c>
    </row>
    <row r="1099" spans="1:50" hidden="1" x14ac:dyDescent="0.25">
      <c r="A1099" s="22" t="s">
        <v>203</v>
      </c>
      <c r="B1099" s="21" t="s">
        <v>235</v>
      </c>
      <c r="C1099">
        <v>9.1199999999999992</v>
      </c>
      <c r="D1099">
        <v>8.52</v>
      </c>
      <c r="E1099" s="107">
        <v>3</v>
      </c>
      <c r="F1099" s="90"/>
      <c r="G1099">
        <v>3</v>
      </c>
      <c r="H1099">
        <v>12</v>
      </c>
      <c r="J1099" s="59" t="s">
        <v>111</v>
      </c>
      <c r="K1099" s="45" t="s">
        <v>22</v>
      </c>
      <c r="L1099" s="18" t="s">
        <v>74</v>
      </c>
      <c r="M1099" s="94"/>
      <c r="N1099">
        <v>116</v>
      </c>
      <c r="O1099">
        <v>123</v>
      </c>
      <c r="P1099">
        <v>1124</v>
      </c>
      <c r="S1099">
        <v>25</v>
      </c>
      <c r="U1099" s="32" t="str">
        <f>VLOOKUP(AF1099, method!$A$1:$B$15, 2, 0)</f>
        <v>中前</v>
      </c>
      <c r="V1099" s="42">
        <v>1200</v>
      </c>
      <c r="W1099">
        <v>1</v>
      </c>
      <c r="X1099">
        <v>8</v>
      </c>
      <c r="Y1099">
        <v>2</v>
      </c>
      <c r="Z1099">
        <v>26</v>
      </c>
      <c r="AA1099" s="41" t="s">
        <v>400</v>
      </c>
      <c r="AB1099" s="35" t="s">
        <v>377</v>
      </c>
      <c r="AC1099">
        <v>4</v>
      </c>
      <c r="AD1099">
        <v>48</v>
      </c>
      <c r="AE1099" s="38" t="s">
        <v>470</v>
      </c>
      <c r="AF1099">
        <v>7</v>
      </c>
      <c r="AG1099">
        <v>8</v>
      </c>
      <c r="AH1099">
        <v>3</v>
      </c>
      <c r="AL1099" t="s">
        <v>776</v>
      </c>
      <c r="AX1099" t="s">
        <v>1395</v>
      </c>
    </row>
    <row r="1100" spans="1:50" hidden="1" x14ac:dyDescent="0.25">
      <c r="A1100" s="22" t="s">
        <v>203</v>
      </c>
      <c r="B1100" s="21" t="s">
        <v>235</v>
      </c>
      <c r="C1100">
        <v>10.130000000000001</v>
      </c>
      <c r="D1100">
        <v>9.9300000000000015</v>
      </c>
      <c r="E1100" s="106">
        <v>11</v>
      </c>
      <c r="G1100">
        <v>3</v>
      </c>
      <c r="H1100">
        <v>2</v>
      </c>
      <c r="J1100" s="59" t="s">
        <v>111</v>
      </c>
      <c r="K1100" s="74" t="s">
        <v>357</v>
      </c>
      <c r="L1100" s="18" t="s">
        <v>74</v>
      </c>
      <c r="M1100" s="94"/>
      <c r="N1100">
        <v>116</v>
      </c>
      <c r="O1100">
        <v>123</v>
      </c>
      <c r="P1100">
        <v>1140</v>
      </c>
      <c r="S1100">
        <v>9.9</v>
      </c>
      <c r="U1100" s="31" t="str">
        <f>VLOOKUP(AF1100, method!$A$1:$B$15, 2, 0)</f>
        <v>中後</v>
      </c>
      <c r="V1100" s="42">
        <v>1200</v>
      </c>
      <c r="W1100">
        <v>1</v>
      </c>
      <c r="X1100">
        <v>21</v>
      </c>
      <c r="Y1100">
        <v>1</v>
      </c>
      <c r="Z1100">
        <v>26</v>
      </c>
      <c r="AA1100" s="41" t="s">
        <v>400</v>
      </c>
      <c r="AB1100" s="35" t="s">
        <v>377</v>
      </c>
      <c r="AC1100">
        <v>4</v>
      </c>
      <c r="AD1100">
        <v>48</v>
      </c>
      <c r="AE1100" s="37" t="s">
        <v>520</v>
      </c>
      <c r="AF1100">
        <v>8</v>
      </c>
      <c r="AG1100">
        <v>10</v>
      </c>
      <c r="AH1100">
        <v>11</v>
      </c>
      <c r="AL1100" t="s">
        <v>39</v>
      </c>
      <c r="AX1100" t="s">
        <v>1395</v>
      </c>
    </row>
    <row r="1101" spans="1:50" hidden="1" x14ac:dyDescent="0.25">
      <c r="A1101" s="22" t="s">
        <v>203</v>
      </c>
      <c r="B1101" s="21" t="s">
        <v>235</v>
      </c>
      <c r="C1101">
        <v>9.43</v>
      </c>
      <c r="D1101">
        <v>8.7299999999999986</v>
      </c>
      <c r="E1101" s="106">
        <v>7</v>
      </c>
      <c r="G1101">
        <v>3</v>
      </c>
      <c r="H1101">
        <v>12</v>
      </c>
      <c r="J1101" s="59" t="s">
        <v>111</v>
      </c>
      <c r="K1101" s="74" t="s">
        <v>357</v>
      </c>
      <c r="L1101" s="18" t="s">
        <v>74</v>
      </c>
      <c r="M1101" s="94"/>
      <c r="N1101">
        <v>116</v>
      </c>
      <c r="O1101">
        <v>124</v>
      </c>
      <c r="P1101">
        <v>1140</v>
      </c>
      <c r="S1101">
        <v>7.3</v>
      </c>
      <c r="U1101" s="33" t="str">
        <f>VLOOKUP(AF1101, method!$A$1:$B$15, 2, 0)</f>
        <v>留後</v>
      </c>
      <c r="V1101" s="42">
        <v>1200</v>
      </c>
      <c r="W1101">
        <v>1</v>
      </c>
      <c r="X1101">
        <v>4</v>
      </c>
      <c r="Y1101">
        <v>1</v>
      </c>
      <c r="Z1101">
        <v>26</v>
      </c>
      <c r="AA1101" s="41" t="s">
        <v>400</v>
      </c>
      <c r="AB1101" s="35" t="s">
        <v>377</v>
      </c>
      <c r="AC1101">
        <v>4</v>
      </c>
      <c r="AD1101">
        <v>48</v>
      </c>
      <c r="AE1101" s="37" t="s">
        <v>382</v>
      </c>
      <c r="AF1101">
        <v>12</v>
      </c>
      <c r="AG1101">
        <v>10</v>
      </c>
      <c r="AH1101">
        <v>7</v>
      </c>
      <c r="AL1101" t="s">
        <v>39</v>
      </c>
      <c r="AX1101" t="s">
        <v>1395</v>
      </c>
    </row>
    <row r="1102" spans="1:50" hidden="1" x14ac:dyDescent="0.25">
      <c r="A1102" s="22" t="s">
        <v>203</v>
      </c>
      <c r="B1102" s="21" t="s">
        <v>235</v>
      </c>
      <c r="C1102">
        <v>9.8000000000000007</v>
      </c>
      <c r="D1102">
        <v>9.7000000000000011</v>
      </c>
      <c r="E1102" s="15">
        <v>1</v>
      </c>
      <c r="F1102" s="90"/>
      <c r="G1102">
        <v>3</v>
      </c>
      <c r="H1102">
        <v>2</v>
      </c>
      <c r="J1102" s="59" t="s">
        <v>111</v>
      </c>
      <c r="K1102" s="74" t="s">
        <v>357</v>
      </c>
      <c r="L1102" s="18" t="s">
        <v>74</v>
      </c>
      <c r="M1102" s="94"/>
      <c r="N1102">
        <v>116</v>
      </c>
      <c r="O1102">
        <v>119</v>
      </c>
      <c r="P1102">
        <v>1133</v>
      </c>
      <c r="S1102">
        <v>3.6</v>
      </c>
      <c r="U1102" s="32" t="str">
        <f>VLOOKUP(AF1102, method!$A$1:$B$15, 2, 0)</f>
        <v>中前</v>
      </c>
      <c r="V1102" s="42">
        <v>1200</v>
      </c>
      <c r="W1102">
        <v>1</v>
      </c>
      <c r="X1102">
        <v>20</v>
      </c>
      <c r="Y1102">
        <v>12</v>
      </c>
      <c r="Z1102">
        <v>25</v>
      </c>
      <c r="AA1102" s="39" t="s">
        <v>430</v>
      </c>
      <c r="AB1102" s="35" t="s">
        <v>377</v>
      </c>
      <c r="AC1102">
        <v>4</v>
      </c>
      <c r="AD1102">
        <v>42</v>
      </c>
      <c r="AE1102" s="38" t="s">
        <v>461</v>
      </c>
      <c r="AF1102">
        <v>5</v>
      </c>
      <c r="AG1102">
        <v>4</v>
      </c>
      <c r="AH1102">
        <v>1</v>
      </c>
      <c r="AL1102" t="s">
        <v>39</v>
      </c>
      <c r="AX1102" t="s">
        <v>1395</v>
      </c>
    </row>
    <row r="1103" spans="1:50" hidden="1" x14ac:dyDescent="0.25">
      <c r="A1103" s="22" t="s">
        <v>203</v>
      </c>
      <c r="B1103" s="21" t="s">
        <v>235</v>
      </c>
      <c r="C1103">
        <v>9</v>
      </c>
      <c r="D1103">
        <v>8.7000000000000011</v>
      </c>
      <c r="E1103" s="15">
        <v>2</v>
      </c>
      <c r="F1103" s="90"/>
      <c r="G1103">
        <v>3</v>
      </c>
      <c r="H1103">
        <v>9</v>
      </c>
      <c r="J1103" s="59" t="s">
        <v>111</v>
      </c>
      <c r="K1103" s="74" t="s">
        <v>357</v>
      </c>
      <c r="L1103" s="18" t="s">
        <v>74</v>
      </c>
      <c r="M1103" s="94"/>
      <c r="N1103">
        <v>116</v>
      </c>
      <c r="O1103">
        <v>119</v>
      </c>
      <c r="P1103">
        <v>1138</v>
      </c>
      <c r="S1103">
        <v>3.6</v>
      </c>
      <c r="U1103" s="32" t="str">
        <f>VLOOKUP(AF1103, method!$A$1:$B$15, 2, 0)</f>
        <v>中前</v>
      </c>
      <c r="V1103" s="42">
        <v>1200</v>
      </c>
      <c r="W1103">
        <v>1</v>
      </c>
      <c r="X1103">
        <v>30</v>
      </c>
      <c r="Y1103">
        <v>11</v>
      </c>
      <c r="Z1103">
        <v>25</v>
      </c>
      <c r="AA1103" s="41" t="s">
        <v>400</v>
      </c>
      <c r="AB1103" s="35" t="s">
        <v>377</v>
      </c>
      <c r="AC1103">
        <v>4</v>
      </c>
      <c r="AD1103">
        <v>42</v>
      </c>
      <c r="AE1103" s="38" t="s">
        <v>511</v>
      </c>
      <c r="AF1103">
        <v>7</v>
      </c>
      <c r="AG1103">
        <v>6</v>
      </c>
      <c r="AH1103">
        <v>2</v>
      </c>
      <c r="AL1103" t="s">
        <v>39</v>
      </c>
      <c r="AX1103" t="s">
        <v>1395</v>
      </c>
    </row>
    <row r="1104" spans="1:50" hidden="1" x14ac:dyDescent="0.25">
      <c r="A1104" s="22" t="s">
        <v>203</v>
      </c>
      <c r="B1104" s="21" t="s">
        <v>235</v>
      </c>
      <c r="C1104">
        <v>21.95</v>
      </c>
      <c r="D1104">
        <v>21.849999999999998</v>
      </c>
      <c r="E1104">
        <v>4</v>
      </c>
      <c r="G1104">
        <v>3</v>
      </c>
      <c r="H1104">
        <v>3</v>
      </c>
      <c r="J1104" s="59" t="s">
        <v>111</v>
      </c>
      <c r="K1104" s="48" t="s">
        <v>37</v>
      </c>
      <c r="L1104" s="18" t="s">
        <v>74</v>
      </c>
      <c r="M1104" s="94"/>
      <c r="N1104">
        <v>116</v>
      </c>
      <c r="O1104">
        <v>118</v>
      </c>
      <c r="P1104">
        <v>1141</v>
      </c>
      <c r="S1104">
        <v>7.5</v>
      </c>
      <c r="U1104" s="32" t="str">
        <f>VLOOKUP(AF1104, method!$A$1:$B$15, 2, 0)</f>
        <v>中前</v>
      </c>
      <c r="V1104">
        <v>1400</v>
      </c>
      <c r="W1104">
        <v>1</v>
      </c>
      <c r="X1104">
        <v>23</v>
      </c>
      <c r="Y1104">
        <v>11</v>
      </c>
      <c r="Z1104">
        <v>25</v>
      </c>
      <c r="AA1104" s="39" t="s">
        <v>390</v>
      </c>
      <c r="AB1104" s="35" t="s">
        <v>377</v>
      </c>
      <c r="AC1104">
        <v>4</v>
      </c>
      <c r="AD1104">
        <v>43</v>
      </c>
      <c r="AE1104" s="38" t="s">
        <v>511</v>
      </c>
      <c r="AF1104">
        <v>4</v>
      </c>
      <c r="AG1104">
        <v>3</v>
      </c>
      <c r="AH1104">
        <v>3</v>
      </c>
      <c r="AI1104">
        <v>4</v>
      </c>
      <c r="AL1104" t="s">
        <v>39</v>
      </c>
      <c r="AX1104" t="s">
        <v>1395</v>
      </c>
    </row>
    <row r="1105" spans="1:50" hidden="1" x14ac:dyDescent="0.25">
      <c r="A1105" s="22" t="s">
        <v>203</v>
      </c>
      <c r="B1105" s="21" t="s">
        <v>235</v>
      </c>
      <c r="C1105">
        <v>10.44</v>
      </c>
      <c r="D1105">
        <v>10.34</v>
      </c>
      <c r="E1105" s="15">
        <v>3</v>
      </c>
      <c r="F1105" s="90"/>
      <c r="G1105">
        <v>3</v>
      </c>
      <c r="H1105">
        <v>6</v>
      </c>
      <c r="J1105" s="59" t="s">
        <v>111</v>
      </c>
      <c r="K1105" s="48" t="s">
        <v>37</v>
      </c>
      <c r="L1105" s="18" t="s">
        <v>74</v>
      </c>
      <c r="M1105" s="94"/>
      <c r="N1105">
        <v>116</v>
      </c>
      <c r="O1105">
        <v>119</v>
      </c>
      <c r="P1105">
        <v>1136</v>
      </c>
      <c r="S1105">
        <v>5.2</v>
      </c>
      <c r="U1105" s="31" t="str">
        <f>VLOOKUP(AF1105, method!$A$1:$B$15, 2, 0)</f>
        <v>中後</v>
      </c>
      <c r="V1105" s="42">
        <v>1200</v>
      </c>
      <c r="W1105">
        <v>1</v>
      </c>
      <c r="X1105">
        <v>30</v>
      </c>
      <c r="Y1105">
        <v>10</v>
      </c>
      <c r="Z1105">
        <v>25</v>
      </c>
      <c r="AA1105" s="41" t="s">
        <v>400</v>
      </c>
      <c r="AB1105" s="35" t="s">
        <v>377</v>
      </c>
      <c r="AC1105">
        <v>4</v>
      </c>
      <c r="AD1105">
        <v>42</v>
      </c>
      <c r="AE1105" s="38" t="s">
        <v>470</v>
      </c>
      <c r="AF1105">
        <v>8</v>
      </c>
      <c r="AG1105">
        <v>9</v>
      </c>
      <c r="AH1105">
        <v>3</v>
      </c>
      <c r="AL1105" t="s">
        <v>523</v>
      </c>
      <c r="AX1105" t="s">
        <v>1395</v>
      </c>
    </row>
    <row r="1106" spans="1:50" hidden="1" x14ac:dyDescent="0.25">
      <c r="A1106" s="22" t="s">
        <v>203</v>
      </c>
      <c r="B1106" s="21" t="s">
        <v>235</v>
      </c>
      <c r="C1106">
        <v>9.11</v>
      </c>
      <c r="D1106">
        <v>8.81</v>
      </c>
      <c r="E1106">
        <v>5</v>
      </c>
      <c r="G1106">
        <v>3</v>
      </c>
      <c r="H1106">
        <v>8</v>
      </c>
      <c r="J1106" s="59" t="s">
        <v>111</v>
      </c>
      <c r="K1106" s="48" t="s">
        <v>37</v>
      </c>
      <c r="L1106" s="18" t="s">
        <v>74</v>
      </c>
      <c r="M1106" s="94"/>
      <c r="N1106">
        <v>116</v>
      </c>
      <c r="O1106">
        <v>118</v>
      </c>
      <c r="P1106">
        <v>1145</v>
      </c>
      <c r="S1106">
        <v>11</v>
      </c>
      <c r="U1106" s="31" t="str">
        <f>VLOOKUP(AF1106, method!$A$1:$B$15, 2, 0)</f>
        <v>中後</v>
      </c>
      <c r="V1106" s="42">
        <v>1200</v>
      </c>
      <c r="W1106">
        <v>1</v>
      </c>
      <c r="X1106">
        <v>4</v>
      </c>
      <c r="Y1106">
        <v>10</v>
      </c>
      <c r="Z1106">
        <v>25</v>
      </c>
      <c r="AA1106" s="39" t="s">
        <v>390</v>
      </c>
      <c r="AB1106" s="35" t="s">
        <v>370</v>
      </c>
      <c r="AC1106">
        <v>4</v>
      </c>
      <c r="AD1106">
        <v>42</v>
      </c>
      <c r="AE1106" s="38" t="s">
        <v>511</v>
      </c>
      <c r="AF1106">
        <v>8</v>
      </c>
      <c r="AG1106">
        <v>8</v>
      </c>
      <c r="AH1106">
        <v>5</v>
      </c>
      <c r="AL1106" t="s">
        <v>29</v>
      </c>
      <c r="AX1106" t="s">
        <v>1395</v>
      </c>
    </row>
    <row r="1107" spans="1:50" hidden="1" x14ac:dyDescent="0.25">
      <c r="A1107" s="22" t="s">
        <v>203</v>
      </c>
      <c r="B1107" s="21" t="s">
        <v>235</v>
      </c>
      <c r="C1107">
        <v>22.48</v>
      </c>
      <c r="D1107">
        <v>22.68</v>
      </c>
      <c r="E1107">
        <v>7</v>
      </c>
      <c r="G1107">
        <v>3</v>
      </c>
      <c r="H1107">
        <v>2</v>
      </c>
      <c r="J1107" s="59" t="s">
        <v>111</v>
      </c>
      <c r="K1107" s="46" t="s">
        <v>351</v>
      </c>
      <c r="L1107" s="18" t="s">
        <v>74</v>
      </c>
      <c r="M1107" s="94"/>
      <c r="N1107">
        <v>116</v>
      </c>
      <c r="O1107">
        <v>111</v>
      </c>
      <c r="P1107">
        <v>1102</v>
      </c>
      <c r="S1107">
        <v>16</v>
      </c>
      <c r="U1107" s="30" t="str">
        <f>VLOOKUP(AF1107, method!$A$1:$B$15, 2, 0)</f>
        <v>放頭</v>
      </c>
      <c r="V1107">
        <v>1400</v>
      </c>
      <c r="W1107">
        <v>1</v>
      </c>
      <c r="X1107">
        <v>13</v>
      </c>
      <c r="Y1107">
        <v>7</v>
      </c>
      <c r="Z1107">
        <v>25</v>
      </c>
      <c r="AA1107" s="39" t="s">
        <v>369</v>
      </c>
      <c r="AB1107" s="35" t="s">
        <v>370</v>
      </c>
      <c r="AC1107">
        <v>4</v>
      </c>
      <c r="AD1107">
        <v>46</v>
      </c>
      <c r="AE1107" s="37" t="s">
        <v>423</v>
      </c>
      <c r="AF1107">
        <v>1</v>
      </c>
      <c r="AG1107">
        <v>1</v>
      </c>
      <c r="AH1107">
        <v>1</v>
      </c>
      <c r="AI1107">
        <v>7</v>
      </c>
      <c r="AL1107" t="s">
        <v>29</v>
      </c>
      <c r="AX1107" t="s">
        <v>1395</v>
      </c>
    </row>
    <row r="1108" spans="1:50" hidden="1" x14ac:dyDescent="0.25">
      <c r="A1108" s="22" t="s">
        <v>203</v>
      </c>
      <c r="B1108" s="21" t="s">
        <v>235</v>
      </c>
      <c r="C1108">
        <v>10.17</v>
      </c>
      <c r="D1108">
        <v>9.8699999999999992</v>
      </c>
      <c r="E1108">
        <v>12</v>
      </c>
      <c r="G1108">
        <v>3</v>
      </c>
      <c r="H1108">
        <v>4</v>
      </c>
      <c r="J1108" s="59" t="s">
        <v>111</v>
      </c>
      <c r="K1108" s="62" t="s">
        <v>154</v>
      </c>
      <c r="L1108" s="18" t="s">
        <v>74</v>
      </c>
      <c r="M1108" s="94"/>
      <c r="N1108">
        <v>116</v>
      </c>
      <c r="O1108">
        <v>124</v>
      </c>
      <c r="P1108">
        <v>1113</v>
      </c>
      <c r="S1108">
        <v>17</v>
      </c>
      <c r="U1108" s="31" t="str">
        <f>VLOOKUP(AF1108, method!$A$1:$B$15, 2, 0)</f>
        <v>中後</v>
      </c>
      <c r="V1108" s="42">
        <v>1200</v>
      </c>
      <c r="W1108">
        <v>1</v>
      </c>
      <c r="X1108">
        <v>31</v>
      </c>
      <c r="Y1108">
        <v>5</v>
      </c>
      <c r="Z1108">
        <v>25</v>
      </c>
      <c r="AA1108" s="39" t="s">
        <v>394</v>
      </c>
      <c r="AB1108" s="35" t="s">
        <v>377</v>
      </c>
      <c r="AC1108">
        <v>4</v>
      </c>
      <c r="AD1108">
        <v>48</v>
      </c>
      <c r="AE1108" s="37" t="s">
        <v>640</v>
      </c>
      <c r="AF1108">
        <v>8</v>
      </c>
      <c r="AG1108">
        <v>9</v>
      </c>
      <c r="AH1108">
        <v>12</v>
      </c>
      <c r="AL1108" t="s">
        <v>29</v>
      </c>
      <c r="AX1108" t="s">
        <v>1395</v>
      </c>
    </row>
    <row r="1109" spans="1:50" hidden="1" x14ac:dyDescent="0.25">
      <c r="A1109" s="22" t="s">
        <v>203</v>
      </c>
      <c r="B1109" s="21" t="s">
        <v>235</v>
      </c>
      <c r="C1109">
        <v>9.73</v>
      </c>
      <c r="D1109">
        <v>9.23</v>
      </c>
      <c r="E1109">
        <v>5</v>
      </c>
      <c r="G1109">
        <v>3</v>
      </c>
      <c r="H1109">
        <v>9</v>
      </c>
      <c r="J1109" s="59" t="s">
        <v>111</v>
      </c>
      <c r="K1109" s="62" t="s">
        <v>154</v>
      </c>
      <c r="L1109" s="18" t="s">
        <v>74</v>
      </c>
      <c r="M1109" s="94"/>
      <c r="N1109">
        <v>116</v>
      </c>
      <c r="O1109">
        <v>125</v>
      </c>
      <c r="P1109">
        <v>1104</v>
      </c>
      <c r="S1109">
        <v>80</v>
      </c>
      <c r="U1109" s="31" t="str">
        <f>VLOOKUP(AF1109, method!$A$1:$B$15, 2, 0)</f>
        <v>中後</v>
      </c>
      <c r="V1109" s="42">
        <v>1200</v>
      </c>
      <c r="W1109">
        <v>1</v>
      </c>
      <c r="X1109">
        <v>10</v>
      </c>
      <c r="Y1109">
        <v>5</v>
      </c>
      <c r="Z1109">
        <v>25</v>
      </c>
      <c r="AA1109" s="39" t="s">
        <v>413</v>
      </c>
      <c r="AB1109" s="35" t="s">
        <v>377</v>
      </c>
      <c r="AC1109">
        <v>4</v>
      </c>
      <c r="AD1109">
        <v>50</v>
      </c>
      <c r="AE1109" s="37" t="s">
        <v>428</v>
      </c>
      <c r="AF1109">
        <v>10</v>
      </c>
      <c r="AG1109">
        <v>10</v>
      </c>
      <c r="AH1109">
        <v>5</v>
      </c>
      <c r="AL1109" t="s">
        <v>106</v>
      </c>
      <c r="AX1109" t="s">
        <v>1395</v>
      </c>
    </row>
    <row r="1110" spans="1:50" hidden="1" x14ac:dyDescent="0.25">
      <c r="A1110" s="22" t="s">
        <v>203</v>
      </c>
      <c r="B1110" s="21" t="s">
        <v>235</v>
      </c>
      <c r="C1110">
        <v>9.76</v>
      </c>
      <c r="D1110">
        <v>9.4599999999999991</v>
      </c>
      <c r="E1110">
        <v>6</v>
      </c>
      <c r="G1110">
        <v>3</v>
      </c>
      <c r="H1110">
        <v>4</v>
      </c>
      <c r="J1110" s="59" t="s">
        <v>111</v>
      </c>
      <c r="K1110" s="75" t="s">
        <v>346</v>
      </c>
      <c r="L1110" s="18" t="s">
        <v>74</v>
      </c>
      <c r="M1110" s="94"/>
      <c r="N1110">
        <v>116</v>
      </c>
      <c r="O1110">
        <v>125</v>
      </c>
      <c r="P1110">
        <v>1118</v>
      </c>
      <c r="S1110">
        <v>15</v>
      </c>
      <c r="U1110" s="32" t="str">
        <f>VLOOKUP(AF1110, method!$A$1:$B$15, 2, 0)</f>
        <v>中前</v>
      </c>
      <c r="V1110" s="42">
        <v>1200</v>
      </c>
      <c r="W1110">
        <v>1</v>
      </c>
      <c r="X1110">
        <v>13</v>
      </c>
      <c r="Y1110">
        <v>4</v>
      </c>
      <c r="Z1110">
        <v>25</v>
      </c>
      <c r="AA1110" s="39" t="s">
        <v>413</v>
      </c>
      <c r="AB1110" s="35" t="s">
        <v>377</v>
      </c>
      <c r="AC1110">
        <v>4</v>
      </c>
      <c r="AD1110">
        <v>52</v>
      </c>
      <c r="AE1110" s="37" t="s">
        <v>440</v>
      </c>
      <c r="AF1110">
        <v>6</v>
      </c>
      <c r="AG1110">
        <v>6</v>
      </c>
      <c r="AH1110">
        <v>6</v>
      </c>
      <c r="AL1110" t="s">
        <v>385</v>
      </c>
      <c r="AX1110" t="s">
        <v>1395</v>
      </c>
    </row>
    <row r="1111" spans="1:50" hidden="1" x14ac:dyDescent="0.25">
      <c r="A1111" s="22" t="s">
        <v>203</v>
      </c>
      <c r="B1111" s="21" t="s">
        <v>235</v>
      </c>
      <c r="C1111">
        <v>56.95</v>
      </c>
      <c r="D1111">
        <v>56.150000000000006</v>
      </c>
      <c r="E1111">
        <v>8</v>
      </c>
      <c r="G1111">
        <v>3</v>
      </c>
      <c r="H1111">
        <v>11</v>
      </c>
      <c r="J1111" s="59" t="s">
        <v>111</v>
      </c>
      <c r="K1111" s="52" t="s">
        <v>56</v>
      </c>
      <c r="L1111" s="18" t="s">
        <v>74</v>
      </c>
      <c r="M1111" s="94"/>
      <c r="N1111">
        <v>116</v>
      </c>
      <c r="O1111">
        <v>128</v>
      </c>
      <c r="P1111">
        <v>1092</v>
      </c>
      <c r="S1111">
        <v>23</v>
      </c>
      <c r="U1111" s="33" t="str">
        <f>VLOOKUP(AF1111, method!$A$1:$B$15, 2, 0)</f>
        <v>留後</v>
      </c>
      <c r="V1111">
        <v>1000</v>
      </c>
      <c r="W1111">
        <v>0</v>
      </c>
      <c r="X1111">
        <v>15</v>
      </c>
      <c r="Y1111">
        <v>3</v>
      </c>
      <c r="Z1111">
        <v>25</v>
      </c>
      <c r="AA1111" s="39" t="s">
        <v>430</v>
      </c>
      <c r="AB1111" s="35" t="s">
        <v>370</v>
      </c>
      <c r="AC1111">
        <v>4</v>
      </c>
      <c r="AD1111">
        <v>52</v>
      </c>
      <c r="AE1111" s="37">
        <v>4</v>
      </c>
      <c r="AF1111">
        <v>13</v>
      </c>
      <c r="AG1111">
        <v>13</v>
      </c>
      <c r="AH1111">
        <v>8</v>
      </c>
      <c r="AL1111" t="s">
        <v>385</v>
      </c>
      <c r="AX1111" t="s">
        <v>1395</v>
      </c>
    </row>
    <row r="1112" spans="1:50" x14ac:dyDescent="0.25">
      <c r="A1112" s="23" t="s">
        <v>238</v>
      </c>
      <c r="B1112" s="26" t="s">
        <v>243</v>
      </c>
      <c r="C1112">
        <v>20.12</v>
      </c>
      <c r="D1112">
        <v>20.82</v>
      </c>
      <c r="E1112" s="107">
        <v>1</v>
      </c>
      <c r="F1112" s="90"/>
      <c r="G1112">
        <v>4</v>
      </c>
      <c r="H1112">
        <v>2</v>
      </c>
      <c r="J1112" s="47" t="s">
        <v>32</v>
      </c>
      <c r="K1112" s="44" t="s">
        <v>347</v>
      </c>
      <c r="L1112" s="17" t="s">
        <v>16</v>
      </c>
      <c r="M1112" s="93"/>
      <c r="N1112">
        <v>133</v>
      </c>
      <c r="O1112">
        <v>113</v>
      </c>
      <c r="P1112">
        <v>1204</v>
      </c>
      <c r="S1112">
        <v>2.4</v>
      </c>
      <c r="U1112" s="30" t="str">
        <f>VLOOKUP(AF1112, method!$A$1:$B$15, 2, 0)</f>
        <v>放頭</v>
      </c>
      <c r="V1112" s="42">
        <v>1400</v>
      </c>
      <c r="W1112">
        <v>1</v>
      </c>
      <c r="X1112">
        <v>22</v>
      </c>
      <c r="Y1112">
        <v>3</v>
      </c>
      <c r="Z1112">
        <v>26</v>
      </c>
      <c r="AA1112" s="39" t="s">
        <v>369</v>
      </c>
      <c r="AB1112" s="35" t="s">
        <v>370</v>
      </c>
      <c r="AC1112">
        <v>2</v>
      </c>
      <c r="AD1112">
        <v>82</v>
      </c>
      <c r="AE1112" s="38" t="s">
        <v>461</v>
      </c>
      <c r="AF1112">
        <v>2</v>
      </c>
      <c r="AG1112">
        <v>3</v>
      </c>
      <c r="AH1112">
        <v>2</v>
      </c>
      <c r="AI1112">
        <v>1</v>
      </c>
      <c r="AL1112" t="s">
        <v>18</v>
      </c>
    </row>
    <row r="1113" spans="1:50" hidden="1" x14ac:dyDescent="0.25">
      <c r="A1113" s="22" t="s">
        <v>203</v>
      </c>
      <c r="B1113" s="22" t="s">
        <v>1335</v>
      </c>
      <c r="C1113">
        <v>10.93</v>
      </c>
      <c r="D1113" t="e">
        <f>IF(H1113&gt;G1113,C1113-0.2*INT((H1113-G1113)/4),IF(H1113&lt;G1113,C1113+0.2*INT((G1113-H1113)/4),C1113)) + ROUND((N1113-O1113)/3,0)*0.1</f>
        <v>#N/A</v>
      </c>
      <c r="E1113">
        <v>10</v>
      </c>
      <c r="G1113" t="e">
        <v>#N/A</v>
      </c>
      <c r="H1113">
        <v>7</v>
      </c>
      <c r="J1113" s="58" t="e">
        <v>#N/A</v>
      </c>
      <c r="K1113" s="45" t="s">
        <v>22</v>
      </c>
      <c r="L1113" s="23" t="s">
        <v>112</v>
      </c>
      <c r="M1113" s="99"/>
      <c r="N1113" t="e">
        <v>#N/A</v>
      </c>
      <c r="O1113">
        <v>128</v>
      </c>
      <c r="P1113">
        <v>1101</v>
      </c>
      <c r="S1113">
        <v>26</v>
      </c>
      <c r="U1113" s="33" t="str">
        <f>VLOOKUP(AF1113, method!$A$1:$B$15, 2, 0)</f>
        <v>留後</v>
      </c>
      <c r="V1113" s="42">
        <v>1200</v>
      </c>
      <c r="W1113">
        <v>1</v>
      </c>
      <c r="X1113">
        <v>24</v>
      </c>
      <c r="Y1113">
        <v>6</v>
      </c>
      <c r="Z1113">
        <v>26</v>
      </c>
      <c r="AA1113" s="40" t="s">
        <v>376</v>
      </c>
      <c r="AB1113" s="35" t="s">
        <v>377</v>
      </c>
      <c r="AC1113">
        <v>4</v>
      </c>
      <c r="AD1113">
        <v>53</v>
      </c>
      <c r="AE1113" s="37" t="s">
        <v>612</v>
      </c>
      <c r="AF1113">
        <v>11</v>
      </c>
      <c r="AG1113">
        <v>12</v>
      </c>
      <c r="AH1113">
        <v>10</v>
      </c>
      <c r="AL1113" t="s">
        <v>778</v>
      </c>
      <c r="AX1113" t="s">
        <v>1395</v>
      </c>
    </row>
    <row r="1114" spans="1:50" hidden="1" x14ac:dyDescent="0.25">
      <c r="A1114" s="22" t="s">
        <v>203</v>
      </c>
      <c r="B1114" s="22" t="s">
        <v>1335</v>
      </c>
      <c r="C1114">
        <v>10.78</v>
      </c>
      <c r="D1114" t="e">
        <f>IF(H1114&gt;G1114,C1114-0.2*INT((H1114-G1114)/4),IF(H1114&lt;G1114,C1114+0.2*INT((G1114-H1114)/4),C1114)) + ROUND((N1114-O1114)/3,0)*0.1</f>
        <v>#N/A</v>
      </c>
      <c r="E1114">
        <v>8</v>
      </c>
      <c r="G1114" t="e">
        <v>#N/A</v>
      </c>
      <c r="H1114">
        <v>12</v>
      </c>
      <c r="J1114" s="58" t="e">
        <v>#N/A</v>
      </c>
      <c r="K1114" s="50" t="s">
        <v>46</v>
      </c>
      <c r="L1114" s="23" t="s">
        <v>112</v>
      </c>
      <c r="M1114" s="99"/>
      <c r="N1114" t="e">
        <v>#N/A</v>
      </c>
      <c r="O1114">
        <v>130</v>
      </c>
      <c r="P1114">
        <v>1090</v>
      </c>
      <c r="S1114">
        <v>24</v>
      </c>
      <c r="U1114" s="33" t="str">
        <f>VLOOKUP(AF1114, method!$A$1:$B$15, 2, 0)</f>
        <v>留後</v>
      </c>
      <c r="V1114" s="42">
        <v>1200</v>
      </c>
      <c r="W1114">
        <v>1</v>
      </c>
      <c r="X1114">
        <v>27</v>
      </c>
      <c r="Y1114">
        <v>5</v>
      </c>
      <c r="Z1114">
        <v>26</v>
      </c>
      <c r="AA1114" s="40" t="s">
        <v>426</v>
      </c>
      <c r="AB1114" s="35" t="s">
        <v>370</v>
      </c>
      <c r="AC1114">
        <v>4</v>
      </c>
      <c r="AD1114">
        <v>55</v>
      </c>
      <c r="AE1114" s="37">
        <v>4</v>
      </c>
      <c r="AF1114">
        <v>11</v>
      </c>
      <c r="AG1114">
        <v>9</v>
      </c>
      <c r="AH1114">
        <v>8</v>
      </c>
      <c r="AL1114" t="s">
        <v>778</v>
      </c>
      <c r="AX1114" t="s">
        <v>1395</v>
      </c>
    </row>
    <row r="1115" spans="1:50" x14ac:dyDescent="0.25">
      <c r="A1115" s="23" t="s">
        <v>238</v>
      </c>
      <c r="B1115" s="27" t="s">
        <v>245</v>
      </c>
      <c r="C1115">
        <v>20.2</v>
      </c>
      <c r="D1115">
        <v>20.599999999999998</v>
      </c>
      <c r="E1115" s="107">
        <v>2</v>
      </c>
      <c r="F1115" s="90"/>
      <c r="G1115">
        <v>6</v>
      </c>
      <c r="H1115">
        <v>8</v>
      </c>
      <c r="J1115" s="48" t="s">
        <v>37</v>
      </c>
      <c r="K1115" s="48" t="s">
        <v>37</v>
      </c>
      <c r="L1115" s="26" t="s">
        <v>61</v>
      </c>
      <c r="M1115" s="102"/>
      <c r="N1115">
        <v>128</v>
      </c>
      <c r="O1115">
        <v>115</v>
      </c>
      <c r="P1115">
        <v>1289</v>
      </c>
      <c r="S1115">
        <v>4.3</v>
      </c>
      <c r="U1115" s="31" t="str">
        <f>VLOOKUP(AF1115, method!$A$1:$B$15, 2, 0)</f>
        <v>中後</v>
      </c>
      <c r="V1115" s="42">
        <v>1400</v>
      </c>
      <c r="W1115">
        <v>1</v>
      </c>
      <c r="X1115">
        <v>22</v>
      </c>
      <c r="Y1115">
        <v>3</v>
      </c>
      <c r="Z1115">
        <v>26</v>
      </c>
      <c r="AA1115" s="39" t="s">
        <v>369</v>
      </c>
      <c r="AB1115" s="35" t="s">
        <v>370</v>
      </c>
      <c r="AC1115">
        <v>2</v>
      </c>
      <c r="AD1115">
        <v>83</v>
      </c>
      <c r="AE1115" s="38" t="s">
        <v>461</v>
      </c>
      <c r="AF1115">
        <v>9</v>
      </c>
      <c r="AG1115">
        <v>4</v>
      </c>
      <c r="AH1115">
        <v>4</v>
      </c>
      <c r="AI1115">
        <v>2</v>
      </c>
      <c r="AL1115" t="s">
        <v>29</v>
      </c>
    </row>
    <row r="1116" spans="1:50" hidden="1" x14ac:dyDescent="0.25">
      <c r="A1116" s="22" t="s">
        <v>203</v>
      </c>
      <c r="B1116" s="22" t="s">
        <v>1335</v>
      </c>
      <c r="C1116">
        <v>10.5</v>
      </c>
      <c r="D1116" t="e">
        <f>IF(H1116&gt;G1116,C1116-0.2*INT((H1116-G1116)/4),IF(H1116&lt;G1116,C1116+0.2*INT((G1116-H1116)/4),C1116)) + ROUND((N1116-O1116)/3,0)*0.1</f>
        <v>#N/A</v>
      </c>
      <c r="E1116">
        <v>4</v>
      </c>
      <c r="G1116" t="e">
        <v>#N/A</v>
      </c>
      <c r="H1116">
        <v>12</v>
      </c>
      <c r="J1116" s="58" t="e">
        <v>#N/A</v>
      </c>
      <c r="K1116" s="59" t="s">
        <v>111</v>
      </c>
      <c r="L1116" s="23" t="s">
        <v>112</v>
      </c>
      <c r="M1116" s="99"/>
      <c r="N1116" t="e">
        <v>#N/A</v>
      </c>
      <c r="O1116">
        <v>133</v>
      </c>
      <c r="P1116">
        <v>1114</v>
      </c>
      <c r="S1116">
        <v>23</v>
      </c>
      <c r="U1116" s="31" t="str">
        <f>VLOOKUP(AF1116, method!$A$1:$B$15, 2, 0)</f>
        <v>中後</v>
      </c>
      <c r="V1116" s="42">
        <v>1200</v>
      </c>
      <c r="W1116">
        <v>1</v>
      </c>
      <c r="X1116">
        <v>15</v>
      </c>
      <c r="Y1116">
        <v>4</v>
      </c>
      <c r="Z1116">
        <v>26</v>
      </c>
      <c r="AA1116" s="40" t="s">
        <v>376</v>
      </c>
      <c r="AB1116" s="35" t="s">
        <v>377</v>
      </c>
      <c r="AC1116">
        <v>4</v>
      </c>
      <c r="AD1116">
        <v>58</v>
      </c>
      <c r="AE1116" s="38" t="s">
        <v>511</v>
      </c>
      <c r="AF1116">
        <v>8</v>
      </c>
      <c r="AG1116">
        <v>7</v>
      </c>
      <c r="AH1116">
        <v>4</v>
      </c>
      <c r="AL1116" t="s">
        <v>778</v>
      </c>
      <c r="AX1116" t="s">
        <v>1395</v>
      </c>
    </row>
    <row r="1117" spans="1:50" hidden="1" x14ac:dyDescent="0.25">
      <c r="A1117" s="22" t="s">
        <v>203</v>
      </c>
      <c r="B1117" s="22" t="s">
        <v>1335</v>
      </c>
      <c r="C1117">
        <v>23.3</v>
      </c>
      <c r="D1117" t="e">
        <f>IF(H1117&gt;G1117,C1117-0.2*INT((H1117-G1117)/4),IF(H1117&lt;G1117,C1117+0.2*INT((G1117-H1117)/4),C1117)) + ROUND((N1117-O1117)/3,0)*0.1</f>
        <v>#N/A</v>
      </c>
      <c r="E1117" s="106">
        <v>12</v>
      </c>
      <c r="G1117" t="e">
        <v>#N/A</v>
      </c>
      <c r="H1117">
        <v>6</v>
      </c>
      <c r="J1117" s="58" t="e">
        <v>#N/A</v>
      </c>
      <c r="K1117" s="59" t="s">
        <v>111</v>
      </c>
      <c r="L1117" s="23" t="s">
        <v>112</v>
      </c>
      <c r="M1117" s="99"/>
      <c r="N1117" t="e">
        <v>#N/A</v>
      </c>
      <c r="O1117">
        <v>135</v>
      </c>
      <c r="P1117">
        <v>1110</v>
      </c>
      <c r="S1117">
        <v>6</v>
      </c>
      <c r="U1117" s="32" t="str">
        <f>VLOOKUP(AF1117, method!$A$1:$B$15, 2, 0)</f>
        <v>中前</v>
      </c>
      <c r="V1117">
        <v>1400</v>
      </c>
      <c r="W1117">
        <v>1</v>
      </c>
      <c r="X1117">
        <v>1</v>
      </c>
      <c r="Y1117">
        <v>3</v>
      </c>
      <c r="Z1117">
        <v>26</v>
      </c>
      <c r="AA1117" s="39" t="s">
        <v>390</v>
      </c>
      <c r="AB1117" s="35" t="s">
        <v>377</v>
      </c>
      <c r="AC1117">
        <v>4</v>
      </c>
      <c r="AD1117">
        <v>60</v>
      </c>
      <c r="AE1117" s="37" t="s">
        <v>414</v>
      </c>
      <c r="AF1117">
        <v>5</v>
      </c>
      <c r="AG1117">
        <v>8</v>
      </c>
      <c r="AH1117">
        <v>8</v>
      </c>
      <c r="AI1117">
        <v>12</v>
      </c>
      <c r="AL1117" t="s">
        <v>779</v>
      </c>
      <c r="AX1117" t="s">
        <v>1395</v>
      </c>
    </row>
    <row r="1118" spans="1:50" hidden="1" x14ac:dyDescent="0.25">
      <c r="A1118" s="22" t="s">
        <v>203</v>
      </c>
      <c r="B1118" s="22" t="s">
        <v>1335</v>
      </c>
      <c r="C1118">
        <v>8.48</v>
      </c>
      <c r="D1118" t="e">
        <f>IF(H1118&gt;G1118,C1118-0.2*INT((H1118-G1118)/4),IF(H1118&lt;G1118,C1118+0.2*INT((G1118-H1118)/4),C1118)) + ROUND((N1118-O1118)/3,0)*0.1</f>
        <v>#N/A</v>
      </c>
      <c r="E1118" s="106">
        <v>8</v>
      </c>
      <c r="G1118" t="e">
        <v>#N/A</v>
      </c>
      <c r="H1118">
        <v>11</v>
      </c>
      <c r="J1118" s="58" t="e">
        <v>#N/A</v>
      </c>
      <c r="K1118" s="59" t="s">
        <v>111</v>
      </c>
      <c r="L1118" s="23" t="s">
        <v>112</v>
      </c>
      <c r="M1118" s="99"/>
      <c r="N1118" t="e">
        <v>#N/A</v>
      </c>
      <c r="O1118">
        <v>116</v>
      </c>
      <c r="P1118">
        <v>1119</v>
      </c>
      <c r="S1118">
        <v>21</v>
      </c>
      <c r="U1118" s="33" t="str">
        <f>VLOOKUP(AF1118, method!$A$1:$B$15, 2, 0)</f>
        <v>留後</v>
      </c>
      <c r="V1118" s="42">
        <v>1200</v>
      </c>
      <c r="W1118">
        <v>1</v>
      </c>
      <c r="X1118">
        <v>8</v>
      </c>
      <c r="Y1118">
        <v>2</v>
      </c>
      <c r="Z1118">
        <v>26</v>
      </c>
      <c r="AA1118" s="41" t="s">
        <v>400</v>
      </c>
      <c r="AB1118" s="35" t="s">
        <v>377</v>
      </c>
      <c r="AC1118">
        <v>3</v>
      </c>
      <c r="AD1118">
        <v>62</v>
      </c>
      <c r="AE1118" s="37" t="s">
        <v>440</v>
      </c>
      <c r="AF1118">
        <v>12</v>
      </c>
      <c r="AG1118">
        <v>10</v>
      </c>
      <c r="AH1118">
        <v>8</v>
      </c>
      <c r="AL1118" t="s">
        <v>385</v>
      </c>
      <c r="AX1118" t="s">
        <v>1395</v>
      </c>
    </row>
    <row r="1119" spans="1:50" x14ac:dyDescent="0.25">
      <c r="A1119" s="23" t="s">
        <v>238</v>
      </c>
      <c r="B1119" s="26" t="s">
        <v>243</v>
      </c>
      <c r="C1119">
        <v>20.45</v>
      </c>
      <c r="D1119">
        <v>20.849999999999998</v>
      </c>
      <c r="E1119" s="107">
        <v>1</v>
      </c>
      <c r="F1119" s="90"/>
      <c r="G1119">
        <v>4</v>
      </c>
      <c r="H1119">
        <v>2</v>
      </c>
      <c r="J1119" s="47" t="s">
        <v>32</v>
      </c>
      <c r="K1119" s="47" t="s">
        <v>32</v>
      </c>
      <c r="L1119" s="17" t="s">
        <v>16</v>
      </c>
      <c r="M1119" s="93"/>
      <c r="N1119">
        <v>133</v>
      </c>
      <c r="O1119">
        <v>122</v>
      </c>
      <c r="P1119">
        <v>1208</v>
      </c>
      <c r="S1119">
        <v>4</v>
      </c>
      <c r="U1119" s="30" t="str">
        <f>VLOOKUP(AF1119, method!$A$1:$B$15, 2, 0)</f>
        <v>放頭</v>
      </c>
      <c r="V1119" s="42">
        <v>1400</v>
      </c>
      <c r="W1119">
        <v>1</v>
      </c>
      <c r="X1119">
        <v>26</v>
      </c>
      <c r="Y1119">
        <v>4</v>
      </c>
      <c r="Z1119">
        <v>26</v>
      </c>
      <c r="AA1119" s="39" t="s">
        <v>369</v>
      </c>
      <c r="AB1119" s="35" t="s">
        <v>370</v>
      </c>
      <c r="AC1119">
        <v>2</v>
      </c>
      <c r="AD1119">
        <v>92</v>
      </c>
      <c r="AE1119" s="38" t="s">
        <v>511</v>
      </c>
      <c r="AF1119">
        <v>2</v>
      </c>
      <c r="AG1119">
        <v>3</v>
      </c>
      <c r="AH1119">
        <v>2</v>
      </c>
      <c r="AI1119">
        <v>1</v>
      </c>
      <c r="AL1119" t="s">
        <v>18</v>
      </c>
    </row>
    <row r="1120" spans="1:50" hidden="1" x14ac:dyDescent="0.25">
      <c r="A1120" s="22" t="s">
        <v>203</v>
      </c>
      <c r="B1120" s="22" t="s">
        <v>1335</v>
      </c>
      <c r="C1120">
        <v>10.28</v>
      </c>
      <c r="D1120" t="e">
        <f>IF(H1120&gt;G1120,C1120-0.2*INT((H1120-G1120)/4),IF(H1120&lt;G1120,C1120+0.2*INT((G1120-H1120)/4),C1120)) + ROUND((N1120-O1120)/3,0)*0.1</f>
        <v>#N/A</v>
      </c>
      <c r="E1120">
        <v>12</v>
      </c>
      <c r="G1120" t="e">
        <v>#N/A</v>
      </c>
      <c r="H1120">
        <v>7</v>
      </c>
      <c r="J1120" s="58" t="e">
        <v>#N/A</v>
      </c>
      <c r="K1120" s="59" t="s">
        <v>111</v>
      </c>
      <c r="L1120" s="23" t="s">
        <v>112</v>
      </c>
      <c r="M1120" s="99"/>
      <c r="N1120" t="e">
        <v>#N/A</v>
      </c>
      <c r="O1120">
        <v>121</v>
      </c>
      <c r="P1120">
        <v>1117</v>
      </c>
      <c r="S1120">
        <v>73</v>
      </c>
      <c r="U1120" s="33" t="str">
        <f>VLOOKUP(AF1120, method!$A$1:$B$15, 2, 0)</f>
        <v>留後</v>
      </c>
      <c r="V1120" s="42">
        <v>1200</v>
      </c>
      <c r="W1120">
        <v>1</v>
      </c>
      <c r="X1120">
        <v>14</v>
      </c>
      <c r="Y1120">
        <v>1</v>
      </c>
      <c r="Z1120">
        <v>26</v>
      </c>
      <c r="AA1120" s="40" t="s">
        <v>426</v>
      </c>
      <c r="AB1120" s="35" t="s">
        <v>377</v>
      </c>
      <c r="AC1120">
        <v>3</v>
      </c>
      <c r="AD1120">
        <v>64</v>
      </c>
      <c r="AE1120" s="37" t="s">
        <v>473</v>
      </c>
      <c r="AF1120">
        <v>11</v>
      </c>
      <c r="AG1120">
        <v>11</v>
      </c>
      <c r="AH1120">
        <v>12</v>
      </c>
      <c r="AL1120" t="s">
        <v>385</v>
      </c>
      <c r="AX1120" t="s">
        <v>1395</v>
      </c>
    </row>
    <row r="1121" spans="1:50" hidden="1" x14ac:dyDescent="0.25">
      <c r="A1121" s="22" t="s">
        <v>203</v>
      </c>
      <c r="B1121" s="22" t="s">
        <v>1335</v>
      </c>
      <c r="C1121">
        <v>57.12</v>
      </c>
      <c r="D1121" t="e">
        <f>IF(H1121&gt;G1121,C1121-0.2*INT((H1121-G1121)/4),IF(H1121&lt;G1121,C1121+0.2*INT((G1121-H1121)/4),C1121)) + ROUND((N1121-O1121)/3,0)*0.1</f>
        <v>#N/A</v>
      </c>
      <c r="E1121">
        <v>11</v>
      </c>
      <c r="G1121" t="e">
        <v>#N/A</v>
      </c>
      <c r="H1121">
        <v>1</v>
      </c>
      <c r="J1121" s="58" t="e">
        <v>#N/A</v>
      </c>
      <c r="K1121" s="71" t="s">
        <v>350</v>
      </c>
      <c r="L1121" s="23" t="s">
        <v>112</v>
      </c>
      <c r="M1121" s="99"/>
      <c r="N1121" t="e">
        <v>#N/A</v>
      </c>
      <c r="O1121">
        <v>126</v>
      </c>
      <c r="P1121">
        <v>1109</v>
      </c>
      <c r="S1121">
        <v>74</v>
      </c>
      <c r="U1121" s="33" t="str">
        <f>VLOOKUP(AF1121, method!$A$1:$B$15, 2, 0)</f>
        <v>留後</v>
      </c>
      <c r="V1121">
        <v>1000</v>
      </c>
      <c r="W1121">
        <v>0</v>
      </c>
      <c r="X1121">
        <v>27</v>
      </c>
      <c r="Y1121">
        <v>12</v>
      </c>
      <c r="Z1121">
        <v>25</v>
      </c>
      <c r="AA1121" s="39" t="s">
        <v>384</v>
      </c>
      <c r="AB1121" s="35" t="s">
        <v>377</v>
      </c>
      <c r="AC1121">
        <v>3</v>
      </c>
      <c r="AD1121">
        <v>66</v>
      </c>
      <c r="AE1121" s="37">
        <v>8</v>
      </c>
      <c r="AF1121">
        <v>11</v>
      </c>
      <c r="AG1121">
        <v>10</v>
      </c>
      <c r="AH1121">
        <v>11</v>
      </c>
      <c r="AL1121" t="s">
        <v>385</v>
      </c>
      <c r="AX1121" t="s">
        <v>1395</v>
      </c>
    </row>
    <row r="1122" spans="1:50" hidden="1" x14ac:dyDescent="0.25">
      <c r="A1122" s="22" t="s">
        <v>203</v>
      </c>
      <c r="B1122" s="22" t="s">
        <v>1335</v>
      </c>
      <c r="C1122">
        <v>57.16</v>
      </c>
      <c r="D1122" t="e">
        <f>IF(H1122&gt;G1122,C1122-0.2*INT((H1122-G1122)/4),IF(H1122&lt;G1122,C1122+0.2*INT((G1122-H1122)/4),C1122)) + ROUND((N1122-O1122)/3,0)*0.1</f>
        <v>#N/A</v>
      </c>
      <c r="E1122">
        <v>7</v>
      </c>
      <c r="G1122" t="e">
        <v>#N/A</v>
      </c>
      <c r="H1122">
        <v>6</v>
      </c>
      <c r="J1122" s="58" t="e">
        <v>#N/A</v>
      </c>
      <c r="K1122" s="59" t="s">
        <v>111</v>
      </c>
      <c r="L1122" s="23" t="s">
        <v>112</v>
      </c>
      <c r="M1122" s="99"/>
      <c r="N1122" t="e">
        <v>#N/A</v>
      </c>
      <c r="O1122">
        <v>123</v>
      </c>
      <c r="P1122">
        <v>1094</v>
      </c>
      <c r="S1122">
        <v>36</v>
      </c>
      <c r="U1122" s="31" t="str">
        <f>VLOOKUP(AF1122, method!$A$1:$B$15, 2, 0)</f>
        <v>中後</v>
      </c>
      <c r="V1122">
        <v>1000</v>
      </c>
      <c r="W1122">
        <v>0</v>
      </c>
      <c r="X1122">
        <v>3</v>
      </c>
      <c r="Y1122">
        <v>12</v>
      </c>
      <c r="Z1122">
        <v>25</v>
      </c>
      <c r="AA1122" s="40" t="s">
        <v>446</v>
      </c>
      <c r="AB1122" s="35" t="s">
        <v>377</v>
      </c>
      <c r="AC1122">
        <v>3</v>
      </c>
      <c r="AD1122">
        <v>66</v>
      </c>
      <c r="AE1122" s="37" t="s">
        <v>436</v>
      </c>
      <c r="AF1122">
        <v>10</v>
      </c>
      <c r="AG1122">
        <v>9</v>
      </c>
      <c r="AH1122">
        <v>7</v>
      </c>
      <c r="AL1122" t="s">
        <v>780</v>
      </c>
      <c r="AX1122" t="s">
        <v>1395</v>
      </c>
    </row>
    <row r="1123" spans="1:50" hidden="1" x14ac:dyDescent="0.25">
      <c r="A1123" s="22" t="s">
        <v>203</v>
      </c>
      <c r="B1123" s="22" t="s">
        <v>1335</v>
      </c>
      <c r="C1123">
        <v>9</v>
      </c>
      <c r="D1123" t="e">
        <f>IF(H1123&gt;G1123,C1123-0.2*INT((H1123-G1123)/4),IF(H1123&lt;G1123,C1123+0.2*INT((G1123-H1123)/4),C1123)) + ROUND((N1123-O1123)/3,0)*0.1</f>
        <v>#N/A</v>
      </c>
      <c r="E1123" s="106">
        <v>6</v>
      </c>
      <c r="G1123" t="e">
        <v>#N/A</v>
      </c>
      <c r="H1123">
        <v>10</v>
      </c>
      <c r="J1123" s="58" t="e">
        <v>#N/A</v>
      </c>
      <c r="K1123" s="59" t="s">
        <v>111</v>
      </c>
      <c r="L1123" s="23" t="s">
        <v>112</v>
      </c>
      <c r="M1123" s="99"/>
      <c r="N1123" t="e">
        <v>#N/A</v>
      </c>
      <c r="O1123">
        <v>119</v>
      </c>
      <c r="P1123">
        <v>1125</v>
      </c>
      <c r="S1123">
        <v>204</v>
      </c>
      <c r="U1123" s="33" t="str">
        <f>VLOOKUP(AF1123, method!$A$1:$B$15, 2, 0)</f>
        <v>留後</v>
      </c>
      <c r="V1123" s="42">
        <v>1200</v>
      </c>
      <c r="W1123">
        <v>1</v>
      </c>
      <c r="X1123">
        <v>25</v>
      </c>
      <c r="Y1123">
        <v>1</v>
      </c>
      <c r="Z1123">
        <v>26</v>
      </c>
      <c r="AA1123" s="39" t="s">
        <v>384</v>
      </c>
      <c r="AB1123" s="35" t="s">
        <v>370</v>
      </c>
      <c r="AC1123">
        <v>3</v>
      </c>
      <c r="AD1123">
        <v>62</v>
      </c>
      <c r="AE1123" s="38" t="s">
        <v>517</v>
      </c>
      <c r="AF1123">
        <v>13</v>
      </c>
      <c r="AG1123">
        <v>14</v>
      </c>
      <c r="AH1123">
        <v>6</v>
      </c>
      <c r="AL1123" t="s">
        <v>385</v>
      </c>
      <c r="AX1123" t="s">
        <v>1395</v>
      </c>
    </row>
    <row r="1124" spans="1:50" hidden="1" x14ac:dyDescent="0.25">
      <c r="A1124" s="22" t="s">
        <v>203</v>
      </c>
      <c r="B1124" s="22" t="s">
        <v>1335</v>
      </c>
      <c r="C1124">
        <v>9.1999999999999993</v>
      </c>
      <c r="D1124" t="e">
        <f>IF(H1124&gt;G1124,C1124-0.2*INT((H1124-G1124)/4),IF(H1124&lt;G1124,C1124+0.2*INT((G1124-H1124)/4),C1124)) + ROUND((N1124-O1124)/3,0)*0.1</f>
        <v>#N/A</v>
      </c>
      <c r="E1124" s="106">
        <v>7</v>
      </c>
      <c r="G1124" t="e">
        <v>#N/A</v>
      </c>
      <c r="H1124">
        <v>12</v>
      </c>
      <c r="J1124" s="58" t="e">
        <v>#N/A</v>
      </c>
      <c r="K1124" s="71" t="s">
        <v>350</v>
      </c>
      <c r="L1124" s="23" t="s">
        <v>112</v>
      </c>
      <c r="M1124" s="99"/>
      <c r="N1124" t="e">
        <v>#N/A</v>
      </c>
      <c r="O1124">
        <v>127</v>
      </c>
      <c r="P1124">
        <v>1098</v>
      </c>
      <c r="S1124">
        <v>41</v>
      </c>
      <c r="U1124" s="33" t="str">
        <f>VLOOKUP(AF1124, method!$A$1:$B$15, 2, 0)</f>
        <v>留後</v>
      </c>
      <c r="V1124" s="42">
        <v>1200</v>
      </c>
      <c r="W1124">
        <v>1</v>
      </c>
      <c r="X1124">
        <v>12</v>
      </c>
      <c r="Y1124">
        <v>7</v>
      </c>
      <c r="Z1124">
        <v>26</v>
      </c>
      <c r="AA1124" s="39" t="s">
        <v>369</v>
      </c>
      <c r="AB1124" s="35" t="s">
        <v>370</v>
      </c>
      <c r="AC1124">
        <v>4</v>
      </c>
      <c r="AD1124">
        <v>51</v>
      </c>
      <c r="AE1124" s="37">
        <v>3</v>
      </c>
      <c r="AF1124">
        <v>14</v>
      </c>
      <c r="AG1124">
        <v>14</v>
      </c>
      <c r="AH1124">
        <v>7</v>
      </c>
      <c r="AL1124" t="s">
        <v>777</v>
      </c>
      <c r="AX1124" t="s">
        <v>1395</v>
      </c>
    </row>
    <row r="1125" spans="1:50" x14ac:dyDescent="0.25">
      <c r="A1125" s="23" t="s">
        <v>238</v>
      </c>
      <c r="B1125" s="27" t="s">
        <v>245</v>
      </c>
      <c r="C1125">
        <v>20.67</v>
      </c>
      <c r="D1125">
        <v>21.07</v>
      </c>
      <c r="E1125" s="106">
        <v>4</v>
      </c>
      <c r="G1125">
        <v>6</v>
      </c>
      <c r="H1125">
        <v>5</v>
      </c>
      <c r="J1125" s="48" t="s">
        <v>37</v>
      </c>
      <c r="K1125" s="54" t="s">
        <v>64</v>
      </c>
      <c r="L1125" s="26" t="s">
        <v>61</v>
      </c>
      <c r="M1125" s="102"/>
      <c r="N1125">
        <v>128</v>
      </c>
      <c r="O1125">
        <v>115</v>
      </c>
      <c r="P1125">
        <v>1322</v>
      </c>
      <c r="S1125">
        <v>9.3000000000000007</v>
      </c>
      <c r="U1125" s="31" t="str">
        <f>VLOOKUP(AF1125, method!$A$1:$B$15, 2, 0)</f>
        <v>中後</v>
      </c>
      <c r="V1125" s="42">
        <v>1400</v>
      </c>
      <c r="W1125">
        <v>1</v>
      </c>
      <c r="X1125">
        <v>21</v>
      </c>
      <c r="Y1125">
        <v>6</v>
      </c>
      <c r="Z1125">
        <v>26</v>
      </c>
      <c r="AA1125" s="39" t="s">
        <v>369</v>
      </c>
      <c r="AB1125" s="35" t="s">
        <v>377</v>
      </c>
      <c r="AC1125" t="s">
        <v>644</v>
      </c>
      <c r="AD1125">
        <v>94</v>
      </c>
      <c r="AE1125" s="38" t="s">
        <v>511</v>
      </c>
      <c r="AF1125">
        <v>9</v>
      </c>
      <c r="AG1125">
        <v>8</v>
      </c>
      <c r="AH1125">
        <v>8</v>
      </c>
      <c r="AI1125">
        <v>4</v>
      </c>
      <c r="AL1125" t="s">
        <v>29</v>
      </c>
    </row>
    <row r="1126" spans="1:50" hidden="1" x14ac:dyDescent="0.25">
      <c r="A1126" s="23" t="s">
        <v>238</v>
      </c>
      <c r="B1126" s="24" t="s">
        <v>239</v>
      </c>
      <c r="C1126">
        <v>33.799999999999997</v>
      </c>
      <c r="D1126">
        <v>34.099999999999994</v>
      </c>
      <c r="E1126" s="106">
        <v>4</v>
      </c>
      <c r="G1126">
        <v>9</v>
      </c>
      <c r="H1126">
        <v>7</v>
      </c>
      <c r="J1126" s="56" t="s">
        <v>352</v>
      </c>
      <c r="K1126" s="56" t="s">
        <v>352</v>
      </c>
      <c r="L1126" s="23" t="s">
        <v>112</v>
      </c>
      <c r="M1126" s="99"/>
      <c r="N1126">
        <v>125</v>
      </c>
      <c r="O1126">
        <v>115</v>
      </c>
      <c r="P1126">
        <v>1117</v>
      </c>
      <c r="S1126">
        <v>5.4</v>
      </c>
      <c r="U1126" s="30" t="str">
        <f>VLOOKUP(AF1126, method!$A$1:$B$15, 2, 0)</f>
        <v>放頭</v>
      </c>
      <c r="V1126">
        <v>1600</v>
      </c>
      <c r="W1126">
        <v>1</v>
      </c>
      <c r="X1126">
        <v>12</v>
      </c>
      <c r="Y1126">
        <v>7</v>
      </c>
      <c r="Z1126">
        <v>26</v>
      </c>
      <c r="AA1126" s="39" t="s">
        <v>369</v>
      </c>
      <c r="AB1126" s="35" t="s">
        <v>370</v>
      </c>
      <c r="AC1126">
        <v>1</v>
      </c>
      <c r="AD1126">
        <v>102</v>
      </c>
      <c r="AE1126" s="38" t="s">
        <v>550</v>
      </c>
      <c r="AF1126">
        <v>1</v>
      </c>
      <c r="AG1126">
        <v>1</v>
      </c>
      <c r="AH1126">
        <v>1</v>
      </c>
      <c r="AI1126">
        <v>4</v>
      </c>
      <c r="AL1126" t="s">
        <v>18</v>
      </c>
      <c r="AX1126" t="s">
        <v>1396</v>
      </c>
    </row>
    <row r="1127" spans="1:50" hidden="1" x14ac:dyDescent="0.25">
      <c r="A1127" s="23" t="s">
        <v>238</v>
      </c>
      <c r="B1127" s="24" t="s">
        <v>239</v>
      </c>
      <c r="C1127">
        <v>34.81</v>
      </c>
      <c r="D1127">
        <v>35.010000000000005</v>
      </c>
      <c r="E1127" s="107">
        <v>1</v>
      </c>
      <c r="F1127" s="90"/>
      <c r="G1127">
        <v>9</v>
      </c>
      <c r="H1127">
        <v>2</v>
      </c>
      <c r="J1127" s="56" t="s">
        <v>352</v>
      </c>
      <c r="K1127" s="56" t="s">
        <v>352</v>
      </c>
      <c r="L1127" s="23" t="s">
        <v>112</v>
      </c>
      <c r="M1127" s="99"/>
      <c r="N1127">
        <v>125</v>
      </c>
      <c r="O1127">
        <v>124</v>
      </c>
      <c r="P1127">
        <v>1109</v>
      </c>
      <c r="S1127">
        <v>12</v>
      </c>
      <c r="U1127" s="30" t="str">
        <f>VLOOKUP(AF1127, method!$A$1:$B$15, 2, 0)</f>
        <v>放頭</v>
      </c>
      <c r="V1127">
        <v>1600</v>
      </c>
      <c r="W1127">
        <v>1</v>
      </c>
      <c r="X1127">
        <v>13</v>
      </c>
      <c r="Y1127">
        <v>6</v>
      </c>
      <c r="Z1127">
        <v>26</v>
      </c>
      <c r="AA1127" s="39" t="s">
        <v>430</v>
      </c>
      <c r="AB1127" s="36" t="s">
        <v>459</v>
      </c>
      <c r="AC1127">
        <v>2</v>
      </c>
      <c r="AD1127">
        <v>96</v>
      </c>
      <c r="AE1127" s="38" t="s">
        <v>470</v>
      </c>
      <c r="AF1127">
        <v>1</v>
      </c>
      <c r="AG1127">
        <v>1</v>
      </c>
      <c r="AH1127">
        <v>1</v>
      </c>
      <c r="AI1127">
        <v>1</v>
      </c>
      <c r="AL1127" t="s">
        <v>18</v>
      </c>
      <c r="AX1127" t="s">
        <v>1396</v>
      </c>
    </row>
    <row r="1128" spans="1:50" hidden="1" x14ac:dyDescent="0.25">
      <c r="A1128" s="23" t="s">
        <v>238</v>
      </c>
      <c r="B1128" s="24" t="s">
        <v>239</v>
      </c>
      <c r="C1128">
        <v>48.99</v>
      </c>
      <c r="D1128">
        <v>48.890000000000008</v>
      </c>
      <c r="E1128">
        <v>7</v>
      </c>
      <c r="G1128">
        <v>9</v>
      </c>
      <c r="H1128">
        <v>3</v>
      </c>
      <c r="J1128" s="56" t="s">
        <v>352</v>
      </c>
      <c r="K1128" s="50" t="s">
        <v>46</v>
      </c>
      <c r="L1128" s="23" t="s">
        <v>112</v>
      </c>
      <c r="M1128" s="99"/>
      <c r="N1128">
        <v>125</v>
      </c>
      <c r="O1128">
        <v>133</v>
      </c>
      <c r="P1128">
        <v>1110</v>
      </c>
      <c r="S1128">
        <v>15</v>
      </c>
      <c r="U1128" s="30" t="str">
        <f>VLOOKUP(AF1128, method!$A$1:$B$15, 2, 0)</f>
        <v>放頭</v>
      </c>
      <c r="V1128">
        <v>1800</v>
      </c>
      <c r="W1128">
        <v>1</v>
      </c>
      <c r="X1128">
        <v>3</v>
      </c>
      <c r="Y1128">
        <v>6</v>
      </c>
      <c r="Z1128">
        <v>26</v>
      </c>
      <c r="AA1128" s="40" t="s">
        <v>398</v>
      </c>
      <c r="AB1128" s="35" t="s">
        <v>370</v>
      </c>
      <c r="AC1128">
        <v>2</v>
      </c>
      <c r="AD1128">
        <v>96</v>
      </c>
      <c r="AE1128" s="38" t="s">
        <v>447</v>
      </c>
      <c r="AF1128">
        <v>2</v>
      </c>
      <c r="AG1128">
        <v>3</v>
      </c>
      <c r="AH1128">
        <v>3</v>
      </c>
      <c r="AI1128">
        <v>3</v>
      </c>
      <c r="AJ1128">
        <v>7</v>
      </c>
      <c r="AL1128" t="s">
        <v>18</v>
      </c>
      <c r="AX1128" t="s">
        <v>1396</v>
      </c>
    </row>
    <row r="1129" spans="1:50" hidden="1" x14ac:dyDescent="0.25">
      <c r="A1129" s="23" t="s">
        <v>238</v>
      </c>
      <c r="B1129" s="24" t="s">
        <v>239</v>
      </c>
      <c r="C1129">
        <v>38.94</v>
      </c>
      <c r="D1129">
        <v>38.739999999999995</v>
      </c>
      <c r="E1129" s="15">
        <v>2</v>
      </c>
      <c r="F1129" s="90"/>
      <c r="G1129">
        <v>9</v>
      </c>
      <c r="H1129">
        <v>6</v>
      </c>
      <c r="J1129" s="56" t="s">
        <v>352</v>
      </c>
      <c r="K1129" s="50" t="s">
        <v>46</v>
      </c>
      <c r="L1129" s="23" t="s">
        <v>112</v>
      </c>
      <c r="M1129" s="99"/>
      <c r="N1129">
        <v>125</v>
      </c>
      <c r="O1129">
        <v>130</v>
      </c>
      <c r="P1129">
        <v>1109</v>
      </c>
      <c r="S1129">
        <v>5.0999999999999996</v>
      </c>
      <c r="U1129" s="30" t="str">
        <f>VLOOKUP(AF1129, method!$A$1:$B$15, 2, 0)</f>
        <v>放頭</v>
      </c>
      <c r="V1129">
        <v>1650</v>
      </c>
      <c r="W1129">
        <v>1</v>
      </c>
      <c r="X1129">
        <v>13</v>
      </c>
      <c r="Y1129">
        <v>5</v>
      </c>
      <c r="Z1129">
        <v>26</v>
      </c>
      <c r="AA1129" s="40" t="s">
        <v>446</v>
      </c>
      <c r="AB1129" s="35" t="s">
        <v>370</v>
      </c>
      <c r="AC1129">
        <v>2</v>
      </c>
      <c r="AD1129">
        <v>96</v>
      </c>
      <c r="AE1129" s="38" t="s">
        <v>511</v>
      </c>
      <c r="AF1129">
        <v>1</v>
      </c>
      <c r="AG1129">
        <v>1</v>
      </c>
      <c r="AH1129">
        <v>1</v>
      </c>
      <c r="AI1129">
        <v>2</v>
      </c>
      <c r="AL1129" t="s">
        <v>18</v>
      </c>
      <c r="AX1129" t="s">
        <v>1396</v>
      </c>
    </row>
    <row r="1130" spans="1:50" hidden="1" x14ac:dyDescent="0.25">
      <c r="A1130" s="23" t="s">
        <v>238</v>
      </c>
      <c r="B1130" s="24" t="s">
        <v>239</v>
      </c>
      <c r="C1130">
        <v>47.41</v>
      </c>
      <c r="D1130">
        <v>47.41</v>
      </c>
      <c r="E1130" s="106">
        <v>7</v>
      </c>
      <c r="G1130">
        <v>9</v>
      </c>
      <c r="H1130">
        <v>3</v>
      </c>
      <c r="J1130" s="56" t="s">
        <v>352</v>
      </c>
      <c r="K1130" s="50" t="s">
        <v>46</v>
      </c>
      <c r="L1130" s="23" t="s">
        <v>112</v>
      </c>
      <c r="M1130" s="99"/>
      <c r="N1130">
        <v>125</v>
      </c>
      <c r="O1130">
        <v>131</v>
      </c>
      <c r="P1130">
        <v>1115</v>
      </c>
      <c r="S1130">
        <v>10</v>
      </c>
      <c r="U1130" s="30" t="str">
        <f>VLOOKUP(AF1130, method!$A$1:$B$15, 2, 0)</f>
        <v>放頭</v>
      </c>
      <c r="V1130">
        <v>1800</v>
      </c>
      <c r="W1130">
        <v>1</v>
      </c>
      <c r="X1130">
        <v>8</v>
      </c>
      <c r="Y1130">
        <v>3</v>
      </c>
      <c r="Z1130">
        <v>26</v>
      </c>
      <c r="AA1130" s="39" t="s">
        <v>413</v>
      </c>
      <c r="AB1130" s="35" t="s">
        <v>377</v>
      </c>
      <c r="AC1130">
        <v>2</v>
      </c>
      <c r="AD1130">
        <v>96</v>
      </c>
      <c r="AE1130" s="37" t="s">
        <v>408</v>
      </c>
      <c r="AF1130">
        <v>1</v>
      </c>
      <c r="AG1130">
        <v>1</v>
      </c>
      <c r="AH1130">
        <v>2</v>
      </c>
      <c r="AI1130">
        <v>2</v>
      </c>
      <c r="AJ1130">
        <v>7</v>
      </c>
      <c r="AL1130" t="s">
        <v>18</v>
      </c>
      <c r="AX1130" t="s">
        <v>1396</v>
      </c>
    </row>
    <row r="1131" spans="1:50" hidden="1" x14ac:dyDescent="0.25">
      <c r="A1131" s="23" t="s">
        <v>238</v>
      </c>
      <c r="B1131" s="24" t="s">
        <v>239</v>
      </c>
      <c r="C1131">
        <v>48.8</v>
      </c>
      <c r="D1131">
        <v>48.999999999999993</v>
      </c>
      <c r="E1131" s="15">
        <v>1</v>
      </c>
      <c r="F1131" s="90"/>
      <c r="G1131">
        <v>9</v>
      </c>
      <c r="H1131">
        <v>1</v>
      </c>
      <c r="J1131" s="56" t="s">
        <v>352</v>
      </c>
      <c r="K1131" s="50" t="s">
        <v>46</v>
      </c>
      <c r="L1131" s="23" t="s">
        <v>112</v>
      </c>
      <c r="M1131" s="99"/>
      <c r="N1131">
        <v>125</v>
      </c>
      <c r="O1131">
        <v>130</v>
      </c>
      <c r="P1131">
        <v>1112</v>
      </c>
      <c r="S1131">
        <v>3.7</v>
      </c>
      <c r="U1131" s="30" t="str">
        <f>VLOOKUP(AF1131, method!$A$1:$B$15, 2, 0)</f>
        <v>放頭</v>
      </c>
      <c r="V1131">
        <v>1800</v>
      </c>
      <c r="W1131">
        <v>1</v>
      </c>
      <c r="X1131">
        <v>25</v>
      </c>
      <c r="Y1131">
        <v>2</v>
      </c>
      <c r="Z1131">
        <v>26</v>
      </c>
      <c r="AA1131" s="40" t="s">
        <v>426</v>
      </c>
      <c r="AB1131" s="35" t="s">
        <v>377</v>
      </c>
      <c r="AC1131">
        <v>2</v>
      </c>
      <c r="AD1131">
        <v>91</v>
      </c>
      <c r="AE1131" s="38" t="s">
        <v>463</v>
      </c>
      <c r="AF1131">
        <v>1</v>
      </c>
      <c r="AG1131">
        <v>1</v>
      </c>
      <c r="AH1131">
        <v>1</v>
      </c>
      <c r="AI1131">
        <v>1</v>
      </c>
      <c r="AJ1131">
        <v>1</v>
      </c>
      <c r="AL1131" t="s">
        <v>18</v>
      </c>
      <c r="AX1131" t="s">
        <v>1396</v>
      </c>
    </row>
    <row r="1132" spans="1:50" hidden="1" x14ac:dyDescent="0.25">
      <c r="A1132" s="23" t="s">
        <v>238</v>
      </c>
      <c r="B1132" s="24" t="s">
        <v>239</v>
      </c>
      <c r="C1132">
        <v>34.54</v>
      </c>
      <c r="D1132">
        <v>34.74</v>
      </c>
      <c r="E1132" s="106">
        <v>6</v>
      </c>
      <c r="G1132">
        <v>9</v>
      </c>
      <c r="H1132">
        <v>2</v>
      </c>
      <c r="J1132" s="56" t="s">
        <v>352</v>
      </c>
      <c r="K1132" s="47" t="s">
        <v>32</v>
      </c>
      <c r="L1132" s="23" t="s">
        <v>112</v>
      </c>
      <c r="M1132" s="99"/>
      <c r="N1132">
        <v>125</v>
      </c>
      <c r="O1132">
        <v>125</v>
      </c>
      <c r="P1132">
        <v>1127</v>
      </c>
      <c r="S1132">
        <v>4.0999999999999996</v>
      </c>
      <c r="U1132" s="32" t="str">
        <f>VLOOKUP(AF1132, method!$A$1:$B$15, 2, 0)</f>
        <v>中前</v>
      </c>
      <c r="V1132">
        <v>1600</v>
      </c>
      <c r="W1132">
        <v>1</v>
      </c>
      <c r="X1132">
        <v>19</v>
      </c>
      <c r="Y1132">
        <v>2</v>
      </c>
      <c r="Z1132">
        <v>26</v>
      </c>
      <c r="AA1132" s="39" t="s">
        <v>369</v>
      </c>
      <c r="AB1132" s="35" t="s">
        <v>377</v>
      </c>
      <c r="AC1132">
        <v>2</v>
      </c>
      <c r="AD1132">
        <v>91</v>
      </c>
      <c r="AE1132" s="37" t="s">
        <v>423</v>
      </c>
      <c r="AF1132">
        <v>4</v>
      </c>
      <c r="AG1132">
        <v>3</v>
      </c>
      <c r="AH1132">
        <v>4</v>
      </c>
      <c r="AI1132">
        <v>6</v>
      </c>
      <c r="AL1132" t="s">
        <v>18</v>
      </c>
      <c r="AX1132" t="s">
        <v>1396</v>
      </c>
    </row>
    <row r="1133" spans="1:50" hidden="1" x14ac:dyDescent="0.25">
      <c r="A1133" s="23" t="s">
        <v>238</v>
      </c>
      <c r="B1133" s="24" t="s">
        <v>239</v>
      </c>
      <c r="C1133">
        <v>37.840000000000003</v>
      </c>
      <c r="D1133">
        <v>37.940000000000005</v>
      </c>
      <c r="E1133" s="15">
        <v>2</v>
      </c>
      <c r="F1133" s="90"/>
      <c r="G1133">
        <v>9</v>
      </c>
      <c r="H1133">
        <v>7</v>
      </c>
      <c r="J1133" s="56" t="s">
        <v>352</v>
      </c>
      <c r="K1133" s="74" t="s">
        <v>357</v>
      </c>
      <c r="L1133" s="23" t="s">
        <v>112</v>
      </c>
      <c r="M1133" s="99"/>
      <c r="N1133">
        <v>125</v>
      </c>
      <c r="O1133">
        <v>121</v>
      </c>
      <c r="P1133">
        <v>1121</v>
      </c>
      <c r="S1133">
        <v>8.3000000000000007</v>
      </c>
      <c r="U1133" s="30" t="str">
        <f>VLOOKUP(AF1133, method!$A$1:$B$15, 2, 0)</f>
        <v>放頭</v>
      </c>
      <c r="V1133">
        <v>1650</v>
      </c>
      <c r="W1133">
        <v>1</v>
      </c>
      <c r="X1133">
        <v>4</v>
      </c>
      <c r="Y1133">
        <v>2</v>
      </c>
      <c r="Z1133">
        <v>26</v>
      </c>
      <c r="AA1133" s="40" t="s">
        <v>446</v>
      </c>
      <c r="AB1133" s="35" t="s">
        <v>370</v>
      </c>
      <c r="AC1133">
        <v>2</v>
      </c>
      <c r="AD1133">
        <v>90</v>
      </c>
      <c r="AE1133" s="38" t="s">
        <v>470</v>
      </c>
      <c r="AF1133">
        <v>3</v>
      </c>
      <c r="AG1133">
        <v>4</v>
      </c>
      <c r="AH1133">
        <v>3</v>
      </c>
      <c r="AI1133">
        <v>2</v>
      </c>
      <c r="AL1133" t="s">
        <v>781</v>
      </c>
      <c r="AX1133" t="s">
        <v>1396</v>
      </c>
    </row>
    <row r="1134" spans="1:50" hidden="1" x14ac:dyDescent="0.25">
      <c r="A1134" s="23" t="s">
        <v>238</v>
      </c>
      <c r="B1134" s="24" t="s">
        <v>239</v>
      </c>
      <c r="C1134">
        <v>38.75</v>
      </c>
      <c r="D1134">
        <v>38.85</v>
      </c>
      <c r="E1134" s="106">
        <v>5</v>
      </c>
      <c r="G1134">
        <v>9</v>
      </c>
      <c r="H1134">
        <v>4</v>
      </c>
      <c r="J1134" s="56" t="s">
        <v>352</v>
      </c>
      <c r="K1134" s="47" t="s">
        <v>32</v>
      </c>
      <c r="L1134" s="23" t="s">
        <v>112</v>
      </c>
      <c r="M1134" s="99"/>
      <c r="N1134">
        <v>125</v>
      </c>
      <c r="O1134">
        <v>127</v>
      </c>
      <c r="P1134">
        <v>1128</v>
      </c>
      <c r="S1134">
        <v>3.8</v>
      </c>
      <c r="U1134" s="30" t="str">
        <f>VLOOKUP(AF1134, method!$A$1:$B$15, 2, 0)</f>
        <v>放頭</v>
      </c>
      <c r="V1134">
        <v>1650</v>
      </c>
      <c r="W1134">
        <v>1</v>
      </c>
      <c r="X1134">
        <v>21</v>
      </c>
      <c r="Y1134">
        <v>1</v>
      </c>
      <c r="Z1134">
        <v>26</v>
      </c>
      <c r="AA1134" s="41" t="s">
        <v>400</v>
      </c>
      <c r="AB1134" s="35" t="s">
        <v>377</v>
      </c>
      <c r="AC1134">
        <v>2</v>
      </c>
      <c r="AD1134">
        <v>90</v>
      </c>
      <c r="AE1134" s="37" t="s">
        <v>531</v>
      </c>
      <c r="AF1134">
        <v>2</v>
      </c>
      <c r="AG1134">
        <v>2</v>
      </c>
      <c r="AH1134">
        <v>2</v>
      </c>
      <c r="AI1134">
        <v>5</v>
      </c>
      <c r="AL1134" t="s">
        <v>24</v>
      </c>
      <c r="AX1134" t="s">
        <v>1396</v>
      </c>
    </row>
    <row r="1135" spans="1:50" hidden="1" x14ac:dyDescent="0.25">
      <c r="A1135" s="23" t="s">
        <v>238</v>
      </c>
      <c r="B1135" s="24" t="s">
        <v>239</v>
      </c>
      <c r="C1135">
        <v>34.229999999999997</v>
      </c>
      <c r="D1135">
        <v>34.529999999999994</v>
      </c>
      <c r="E1135" s="107">
        <v>2</v>
      </c>
      <c r="F1135" s="90"/>
      <c r="G1135">
        <v>9</v>
      </c>
      <c r="H1135">
        <v>1</v>
      </c>
      <c r="J1135" s="56" t="s">
        <v>352</v>
      </c>
      <c r="K1135" s="50" t="s">
        <v>46</v>
      </c>
      <c r="L1135" s="23" t="s">
        <v>112</v>
      </c>
      <c r="M1135" s="99"/>
      <c r="N1135">
        <v>125</v>
      </c>
      <c r="O1135">
        <v>129</v>
      </c>
      <c r="P1135">
        <v>1123</v>
      </c>
      <c r="S1135">
        <v>4.9000000000000004</v>
      </c>
      <c r="U1135" s="30" t="str">
        <f>VLOOKUP(AF1135, method!$A$1:$B$15, 2, 0)</f>
        <v>放頭</v>
      </c>
      <c r="V1135">
        <v>1600</v>
      </c>
      <c r="W1135">
        <v>1</v>
      </c>
      <c r="X1135">
        <v>4</v>
      </c>
      <c r="Y1135">
        <v>1</v>
      </c>
      <c r="Z1135">
        <v>26</v>
      </c>
      <c r="AA1135" s="39" t="s">
        <v>413</v>
      </c>
      <c r="AB1135" s="35" t="s">
        <v>377</v>
      </c>
      <c r="AC1135">
        <v>2</v>
      </c>
      <c r="AD1135">
        <v>89</v>
      </c>
      <c r="AE1135" s="38" t="s">
        <v>463</v>
      </c>
      <c r="AF1135">
        <v>2</v>
      </c>
      <c r="AG1135">
        <v>2</v>
      </c>
      <c r="AH1135">
        <v>2</v>
      </c>
      <c r="AI1135">
        <v>2</v>
      </c>
      <c r="AL1135" t="s">
        <v>24</v>
      </c>
      <c r="AX1135" t="s">
        <v>1396</v>
      </c>
    </row>
    <row r="1136" spans="1:50" hidden="1" x14ac:dyDescent="0.25">
      <c r="A1136" s="23" t="s">
        <v>238</v>
      </c>
      <c r="B1136" s="24" t="s">
        <v>239</v>
      </c>
      <c r="C1136">
        <v>39.19</v>
      </c>
      <c r="D1136">
        <v>39.39</v>
      </c>
      <c r="E1136">
        <v>4</v>
      </c>
      <c r="G1136">
        <v>9</v>
      </c>
      <c r="H1136">
        <v>3</v>
      </c>
      <c r="J1136" s="56" t="s">
        <v>352</v>
      </c>
      <c r="K1136" s="62" t="s">
        <v>154</v>
      </c>
      <c r="L1136" s="23" t="s">
        <v>112</v>
      </c>
      <c r="M1136" s="99"/>
      <c r="N1136">
        <v>125</v>
      </c>
      <c r="O1136">
        <v>126</v>
      </c>
      <c r="P1136">
        <v>1117</v>
      </c>
      <c r="S1136">
        <v>6.5</v>
      </c>
      <c r="U1136" s="32" t="str">
        <f>VLOOKUP(AF1136, method!$A$1:$B$15, 2, 0)</f>
        <v>中前</v>
      </c>
      <c r="V1136">
        <v>1650</v>
      </c>
      <c r="W1136">
        <v>1</v>
      </c>
      <c r="X1136">
        <v>23</v>
      </c>
      <c r="Y1136">
        <v>12</v>
      </c>
      <c r="Z1136">
        <v>25</v>
      </c>
      <c r="AA1136" s="40" t="s">
        <v>398</v>
      </c>
      <c r="AB1136" s="35" t="s">
        <v>377</v>
      </c>
      <c r="AC1136">
        <v>2</v>
      </c>
      <c r="AD1136">
        <v>89</v>
      </c>
      <c r="AE1136" s="38" t="s">
        <v>468</v>
      </c>
      <c r="AF1136">
        <v>4</v>
      </c>
      <c r="AG1136">
        <v>4</v>
      </c>
      <c r="AH1136">
        <v>3</v>
      </c>
      <c r="AI1136">
        <v>4</v>
      </c>
      <c r="AL1136" t="s">
        <v>24</v>
      </c>
      <c r="AX1136" t="s">
        <v>1396</v>
      </c>
    </row>
    <row r="1137" spans="1:50" hidden="1" x14ac:dyDescent="0.25">
      <c r="A1137" s="23" t="s">
        <v>238</v>
      </c>
      <c r="B1137" s="24" t="s">
        <v>239</v>
      </c>
      <c r="C1137">
        <v>34.6</v>
      </c>
      <c r="D1137">
        <v>34.5</v>
      </c>
      <c r="E1137" s="15">
        <v>2</v>
      </c>
      <c r="F1137" s="90"/>
      <c r="G1137">
        <v>9</v>
      </c>
      <c r="H1137">
        <v>13</v>
      </c>
      <c r="J1137" s="56" t="s">
        <v>352</v>
      </c>
      <c r="K1137" s="62" t="s">
        <v>154</v>
      </c>
      <c r="L1137" s="23" t="s">
        <v>112</v>
      </c>
      <c r="M1137" s="99"/>
      <c r="N1137">
        <v>125</v>
      </c>
      <c r="O1137">
        <v>121</v>
      </c>
      <c r="P1137">
        <v>1119</v>
      </c>
      <c r="S1137">
        <v>32</v>
      </c>
      <c r="U1137" s="30" t="str">
        <f>VLOOKUP(AF1137, method!$A$1:$B$15, 2, 0)</f>
        <v>放頭</v>
      </c>
      <c r="V1137">
        <v>1600</v>
      </c>
      <c r="W1137">
        <v>1</v>
      </c>
      <c r="X1137">
        <v>30</v>
      </c>
      <c r="Y1137">
        <v>11</v>
      </c>
      <c r="Z1137">
        <v>25</v>
      </c>
      <c r="AA1137" s="39" t="s">
        <v>413</v>
      </c>
      <c r="AB1137" s="35" t="s">
        <v>377</v>
      </c>
      <c r="AC1137">
        <v>2</v>
      </c>
      <c r="AD1137">
        <v>88</v>
      </c>
      <c r="AE1137" s="38" t="s">
        <v>461</v>
      </c>
      <c r="AF1137">
        <v>3</v>
      </c>
      <c r="AG1137">
        <v>3</v>
      </c>
      <c r="AH1137">
        <v>3</v>
      </c>
      <c r="AI1137">
        <v>2</v>
      </c>
      <c r="AL1137" t="s">
        <v>24</v>
      </c>
      <c r="AX1137" t="s">
        <v>1396</v>
      </c>
    </row>
    <row r="1138" spans="1:50" hidden="1" x14ac:dyDescent="0.25">
      <c r="A1138" s="23" t="s">
        <v>238</v>
      </c>
      <c r="B1138" s="24" t="s">
        <v>239</v>
      </c>
      <c r="C1138">
        <v>38.89</v>
      </c>
      <c r="D1138">
        <v>38.79</v>
      </c>
      <c r="E1138" s="15">
        <v>3</v>
      </c>
      <c r="F1138" s="90"/>
      <c r="G1138">
        <v>9</v>
      </c>
      <c r="H1138">
        <v>8</v>
      </c>
      <c r="J1138" s="56" t="s">
        <v>352</v>
      </c>
      <c r="K1138" s="47" t="s">
        <v>32</v>
      </c>
      <c r="L1138" s="23" t="s">
        <v>112</v>
      </c>
      <c r="M1138" s="99"/>
      <c r="N1138">
        <v>125</v>
      </c>
      <c r="O1138">
        <v>128</v>
      </c>
      <c r="P1138">
        <v>1111</v>
      </c>
      <c r="S1138">
        <v>4.8</v>
      </c>
      <c r="U1138" s="32" t="str">
        <f>VLOOKUP(AF1138, method!$A$1:$B$15, 2, 0)</f>
        <v>中前</v>
      </c>
      <c r="V1138">
        <v>1650</v>
      </c>
      <c r="W1138">
        <v>1</v>
      </c>
      <c r="X1138">
        <v>12</v>
      </c>
      <c r="Y1138">
        <v>11</v>
      </c>
      <c r="Z1138">
        <v>25</v>
      </c>
      <c r="AA1138" s="40" t="s">
        <v>376</v>
      </c>
      <c r="AB1138" s="35" t="s">
        <v>370</v>
      </c>
      <c r="AC1138">
        <v>2</v>
      </c>
      <c r="AD1138">
        <v>89</v>
      </c>
      <c r="AE1138" s="38">
        <v>2</v>
      </c>
      <c r="AF1138">
        <v>4</v>
      </c>
      <c r="AG1138">
        <v>5</v>
      </c>
      <c r="AH1138">
        <v>5</v>
      </c>
      <c r="AI1138">
        <v>3</v>
      </c>
      <c r="AL1138" t="s">
        <v>24</v>
      </c>
      <c r="AX1138" t="s">
        <v>1396</v>
      </c>
    </row>
    <row r="1139" spans="1:50" hidden="1" x14ac:dyDescent="0.25">
      <c r="A1139" s="23" t="s">
        <v>238</v>
      </c>
      <c r="B1139" s="24" t="s">
        <v>239</v>
      </c>
      <c r="C1139">
        <v>39.14</v>
      </c>
      <c r="D1139">
        <v>39.04</v>
      </c>
      <c r="E1139">
        <v>4</v>
      </c>
      <c r="G1139">
        <v>9</v>
      </c>
      <c r="H1139">
        <v>11</v>
      </c>
      <c r="J1139" s="56" t="s">
        <v>352</v>
      </c>
      <c r="K1139" s="47" t="s">
        <v>32</v>
      </c>
      <c r="L1139" s="23" t="s">
        <v>112</v>
      </c>
      <c r="M1139" s="99"/>
      <c r="N1139">
        <v>125</v>
      </c>
      <c r="O1139">
        <v>128</v>
      </c>
      <c r="P1139">
        <v>1115</v>
      </c>
      <c r="S1139">
        <v>6.6</v>
      </c>
      <c r="U1139" s="30" t="str">
        <f>VLOOKUP(AF1139, method!$A$1:$B$15, 2, 0)</f>
        <v>放頭</v>
      </c>
      <c r="V1139">
        <v>1650</v>
      </c>
      <c r="W1139">
        <v>1</v>
      </c>
      <c r="X1139">
        <v>4</v>
      </c>
      <c r="Y1139">
        <v>10</v>
      </c>
      <c r="Z1139">
        <v>25</v>
      </c>
      <c r="AA1139" s="41" t="s">
        <v>400</v>
      </c>
      <c r="AB1139" s="36" t="s">
        <v>782</v>
      </c>
      <c r="AC1139">
        <v>2</v>
      </c>
      <c r="AD1139">
        <v>90</v>
      </c>
      <c r="AE1139" s="37" t="s">
        <v>428</v>
      </c>
      <c r="AF1139">
        <v>2</v>
      </c>
      <c r="AG1139">
        <v>2</v>
      </c>
      <c r="AH1139">
        <v>2</v>
      </c>
      <c r="AI1139">
        <v>4</v>
      </c>
      <c r="AL1139" t="s">
        <v>24</v>
      </c>
      <c r="AX1139" t="s">
        <v>1396</v>
      </c>
    </row>
    <row r="1140" spans="1:50" hidden="1" x14ac:dyDescent="0.25">
      <c r="A1140" s="23" t="s">
        <v>238</v>
      </c>
      <c r="B1140" s="24" t="s">
        <v>239</v>
      </c>
      <c r="C1140">
        <v>38.729999999999997</v>
      </c>
      <c r="D1140">
        <v>38.629999999999995</v>
      </c>
      <c r="E1140" s="15">
        <v>3</v>
      </c>
      <c r="F1140" s="90"/>
      <c r="G1140">
        <v>9</v>
      </c>
      <c r="H1140">
        <v>10</v>
      </c>
      <c r="J1140" s="56" t="s">
        <v>352</v>
      </c>
      <c r="K1140" s="47" t="s">
        <v>32</v>
      </c>
      <c r="L1140" s="23" t="s">
        <v>112</v>
      </c>
      <c r="M1140" s="99"/>
      <c r="N1140">
        <v>125</v>
      </c>
      <c r="O1140">
        <v>129</v>
      </c>
      <c r="P1140">
        <v>1111</v>
      </c>
      <c r="S1140">
        <v>5.8</v>
      </c>
      <c r="U1140" s="30" t="str">
        <f>VLOOKUP(AF1140, method!$A$1:$B$15, 2, 0)</f>
        <v>放頭</v>
      </c>
      <c r="V1140">
        <v>1650</v>
      </c>
      <c r="W1140">
        <v>1</v>
      </c>
      <c r="X1140">
        <v>17</v>
      </c>
      <c r="Y1140">
        <v>9</v>
      </c>
      <c r="Z1140">
        <v>25</v>
      </c>
      <c r="AA1140" s="40" t="s">
        <v>426</v>
      </c>
      <c r="AB1140" s="35" t="s">
        <v>370</v>
      </c>
      <c r="AC1140">
        <v>2</v>
      </c>
      <c r="AD1140">
        <v>90</v>
      </c>
      <c r="AE1140" s="37">
        <v>3</v>
      </c>
      <c r="AF1140">
        <v>3</v>
      </c>
      <c r="AG1140">
        <v>2</v>
      </c>
      <c r="AH1140">
        <v>1</v>
      </c>
      <c r="AI1140">
        <v>3</v>
      </c>
      <c r="AL1140" t="s">
        <v>783</v>
      </c>
      <c r="AX1140" t="s">
        <v>1396</v>
      </c>
    </row>
    <row r="1141" spans="1:50" hidden="1" x14ac:dyDescent="0.25">
      <c r="A1141" s="23" t="s">
        <v>238</v>
      </c>
      <c r="B1141" s="24" t="s">
        <v>239</v>
      </c>
      <c r="C1141">
        <v>33.93</v>
      </c>
      <c r="D1141">
        <v>34.629999999999995</v>
      </c>
      <c r="E1141">
        <v>9</v>
      </c>
      <c r="G1141">
        <v>9</v>
      </c>
      <c r="H1141">
        <v>1</v>
      </c>
      <c r="J1141" s="56" t="s">
        <v>352</v>
      </c>
      <c r="K1141" s="70" t="s">
        <v>510</v>
      </c>
      <c r="L1141" s="23" t="s">
        <v>112</v>
      </c>
      <c r="M1141" s="99"/>
      <c r="N1141">
        <v>125</v>
      </c>
      <c r="O1141">
        <v>115</v>
      </c>
      <c r="P1141">
        <v>1094</v>
      </c>
      <c r="S1141">
        <v>18</v>
      </c>
      <c r="U1141" s="30" t="str">
        <f>VLOOKUP(AF1141, method!$A$1:$B$15, 2, 0)</f>
        <v>放頭</v>
      </c>
      <c r="V1141">
        <v>1600</v>
      </c>
      <c r="W1141">
        <v>1</v>
      </c>
      <c r="X1141">
        <v>13</v>
      </c>
      <c r="Y1141">
        <v>7</v>
      </c>
      <c r="Z1141">
        <v>25</v>
      </c>
      <c r="AA1141" s="39" t="s">
        <v>369</v>
      </c>
      <c r="AB1141" s="35" t="s">
        <v>370</v>
      </c>
      <c r="AC1141">
        <v>1</v>
      </c>
      <c r="AD1141">
        <v>90</v>
      </c>
      <c r="AE1141" s="37" t="s">
        <v>531</v>
      </c>
      <c r="AF1141">
        <v>1</v>
      </c>
      <c r="AG1141">
        <v>1</v>
      </c>
      <c r="AH1141">
        <v>1</v>
      </c>
      <c r="AI1141">
        <v>9</v>
      </c>
      <c r="AL1141" t="s">
        <v>784</v>
      </c>
      <c r="AX1141" t="s">
        <v>1396</v>
      </c>
    </row>
    <row r="1142" spans="1:50" hidden="1" x14ac:dyDescent="0.25">
      <c r="A1142" s="23" t="s">
        <v>238</v>
      </c>
      <c r="B1142" s="24" t="s">
        <v>239</v>
      </c>
      <c r="C1142">
        <v>21.82</v>
      </c>
      <c r="D1142">
        <v>22.02</v>
      </c>
      <c r="E1142">
        <v>8</v>
      </c>
      <c r="G1142">
        <v>9</v>
      </c>
      <c r="H1142">
        <v>2</v>
      </c>
      <c r="J1142" s="56" t="s">
        <v>352</v>
      </c>
      <c r="K1142" s="62" t="s">
        <v>154</v>
      </c>
      <c r="L1142" s="23" t="s">
        <v>112</v>
      </c>
      <c r="M1142" s="99"/>
      <c r="N1142">
        <v>125</v>
      </c>
      <c r="O1142">
        <v>126</v>
      </c>
      <c r="P1142">
        <v>1097</v>
      </c>
      <c r="S1142">
        <v>13</v>
      </c>
      <c r="U1142" s="30" t="str">
        <f>VLOOKUP(AF1142, method!$A$1:$B$15, 2, 0)</f>
        <v>放頭</v>
      </c>
      <c r="V1142" s="42">
        <v>1400</v>
      </c>
      <c r="W1142">
        <v>1</v>
      </c>
      <c r="X1142">
        <v>1</v>
      </c>
      <c r="Y1142">
        <v>7</v>
      </c>
      <c r="Z1142">
        <v>25</v>
      </c>
      <c r="AA1142" s="39" t="s">
        <v>413</v>
      </c>
      <c r="AB1142" s="35" t="s">
        <v>377</v>
      </c>
      <c r="AC1142">
        <v>2</v>
      </c>
      <c r="AD1142">
        <v>90</v>
      </c>
      <c r="AE1142" s="37" t="s">
        <v>440</v>
      </c>
      <c r="AF1142">
        <v>3</v>
      </c>
      <c r="AG1142">
        <v>5</v>
      </c>
      <c r="AH1142">
        <v>6</v>
      </c>
      <c r="AI1142">
        <v>8</v>
      </c>
      <c r="AL1142" t="s">
        <v>785</v>
      </c>
      <c r="AX1142" t="s">
        <v>1396</v>
      </c>
    </row>
    <row r="1143" spans="1:50" hidden="1" x14ac:dyDescent="0.25">
      <c r="A1143" s="23" t="s">
        <v>238</v>
      </c>
      <c r="B1143" s="24" t="s">
        <v>239</v>
      </c>
      <c r="C1143">
        <v>38.56</v>
      </c>
      <c r="D1143">
        <v>38.86</v>
      </c>
      <c r="E1143" s="15">
        <v>3</v>
      </c>
      <c r="F1143" s="90"/>
      <c r="G1143">
        <v>9</v>
      </c>
      <c r="H1143">
        <v>1</v>
      </c>
      <c r="J1143" s="56" t="s">
        <v>352</v>
      </c>
      <c r="K1143" s="47" t="s">
        <v>32</v>
      </c>
      <c r="L1143" s="23" t="s">
        <v>112</v>
      </c>
      <c r="M1143" s="99"/>
      <c r="N1143">
        <v>125</v>
      </c>
      <c r="O1143">
        <v>127</v>
      </c>
      <c r="P1143">
        <v>1098</v>
      </c>
      <c r="S1143">
        <v>3.5</v>
      </c>
      <c r="U1143" s="30" t="str">
        <f>VLOOKUP(AF1143, method!$A$1:$B$15, 2, 0)</f>
        <v>放頭</v>
      </c>
      <c r="V1143">
        <v>1650</v>
      </c>
      <c r="W1143">
        <v>1</v>
      </c>
      <c r="X1143">
        <v>11</v>
      </c>
      <c r="Y1143">
        <v>6</v>
      </c>
      <c r="Z1143">
        <v>25</v>
      </c>
      <c r="AA1143" s="40" t="s">
        <v>426</v>
      </c>
      <c r="AB1143" s="35" t="s">
        <v>370</v>
      </c>
      <c r="AC1143">
        <v>2</v>
      </c>
      <c r="AD1143">
        <v>89</v>
      </c>
      <c r="AE1143" s="38" t="s">
        <v>463</v>
      </c>
      <c r="AF1143">
        <v>3</v>
      </c>
      <c r="AG1143">
        <v>3</v>
      </c>
      <c r="AH1143">
        <v>4</v>
      </c>
      <c r="AI1143">
        <v>3</v>
      </c>
      <c r="AL1143" t="s">
        <v>786</v>
      </c>
      <c r="AX1143" t="s">
        <v>1396</v>
      </c>
    </row>
    <row r="1144" spans="1:50" hidden="1" x14ac:dyDescent="0.25">
      <c r="A1144" s="23" t="s">
        <v>238</v>
      </c>
      <c r="B1144" s="24" t="s">
        <v>239</v>
      </c>
      <c r="C1144">
        <v>39.17</v>
      </c>
      <c r="D1144">
        <v>39.17</v>
      </c>
      <c r="E1144" s="15">
        <v>2</v>
      </c>
      <c r="F1144" s="90"/>
      <c r="G1144">
        <v>9</v>
      </c>
      <c r="H1144">
        <v>11</v>
      </c>
      <c r="J1144" s="56" t="s">
        <v>352</v>
      </c>
      <c r="K1144" s="47" t="s">
        <v>32</v>
      </c>
      <c r="L1144" s="23" t="s">
        <v>112</v>
      </c>
      <c r="M1144" s="99"/>
      <c r="N1144">
        <v>125</v>
      </c>
      <c r="O1144">
        <v>124</v>
      </c>
      <c r="P1144">
        <v>1097</v>
      </c>
      <c r="S1144">
        <v>7.3</v>
      </c>
      <c r="U1144" s="30" t="str">
        <f>VLOOKUP(AF1144, method!$A$1:$B$15, 2, 0)</f>
        <v>放頭</v>
      </c>
      <c r="V1144">
        <v>1650</v>
      </c>
      <c r="W1144">
        <v>1</v>
      </c>
      <c r="X1144">
        <v>31</v>
      </c>
      <c r="Y1144">
        <v>5</v>
      </c>
      <c r="Z1144">
        <v>25</v>
      </c>
      <c r="AA1144" s="41" t="s">
        <v>400</v>
      </c>
      <c r="AB1144" s="35" t="s">
        <v>377</v>
      </c>
      <c r="AC1144">
        <v>2</v>
      </c>
      <c r="AD1144">
        <v>88</v>
      </c>
      <c r="AE1144" s="38" t="s">
        <v>461</v>
      </c>
      <c r="AF1144">
        <v>2</v>
      </c>
      <c r="AG1144">
        <v>3</v>
      </c>
      <c r="AH1144">
        <v>3</v>
      </c>
      <c r="AI1144">
        <v>2</v>
      </c>
      <c r="AL1144" t="s">
        <v>787</v>
      </c>
      <c r="AX1144" t="s">
        <v>1396</v>
      </c>
    </row>
    <row r="1145" spans="1:50" hidden="1" x14ac:dyDescent="0.25">
      <c r="A1145" s="23" t="s">
        <v>238</v>
      </c>
      <c r="B1145" s="24" t="s">
        <v>239</v>
      </c>
      <c r="C1145">
        <v>38.93</v>
      </c>
      <c r="D1145">
        <v>39.03</v>
      </c>
      <c r="E1145" s="15">
        <v>2</v>
      </c>
      <c r="F1145" s="90"/>
      <c r="G1145">
        <v>9</v>
      </c>
      <c r="H1145">
        <v>7</v>
      </c>
      <c r="J1145" s="56" t="s">
        <v>352</v>
      </c>
      <c r="K1145" s="47" t="s">
        <v>32</v>
      </c>
      <c r="L1145" s="23" t="s">
        <v>112</v>
      </c>
      <c r="M1145" s="99"/>
      <c r="N1145">
        <v>125</v>
      </c>
      <c r="O1145">
        <v>122</v>
      </c>
      <c r="P1145">
        <v>1102</v>
      </c>
      <c r="S1145">
        <v>2</v>
      </c>
      <c r="U1145" s="30" t="str">
        <f>VLOOKUP(AF1145, method!$A$1:$B$15, 2, 0)</f>
        <v>放頭</v>
      </c>
      <c r="V1145">
        <v>1650</v>
      </c>
      <c r="W1145">
        <v>1</v>
      </c>
      <c r="X1145">
        <v>14</v>
      </c>
      <c r="Y1145">
        <v>5</v>
      </c>
      <c r="Z1145">
        <v>25</v>
      </c>
      <c r="AA1145" s="40" t="s">
        <v>426</v>
      </c>
      <c r="AB1145" s="35" t="s">
        <v>370</v>
      </c>
      <c r="AC1145">
        <v>2</v>
      </c>
      <c r="AD1145">
        <v>87</v>
      </c>
      <c r="AE1145" s="38" t="s">
        <v>461</v>
      </c>
      <c r="AF1145">
        <v>2</v>
      </c>
      <c r="AG1145">
        <v>2</v>
      </c>
      <c r="AH1145">
        <v>2</v>
      </c>
      <c r="AI1145">
        <v>2</v>
      </c>
      <c r="AL1145" t="s">
        <v>24</v>
      </c>
      <c r="AX1145" t="s">
        <v>1396</v>
      </c>
    </row>
    <row r="1146" spans="1:50" hidden="1" x14ac:dyDescent="0.25">
      <c r="A1146" s="23" t="s">
        <v>238</v>
      </c>
      <c r="B1146" s="24" t="s">
        <v>239</v>
      </c>
      <c r="C1146">
        <v>21.55</v>
      </c>
      <c r="D1146">
        <v>21.75</v>
      </c>
      <c r="E1146" s="15">
        <v>3</v>
      </c>
      <c r="F1146" s="90"/>
      <c r="G1146">
        <v>9</v>
      </c>
      <c r="H1146">
        <v>10</v>
      </c>
      <c r="J1146" s="56" t="s">
        <v>352</v>
      </c>
      <c r="K1146" s="62" t="s">
        <v>154</v>
      </c>
      <c r="L1146" s="23" t="s">
        <v>112</v>
      </c>
      <c r="M1146" s="99"/>
      <c r="N1146">
        <v>125</v>
      </c>
      <c r="O1146">
        <v>118</v>
      </c>
      <c r="P1146">
        <v>1097</v>
      </c>
      <c r="S1146">
        <v>18</v>
      </c>
      <c r="U1146" s="30" t="str">
        <f>VLOOKUP(AF1146, method!$A$1:$B$15, 2, 0)</f>
        <v>放頭</v>
      </c>
      <c r="V1146" s="42">
        <v>1400</v>
      </c>
      <c r="W1146">
        <v>1</v>
      </c>
      <c r="X1146">
        <v>27</v>
      </c>
      <c r="Y1146">
        <v>4</v>
      </c>
      <c r="Z1146">
        <v>25</v>
      </c>
      <c r="AA1146" s="39" t="s">
        <v>369</v>
      </c>
      <c r="AB1146" s="35" t="s">
        <v>377</v>
      </c>
      <c r="AC1146">
        <v>2</v>
      </c>
      <c r="AD1146">
        <v>86</v>
      </c>
      <c r="AE1146" s="38" t="s">
        <v>470</v>
      </c>
      <c r="AF1146">
        <v>3</v>
      </c>
      <c r="AG1146">
        <v>2</v>
      </c>
      <c r="AH1146">
        <v>2</v>
      </c>
      <c r="AI1146">
        <v>3</v>
      </c>
      <c r="AL1146" t="s">
        <v>24</v>
      </c>
      <c r="AX1146" t="s">
        <v>1396</v>
      </c>
    </row>
    <row r="1147" spans="1:50" hidden="1" x14ac:dyDescent="0.25">
      <c r="A1147" s="23" t="s">
        <v>238</v>
      </c>
      <c r="B1147" s="24" t="s">
        <v>239</v>
      </c>
      <c r="C1147">
        <v>39.799999999999997</v>
      </c>
      <c r="D1147">
        <v>40.099999999999994</v>
      </c>
      <c r="E1147" s="15">
        <v>1</v>
      </c>
      <c r="F1147" s="90"/>
      <c r="G1147">
        <v>9</v>
      </c>
      <c r="H1147">
        <v>1</v>
      </c>
      <c r="J1147" s="56" t="s">
        <v>352</v>
      </c>
      <c r="K1147" s="79" t="s">
        <v>648</v>
      </c>
      <c r="L1147" s="23" t="s">
        <v>112</v>
      </c>
      <c r="M1147" s="99"/>
      <c r="N1147">
        <v>125</v>
      </c>
      <c r="O1147">
        <v>129</v>
      </c>
      <c r="P1147">
        <v>1117</v>
      </c>
      <c r="S1147">
        <v>1.4</v>
      </c>
      <c r="U1147" s="30" t="str">
        <f>VLOOKUP(AF1147, method!$A$1:$B$15, 2, 0)</f>
        <v>放頭</v>
      </c>
      <c r="V1147">
        <v>1650</v>
      </c>
      <c r="W1147">
        <v>1</v>
      </c>
      <c r="X1147">
        <v>26</v>
      </c>
      <c r="Y1147">
        <v>2</v>
      </c>
      <c r="Z1147">
        <v>25</v>
      </c>
      <c r="AA1147" s="40" t="s">
        <v>398</v>
      </c>
      <c r="AB1147" s="35" t="s">
        <v>377</v>
      </c>
      <c r="AC1147">
        <v>3</v>
      </c>
      <c r="AD1147">
        <v>79</v>
      </c>
      <c r="AE1147" s="38">
        <v>1</v>
      </c>
      <c r="AF1147">
        <v>2</v>
      </c>
      <c r="AG1147">
        <v>3</v>
      </c>
      <c r="AH1147">
        <v>3</v>
      </c>
      <c r="AI1147">
        <v>1</v>
      </c>
      <c r="AL1147" t="s">
        <v>24</v>
      </c>
      <c r="AX1147" t="s">
        <v>1396</v>
      </c>
    </row>
    <row r="1148" spans="1:50" hidden="1" x14ac:dyDescent="0.25">
      <c r="A1148" s="23" t="s">
        <v>238</v>
      </c>
      <c r="B1148" s="24" t="s">
        <v>239</v>
      </c>
      <c r="C1148">
        <v>39.880000000000003</v>
      </c>
      <c r="D1148">
        <v>39.580000000000005</v>
      </c>
      <c r="E1148" s="15">
        <v>3</v>
      </c>
      <c r="F1148" s="90"/>
      <c r="G1148">
        <v>9</v>
      </c>
      <c r="H1148">
        <v>6</v>
      </c>
      <c r="J1148" s="56" t="s">
        <v>352</v>
      </c>
      <c r="K1148" s="48" t="s">
        <v>37</v>
      </c>
      <c r="L1148" s="23" t="s">
        <v>112</v>
      </c>
      <c r="M1148" s="99"/>
      <c r="N1148">
        <v>125</v>
      </c>
      <c r="O1148">
        <v>135</v>
      </c>
      <c r="P1148">
        <v>1109</v>
      </c>
      <c r="S1148">
        <v>3.7</v>
      </c>
      <c r="U1148" s="32" t="str">
        <f>VLOOKUP(AF1148, method!$A$1:$B$15, 2, 0)</f>
        <v>中前</v>
      </c>
      <c r="V1148">
        <v>1650</v>
      </c>
      <c r="W1148">
        <v>1</v>
      </c>
      <c r="X1148">
        <v>19</v>
      </c>
      <c r="Y1148">
        <v>2</v>
      </c>
      <c r="Z1148">
        <v>25</v>
      </c>
      <c r="AA1148" s="40" t="s">
        <v>426</v>
      </c>
      <c r="AB1148" s="35" t="s">
        <v>377</v>
      </c>
      <c r="AC1148">
        <v>3</v>
      </c>
      <c r="AD1148">
        <v>78</v>
      </c>
      <c r="AE1148" s="38" t="s">
        <v>463</v>
      </c>
      <c r="AF1148">
        <v>7</v>
      </c>
      <c r="AG1148">
        <v>8</v>
      </c>
      <c r="AH1148">
        <v>9</v>
      </c>
      <c r="AI1148">
        <v>3</v>
      </c>
      <c r="AL1148" t="s">
        <v>24</v>
      </c>
      <c r="AX1148" t="s">
        <v>1396</v>
      </c>
    </row>
    <row r="1149" spans="1:50" hidden="1" x14ac:dyDescent="0.25">
      <c r="A1149" s="23" t="s">
        <v>238</v>
      </c>
      <c r="B1149" s="24" t="s">
        <v>239</v>
      </c>
      <c r="C1149">
        <v>40.200000000000003</v>
      </c>
      <c r="D1149">
        <v>40.300000000000004</v>
      </c>
      <c r="E1149" s="15">
        <v>1</v>
      </c>
      <c r="F1149" s="90"/>
      <c r="G1149">
        <v>9</v>
      </c>
      <c r="H1149">
        <v>5</v>
      </c>
      <c r="J1149" s="56" t="s">
        <v>352</v>
      </c>
      <c r="K1149" s="47" t="s">
        <v>32</v>
      </c>
      <c r="L1149" s="23" t="s">
        <v>112</v>
      </c>
      <c r="M1149" s="99"/>
      <c r="N1149">
        <v>125</v>
      </c>
      <c r="O1149">
        <v>127</v>
      </c>
      <c r="P1149">
        <v>1120</v>
      </c>
      <c r="S1149">
        <v>2.1</v>
      </c>
      <c r="U1149" s="30" t="str">
        <f>VLOOKUP(AF1149, method!$A$1:$B$15, 2, 0)</f>
        <v>放頭</v>
      </c>
      <c r="V1149">
        <v>1650</v>
      </c>
      <c r="W1149">
        <v>1</v>
      </c>
      <c r="X1149">
        <v>5</v>
      </c>
      <c r="Y1149">
        <v>2</v>
      </c>
      <c r="Z1149">
        <v>25</v>
      </c>
      <c r="AA1149" s="40" t="s">
        <v>376</v>
      </c>
      <c r="AB1149" s="35" t="s">
        <v>377</v>
      </c>
      <c r="AC1149">
        <v>3</v>
      </c>
      <c r="AD1149">
        <v>71</v>
      </c>
      <c r="AE1149" s="38" t="s">
        <v>468</v>
      </c>
      <c r="AF1149">
        <v>1</v>
      </c>
      <c r="AG1149">
        <v>1</v>
      </c>
      <c r="AH1149">
        <v>1</v>
      </c>
      <c r="AI1149">
        <v>1</v>
      </c>
      <c r="AL1149" t="s">
        <v>24</v>
      </c>
      <c r="AX1149" t="s">
        <v>1396</v>
      </c>
    </row>
    <row r="1150" spans="1:50" hidden="1" x14ac:dyDescent="0.25">
      <c r="A1150" s="23" t="s">
        <v>238</v>
      </c>
      <c r="B1150" s="24" t="s">
        <v>239</v>
      </c>
      <c r="C1150">
        <v>39.57</v>
      </c>
      <c r="D1150">
        <v>39.770000000000003</v>
      </c>
      <c r="E1150" s="15">
        <v>2</v>
      </c>
      <c r="F1150" s="90"/>
      <c r="G1150">
        <v>9</v>
      </c>
      <c r="H1150">
        <v>2</v>
      </c>
      <c r="J1150" s="56" t="s">
        <v>352</v>
      </c>
      <c r="K1150" s="55" t="s">
        <v>69</v>
      </c>
      <c r="L1150" s="23" t="s">
        <v>112</v>
      </c>
      <c r="M1150" s="99"/>
      <c r="N1150">
        <v>125</v>
      </c>
      <c r="O1150">
        <v>125</v>
      </c>
      <c r="P1150">
        <v>1117</v>
      </c>
      <c r="S1150">
        <v>3.9</v>
      </c>
      <c r="U1150" s="32" t="str">
        <f>VLOOKUP(AF1150, method!$A$1:$B$15, 2, 0)</f>
        <v>中前</v>
      </c>
      <c r="V1150">
        <v>1650</v>
      </c>
      <c r="W1150">
        <v>1</v>
      </c>
      <c r="X1150">
        <v>15</v>
      </c>
      <c r="Y1150">
        <v>1</v>
      </c>
      <c r="Z1150">
        <v>25</v>
      </c>
      <c r="AA1150" s="40" t="s">
        <v>426</v>
      </c>
      <c r="AB1150" s="35" t="s">
        <v>377</v>
      </c>
      <c r="AC1150">
        <v>3</v>
      </c>
      <c r="AD1150">
        <v>69</v>
      </c>
      <c r="AE1150" s="38" t="s">
        <v>432</v>
      </c>
      <c r="AF1150">
        <v>5</v>
      </c>
      <c r="AG1150">
        <v>6</v>
      </c>
      <c r="AH1150">
        <v>4</v>
      </c>
      <c r="AI1150">
        <v>2</v>
      </c>
      <c r="AL1150" t="s">
        <v>24</v>
      </c>
      <c r="AX1150" t="s">
        <v>1396</v>
      </c>
    </row>
    <row r="1151" spans="1:50" hidden="1" x14ac:dyDescent="0.25">
      <c r="A1151" s="23" t="s">
        <v>238</v>
      </c>
      <c r="B1151" s="24" t="s">
        <v>239</v>
      </c>
      <c r="C1151">
        <v>39.659999999999997</v>
      </c>
      <c r="D1151">
        <v>39.559999999999995</v>
      </c>
      <c r="E1151" s="15">
        <v>3</v>
      </c>
      <c r="F1151" s="90"/>
      <c r="G1151">
        <v>9</v>
      </c>
      <c r="H1151">
        <v>6</v>
      </c>
      <c r="J1151" s="56" t="s">
        <v>352</v>
      </c>
      <c r="K1151" s="50" t="s">
        <v>46</v>
      </c>
      <c r="L1151" s="23" t="s">
        <v>112</v>
      </c>
      <c r="M1151" s="99"/>
      <c r="N1151">
        <v>125</v>
      </c>
      <c r="O1151">
        <v>129</v>
      </c>
      <c r="P1151">
        <v>1111</v>
      </c>
      <c r="S1151">
        <v>3.7</v>
      </c>
      <c r="U1151" s="30" t="str">
        <f>VLOOKUP(AF1151, method!$A$1:$B$15, 2, 0)</f>
        <v>放頭</v>
      </c>
      <c r="V1151">
        <v>1650</v>
      </c>
      <c r="W1151">
        <v>1</v>
      </c>
      <c r="X1151">
        <v>26</v>
      </c>
      <c r="Y1151">
        <v>12</v>
      </c>
      <c r="Z1151">
        <v>24</v>
      </c>
      <c r="AA1151" s="40" t="s">
        <v>446</v>
      </c>
      <c r="AB1151" s="35" t="s">
        <v>377</v>
      </c>
      <c r="AC1151">
        <v>3</v>
      </c>
      <c r="AD1151">
        <v>69</v>
      </c>
      <c r="AE1151" s="38" t="s">
        <v>550</v>
      </c>
      <c r="AF1151">
        <v>2</v>
      </c>
      <c r="AG1151">
        <v>2</v>
      </c>
      <c r="AH1151">
        <v>2</v>
      </c>
      <c r="AI1151">
        <v>3</v>
      </c>
      <c r="AL1151" t="s">
        <v>24</v>
      </c>
      <c r="AX1151" t="s">
        <v>1396</v>
      </c>
    </row>
    <row r="1152" spans="1:50" hidden="1" x14ac:dyDescent="0.25">
      <c r="A1152" s="23" t="s">
        <v>238</v>
      </c>
      <c r="B1152" s="24" t="s">
        <v>239</v>
      </c>
      <c r="C1152">
        <v>40.51</v>
      </c>
      <c r="D1152">
        <v>40.910000000000004</v>
      </c>
      <c r="E1152" s="15">
        <v>1</v>
      </c>
      <c r="F1152" s="90"/>
      <c r="G1152">
        <v>9</v>
      </c>
      <c r="H1152">
        <v>3</v>
      </c>
      <c r="J1152" s="56" t="s">
        <v>352</v>
      </c>
      <c r="K1152" s="78" t="s">
        <v>599</v>
      </c>
      <c r="L1152" s="23" t="s">
        <v>112</v>
      </c>
      <c r="M1152" s="99"/>
      <c r="N1152">
        <v>125</v>
      </c>
      <c r="O1152">
        <v>120</v>
      </c>
      <c r="P1152">
        <v>1100</v>
      </c>
      <c r="S1152">
        <v>6.3</v>
      </c>
      <c r="U1152" s="30" t="str">
        <f>VLOOKUP(AF1152, method!$A$1:$B$15, 2, 0)</f>
        <v>放頭</v>
      </c>
      <c r="V1152">
        <v>1650</v>
      </c>
      <c r="W1152">
        <v>1</v>
      </c>
      <c r="X1152">
        <v>4</v>
      </c>
      <c r="Y1152">
        <v>12</v>
      </c>
      <c r="Z1152">
        <v>24</v>
      </c>
      <c r="AA1152" s="40" t="s">
        <v>376</v>
      </c>
      <c r="AB1152" s="35" t="s">
        <v>377</v>
      </c>
      <c r="AC1152">
        <v>3</v>
      </c>
      <c r="AD1152">
        <v>64</v>
      </c>
      <c r="AE1152" s="38" t="s">
        <v>461</v>
      </c>
      <c r="AF1152">
        <v>3</v>
      </c>
      <c r="AG1152">
        <v>3</v>
      </c>
      <c r="AH1152">
        <v>4</v>
      </c>
      <c r="AI1152">
        <v>1</v>
      </c>
      <c r="AL1152" t="s">
        <v>24</v>
      </c>
      <c r="AX1152" t="s">
        <v>1396</v>
      </c>
    </row>
    <row r="1153" spans="1:50" hidden="1" x14ac:dyDescent="0.25">
      <c r="A1153" s="23" t="s">
        <v>238</v>
      </c>
      <c r="B1153" s="24" t="s">
        <v>239</v>
      </c>
      <c r="C1153">
        <v>40.22</v>
      </c>
      <c r="D1153">
        <v>40.42</v>
      </c>
      <c r="E1153">
        <v>7</v>
      </c>
      <c r="G1153">
        <v>9</v>
      </c>
      <c r="H1153">
        <v>9</v>
      </c>
      <c r="J1153" s="56" t="s">
        <v>352</v>
      </c>
      <c r="K1153" s="60" t="s">
        <v>125</v>
      </c>
      <c r="L1153" s="23" t="s">
        <v>112</v>
      </c>
      <c r="M1153" s="99"/>
      <c r="N1153">
        <v>125</v>
      </c>
      <c r="O1153">
        <v>119</v>
      </c>
      <c r="P1153">
        <v>1101</v>
      </c>
      <c r="S1153">
        <v>5.3</v>
      </c>
      <c r="U1153" s="30" t="str">
        <f>VLOOKUP(AF1153, method!$A$1:$B$15, 2, 0)</f>
        <v>放頭</v>
      </c>
      <c r="V1153">
        <v>1650</v>
      </c>
      <c r="W1153">
        <v>1</v>
      </c>
      <c r="X1153">
        <v>20</v>
      </c>
      <c r="Y1153">
        <v>11</v>
      </c>
      <c r="Z1153">
        <v>24</v>
      </c>
      <c r="AA1153" s="40" t="s">
        <v>398</v>
      </c>
      <c r="AB1153" s="36" t="s">
        <v>459</v>
      </c>
      <c r="AC1153">
        <v>3</v>
      </c>
      <c r="AD1153">
        <v>64</v>
      </c>
      <c r="AE1153" s="37" t="s">
        <v>423</v>
      </c>
      <c r="AF1153">
        <v>2</v>
      </c>
      <c r="AG1153">
        <v>2</v>
      </c>
      <c r="AH1153">
        <v>1</v>
      </c>
      <c r="AI1153">
        <v>7</v>
      </c>
      <c r="AL1153" t="s">
        <v>24</v>
      </c>
      <c r="AX1153" t="s">
        <v>1396</v>
      </c>
    </row>
    <row r="1154" spans="1:50" hidden="1" x14ac:dyDescent="0.25">
      <c r="A1154" s="23" t="s">
        <v>238</v>
      </c>
      <c r="B1154" s="24" t="s">
        <v>239</v>
      </c>
      <c r="C1154">
        <v>39.78</v>
      </c>
      <c r="D1154">
        <v>40.479999999999997</v>
      </c>
      <c r="E1154" s="15">
        <v>2</v>
      </c>
      <c r="F1154" s="90"/>
      <c r="G1154">
        <v>9</v>
      </c>
      <c r="H1154">
        <v>1</v>
      </c>
      <c r="J1154" s="56" t="s">
        <v>352</v>
      </c>
      <c r="K1154" s="60" t="s">
        <v>125</v>
      </c>
      <c r="L1154" s="23" t="s">
        <v>112</v>
      </c>
      <c r="M1154" s="99"/>
      <c r="N1154">
        <v>125</v>
      </c>
      <c r="O1154">
        <v>117</v>
      </c>
      <c r="P1154">
        <v>1103</v>
      </c>
      <c r="S1154">
        <v>6</v>
      </c>
      <c r="U1154" s="32" t="str">
        <f>VLOOKUP(AF1154, method!$A$1:$B$15, 2, 0)</f>
        <v>中前</v>
      </c>
      <c r="V1154">
        <v>1650</v>
      </c>
      <c r="W1154">
        <v>1</v>
      </c>
      <c r="X1154">
        <v>30</v>
      </c>
      <c r="Y1154">
        <v>10</v>
      </c>
      <c r="Z1154">
        <v>24</v>
      </c>
      <c r="AA1154" s="40" t="s">
        <v>446</v>
      </c>
      <c r="AB1154" s="35" t="s">
        <v>377</v>
      </c>
      <c r="AC1154">
        <v>3</v>
      </c>
      <c r="AD1154">
        <v>62</v>
      </c>
      <c r="AE1154" s="38" t="s">
        <v>461</v>
      </c>
      <c r="AF1154">
        <v>4</v>
      </c>
      <c r="AG1154">
        <v>3</v>
      </c>
      <c r="AH1154">
        <v>3</v>
      </c>
      <c r="AI1154">
        <v>2</v>
      </c>
      <c r="AL1154" t="s">
        <v>24</v>
      </c>
      <c r="AX1154" t="s">
        <v>1396</v>
      </c>
    </row>
    <row r="1155" spans="1:50" hidden="1" x14ac:dyDescent="0.25">
      <c r="A1155" s="23" t="s">
        <v>238</v>
      </c>
      <c r="B1155" s="24" t="s">
        <v>239</v>
      </c>
      <c r="C1155">
        <v>39.9</v>
      </c>
      <c r="D1155">
        <v>40.300000000000004</v>
      </c>
      <c r="E1155">
        <v>6</v>
      </c>
      <c r="G1155">
        <v>9</v>
      </c>
      <c r="H1155">
        <v>3</v>
      </c>
      <c r="J1155" s="56" t="s">
        <v>352</v>
      </c>
      <c r="K1155" s="63" t="s">
        <v>191</v>
      </c>
      <c r="L1155" s="23" t="s">
        <v>112</v>
      </c>
      <c r="M1155" s="99"/>
      <c r="N1155">
        <v>125</v>
      </c>
      <c r="O1155">
        <v>120</v>
      </c>
      <c r="P1155">
        <v>1104</v>
      </c>
      <c r="S1155">
        <v>5</v>
      </c>
      <c r="U1155" s="30" t="str">
        <f>VLOOKUP(AF1155, method!$A$1:$B$15, 2, 0)</f>
        <v>放頭</v>
      </c>
      <c r="V1155">
        <v>1650</v>
      </c>
      <c r="W1155">
        <v>1</v>
      </c>
      <c r="X1155">
        <v>16</v>
      </c>
      <c r="Y1155">
        <v>10</v>
      </c>
      <c r="Z1155">
        <v>24</v>
      </c>
      <c r="AA1155" s="40" t="s">
        <v>426</v>
      </c>
      <c r="AB1155" s="35" t="s">
        <v>370</v>
      </c>
      <c r="AC1155">
        <v>3</v>
      </c>
      <c r="AD1155">
        <v>63</v>
      </c>
      <c r="AE1155" s="38" t="s">
        <v>511</v>
      </c>
      <c r="AF1155">
        <v>2</v>
      </c>
      <c r="AG1155">
        <v>2</v>
      </c>
      <c r="AH1155">
        <v>2</v>
      </c>
      <c r="AI1155">
        <v>6</v>
      </c>
      <c r="AL1155" t="s">
        <v>24</v>
      </c>
      <c r="AX1155" t="s">
        <v>1396</v>
      </c>
    </row>
    <row r="1156" spans="1:50" hidden="1" x14ac:dyDescent="0.25">
      <c r="A1156" s="23" t="s">
        <v>238</v>
      </c>
      <c r="B1156" s="24" t="s">
        <v>239</v>
      </c>
      <c r="C1156">
        <v>21.85</v>
      </c>
      <c r="D1156">
        <v>22.25</v>
      </c>
      <c r="E1156">
        <v>9</v>
      </c>
      <c r="G1156">
        <v>9</v>
      </c>
      <c r="H1156">
        <v>3</v>
      </c>
      <c r="J1156" s="56" t="s">
        <v>352</v>
      </c>
      <c r="K1156" s="55" t="s">
        <v>69</v>
      </c>
      <c r="L1156" s="23" t="s">
        <v>112</v>
      </c>
      <c r="M1156" s="99"/>
      <c r="N1156">
        <v>125</v>
      </c>
      <c r="O1156">
        <v>119</v>
      </c>
      <c r="P1156">
        <v>1088</v>
      </c>
      <c r="S1156">
        <v>13</v>
      </c>
      <c r="U1156" s="32" t="str">
        <f>VLOOKUP(AF1156, method!$A$1:$B$15, 2, 0)</f>
        <v>中前</v>
      </c>
      <c r="V1156" s="42">
        <v>1400</v>
      </c>
      <c r="W1156">
        <v>1</v>
      </c>
      <c r="X1156">
        <v>15</v>
      </c>
      <c r="Y1156">
        <v>9</v>
      </c>
      <c r="Z1156">
        <v>24</v>
      </c>
      <c r="AA1156" s="39" t="s">
        <v>384</v>
      </c>
      <c r="AB1156" s="35" t="s">
        <v>370</v>
      </c>
      <c r="AC1156">
        <v>3</v>
      </c>
      <c r="AD1156">
        <v>64</v>
      </c>
      <c r="AE1156" s="37" t="s">
        <v>467</v>
      </c>
      <c r="AF1156">
        <v>6</v>
      </c>
      <c r="AG1156">
        <v>3</v>
      </c>
      <c r="AH1156">
        <v>3</v>
      </c>
      <c r="AI1156">
        <v>9</v>
      </c>
      <c r="AL1156" t="s">
        <v>24</v>
      </c>
      <c r="AX1156" t="s">
        <v>1396</v>
      </c>
    </row>
    <row r="1157" spans="1:50" x14ac:dyDescent="0.25">
      <c r="A1157" s="23" t="s">
        <v>238</v>
      </c>
      <c r="B1157" s="27" t="s">
        <v>245</v>
      </c>
      <c r="C1157">
        <v>20.72</v>
      </c>
      <c r="D1157">
        <v>21.22</v>
      </c>
      <c r="E1157" s="107">
        <v>2</v>
      </c>
      <c r="F1157" s="90"/>
      <c r="G1157">
        <v>6</v>
      </c>
      <c r="H1157">
        <v>1</v>
      </c>
      <c r="J1157" s="48" t="s">
        <v>37</v>
      </c>
      <c r="K1157" s="54" t="s">
        <v>64</v>
      </c>
      <c r="L1157" s="26" t="s">
        <v>61</v>
      </c>
      <c r="M1157" s="102"/>
      <c r="N1157">
        <v>128</v>
      </c>
      <c r="O1157">
        <v>118</v>
      </c>
      <c r="P1157">
        <v>1307</v>
      </c>
      <c r="S1157">
        <v>7.7</v>
      </c>
      <c r="U1157" s="32" t="str">
        <f>VLOOKUP(AF1157, method!$A$1:$B$15, 2, 0)</f>
        <v>中前</v>
      </c>
      <c r="V1157" s="42">
        <v>1400</v>
      </c>
      <c r="W1157">
        <v>1</v>
      </c>
      <c r="X1157">
        <v>26</v>
      </c>
      <c r="Y1157">
        <v>4</v>
      </c>
      <c r="Z1157">
        <v>26</v>
      </c>
      <c r="AA1157" s="39" t="s">
        <v>369</v>
      </c>
      <c r="AB1157" s="35" t="s">
        <v>370</v>
      </c>
      <c r="AC1157">
        <v>2</v>
      </c>
      <c r="AD1157">
        <v>88</v>
      </c>
      <c r="AE1157" s="38" t="s">
        <v>511</v>
      </c>
      <c r="AF1157">
        <v>6</v>
      </c>
      <c r="AG1157">
        <v>6</v>
      </c>
      <c r="AH1157">
        <v>5</v>
      </c>
      <c r="AI1157">
        <v>2</v>
      </c>
      <c r="AL1157" t="s">
        <v>29</v>
      </c>
    </row>
    <row r="1158" spans="1:50" hidden="1" x14ac:dyDescent="0.25">
      <c r="A1158" s="23" t="s">
        <v>238</v>
      </c>
      <c r="B1158" s="25" t="s">
        <v>241</v>
      </c>
      <c r="C1158">
        <v>8.3000000000000007</v>
      </c>
      <c r="D1158">
        <v>8.5000000000000018</v>
      </c>
      <c r="E1158" s="106">
        <v>5</v>
      </c>
      <c r="G1158">
        <v>1</v>
      </c>
      <c r="H1158">
        <v>5</v>
      </c>
      <c r="J1158" s="45" t="s">
        <v>22</v>
      </c>
      <c r="K1158" s="45" t="s">
        <v>22</v>
      </c>
      <c r="L1158" s="18" t="s">
        <v>23</v>
      </c>
      <c r="M1158" s="94"/>
      <c r="N1158">
        <v>133</v>
      </c>
      <c r="O1158">
        <v>121</v>
      </c>
      <c r="P1158">
        <v>1171</v>
      </c>
      <c r="S1158">
        <v>11</v>
      </c>
      <c r="U1158" s="31" t="str">
        <f>VLOOKUP(AF1158, method!$A$1:$B$15, 2, 0)</f>
        <v>中後</v>
      </c>
      <c r="V1158">
        <v>1200</v>
      </c>
      <c r="W1158">
        <v>1</v>
      </c>
      <c r="X1158">
        <v>31</v>
      </c>
      <c r="Y1158">
        <v>5</v>
      </c>
      <c r="Z1158">
        <v>26</v>
      </c>
      <c r="AA1158" s="39" t="s">
        <v>394</v>
      </c>
      <c r="AB1158" s="35" t="s">
        <v>370</v>
      </c>
      <c r="AC1158" t="s">
        <v>644</v>
      </c>
      <c r="AD1158">
        <v>101</v>
      </c>
      <c r="AE1158" s="38" t="s">
        <v>447</v>
      </c>
      <c r="AF1158">
        <v>9</v>
      </c>
      <c r="AG1158">
        <v>9</v>
      </c>
      <c r="AH1158">
        <v>5</v>
      </c>
      <c r="AL1158" t="s">
        <v>385</v>
      </c>
      <c r="AX1158" t="s">
        <v>1396</v>
      </c>
    </row>
    <row r="1159" spans="1:50" hidden="1" x14ac:dyDescent="0.25">
      <c r="A1159" s="23" t="s">
        <v>238</v>
      </c>
      <c r="B1159" s="25" t="s">
        <v>241</v>
      </c>
      <c r="C1159">
        <v>8.6</v>
      </c>
      <c r="D1159">
        <v>8.8000000000000007</v>
      </c>
      <c r="E1159" s="107">
        <v>3</v>
      </c>
      <c r="F1159" s="90"/>
      <c r="G1159">
        <v>1</v>
      </c>
      <c r="H1159">
        <v>8</v>
      </c>
      <c r="J1159" s="45" t="s">
        <v>22</v>
      </c>
      <c r="K1159" s="45" t="s">
        <v>22</v>
      </c>
      <c r="L1159" s="18" t="s">
        <v>23</v>
      </c>
      <c r="M1159" s="94"/>
      <c r="N1159">
        <v>133</v>
      </c>
      <c r="O1159">
        <v>121</v>
      </c>
      <c r="P1159">
        <v>1185</v>
      </c>
      <c r="S1159">
        <v>5.9</v>
      </c>
      <c r="U1159" s="31" t="str">
        <f>VLOOKUP(AF1159, method!$A$1:$B$15, 2, 0)</f>
        <v>中後</v>
      </c>
      <c r="V1159">
        <v>1200</v>
      </c>
      <c r="W1159">
        <v>1</v>
      </c>
      <c r="X1159">
        <v>8</v>
      </c>
      <c r="Y1159">
        <v>3</v>
      </c>
      <c r="Z1159">
        <v>26</v>
      </c>
      <c r="AA1159" s="39" t="s">
        <v>413</v>
      </c>
      <c r="AB1159" s="35" t="s">
        <v>377</v>
      </c>
      <c r="AC1159">
        <v>1</v>
      </c>
      <c r="AD1159">
        <v>101</v>
      </c>
      <c r="AE1159" s="38" t="s">
        <v>447</v>
      </c>
      <c r="AF1159">
        <v>9</v>
      </c>
      <c r="AG1159">
        <v>7</v>
      </c>
      <c r="AH1159">
        <v>3</v>
      </c>
      <c r="AL1159" t="s">
        <v>385</v>
      </c>
      <c r="AX1159" t="s">
        <v>1396</v>
      </c>
    </row>
    <row r="1160" spans="1:50" hidden="1" x14ac:dyDescent="0.25">
      <c r="A1160" s="23" t="s">
        <v>238</v>
      </c>
      <c r="B1160" s="25" t="s">
        <v>241</v>
      </c>
      <c r="C1160">
        <v>8.44</v>
      </c>
      <c r="D1160">
        <v>8.5399999999999991</v>
      </c>
      <c r="E1160" s="107">
        <v>2</v>
      </c>
      <c r="F1160" s="90"/>
      <c r="G1160">
        <v>1</v>
      </c>
      <c r="H1160">
        <v>4</v>
      </c>
      <c r="J1160" s="45" t="s">
        <v>22</v>
      </c>
      <c r="K1160" s="45" t="s">
        <v>22</v>
      </c>
      <c r="L1160" s="18" t="s">
        <v>23</v>
      </c>
      <c r="M1160" s="94"/>
      <c r="N1160">
        <v>133</v>
      </c>
      <c r="O1160">
        <v>130</v>
      </c>
      <c r="P1160">
        <v>1194</v>
      </c>
      <c r="S1160">
        <v>4.0999999999999996</v>
      </c>
      <c r="U1160" s="31" t="str">
        <f>VLOOKUP(AF1160, method!$A$1:$B$15, 2, 0)</f>
        <v>中後</v>
      </c>
      <c r="V1160">
        <v>1200</v>
      </c>
      <c r="W1160">
        <v>1</v>
      </c>
      <c r="X1160">
        <v>14</v>
      </c>
      <c r="Y1160">
        <v>2</v>
      </c>
      <c r="Z1160">
        <v>26</v>
      </c>
      <c r="AA1160" s="39" t="s">
        <v>430</v>
      </c>
      <c r="AB1160" s="35" t="s">
        <v>370</v>
      </c>
      <c r="AC1160">
        <v>2</v>
      </c>
      <c r="AD1160">
        <v>100</v>
      </c>
      <c r="AE1160" s="38" t="s">
        <v>434</v>
      </c>
      <c r="AF1160">
        <v>10</v>
      </c>
      <c r="AG1160">
        <v>7</v>
      </c>
      <c r="AH1160">
        <v>2</v>
      </c>
      <c r="AL1160" t="s">
        <v>385</v>
      </c>
      <c r="AX1160" t="s">
        <v>1396</v>
      </c>
    </row>
    <row r="1161" spans="1:50" hidden="1" x14ac:dyDescent="0.25">
      <c r="A1161" s="23" t="s">
        <v>238</v>
      </c>
      <c r="B1161" s="25" t="s">
        <v>241</v>
      </c>
      <c r="C1161">
        <v>9.1</v>
      </c>
      <c r="D1161">
        <v>9.1</v>
      </c>
      <c r="E1161" s="107">
        <v>1</v>
      </c>
      <c r="F1161" s="90"/>
      <c r="G1161">
        <v>1</v>
      </c>
      <c r="H1161">
        <v>1</v>
      </c>
      <c r="J1161" s="45" t="s">
        <v>22</v>
      </c>
      <c r="K1161" s="45" t="s">
        <v>22</v>
      </c>
      <c r="L1161" s="18" t="s">
        <v>23</v>
      </c>
      <c r="M1161" s="94"/>
      <c r="N1161">
        <v>133</v>
      </c>
      <c r="O1161">
        <v>134</v>
      </c>
      <c r="P1161">
        <v>1187</v>
      </c>
      <c r="S1161">
        <v>3.9</v>
      </c>
      <c r="U1161" s="32" t="str">
        <f>VLOOKUP(AF1161, method!$A$1:$B$15, 2, 0)</f>
        <v>中前</v>
      </c>
      <c r="V1161">
        <v>1200</v>
      </c>
      <c r="W1161">
        <v>1</v>
      </c>
      <c r="X1161">
        <v>25</v>
      </c>
      <c r="Y1161">
        <v>1</v>
      </c>
      <c r="Z1161">
        <v>26</v>
      </c>
      <c r="AA1161" s="39" t="s">
        <v>384</v>
      </c>
      <c r="AB1161" s="35" t="s">
        <v>370</v>
      </c>
      <c r="AC1161">
        <v>2</v>
      </c>
      <c r="AD1161">
        <v>95</v>
      </c>
      <c r="AE1161" s="38" t="s">
        <v>434</v>
      </c>
      <c r="AF1161">
        <v>4</v>
      </c>
      <c r="AG1161">
        <v>3</v>
      </c>
      <c r="AH1161">
        <v>1</v>
      </c>
      <c r="AL1161" t="s">
        <v>385</v>
      </c>
      <c r="AX1161" t="s">
        <v>1396</v>
      </c>
    </row>
    <row r="1162" spans="1:50" hidden="1" x14ac:dyDescent="0.25">
      <c r="A1162" s="22" t="s">
        <v>203</v>
      </c>
      <c r="B1162" s="23" t="s">
        <v>1336</v>
      </c>
      <c r="C1162">
        <v>9.2200000000000006</v>
      </c>
      <c r="D1162" t="e">
        <f>IF(H1162&gt;G1162,C1162-0.2*INT((H1162-G1162)/4),IF(H1162&lt;G1162,C1162+0.2*INT((G1162-H1162)/4),C1162)) + ROUND((N1162-O1162)/3,0)*0.1</f>
        <v>#N/A</v>
      </c>
      <c r="E1162" s="106">
        <v>4</v>
      </c>
      <c r="G1162" t="e">
        <v>#N/A</v>
      </c>
      <c r="H1162">
        <v>3</v>
      </c>
      <c r="J1162" s="58" t="e">
        <v>#N/A</v>
      </c>
      <c r="K1162" s="45" t="s">
        <v>22</v>
      </c>
      <c r="L1162" s="19" t="s">
        <v>28</v>
      </c>
      <c r="M1162" s="95"/>
      <c r="N1162" t="e">
        <v>#N/A</v>
      </c>
      <c r="O1162">
        <v>125</v>
      </c>
      <c r="P1162">
        <v>1211</v>
      </c>
      <c r="S1162">
        <v>36</v>
      </c>
      <c r="U1162" s="31" t="str">
        <f>VLOOKUP(AF1162, method!$A$1:$B$15, 2, 0)</f>
        <v>中後</v>
      </c>
      <c r="V1162" s="42">
        <v>1200</v>
      </c>
      <c r="W1162">
        <v>1</v>
      </c>
      <c r="X1162">
        <v>12</v>
      </c>
      <c r="Y1162">
        <v>7</v>
      </c>
      <c r="Z1162">
        <v>26</v>
      </c>
      <c r="AA1162" s="39" t="s">
        <v>369</v>
      </c>
      <c r="AB1162" s="35" t="s">
        <v>370</v>
      </c>
      <c r="AC1162">
        <v>4</v>
      </c>
      <c r="AD1162">
        <v>50</v>
      </c>
      <c r="AE1162" s="38" t="s">
        <v>511</v>
      </c>
      <c r="AF1162">
        <v>10</v>
      </c>
      <c r="AG1162">
        <v>8</v>
      </c>
      <c r="AH1162">
        <v>4</v>
      </c>
      <c r="AL1162" t="s">
        <v>181</v>
      </c>
      <c r="AX1162" t="s">
        <v>1395</v>
      </c>
    </row>
    <row r="1163" spans="1:50" hidden="1" x14ac:dyDescent="0.25">
      <c r="A1163" s="23" t="s">
        <v>238</v>
      </c>
      <c r="B1163" s="25" t="s">
        <v>241</v>
      </c>
      <c r="C1163">
        <v>9.74</v>
      </c>
      <c r="D1163">
        <v>9.5400000000000009</v>
      </c>
      <c r="E1163" s="15">
        <v>3</v>
      </c>
      <c r="F1163" s="90"/>
      <c r="G1163">
        <v>1</v>
      </c>
      <c r="H1163">
        <v>7</v>
      </c>
      <c r="J1163" s="45" t="s">
        <v>22</v>
      </c>
      <c r="K1163" s="45" t="s">
        <v>22</v>
      </c>
      <c r="L1163" s="18" t="s">
        <v>23</v>
      </c>
      <c r="M1163" s="94"/>
      <c r="N1163">
        <v>133</v>
      </c>
      <c r="O1163">
        <v>132</v>
      </c>
      <c r="P1163">
        <v>1189</v>
      </c>
      <c r="S1163">
        <v>6.2</v>
      </c>
      <c r="U1163" s="32" t="str">
        <f>VLOOKUP(AF1163, method!$A$1:$B$15, 2, 0)</f>
        <v>中前</v>
      </c>
      <c r="V1163">
        <v>1200</v>
      </c>
      <c r="W1163">
        <v>1</v>
      </c>
      <c r="X1163">
        <v>20</v>
      </c>
      <c r="Y1163">
        <v>12</v>
      </c>
      <c r="Z1163">
        <v>25</v>
      </c>
      <c r="AA1163" s="39" t="s">
        <v>430</v>
      </c>
      <c r="AB1163" s="35" t="s">
        <v>377</v>
      </c>
      <c r="AC1163">
        <v>2</v>
      </c>
      <c r="AD1163">
        <v>96</v>
      </c>
      <c r="AE1163" s="38">
        <v>2</v>
      </c>
      <c r="AF1163">
        <v>5</v>
      </c>
      <c r="AG1163">
        <v>7</v>
      </c>
      <c r="AH1163">
        <v>3</v>
      </c>
      <c r="AL1163" t="s">
        <v>385</v>
      </c>
      <c r="AX1163" t="s">
        <v>1396</v>
      </c>
    </row>
    <row r="1164" spans="1:50" hidden="1" x14ac:dyDescent="0.25">
      <c r="A1164" s="23" t="s">
        <v>238</v>
      </c>
      <c r="B1164" s="25" t="s">
        <v>241</v>
      </c>
      <c r="C1164">
        <v>8.5</v>
      </c>
      <c r="D1164">
        <v>8.5</v>
      </c>
      <c r="E1164">
        <v>4</v>
      </c>
      <c r="G1164">
        <v>1</v>
      </c>
      <c r="H1164">
        <v>1</v>
      </c>
      <c r="J1164" s="45" t="s">
        <v>22</v>
      </c>
      <c r="K1164" s="45" t="s">
        <v>22</v>
      </c>
      <c r="L1164" s="18" t="s">
        <v>23</v>
      </c>
      <c r="M1164" s="94"/>
      <c r="N1164">
        <v>133</v>
      </c>
      <c r="O1164">
        <v>132</v>
      </c>
      <c r="P1164">
        <v>1191</v>
      </c>
      <c r="S1164">
        <v>5.0999999999999996</v>
      </c>
      <c r="U1164" s="32" t="str">
        <f>VLOOKUP(AF1164, method!$A$1:$B$15, 2, 0)</f>
        <v>中前</v>
      </c>
      <c r="V1164">
        <v>1200</v>
      </c>
      <c r="W1164">
        <v>1</v>
      </c>
      <c r="X1164">
        <v>7</v>
      </c>
      <c r="Y1164">
        <v>12</v>
      </c>
      <c r="Z1164">
        <v>25</v>
      </c>
      <c r="AA1164" s="41" t="s">
        <v>400</v>
      </c>
      <c r="AB1164" s="35" t="s">
        <v>377</v>
      </c>
      <c r="AC1164">
        <v>2</v>
      </c>
      <c r="AD1164">
        <v>96</v>
      </c>
      <c r="AE1164" s="37" t="s">
        <v>436</v>
      </c>
      <c r="AF1164">
        <v>5</v>
      </c>
      <c r="AG1164">
        <v>4</v>
      </c>
      <c r="AH1164">
        <v>4</v>
      </c>
      <c r="AL1164" t="s">
        <v>385</v>
      </c>
      <c r="AX1164" t="s">
        <v>1396</v>
      </c>
    </row>
    <row r="1165" spans="1:50" hidden="1" x14ac:dyDescent="0.25">
      <c r="A1165" s="23" t="s">
        <v>238</v>
      </c>
      <c r="B1165" s="25" t="s">
        <v>241</v>
      </c>
      <c r="C1165">
        <v>8.93</v>
      </c>
      <c r="D1165">
        <v>8.73</v>
      </c>
      <c r="E1165" s="15">
        <v>2</v>
      </c>
      <c r="F1165" s="90"/>
      <c r="G1165">
        <v>1</v>
      </c>
      <c r="H1165">
        <v>6</v>
      </c>
      <c r="J1165" s="45" t="s">
        <v>22</v>
      </c>
      <c r="K1165" s="45" t="s">
        <v>22</v>
      </c>
      <c r="L1165" s="18" t="s">
        <v>23</v>
      </c>
      <c r="M1165" s="94"/>
      <c r="N1165">
        <v>133</v>
      </c>
      <c r="O1165">
        <v>132</v>
      </c>
      <c r="P1165">
        <v>1183</v>
      </c>
      <c r="S1165">
        <v>26</v>
      </c>
      <c r="U1165" s="32" t="str">
        <f>VLOOKUP(AF1165, method!$A$1:$B$15, 2, 0)</f>
        <v>中前</v>
      </c>
      <c r="V1165">
        <v>1200</v>
      </c>
      <c r="W1165">
        <v>1</v>
      </c>
      <c r="X1165">
        <v>15</v>
      </c>
      <c r="Y1165">
        <v>11</v>
      </c>
      <c r="Z1165">
        <v>25</v>
      </c>
      <c r="AA1165" s="39" t="s">
        <v>384</v>
      </c>
      <c r="AB1165" s="35" t="s">
        <v>377</v>
      </c>
      <c r="AC1165">
        <v>2</v>
      </c>
      <c r="AD1165">
        <v>94</v>
      </c>
      <c r="AE1165" s="38" t="s">
        <v>461</v>
      </c>
      <c r="AF1165">
        <v>7</v>
      </c>
      <c r="AG1165">
        <v>6</v>
      </c>
      <c r="AH1165">
        <v>2</v>
      </c>
      <c r="AL1165" t="s">
        <v>385</v>
      </c>
      <c r="AX1165" t="s">
        <v>1396</v>
      </c>
    </row>
    <row r="1166" spans="1:50" hidden="1" x14ac:dyDescent="0.25">
      <c r="A1166" s="23" t="s">
        <v>238</v>
      </c>
      <c r="B1166" s="25" t="s">
        <v>241</v>
      </c>
      <c r="C1166">
        <v>9.3000000000000007</v>
      </c>
      <c r="D1166">
        <v>9.3000000000000007</v>
      </c>
      <c r="E1166">
        <v>12</v>
      </c>
      <c r="G1166">
        <v>1</v>
      </c>
      <c r="H1166">
        <v>13</v>
      </c>
      <c r="J1166" s="45" t="s">
        <v>22</v>
      </c>
      <c r="K1166" s="57" t="s">
        <v>77</v>
      </c>
      <c r="L1166" s="18" t="s">
        <v>23</v>
      </c>
      <c r="M1166" s="94"/>
      <c r="N1166">
        <v>133</v>
      </c>
      <c r="O1166">
        <v>115</v>
      </c>
      <c r="P1166">
        <v>1191</v>
      </c>
      <c r="S1166">
        <v>56</v>
      </c>
      <c r="U1166" s="33" t="str">
        <f>VLOOKUP(AF1166, method!$A$1:$B$15, 2, 0)</f>
        <v>留後</v>
      </c>
      <c r="V1166">
        <v>1200</v>
      </c>
      <c r="W1166">
        <v>1</v>
      </c>
      <c r="X1166">
        <v>26</v>
      </c>
      <c r="Y1166">
        <v>10</v>
      </c>
      <c r="Z1166">
        <v>25</v>
      </c>
      <c r="AA1166" s="39" t="s">
        <v>369</v>
      </c>
      <c r="AB1166" s="35" t="s">
        <v>370</v>
      </c>
      <c r="AC1166" t="s">
        <v>642</v>
      </c>
      <c r="AD1166">
        <v>94</v>
      </c>
      <c r="AE1166" s="37">
        <v>12</v>
      </c>
      <c r="AF1166">
        <v>11</v>
      </c>
      <c r="AG1166">
        <v>11</v>
      </c>
      <c r="AH1166">
        <v>12</v>
      </c>
      <c r="AL1166" t="s">
        <v>385</v>
      </c>
      <c r="AX1166" t="s">
        <v>1396</v>
      </c>
    </row>
    <row r="1167" spans="1:50" hidden="1" x14ac:dyDescent="0.25">
      <c r="A1167" s="23" t="s">
        <v>238</v>
      </c>
      <c r="B1167" s="25" t="s">
        <v>241</v>
      </c>
      <c r="C1167">
        <v>22.2</v>
      </c>
      <c r="D1167">
        <v>22.1</v>
      </c>
      <c r="E1167">
        <v>7</v>
      </c>
      <c r="G1167">
        <v>1</v>
      </c>
      <c r="H1167">
        <v>6</v>
      </c>
      <c r="J1167" s="45" t="s">
        <v>22</v>
      </c>
      <c r="K1167" s="52" t="s">
        <v>56</v>
      </c>
      <c r="L1167" s="18" t="s">
        <v>23</v>
      </c>
      <c r="M1167" s="94"/>
      <c r="N1167">
        <v>133</v>
      </c>
      <c r="O1167">
        <v>130</v>
      </c>
      <c r="P1167">
        <v>1203</v>
      </c>
      <c r="S1167">
        <v>15</v>
      </c>
      <c r="U1167" s="32" t="str">
        <f>VLOOKUP(AF1167, method!$A$1:$B$15, 2, 0)</f>
        <v>中前</v>
      </c>
      <c r="V1167" s="42">
        <v>1400</v>
      </c>
      <c r="W1167">
        <v>1</v>
      </c>
      <c r="X1167">
        <v>8</v>
      </c>
      <c r="Y1167">
        <v>6</v>
      </c>
      <c r="Z1167">
        <v>25</v>
      </c>
      <c r="AA1167" s="39" t="s">
        <v>413</v>
      </c>
      <c r="AB1167" s="35" t="s">
        <v>370</v>
      </c>
      <c r="AC1167">
        <v>2</v>
      </c>
      <c r="AD1167">
        <v>94</v>
      </c>
      <c r="AE1167" s="37">
        <v>8</v>
      </c>
      <c r="AF1167">
        <v>4</v>
      </c>
      <c r="AG1167">
        <v>4</v>
      </c>
      <c r="AH1167">
        <v>6</v>
      </c>
      <c r="AI1167">
        <v>7</v>
      </c>
      <c r="AL1167" t="s">
        <v>385</v>
      </c>
      <c r="AX1167" t="s">
        <v>1396</v>
      </c>
    </row>
    <row r="1168" spans="1:50" hidden="1" x14ac:dyDescent="0.25">
      <c r="A1168" s="23" t="s">
        <v>238</v>
      </c>
      <c r="B1168" s="25" t="s">
        <v>241</v>
      </c>
      <c r="C1168">
        <v>8.91</v>
      </c>
      <c r="D1168">
        <v>8.91</v>
      </c>
      <c r="E1168">
        <v>7</v>
      </c>
      <c r="G1168">
        <v>1</v>
      </c>
      <c r="H1168">
        <v>5</v>
      </c>
      <c r="J1168" s="45" t="s">
        <v>22</v>
      </c>
      <c r="K1168" s="63" t="s">
        <v>191</v>
      </c>
      <c r="L1168" s="18" t="s">
        <v>23</v>
      </c>
      <c r="M1168" s="94"/>
      <c r="N1168">
        <v>133</v>
      </c>
      <c r="O1168">
        <v>126</v>
      </c>
      <c r="P1168">
        <v>1205</v>
      </c>
      <c r="S1168">
        <v>5.9</v>
      </c>
      <c r="U1168" s="32" t="str">
        <f>VLOOKUP(AF1168, method!$A$1:$B$15, 2, 0)</f>
        <v>中前</v>
      </c>
      <c r="V1168">
        <v>1200</v>
      </c>
      <c r="W1168">
        <v>1</v>
      </c>
      <c r="X1168">
        <v>10</v>
      </c>
      <c r="Y1168">
        <v>5</v>
      </c>
      <c r="Z1168">
        <v>25</v>
      </c>
      <c r="AA1168" s="39" t="s">
        <v>413</v>
      </c>
      <c r="AB1168" s="35" t="s">
        <v>377</v>
      </c>
      <c r="AC1168">
        <v>2</v>
      </c>
      <c r="AD1168">
        <v>94</v>
      </c>
      <c r="AE1168" s="37">
        <v>3</v>
      </c>
      <c r="AF1168">
        <v>5</v>
      </c>
      <c r="AG1168">
        <v>6</v>
      </c>
      <c r="AH1168">
        <v>7</v>
      </c>
      <c r="AL1168" t="s">
        <v>385</v>
      </c>
      <c r="AX1168" t="s">
        <v>1396</v>
      </c>
    </row>
    <row r="1169" spans="1:50" hidden="1" x14ac:dyDescent="0.25">
      <c r="A1169" s="23" t="s">
        <v>238</v>
      </c>
      <c r="B1169" s="25" t="s">
        <v>241</v>
      </c>
      <c r="C1169">
        <v>21.46</v>
      </c>
      <c r="D1169">
        <v>21.96</v>
      </c>
      <c r="E1169" s="15">
        <v>1</v>
      </c>
      <c r="F1169" s="90"/>
      <c r="G1169">
        <v>1</v>
      </c>
      <c r="H1169">
        <v>1</v>
      </c>
      <c r="J1169" s="45" t="s">
        <v>22</v>
      </c>
      <c r="K1169" s="83" t="s">
        <v>672</v>
      </c>
      <c r="L1169" s="18" t="s">
        <v>23</v>
      </c>
      <c r="M1169" s="94"/>
      <c r="N1169">
        <v>133</v>
      </c>
      <c r="O1169">
        <v>119</v>
      </c>
      <c r="P1169">
        <v>1208</v>
      </c>
      <c r="S1169">
        <v>2.7</v>
      </c>
      <c r="U1169" s="32" t="str">
        <f>VLOOKUP(AF1169, method!$A$1:$B$15, 2, 0)</f>
        <v>中前</v>
      </c>
      <c r="V1169" s="42">
        <v>1400</v>
      </c>
      <c r="W1169">
        <v>1</v>
      </c>
      <c r="X1169">
        <v>27</v>
      </c>
      <c r="Y1169">
        <v>4</v>
      </c>
      <c r="Z1169">
        <v>25</v>
      </c>
      <c r="AA1169" s="39" t="s">
        <v>369</v>
      </c>
      <c r="AB1169" s="35" t="s">
        <v>377</v>
      </c>
      <c r="AC1169">
        <v>2</v>
      </c>
      <c r="AD1169">
        <v>87</v>
      </c>
      <c r="AE1169" s="38" t="s">
        <v>434</v>
      </c>
      <c r="AF1169">
        <v>4</v>
      </c>
      <c r="AG1169">
        <v>4</v>
      </c>
      <c r="AH1169">
        <v>3</v>
      </c>
      <c r="AI1169">
        <v>1</v>
      </c>
      <c r="AL1169" t="s">
        <v>385</v>
      </c>
      <c r="AX1169" t="s">
        <v>1396</v>
      </c>
    </row>
    <row r="1170" spans="1:50" hidden="1" x14ac:dyDescent="0.25">
      <c r="A1170" s="23" t="s">
        <v>238</v>
      </c>
      <c r="B1170" s="25" t="s">
        <v>241</v>
      </c>
      <c r="C1170">
        <v>8.52</v>
      </c>
      <c r="D1170">
        <v>8.42</v>
      </c>
      <c r="E1170" s="15">
        <v>1</v>
      </c>
      <c r="F1170" s="90"/>
      <c r="G1170">
        <v>1</v>
      </c>
      <c r="H1170">
        <v>4</v>
      </c>
      <c r="J1170" s="45" t="s">
        <v>22</v>
      </c>
      <c r="K1170" s="79" t="s">
        <v>648</v>
      </c>
      <c r="L1170" s="18" t="s">
        <v>23</v>
      </c>
      <c r="M1170" s="94"/>
      <c r="N1170">
        <v>133</v>
      </c>
      <c r="O1170">
        <v>135</v>
      </c>
      <c r="P1170">
        <v>1213</v>
      </c>
      <c r="S1170">
        <v>5.0999999999999996</v>
      </c>
      <c r="U1170" s="32" t="str">
        <f>VLOOKUP(AF1170, method!$A$1:$B$15, 2, 0)</f>
        <v>中前</v>
      </c>
      <c r="V1170">
        <v>1200</v>
      </c>
      <c r="W1170">
        <v>1</v>
      </c>
      <c r="X1170">
        <v>23</v>
      </c>
      <c r="Y1170">
        <v>3</v>
      </c>
      <c r="Z1170">
        <v>25</v>
      </c>
      <c r="AA1170" s="39" t="s">
        <v>369</v>
      </c>
      <c r="AB1170" s="35" t="s">
        <v>370</v>
      </c>
      <c r="AC1170">
        <v>3</v>
      </c>
      <c r="AD1170">
        <v>79</v>
      </c>
      <c r="AE1170" s="38" t="s">
        <v>468</v>
      </c>
      <c r="AF1170">
        <v>7</v>
      </c>
      <c r="AG1170">
        <v>5</v>
      </c>
      <c r="AH1170">
        <v>1</v>
      </c>
      <c r="AL1170" t="s">
        <v>385</v>
      </c>
      <c r="AX1170" t="s">
        <v>1396</v>
      </c>
    </row>
    <row r="1171" spans="1:50" hidden="1" x14ac:dyDescent="0.25">
      <c r="A1171" s="23" t="s">
        <v>238</v>
      </c>
      <c r="B1171" s="25" t="s">
        <v>241</v>
      </c>
      <c r="C1171">
        <v>8.44</v>
      </c>
      <c r="D1171">
        <v>8.74</v>
      </c>
      <c r="E1171" s="15">
        <v>1</v>
      </c>
      <c r="F1171" s="90"/>
      <c r="G1171">
        <v>1</v>
      </c>
      <c r="H1171">
        <v>1</v>
      </c>
      <c r="J1171" s="45" t="s">
        <v>22</v>
      </c>
      <c r="K1171" s="87" t="s">
        <v>788</v>
      </c>
      <c r="L1171" s="18" t="s">
        <v>23</v>
      </c>
      <c r="M1171" s="94"/>
      <c r="N1171">
        <v>133</v>
      </c>
      <c r="O1171">
        <v>124</v>
      </c>
      <c r="P1171">
        <v>1210</v>
      </c>
      <c r="S1171">
        <v>8.3000000000000007</v>
      </c>
      <c r="U1171" s="32" t="str">
        <f>VLOOKUP(AF1171, method!$A$1:$B$15, 2, 0)</f>
        <v>中前</v>
      </c>
      <c r="V1171">
        <v>1200</v>
      </c>
      <c r="W1171">
        <v>1</v>
      </c>
      <c r="X1171">
        <v>16</v>
      </c>
      <c r="Y1171">
        <v>2</v>
      </c>
      <c r="Z1171">
        <v>25</v>
      </c>
      <c r="AA1171" s="39" t="s">
        <v>430</v>
      </c>
      <c r="AB1171" s="35" t="s">
        <v>370</v>
      </c>
      <c r="AC1171">
        <v>3</v>
      </c>
      <c r="AD1171">
        <v>74</v>
      </c>
      <c r="AE1171" s="38" t="s">
        <v>434</v>
      </c>
      <c r="AF1171">
        <v>7</v>
      </c>
      <c r="AG1171">
        <v>4</v>
      </c>
      <c r="AH1171">
        <v>1</v>
      </c>
      <c r="AL1171" t="s">
        <v>385</v>
      </c>
      <c r="AX1171" t="s">
        <v>1396</v>
      </c>
    </row>
    <row r="1172" spans="1:50" hidden="1" x14ac:dyDescent="0.25">
      <c r="A1172" s="23" t="s">
        <v>238</v>
      </c>
      <c r="B1172" s="25" t="s">
        <v>241</v>
      </c>
      <c r="C1172">
        <v>10.57</v>
      </c>
      <c r="D1172">
        <v>10.07</v>
      </c>
      <c r="E1172">
        <v>11</v>
      </c>
      <c r="G1172">
        <v>1</v>
      </c>
      <c r="H1172">
        <v>14</v>
      </c>
      <c r="J1172" s="45" t="s">
        <v>22</v>
      </c>
      <c r="K1172" s="45" t="s">
        <v>22</v>
      </c>
      <c r="L1172" s="18" t="s">
        <v>23</v>
      </c>
      <c r="M1172" s="94"/>
      <c r="N1172">
        <v>133</v>
      </c>
      <c r="O1172">
        <v>131</v>
      </c>
      <c r="P1172">
        <v>1209</v>
      </c>
      <c r="S1172">
        <v>6.6</v>
      </c>
      <c r="U1172" s="31" t="str">
        <f>VLOOKUP(AF1172, method!$A$1:$B$15, 2, 0)</f>
        <v>中後</v>
      </c>
      <c r="V1172">
        <v>1200</v>
      </c>
      <c r="W1172">
        <v>1</v>
      </c>
      <c r="X1172">
        <v>19</v>
      </c>
      <c r="Y1172">
        <v>1</v>
      </c>
      <c r="Z1172">
        <v>25</v>
      </c>
      <c r="AA1172" s="39" t="s">
        <v>369</v>
      </c>
      <c r="AB1172" s="35" t="s">
        <v>370</v>
      </c>
      <c r="AC1172">
        <v>3</v>
      </c>
      <c r="AD1172">
        <v>74</v>
      </c>
      <c r="AE1172" s="37" t="s">
        <v>414</v>
      </c>
      <c r="AF1172">
        <v>8</v>
      </c>
      <c r="AG1172">
        <v>8</v>
      </c>
      <c r="AH1172">
        <v>11</v>
      </c>
      <c r="AL1172" t="s">
        <v>385</v>
      </c>
      <c r="AX1172" t="s">
        <v>1396</v>
      </c>
    </row>
    <row r="1173" spans="1:50" x14ac:dyDescent="0.25">
      <c r="A1173" s="23" t="s">
        <v>238</v>
      </c>
      <c r="B1173" s="26" t="s">
        <v>243</v>
      </c>
      <c r="C1173">
        <v>20.74</v>
      </c>
      <c r="D1173">
        <v>21.04</v>
      </c>
      <c r="E1173" s="106">
        <v>5</v>
      </c>
      <c r="G1173">
        <v>4</v>
      </c>
      <c r="H1173">
        <v>9</v>
      </c>
      <c r="J1173" s="47" t="s">
        <v>32</v>
      </c>
      <c r="K1173" s="68" t="s">
        <v>348</v>
      </c>
      <c r="L1173" s="17" t="s">
        <v>16</v>
      </c>
      <c r="M1173" s="93"/>
      <c r="N1173">
        <v>133</v>
      </c>
      <c r="O1173">
        <v>118</v>
      </c>
      <c r="P1173">
        <v>1197</v>
      </c>
      <c r="S1173">
        <v>2.6</v>
      </c>
      <c r="U1173" s="30" t="str">
        <f>VLOOKUP(AF1173, method!$A$1:$B$15, 2, 0)</f>
        <v>放頭</v>
      </c>
      <c r="V1173" s="42">
        <v>1400</v>
      </c>
      <c r="W1173">
        <v>1</v>
      </c>
      <c r="X1173">
        <v>21</v>
      </c>
      <c r="Y1173">
        <v>6</v>
      </c>
      <c r="Z1173">
        <v>26</v>
      </c>
      <c r="AA1173" s="39" t="s">
        <v>369</v>
      </c>
      <c r="AB1173" s="35" t="s">
        <v>377</v>
      </c>
      <c r="AC1173" t="s">
        <v>644</v>
      </c>
      <c r="AD1173">
        <v>100</v>
      </c>
      <c r="AE1173" s="38" t="s">
        <v>447</v>
      </c>
      <c r="AF1173">
        <v>3</v>
      </c>
      <c r="AG1173">
        <v>3</v>
      </c>
      <c r="AH1173">
        <v>3</v>
      </c>
      <c r="AI1173">
        <v>5</v>
      </c>
      <c r="AL1173" t="s">
        <v>18</v>
      </c>
    </row>
    <row r="1174" spans="1:50" hidden="1" x14ac:dyDescent="0.25">
      <c r="A1174" s="23" t="s">
        <v>238</v>
      </c>
      <c r="B1174" s="26" t="s">
        <v>243</v>
      </c>
      <c r="C1174">
        <v>33.69</v>
      </c>
      <c r="D1174">
        <v>33.989999999999995</v>
      </c>
      <c r="E1174" s="106">
        <v>5</v>
      </c>
      <c r="G1174">
        <v>4</v>
      </c>
      <c r="H1174">
        <v>3</v>
      </c>
      <c r="J1174" s="47" t="s">
        <v>32</v>
      </c>
      <c r="K1174" s="47" t="s">
        <v>32</v>
      </c>
      <c r="L1174" s="17" t="s">
        <v>16</v>
      </c>
      <c r="M1174" s="93"/>
      <c r="N1174">
        <v>133</v>
      </c>
      <c r="O1174">
        <v>124</v>
      </c>
      <c r="P1174">
        <v>1187</v>
      </c>
      <c r="S1174">
        <v>1.9</v>
      </c>
      <c r="U1174" s="30" t="str">
        <f>VLOOKUP(AF1174, method!$A$1:$B$15, 2, 0)</f>
        <v>放頭</v>
      </c>
      <c r="V1174">
        <v>1600</v>
      </c>
      <c r="W1174">
        <v>1</v>
      </c>
      <c r="X1174">
        <v>31</v>
      </c>
      <c r="Y1174">
        <v>5</v>
      </c>
      <c r="Z1174">
        <v>26</v>
      </c>
      <c r="AA1174" s="39" t="s">
        <v>394</v>
      </c>
      <c r="AB1174" s="35" t="s">
        <v>377</v>
      </c>
      <c r="AC1174" t="s">
        <v>644</v>
      </c>
      <c r="AD1174">
        <v>100</v>
      </c>
      <c r="AE1174" s="38" t="s">
        <v>470</v>
      </c>
      <c r="AF1174">
        <v>2</v>
      </c>
      <c r="AG1174">
        <v>2</v>
      </c>
      <c r="AH1174">
        <v>2</v>
      </c>
      <c r="AI1174">
        <v>5</v>
      </c>
      <c r="AL1174" t="s">
        <v>18</v>
      </c>
      <c r="AX1174" t="s">
        <v>1396</v>
      </c>
    </row>
    <row r="1175" spans="1:50" x14ac:dyDescent="0.25">
      <c r="A1175" s="23" t="s">
        <v>238</v>
      </c>
      <c r="B1175" s="19" t="s">
        <v>254</v>
      </c>
      <c r="C1175">
        <v>20.85</v>
      </c>
      <c r="D1175">
        <v>20.450000000000003</v>
      </c>
      <c r="E1175" s="106">
        <v>5</v>
      </c>
      <c r="G1175">
        <v>2</v>
      </c>
      <c r="H1175">
        <v>12</v>
      </c>
      <c r="J1175" s="44" t="s">
        <v>347</v>
      </c>
      <c r="K1175" s="44" t="s">
        <v>347</v>
      </c>
      <c r="L1175" s="18" t="s">
        <v>74</v>
      </c>
      <c r="M1175" s="94"/>
      <c r="N1175">
        <v>114</v>
      </c>
      <c r="O1175">
        <v>115</v>
      </c>
      <c r="P1175">
        <v>1083</v>
      </c>
      <c r="S1175">
        <v>136</v>
      </c>
      <c r="U1175" s="30" t="str">
        <f>VLOOKUP(AF1175, method!$A$1:$B$15, 2, 0)</f>
        <v>放頭</v>
      </c>
      <c r="V1175" s="42">
        <v>1400</v>
      </c>
      <c r="W1175">
        <v>1</v>
      </c>
      <c r="X1175">
        <v>26</v>
      </c>
      <c r="Y1175">
        <v>4</v>
      </c>
      <c r="Z1175">
        <v>26</v>
      </c>
      <c r="AA1175" s="39" t="s">
        <v>369</v>
      </c>
      <c r="AB1175" s="35" t="s">
        <v>370</v>
      </c>
      <c r="AC1175">
        <v>2</v>
      </c>
      <c r="AD1175">
        <v>87</v>
      </c>
      <c r="AE1175" s="38" t="s">
        <v>517</v>
      </c>
      <c r="AF1175">
        <v>3</v>
      </c>
      <c r="AG1175">
        <v>2</v>
      </c>
      <c r="AH1175">
        <v>3</v>
      </c>
      <c r="AI1175">
        <v>5</v>
      </c>
      <c r="AL1175" t="s">
        <v>385</v>
      </c>
    </row>
    <row r="1176" spans="1:50" x14ac:dyDescent="0.25">
      <c r="A1176" s="23" t="s">
        <v>238</v>
      </c>
      <c r="B1176" s="20" t="s">
        <v>256</v>
      </c>
      <c r="C1176">
        <v>20.91</v>
      </c>
      <c r="D1176">
        <v>20.81</v>
      </c>
      <c r="E1176" s="106">
        <v>6</v>
      </c>
      <c r="G1176">
        <v>5</v>
      </c>
      <c r="H1176">
        <v>5</v>
      </c>
      <c r="J1176" s="62" t="s">
        <v>154</v>
      </c>
      <c r="K1176" s="54" t="s">
        <v>64</v>
      </c>
      <c r="L1176" s="25" t="s">
        <v>138</v>
      </c>
      <c r="M1176" s="101"/>
      <c r="N1176">
        <v>116</v>
      </c>
      <c r="O1176">
        <v>120</v>
      </c>
      <c r="P1176">
        <v>1067</v>
      </c>
      <c r="S1176">
        <v>4.8</v>
      </c>
      <c r="U1176" s="32" t="str">
        <f>VLOOKUP(AF1176, method!$A$1:$B$15, 2, 0)</f>
        <v>中前</v>
      </c>
      <c r="V1176" s="42">
        <v>1400</v>
      </c>
      <c r="W1176">
        <v>1</v>
      </c>
      <c r="X1176">
        <v>22</v>
      </c>
      <c r="Y1176">
        <v>3</v>
      </c>
      <c r="Z1176">
        <v>26</v>
      </c>
      <c r="AA1176" s="39" t="s">
        <v>369</v>
      </c>
      <c r="AB1176" s="35" t="s">
        <v>370</v>
      </c>
      <c r="AC1176">
        <v>2</v>
      </c>
      <c r="AD1176">
        <v>89</v>
      </c>
      <c r="AE1176" s="37">
        <v>5</v>
      </c>
      <c r="AF1176">
        <v>5</v>
      </c>
      <c r="AG1176">
        <v>7</v>
      </c>
      <c r="AH1176">
        <v>6</v>
      </c>
      <c r="AI1176">
        <v>6</v>
      </c>
      <c r="AL1176" t="s">
        <v>385</v>
      </c>
    </row>
    <row r="1177" spans="1:50" x14ac:dyDescent="0.25">
      <c r="A1177" s="23" t="s">
        <v>238</v>
      </c>
      <c r="B1177" s="20" t="s">
        <v>256</v>
      </c>
      <c r="C1177">
        <v>21.1</v>
      </c>
      <c r="D1177">
        <v>20.900000000000002</v>
      </c>
      <c r="E1177" s="107">
        <v>2</v>
      </c>
      <c r="F1177" s="90"/>
      <c r="G1177">
        <v>5</v>
      </c>
      <c r="H1177">
        <v>10</v>
      </c>
      <c r="J1177" s="62" t="s">
        <v>154</v>
      </c>
      <c r="K1177" s="54" t="s">
        <v>64</v>
      </c>
      <c r="L1177" s="25" t="s">
        <v>138</v>
      </c>
      <c r="M1177" s="101"/>
      <c r="N1177">
        <v>116</v>
      </c>
      <c r="O1177">
        <v>116</v>
      </c>
      <c r="P1177">
        <v>1102</v>
      </c>
      <c r="S1177">
        <v>13</v>
      </c>
      <c r="U1177" s="33" t="str">
        <f>VLOOKUP(AF1177, method!$A$1:$B$15, 2, 0)</f>
        <v>留後</v>
      </c>
      <c r="V1177" s="42">
        <v>1400</v>
      </c>
      <c r="W1177">
        <v>1</v>
      </c>
      <c r="X1177">
        <v>11</v>
      </c>
      <c r="Y1177">
        <v>1</v>
      </c>
      <c r="Z1177">
        <v>26</v>
      </c>
      <c r="AA1177" s="39" t="s">
        <v>430</v>
      </c>
      <c r="AB1177" s="35" t="s">
        <v>370</v>
      </c>
      <c r="AC1177">
        <v>2</v>
      </c>
      <c r="AD1177">
        <v>81</v>
      </c>
      <c r="AE1177" s="38">
        <v>1</v>
      </c>
      <c r="AF1177">
        <v>11</v>
      </c>
      <c r="AG1177">
        <v>12</v>
      </c>
      <c r="AH1177">
        <v>11</v>
      </c>
      <c r="AI1177">
        <v>2</v>
      </c>
      <c r="AL1177" t="s">
        <v>385</v>
      </c>
    </row>
    <row r="1178" spans="1:50" x14ac:dyDescent="0.25">
      <c r="A1178" s="23" t="s">
        <v>238</v>
      </c>
      <c r="B1178" s="27" t="s">
        <v>245</v>
      </c>
      <c r="C1178">
        <v>21.16</v>
      </c>
      <c r="D1178">
        <v>20.96</v>
      </c>
      <c r="E1178" s="106">
        <v>4</v>
      </c>
      <c r="G1178">
        <v>6</v>
      </c>
      <c r="H1178">
        <v>7</v>
      </c>
      <c r="J1178" s="48" t="s">
        <v>37</v>
      </c>
      <c r="K1178" s="53" t="s">
        <v>60</v>
      </c>
      <c r="L1178" s="26" t="s">
        <v>61</v>
      </c>
      <c r="M1178" s="102"/>
      <c r="N1178">
        <v>128</v>
      </c>
      <c r="O1178">
        <v>135</v>
      </c>
      <c r="P1178">
        <v>1302</v>
      </c>
      <c r="S1178">
        <v>10</v>
      </c>
      <c r="U1178" s="32" t="str">
        <f>VLOOKUP(AF1178, method!$A$1:$B$15, 2, 0)</f>
        <v>中前</v>
      </c>
      <c r="V1178" s="42">
        <v>1400</v>
      </c>
      <c r="W1178">
        <v>1</v>
      </c>
      <c r="X1178">
        <v>22</v>
      </c>
      <c r="Y1178">
        <v>2</v>
      </c>
      <c r="Z1178">
        <v>26</v>
      </c>
      <c r="AA1178" s="39" t="s">
        <v>384</v>
      </c>
      <c r="AB1178" s="35" t="s">
        <v>377</v>
      </c>
      <c r="AC1178">
        <v>3</v>
      </c>
      <c r="AD1178">
        <v>83</v>
      </c>
      <c r="AE1178" s="37" t="s">
        <v>436</v>
      </c>
      <c r="AF1178">
        <v>6</v>
      </c>
      <c r="AG1178">
        <v>6</v>
      </c>
      <c r="AH1178">
        <v>5</v>
      </c>
      <c r="AI1178">
        <v>4</v>
      </c>
      <c r="AL1178" t="s">
        <v>29</v>
      </c>
    </row>
    <row r="1179" spans="1:50" hidden="1" x14ac:dyDescent="0.25">
      <c r="A1179" s="23" t="s">
        <v>238</v>
      </c>
      <c r="B1179" s="26" t="s">
        <v>243</v>
      </c>
      <c r="C1179">
        <v>21.25</v>
      </c>
      <c r="D1179">
        <v>21.55</v>
      </c>
      <c r="E1179" s="15">
        <v>1</v>
      </c>
      <c r="F1179" s="90"/>
      <c r="G1179">
        <v>4</v>
      </c>
      <c r="H1179">
        <v>1</v>
      </c>
      <c r="J1179" s="47" t="s">
        <v>32</v>
      </c>
      <c r="K1179" s="54" t="s">
        <v>64</v>
      </c>
      <c r="L1179" s="17" t="s">
        <v>16</v>
      </c>
      <c r="M1179" s="93"/>
      <c r="N1179">
        <v>133</v>
      </c>
      <c r="O1179">
        <v>123</v>
      </c>
      <c r="P1179">
        <v>1143</v>
      </c>
      <c r="S1179">
        <v>6.7</v>
      </c>
      <c r="U1179" s="30" t="str">
        <f>VLOOKUP(AF1179, method!$A$1:$B$15, 2, 0)</f>
        <v>放頭</v>
      </c>
      <c r="V1179" s="42">
        <v>1400</v>
      </c>
      <c r="W1179">
        <v>1</v>
      </c>
      <c r="X1179">
        <v>4</v>
      </c>
      <c r="Y1179">
        <v>5</v>
      </c>
      <c r="Z1179">
        <v>25</v>
      </c>
      <c r="AA1179" s="39" t="s">
        <v>394</v>
      </c>
      <c r="AB1179" s="35" t="s">
        <v>370</v>
      </c>
      <c r="AC1179">
        <v>3</v>
      </c>
      <c r="AD1179">
        <v>68</v>
      </c>
      <c r="AE1179" s="38">
        <v>1</v>
      </c>
      <c r="AF1179">
        <v>2</v>
      </c>
      <c r="AG1179">
        <v>3</v>
      </c>
      <c r="AH1179">
        <v>3</v>
      </c>
      <c r="AI1179">
        <v>1</v>
      </c>
      <c r="AL1179" t="s">
        <v>18</v>
      </c>
      <c r="AX1179" t="s">
        <v>1396</v>
      </c>
    </row>
    <row r="1180" spans="1:50" hidden="1" x14ac:dyDescent="0.25">
      <c r="A1180" s="23" t="s">
        <v>238</v>
      </c>
      <c r="B1180" s="26" t="s">
        <v>243</v>
      </c>
      <c r="C1180">
        <v>9.7899999999999991</v>
      </c>
      <c r="D1180">
        <v>10.19</v>
      </c>
      <c r="E1180">
        <v>8</v>
      </c>
      <c r="G1180">
        <v>4</v>
      </c>
      <c r="H1180">
        <v>7</v>
      </c>
      <c r="J1180" s="47" t="s">
        <v>32</v>
      </c>
      <c r="K1180" s="44" t="s">
        <v>347</v>
      </c>
      <c r="L1180" s="17" t="s">
        <v>16</v>
      </c>
      <c r="M1180" s="93"/>
      <c r="N1180">
        <v>133</v>
      </c>
      <c r="O1180">
        <v>122</v>
      </c>
      <c r="P1180">
        <v>1135</v>
      </c>
      <c r="S1180">
        <v>11</v>
      </c>
      <c r="U1180" s="32" t="str">
        <f>VLOOKUP(AF1180, method!$A$1:$B$15, 2, 0)</f>
        <v>中前</v>
      </c>
      <c r="V1180">
        <v>1200</v>
      </c>
      <c r="W1180">
        <v>1</v>
      </c>
      <c r="X1180">
        <v>6</v>
      </c>
      <c r="Y1180">
        <v>4</v>
      </c>
      <c r="Z1180">
        <v>25</v>
      </c>
      <c r="AA1180" s="39" t="s">
        <v>390</v>
      </c>
      <c r="AB1180" s="35" t="s">
        <v>377</v>
      </c>
      <c r="AC1180">
        <v>3</v>
      </c>
      <c r="AD1180">
        <v>68</v>
      </c>
      <c r="AE1180" s="37" t="s">
        <v>473</v>
      </c>
      <c r="AF1180">
        <v>5</v>
      </c>
      <c r="AG1180">
        <v>6</v>
      </c>
      <c r="AH1180">
        <v>8</v>
      </c>
      <c r="AL1180" t="s">
        <v>181</v>
      </c>
      <c r="AX1180" t="s">
        <v>1396</v>
      </c>
    </row>
    <row r="1181" spans="1:50" x14ac:dyDescent="0.25">
      <c r="A1181" s="23" t="s">
        <v>238</v>
      </c>
      <c r="B1181" s="19" t="s">
        <v>254</v>
      </c>
      <c r="C1181">
        <v>21.21</v>
      </c>
      <c r="D1181">
        <v>21.11</v>
      </c>
      <c r="E1181" s="107">
        <v>2</v>
      </c>
      <c r="F1181" s="90"/>
      <c r="G1181">
        <v>2</v>
      </c>
      <c r="H1181">
        <v>3</v>
      </c>
      <c r="J1181" s="44" t="s">
        <v>347</v>
      </c>
      <c r="K1181" s="62" t="s">
        <v>154</v>
      </c>
      <c r="L1181" s="18" t="s">
        <v>74</v>
      </c>
      <c r="M1181" s="94"/>
      <c r="N1181">
        <v>114</v>
      </c>
      <c r="O1181">
        <v>116</v>
      </c>
      <c r="P1181">
        <v>1110</v>
      </c>
      <c r="S1181">
        <v>3.8</v>
      </c>
      <c r="U1181" s="30" t="str">
        <f>VLOOKUP(AF1181, method!$A$1:$B$15, 2, 0)</f>
        <v>放頭</v>
      </c>
      <c r="V1181" s="42">
        <v>1400</v>
      </c>
      <c r="W1181">
        <v>1</v>
      </c>
      <c r="X1181">
        <v>1</v>
      </c>
      <c r="Y1181">
        <v>2</v>
      </c>
      <c r="Z1181">
        <v>26</v>
      </c>
      <c r="AA1181" s="39" t="s">
        <v>390</v>
      </c>
      <c r="AB1181" s="35" t="s">
        <v>377</v>
      </c>
      <c r="AC1181">
        <v>1</v>
      </c>
      <c r="AD1181">
        <v>90</v>
      </c>
      <c r="AE1181" s="38" t="s">
        <v>470</v>
      </c>
      <c r="AF1181">
        <v>1</v>
      </c>
      <c r="AG1181">
        <v>1</v>
      </c>
      <c r="AH1181">
        <v>1</v>
      </c>
      <c r="AI1181">
        <v>2</v>
      </c>
      <c r="AL1181" t="s">
        <v>385</v>
      </c>
    </row>
    <row r="1182" spans="1:50" x14ac:dyDescent="0.25">
      <c r="A1182" s="23" t="s">
        <v>238</v>
      </c>
      <c r="B1182" s="19" t="s">
        <v>254</v>
      </c>
      <c r="C1182">
        <v>21.23</v>
      </c>
      <c r="D1182">
        <v>20.73</v>
      </c>
      <c r="E1182" s="106">
        <v>13</v>
      </c>
      <c r="G1182">
        <v>2</v>
      </c>
      <c r="H1182">
        <v>9</v>
      </c>
      <c r="J1182" s="44" t="s">
        <v>347</v>
      </c>
      <c r="K1182" s="62" t="s">
        <v>154</v>
      </c>
      <c r="L1182" s="18" t="s">
        <v>74</v>
      </c>
      <c r="M1182" s="94"/>
      <c r="N1182">
        <v>114</v>
      </c>
      <c r="O1182">
        <v>122</v>
      </c>
      <c r="P1182">
        <v>1112</v>
      </c>
      <c r="S1182">
        <v>10</v>
      </c>
      <c r="U1182" s="30" t="str">
        <f>VLOOKUP(AF1182, method!$A$1:$B$15, 2, 0)</f>
        <v>放頭</v>
      </c>
      <c r="V1182" s="42">
        <v>1400</v>
      </c>
      <c r="W1182">
        <v>1</v>
      </c>
      <c r="X1182">
        <v>22</v>
      </c>
      <c r="Y1182">
        <v>3</v>
      </c>
      <c r="Z1182">
        <v>26</v>
      </c>
      <c r="AA1182" s="39" t="s">
        <v>369</v>
      </c>
      <c r="AB1182" s="35" t="s">
        <v>370</v>
      </c>
      <c r="AC1182">
        <v>2</v>
      </c>
      <c r="AD1182">
        <v>91</v>
      </c>
      <c r="AE1182" s="37">
        <v>7</v>
      </c>
      <c r="AF1182">
        <v>1</v>
      </c>
      <c r="AG1182">
        <v>1</v>
      </c>
      <c r="AH1182">
        <v>1</v>
      </c>
      <c r="AI1182">
        <v>13</v>
      </c>
      <c r="AL1182" t="s">
        <v>297</v>
      </c>
    </row>
    <row r="1183" spans="1:50" x14ac:dyDescent="0.25">
      <c r="A1183" s="23" t="s">
        <v>238</v>
      </c>
      <c r="B1183" s="20" t="s">
        <v>256</v>
      </c>
      <c r="C1183">
        <v>21.23</v>
      </c>
      <c r="D1183">
        <v>21.13</v>
      </c>
      <c r="E1183" s="106">
        <v>9</v>
      </c>
      <c r="G1183">
        <v>5</v>
      </c>
      <c r="H1183">
        <v>3</v>
      </c>
      <c r="J1183" s="62" t="s">
        <v>154</v>
      </c>
      <c r="K1183" s="63" t="s">
        <v>191</v>
      </c>
      <c r="L1183" s="25" t="s">
        <v>138</v>
      </c>
      <c r="M1183" s="101"/>
      <c r="N1183">
        <v>116</v>
      </c>
      <c r="O1183">
        <v>119</v>
      </c>
      <c r="P1183">
        <v>1085</v>
      </c>
      <c r="S1183">
        <v>39</v>
      </c>
      <c r="U1183" s="31" t="str">
        <f>VLOOKUP(AF1183, method!$A$1:$B$15, 2, 0)</f>
        <v>中後</v>
      </c>
      <c r="V1183" s="42">
        <v>1400</v>
      </c>
      <c r="W1183">
        <v>1</v>
      </c>
      <c r="X1183">
        <v>26</v>
      </c>
      <c r="Y1183">
        <v>4</v>
      </c>
      <c r="Z1183">
        <v>26</v>
      </c>
      <c r="AA1183" s="39" t="s">
        <v>369</v>
      </c>
      <c r="AB1183" s="35" t="s">
        <v>370</v>
      </c>
      <c r="AC1183">
        <v>2</v>
      </c>
      <c r="AD1183">
        <v>89</v>
      </c>
      <c r="AE1183" s="37">
        <v>5</v>
      </c>
      <c r="AF1183">
        <v>10</v>
      </c>
      <c r="AG1183">
        <v>10</v>
      </c>
      <c r="AH1183">
        <v>8</v>
      </c>
      <c r="AI1183">
        <v>9</v>
      </c>
      <c r="AL1183" t="s">
        <v>385</v>
      </c>
    </row>
    <row r="1184" spans="1:50" x14ac:dyDescent="0.25">
      <c r="A1184" s="23" t="s">
        <v>238</v>
      </c>
      <c r="B1184" s="27" t="s">
        <v>245</v>
      </c>
      <c r="C1184">
        <v>21.4</v>
      </c>
      <c r="D1184">
        <v>21.4</v>
      </c>
      <c r="E1184" s="107">
        <v>2</v>
      </c>
      <c r="F1184" s="90"/>
      <c r="G1184">
        <v>6</v>
      </c>
      <c r="H1184">
        <v>1</v>
      </c>
      <c r="J1184" s="48" t="s">
        <v>37</v>
      </c>
      <c r="K1184" s="53" t="s">
        <v>60</v>
      </c>
      <c r="L1184" s="26" t="s">
        <v>61</v>
      </c>
      <c r="M1184" s="102"/>
      <c r="N1184">
        <v>128</v>
      </c>
      <c r="O1184">
        <v>135</v>
      </c>
      <c r="P1184">
        <v>1290</v>
      </c>
      <c r="S1184">
        <v>4.5999999999999996</v>
      </c>
      <c r="U1184" s="32" t="str">
        <f>VLOOKUP(AF1184, method!$A$1:$B$15, 2, 0)</f>
        <v>中前</v>
      </c>
      <c r="V1184" s="42">
        <v>1400</v>
      </c>
      <c r="W1184">
        <v>1</v>
      </c>
      <c r="X1184">
        <v>1</v>
      </c>
      <c r="Y1184">
        <v>2</v>
      </c>
      <c r="Z1184">
        <v>26</v>
      </c>
      <c r="AA1184" s="39" t="s">
        <v>390</v>
      </c>
      <c r="AB1184" s="35" t="s">
        <v>377</v>
      </c>
      <c r="AC1184">
        <v>3</v>
      </c>
      <c r="AD1184">
        <v>82</v>
      </c>
      <c r="AE1184" s="38" t="s">
        <v>463</v>
      </c>
      <c r="AF1184">
        <v>4</v>
      </c>
      <c r="AG1184">
        <v>3</v>
      </c>
      <c r="AH1184">
        <v>3</v>
      </c>
      <c r="AI1184">
        <v>2</v>
      </c>
      <c r="AL1184" t="s">
        <v>29</v>
      </c>
    </row>
    <row r="1185" spans="1:50" x14ac:dyDescent="0.25">
      <c r="A1185" s="23" t="s">
        <v>238</v>
      </c>
      <c r="B1185" s="25" t="s">
        <v>241</v>
      </c>
      <c r="C1185">
        <v>21.43</v>
      </c>
      <c r="D1185">
        <v>21.43</v>
      </c>
      <c r="E1185" s="106">
        <v>5</v>
      </c>
      <c r="G1185">
        <v>1</v>
      </c>
      <c r="H1185">
        <v>1</v>
      </c>
      <c r="J1185" s="45" t="s">
        <v>22</v>
      </c>
      <c r="K1185" s="45" t="s">
        <v>22</v>
      </c>
      <c r="L1185" s="18" t="s">
        <v>23</v>
      </c>
      <c r="M1185" s="94"/>
      <c r="N1185">
        <v>133</v>
      </c>
      <c r="O1185">
        <v>133</v>
      </c>
      <c r="P1185">
        <v>1175</v>
      </c>
      <c r="S1185">
        <v>10</v>
      </c>
      <c r="U1185" s="32" t="str">
        <f>VLOOKUP(AF1185, method!$A$1:$B$15, 2, 0)</f>
        <v>中前</v>
      </c>
      <c r="V1185" s="42">
        <v>1400</v>
      </c>
      <c r="W1185">
        <v>1</v>
      </c>
      <c r="X1185">
        <v>1</v>
      </c>
      <c r="Y1185">
        <v>7</v>
      </c>
      <c r="Z1185">
        <v>26</v>
      </c>
      <c r="AA1185" s="39" t="s">
        <v>413</v>
      </c>
      <c r="AB1185" s="35" t="s">
        <v>370</v>
      </c>
      <c r="AC1185">
        <v>2</v>
      </c>
      <c r="AD1185">
        <v>101</v>
      </c>
      <c r="AE1185" s="37">
        <v>4</v>
      </c>
      <c r="AF1185">
        <v>6</v>
      </c>
      <c r="AG1185">
        <v>5</v>
      </c>
      <c r="AH1185">
        <v>5</v>
      </c>
      <c r="AI1185">
        <v>5</v>
      </c>
      <c r="AL1185" t="s">
        <v>385</v>
      </c>
    </row>
    <row r="1186" spans="1:50" x14ac:dyDescent="0.25">
      <c r="A1186" s="23" t="s">
        <v>238</v>
      </c>
      <c r="B1186" s="27" t="s">
        <v>245</v>
      </c>
      <c r="C1186">
        <v>21.43</v>
      </c>
      <c r="D1186">
        <v>21.43</v>
      </c>
      <c r="E1186" s="107">
        <v>1</v>
      </c>
      <c r="F1186" s="90"/>
      <c r="G1186">
        <v>6</v>
      </c>
      <c r="H1186">
        <v>6</v>
      </c>
      <c r="J1186" s="48" t="s">
        <v>37</v>
      </c>
      <c r="K1186" s="54" t="s">
        <v>64</v>
      </c>
      <c r="L1186" s="26" t="s">
        <v>61</v>
      </c>
      <c r="M1186" s="102"/>
      <c r="N1186">
        <v>128</v>
      </c>
      <c r="O1186">
        <v>128</v>
      </c>
      <c r="P1186">
        <v>1313</v>
      </c>
      <c r="S1186">
        <v>5</v>
      </c>
      <c r="U1186" s="32" t="str">
        <f>VLOOKUP(AF1186, method!$A$1:$B$15, 2, 0)</f>
        <v>中前</v>
      </c>
      <c r="V1186" s="42">
        <v>1400</v>
      </c>
      <c r="W1186">
        <v>1</v>
      </c>
      <c r="X1186">
        <v>24</v>
      </c>
      <c r="Y1186">
        <v>5</v>
      </c>
      <c r="Z1186">
        <v>26</v>
      </c>
      <c r="AA1186" s="39" t="s">
        <v>369</v>
      </c>
      <c r="AB1186" s="35" t="s">
        <v>370</v>
      </c>
      <c r="AC1186">
        <v>2</v>
      </c>
      <c r="AD1186">
        <v>88</v>
      </c>
      <c r="AE1186" s="38" t="s">
        <v>461</v>
      </c>
      <c r="AF1186">
        <v>5</v>
      </c>
      <c r="AG1186">
        <v>5</v>
      </c>
      <c r="AH1186">
        <v>6</v>
      </c>
      <c r="AI1186">
        <v>1</v>
      </c>
      <c r="AL1186" t="s">
        <v>29</v>
      </c>
    </row>
    <row r="1187" spans="1:50" x14ac:dyDescent="0.25">
      <c r="A1187" s="23" t="s">
        <v>238</v>
      </c>
      <c r="B1187" s="26" t="s">
        <v>243</v>
      </c>
      <c r="C1187">
        <v>21.47</v>
      </c>
      <c r="D1187">
        <v>21.47</v>
      </c>
      <c r="E1187" s="107">
        <v>2</v>
      </c>
      <c r="F1187" s="90"/>
      <c r="G1187">
        <v>4</v>
      </c>
      <c r="H1187">
        <v>8</v>
      </c>
      <c r="J1187" s="47" t="s">
        <v>32</v>
      </c>
      <c r="K1187" s="54" t="s">
        <v>64</v>
      </c>
      <c r="L1187" s="17" t="s">
        <v>16</v>
      </c>
      <c r="M1187" s="93"/>
      <c r="N1187">
        <v>133</v>
      </c>
      <c r="O1187">
        <v>128</v>
      </c>
      <c r="P1187">
        <v>1195</v>
      </c>
      <c r="S1187">
        <v>2.5</v>
      </c>
      <c r="U1187" s="32" t="str">
        <f>VLOOKUP(AF1187, method!$A$1:$B$15, 2, 0)</f>
        <v>中前</v>
      </c>
      <c r="V1187" s="42">
        <v>1400</v>
      </c>
      <c r="W1187">
        <v>1</v>
      </c>
      <c r="X1187">
        <v>6</v>
      </c>
      <c r="Y1187">
        <v>4</v>
      </c>
      <c r="Z1187">
        <v>26</v>
      </c>
      <c r="AA1187" s="39" t="s">
        <v>390</v>
      </c>
      <c r="AB1187" s="35" t="s">
        <v>377</v>
      </c>
      <c r="AC1187">
        <v>2</v>
      </c>
      <c r="AD1187">
        <v>90</v>
      </c>
      <c r="AE1187" s="38" t="s">
        <v>434</v>
      </c>
      <c r="AF1187">
        <v>4</v>
      </c>
      <c r="AG1187">
        <v>4</v>
      </c>
      <c r="AH1187">
        <v>4</v>
      </c>
      <c r="AI1187">
        <v>2</v>
      </c>
      <c r="AL1187" t="s">
        <v>18</v>
      </c>
    </row>
    <row r="1188" spans="1:50" x14ac:dyDescent="0.25">
      <c r="A1188" s="23" t="s">
        <v>238</v>
      </c>
      <c r="B1188" s="27" t="s">
        <v>245</v>
      </c>
      <c r="C1188">
        <v>21.47</v>
      </c>
      <c r="D1188">
        <v>21.77</v>
      </c>
      <c r="E1188" s="107">
        <v>3</v>
      </c>
      <c r="F1188" s="90"/>
      <c r="G1188">
        <v>6</v>
      </c>
      <c r="H1188">
        <v>1</v>
      </c>
      <c r="J1188" s="48" t="s">
        <v>37</v>
      </c>
      <c r="K1188" s="48" t="s">
        <v>37</v>
      </c>
      <c r="L1188" s="26" t="s">
        <v>61</v>
      </c>
      <c r="M1188" s="102"/>
      <c r="N1188">
        <v>128</v>
      </c>
      <c r="O1188">
        <v>124</v>
      </c>
      <c r="P1188">
        <v>1314</v>
      </c>
      <c r="S1188">
        <v>2.6</v>
      </c>
      <c r="U1188" s="30" t="str">
        <f>VLOOKUP(AF1188, method!$A$1:$B$15, 2, 0)</f>
        <v>放頭</v>
      </c>
      <c r="V1188" s="42">
        <v>1400</v>
      </c>
      <c r="W1188">
        <v>1</v>
      </c>
      <c r="X1188">
        <v>6</v>
      </c>
      <c r="Y1188">
        <v>4</v>
      </c>
      <c r="Z1188">
        <v>26</v>
      </c>
      <c r="AA1188" s="39" t="s">
        <v>390</v>
      </c>
      <c r="AB1188" s="35" t="s">
        <v>377</v>
      </c>
      <c r="AC1188">
        <v>2</v>
      </c>
      <c r="AD1188">
        <v>86</v>
      </c>
      <c r="AE1188" s="38" t="s">
        <v>434</v>
      </c>
      <c r="AF1188">
        <v>2</v>
      </c>
      <c r="AG1188">
        <v>3</v>
      </c>
      <c r="AH1188">
        <v>3</v>
      </c>
      <c r="AI1188">
        <v>3</v>
      </c>
      <c r="AL1188" t="s">
        <v>29</v>
      </c>
    </row>
    <row r="1189" spans="1:50" hidden="1" x14ac:dyDescent="0.25">
      <c r="A1189" s="23" t="s">
        <v>238</v>
      </c>
      <c r="B1189" s="27" t="s">
        <v>245</v>
      </c>
      <c r="C1189">
        <v>21.92</v>
      </c>
      <c r="D1189">
        <v>21.62</v>
      </c>
      <c r="E1189">
        <v>4</v>
      </c>
      <c r="G1189">
        <v>6</v>
      </c>
      <c r="H1189">
        <v>10</v>
      </c>
      <c r="J1189" s="48" t="s">
        <v>37</v>
      </c>
      <c r="K1189" s="50" t="s">
        <v>46</v>
      </c>
      <c r="L1189" s="26" t="s">
        <v>61</v>
      </c>
      <c r="M1189" s="102"/>
      <c r="N1189">
        <v>128</v>
      </c>
      <c r="O1189">
        <v>131</v>
      </c>
      <c r="P1189">
        <v>1301</v>
      </c>
      <c r="S1189">
        <v>12</v>
      </c>
      <c r="U1189" s="33" t="str">
        <f>VLOOKUP(AF1189, method!$A$1:$B$15, 2, 0)</f>
        <v>留後</v>
      </c>
      <c r="V1189" s="42">
        <v>1400</v>
      </c>
      <c r="W1189">
        <v>1</v>
      </c>
      <c r="X1189">
        <v>14</v>
      </c>
      <c r="Y1189">
        <v>12</v>
      </c>
      <c r="Z1189">
        <v>25</v>
      </c>
      <c r="AA1189" s="39" t="s">
        <v>369</v>
      </c>
      <c r="AB1189" s="35" t="s">
        <v>377</v>
      </c>
      <c r="AC1189">
        <v>3</v>
      </c>
      <c r="AD1189">
        <v>76</v>
      </c>
      <c r="AE1189" s="38">
        <v>1</v>
      </c>
      <c r="AF1189">
        <v>11</v>
      </c>
      <c r="AG1189">
        <v>10</v>
      </c>
      <c r="AH1189">
        <v>10</v>
      </c>
      <c r="AI1189">
        <v>4</v>
      </c>
      <c r="AL1189" t="s">
        <v>106</v>
      </c>
      <c r="AX1189" t="s">
        <v>1396</v>
      </c>
    </row>
    <row r="1190" spans="1:50" hidden="1" x14ac:dyDescent="0.25">
      <c r="A1190" s="23" t="s">
        <v>238</v>
      </c>
      <c r="B1190" s="27" t="s">
        <v>245</v>
      </c>
      <c r="C1190">
        <v>35.28</v>
      </c>
      <c r="D1190">
        <v>34.979999999999997</v>
      </c>
      <c r="E1190">
        <v>6</v>
      </c>
      <c r="G1190">
        <v>6</v>
      </c>
      <c r="H1190">
        <v>10</v>
      </c>
      <c r="J1190" s="48" t="s">
        <v>37</v>
      </c>
      <c r="K1190" s="50" t="s">
        <v>46</v>
      </c>
      <c r="L1190" s="26" t="s">
        <v>61</v>
      </c>
      <c r="M1190" s="102"/>
      <c r="N1190">
        <v>128</v>
      </c>
      <c r="O1190">
        <v>132</v>
      </c>
      <c r="P1190">
        <v>1306</v>
      </c>
      <c r="S1190">
        <v>21</v>
      </c>
      <c r="U1190" s="31" t="str">
        <f>VLOOKUP(AF1190, method!$A$1:$B$15, 2, 0)</f>
        <v>中後</v>
      </c>
      <c r="V1190">
        <v>1600</v>
      </c>
      <c r="W1190">
        <v>1</v>
      </c>
      <c r="X1190">
        <v>30</v>
      </c>
      <c r="Y1190">
        <v>11</v>
      </c>
      <c r="Z1190">
        <v>25</v>
      </c>
      <c r="AA1190" s="39" t="s">
        <v>413</v>
      </c>
      <c r="AB1190" s="35" t="s">
        <v>377</v>
      </c>
      <c r="AC1190">
        <v>3</v>
      </c>
      <c r="AD1190">
        <v>77</v>
      </c>
      <c r="AE1190" s="38">
        <v>2</v>
      </c>
      <c r="AF1190">
        <v>9</v>
      </c>
      <c r="AG1190">
        <v>8</v>
      </c>
      <c r="AH1190">
        <v>7</v>
      </c>
      <c r="AI1190">
        <v>6</v>
      </c>
      <c r="AL1190" t="s">
        <v>385</v>
      </c>
      <c r="AX1190" t="s">
        <v>1396</v>
      </c>
    </row>
    <row r="1191" spans="1:50" hidden="1" x14ac:dyDescent="0.25">
      <c r="A1191" s="23" t="s">
        <v>238</v>
      </c>
      <c r="B1191" s="27" t="s">
        <v>245</v>
      </c>
      <c r="C1191">
        <v>21.74</v>
      </c>
      <c r="D1191">
        <v>21.54</v>
      </c>
      <c r="E1191">
        <v>5</v>
      </c>
      <c r="G1191">
        <v>6</v>
      </c>
      <c r="H1191">
        <v>4</v>
      </c>
      <c r="J1191" s="48" t="s">
        <v>37</v>
      </c>
      <c r="K1191" s="50" t="s">
        <v>46</v>
      </c>
      <c r="L1191" s="26" t="s">
        <v>61</v>
      </c>
      <c r="M1191" s="102"/>
      <c r="N1191">
        <v>128</v>
      </c>
      <c r="O1191">
        <v>135</v>
      </c>
      <c r="P1191">
        <v>1312</v>
      </c>
      <c r="S1191">
        <v>15</v>
      </c>
      <c r="U1191" s="31" t="str">
        <f>VLOOKUP(AF1191, method!$A$1:$B$15, 2, 0)</f>
        <v>中後</v>
      </c>
      <c r="V1191" s="42">
        <v>1400</v>
      </c>
      <c r="W1191">
        <v>1</v>
      </c>
      <c r="X1191">
        <v>26</v>
      </c>
      <c r="Y1191">
        <v>10</v>
      </c>
      <c r="Z1191">
        <v>25</v>
      </c>
      <c r="AA1191" s="39" t="s">
        <v>369</v>
      </c>
      <c r="AB1191" s="35" t="s">
        <v>370</v>
      </c>
      <c r="AC1191">
        <v>3</v>
      </c>
      <c r="AD1191">
        <v>78</v>
      </c>
      <c r="AE1191" s="37" t="s">
        <v>436</v>
      </c>
      <c r="AF1191">
        <v>8</v>
      </c>
      <c r="AG1191">
        <v>7</v>
      </c>
      <c r="AH1191">
        <v>9</v>
      </c>
      <c r="AI1191">
        <v>5</v>
      </c>
      <c r="AL1191" t="s">
        <v>385</v>
      </c>
      <c r="AX1191" t="s">
        <v>1396</v>
      </c>
    </row>
    <row r="1192" spans="1:50" hidden="1" x14ac:dyDescent="0.25">
      <c r="A1192" s="23" t="s">
        <v>238</v>
      </c>
      <c r="B1192" s="27" t="s">
        <v>245</v>
      </c>
      <c r="C1192">
        <v>8.8699999999999992</v>
      </c>
      <c r="D1192">
        <v>8.4700000000000006</v>
      </c>
      <c r="E1192">
        <v>4</v>
      </c>
      <c r="G1192">
        <v>6</v>
      </c>
      <c r="H1192">
        <v>12</v>
      </c>
      <c r="J1192" s="48" t="s">
        <v>37</v>
      </c>
      <c r="K1192" s="50" t="s">
        <v>46</v>
      </c>
      <c r="L1192" s="26" t="s">
        <v>61</v>
      </c>
      <c r="M1192" s="102"/>
      <c r="N1192">
        <v>128</v>
      </c>
      <c r="O1192">
        <v>133</v>
      </c>
      <c r="P1192">
        <v>1301</v>
      </c>
      <c r="S1192">
        <v>16</v>
      </c>
      <c r="U1192" s="33" t="str">
        <f>VLOOKUP(AF1192, method!$A$1:$B$15, 2, 0)</f>
        <v>留後</v>
      </c>
      <c r="V1192">
        <v>1200</v>
      </c>
      <c r="W1192">
        <v>1</v>
      </c>
      <c r="X1192">
        <v>1</v>
      </c>
      <c r="Y1192">
        <v>10</v>
      </c>
      <c r="Z1192">
        <v>25</v>
      </c>
      <c r="AA1192" s="39" t="s">
        <v>384</v>
      </c>
      <c r="AB1192" s="35" t="s">
        <v>370</v>
      </c>
      <c r="AC1192">
        <v>3</v>
      </c>
      <c r="AD1192">
        <v>78</v>
      </c>
      <c r="AE1192" s="38" t="s">
        <v>470</v>
      </c>
      <c r="AF1192">
        <v>13</v>
      </c>
      <c r="AG1192">
        <v>13</v>
      </c>
      <c r="AH1192">
        <v>4</v>
      </c>
      <c r="AL1192" t="s">
        <v>385</v>
      </c>
      <c r="AX1192" t="s">
        <v>1396</v>
      </c>
    </row>
    <row r="1193" spans="1:50" hidden="1" x14ac:dyDescent="0.25">
      <c r="A1193" s="23" t="s">
        <v>238</v>
      </c>
      <c r="B1193" s="27" t="s">
        <v>245</v>
      </c>
      <c r="C1193">
        <v>21.9</v>
      </c>
      <c r="D1193">
        <v>22.299999999999997</v>
      </c>
      <c r="E1193">
        <v>12</v>
      </c>
      <c r="G1193">
        <v>6</v>
      </c>
      <c r="H1193">
        <v>4</v>
      </c>
      <c r="J1193" s="48" t="s">
        <v>37</v>
      </c>
      <c r="K1193" s="59" t="s">
        <v>111</v>
      </c>
      <c r="L1193" s="26" t="s">
        <v>61</v>
      </c>
      <c r="M1193" s="102"/>
      <c r="N1193">
        <v>128</v>
      </c>
      <c r="O1193">
        <v>115</v>
      </c>
      <c r="P1193">
        <v>1269</v>
      </c>
      <c r="S1193">
        <v>49</v>
      </c>
      <c r="U1193" s="31" t="str">
        <f>VLOOKUP(AF1193, method!$A$1:$B$15, 2, 0)</f>
        <v>中後</v>
      </c>
      <c r="V1193" s="42">
        <v>1400</v>
      </c>
      <c r="W1193">
        <v>1</v>
      </c>
      <c r="X1193">
        <v>9</v>
      </c>
      <c r="Y1193">
        <v>11</v>
      </c>
      <c r="Z1193">
        <v>24</v>
      </c>
      <c r="AA1193" s="39" t="s">
        <v>384</v>
      </c>
      <c r="AB1193" s="35" t="s">
        <v>370</v>
      </c>
      <c r="AC1193">
        <v>2</v>
      </c>
      <c r="AD1193">
        <v>81</v>
      </c>
      <c r="AE1193" s="37" t="s">
        <v>410</v>
      </c>
      <c r="AF1193">
        <v>9</v>
      </c>
      <c r="AG1193">
        <v>9</v>
      </c>
      <c r="AH1193">
        <v>9</v>
      </c>
      <c r="AI1193">
        <v>12</v>
      </c>
      <c r="AL1193" t="s">
        <v>385</v>
      </c>
      <c r="AX1193" t="s">
        <v>1396</v>
      </c>
    </row>
    <row r="1194" spans="1:50" hidden="1" x14ac:dyDescent="0.25">
      <c r="A1194" s="23" t="s">
        <v>238</v>
      </c>
      <c r="B1194" s="27" t="s">
        <v>245</v>
      </c>
      <c r="C1194">
        <v>9.64</v>
      </c>
      <c r="D1194">
        <v>9.9400000000000013</v>
      </c>
      <c r="E1194">
        <v>6</v>
      </c>
      <c r="G1194">
        <v>6</v>
      </c>
      <c r="H1194">
        <v>6</v>
      </c>
      <c r="J1194" s="48" t="s">
        <v>37</v>
      </c>
      <c r="K1194" s="63" t="s">
        <v>191</v>
      </c>
      <c r="L1194" s="26" t="s">
        <v>61</v>
      </c>
      <c r="M1194" s="102"/>
      <c r="N1194">
        <v>128</v>
      </c>
      <c r="O1194">
        <v>119</v>
      </c>
      <c r="P1194">
        <v>1260</v>
      </c>
      <c r="S1194">
        <v>29</v>
      </c>
      <c r="U1194" s="33" t="str">
        <f>VLOOKUP(AF1194, method!$A$1:$B$15, 2, 0)</f>
        <v>留後</v>
      </c>
      <c r="V1194">
        <v>1200</v>
      </c>
      <c r="W1194">
        <v>1</v>
      </c>
      <c r="X1194">
        <v>27</v>
      </c>
      <c r="Y1194">
        <v>10</v>
      </c>
      <c r="Z1194">
        <v>24</v>
      </c>
      <c r="AA1194" s="40" t="s">
        <v>398</v>
      </c>
      <c r="AB1194" s="35" t="s">
        <v>377</v>
      </c>
      <c r="AC1194">
        <v>2</v>
      </c>
      <c r="AD1194">
        <v>81</v>
      </c>
      <c r="AE1194" s="38">
        <v>2</v>
      </c>
      <c r="AF1194">
        <v>11</v>
      </c>
      <c r="AG1194">
        <v>10</v>
      </c>
      <c r="AH1194">
        <v>6</v>
      </c>
      <c r="AL1194" t="s">
        <v>385</v>
      </c>
      <c r="AX1194" t="s">
        <v>1396</v>
      </c>
    </row>
    <row r="1195" spans="1:50" hidden="1" x14ac:dyDescent="0.25">
      <c r="A1195" s="23" t="s">
        <v>238</v>
      </c>
      <c r="B1195" s="28" t="s">
        <v>247</v>
      </c>
      <c r="C1195">
        <v>33.68</v>
      </c>
      <c r="D1195">
        <v>33.979999999999997</v>
      </c>
      <c r="E1195" s="107">
        <v>2</v>
      </c>
      <c r="F1195" s="90"/>
      <c r="G1195">
        <v>3</v>
      </c>
      <c r="H1195">
        <v>6</v>
      </c>
      <c r="J1195" s="54" t="s">
        <v>64</v>
      </c>
      <c r="K1195" s="54" t="s">
        <v>64</v>
      </c>
      <c r="L1195" s="25" t="s">
        <v>138</v>
      </c>
      <c r="M1195" s="101"/>
      <c r="N1195">
        <v>123</v>
      </c>
      <c r="O1195">
        <v>115</v>
      </c>
      <c r="P1195">
        <v>1144</v>
      </c>
      <c r="S1195">
        <v>12</v>
      </c>
      <c r="U1195" s="32" t="str">
        <f>VLOOKUP(AF1195, method!$A$1:$B$15, 2, 0)</f>
        <v>中前</v>
      </c>
      <c r="V1195">
        <v>1600</v>
      </c>
      <c r="W1195">
        <v>1</v>
      </c>
      <c r="X1195">
        <v>12</v>
      </c>
      <c r="Y1195">
        <v>7</v>
      </c>
      <c r="Z1195">
        <v>26</v>
      </c>
      <c r="AA1195" s="39" t="s">
        <v>369</v>
      </c>
      <c r="AB1195" s="35" t="s">
        <v>370</v>
      </c>
      <c r="AC1195">
        <v>1</v>
      </c>
      <c r="AD1195">
        <v>86</v>
      </c>
      <c r="AE1195" s="38" t="s">
        <v>463</v>
      </c>
      <c r="AF1195">
        <v>6</v>
      </c>
      <c r="AG1195">
        <v>6</v>
      </c>
      <c r="AH1195">
        <v>5</v>
      </c>
      <c r="AI1195">
        <v>2</v>
      </c>
      <c r="AL1195" t="s">
        <v>18</v>
      </c>
      <c r="AX1195" t="s">
        <v>1396</v>
      </c>
    </row>
    <row r="1196" spans="1:50" hidden="1" x14ac:dyDescent="0.25">
      <c r="A1196" s="23" t="s">
        <v>238</v>
      </c>
      <c r="B1196" s="28" t="s">
        <v>247</v>
      </c>
      <c r="C1196">
        <v>35.39</v>
      </c>
      <c r="D1196">
        <v>35.39</v>
      </c>
      <c r="E1196" s="106">
        <v>4</v>
      </c>
      <c r="G1196">
        <v>3</v>
      </c>
      <c r="H1196">
        <v>4</v>
      </c>
      <c r="J1196" s="54" t="s">
        <v>64</v>
      </c>
      <c r="K1196" s="54" t="s">
        <v>64</v>
      </c>
      <c r="L1196" s="25" t="s">
        <v>138</v>
      </c>
      <c r="M1196" s="101"/>
      <c r="N1196">
        <v>123</v>
      </c>
      <c r="O1196">
        <v>124</v>
      </c>
      <c r="P1196">
        <v>1120</v>
      </c>
      <c r="S1196">
        <v>7.7</v>
      </c>
      <c r="U1196" s="32" t="str">
        <f>VLOOKUP(AF1196, method!$A$1:$B$15, 2, 0)</f>
        <v>中前</v>
      </c>
      <c r="V1196">
        <v>1600</v>
      </c>
      <c r="W1196">
        <v>1</v>
      </c>
      <c r="X1196">
        <v>13</v>
      </c>
      <c r="Y1196">
        <v>6</v>
      </c>
      <c r="Z1196">
        <v>26</v>
      </c>
      <c r="AA1196" s="39" t="s">
        <v>430</v>
      </c>
      <c r="AB1196" s="36" t="s">
        <v>459</v>
      </c>
      <c r="AC1196">
        <v>2</v>
      </c>
      <c r="AD1196">
        <v>86</v>
      </c>
      <c r="AE1196" s="37" t="s">
        <v>428</v>
      </c>
      <c r="AF1196">
        <v>4</v>
      </c>
      <c r="AG1196">
        <v>4</v>
      </c>
      <c r="AH1196">
        <v>4</v>
      </c>
      <c r="AI1196">
        <v>4</v>
      </c>
      <c r="AL1196" t="s">
        <v>18</v>
      </c>
      <c r="AX1196" t="s">
        <v>1396</v>
      </c>
    </row>
    <row r="1197" spans="1:50" hidden="1" x14ac:dyDescent="0.25">
      <c r="A1197" s="23" t="s">
        <v>238</v>
      </c>
      <c r="B1197" s="28" t="s">
        <v>247</v>
      </c>
      <c r="C1197">
        <v>37.6</v>
      </c>
      <c r="D1197">
        <v>37.800000000000004</v>
      </c>
      <c r="E1197" s="106">
        <v>6</v>
      </c>
      <c r="G1197">
        <v>3</v>
      </c>
      <c r="H1197">
        <v>5</v>
      </c>
      <c r="J1197" s="54" t="s">
        <v>64</v>
      </c>
      <c r="K1197" s="54" t="s">
        <v>64</v>
      </c>
      <c r="L1197" s="25" t="s">
        <v>138</v>
      </c>
      <c r="M1197" s="101"/>
      <c r="N1197">
        <v>123</v>
      </c>
      <c r="O1197">
        <v>118</v>
      </c>
      <c r="P1197">
        <v>1121</v>
      </c>
      <c r="S1197">
        <v>4.9000000000000004</v>
      </c>
      <c r="U1197" s="31" t="str">
        <f>VLOOKUP(AF1197, method!$A$1:$B$15, 2, 0)</f>
        <v>中後</v>
      </c>
      <c r="V1197">
        <v>1600</v>
      </c>
      <c r="W1197">
        <v>1</v>
      </c>
      <c r="X1197">
        <v>3</v>
      </c>
      <c r="Y1197">
        <v>5</v>
      </c>
      <c r="Z1197">
        <v>26</v>
      </c>
      <c r="AA1197" s="39" t="s">
        <v>394</v>
      </c>
      <c r="AB1197" s="36" t="s">
        <v>702</v>
      </c>
      <c r="AC1197">
        <v>2</v>
      </c>
      <c r="AD1197">
        <v>86</v>
      </c>
      <c r="AE1197" s="37" t="s">
        <v>473</v>
      </c>
      <c r="AF1197">
        <v>9</v>
      </c>
      <c r="AG1197">
        <v>9</v>
      </c>
      <c r="AH1197">
        <v>8</v>
      </c>
      <c r="AI1197">
        <v>6</v>
      </c>
      <c r="AL1197" t="s">
        <v>18</v>
      </c>
      <c r="AX1197" t="s">
        <v>1396</v>
      </c>
    </row>
    <row r="1198" spans="1:50" hidden="1" x14ac:dyDescent="0.25">
      <c r="A1198" s="23" t="s">
        <v>238</v>
      </c>
      <c r="B1198" s="28" t="s">
        <v>247</v>
      </c>
      <c r="C1198">
        <v>34</v>
      </c>
      <c r="D1198">
        <v>34.1</v>
      </c>
      <c r="E1198" s="107">
        <v>1</v>
      </c>
      <c r="F1198" s="90"/>
      <c r="G1198">
        <v>3</v>
      </c>
      <c r="H1198">
        <v>3</v>
      </c>
      <c r="J1198" s="54" t="s">
        <v>64</v>
      </c>
      <c r="K1198" s="54" t="s">
        <v>64</v>
      </c>
      <c r="L1198" s="25" t="s">
        <v>138</v>
      </c>
      <c r="M1198" s="101"/>
      <c r="N1198">
        <v>123</v>
      </c>
      <c r="O1198">
        <v>120</v>
      </c>
      <c r="P1198">
        <v>1125</v>
      </c>
      <c r="S1198">
        <v>2.4</v>
      </c>
      <c r="U1198" s="31" t="str">
        <f>VLOOKUP(AF1198, method!$A$1:$B$15, 2, 0)</f>
        <v>中後</v>
      </c>
      <c r="V1198">
        <v>1600</v>
      </c>
      <c r="W1198">
        <v>1</v>
      </c>
      <c r="X1198">
        <v>29</v>
      </c>
      <c r="Y1198">
        <v>3</v>
      </c>
      <c r="Z1198">
        <v>26</v>
      </c>
      <c r="AA1198" s="39" t="s">
        <v>384</v>
      </c>
      <c r="AB1198" s="35" t="s">
        <v>370</v>
      </c>
      <c r="AC1198">
        <v>2</v>
      </c>
      <c r="AD1198">
        <v>80</v>
      </c>
      <c r="AE1198" s="38" t="s">
        <v>470</v>
      </c>
      <c r="AF1198">
        <v>8</v>
      </c>
      <c r="AG1198">
        <v>8</v>
      </c>
      <c r="AH1198">
        <v>9</v>
      </c>
      <c r="AI1198">
        <v>1</v>
      </c>
      <c r="AL1198" t="s">
        <v>18</v>
      </c>
      <c r="AX1198" t="s">
        <v>1396</v>
      </c>
    </row>
    <row r="1199" spans="1:50" hidden="1" x14ac:dyDescent="0.25">
      <c r="A1199" s="23" t="s">
        <v>238</v>
      </c>
      <c r="B1199" s="28" t="s">
        <v>247</v>
      </c>
      <c r="C1199">
        <v>38.78</v>
      </c>
      <c r="D1199">
        <v>38.380000000000003</v>
      </c>
      <c r="E1199" s="15">
        <v>3</v>
      </c>
      <c r="F1199" s="90"/>
      <c r="G1199">
        <v>3</v>
      </c>
      <c r="H1199">
        <v>5</v>
      </c>
      <c r="J1199" s="54" t="s">
        <v>64</v>
      </c>
      <c r="K1199" s="47" t="s">
        <v>32</v>
      </c>
      <c r="L1199" s="25" t="s">
        <v>138</v>
      </c>
      <c r="M1199" s="101"/>
      <c r="N1199">
        <v>123</v>
      </c>
      <c r="O1199">
        <v>135</v>
      </c>
      <c r="P1199">
        <v>1121</v>
      </c>
      <c r="S1199">
        <v>2.5</v>
      </c>
      <c r="U1199" s="32" t="str">
        <f>VLOOKUP(AF1199, method!$A$1:$B$15, 2, 0)</f>
        <v>中前</v>
      </c>
      <c r="V1199">
        <v>1650</v>
      </c>
      <c r="W1199">
        <v>1</v>
      </c>
      <c r="X1199">
        <v>18</v>
      </c>
      <c r="Y1199">
        <v>3</v>
      </c>
      <c r="Z1199">
        <v>26</v>
      </c>
      <c r="AA1199" s="40" t="s">
        <v>376</v>
      </c>
      <c r="AB1199" s="35" t="s">
        <v>370</v>
      </c>
      <c r="AC1199">
        <v>3</v>
      </c>
      <c r="AD1199">
        <v>79</v>
      </c>
      <c r="AE1199" s="38" t="s">
        <v>461</v>
      </c>
      <c r="AF1199">
        <v>6</v>
      </c>
      <c r="AG1199">
        <v>6</v>
      </c>
      <c r="AH1199">
        <v>6</v>
      </c>
      <c r="AI1199">
        <v>3</v>
      </c>
      <c r="AL1199" t="s">
        <v>18</v>
      </c>
      <c r="AX1199" t="s">
        <v>1396</v>
      </c>
    </row>
    <row r="1200" spans="1:50" hidden="1" x14ac:dyDescent="0.25">
      <c r="A1200" s="23" t="s">
        <v>238</v>
      </c>
      <c r="B1200" s="28" t="s">
        <v>247</v>
      </c>
      <c r="C1200">
        <v>38.450000000000003</v>
      </c>
      <c r="D1200">
        <v>38.050000000000004</v>
      </c>
      <c r="E1200" s="15">
        <v>2</v>
      </c>
      <c r="F1200" s="90"/>
      <c r="G1200">
        <v>3</v>
      </c>
      <c r="H1200">
        <v>6</v>
      </c>
      <c r="J1200" s="54" t="s">
        <v>64</v>
      </c>
      <c r="K1200" s="47" t="s">
        <v>32</v>
      </c>
      <c r="L1200" s="25" t="s">
        <v>138</v>
      </c>
      <c r="M1200" s="101"/>
      <c r="N1200">
        <v>123</v>
      </c>
      <c r="O1200">
        <v>134</v>
      </c>
      <c r="P1200">
        <v>1118</v>
      </c>
      <c r="S1200">
        <v>2</v>
      </c>
      <c r="U1200" s="32" t="str">
        <f>VLOOKUP(AF1200, method!$A$1:$B$15, 2, 0)</f>
        <v>中前</v>
      </c>
      <c r="V1200">
        <v>1650</v>
      </c>
      <c r="W1200">
        <v>1</v>
      </c>
      <c r="X1200">
        <v>11</v>
      </c>
      <c r="Y1200">
        <v>2</v>
      </c>
      <c r="Z1200">
        <v>26</v>
      </c>
      <c r="AA1200" s="40" t="s">
        <v>376</v>
      </c>
      <c r="AB1200" s="35" t="s">
        <v>370</v>
      </c>
      <c r="AC1200">
        <v>3</v>
      </c>
      <c r="AD1200">
        <v>77</v>
      </c>
      <c r="AE1200" s="38" t="s">
        <v>432</v>
      </c>
      <c r="AF1200">
        <v>7</v>
      </c>
      <c r="AG1200">
        <v>7</v>
      </c>
      <c r="AH1200">
        <v>7</v>
      </c>
      <c r="AI1200">
        <v>2</v>
      </c>
      <c r="AL1200" t="s">
        <v>18</v>
      </c>
      <c r="AX1200" t="s">
        <v>1396</v>
      </c>
    </row>
    <row r="1201" spans="1:50" hidden="1" x14ac:dyDescent="0.25">
      <c r="A1201" s="23" t="s">
        <v>238</v>
      </c>
      <c r="B1201" s="28" t="s">
        <v>247</v>
      </c>
      <c r="C1201">
        <v>40.57</v>
      </c>
      <c r="D1201">
        <v>40.57</v>
      </c>
      <c r="E1201" s="15">
        <v>1</v>
      </c>
      <c r="F1201" s="90"/>
      <c r="G1201">
        <v>3</v>
      </c>
      <c r="H1201">
        <v>3</v>
      </c>
      <c r="J1201" s="54" t="s">
        <v>64</v>
      </c>
      <c r="K1201" s="47" t="s">
        <v>32</v>
      </c>
      <c r="L1201" s="25" t="s">
        <v>138</v>
      </c>
      <c r="M1201" s="101"/>
      <c r="N1201">
        <v>123</v>
      </c>
      <c r="O1201">
        <v>122</v>
      </c>
      <c r="P1201">
        <v>1124</v>
      </c>
      <c r="S1201">
        <v>1.7</v>
      </c>
      <c r="U1201" s="32" t="str">
        <f>VLOOKUP(AF1201, method!$A$1:$B$15, 2, 0)</f>
        <v>中前</v>
      </c>
      <c r="V1201">
        <v>1650</v>
      </c>
      <c r="W1201">
        <v>1</v>
      </c>
      <c r="X1201">
        <v>14</v>
      </c>
      <c r="Y1201">
        <v>1</v>
      </c>
      <c r="Z1201">
        <v>26</v>
      </c>
      <c r="AA1201" s="40" t="s">
        <v>426</v>
      </c>
      <c r="AB1201" s="35" t="s">
        <v>377</v>
      </c>
      <c r="AC1201">
        <v>3</v>
      </c>
      <c r="AD1201">
        <v>69</v>
      </c>
      <c r="AE1201" s="38" t="s">
        <v>468</v>
      </c>
      <c r="AF1201">
        <v>5</v>
      </c>
      <c r="AG1201">
        <v>5</v>
      </c>
      <c r="AH1201">
        <v>6</v>
      </c>
      <c r="AI1201">
        <v>1</v>
      </c>
      <c r="AL1201" t="s">
        <v>18</v>
      </c>
      <c r="AX1201" t="s">
        <v>1396</v>
      </c>
    </row>
    <row r="1202" spans="1:50" hidden="1" x14ac:dyDescent="0.25">
      <c r="A1202" s="23" t="s">
        <v>238</v>
      </c>
      <c r="B1202" s="28" t="s">
        <v>247</v>
      </c>
      <c r="C1202">
        <v>40.200000000000003</v>
      </c>
      <c r="D1202">
        <v>39.9</v>
      </c>
      <c r="E1202" s="15">
        <v>3</v>
      </c>
      <c r="F1202" s="90"/>
      <c r="G1202">
        <v>3</v>
      </c>
      <c r="H1202">
        <v>8</v>
      </c>
      <c r="J1202" s="54" t="s">
        <v>64</v>
      </c>
      <c r="K1202" s="45" t="s">
        <v>22</v>
      </c>
      <c r="L1202" s="25" t="s">
        <v>138</v>
      </c>
      <c r="M1202" s="101"/>
      <c r="N1202">
        <v>123</v>
      </c>
      <c r="O1202">
        <v>127</v>
      </c>
      <c r="P1202">
        <v>1120</v>
      </c>
      <c r="S1202">
        <v>5.7</v>
      </c>
      <c r="U1202" s="33" t="str">
        <f>VLOOKUP(AF1202, method!$A$1:$B$15, 2, 0)</f>
        <v>留後</v>
      </c>
      <c r="V1202">
        <v>1650</v>
      </c>
      <c r="W1202">
        <v>1</v>
      </c>
      <c r="X1202">
        <v>10</v>
      </c>
      <c r="Y1202">
        <v>12</v>
      </c>
      <c r="Z1202">
        <v>25</v>
      </c>
      <c r="AA1202" s="40" t="s">
        <v>376</v>
      </c>
      <c r="AB1202" s="35" t="s">
        <v>377</v>
      </c>
      <c r="AC1202">
        <v>3</v>
      </c>
      <c r="AD1202">
        <v>69</v>
      </c>
      <c r="AE1202" s="38">
        <v>1</v>
      </c>
      <c r="AF1202">
        <v>12</v>
      </c>
      <c r="AG1202">
        <v>12</v>
      </c>
      <c r="AH1202">
        <v>10</v>
      </c>
      <c r="AI1202">
        <v>3</v>
      </c>
      <c r="AL1202" t="s">
        <v>18</v>
      </c>
      <c r="AX1202" t="s">
        <v>1396</v>
      </c>
    </row>
    <row r="1203" spans="1:50" hidden="1" x14ac:dyDescent="0.25">
      <c r="A1203" s="23" t="s">
        <v>238</v>
      </c>
      <c r="B1203" s="28" t="s">
        <v>247</v>
      </c>
      <c r="C1203">
        <v>34.950000000000003</v>
      </c>
      <c r="D1203">
        <v>34.950000000000003</v>
      </c>
      <c r="E1203" s="15">
        <v>3</v>
      </c>
      <c r="F1203" s="90"/>
      <c r="G1203">
        <v>3</v>
      </c>
      <c r="H1203">
        <v>1</v>
      </c>
      <c r="J1203" s="54" t="s">
        <v>64</v>
      </c>
      <c r="K1203" s="54" t="s">
        <v>64</v>
      </c>
      <c r="L1203" s="25" t="s">
        <v>138</v>
      </c>
      <c r="M1203" s="101"/>
      <c r="N1203">
        <v>123</v>
      </c>
      <c r="O1203">
        <v>123</v>
      </c>
      <c r="P1203">
        <v>1119</v>
      </c>
      <c r="S1203">
        <v>6.8</v>
      </c>
      <c r="U1203" s="32" t="str">
        <f>VLOOKUP(AF1203, method!$A$1:$B$15, 2, 0)</f>
        <v>中前</v>
      </c>
      <c r="V1203">
        <v>1600</v>
      </c>
      <c r="W1203">
        <v>1</v>
      </c>
      <c r="X1203">
        <v>15</v>
      </c>
      <c r="Y1203">
        <v>11</v>
      </c>
      <c r="Z1203">
        <v>25</v>
      </c>
      <c r="AA1203" s="39" t="s">
        <v>384</v>
      </c>
      <c r="AB1203" s="35" t="s">
        <v>377</v>
      </c>
      <c r="AC1203">
        <v>3</v>
      </c>
      <c r="AD1203">
        <v>68</v>
      </c>
      <c r="AE1203" s="38">
        <v>1</v>
      </c>
      <c r="AF1203">
        <v>5</v>
      </c>
      <c r="AG1203">
        <v>7</v>
      </c>
      <c r="AH1203">
        <v>8</v>
      </c>
      <c r="AI1203">
        <v>3</v>
      </c>
      <c r="AL1203" t="s">
        <v>18</v>
      </c>
      <c r="AX1203" t="s">
        <v>1396</v>
      </c>
    </row>
    <row r="1204" spans="1:50" hidden="1" x14ac:dyDescent="0.25">
      <c r="A1204" s="23" t="s">
        <v>238</v>
      </c>
      <c r="B1204" s="28" t="s">
        <v>247</v>
      </c>
      <c r="C1204">
        <v>33.78</v>
      </c>
      <c r="D1204">
        <v>33.78</v>
      </c>
      <c r="E1204" s="15">
        <v>3</v>
      </c>
      <c r="F1204" s="90"/>
      <c r="G1204">
        <v>3</v>
      </c>
      <c r="H1204">
        <v>4</v>
      </c>
      <c r="J1204" s="54" t="s">
        <v>64</v>
      </c>
      <c r="K1204" s="54" t="s">
        <v>64</v>
      </c>
      <c r="L1204" s="25" t="s">
        <v>138</v>
      </c>
      <c r="M1204" s="101"/>
      <c r="N1204">
        <v>123</v>
      </c>
      <c r="O1204">
        <v>122</v>
      </c>
      <c r="P1204">
        <v>1107</v>
      </c>
      <c r="S1204">
        <v>7.4</v>
      </c>
      <c r="U1204" s="31" t="str">
        <f>VLOOKUP(AF1204, method!$A$1:$B$15, 2, 0)</f>
        <v>中後</v>
      </c>
      <c r="V1204">
        <v>1600</v>
      </c>
      <c r="W1204">
        <v>1</v>
      </c>
      <c r="X1204">
        <v>19</v>
      </c>
      <c r="Y1204">
        <v>10</v>
      </c>
      <c r="Z1204">
        <v>25</v>
      </c>
      <c r="AA1204" s="39" t="s">
        <v>430</v>
      </c>
      <c r="AB1204" s="35" t="s">
        <v>370</v>
      </c>
      <c r="AC1204">
        <v>3</v>
      </c>
      <c r="AD1204">
        <v>67</v>
      </c>
      <c r="AE1204" s="38" t="s">
        <v>470</v>
      </c>
      <c r="AF1204">
        <v>8</v>
      </c>
      <c r="AG1204">
        <v>8</v>
      </c>
      <c r="AH1204">
        <v>9</v>
      </c>
      <c r="AI1204">
        <v>3</v>
      </c>
      <c r="AL1204" t="s">
        <v>18</v>
      </c>
      <c r="AX1204" t="s">
        <v>1396</v>
      </c>
    </row>
    <row r="1205" spans="1:50" hidden="1" x14ac:dyDescent="0.25">
      <c r="A1205" s="23" t="s">
        <v>238</v>
      </c>
      <c r="B1205" s="28" t="s">
        <v>247</v>
      </c>
      <c r="C1205">
        <v>21.14</v>
      </c>
      <c r="D1205">
        <v>21.34</v>
      </c>
      <c r="E1205" s="15">
        <v>1</v>
      </c>
      <c r="F1205" s="90"/>
      <c r="G1205">
        <v>3</v>
      </c>
      <c r="H1205">
        <v>2</v>
      </c>
      <c r="J1205" s="54" t="s">
        <v>64</v>
      </c>
      <c r="K1205" s="54" t="s">
        <v>64</v>
      </c>
      <c r="L1205" s="25" t="s">
        <v>138</v>
      </c>
      <c r="M1205" s="101"/>
      <c r="N1205">
        <v>123</v>
      </c>
      <c r="O1205">
        <v>117</v>
      </c>
      <c r="P1205">
        <v>1116</v>
      </c>
      <c r="S1205">
        <v>3.9</v>
      </c>
      <c r="U1205" s="32" t="str">
        <f>VLOOKUP(AF1205, method!$A$1:$B$15, 2, 0)</f>
        <v>中前</v>
      </c>
      <c r="V1205" s="42">
        <v>1400</v>
      </c>
      <c r="W1205">
        <v>1</v>
      </c>
      <c r="X1205">
        <v>1</v>
      </c>
      <c r="Y1205">
        <v>10</v>
      </c>
      <c r="Z1205">
        <v>25</v>
      </c>
      <c r="AA1205" s="39" t="s">
        <v>384</v>
      </c>
      <c r="AB1205" s="35" t="s">
        <v>370</v>
      </c>
      <c r="AC1205">
        <v>3</v>
      </c>
      <c r="AD1205">
        <v>61</v>
      </c>
      <c r="AE1205" s="38" t="s">
        <v>434</v>
      </c>
      <c r="AF1205">
        <v>5</v>
      </c>
      <c r="AG1205">
        <v>6</v>
      </c>
      <c r="AH1205">
        <v>5</v>
      </c>
      <c r="AI1205">
        <v>1</v>
      </c>
      <c r="AL1205" t="s">
        <v>18</v>
      </c>
      <c r="AX1205" t="s">
        <v>1396</v>
      </c>
    </row>
    <row r="1206" spans="1:50" hidden="1" x14ac:dyDescent="0.25">
      <c r="A1206" s="23" t="s">
        <v>238</v>
      </c>
      <c r="B1206" s="28" t="s">
        <v>247</v>
      </c>
      <c r="C1206">
        <v>21.1</v>
      </c>
      <c r="D1206">
        <v>20.900000000000002</v>
      </c>
      <c r="E1206" s="15">
        <v>1</v>
      </c>
      <c r="F1206" s="90"/>
      <c r="G1206">
        <v>3</v>
      </c>
      <c r="H1206">
        <v>1</v>
      </c>
      <c r="J1206" s="54" t="s">
        <v>64</v>
      </c>
      <c r="K1206" s="62" t="s">
        <v>154</v>
      </c>
      <c r="L1206" s="25" t="s">
        <v>138</v>
      </c>
      <c r="M1206" s="101"/>
      <c r="N1206">
        <v>123</v>
      </c>
      <c r="O1206">
        <v>130</v>
      </c>
      <c r="P1206">
        <v>1121</v>
      </c>
      <c r="S1206">
        <v>2.9</v>
      </c>
      <c r="U1206" s="32" t="str">
        <f>VLOOKUP(AF1206, method!$A$1:$B$15, 2, 0)</f>
        <v>中前</v>
      </c>
      <c r="V1206" s="42">
        <v>1400</v>
      </c>
      <c r="W1206">
        <v>1</v>
      </c>
      <c r="X1206">
        <v>14</v>
      </c>
      <c r="Y1206">
        <v>9</v>
      </c>
      <c r="Z1206">
        <v>25</v>
      </c>
      <c r="AA1206" s="39" t="s">
        <v>394</v>
      </c>
      <c r="AB1206" s="35" t="s">
        <v>370</v>
      </c>
      <c r="AC1206">
        <v>4</v>
      </c>
      <c r="AD1206">
        <v>54</v>
      </c>
      <c r="AE1206" s="38" t="s">
        <v>550</v>
      </c>
      <c r="AF1206">
        <v>5</v>
      </c>
      <c r="AG1206">
        <v>4</v>
      </c>
      <c r="AH1206">
        <v>4</v>
      </c>
      <c r="AI1206">
        <v>1</v>
      </c>
      <c r="AL1206" t="s">
        <v>18</v>
      </c>
      <c r="AX1206" t="s">
        <v>1396</v>
      </c>
    </row>
    <row r="1207" spans="1:50" hidden="1" x14ac:dyDescent="0.25">
      <c r="A1207" s="23" t="s">
        <v>238</v>
      </c>
      <c r="B1207" s="28" t="s">
        <v>247</v>
      </c>
      <c r="C1207">
        <v>22.23</v>
      </c>
      <c r="D1207">
        <v>22.03</v>
      </c>
      <c r="E1207">
        <v>4</v>
      </c>
      <c r="G1207">
        <v>3</v>
      </c>
      <c r="H1207">
        <v>6</v>
      </c>
      <c r="J1207" s="54" t="s">
        <v>64</v>
      </c>
      <c r="K1207" s="51" t="s">
        <v>52</v>
      </c>
      <c r="L1207" s="25" t="s">
        <v>138</v>
      </c>
      <c r="M1207" s="101"/>
      <c r="N1207">
        <v>123</v>
      </c>
      <c r="O1207">
        <v>130</v>
      </c>
      <c r="P1207">
        <v>1103</v>
      </c>
      <c r="S1207">
        <v>2.9</v>
      </c>
      <c r="U1207" s="32" t="str">
        <f>VLOOKUP(AF1207, method!$A$1:$B$15, 2, 0)</f>
        <v>中前</v>
      </c>
      <c r="V1207" s="42">
        <v>1400</v>
      </c>
      <c r="W1207">
        <v>1</v>
      </c>
      <c r="X1207">
        <v>8</v>
      </c>
      <c r="Y1207">
        <v>6</v>
      </c>
      <c r="Z1207">
        <v>25</v>
      </c>
      <c r="AA1207" s="39" t="s">
        <v>413</v>
      </c>
      <c r="AB1207" s="35" t="s">
        <v>370</v>
      </c>
      <c r="AC1207">
        <v>4</v>
      </c>
      <c r="AD1207">
        <v>55</v>
      </c>
      <c r="AE1207" s="38" t="s">
        <v>468</v>
      </c>
      <c r="AF1207">
        <v>7</v>
      </c>
      <c r="AG1207">
        <v>8</v>
      </c>
      <c r="AH1207">
        <v>8</v>
      </c>
      <c r="AI1207">
        <v>4</v>
      </c>
      <c r="AL1207" t="s">
        <v>18</v>
      </c>
      <c r="AX1207" t="s">
        <v>1396</v>
      </c>
    </row>
    <row r="1208" spans="1:50" hidden="1" x14ac:dyDescent="0.25">
      <c r="A1208" s="23" t="s">
        <v>238</v>
      </c>
      <c r="B1208" s="28" t="s">
        <v>247</v>
      </c>
      <c r="C1208">
        <v>21.68</v>
      </c>
      <c r="D1208">
        <v>21.48</v>
      </c>
      <c r="E1208" s="15">
        <v>2</v>
      </c>
      <c r="F1208" s="90"/>
      <c r="G1208">
        <v>3</v>
      </c>
      <c r="H1208">
        <v>6</v>
      </c>
      <c r="J1208" s="54" t="s">
        <v>64</v>
      </c>
      <c r="K1208" s="50" t="s">
        <v>46</v>
      </c>
      <c r="L1208" s="25" t="s">
        <v>138</v>
      </c>
      <c r="M1208" s="101"/>
      <c r="N1208">
        <v>123</v>
      </c>
      <c r="O1208">
        <v>130</v>
      </c>
      <c r="P1208">
        <v>1111</v>
      </c>
      <c r="S1208">
        <v>2.8</v>
      </c>
      <c r="U1208" s="30" t="str">
        <f>VLOOKUP(AF1208, method!$A$1:$B$15, 2, 0)</f>
        <v>放頭</v>
      </c>
      <c r="V1208" s="42">
        <v>1400</v>
      </c>
      <c r="W1208">
        <v>1</v>
      </c>
      <c r="X1208">
        <v>25</v>
      </c>
      <c r="Y1208">
        <v>5</v>
      </c>
      <c r="Z1208">
        <v>25</v>
      </c>
      <c r="AA1208" s="39" t="s">
        <v>369</v>
      </c>
      <c r="AB1208" s="35" t="s">
        <v>377</v>
      </c>
      <c r="AC1208">
        <v>4</v>
      </c>
      <c r="AD1208">
        <v>54</v>
      </c>
      <c r="AE1208" s="38" t="s">
        <v>468</v>
      </c>
      <c r="AF1208">
        <v>3</v>
      </c>
      <c r="AG1208">
        <v>5</v>
      </c>
      <c r="AH1208">
        <v>7</v>
      </c>
      <c r="AI1208">
        <v>2</v>
      </c>
      <c r="AL1208" t="s">
        <v>18</v>
      </c>
      <c r="AX1208" t="s">
        <v>1396</v>
      </c>
    </row>
    <row r="1209" spans="1:50" hidden="1" x14ac:dyDescent="0.25">
      <c r="A1209" s="23" t="s">
        <v>238</v>
      </c>
      <c r="B1209" s="28" t="s">
        <v>247</v>
      </c>
      <c r="C1209">
        <v>21.37</v>
      </c>
      <c r="D1209">
        <v>21.17</v>
      </c>
      <c r="E1209" s="15">
        <v>2</v>
      </c>
      <c r="F1209" s="90"/>
      <c r="G1209">
        <v>3</v>
      </c>
      <c r="H1209">
        <v>1</v>
      </c>
      <c r="J1209" s="54" t="s">
        <v>64</v>
      </c>
      <c r="K1209" s="50" t="s">
        <v>46</v>
      </c>
      <c r="L1209" s="25" t="s">
        <v>138</v>
      </c>
      <c r="M1209" s="101"/>
      <c r="N1209">
        <v>123</v>
      </c>
      <c r="O1209">
        <v>130</v>
      </c>
      <c r="P1209">
        <v>1113</v>
      </c>
      <c r="S1209">
        <v>4.4000000000000004</v>
      </c>
      <c r="U1209" s="32" t="str">
        <f>VLOOKUP(AF1209, method!$A$1:$B$15, 2, 0)</f>
        <v>中前</v>
      </c>
      <c r="V1209" s="42">
        <v>1400</v>
      </c>
      <c r="W1209">
        <v>1</v>
      </c>
      <c r="X1209">
        <v>4</v>
      </c>
      <c r="Y1209">
        <v>5</v>
      </c>
      <c r="Z1209">
        <v>25</v>
      </c>
      <c r="AA1209" s="39" t="s">
        <v>394</v>
      </c>
      <c r="AB1209" s="35" t="s">
        <v>370</v>
      </c>
      <c r="AC1209">
        <v>4</v>
      </c>
      <c r="AD1209">
        <v>54</v>
      </c>
      <c r="AE1209" s="38" t="s">
        <v>550</v>
      </c>
      <c r="AF1209">
        <v>4</v>
      </c>
      <c r="AG1209">
        <v>6</v>
      </c>
      <c r="AH1209">
        <v>6</v>
      </c>
      <c r="AI1209">
        <v>2</v>
      </c>
      <c r="AL1209" t="s">
        <v>18</v>
      </c>
      <c r="AX1209" t="s">
        <v>1396</v>
      </c>
    </row>
    <row r="1210" spans="1:50" hidden="1" x14ac:dyDescent="0.25">
      <c r="A1210" s="23" t="s">
        <v>238</v>
      </c>
      <c r="B1210" s="28" t="s">
        <v>247</v>
      </c>
      <c r="C1210">
        <v>21.6</v>
      </c>
      <c r="D1210">
        <v>21.5</v>
      </c>
      <c r="E1210" s="15">
        <v>2</v>
      </c>
      <c r="F1210" s="90"/>
      <c r="G1210">
        <v>3</v>
      </c>
      <c r="H1210">
        <v>3</v>
      </c>
      <c r="J1210" s="54" t="s">
        <v>64</v>
      </c>
      <c r="K1210" s="53" t="s">
        <v>60</v>
      </c>
      <c r="L1210" s="25" t="s">
        <v>138</v>
      </c>
      <c r="M1210" s="101"/>
      <c r="N1210">
        <v>123</v>
      </c>
      <c r="O1210">
        <v>127</v>
      </c>
      <c r="P1210">
        <v>1096</v>
      </c>
      <c r="S1210">
        <v>5.5</v>
      </c>
      <c r="U1210" s="32" t="str">
        <f>VLOOKUP(AF1210, method!$A$1:$B$15, 2, 0)</f>
        <v>中前</v>
      </c>
      <c r="V1210" s="42">
        <v>1400</v>
      </c>
      <c r="W1210">
        <v>1</v>
      </c>
      <c r="X1210">
        <v>13</v>
      </c>
      <c r="Y1210">
        <v>4</v>
      </c>
      <c r="Z1210">
        <v>25</v>
      </c>
      <c r="AA1210" s="39" t="s">
        <v>413</v>
      </c>
      <c r="AB1210" s="35" t="s">
        <v>377</v>
      </c>
      <c r="AC1210">
        <v>4</v>
      </c>
      <c r="AD1210">
        <v>52</v>
      </c>
      <c r="AE1210" s="38" t="s">
        <v>434</v>
      </c>
      <c r="AF1210">
        <v>6</v>
      </c>
      <c r="AG1210">
        <v>7</v>
      </c>
      <c r="AH1210">
        <v>6</v>
      </c>
      <c r="AI1210">
        <v>2</v>
      </c>
      <c r="AL1210" t="s">
        <v>18</v>
      </c>
      <c r="AX1210" t="s">
        <v>1396</v>
      </c>
    </row>
    <row r="1211" spans="1:50" hidden="1" x14ac:dyDescent="0.25">
      <c r="A1211" s="23" t="s">
        <v>238</v>
      </c>
      <c r="B1211" s="28" t="s">
        <v>247</v>
      </c>
      <c r="C1211">
        <v>22.58</v>
      </c>
      <c r="D1211">
        <v>21.98</v>
      </c>
      <c r="E1211">
        <v>11</v>
      </c>
      <c r="G1211">
        <v>3</v>
      </c>
      <c r="H1211">
        <v>14</v>
      </c>
      <c r="J1211" s="54" t="s">
        <v>64</v>
      </c>
      <c r="K1211" s="53" t="s">
        <v>60</v>
      </c>
      <c r="L1211" s="25" t="s">
        <v>138</v>
      </c>
      <c r="M1211" s="101"/>
      <c r="N1211">
        <v>123</v>
      </c>
      <c r="O1211">
        <v>128</v>
      </c>
      <c r="P1211">
        <v>1109</v>
      </c>
      <c r="S1211">
        <v>12</v>
      </c>
      <c r="U1211" s="33" t="str">
        <f>VLOOKUP(AF1211, method!$A$1:$B$15, 2, 0)</f>
        <v>留後</v>
      </c>
      <c r="V1211" s="42">
        <v>1400</v>
      </c>
      <c r="W1211">
        <v>1</v>
      </c>
      <c r="X1211">
        <v>30</v>
      </c>
      <c r="Y1211">
        <v>3</v>
      </c>
      <c r="Z1211">
        <v>25</v>
      </c>
      <c r="AA1211" s="39" t="s">
        <v>384</v>
      </c>
      <c r="AB1211" s="35" t="s">
        <v>377</v>
      </c>
      <c r="AC1211">
        <v>4</v>
      </c>
      <c r="AD1211">
        <v>52</v>
      </c>
      <c r="AE1211" s="37">
        <v>6</v>
      </c>
      <c r="AF1211">
        <v>14</v>
      </c>
      <c r="AG1211">
        <v>13</v>
      </c>
      <c r="AH1211">
        <v>12</v>
      </c>
      <c r="AI1211">
        <v>11</v>
      </c>
      <c r="AL1211" t="s">
        <v>18</v>
      </c>
      <c r="AX1211" t="s">
        <v>1396</v>
      </c>
    </row>
    <row r="1212" spans="1:50" hidden="1" x14ac:dyDescent="0.25">
      <c r="A1212" s="23" t="s">
        <v>238</v>
      </c>
      <c r="B1212" s="28" t="s">
        <v>247</v>
      </c>
      <c r="C1212">
        <v>22.5</v>
      </c>
      <c r="D1212">
        <v>22.4</v>
      </c>
      <c r="E1212" s="15">
        <v>2</v>
      </c>
      <c r="F1212" s="90"/>
      <c r="G1212">
        <v>3</v>
      </c>
      <c r="H1212">
        <v>6</v>
      </c>
      <c r="J1212" s="54" t="s">
        <v>64</v>
      </c>
      <c r="K1212" s="53" t="s">
        <v>60</v>
      </c>
      <c r="L1212" s="25" t="s">
        <v>138</v>
      </c>
      <c r="M1212" s="101"/>
      <c r="N1212">
        <v>123</v>
      </c>
      <c r="O1212">
        <v>125</v>
      </c>
      <c r="P1212">
        <v>1095</v>
      </c>
      <c r="S1212">
        <v>10</v>
      </c>
      <c r="U1212" s="33" t="str">
        <f>VLOOKUP(AF1212, method!$A$1:$B$15, 2, 0)</f>
        <v>留後</v>
      </c>
      <c r="V1212" s="42">
        <v>1400</v>
      </c>
      <c r="W1212">
        <v>1</v>
      </c>
      <c r="X1212">
        <v>23</v>
      </c>
      <c r="Y1212">
        <v>2</v>
      </c>
      <c r="Z1212">
        <v>25</v>
      </c>
      <c r="AA1212" s="39" t="s">
        <v>369</v>
      </c>
      <c r="AB1212" s="35" t="s">
        <v>377</v>
      </c>
      <c r="AC1212">
        <v>4</v>
      </c>
      <c r="AD1212">
        <v>50</v>
      </c>
      <c r="AE1212" s="38" t="s">
        <v>461</v>
      </c>
      <c r="AF1212">
        <v>12</v>
      </c>
      <c r="AG1212">
        <v>11</v>
      </c>
      <c r="AH1212">
        <v>13</v>
      </c>
      <c r="AI1212">
        <v>2</v>
      </c>
      <c r="AL1212" t="s">
        <v>514</v>
      </c>
      <c r="AX1212" t="s">
        <v>1396</v>
      </c>
    </row>
    <row r="1213" spans="1:50" hidden="1" x14ac:dyDescent="0.25">
      <c r="A1213" s="23" t="s">
        <v>238</v>
      </c>
      <c r="B1213" s="28" t="s">
        <v>247</v>
      </c>
      <c r="C1213">
        <v>22.85</v>
      </c>
      <c r="D1213">
        <v>22.55</v>
      </c>
      <c r="E1213">
        <v>7</v>
      </c>
      <c r="G1213">
        <v>3</v>
      </c>
      <c r="H1213">
        <v>7</v>
      </c>
      <c r="J1213" s="54" t="s">
        <v>64</v>
      </c>
      <c r="K1213" s="61" t="s">
        <v>128</v>
      </c>
      <c r="L1213" s="25" t="s">
        <v>138</v>
      </c>
      <c r="M1213" s="101"/>
      <c r="N1213">
        <v>123</v>
      </c>
      <c r="O1213">
        <v>126</v>
      </c>
      <c r="P1213">
        <v>1092</v>
      </c>
      <c r="S1213">
        <v>8.6</v>
      </c>
      <c r="U1213" s="33" t="str">
        <f>VLOOKUP(AF1213, method!$A$1:$B$15, 2, 0)</f>
        <v>留後</v>
      </c>
      <c r="V1213" s="42">
        <v>1400</v>
      </c>
      <c r="W1213">
        <v>1</v>
      </c>
      <c r="X1213">
        <v>31</v>
      </c>
      <c r="Y1213">
        <v>1</v>
      </c>
      <c r="Z1213">
        <v>25</v>
      </c>
      <c r="AA1213" s="39" t="s">
        <v>390</v>
      </c>
      <c r="AB1213" s="35" t="s">
        <v>377</v>
      </c>
      <c r="AC1213">
        <v>4</v>
      </c>
      <c r="AD1213">
        <v>51</v>
      </c>
      <c r="AE1213" s="37">
        <v>3</v>
      </c>
      <c r="AF1213">
        <v>11</v>
      </c>
      <c r="AG1213">
        <v>12</v>
      </c>
      <c r="AH1213">
        <v>14</v>
      </c>
      <c r="AI1213">
        <v>7</v>
      </c>
      <c r="AL1213" t="s">
        <v>39</v>
      </c>
      <c r="AX1213" t="s">
        <v>1396</v>
      </c>
    </row>
    <row r="1214" spans="1:50" hidden="1" x14ac:dyDescent="0.25">
      <c r="A1214" s="23" t="s">
        <v>238</v>
      </c>
      <c r="B1214" s="28" t="s">
        <v>247</v>
      </c>
      <c r="C1214">
        <v>22.73</v>
      </c>
      <c r="D1214">
        <v>22.23</v>
      </c>
      <c r="E1214">
        <v>6</v>
      </c>
      <c r="G1214">
        <v>3</v>
      </c>
      <c r="H1214">
        <v>14</v>
      </c>
      <c r="J1214" s="54" t="s">
        <v>64</v>
      </c>
      <c r="K1214" s="61" t="s">
        <v>128</v>
      </c>
      <c r="L1214" s="25" t="s">
        <v>138</v>
      </c>
      <c r="M1214" s="101"/>
      <c r="N1214">
        <v>123</v>
      </c>
      <c r="O1214">
        <v>127</v>
      </c>
      <c r="P1214">
        <v>1110</v>
      </c>
      <c r="S1214">
        <v>133</v>
      </c>
      <c r="U1214" s="33" t="str">
        <f>VLOOKUP(AF1214, method!$A$1:$B$15, 2, 0)</f>
        <v>留後</v>
      </c>
      <c r="V1214" s="42">
        <v>1400</v>
      </c>
      <c r="W1214">
        <v>1</v>
      </c>
      <c r="X1214">
        <v>1</v>
      </c>
      <c r="Y1214">
        <v>1</v>
      </c>
      <c r="Z1214">
        <v>25</v>
      </c>
      <c r="AA1214" s="39" t="s">
        <v>413</v>
      </c>
      <c r="AB1214" s="35" t="s">
        <v>377</v>
      </c>
      <c r="AC1214">
        <v>4</v>
      </c>
      <c r="AD1214">
        <v>52</v>
      </c>
      <c r="AE1214" s="38" t="s">
        <v>517</v>
      </c>
      <c r="AF1214">
        <v>12</v>
      </c>
      <c r="AG1214">
        <v>11</v>
      </c>
      <c r="AH1214">
        <v>11</v>
      </c>
      <c r="AI1214">
        <v>6</v>
      </c>
      <c r="AL1214" t="s">
        <v>39</v>
      </c>
      <c r="AX1214" t="s">
        <v>1396</v>
      </c>
    </row>
    <row r="1215" spans="1:50" hidden="1" x14ac:dyDescent="0.25">
      <c r="A1215" s="23" t="s">
        <v>238</v>
      </c>
      <c r="B1215" s="28" t="s">
        <v>247</v>
      </c>
      <c r="C1215">
        <v>10.46</v>
      </c>
      <c r="D1215">
        <v>10.060000000000002</v>
      </c>
      <c r="E1215">
        <v>10</v>
      </c>
      <c r="G1215">
        <v>3</v>
      </c>
      <c r="H1215">
        <v>7</v>
      </c>
      <c r="J1215" s="54" t="s">
        <v>64</v>
      </c>
      <c r="K1215" s="53" t="s">
        <v>60</v>
      </c>
      <c r="L1215" s="25" t="s">
        <v>138</v>
      </c>
      <c r="M1215" s="101"/>
      <c r="N1215">
        <v>123</v>
      </c>
      <c r="O1215">
        <v>128</v>
      </c>
      <c r="P1215">
        <v>1133</v>
      </c>
      <c r="S1215">
        <v>25</v>
      </c>
      <c r="U1215" s="32" t="str">
        <f>VLOOKUP(AF1215, method!$A$1:$B$15, 2, 0)</f>
        <v>中前</v>
      </c>
      <c r="V1215">
        <v>1200</v>
      </c>
      <c r="W1215">
        <v>1</v>
      </c>
      <c r="X1215">
        <v>24</v>
      </c>
      <c r="Y1215">
        <v>11</v>
      </c>
      <c r="Z1215">
        <v>24</v>
      </c>
      <c r="AA1215" s="39" t="s">
        <v>413</v>
      </c>
      <c r="AB1215" s="35" t="s">
        <v>377</v>
      </c>
      <c r="AC1215">
        <v>4</v>
      </c>
      <c r="AD1215">
        <v>52</v>
      </c>
      <c r="AE1215" s="37">
        <v>7</v>
      </c>
      <c r="AF1215">
        <v>4</v>
      </c>
      <c r="AG1215">
        <v>4</v>
      </c>
      <c r="AH1215">
        <v>10</v>
      </c>
      <c r="AL1215" t="s">
        <v>711</v>
      </c>
      <c r="AX1215" t="s">
        <v>1396</v>
      </c>
    </row>
    <row r="1216" spans="1:50" hidden="1" x14ac:dyDescent="0.25">
      <c r="A1216" s="23" t="s">
        <v>238</v>
      </c>
      <c r="B1216" s="17" t="s">
        <v>249</v>
      </c>
      <c r="C1216">
        <v>9.67</v>
      </c>
      <c r="D1216">
        <v>9.77</v>
      </c>
      <c r="E1216">
        <v>11</v>
      </c>
      <c r="G1216">
        <v>8</v>
      </c>
      <c r="H1216">
        <v>2</v>
      </c>
      <c r="J1216" s="61" t="s">
        <v>128</v>
      </c>
      <c r="K1216" s="54" t="s">
        <v>64</v>
      </c>
      <c r="L1216" s="20" t="s">
        <v>33</v>
      </c>
      <c r="M1216" s="96"/>
      <c r="N1216">
        <v>119</v>
      </c>
      <c r="O1216">
        <v>122</v>
      </c>
      <c r="P1216">
        <v>1185</v>
      </c>
      <c r="S1216">
        <v>35</v>
      </c>
      <c r="U1216" s="30" t="str">
        <f>VLOOKUP(AF1216, method!$A$1:$B$15, 2, 0)</f>
        <v>放頭</v>
      </c>
      <c r="V1216">
        <v>1200</v>
      </c>
      <c r="W1216">
        <v>1</v>
      </c>
      <c r="X1216">
        <v>15</v>
      </c>
      <c r="Y1216">
        <v>7</v>
      </c>
      <c r="Z1216">
        <v>26</v>
      </c>
      <c r="AA1216" s="40" t="s">
        <v>398</v>
      </c>
      <c r="AB1216" s="35" t="s">
        <v>377</v>
      </c>
      <c r="AC1216">
        <v>2</v>
      </c>
      <c r="AD1216">
        <v>89</v>
      </c>
      <c r="AE1216" s="37" t="s">
        <v>473</v>
      </c>
      <c r="AF1216">
        <v>3</v>
      </c>
      <c r="AG1216">
        <v>3</v>
      </c>
      <c r="AH1216">
        <v>11</v>
      </c>
      <c r="AL1216" t="s">
        <v>18</v>
      </c>
      <c r="AX1216" t="s">
        <v>1396</v>
      </c>
    </row>
    <row r="1217" spans="1:50" hidden="1" x14ac:dyDescent="0.25">
      <c r="A1217" s="23" t="s">
        <v>238</v>
      </c>
      <c r="B1217" s="17" t="s">
        <v>249</v>
      </c>
      <c r="C1217">
        <v>55.82</v>
      </c>
      <c r="D1217">
        <v>55.82</v>
      </c>
      <c r="E1217" s="106">
        <v>7</v>
      </c>
      <c r="G1217">
        <v>8</v>
      </c>
      <c r="H1217">
        <v>7</v>
      </c>
      <c r="J1217" s="61" t="s">
        <v>128</v>
      </c>
      <c r="K1217" s="61" t="s">
        <v>128</v>
      </c>
      <c r="L1217" s="20" t="s">
        <v>33</v>
      </c>
      <c r="M1217" s="96"/>
      <c r="N1217">
        <v>119</v>
      </c>
      <c r="O1217">
        <v>118</v>
      </c>
      <c r="P1217">
        <v>1189</v>
      </c>
      <c r="S1217">
        <v>35</v>
      </c>
      <c r="U1217" s="32" t="str">
        <f>VLOOKUP(AF1217, method!$A$1:$B$15, 2, 0)</f>
        <v>中前</v>
      </c>
      <c r="V1217">
        <v>1000</v>
      </c>
      <c r="W1217">
        <v>0</v>
      </c>
      <c r="X1217">
        <v>27</v>
      </c>
      <c r="Y1217">
        <v>6</v>
      </c>
      <c r="Z1217">
        <v>26</v>
      </c>
      <c r="AA1217" s="39" t="s">
        <v>394</v>
      </c>
      <c r="AB1217" s="35" t="s">
        <v>377</v>
      </c>
      <c r="AC1217">
        <v>1</v>
      </c>
      <c r="AD1217">
        <v>90</v>
      </c>
      <c r="AE1217" s="37" t="s">
        <v>436</v>
      </c>
      <c r="AF1217">
        <v>7</v>
      </c>
      <c r="AG1217">
        <v>8</v>
      </c>
      <c r="AH1217">
        <v>7</v>
      </c>
      <c r="AL1217" t="s">
        <v>667</v>
      </c>
      <c r="AX1217" t="s">
        <v>1396</v>
      </c>
    </row>
    <row r="1218" spans="1:50" hidden="1" x14ac:dyDescent="0.25">
      <c r="A1218" s="23" t="s">
        <v>238</v>
      </c>
      <c r="B1218" s="17" t="s">
        <v>249</v>
      </c>
      <c r="C1218">
        <v>8.2100000000000009</v>
      </c>
      <c r="D1218">
        <v>8.0100000000000016</v>
      </c>
      <c r="E1218" s="15">
        <v>2</v>
      </c>
      <c r="F1218" s="90"/>
      <c r="G1218">
        <v>8</v>
      </c>
      <c r="H1218">
        <v>10</v>
      </c>
      <c r="J1218" s="61" t="s">
        <v>128</v>
      </c>
      <c r="K1218" s="48" t="s">
        <v>37</v>
      </c>
      <c r="L1218" s="25" t="s">
        <v>138</v>
      </c>
      <c r="M1218" s="101"/>
      <c r="N1218">
        <v>119</v>
      </c>
      <c r="O1218">
        <v>125</v>
      </c>
      <c r="P1218">
        <v>1188</v>
      </c>
      <c r="S1218">
        <v>4.9000000000000004</v>
      </c>
      <c r="U1218" s="30" t="str">
        <f>VLOOKUP(AF1218, method!$A$1:$B$15, 2, 0)</f>
        <v>放頭</v>
      </c>
      <c r="V1218">
        <v>1200</v>
      </c>
      <c r="W1218">
        <v>1</v>
      </c>
      <c r="X1218">
        <v>7</v>
      </c>
      <c r="Y1218">
        <v>12</v>
      </c>
      <c r="Z1218">
        <v>25</v>
      </c>
      <c r="AA1218" s="41" t="s">
        <v>400</v>
      </c>
      <c r="AB1218" s="35" t="s">
        <v>377</v>
      </c>
      <c r="AC1218">
        <v>2</v>
      </c>
      <c r="AD1218">
        <v>89</v>
      </c>
      <c r="AE1218" s="38">
        <v>1</v>
      </c>
      <c r="AF1218">
        <v>1</v>
      </c>
      <c r="AG1218">
        <v>1</v>
      </c>
      <c r="AH1218">
        <v>2</v>
      </c>
      <c r="AL1218" t="s">
        <v>18</v>
      </c>
      <c r="AX1218" t="s">
        <v>1396</v>
      </c>
    </row>
    <row r="1219" spans="1:50" hidden="1" x14ac:dyDescent="0.25">
      <c r="A1219" s="23" t="s">
        <v>238</v>
      </c>
      <c r="B1219" s="17" t="s">
        <v>249</v>
      </c>
      <c r="C1219">
        <v>39.39</v>
      </c>
      <c r="D1219">
        <v>39.290000000000006</v>
      </c>
      <c r="E1219">
        <v>7</v>
      </c>
      <c r="G1219">
        <v>8</v>
      </c>
      <c r="H1219">
        <v>3</v>
      </c>
      <c r="J1219" s="61" t="s">
        <v>128</v>
      </c>
      <c r="K1219" s="63" t="s">
        <v>191</v>
      </c>
      <c r="L1219" s="25" t="s">
        <v>138</v>
      </c>
      <c r="M1219" s="101"/>
      <c r="N1219">
        <v>119</v>
      </c>
      <c r="O1219">
        <v>128</v>
      </c>
      <c r="P1219">
        <v>1179</v>
      </c>
      <c r="S1219">
        <v>16</v>
      </c>
      <c r="U1219" s="32" t="str">
        <f>VLOOKUP(AF1219, method!$A$1:$B$15, 2, 0)</f>
        <v>中前</v>
      </c>
      <c r="V1219">
        <v>1650</v>
      </c>
      <c r="W1219">
        <v>1</v>
      </c>
      <c r="X1219">
        <v>12</v>
      </c>
      <c r="Y1219">
        <v>11</v>
      </c>
      <c r="Z1219">
        <v>25</v>
      </c>
      <c r="AA1219" s="40" t="s">
        <v>376</v>
      </c>
      <c r="AB1219" s="35" t="s">
        <v>370</v>
      </c>
      <c r="AC1219">
        <v>2</v>
      </c>
      <c r="AD1219">
        <v>89</v>
      </c>
      <c r="AE1219" s="37" t="s">
        <v>473</v>
      </c>
      <c r="AF1219">
        <v>5</v>
      </c>
      <c r="AG1219">
        <v>4</v>
      </c>
      <c r="AH1219">
        <v>4</v>
      </c>
      <c r="AI1219">
        <v>7</v>
      </c>
      <c r="AL1219" t="s">
        <v>18</v>
      </c>
      <c r="AX1219" t="s">
        <v>1396</v>
      </c>
    </row>
    <row r="1220" spans="1:50" hidden="1" x14ac:dyDescent="0.25">
      <c r="A1220" s="23" t="s">
        <v>238</v>
      </c>
      <c r="B1220" s="17" t="s">
        <v>249</v>
      </c>
      <c r="C1220">
        <v>38.57</v>
      </c>
      <c r="D1220">
        <v>38.57</v>
      </c>
      <c r="E1220" s="15">
        <v>1</v>
      </c>
      <c r="F1220" s="90"/>
      <c r="G1220">
        <v>8</v>
      </c>
      <c r="H1220">
        <v>9</v>
      </c>
      <c r="J1220" s="61" t="s">
        <v>128</v>
      </c>
      <c r="K1220" s="48" t="s">
        <v>37</v>
      </c>
      <c r="L1220" s="25" t="s">
        <v>138</v>
      </c>
      <c r="M1220" s="101"/>
      <c r="N1220">
        <v>119</v>
      </c>
      <c r="O1220">
        <v>120</v>
      </c>
      <c r="P1220">
        <v>1178</v>
      </c>
      <c r="S1220">
        <v>4.4000000000000004</v>
      </c>
      <c r="U1220" s="30" t="str">
        <f>VLOOKUP(AF1220, method!$A$1:$B$15, 2, 0)</f>
        <v>放頭</v>
      </c>
      <c r="V1220">
        <v>1650</v>
      </c>
      <c r="W1220">
        <v>1</v>
      </c>
      <c r="X1220">
        <v>4</v>
      </c>
      <c r="Y1220">
        <v>10</v>
      </c>
      <c r="Z1220">
        <v>25</v>
      </c>
      <c r="AA1220" s="41" t="s">
        <v>400</v>
      </c>
      <c r="AB1220" s="36" t="s">
        <v>782</v>
      </c>
      <c r="AC1220">
        <v>2</v>
      </c>
      <c r="AD1220">
        <v>82</v>
      </c>
      <c r="AE1220" s="38" t="s">
        <v>550</v>
      </c>
      <c r="AF1220">
        <v>1</v>
      </c>
      <c r="AG1220">
        <v>1</v>
      </c>
      <c r="AH1220">
        <v>1</v>
      </c>
      <c r="AI1220">
        <v>1</v>
      </c>
      <c r="AL1220" t="s">
        <v>18</v>
      </c>
      <c r="AX1220" t="s">
        <v>1396</v>
      </c>
    </row>
    <row r="1221" spans="1:50" hidden="1" x14ac:dyDescent="0.25">
      <c r="A1221" s="23" t="s">
        <v>238</v>
      </c>
      <c r="B1221" s="17" t="s">
        <v>249</v>
      </c>
      <c r="C1221">
        <v>9.2799999999999994</v>
      </c>
      <c r="D1221">
        <v>9.18</v>
      </c>
      <c r="E1221">
        <v>10</v>
      </c>
      <c r="G1221">
        <v>8</v>
      </c>
      <c r="H1221">
        <v>11</v>
      </c>
      <c r="J1221" s="61" t="s">
        <v>128</v>
      </c>
      <c r="K1221" s="48" t="s">
        <v>37</v>
      </c>
      <c r="L1221" s="25" t="s">
        <v>138</v>
      </c>
      <c r="M1221" s="101"/>
      <c r="N1221">
        <v>119</v>
      </c>
      <c r="O1221">
        <v>122</v>
      </c>
      <c r="P1221">
        <v>1190</v>
      </c>
      <c r="S1221">
        <v>16</v>
      </c>
      <c r="U1221" s="31" t="str">
        <f>VLOOKUP(AF1221, method!$A$1:$B$15, 2, 0)</f>
        <v>中後</v>
      </c>
      <c r="V1221">
        <v>1200</v>
      </c>
      <c r="W1221">
        <v>1</v>
      </c>
      <c r="X1221">
        <v>28</v>
      </c>
      <c r="Y1221">
        <v>9</v>
      </c>
      <c r="Z1221">
        <v>25</v>
      </c>
      <c r="AA1221" s="39" t="s">
        <v>430</v>
      </c>
      <c r="AB1221" s="35" t="s">
        <v>370</v>
      </c>
      <c r="AC1221">
        <v>2</v>
      </c>
      <c r="AD1221">
        <v>83</v>
      </c>
      <c r="AE1221" s="37" t="s">
        <v>497</v>
      </c>
      <c r="AF1221">
        <v>10</v>
      </c>
      <c r="AG1221">
        <v>10</v>
      </c>
      <c r="AH1221">
        <v>10</v>
      </c>
      <c r="AL1221" t="s">
        <v>18</v>
      </c>
      <c r="AX1221" t="s">
        <v>1396</v>
      </c>
    </row>
    <row r="1222" spans="1:50" hidden="1" x14ac:dyDescent="0.25">
      <c r="A1222" s="23" t="s">
        <v>238</v>
      </c>
      <c r="B1222" s="17" t="s">
        <v>249</v>
      </c>
      <c r="C1222">
        <v>39.450000000000003</v>
      </c>
      <c r="D1222">
        <v>39.450000000000003</v>
      </c>
      <c r="E1222">
        <v>6</v>
      </c>
      <c r="G1222">
        <v>8</v>
      </c>
      <c r="H1222">
        <v>10</v>
      </c>
      <c r="J1222" s="61" t="s">
        <v>128</v>
      </c>
      <c r="K1222" s="61" t="s">
        <v>128</v>
      </c>
      <c r="L1222" s="25" t="s">
        <v>138</v>
      </c>
      <c r="M1222" s="101"/>
      <c r="N1222">
        <v>119</v>
      </c>
      <c r="O1222">
        <v>120</v>
      </c>
      <c r="P1222">
        <v>1171</v>
      </c>
      <c r="S1222">
        <v>7.9</v>
      </c>
      <c r="U1222" s="31" t="str">
        <f>VLOOKUP(AF1222, method!$A$1:$B$15, 2, 0)</f>
        <v>中後</v>
      </c>
      <c r="V1222">
        <v>1650</v>
      </c>
      <c r="W1222">
        <v>1</v>
      </c>
      <c r="X1222">
        <v>31</v>
      </c>
      <c r="Y1222">
        <v>5</v>
      </c>
      <c r="Z1222">
        <v>25</v>
      </c>
      <c r="AA1222" s="41" t="s">
        <v>400</v>
      </c>
      <c r="AB1222" s="35" t="s">
        <v>377</v>
      </c>
      <c r="AC1222">
        <v>2</v>
      </c>
      <c r="AD1222">
        <v>84</v>
      </c>
      <c r="AE1222" s="38">
        <v>2</v>
      </c>
      <c r="AF1222">
        <v>10</v>
      </c>
      <c r="AG1222">
        <v>1</v>
      </c>
      <c r="AH1222">
        <v>2</v>
      </c>
      <c r="AI1222">
        <v>6</v>
      </c>
      <c r="AL1222" t="s">
        <v>181</v>
      </c>
      <c r="AX1222" t="s">
        <v>1396</v>
      </c>
    </row>
    <row r="1223" spans="1:50" hidden="1" x14ac:dyDescent="0.25">
      <c r="A1223" s="23" t="s">
        <v>238</v>
      </c>
      <c r="B1223" s="17" t="s">
        <v>249</v>
      </c>
      <c r="C1223">
        <v>8.5</v>
      </c>
      <c r="D1223">
        <v>8.6</v>
      </c>
      <c r="E1223" s="15">
        <v>2</v>
      </c>
      <c r="F1223" s="90"/>
      <c r="G1223">
        <v>8</v>
      </c>
      <c r="H1223">
        <v>5</v>
      </c>
      <c r="J1223" s="61" t="s">
        <v>128</v>
      </c>
      <c r="K1223" s="61" t="s">
        <v>128</v>
      </c>
      <c r="L1223" s="25" t="s">
        <v>138</v>
      </c>
      <c r="M1223" s="101"/>
      <c r="N1223">
        <v>119</v>
      </c>
      <c r="O1223">
        <v>115</v>
      </c>
      <c r="P1223">
        <v>1190</v>
      </c>
      <c r="S1223">
        <v>2.9</v>
      </c>
      <c r="U1223" s="32" t="str">
        <f>VLOOKUP(AF1223, method!$A$1:$B$15, 2, 0)</f>
        <v>中前</v>
      </c>
      <c r="V1223">
        <v>1200</v>
      </c>
      <c r="W1223">
        <v>1</v>
      </c>
      <c r="X1223">
        <v>20</v>
      </c>
      <c r="Y1223">
        <v>4</v>
      </c>
      <c r="Z1223">
        <v>25</v>
      </c>
      <c r="AA1223" s="41" t="s">
        <v>400</v>
      </c>
      <c r="AB1223" s="35" t="s">
        <v>377</v>
      </c>
      <c r="AC1223">
        <v>2</v>
      </c>
      <c r="AD1223">
        <v>83</v>
      </c>
      <c r="AE1223" s="38" t="s">
        <v>447</v>
      </c>
      <c r="AF1223">
        <v>4</v>
      </c>
      <c r="AG1223">
        <v>3</v>
      </c>
      <c r="AH1223">
        <v>2</v>
      </c>
      <c r="AL1223" t="s">
        <v>385</v>
      </c>
      <c r="AX1223" t="s">
        <v>1396</v>
      </c>
    </row>
    <row r="1224" spans="1:50" hidden="1" x14ac:dyDescent="0.25">
      <c r="A1224" s="23" t="s">
        <v>238</v>
      </c>
      <c r="B1224" s="17" t="s">
        <v>249</v>
      </c>
      <c r="C1224">
        <v>8.86</v>
      </c>
      <c r="D1224">
        <v>8.66</v>
      </c>
      <c r="E1224">
        <v>5</v>
      </c>
      <c r="G1224">
        <v>8</v>
      </c>
      <c r="H1224">
        <v>11</v>
      </c>
      <c r="J1224" s="61" t="s">
        <v>128</v>
      </c>
      <c r="K1224" s="46" t="s">
        <v>351</v>
      </c>
      <c r="L1224" s="25" t="s">
        <v>138</v>
      </c>
      <c r="M1224" s="101"/>
      <c r="N1224">
        <v>119</v>
      </c>
      <c r="O1224">
        <v>125</v>
      </c>
      <c r="P1224">
        <v>1195</v>
      </c>
      <c r="S1224">
        <v>7.2</v>
      </c>
      <c r="U1224" s="32" t="str">
        <f>VLOOKUP(AF1224, method!$A$1:$B$15, 2, 0)</f>
        <v>中前</v>
      </c>
      <c r="V1224">
        <v>1200</v>
      </c>
      <c r="W1224">
        <v>1</v>
      </c>
      <c r="X1224">
        <v>26</v>
      </c>
      <c r="Y1224">
        <v>3</v>
      </c>
      <c r="Z1224">
        <v>25</v>
      </c>
      <c r="AA1224" s="41" t="s">
        <v>400</v>
      </c>
      <c r="AB1224" s="35" t="s">
        <v>377</v>
      </c>
      <c r="AC1224">
        <v>3</v>
      </c>
      <c r="AD1224">
        <v>85</v>
      </c>
      <c r="AE1224" s="37" t="s">
        <v>440</v>
      </c>
      <c r="AF1224">
        <v>6</v>
      </c>
      <c r="AG1224">
        <v>7</v>
      </c>
      <c r="AH1224">
        <v>5</v>
      </c>
      <c r="AL1224" t="s">
        <v>385</v>
      </c>
      <c r="AX1224" t="s">
        <v>1396</v>
      </c>
    </row>
    <row r="1225" spans="1:50" hidden="1" x14ac:dyDescent="0.25">
      <c r="A1225" s="23" t="s">
        <v>238</v>
      </c>
      <c r="B1225" s="17" t="s">
        <v>249</v>
      </c>
      <c r="C1225">
        <v>10.14</v>
      </c>
      <c r="D1225">
        <v>10.14</v>
      </c>
      <c r="E1225" s="15">
        <v>3</v>
      </c>
      <c r="F1225" s="90"/>
      <c r="G1225">
        <v>8</v>
      </c>
      <c r="H1225">
        <v>6</v>
      </c>
      <c r="J1225" s="61" t="s">
        <v>128</v>
      </c>
      <c r="K1225" s="61" t="s">
        <v>128</v>
      </c>
      <c r="L1225" s="25" t="s">
        <v>138</v>
      </c>
      <c r="M1225" s="101"/>
      <c r="N1225">
        <v>119</v>
      </c>
      <c r="O1225">
        <v>120</v>
      </c>
      <c r="P1225">
        <v>1191</v>
      </c>
      <c r="S1225">
        <v>2.9</v>
      </c>
      <c r="U1225" s="32" t="str">
        <f>VLOOKUP(AF1225, method!$A$1:$B$15, 2, 0)</f>
        <v>中前</v>
      </c>
      <c r="V1225">
        <v>1200</v>
      </c>
      <c r="W1225">
        <v>1</v>
      </c>
      <c r="X1225">
        <v>12</v>
      </c>
      <c r="Y1225">
        <v>2</v>
      </c>
      <c r="Z1225">
        <v>25</v>
      </c>
      <c r="AA1225" s="41" t="s">
        <v>400</v>
      </c>
      <c r="AB1225" s="36" t="s">
        <v>487</v>
      </c>
      <c r="AC1225">
        <v>2</v>
      </c>
      <c r="AD1225">
        <v>85</v>
      </c>
      <c r="AE1225" s="38">
        <v>1</v>
      </c>
      <c r="AF1225">
        <v>4</v>
      </c>
      <c r="AG1225">
        <v>2</v>
      </c>
      <c r="AH1225">
        <v>3</v>
      </c>
      <c r="AL1225" t="s">
        <v>385</v>
      </c>
      <c r="AX1225" t="s">
        <v>1396</v>
      </c>
    </row>
    <row r="1226" spans="1:50" hidden="1" x14ac:dyDescent="0.25">
      <c r="A1226" s="23" t="s">
        <v>238</v>
      </c>
      <c r="B1226" s="17" t="s">
        <v>249</v>
      </c>
      <c r="C1226">
        <v>21.46</v>
      </c>
      <c r="D1226">
        <v>21.36</v>
      </c>
      <c r="E1226">
        <v>11</v>
      </c>
      <c r="G1226">
        <v>8</v>
      </c>
      <c r="H1226">
        <v>6</v>
      </c>
      <c r="J1226" s="61" t="s">
        <v>128</v>
      </c>
      <c r="K1226" s="61" t="s">
        <v>128</v>
      </c>
      <c r="L1226" s="25" t="s">
        <v>138</v>
      </c>
      <c r="M1226" s="101"/>
      <c r="N1226">
        <v>119</v>
      </c>
      <c r="O1226">
        <v>123</v>
      </c>
      <c r="P1226">
        <v>1203</v>
      </c>
      <c r="S1226">
        <v>106</v>
      </c>
      <c r="U1226" s="30" t="str">
        <f>VLOOKUP(AF1226, method!$A$1:$B$15, 2, 0)</f>
        <v>放頭</v>
      </c>
      <c r="V1226" s="42">
        <v>1400</v>
      </c>
      <c r="W1226">
        <v>1</v>
      </c>
      <c r="X1226">
        <v>12</v>
      </c>
      <c r="Y1226">
        <v>1</v>
      </c>
      <c r="Z1226">
        <v>25</v>
      </c>
      <c r="AA1226" s="39" t="s">
        <v>430</v>
      </c>
      <c r="AB1226" s="35" t="s">
        <v>377</v>
      </c>
      <c r="AC1226">
        <v>2</v>
      </c>
      <c r="AD1226">
        <v>86</v>
      </c>
      <c r="AE1226" s="37" t="s">
        <v>428</v>
      </c>
      <c r="AF1226">
        <v>2</v>
      </c>
      <c r="AG1226">
        <v>2</v>
      </c>
      <c r="AH1226">
        <v>2</v>
      </c>
      <c r="AI1226">
        <v>11</v>
      </c>
      <c r="AL1226" t="s">
        <v>385</v>
      </c>
      <c r="AX1226" t="s">
        <v>1396</v>
      </c>
    </row>
    <row r="1227" spans="1:50" hidden="1" x14ac:dyDescent="0.25">
      <c r="A1227" s="23" t="s">
        <v>238</v>
      </c>
      <c r="B1227" s="17" t="s">
        <v>249</v>
      </c>
      <c r="C1227">
        <v>9.2899999999999991</v>
      </c>
      <c r="D1227">
        <v>9.3899999999999988</v>
      </c>
      <c r="E1227">
        <v>6</v>
      </c>
      <c r="G1227">
        <v>8</v>
      </c>
      <c r="H1227">
        <v>3</v>
      </c>
      <c r="J1227" s="61" t="s">
        <v>128</v>
      </c>
      <c r="K1227" s="53" t="s">
        <v>60</v>
      </c>
      <c r="L1227" s="25" t="s">
        <v>138</v>
      </c>
      <c r="M1227" s="101"/>
      <c r="N1227">
        <v>119</v>
      </c>
      <c r="O1227">
        <v>123</v>
      </c>
      <c r="P1227">
        <v>1189</v>
      </c>
      <c r="S1227">
        <v>60</v>
      </c>
      <c r="U1227" s="33" t="str">
        <f>VLOOKUP(AF1227, method!$A$1:$B$15, 2, 0)</f>
        <v>留後</v>
      </c>
      <c r="V1227">
        <v>1200</v>
      </c>
      <c r="W1227">
        <v>1</v>
      </c>
      <c r="X1227">
        <v>22</v>
      </c>
      <c r="Y1227">
        <v>12</v>
      </c>
      <c r="Z1227">
        <v>24</v>
      </c>
      <c r="AA1227" s="39" t="s">
        <v>384</v>
      </c>
      <c r="AB1227" s="35" t="s">
        <v>377</v>
      </c>
      <c r="AC1227">
        <v>2</v>
      </c>
      <c r="AD1227">
        <v>86</v>
      </c>
      <c r="AE1227" s="37" t="s">
        <v>467</v>
      </c>
      <c r="AF1227">
        <v>11</v>
      </c>
      <c r="AG1227">
        <v>9</v>
      </c>
      <c r="AH1227">
        <v>6</v>
      </c>
      <c r="AL1227" t="s">
        <v>385</v>
      </c>
      <c r="AX1227" t="s">
        <v>1396</v>
      </c>
    </row>
    <row r="1228" spans="1:50" hidden="1" x14ac:dyDescent="0.25">
      <c r="A1228" s="23" t="s">
        <v>238</v>
      </c>
      <c r="B1228" s="17" t="s">
        <v>249</v>
      </c>
      <c r="C1228">
        <v>22.4</v>
      </c>
      <c r="D1228">
        <v>22.599999999999998</v>
      </c>
      <c r="E1228">
        <v>6</v>
      </c>
      <c r="G1228">
        <v>8</v>
      </c>
      <c r="H1228">
        <v>2</v>
      </c>
      <c r="J1228" s="61" t="s">
        <v>128</v>
      </c>
      <c r="K1228" s="54" t="s">
        <v>64</v>
      </c>
      <c r="L1228" s="25" t="s">
        <v>138</v>
      </c>
      <c r="M1228" s="101"/>
      <c r="N1228">
        <v>119</v>
      </c>
      <c r="O1228">
        <v>118</v>
      </c>
      <c r="P1228">
        <v>1190</v>
      </c>
      <c r="S1228">
        <v>12</v>
      </c>
      <c r="U1228" s="32" t="str">
        <f>VLOOKUP(AF1228, method!$A$1:$B$15, 2, 0)</f>
        <v>中前</v>
      </c>
      <c r="V1228" s="42">
        <v>1400</v>
      </c>
      <c r="W1228">
        <v>1</v>
      </c>
      <c r="X1228">
        <v>8</v>
      </c>
      <c r="Y1228">
        <v>12</v>
      </c>
      <c r="Z1228">
        <v>24</v>
      </c>
      <c r="AA1228" s="39" t="s">
        <v>369</v>
      </c>
      <c r="AB1228" s="35" t="s">
        <v>377</v>
      </c>
      <c r="AC1228">
        <v>2</v>
      </c>
      <c r="AD1228">
        <v>86</v>
      </c>
      <c r="AE1228" s="37" t="s">
        <v>410</v>
      </c>
      <c r="AF1228">
        <v>5</v>
      </c>
      <c r="AG1228">
        <v>5</v>
      </c>
      <c r="AH1228">
        <v>7</v>
      </c>
      <c r="AI1228">
        <v>6</v>
      </c>
      <c r="AL1228" t="s">
        <v>385</v>
      </c>
      <c r="AX1228" t="s">
        <v>1396</v>
      </c>
    </row>
    <row r="1229" spans="1:50" hidden="1" x14ac:dyDescent="0.25">
      <c r="A1229" s="23" t="s">
        <v>238</v>
      </c>
      <c r="B1229" s="17" t="s">
        <v>249</v>
      </c>
      <c r="C1229">
        <v>8.3699999999999992</v>
      </c>
      <c r="D1229">
        <v>8.6699999999999982</v>
      </c>
      <c r="E1229" s="15">
        <v>1</v>
      </c>
      <c r="F1229" s="90"/>
      <c r="G1229">
        <v>8</v>
      </c>
      <c r="H1229">
        <v>4</v>
      </c>
      <c r="J1229" s="61" t="s">
        <v>128</v>
      </c>
      <c r="K1229" s="61" t="s">
        <v>128</v>
      </c>
      <c r="L1229" s="25" t="s">
        <v>138</v>
      </c>
      <c r="M1229" s="101"/>
      <c r="N1229">
        <v>119</v>
      </c>
      <c r="O1229">
        <v>115</v>
      </c>
      <c r="P1229">
        <v>1198</v>
      </c>
      <c r="S1229">
        <v>3.6</v>
      </c>
      <c r="U1229" s="30" t="str">
        <f>VLOOKUP(AF1229, method!$A$1:$B$15, 2, 0)</f>
        <v>放頭</v>
      </c>
      <c r="V1229">
        <v>1200</v>
      </c>
      <c r="W1229">
        <v>1</v>
      </c>
      <c r="X1229">
        <v>1</v>
      </c>
      <c r="Y1229">
        <v>12</v>
      </c>
      <c r="Z1229">
        <v>24</v>
      </c>
      <c r="AA1229" s="41" t="s">
        <v>400</v>
      </c>
      <c r="AB1229" s="35" t="s">
        <v>377</v>
      </c>
      <c r="AC1229">
        <v>2</v>
      </c>
      <c r="AD1229">
        <v>80</v>
      </c>
      <c r="AE1229" s="38" t="s">
        <v>461</v>
      </c>
      <c r="AF1229">
        <v>3</v>
      </c>
      <c r="AG1229">
        <v>3</v>
      </c>
      <c r="AH1229">
        <v>1</v>
      </c>
      <c r="AL1229" t="s">
        <v>385</v>
      </c>
      <c r="AX1229" t="s">
        <v>1396</v>
      </c>
    </row>
    <row r="1230" spans="1:50" hidden="1" x14ac:dyDescent="0.25">
      <c r="A1230" s="23" t="s">
        <v>238</v>
      </c>
      <c r="B1230" s="17" t="s">
        <v>249</v>
      </c>
      <c r="C1230">
        <v>9.7799999999999994</v>
      </c>
      <c r="D1230">
        <v>9.9799999999999986</v>
      </c>
      <c r="E1230">
        <v>4</v>
      </c>
      <c r="G1230">
        <v>8</v>
      </c>
      <c r="H1230">
        <v>3</v>
      </c>
      <c r="J1230" s="61" t="s">
        <v>128</v>
      </c>
      <c r="K1230" s="59" t="s">
        <v>111</v>
      </c>
      <c r="L1230" s="25" t="s">
        <v>138</v>
      </c>
      <c r="M1230" s="101"/>
      <c r="N1230">
        <v>119</v>
      </c>
      <c r="O1230">
        <v>118</v>
      </c>
      <c r="P1230">
        <v>1188</v>
      </c>
      <c r="S1230">
        <v>7.4</v>
      </c>
      <c r="U1230" s="31" t="str">
        <f>VLOOKUP(AF1230, method!$A$1:$B$15, 2, 0)</f>
        <v>中後</v>
      </c>
      <c r="V1230">
        <v>1200</v>
      </c>
      <c r="W1230">
        <v>1</v>
      </c>
      <c r="X1230">
        <v>20</v>
      </c>
      <c r="Y1230">
        <v>11</v>
      </c>
      <c r="Z1230">
        <v>24</v>
      </c>
      <c r="AA1230" s="40" t="s">
        <v>398</v>
      </c>
      <c r="AB1230" s="36" t="s">
        <v>459</v>
      </c>
      <c r="AC1230">
        <v>2</v>
      </c>
      <c r="AD1230">
        <v>82</v>
      </c>
      <c r="AE1230" s="38" t="s">
        <v>447</v>
      </c>
      <c r="AF1230">
        <v>8</v>
      </c>
      <c r="AG1230">
        <v>6</v>
      </c>
      <c r="AH1230">
        <v>4</v>
      </c>
      <c r="AL1230" t="s">
        <v>385</v>
      </c>
      <c r="AX1230" t="s">
        <v>1396</v>
      </c>
    </row>
    <row r="1231" spans="1:50" hidden="1" x14ac:dyDescent="0.25">
      <c r="A1231" s="23" t="s">
        <v>238</v>
      </c>
      <c r="B1231" s="17" t="s">
        <v>249</v>
      </c>
      <c r="C1231">
        <v>9.5299999999999994</v>
      </c>
      <c r="D1231">
        <v>9.5299999999999994</v>
      </c>
      <c r="E1231">
        <v>5</v>
      </c>
      <c r="G1231">
        <v>8</v>
      </c>
      <c r="H1231">
        <v>9</v>
      </c>
      <c r="J1231" s="61" t="s">
        <v>128</v>
      </c>
      <c r="K1231" s="59" t="s">
        <v>111</v>
      </c>
      <c r="L1231" s="25" t="s">
        <v>138</v>
      </c>
      <c r="M1231" s="101"/>
      <c r="N1231">
        <v>119</v>
      </c>
      <c r="O1231">
        <v>120</v>
      </c>
      <c r="P1231">
        <v>1188</v>
      </c>
      <c r="S1231">
        <v>18</v>
      </c>
      <c r="U1231" s="33" t="str">
        <f>VLOOKUP(AF1231, method!$A$1:$B$15, 2, 0)</f>
        <v>留後</v>
      </c>
      <c r="V1231">
        <v>1200</v>
      </c>
      <c r="W1231">
        <v>1</v>
      </c>
      <c r="X1231">
        <v>27</v>
      </c>
      <c r="Y1231">
        <v>10</v>
      </c>
      <c r="Z1231">
        <v>24</v>
      </c>
      <c r="AA1231" s="40" t="s">
        <v>398</v>
      </c>
      <c r="AB1231" s="35" t="s">
        <v>377</v>
      </c>
      <c r="AC1231">
        <v>2</v>
      </c>
      <c r="AD1231">
        <v>82</v>
      </c>
      <c r="AE1231" s="38" t="s">
        <v>468</v>
      </c>
      <c r="AF1231">
        <v>12</v>
      </c>
      <c r="AG1231">
        <v>12</v>
      </c>
      <c r="AH1231">
        <v>5</v>
      </c>
      <c r="AL1231" t="s">
        <v>385</v>
      </c>
      <c r="AX1231" t="s">
        <v>1396</v>
      </c>
    </row>
    <row r="1232" spans="1:50" hidden="1" x14ac:dyDescent="0.25">
      <c r="A1232" s="23" t="s">
        <v>238</v>
      </c>
      <c r="B1232" s="17" t="s">
        <v>249</v>
      </c>
      <c r="C1232">
        <v>8.8800000000000008</v>
      </c>
      <c r="D1232">
        <v>8.7800000000000011</v>
      </c>
      <c r="E1232">
        <v>4</v>
      </c>
      <c r="G1232">
        <v>8</v>
      </c>
      <c r="H1232">
        <v>8</v>
      </c>
      <c r="J1232" s="61" t="s">
        <v>128</v>
      </c>
      <c r="K1232" s="53" t="s">
        <v>60</v>
      </c>
      <c r="L1232" s="25" t="s">
        <v>138</v>
      </c>
      <c r="M1232" s="101"/>
      <c r="N1232">
        <v>119</v>
      </c>
      <c r="O1232">
        <v>121</v>
      </c>
      <c r="P1232">
        <v>1176</v>
      </c>
      <c r="S1232">
        <v>107</v>
      </c>
      <c r="U1232" s="31" t="str">
        <f>VLOOKUP(AF1232, method!$A$1:$B$15, 2, 0)</f>
        <v>中後</v>
      </c>
      <c r="V1232">
        <v>1200</v>
      </c>
      <c r="W1232">
        <v>1</v>
      </c>
      <c r="X1232">
        <v>13</v>
      </c>
      <c r="Y1232">
        <v>10</v>
      </c>
      <c r="Z1232">
        <v>24</v>
      </c>
      <c r="AA1232" s="39" t="s">
        <v>384</v>
      </c>
      <c r="AB1232" s="35" t="s">
        <v>370</v>
      </c>
      <c r="AC1232">
        <v>2</v>
      </c>
      <c r="AD1232">
        <v>83</v>
      </c>
      <c r="AE1232" s="37" t="s">
        <v>423</v>
      </c>
      <c r="AF1232">
        <v>8</v>
      </c>
      <c r="AG1232">
        <v>7</v>
      </c>
      <c r="AH1232">
        <v>4</v>
      </c>
      <c r="AL1232" t="s">
        <v>385</v>
      </c>
      <c r="AX1232" t="s">
        <v>1396</v>
      </c>
    </row>
    <row r="1233" spans="1:50" hidden="1" x14ac:dyDescent="0.25">
      <c r="A1233" s="23" t="s">
        <v>238</v>
      </c>
      <c r="B1233" s="17" t="s">
        <v>249</v>
      </c>
      <c r="C1233">
        <v>9.8699999999999992</v>
      </c>
      <c r="D1233">
        <v>9.9699999999999989</v>
      </c>
      <c r="E1233">
        <v>5</v>
      </c>
      <c r="G1233">
        <v>8</v>
      </c>
      <c r="H1233">
        <v>4</v>
      </c>
      <c r="J1233" s="61" t="s">
        <v>128</v>
      </c>
      <c r="K1233" s="53" t="s">
        <v>60</v>
      </c>
      <c r="L1233" s="25" t="s">
        <v>138</v>
      </c>
      <c r="M1233" s="101"/>
      <c r="N1233">
        <v>119</v>
      </c>
      <c r="O1233">
        <v>121</v>
      </c>
      <c r="P1233">
        <v>1171</v>
      </c>
      <c r="S1233">
        <v>29</v>
      </c>
      <c r="U1233" s="32" t="str">
        <f>VLOOKUP(AF1233, method!$A$1:$B$15, 2, 0)</f>
        <v>中前</v>
      </c>
      <c r="V1233">
        <v>1200</v>
      </c>
      <c r="W1233">
        <v>1</v>
      </c>
      <c r="X1233">
        <v>22</v>
      </c>
      <c r="Y1233">
        <v>9</v>
      </c>
      <c r="Z1233">
        <v>24</v>
      </c>
      <c r="AA1233" s="39" t="s">
        <v>390</v>
      </c>
      <c r="AB1233" s="36" t="s">
        <v>577</v>
      </c>
      <c r="AC1233">
        <v>2</v>
      </c>
      <c r="AD1233">
        <v>83</v>
      </c>
      <c r="AE1233" s="37" t="s">
        <v>531</v>
      </c>
      <c r="AF1233">
        <v>6</v>
      </c>
      <c r="AG1233">
        <v>5</v>
      </c>
      <c r="AH1233">
        <v>5</v>
      </c>
      <c r="AL1233" t="s">
        <v>385</v>
      </c>
      <c r="AX1233" t="s">
        <v>1396</v>
      </c>
    </row>
    <row r="1234" spans="1:50" hidden="1" x14ac:dyDescent="0.25">
      <c r="A1234" s="23" t="s">
        <v>238</v>
      </c>
      <c r="B1234" s="18" t="s">
        <v>251</v>
      </c>
      <c r="C1234">
        <v>41.49</v>
      </c>
      <c r="D1234">
        <v>40.99</v>
      </c>
      <c r="E1234" s="106">
        <v>13</v>
      </c>
      <c r="G1234">
        <v>7</v>
      </c>
      <c r="H1234">
        <v>14</v>
      </c>
      <c r="J1234" s="60" t="s">
        <v>125</v>
      </c>
      <c r="K1234" s="56" t="s">
        <v>352</v>
      </c>
      <c r="L1234" s="21" t="s">
        <v>85</v>
      </c>
      <c r="M1234" s="97"/>
      <c r="N1234">
        <v>117</v>
      </c>
      <c r="O1234">
        <v>125</v>
      </c>
      <c r="P1234">
        <v>1160</v>
      </c>
      <c r="S1234">
        <v>20</v>
      </c>
      <c r="U1234" s="30" t="str">
        <f>VLOOKUP(AF1234, method!$A$1:$B$15, 2, 0)</f>
        <v>放頭</v>
      </c>
      <c r="V1234">
        <v>1650</v>
      </c>
      <c r="W1234">
        <v>1</v>
      </c>
      <c r="X1234">
        <v>27</v>
      </c>
      <c r="Y1234">
        <v>6</v>
      </c>
      <c r="Z1234">
        <v>26</v>
      </c>
      <c r="AA1234" s="41" t="s">
        <v>400</v>
      </c>
      <c r="AB1234" s="35" t="s">
        <v>377</v>
      </c>
      <c r="AC1234">
        <v>3</v>
      </c>
      <c r="AD1234">
        <v>85</v>
      </c>
      <c r="AE1234" s="37">
        <v>23</v>
      </c>
      <c r="AF1234">
        <v>2</v>
      </c>
      <c r="AG1234">
        <v>2</v>
      </c>
      <c r="AH1234">
        <v>5</v>
      </c>
      <c r="AI1234">
        <v>13</v>
      </c>
      <c r="AL1234" t="s">
        <v>18</v>
      </c>
      <c r="AX1234" t="s">
        <v>1396</v>
      </c>
    </row>
    <row r="1235" spans="1:50" hidden="1" x14ac:dyDescent="0.25">
      <c r="A1235" s="23" t="s">
        <v>238</v>
      </c>
      <c r="B1235" s="18" t="s">
        <v>251</v>
      </c>
      <c r="C1235">
        <v>8.6</v>
      </c>
      <c r="D1235">
        <v>8.2999999999999989</v>
      </c>
      <c r="E1235" s="106">
        <v>5</v>
      </c>
      <c r="G1235">
        <v>7</v>
      </c>
      <c r="H1235">
        <v>1</v>
      </c>
      <c r="J1235" s="60" t="s">
        <v>125</v>
      </c>
      <c r="K1235" s="75" t="s">
        <v>346</v>
      </c>
      <c r="L1235" s="21" t="s">
        <v>85</v>
      </c>
      <c r="M1235" s="97"/>
      <c r="N1235">
        <v>117</v>
      </c>
      <c r="O1235">
        <v>133</v>
      </c>
      <c r="P1235">
        <v>1148</v>
      </c>
      <c r="S1235">
        <v>4.2</v>
      </c>
      <c r="U1235" s="32" t="str">
        <f>VLOOKUP(AF1235, method!$A$1:$B$15, 2, 0)</f>
        <v>中前</v>
      </c>
      <c r="V1235">
        <v>1200</v>
      </c>
      <c r="W1235">
        <v>1</v>
      </c>
      <c r="X1235">
        <v>13</v>
      </c>
      <c r="Y1235">
        <v>6</v>
      </c>
      <c r="Z1235">
        <v>26</v>
      </c>
      <c r="AA1235" s="41" t="s">
        <v>400</v>
      </c>
      <c r="AB1235" s="36" t="s">
        <v>782</v>
      </c>
      <c r="AC1235">
        <v>3</v>
      </c>
      <c r="AD1235">
        <v>85</v>
      </c>
      <c r="AE1235" s="37" t="s">
        <v>423</v>
      </c>
      <c r="AF1235">
        <v>7</v>
      </c>
      <c r="AG1235">
        <v>8</v>
      </c>
      <c r="AH1235">
        <v>5</v>
      </c>
      <c r="AL1235" t="s">
        <v>18</v>
      </c>
      <c r="AX1235" t="s">
        <v>1396</v>
      </c>
    </row>
    <row r="1236" spans="1:50" hidden="1" x14ac:dyDescent="0.25">
      <c r="A1236" s="23" t="s">
        <v>238</v>
      </c>
      <c r="B1236" s="18" t="s">
        <v>251</v>
      </c>
      <c r="C1236">
        <v>9.81</v>
      </c>
      <c r="D1236">
        <v>9.7099999999999991</v>
      </c>
      <c r="E1236" s="107">
        <v>2</v>
      </c>
      <c r="F1236" s="90"/>
      <c r="G1236">
        <v>7</v>
      </c>
      <c r="H1236">
        <v>3</v>
      </c>
      <c r="J1236" s="60" t="s">
        <v>125</v>
      </c>
      <c r="K1236" s="56" t="s">
        <v>352</v>
      </c>
      <c r="L1236" s="21" t="s">
        <v>85</v>
      </c>
      <c r="M1236" s="97"/>
      <c r="N1236">
        <v>117</v>
      </c>
      <c r="O1236">
        <v>125</v>
      </c>
      <c r="P1236">
        <v>1149</v>
      </c>
      <c r="S1236">
        <v>4.4000000000000004</v>
      </c>
      <c r="U1236" s="31" t="str">
        <f>VLOOKUP(AF1236, method!$A$1:$B$15, 2, 0)</f>
        <v>中後</v>
      </c>
      <c r="V1236">
        <v>1200</v>
      </c>
      <c r="W1236">
        <v>1</v>
      </c>
      <c r="X1236">
        <v>6</v>
      </c>
      <c r="Y1236">
        <v>5</v>
      </c>
      <c r="Z1236">
        <v>26</v>
      </c>
      <c r="AA1236" s="41" t="s">
        <v>400</v>
      </c>
      <c r="AB1236" s="35" t="s">
        <v>377</v>
      </c>
      <c r="AC1236">
        <v>3</v>
      </c>
      <c r="AD1236">
        <v>85</v>
      </c>
      <c r="AE1236" s="37" t="s">
        <v>416</v>
      </c>
      <c r="AF1236">
        <v>10</v>
      </c>
      <c r="AG1236">
        <v>9</v>
      </c>
      <c r="AH1236">
        <v>2</v>
      </c>
      <c r="AL1236" t="s">
        <v>18</v>
      </c>
      <c r="AX1236" t="s">
        <v>1396</v>
      </c>
    </row>
    <row r="1237" spans="1:50" hidden="1" x14ac:dyDescent="0.25">
      <c r="A1237" s="23" t="s">
        <v>238</v>
      </c>
      <c r="B1237" s="18" t="s">
        <v>251</v>
      </c>
      <c r="C1237">
        <v>8.3699999999999992</v>
      </c>
      <c r="D1237">
        <v>7.9699999999999989</v>
      </c>
      <c r="E1237" s="107">
        <v>1</v>
      </c>
      <c r="F1237" s="90"/>
      <c r="G1237">
        <v>7</v>
      </c>
      <c r="H1237">
        <v>4</v>
      </c>
      <c r="J1237" s="60" t="s">
        <v>125</v>
      </c>
      <c r="K1237" s="47" t="s">
        <v>32</v>
      </c>
      <c r="L1237" s="21" t="s">
        <v>85</v>
      </c>
      <c r="M1237" s="97"/>
      <c r="N1237">
        <v>117</v>
      </c>
      <c r="O1237">
        <v>129</v>
      </c>
      <c r="P1237">
        <v>1151</v>
      </c>
      <c r="S1237">
        <v>2.2000000000000002</v>
      </c>
      <c r="U1237" s="32" t="str">
        <f>VLOOKUP(AF1237, method!$A$1:$B$15, 2, 0)</f>
        <v>中前</v>
      </c>
      <c r="V1237">
        <v>1200</v>
      </c>
      <c r="W1237">
        <v>1</v>
      </c>
      <c r="X1237">
        <v>1</v>
      </c>
      <c r="Y1237">
        <v>4</v>
      </c>
      <c r="Z1237">
        <v>26</v>
      </c>
      <c r="AA1237" s="41" t="s">
        <v>400</v>
      </c>
      <c r="AB1237" s="35" t="s">
        <v>377</v>
      </c>
      <c r="AC1237">
        <v>3</v>
      </c>
      <c r="AD1237">
        <v>79</v>
      </c>
      <c r="AE1237" s="38" t="s">
        <v>461</v>
      </c>
      <c r="AF1237">
        <v>4</v>
      </c>
      <c r="AG1237">
        <v>4</v>
      </c>
      <c r="AH1237">
        <v>1</v>
      </c>
      <c r="AL1237" t="s">
        <v>18</v>
      </c>
      <c r="AX1237" t="s">
        <v>1396</v>
      </c>
    </row>
    <row r="1238" spans="1:50" hidden="1" x14ac:dyDescent="0.25">
      <c r="A1238" s="23" t="s">
        <v>238</v>
      </c>
      <c r="B1238" s="18" t="s">
        <v>251</v>
      </c>
      <c r="C1238">
        <v>7.88</v>
      </c>
      <c r="D1238">
        <v>7.78</v>
      </c>
      <c r="E1238" s="107">
        <v>2</v>
      </c>
      <c r="F1238" s="90"/>
      <c r="G1238">
        <v>7</v>
      </c>
      <c r="H1238">
        <v>1</v>
      </c>
      <c r="J1238" s="60" t="s">
        <v>125</v>
      </c>
      <c r="K1238" s="47" t="s">
        <v>32</v>
      </c>
      <c r="L1238" s="21" t="s">
        <v>85</v>
      </c>
      <c r="M1238" s="97"/>
      <c r="N1238">
        <v>117</v>
      </c>
      <c r="O1238">
        <v>127</v>
      </c>
      <c r="P1238">
        <v>1155</v>
      </c>
      <c r="S1238">
        <v>5.9</v>
      </c>
      <c r="U1238" s="30" t="str">
        <f>VLOOKUP(AF1238, method!$A$1:$B$15, 2, 0)</f>
        <v>放頭</v>
      </c>
      <c r="V1238">
        <v>1200</v>
      </c>
      <c r="W1238">
        <v>1</v>
      </c>
      <c r="X1238">
        <v>8</v>
      </c>
      <c r="Y1238">
        <v>3</v>
      </c>
      <c r="Z1238">
        <v>26</v>
      </c>
      <c r="AA1238" s="41" t="s">
        <v>400</v>
      </c>
      <c r="AB1238" s="35" t="s">
        <v>377</v>
      </c>
      <c r="AC1238">
        <v>3</v>
      </c>
      <c r="AD1238">
        <v>77</v>
      </c>
      <c r="AE1238" s="38" t="s">
        <v>470</v>
      </c>
      <c r="AF1238">
        <v>2</v>
      </c>
      <c r="AG1238">
        <v>2</v>
      </c>
      <c r="AH1238">
        <v>2</v>
      </c>
      <c r="AL1238" t="s">
        <v>18</v>
      </c>
      <c r="AX1238" t="s">
        <v>1396</v>
      </c>
    </row>
    <row r="1239" spans="1:50" hidden="1" x14ac:dyDescent="0.25">
      <c r="A1239" s="23" t="s">
        <v>238</v>
      </c>
      <c r="B1239" s="18" t="s">
        <v>251</v>
      </c>
      <c r="C1239">
        <v>8.41</v>
      </c>
      <c r="D1239">
        <v>7.91</v>
      </c>
      <c r="E1239" s="106">
        <v>5</v>
      </c>
      <c r="G1239">
        <v>7</v>
      </c>
      <c r="H1239">
        <v>8</v>
      </c>
      <c r="J1239" s="60" t="s">
        <v>125</v>
      </c>
      <c r="K1239" s="47" t="s">
        <v>32</v>
      </c>
      <c r="L1239" s="21" t="s">
        <v>85</v>
      </c>
      <c r="M1239" s="97"/>
      <c r="N1239">
        <v>117</v>
      </c>
      <c r="O1239">
        <v>131</v>
      </c>
      <c r="P1239">
        <v>1168</v>
      </c>
      <c r="S1239">
        <v>2.4</v>
      </c>
      <c r="U1239" s="31" t="str">
        <f>VLOOKUP(AF1239, method!$A$1:$B$15, 2, 0)</f>
        <v>中後</v>
      </c>
      <c r="V1239">
        <v>1200</v>
      </c>
      <c r="W1239">
        <v>1</v>
      </c>
      <c r="X1239">
        <v>8</v>
      </c>
      <c r="Y1239">
        <v>2</v>
      </c>
      <c r="Z1239">
        <v>26</v>
      </c>
      <c r="AA1239" s="41" t="s">
        <v>400</v>
      </c>
      <c r="AB1239" s="35" t="s">
        <v>377</v>
      </c>
      <c r="AC1239">
        <v>3</v>
      </c>
      <c r="AD1239">
        <v>77</v>
      </c>
      <c r="AE1239" s="37" t="s">
        <v>467</v>
      </c>
      <c r="AF1239">
        <v>9</v>
      </c>
      <c r="AG1239">
        <v>12</v>
      </c>
      <c r="AH1239">
        <v>5</v>
      </c>
      <c r="AL1239" t="s">
        <v>18</v>
      </c>
      <c r="AX1239" t="s">
        <v>1396</v>
      </c>
    </row>
    <row r="1240" spans="1:50" hidden="1" x14ac:dyDescent="0.25">
      <c r="A1240" s="23" t="s">
        <v>238</v>
      </c>
      <c r="B1240" s="18" t="s">
        <v>251</v>
      </c>
      <c r="C1240">
        <v>7.87</v>
      </c>
      <c r="D1240">
        <v>7.87</v>
      </c>
      <c r="E1240" s="107">
        <v>1</v>
      </c>
      <c r="F1240" s="90"/>
      <c r="G1240">
        <v>7</v>
      </c>
      <c r="H1240">
        <v>3</v>
      </c>
      <c r="J1240" s="60" t="s">
        <v>125</v>
      </c>
      <c r="K1240" s="47" t="s">
        <v>32</v>
      </c>
      <c r="L1240" s="21" t="s">
        <v>85</v>
      </c>
      <c r="M1240" s="97"/>
      <c r="N1240">
        <v>117</v>
      </c>
      <c r="O1240">
        <v>123</v>
      </c>
      <c r="P1240">
        <v>1168</v>
      </c>
      <c r="S1240">
        <v>3</v>
      </c>
      <c r="U1240" s="30" t="str">
        <f>VLOOKUP(AF1240, method!$A$1:$B$15, 2, 0)</f>
        <v>放頭</v>
      </c>
      <c r="V1240">
        <v>1200</v>
      </c>
      <c r="W1240">
        <v>1</v>
      </c>
      <c r="X1240">
        <v>4</v>
      </c>
      <c r="Y1240">
        <v>1</v>
      </c>
      <c r="Z1240">
        <v>26</v>
      </c>
      <c r="AA1240" s="41" t="s">
        <v>400</v>
      </c>
      <c r="AB1240" s="35" t="s">
        <v>377</v>
      </c>
      <c r="AC1240">
        <v>3</v>
      </c>
      <c r="AD1240">
        <v>69</v>
      </c>
      <c r="AE1240" s="38">
        <v>2</v>
      </c>
      <c r="AF1240">
        <v>2</v>
      </c>
      <c r="AG1240">
        <v>2</v>
      </c>
      <c r="AH1240">
        <v>1</v>
      </c>
      <c r="AL1240" t="s">
        <v>18</v>
      </c>
      <c r="AX1240" t="s">
        <v>1396</v>
      </c>
    </row>
    <row r="1241" spans="1:50" hidden="1" x14ac:dyDescent="0.25">
      <c r="A1241" s="23" t="s">
        <v>238</v>
      </c>
      <c r="B1241" s="18" t="s">
        <v>251</v>
      </c>
      <c r="C1241">
        <v>8.15</v>
      </c>
      <c r="D1241">
        <v>8.0500000000000007</v>
      </c>
      <c r="E1241" s="15">
        <v>1</v>
      </c>
      <c r="F1241" s="90"/>
      <c r="G1241">
        <v>7</v>
      </c>
      <c r="H1241">
        <v>10</v>
      </c>
      <c r="J1241" s="60" t="s">
        <v>125</v>
      </c>
      <c r="K1241" s="78" t="s">
        <v>599</v>
      </c>
      <c r="L1241" s="21" t="s">
        <v>85</v>
      </c>
      <c r="M1241" s="97"/>
      <c r="N1241">
        <v>117</v>
      </c>
      <c r="O1241">
        <v>120</v>
      </c>
      <c r="P1241">
        <v>1165</v>
      </c>
      <c r="S1241">
        <v>9</v>
      </c>
      <c r="U1241" s="32" t="str">
        <f>VLOOKUP(AF1241, method!$A$1:$B$15, 2, 0)</f>
        <v>中前</v>
      </c>
      <c r="V1241">
        <v>1200</v>
      </c>
      <c r="W1241">
        <v>1</v>
      </c>
      <c r="X1241">
        <v>30</v>
      </c>
      <c r="Y1241">
        <v>11</v>
      </c>
      <c r="Z1241">
        <v>25</v>
      </c>
      <c r="AA1241" s="41" t="s">
        <v>400</v>
      </c>
      <c r="AB1241" s="35" t="s">
        <v>377</v>
      </c>
      <c r="AC1241">
        <v>3</v>
      </c>
      <c r="AD1241">
        <v>62</v>
      </c>
      <c r="AE1241" s="38" t="s">
        <v>468</v>
      </c>
      <c r="AF1241">
        <v>6</v>
      </c>
      <c r="AG1241">
        <v>6</v>
      </c>
      <c r="AH1241">
        <v>1</v>
      </c>
      <c r="AL1241" t="s">
        <v>18</v>
      </c>
      <c r="AX1241" t="s">
        <v>1396</v>
      </c>
    </row>
    <row r="1242" spans="1:50" hidden="1" x14ac:dyDescent="0.25">
      <c r="A1242" s="23" t="s">
        <v>238</v>
      </c>
      <c r="B1242" s="18" t="s">
        <v>251</v>
      </c>
      <c r="C1242">
        <v>39.28</v>
      </c>
      <c r="D1242">
        <v>39.380000000000003</v>
      </c>
      <c r="E1242">
        <v>6</v>
      </c>
      <c r="G1242">
        <v>7</v>
      </c>
      <c r="H1242">
        <v>3</v>
      </c>
      <c r="J1242" s="60" t="s">
        <v>125</v>
      </c>
      <c r="K1242" s="78" t="s">
        <v>599</v>
      </c>
      <c r="L1242" s="21" t="s">
        <v>85</v>
      </c>
      <c r="M1242" s="97"/>
      <c r="N1242">
        <v>117</v>
      </c>
      <c r="O1242">
        <v>119</v>
      </c>
      <c r="P1242">
        <v>1163</v>
      </c>
      <c r="S1242">
        <v>3.7</v>
      </c>
      <c r="U1242" s="30" t="str">
        <f>VLOOKUP(AF1242, method!$A$1:$B$15, 2, 0)</f>
        <v>放頭</v>
      </c>
      <c r="V1242">
        <v>1650</v>
      </c>
      <c r="W1242">
        <v>1</v>
      </c>
      <c r="X1242">
        <v>5</v>
      </c>
      <c r="Y1242">
        <v>11</v>
      </c>
      <c r="Z1242">
        <v>25</v>
      </c>
      <c r="AA1242" s="40" t="s">
        <v>446</v>
      </c>
      <c r="AB1242" s="35" t="s">
        <v>370</v>
      </c>
      <c r="AC1242">
        <v>3</v>
      </c>
      <c r="AD1242">
        <v>63</v>
      </c>
      <c r="AE1242" s="38" t="s">
        <v>550</v>
      </c>
      <c r="AF1242">
        <v>3</v>
      </c>
      <c r="AG1242">
        <v>3</v>
      </c>
      <c r="AH1242">
        <v>3</v>
      </c>
      <c r="AI1242">
        <v>6</v>
      </c>
      <c r="AL1242" t="s">
        <v>18</v>
      </c>
      <c r="AX1242" t="s">
        <v>1396</v>
      </c>
    </row>
    <row r="1243" spans="1:50" hidden="1" x14ac:dyDescent="0.25">
      <c r="A1243" s="23" t="s">
        <v>238</v>
      </c>
      <c r="B1243" s="18" t="s">
        <v>251</v>
      </c>
      <c r="C1243">
        <v>9.32</v>
      </c>
      <c r="D1243">
        <v>9.32</v>
      </c>
      <c r="E1243" s="15">
        <v>3</v>
      </c>
      <c r="F1243" s="90"/>
      <c r="G1243">
        <v>7</v>
      </c>
      <c r="H1243">
        <v>7</v>
      </c>
      <c r="J1243" s="60" t="s">
        <v>125</v>
      </c>
      <c r="K1243" s="60" t="s">
        <v>125</v>
      </c>
      <c r="L1243" s="21" t="s">
        <v>85</v>
      </c>
      <c r="M1243" s="97"/>
      <c r="N1243">
        <v>117</v>
      </c>
      <c r="O1243">
        <v>118</v>
      </c>
      <c r="P1243">
        <v>1153</v>
      </c>
      <c r="S1243">
        <v>8.6</v>
      </c>
      <c r="U1243" s="32" t="str">
        <f>VLOOKUP(AF1243, method!$A$1:$B$15, 2, 0)</f>
        <v>中前</v>
      </c>
      <c r="V1243">
        <v>1200</v>
      </c>
      <c r="W1243">
        <v>1</v>
      </c>
      <c r="X1243">
        <v>8</v>
      </c>
      <c r="Y1243">
        <v>10</v>
      </c>
      <c r="Z1243">
        <v>25</v>
      </c>
      <c r="AA1243" s="40" t="s">
        <v>446</v>
      </c>
      <c r="AB1243" s="35" t="s">
        <v>370</v>
      </c>
      <c r="AC1243">
        <v>3</v>
      </c>
      <c r="AD1243">
        <v>63</v>
      </c>
      <c r="AE1243" s="38" t="s">
        <v>550</v>
      </c>
      <c r="AF1243">
        <v>4</v>
      </c>
      <c r="AG1243">
        <v>5</v>
      </c>
      <c r="AH1243">
        <v>3</v>
      </c>
      <c r="AL1243" t="s">
        <v>18</v>
      </c>
      <c r="AX1243" t="s">
        <v>1396</v>
      </c>
    </row>
    <row r="1244" spans="1:50" hidden="1" x14ac:dyDescent="0.25">
      <c r="A1244" s="23" t="s">
        <v>238</v>
      </c>
      <c r="B1244" s="18" t="s">
        <v>251</v>
      </c>
      <c r="C1244">
        <v>10.15</v>
      </c>
      <c r="D1244">
        <v>9.85</v>
      </c>
      <c r="E1244">
        <v>4</v>
      </c>
      <c r="G1244">
        <v>7</v>
      </c>
      <c r="H1244">
        <v>6</v>
      </c>
      <c r="J1244" s="60" t="s">
        <v>125</v>
      </c>
      <c r="K1244" s="60" t="s">
        <v>125</v>
      </c>
      <c r="L1244" s="21" t="s">
        <v>85</v>
      </c>
      <c r="M1244" s="97"/>
      <c r="N1244">
        <v>117</v>
      </c>
      <c r="O1244">
        <v>125</v>
      </c>
      <c r="P1244">
        <v>1141</v>
      </c>
      <c r="S1244">
        <v>3.5</v>
      </c>
      <c r="U1244" s="32" t="str">
        <f>VLOOKUP(AF1244, method!$A$1:$B$15, 2, 0)</f>
        <v>中前</v>
      </c>
      <c r="V1244">
        <v>1200</v>
      </c>
      <c r="W1244">
        <v>1</v>
      </c>
      <c r="X1244">
        <v>21</v>
      </c>
      <c r="Y1244">
        <v>9</v>
      </c>
      <c r="Z1244">
        <v>25</v>
      </c>
      <c r="AA1244" s="39" t="s">
        <v>413</v>
      </c>
      <c r="AB1244" s="36" t="s">
        <v>702</v>
      </c>
      <c r="AC1244">
        <v>3</v>
      </c>
      <c r="AD1244">
        <v>65</v>
      </c>
      <c r="AE1244" s="37" t="s">
        <v>410</v>
      </c>
      <c r="AF1244">
        <v>6</v>
      </c>
      <c r="AG1244">
        <v>6</v>
      </c>
      <c r="AH1244">
        <v>4</v>
      </c>
      <c r="AL1244" t="s">
        <v>789</v>
      </c>
      <c r="AX1244" t="s">
        <v>1396</v>
      </c>
    </row>
    <row r="1245" spans="1:50" hidden="1" x14ac:dyDescent="0.25">
      <c r="A1245" s="23" t="s">
        <v>238</v>
      </c>
      <c r="B1245" s="18" t="s">
        <v>251</v>
      </c>
      <c r="C1245">
        <v>22.29</v>
      </c>
      <c r="D1245">
        <v>21.79</v>
      </c>
      <c r="E1245">
        <v>10</v>
      </c>
      <c r="G1245">
        <v>7</v>
      </c>
      <c r="H1245">
        <v>13</v>
      </c>
      <c r="J1245" s="60" t="s">
        <v>125</v>
      </c>
      <c r="K1245" s="55" t="s">
        <v>69</v>
      </c>
      <c r="L1245" s="21" t="s">
        <v>85</v>
      </c>
      <c r="M1245" s="97"/>
      <c r="N1245">
        <v>117</v>
      </c>
      <c r="O1245">
        <v>125</v>
      </c>
      <c r="P1245">
        <v>1156</v>
      </c>
      <c r="S1245">
        <v>9.1999999999999993</v>
      </c>
      <c r="U1245" s="30" t="str">
        <f>VLOOKUP(AF1245, method!$A$1:$B$15, 2, 0)</f>
        <v>放頭</v>
      </c>
      <c r="V1245" s="42">
        <v>1400</v>
      </c>
      <c r="W1245">
        <v>1</v>
      </c>
      <c r="X1245">
        <v>5</v>
      </c>
      <c r="Y1245">
        <v>7</v>
      </c>
      <c r="Z1245">
        <v>25</v>
      </c>
      <c r="AA1245" s="39" t="s">
        <v>430</v>
      </c>
      <c r="AB1245" s="35" t="s">
        <v>370</v>
      </c>
      <c r="AC1245">
        <v>3</v>
      </c>
      <c r="AD1245">
        <v>67</v>
      </c>
      <c r="AE1245" s="37" t="s">
        <v>570</v>
      </c>
      <c r="AF1245">
        <v>3</v>
      </c>
      <c r="AG1245">
        <v>4</v>
      </c>
      <c r="AH1245">
        <v>3</v>
      </c>
      <c r="AI1245">
        <v>10</v>
      </c>
      <c r="AL1245" t="s">
        <v>66</v>
      </c>
      <c r="AX1245" t="s">
        <v>1396</v>
      </c>
    </row>
    <row r="1246" spans="1:50" hidden="1" x14ac:dyDescent="0.25">
      <c r="A1246" s="23" t="s">
        <v>238</v>
      </c>
      <c r="B1246" s="18" t="s">
        <v>251</v>
      </c>
      <c r="C1246">
        <v>21.67</v>
      </c>
      <c r="D1246">
        <v>21.37</v>
      </c>
      <c r="E1246" s="15">
        <v>2</v>
      </c>
      <c r="F1246" s="90"/>
      <c r="G1246">
        <v>7</v>
      </c>
      <c r="H1246">
        <v>13</v>
      </c>
      <c r="J1246" s="60" t="s">
        <v>125</v>
      </c>
      <c r="K1246" s="55" t="s">
        <v>69</v>
      </c>
      <c r="L1246" s="21" t="s">
        <v>85</v>
      </c>
      <c r="M1246" s="97"/>
      <c r="N1246">
        <v>117</v>
      </c>
      <c r="O1246">
        <v>121</v>
      </c>
      <c r="P1246">
        <v>1164</v>
      </c>
      <c r="S1246">
        <v>11</v>
      </c>
      <c r="U1246" s="32" t="str">
        <f>VLOOKUP(AF1246, method!$A$1:$B$15, 2, 0)</f>
        <v>中前</v>
      </c>
      <c r="V1246" s="42">
        <v>1400</v>
      </c>
      <c r="W1246">
        <v>1</v>
      </c>
      <c r="X1246">
        <v>14</v>
      </c>
      <c r="Y1246">
        <v>6</v>
      </c>
      <c r="Z1246">
        <v>25</v>
      </c>
      <c r="AA1246" s="39" t="s">
        <v>430</v>
      </c>
      <c r="AB1246" s="35" t="s">
        <v>377</v>
      </c>
      <c r="AC1246">
        <v>3</v>
      </c>
      <c r="AD1246">
        <v>66</v>
      </c>
      <c r="AE1246" s="38" t="s">
        <v>550</v>
      </c>
      <c r="AF1246">
        <v>4</v>
      </c>
      <c r="AG1246">
        <v>4</v>
      </c>
      <c r="AH1246">
        <v>3</v>
      </c>
      <c r="AI1246">
        <v>2</v>
      </c>
      <c r="AL1246" t="s">
        <v>66</v>
      </c>
      <c r="AX1246" t="s">
        <v>1396</v>
      </c>
    </row>
    <row r="1247" spans="1:50" hidden="1" x14ac:dyDescent="0.25">
      <c r="A1247" s="23" t="s">
        <v>238</v>
      </c>
      <c r="B1247" s="18" t="s">
        <v>251</v>
      </c>
      <c r="C1247">
        <v>9.7100000000000009</v>
      </c>
      <c r="D1247">
        <v>9.5100000000000016</v>
      </c>
      <c r="E1247" s="15">
        <v>3</v>
      </c>
      <c r="F1247" s="90"/>
      <c r="G1247">
        <v>7</v>
      </c>
      <c r="H1247">
        <v>5</v>
      </c>
      <c r="J1247" s="60" t="s">
        <v>125</v>
      </c>
      <c r="K1247" s="55" t="s">
        <v>69</v>
      </c>
      <c r="L1247" s="21" t="s">
        <v>85</v>
      </c>
      <c r="M1247" s="97"/>
      <c r="N1247">
        <v>117</v>
      </c>
      <c r="O1247">
        <v>122</v>
      </c>
      <c r="P1247">
        <v>1159</v>
      </c>
      <c r="S1247">
        <v>5.7</v>
      </c>
      <c r="U1247" s="32" t="str">
        <f>VLOOKUP(AF1247, method!$A$1:$B$15, 2, 0)</f>
        <v>中前</v>
      </c>
      <c r="V1247">
        <v>1200</v>
      </c>
      <c r="W1247">
        <v>1</v>
      </c>
      <c r="X1247">
        <v>21</v>
      </c>
      <c r="Y1247">
        <v>5</v>
      </c>
      <c r="Z1247">
        <v>25</v>
      </c>
      <c r="AA1247" s="40" t="s">
        <v>398</v>
      </c>
      <c r="AB1247" s="35" t="s">
        <v>370</v>
      </c>
      <c r="AC1247">
        <v>3</v>
      </c>
      <c r="AD1247">
        <v>65</v>
      </c>
      <c r="AE1247" s="38" t="s">
        <v>470</v>
      </c>
      <c r="AF1247">
        <v>6</v>
      </c>
      <c r="AG1247">
        <v>6</v>
      </c>
      <c r="AH1247">
        <v>3</v>
      </c>
      <c r="AL1247" t="s">
        <v>66</v>
      </c>
      <c r="AX1247" t="s">
        <v>1396</v>
      </c>
    </row>
    <row r="1248" spans="1:50" hidden="1" x14ac:dyDescent="0.25">
      <c r="A1248" s="23" t="s">
        <v>238</v>
      </c>
      <c r="B1248" s="18" t="s">
        <v>251</v>
      </c>
      <c r="C1248">
        <v>9.48</v>
      </c>
      <c r="D1248">
        <v>9.1800000000000015</v>
      </c>
      <c r="E1248" s="15">
        <v>2</v>
      </c>
      <c r="F1248" s="90"/>
      <c r="G1248">
        <v>7</v>
      </c>
      <c r="H1248">
        <v>11</v>
      </c>
      <c r="J1248" s="60" t="s">
        <v>125</v>
      </c>
      <c r="K1248" s="55" t="s">
        <v>69</v>
      </c>
      <c r="L1248" s="21" t="s">
        <v>85</v>
      </c>
      <c r="M1248" s="97"/>
      <c r="N1248">
        <v>117</v>
      </c>
      <c r="O1248">
        <v>120</v>
      </c>
      <c r="P1248">
        <v>1155</v>
      </c>
      <c r="S1248">
        <v>9.8000000000000007</v>
      </c>
      <c r="U1248" s="31" t="str">
        <f>VLOOKUP(AF1248, method!$A$1:$B$15, 2, 0)</f>
        <v>中後</v>
      </c>
      <c r="V1248">
        <v>1200</v>
      </c>
      <c r="W1248">
        <v>1</v>
      </c>
      <c r="X1248">
        <v>30</v>
      </c>
      <c r="Y1248">
        <v>4</v>
      </c>
      <c r="Z1248">
        <v>25</v>
      </c>
      <c r="AA1248" s="40" t="s">
        <v>446</v>
      </c>
      <c r="AB1248" s="35" t="s">
        <v>370</v>
      </c>
      <c r="AC1248">
        <v>3</v>
      </c>
      <c r="AD1248">
        <v>62</v>
      </c>
      <c r="AE1248" s="38" t="s">
        <v>579</v>
      </c>
      <c r="AF1248">
        <v>9</v>
      </c>
      <c r="AG1248">
        <v>7</v>
      </c>
      <c r="AH1248">
        <v>2</v>
      </c>
      <c r="AL1248" t="s">
        <v>790</v>
      </c>
      <c r="AX1248" t="s">
        <v>1396</v>
      </c>
    </row>
    <row r="1249" spans="1:50" hidden="1" x14ac:dyDescent="0.25">
      <c r="A1249" s="23" t="s">
        <v>238</v>
      </c>
      <c r="B1249" s="18" t="s">
        <v>251</v>
      </c>
      <c r="C1249">
        <v>9.4</v>
      </c>
      <c r="D1249">
        <v>9.5</v>
      </c>
      <c r="E1249" s="15">
        <v>3</v>
      </c>
      <c r="F1249" s="90"/>
      <c r="G1249">
        <v>7</v>
      </c>
      <c r="H1249">
        <v>1</v>
      </c>
      <c r="J1249" s="60" t="s">
        <v>125</v>
      </c>
      <c r="K1249" s="55" t="s">
        <v>69</v>
      </c>
      <c r="L1249" s="21" t="s">
        <v>85</v>
      </c>
      <c r="M1249" s="97"/>
      <c r="N1249">
        <v>117</v>
      </c>
      <c r="O1249">
        <v>121</v>
      </c>
      <c r="P1249">
        <v>1167</v>
      </c>
      <c r="S1249">
        <v>4.3</v>
      </c>
      <c r="U1249" s="30" t="str">
        <f>VLOOKUP(AF1249, method!$A$1:$B$15, 2, 0)</f>
        <v>放頭</v>
      </c>
      <c r="V1249">
        <v>1200</v>
      </c>
      <c r="W1249">
        <v>1</v>
      </c>
      <c r="X1249">
        <v>2</v>
      </c>
      <c r="Y1249">
        <v>4</v>
      </c>
      <c r="Z1249">
        <v>25</v>
      </c>
      <c r="AA1249" s="40" t="s">
        <v>446</v>
      </c>
      <c r="AB1249" s="35" t="s">
        <v>370</v>
      </c>
      <c r="AC1249">
        <v>3</v>
      </c>
      <c r="AD1249">
        <v>61</v>
      </c>
      <c r="AE1249" s="38" t="s">
        <v>470</v>
      </c>
      <c r="AF1249">
        <v>3</v>
      </c>
      <c r="AG1249">
        <v>3</v>
      </c>
      <c r="AH1249">
        <v>3</v>
      </c>
      <c r="AL1249" t="s">
        <v>708</v>
      </c>
      <c r="AX1249" t="s">
        <v>1396</v>
      </c>
    </row>
    <row r="1250" spans="1:50" hidden="1" x14ac:dyDescent="0.25">
      <c r="A1250" s="23" t="s">
        <v>238</v>
      </c>
      <c r="B1250" s="18" t="s">
        <v>251</v>
      </c>
      <c r="C1250">
        <v>23.9</v>
      </c>
      <c r="D1250">
        <v>23.799999999999997</v>
      </c>
      <c r="E1250">
        <v>9</v>
      </c>
      <c r="G1250">
        <v>7</v>
      </c>
      <c r="H1250">
        <v>5</v>
      </c>
      <c r="J1250" s="60" t="s">
        <v>125</v>
      </c>
      <c r="K1250" s="62" t="s">
        <v>154</v>
      </c>
      <c r="L1250" s="21" t="s">
        <v>85</v>
      </c>
      <c r="M1250" s="97"/>
      <c r="N1250">
        <v>117</v>
      </c>
      <c r="O1250">
        <v>121</v>
      </c>
      <c r="P1250">
        <v>1163</v>
      </c>
      <c r="S1250">
        <v>5.2</v>
      </c>
      <c r="U1250" s="32" t="str">
        <f>VLOOKUP(AF1250, method!$A$1:$B$15, 2, 0)</f>
        <v>中前</v>
      </c>
      <c r="V1250" s="42">
        <v>1400</v>
      </c>
      <c r="W1250">
        <v>1</v>
      </c>
      <c r="X1250">
        <v>15</v>
      </c>
      <c r="Y1250">
        <v>3</v>
      </c>
      <c r="Z1250">
        <v>25</v>
      </c>
      <c r="AA1250" s="39" t="s">
        <v>430</v>
      </c>
      <c r="AB1250" s="36" t="s">
        <v>459</v>
      </c>
      <c r="AC1250">
        <v>3</v>
      </c>
      <c r="AD1250">
        <v>63</v>
      </c>
      <c r="AE1250" s="37" t="s">
        <v>467</v>
      </c>
      <c r="AF1250">
        <v>4</v>
      </c>
      <c r="AG1250">
        <v>5</v>
      </c>
      <c r="AH1250">
        <v>4</v>
      </c>
      <c r="AI1250">
        <v>9</v>
      </c>
      <c r="AL1250" t="s">
        <v>708</v>
      </c>
      <c r="AX1250" t="s">
        <v>1396</v>
      </c>
    </row>
    <row r="1251" spans="1:50" hidden="1" x14ac:dyDescent="0.25">
      <c r="A1251" s="23" t="s">
        <v>238</v>
      </c>
      <c r="B1251" s="18" t="s">
        <v>251</v>
      </c>
      <c r="C1251">
        <v>21.8</v>
      </c>
      <c r="D1251">
        <v>21.9</v>
      </c>
      <c r="E1251" s="15">
        <v>3</v>
      </c>
      <c r="F1251" s="90"/>
      <c r="G1251">
        <v>7</v>
      </c>
      <c r="H1251">
        <v>2</v>
      </c>
      <c r="J1251" s="60" t="s">
        <v>125</v>
      </c>
      <c r="K1251" s="62" t="s">
        <v>154</v>
      </c>
      <c r="L1251" s="21" t="s">
        <v>85</v>
      </c>
      <c r="M1251" s="97"/>
      <c r="N1251">
        <v>117</v>
      </c>
      <c r="O1251">
        <v>119</v>
      </c>
      <c r="P1251">
        <v>1165</v>
      </c>
      <c r="S1251">
        <v>8.9</v>
      </c>
      <c r="U1251" s="32" t="str">
        <f>VLOOKUP(AF1251, method!$A$1:$B$15, 2, 0)</f>
        <v>中前</v>
      </c>
      <c r="V1251" s="42">
        <v>1400</v>
      </c>
      <c r="W1251">
        <v>1</v>
      </c>
      <c r="X1251">
        <v>23</v>
      </c>
      <c r="Y1251">
        <v>2</v>
      </c>
      <c r="Z1251">
        <v>25</v>
      </c>
      <c r="AA1251" s="39" t="s">
        <v>369</v>
      </c>
      <c r="AB1251" s="35" t="s">
        <v>377</v>
      </c>
      <c r="AC1251">
        <v>3</v>
      </c>
      <c r="AD1251">
        <v>63</v>
      </c>
      <c r="AE1251" s="38" t="s">
        <v>463</v>
      </c>
      <c r="AF1251">
        <v>6</v>
      </c>
      <c r="AG1251">
        <v>5</v>
      </c>
      <c r="AH1251">
        <v>5</v>
      </c>
      <c r="AI1251">
        <v>3</v>
      </c>
      <c r="AL1251" t="s">
        <v>791</v>
      </c>
      <c r="AX1251" t="s">
        <v>1396</v>
      </c>
    </row>
    <row r="1252" spans="1:50" hidden="1" x14ac:dyDescent="0.25">
      <c r="A1252" s="23" t="s">
        <v>238</v>
      </c>
      <c r="B1252" s="18" t="s">
        <v>251</v>
      </c>
      <c r="C1252">
        <v>9.9</v>
      </c>
      <c r="D1252">
        <v>9.6000000000000014</v>
      </c>
      <c r="E1252">
        <v>4</v>
      </c>
      <c r="G1252">
        <v>7</v>
      </c>
      <c r="H1252">
        <v>13</v>
      </c>
      <c r="J1252" s="60" t="s">
        <v>125</v>
      </c>
      <c r="K1252" s="55" t="s">
        <v>69</v>
      </c>
      <c r="L1252" s="21" t="s">
        <v>85</v>
      </c>
      <c r="M1252" s="97"/>
      <c r="N1252">
        <v>117</v>
      </c>
      <c r="O1252">
        <v>120</v>
      </c>
      <c r="P1252">
        <v>1181</v>
      </c>
      <c r="S1252">
        <v>12</v>
      </c>
      <c r="U1252" s="33" t="str">
        <f>VLOOKUP(AF1252, method!$A$1:$B$15, 2, 0)</f>
        <v>留後</v>
      </c>
      <c r="V1252">
        <v>1200</v>
      </c>
      <c r="W1252">
        <v>1</v>
      </c>
      <c r="X1252">
        <v>19</v>
      </c>
      <c r="Y1252">
        <v>1</v>
      </c>
      <c r="Z1252">
        <v>25</v>
      </c>
      <c r="AA1252" s="39" t="s">
        <v>369</v>
      </c>
      <c r="AB1252" s="35" t="s">
        <v>370</v>
      </c>
      <c r="AC1252">
        <v>3</v>
      </c>
      <c r="AD1252">
        <v>63</v>
      </c>
      <c r="AE1252" s="38">
        <v>2</v>
      </c>
      <c r="AF1252">
        <v>11</v>
      </c>
      <c r="AG1252">
        <v>11</v>
      </c>
      <c r="AH1252">
        <v>4</v>
      </c>
      <c r="AL1252" t="s">
        <v>314</v>
      </c>
      <c r="AX1252" t="s">
        <v>1396</v>
      </c>
    </row>
    <row r="1253" spans="1:50" hidden="1" x14ac:dyDescent="0.25">
      <c r="A1253" s="23" t="s">
        <v>238</v>
      </c>
      <c r="B1253" s="18" t="s">
        <v>251</v>
      </c>
      <c r="C1253">
        <v>9.65</v>
      </c>
      <c r="D1253">
        <v>9.5500000000000007</v>
      </c>
      <c r="E1253">
        <v>5</v>
      </c>
      <c r="G1253">
        <v>7</v>
      </c>
      <c r="H1253">
        <v>7</v>
      </c>
      <c r="J1253" s="60" t="s">
        <v>125</v>
      </c>
      <c r="K1253" s="55" t="s">
        <v>69</v>
      </c>
      <c r="L1253" s="21" t="s">
        <v>85</v>
      </c>
      <c r="M1253" s="97"/>
      <c r="N1253">
        <v>117</v>
      </c>
      <c r="O1253">
        <v>120</v>
      </c>
      <c r="P1253">
        <v>1187</v>
      </c>
      <c r="S1253">
        <v>8.8000000000000007</v>
      </c>
      <c r="U1253" s="31" t="str">
        <f>VLOOKUP(AF1253, method!$A$1:$B$15, 2, 0)</f>
        <v>中後</v>
      </c>
      <c r="V1253">
        <v>1200</v>
      </c>
      <c r="W1253">
        <v>1</v>
      </c>
      <c r="X1253">
        <v>22</v>
      </c>
      <c r="Y1253">
        <v>12</v>
      </c>
      <c r="Z1253">
        <v>24</v>
      </c>
      <c r="AA1253" s="39" t="s">
        <v>384</v>
      </c>
      <c r="AB1253" s="35" t="s">
        <v>377</v>
      </c>
      <c r="AC1253">
        <v>3</v>
      </c>
      <c r="AD1253">
        <v>64</v>
      </c>
      <c r="AE1253" s="38" t="s">
        <v>447</v>
      </c>
      <c r="AF1253">
        <v>9</v>
      </c>
      <c r="AG1253">
        <v>10</v>
      </c>
      <c r="AH1253">
        <v>5</v>
      </c>
      <c r="AL1253" t="s">
        <v>24</v>
      </c>
      <c r="AX1253" t="s">
        <v>1396</v>
      </c>
    </row>
    <row r="1254" spans="1:50" hidden="1" x14ac:dyDescent="0.25">
      <c r="A1254" s="23" t="s">
        <v>238</v>
      </c>
      <c r="B1254" s="18" t="s">
        <v>251</v>
      </c>
      <c r="C1254">
        <v>9.5</v>
      </c>
      <c r="D1254">
        <v>9.2000000000000011</v>
      </c>
      <c r="E1254">
        <v>8</v>
      </c>
      <c r="G1254">
        <v>7</v>
      </c>
      <c r="H1254">
        <v>13</v>
      </c>
      <c r="J1254" s="60" t="s">
        <v>125</v>
      </c>
      <c r="K1254" s="55" t="s">
        <v>69</v>
      </c>
      <c r="L1254" s="21" t="s">
        <v>85</v>
      </c>
      <c r="M1254" s="97"/>
      <c r="N1254">
        <v>117</v>
      </c>
      <c r="O1254">
        <v>121</v>
      </c>
      <c r="P1254">
        <v>1178</v>
      </c>
      <c r="S1254">
        <v>16</v>
      </c>
      <c r="U1254" s="30" t="str">
        <f>VLOOKUP(AF1254, method!$A$1:$B$15, 2, 0)</f>
        <v>放頭</v>
      </c>
      <c r="V1254">
        <v>1200</v>
      </c>
      <c r="W1254">
        <v>1</v>
      </c>
      <c r="X1254">
        <v>8</v>
      </c>
      <c r="Y1254">
        <v>12</v>
      </c>
      <c r="Z1254">
        <v>24</v>
      </c>
      <c r="AA1254" s="39" t="s">
        <v>369</v>
      </c>
      <c r="AB1254" s="35" t="s">
        <v>377</v>
      </c>
      <c r="AC1254">
        <v>3</v>
      </c>
      <c r="AD1254">
        <v>64</v>
      </c>
      <c r="AE1254" s="37" t="s">
        <v>440</v>
      </c>
      <c r="AF1254">
        <v>2</v>
      </c>
      <c r="AG1254">
        <v>2</v>
      </c>
      <c r="AH1254">
        <v>8</v>
      </c>
      <c r="AL1254" t="s">
        <v>24</v>
      </c>
      <c r="AX1254" t="s">
        <v>1396</v>
      </c>
    </row>
    <row r="1255" spans="1:50" hidden="1" x14ac:dyDescent="0.25">
      <c r="A1255" s="23" t="s">
        <v>238</v>
      </c>
      <c r="B1255" s="18" t="s">
        <v>251</v>
      </c>
      <c r="C1255">
        <v>8.91</v>
      </c>
      <c r="D1255">
        <v>9.11</v>
      </c>
      <c r="E1255" s="15">
        <v>2</v>
      </c>
      <c r="F1255" s="90"/>
      <c r="G1255">
        <v>7</v>
      </c>
      <c r="H1255">
        <v>1</v>
      </c>
      <c r="J1255" s="60" t="s">
        <v>125</v>
      </c>
      <c r="K1255" s="55" t="s">
        <v>69</v>
      </c>
      <c r="L1255" s="21" t="s">
        <v>85</v>
      </c>
      <c r="M1255" s="97"/>
      <c r="N1255">
        <v>117</v>
      </c>
      <c r="O1255">
        <v>118</v>
      </c>
      <c r="P1255">
        <v>1183</v>
      </c>
      <c r="S1255">
        <v>22</v>
      </c>
      <c r="U1255" s="32" t="str">
        <f>VLOOKUP(AF1255, method!$A$1:$B$15, 2, 0)</f>
        <v>中前</v>
      </c>
      <c r="V1255">
        <v>1200</v>
      </c>
      <c r="W1255">
        <v>1</v>
      </c>
      <c r="X1255">
        <v>17</v>
      </c>
      <c r="Y1255">
        <v>11</v>
      </c>
      <c r="Z1255">
        <v>24</v>
      </c>
      <c r="AA1255" s="39" t="s">
        <v>390</v>
      </c>
      <c r="AB1255" s="35" t="s">
        <v>377</v>
      </c>
      <c r="AC1255">
        <v>3</v>
      </c>
      <c r="AD1255">
        <v>63</v>
      </c>
      <c r="AE1255" s="38" t="s">
        <v>470</v>
      </c>
      <c r="AF1255">
        <v>4</v>
      </c>
      <c r="AG1255">
        <v>3</v>
      </c>
      <c r="AH1255">
        <v>2</v>
      </c>
      <c r="AL1255" t="s">
        <v>24</v>
      </c>
      <c r="AX1255" t="s">
        <v>1396</v>
      </c>
    </row>
    <row r="1256" spans="1:50" hidden="1" x14ac:dyDescent="0.25">
      <c r="A1256" s="23" t="s">
        <v>238</v>
      </c>
      <c r="B1256" s="18" t="s">
        <v>251</v>
      </c>
      <c r="C1256">
        <v>57.58</v>
      </c>
      <c r="D1256">
        <v>57.48</v>
      </c>
      <c r="E1256">
        <v>7</v>
      </c>
      <c r="G1256">
        <v>7</v>
      </c>
      <c r="H1256">
        <v>5</v>
      </c>
      <c r="J1256" s="60" t="s">
        <v>125</v>
      </c>
      <c r="K1256" s="62" t="s">
        <v>154</v>
      </c>
      <c r="L1256" s="21" t="s">
        <v>85</v>
      </c>
      <c r="M1256" s="97"/>
      <c r="N1256">
        <v>117</v>
      </c>
      <c r="O1256">
        <v>120</v>
      </c>
      <c r="P1256">
        <v>1185</v>
      </c>
      <c r="S1256">
        <v>75</v>
      </c>
      <c r="U1256" s="31" t="str">
        <f>VLOOKUP(AF1256, method!$A$1:$B$15, 2, 0)</f>
        <v>中後</v>
      </c>
      <c r="V1256">
        <v>1000</v>
      </c>
      <c r="W1256">
        <v>0</v>
      </c>
      <c r="X1256">
        <v>27</v>
      </c>
      <c r="Y1256">
        <v>10</v>
      </c>
      <c r="Z1256">
        <v>24</v>
      </c>
      <c r="AA1256" s="40" t="s">
        <v>398</v>
      </c>
      <c r="AB1256" s="35" t="s">
        <v>377</v>
      </c>
      <c r="AC1256">
        <v>3</v>
      </c>
      <c r="AD1256">
        <v>63</v>
      </c>
      <c r="AE1256" s="37" t="s">
        <v>423</v>
      </c>
      <c r="AF1256">
        <v>9</v>
      </c>
      <c r="AG1256">
        <v>11</v>
      </c>
      <c r="AH1256">
        <v>7</v>
      </c>
      <c r="AL1256" t="s">
        <v>411</v>
      </c>
      <c r="AX1256" t="s">
        <v>1396</v>
      </c>
    </row>
    <row r="1257" spans="1:50" x14ac:dyDescent="0.25">
      <c r="A1257" s="23" t="s">
        <v>238</v>
      </c>
      <c r="B1257" s="25" t="s">
        <v>241</v>
      </c>
      <c r="C1257">
        <v>21.69</v>
      </c>
      <c r="D1257">
        <v>21.590000000000003</v>
      </c>
      <c r="E1257" s="106">
        <v>8</v>
      </c>
      <c r="G1257">
        <v>1</v>
      </c>
      <c r="H1257">
        <v>6</v>
      </c>
      <c r="J1257" s="45" t="s">
        <v>22</v>
      </c>
      <c r="K1257" s="45" t="s">
        <v>22</v>
      </c>
      <c r="L1257" s="18" t="s">
        <v>23</v>
      </c>
      <c r="M1257" s="94"/>
      <c r="N1257">
        <v>133</v>
      </c>
      <c r="O1257">
        <v>131</v>
      </c>
      <c r="P1257">
        <v>1198</v>
      </c>
      <c r="S1257">
        <v>11</v>
      </c>
      <c r="U1257" s="31" t="str">
        <f>VLOOKUP(AF1257, method!$A$1:$B$15, 2, 0)</f>
        <v>中後</v>
      </c>
      <c r="V1257" s="42">
        <v>1400</v>
      </c>
      <c r="W1257">
        <v>1</v>
      </c>
      <c r="X1257">
        <v>11</v>
      </c>
      <c r="Y1257">
        <v>1</v>
      </c>
      <c r="Z1257">
        <v>26</v>
      </c>
      <c r="AA1257" s="39" t="s">
        <v>430</v>
      </c>
      <c r="AB1257" s="35" t="s">
        <v>370</v>
      </c>
      <c r="AC1257">
        <v>2</v>
      </c>
      <c r="AD1257">
        <v>96</v>
      </c>
      <c r="AE1257" s="37" t="s">
        <v>473</v>
      </c>
      <c r="AF1257">
        <v>9</v>
      </c>
      <c r="AG1257">
        <v>9</v>
      </c>
      <c r="AH1257">
        <v>12</v>
      </c>
      <c r="AI1257">
        <v>8</v>
      </c>
      <c r="AL1257" t="s">
        <v>385</v>
      </c>
    </row>
    <row r="1258" spans="1:50" x14ac:dyDescent="0.25">
      <c r="A1258" s="23" t="s">
        <v>238</v>
      </c>
      <c r="B1258" s="20" t="s">
        <v>256</v>
      </c>
      <c r="C1258">
        <v>21.69</v>
      </c>
      <c r="D1258">
        <v>21.19</v>
      </c>
      <c r="E1258" s="106">
        <v>5</v>
      </c>
      <c r="G1258">
        <v>5</v>
      </c>
      <c r="H1258">
        <v>10</v>
      </c>
      <c r="J1258" s="62" t="s">
        <v>154</v>
      </c>
      <c r="K1258" s="53" t="s">
        <v>60</v>
      </c>
      <c r="L1258" s="25" t="s">
        <v>138</v>
      </c>
      <c r="M1258" s="101"/>
      <c r="N1258">
        <v>116</v>
      </c>
      <c r="O1258">
        <v>126</v>
      </c>
      <c r="P1258">
        <v>1075</v>
      </c>
      <c r="S1258">
        <v>29</v>
      </c>
      <c r="U1258" s="31" t="str">
        <f>VLOOKUP(AF1258, method!$A$1:$B$15, 2, 0)</f>
        <v>中後</v>
      </c>
      <c r="V1258" s="42">
        <v>1400</v>
      </c>
      <c r="W1258">
        <v>1</v>
      </c>
      <c r="X1258">
        <v>24</v>
      </c>
      <c r="Y1258">
        <v>5</v>
      </c>
      <c r="Z1258">
        <v>26</v>
      </c>
      <c r="AA1258" s="39" t="s">
        <v>369</v>
      </c>
      <c r="AB1258" s="35" t="s">
        <v>370</v>
      </c>
      <c r="AC1258">
        <v>2</v>
      </c>
      <c r="AD1258">
        <v>86</v>
      </c>
      <c r="AE1258" s="38" t="s">
        <v>550</v>
      </c>
      <c r="AF1258">
        <v>10</v>
      </c>
      <c r="AG1258">
        <v>11</v>
      </c>
      <c r="AH1258">
        <v>11</v>
      </c>
      <c r="AI1258">
        <v>5</v>
      </c>
      <c r="AL1258" t="s">
        <v>385</v>
      </c>
    </row>
    <row r="1259" spans="1:50" x14ac:dyDescent="0.25">
      <c r="A1259" s="23" t="s">
        <v>238</v>
      </c>
      <c r="B1259" s="27" t="s">
        <v>245</v>
      </c>
      <c r="C1259">
        <v>21.72</v>
      </c>
      <c r="D1259">
        <v>21.72</v>
      </c>
      <c r="E1259" s="107">
        <v>1</v>
      </c>
      <c r="F1259" s="90"/>
      <c r="G1259">
        <v>6</v>
      </c>
      <c r="H1259">
        <v>2</v>
      </c>
      <c r="J1259" s="48" t="s">
        <v>37</v>
      </c>
      <c r="K1259" s="53" t="s">
        <v>60</v>
      </c>
      <c r="L1259" s="26" t="s">
        <v>61</v>
      </c>
      <c r="M1259" s="102"/>
      <c r="N1259">
        <v>128</v>
      </c>
      <c r="O1259">
        <v>133</v>
      </c>
      <c r="P1259">
        <v>1309</v>
      </c>
      <c r="S1259">
        <v>7.4</v>
      </c>
      <c r="U1259" s="32" t="str">
        <f>VLOOKUP(AF1259, method!$A$1:$B$15, 2, 0)</f>
        <v>中前</v>
      </c>
      <c r="V1259" s="42">
        <v>1400</v>
      </c>
      <c r="W1259">
        <v>1</v>
      </c>
      <c r="X1259">
        <v>1</v>
      </c>
      <c r="Y1259">
        <v>1</v>
      </c>
      <c r="Z1259">
        <v>26</v>
      </c>
      <c r="AA1259" s="39" t="s">
        <v>390</v>
      </c>
      <c r="AB1259" s="35" t="s">
        <v>377</v>
      </c>
      <c r="AC1259">
        <v>3</v>
      </c>
      <c r="AD1259">
        <v>76</v>
      </c>
      <c r="AE1259" s="38" t="s">
        <v>461</v>
      </c>
      <c r="AF1259">
        <v>5</v>
      </c>
      <c r="AG1259">
        <v>4</v>
      </c>
      <c r="AH1259">
        <v>2</v>
      </c>
      <c r="AI1259">
        <v>1</v>
      </c>
      <c r="AL1259" t="s">
        <v>29</v>
      </c>
    </row>
    <row r="1260" spans="1:50" hidden="1" x14ac:dyDescent="0.25">
      <c r="A1260" s="23" t="s">
        <v>238</v>
      </c>
      <c r="B1260" s="19" t="s">
        <v>254</v>
      </c>
      <c r="C1260">
        <v>55.69</v>
      </c>
      <c r="D1260">
        <v>55.29</v>
      </c>
      <c r="E1260" s="106">
        <v>4</v>
      </c>
      <c r="G1260">
        <v>2</v>
      </c>
      <c r="H1260">
        <v>1</v>
      </c>
      <c r="J1260" s="44" t="s">
        <v>347</v>
      </c>
      <c r="K1260" s="55" t="s">
        <v>69</v>
      </c>
      <c r="L1260" s="18" t="s">
        <v>74</v>
      </c>
      <c r="M1260" s="94"/>
      <c r="N1260">
        <v>114</v>
      </c>
      <c r="O1260">
        <v>126</v>
      </c>
      <c r="P1260">
        <v>1111</v>
      </c>
      <c r="S1260">
        <v>14</v>
      </c>
      <c r="U1260" s="30" t="str">
        <f>VLOOKUP(AF1260, method!$A$1:$B$15, 2, 0)</f>
        <v>放頭</v>
      </c>
      <c r="V1260">
        <v>1000</v>
      </c>
      <c r="W1260">
        <v>0</v>
      </c>
      <c r="X1260">
        <v>22</v>
      </c>
      <c r="Y1260">
        <v>2</v>
      </c>
      <c r="Z1260">
        <v>26</v>
      </c>
      <c r="AA1260" s="39" t="s">
        <v>384</v>
      </c>
      <c r="AB1260" s="35" t="s">
        <v>377</v>
      </c>
      <c r="AC1260">
        <v>2</v>
      </c>
      <c r="AD1260">
        <v>91</v>
      </c>
      <c r="AE1260" s="38">
        <v>2</v>
      </c>
      <c r="AF1260">
        <v>2</v>
      </c>
      <c r="AG1260">
        <v>2</v>
      </c>
      <c r="AH1260">
        <v>4</v>
      </c>
      <c r="AL1260" t="s">
        <v>385</v>
      </c>
      <c r="AX1260" t="s">
        <v>1396</v>
      </c>
    </row>
    <row r="1261" spans="1:50" x14ac:dyDescent="0.25">
      <c r="A1261" s="23" t="s">
        <v>238</v>
      </c>
      <c r="B1261" s="19" t="s">
        <v>254</v>
      </c>
      <c r="C1261">
        <v>21.72</v>
      </c>
      <c r="D1261">
        <v>21.12</v>
      </c>
      <c r="E1261" s="106">
        <v>10</v>
      </c>
      <c r="G1261">
        <v>2</v>
      </c>
      <c r="H1261">
        <v>8</v>
      </c>
      <c r="J1261" s="44" t="s">
        <v>347</v>
      </c>
      <c r="K1261" s="74" t="s">
        <v>357</v>
      </c>
      <c r="L1261" s="18" t="s">
        <v>74</v>
      </c>
      <c r="M1261" s="94"/>
      <c r="N1261">
        <v>114</v>
      </c>
      <c r="O1261">
        <v>125</v>
      </c>
      <c r="P1261">
        <v>1104</v>
      </c>
      <c r="S1261">
        <v>14</v>
      </c>
      <c r="U1261" s="33" t="str">
        <f>VLOOKUP(AF1261, method!$A$1:$B$15, 2, 0)</f>
        <v>留後</v>
      </c>
      <c r="V1261" s="42">
        <v>1400</v>
      </c>
      <c r="W1261">
        <v>1</v>
      </c>
      <c r="X1261">
        <v>11</v>
      </c>
      <c r="Y1261">
        <v>1</v>
      </c>
      <c r="Z1261">
        <v>26</v>
      </c>
      <c r="AA1261" s="39" t="s">
        <v>430</v>
      </c>
      <c r="AB1261" s="35" t="s">
        <v>370</v>
      </c>
      <c r="AC1261">
        <v>2</v>
      </c>
      <c r="AD1261">
        <v>90</v>
      </c>
      <c r="AE1261" s="37" t="s">
        <v>471</v>
      </c>
      <c r="AF1261">
        <v>14</v>
      </c>
      <c r="AG1261">
        <v>13</v>
      </c>
      <c r="AH1261">
        <v>13</v>
      </c>
      <c r="AI1261">
        <v>10</v>
      </c>
      <c r="AL1261" t="s">
        <v>385</v>
      </c>
    </row>
    <row r="1262" spans="1:50" x14ac:dyDescent="0.25">
      <c r="A1262" s="23" t="s">
        <v>238</v>
      </c>
      <c r="B1262" s="19" t="s">
        <v>254</v>
      </c>
      <c r="C1262">
        <v>21.76</v>
      </c>
      <c r="D1262">
        <v>21.66</v>
      </c>
      <c r="E1262" s="106">
        <v>5</v>
      </c>
      <c r="G1262">
        <v>2</v>
      </c>
      <c r="H1262">
        <v>4</v>
      </c>
      <c r="J1262" s="44" t="s">
        <v>347</v>
      </c>
      <c r="K1262" s="56" t="s">
        <v>352</v>
      </c>
      <c r="L1262" s="18" t="s">
        <v>74</v>
      </c>
      <c r="M1262" s="94"/>
      <c r="N1262">
        <v>114</v>
      </c>
      <c r="O1262">
        <v>117</v>
      </c>
      <c r="P1262">
        <v>1075</v>
      </c>
      <c r="S1262">
        <v>13</v>
      </c>
      <c r="U1262" s="30" t="str">
        <f>VLOOKUP(AF1262, method!$A$1:$B$15, 2, 0)</f>
        <v>放頭</v>
      </c>
      <c r="V1262" s="42">
        <v>1400</v>
      </c>
      <c r="W1262">
        <v>1</v>
      </c>
      <c r="X1262">
        <v>6</v>
      </c>
      <c r="Y1262">
        <v>4</v>
      </c>
      <c r="Z1262">
        <v>26</v>
      </c>
      <c r="AA1262" s="39" t="s">
        <v>390</v>
      </c>
      <c r="AB1262" s="35" t="s">
        <v>377</v>
      </c>
      <c r="AC1262">
        <v>2</v>
      </c>
      <c r="AD1262">
        <v>89</v>
      </c>
      <c r="AE1262" s="38">
        <v>2</v>
      </c>
      <c r="AF1262">
        <v>3</v>
      </c>
      <c r="AG1262">
        <v>2</v>
      </c>
      <c r="AH1262">
        <v>2</v>
      </c>
      <c r="AI1262">
        <v>5</v>
      </c>
      <c r="AL1262" t="s">
        <v>626</v>
      </c>
    </row>
    <row r="1263" spans="1:50" hidden="1" x14ac:dyDescent="0.25">
      <c r="A1263" s="23" t="s">
        <v>238</v>
      </c>
      <c r="B1263" s="19" t="s">
        <v>254</v>
      </c>
      <c r="C1263">
        <v>22.13</v>
      </c>
      <c r="D1263">
        <v>21.53</v>
      </c>
      <c r="E1263" s="15">
        <v>2</v>
      </c>
      <c r="F1263" s="90"/>
      <c r="G1263">
        <v>2</v>
      </c>
      <c r="H1263">
        <v>10</v>
      </c>
      <c r="J1263" s="44" t="s">
        <v>347</v>
      </c>
      <c r="K1263" s="78" t="s">
        <v>599</v>
      </c>
      <c r="L1263" s="18" t="s">
        <v>74</v>
      </c>
      <c r="M1263" s="94"/>
      <c r="N1263">
        <v>114</v>
      </c>
      <c r="O1263">
        <v>120</v>
      </c>
      <c r="P1263">
        <v>1089</v>
      </c>
      <c r="S1263">
        <v>8.9</v>
      </c>
      <c r="U1263" s="30" t="str">
        <f>VLOOKUP(AF1263, method!$A$1:$B$15, 2, 0)</f>
        <v>放頭</v>
      </c>
      <c r="V1263" s="42">
        <v>1400</v>
      </c>
      <c r="W1263">
        <v>1</v>
      </c>
      <c r="X1263">
        <v>14</v>
      </c>
      <c r="Y1263">
        <v>12</v>
      </c>
      <c r="Z1263">
        <v>25</v>
      </c>
      <c r="AA1263" s="39" t="s">
        <v>369</v>
      </c>
      <c r="AB1263" s="35" t="s">
        <v>377</v>
      </c>
      <c r="AC1263">
        <v>2</v>
      </c>
      <c r="AD1263">
        <v>90</v>
      </c>
      <c r="AE1263" s="38" t="s">
        <v>461</v>
      </c>
      <c r="AF1263">
        <v>1</v>
      </c>
      <c r="AG1263">
        <v>1</v>
      </c>
      <c r="AH1263">
        <v>2</v>
      </c>
      <c r="AI1263">
        <v>2</v>
      </c>
      <c r="AL1263" t="s">
        <v>385</v>
      </c>
      <c r="AX1263" t="s">
        <v>1396</v>
      </c>
    </row>
    <row r="1264" spans="1:50" hidden="1" x14ac:dyDescent="0.25">
      <c r="A1264" s="23" t="s">
        <v>238</v>
      </c>
      <c r="B1264" s="19" t="s">
        <v>254</v>
      </c>
      <c r="C1264">
        <v>22.18</v>
      </c>
      <c r="D1264">
        <v>21.580000000000002</v>
      </c>
      <c r="E1264">
        <v>6</v>
      </c>
      <c r="G1264">
        <v>2</v>
      </c>
      <c r="H1264">
        <v>10</v>
      </c>
      <c r="J1264" s="44" t="s">
        <v>347</v>
      </c>
      <c r="K1264" s="78" t="s">
        <v>599</v>
      </c>
      <c r="L1264" s="18" t="s">
        <v>74</v>
      </c>
      <c r="M1264" s="94"/>
      <c r="N1264">
        <v>114</v>
      </c>
      <c r="O1264">
        <v>121</v>
      </c>
      <c r="P1264">
        <v>1091</v>
      </c>
      <c r="S1264">
        <v>7.1</v>
      </c>
      <c r="U1264" s="30" t="str">
        <f>VLOOKUP(AF1264, method!$A$1:$B$15, 2, 0)</f>
        <v>放頭</v>
      </c>
      <c r="V1264" s="42">
        <v>1400</v>
      </c>
      <c r="W1264">
        <v>1</v>
      </c>
      <c r="X1264">
        <v>9</v>
      </c>
      <c r="Y1264">
        <v>11</v>
      </c>
      <c r="Z1264">
        <v>25</v>
      </c>
      <c r="AA1264" s="39" t="s">
        <v>430</v>
      </c>
      <c r="AB1264" s="35" t="s">
        <v>377</v>
      </c>
      <c r="AC1264">
        <v>2</v>
      </c>
      <c r="AD1264">
        <v>91</v>
      </c>
      <c r="AE1264" s="38" t="s">
        <v>517</v>
      </c>
      <c r="AF1264">
        <v>1</v>
      </c>
      <c r="AG1264">
        <v>2</v>
      </c>
      <c r="AH1264">
        <v>2</v>
      </c>
      <c r="AI1264">
        <v>6</v>
      </c>
      <c r="AL1264" t="s">
        <v>385</v>
      </c>
      <c r="AX1264" t="s">
        <v>1396</v>
      </c>
    </row>
    <row r="1265" spans="1:50" hidden="1" x14ac:dyDescent="0.25">
      <c r="A1265" s="23" t="s">
        <v>238</v>
      </c>
      <c r="B1265" s="19" t="s">
        <v>254</v>
      </c>
      <c r="C1265">
        <v>21.39</v>
      </c>
      <c r="D1265">
        <v>21.19</v>
      </c>
      <c r="E1265">
        <v>6</v>
      </c>
      <c r="G1265">
        <v>2</v>
      </c>
      <c r="H1265">
        <v>5</v>
      </c>
      <c r="J1265" s="44" t="s">
        <v>347</v>
      </c>
      <c r="K1265" s="46" t="s">
        <v>351</v>
      </c>
      <c r="L1265" s="18" t="s">
        <v>74</v>
      </c>
      <c r="M1265" s="94"/>
      <c r="N1265">
        <v>114</v>
      </c>
      <c r="O1265">
        <v>120</v>
      </c>
      <c r="P1265">
        <v>1093</v>
      </c>
      <c r="S1265">
        <v>10</v>
      </c>
      <c r="U1265" s="30" t="str">
        <f>VLOOKUP(AF1265, method!$A$1:$B$15, 2, 0)</f>
        <v>放頭</v>
      </c>
      <c r="V1265" s="42">
        <v>1400</v>
      </c>
      <c r="W1265">
        <v>1</v>
      </c>
      <c r="X1265">
        <v>8</v>
      </c>
      <c r="Y1265">
        <v>6</v>
      </c>
      <c r="Z1265">
        <v>25</v>
      </c>
      <c r="AA1265" s="39" t="s">
        <v>413</v>
      </c>
      <c r="AB1265" s="35" t="s">
        <v>370</v>
      </c>
      <c r="AC1265">
        <v>2</v>
      </c>
      <c r="AD1265">
        <v>94</v>
      </c>
      <c r="AE1265" s="37" t="s">
        <v>467</v>
      </c>
      <c r="AF1265">
        <v>2</v>
      </c>
      <c r="AG1265">
        <v>2</v>
      </c>
      <c r="AH1265">
        <v>2</v>
      </c>
      <c r="AI1265">
        <v>6</v>
      </c>
      <c r="AL1265" t="s">
        <v>385</v>
      </c>
      <c r="AX1265" t="s">
        <v>1396</v>
      </c>
    </row>
    <row r="1266" spans="1:50" hidden="1" x14ac:dyDescent="0.25">
      <c r="A1266" s="23" t="s">
        <v>238</v>
      </c>
      <c r="B1266" s="19" t="s">
        <v>254</v>
      </c>
      <c r="C1266">
        <v>21.64</v>
      </c>
      <c r="D1266">
        <v>21.64</v>
      </c>
      <c r="E1266">
        <v>9</v>
      </c>
      <c r="G1266">
        <v>2</v>
      </c>
      <c r="H1266">
        <v>4</v>
      </c>
      <c r="J1266" s="44" t="s">
        <v>347</v>
      </c>
      <c r="K1266" s="62" t="s">
        <v>154</v>
      </c>
      <c r="L1266" s="18" t="s">
        <v>74</v>
      </c>
      <c r="M1266" s="94"/>
      <c r="N1266">
        <v>114</v>
      </c>
      <c r="O1266">
        <v>115</v>
      </c>
      <c r="P1266">
        <v>1096</v>
      </c>
      <c r="S1266">
        <v>7.7</v>
      </c>
      <c r="U1266" s="30" t="str">
        <f>VLOOKUP(AF1266, method!$A$1:$B$15, 2, 0)</f>
        <v>放頭</v>
      </c>
      <c r="V1266" s="42">
        <v>1400</v>
      </c>
      <c r="W1266">
        <v>1</v>
      </c>
      <c r="X1266">
        <v>13</v>
      </c>
      <c r="Y1266">
        <v>4</v>
      </c>
      <c r="Z1266">
        <v>25</v>
      </c>
      <c r="AA1266" s="39" t="s">
        <v>413</v>
      </c>
      <c r="AB1266" s="35" t="s">
        <v>377</v>
      </c>
      <c r="AC1266">
        <v>1</v>
      </c>
      <c r="AD1266">
        <v>96</v>
      </c>
      <c r="AE1266" s="37">
        <v>6</v>
      </c>
      <c r="AF1266">
        <v>1</v>
      </c>
      <c r="AG1266">
        <v>1</v>
      </c>
      <c r="AH1266">
        <v>1</v>
      </c>
      <c r="AI1266">
        <v>9</v>
      </c>
      <c r="AL1266" t="s">
        <v>385</v>
      </c>
      <c r="AX1266" t="s">
        <v>1396</v>
      </c>
    </row>
    <row r="1267" spans="1:50" hidden="1" x14ac:dyDescent="0.25">
      <c r="A1267" s="23" t="s">
        <v>238</v>
      </c>
      <c r="B1267" s="19" t="s">
        <v>254</v>
      </c>
      <c r="C1267">
        <v>9.1</v>
      </c>
      <c r="D1267">
        <v>8.7999999999999989</v>
      </c>
      <c r="E1267" s="15">
        <v>3</v>
      </c>
      <c r="F1267" s="90"/>
      <c r="G1267">
        <v>2</v>
      </c>
      <c r="H1267">
        <v>5</v>
      </c>
      <c r="J1267" s="44" t="s">
        <v>347</v>
      </c>
      <c r="K1267" s="48" t="s">
        <v>37</v>
      </c>
      <c r="L1267" s="18" t="s">
        <v>74</v>
      </c>
      <c r="M1267" s="94"/>
      <c r="N1267">
        <v>114</v>
      </c>
      <c r="O1267">
        <v>122</v>
      </c>
      <c r="P1267">
        <v>1116</v>
      </c>
      <c r="S1267">
        <v>3.1</v>
      </c>
      <c r="U1267" s="30" t="str">
        <f>VLOOKUP(AF1267, method!$A$1:$B$15, 2, 0)</f>
        <v>放頭</v>
      </c>
      <c r="V1267">
        <v>1200</v>
      </c>
      <c r="W1267">
        <v>1</v>
      </c>
      <c r="X1267">
        <v>9</v>
      </c>
      <c r="Y1267">
        <v>3</v>
      </c>
      <c r="Z1267">
        <v>25</v>
      </c>
      <c r="AA1267" s="39" t="s">
        <v>413</v>
      </c>
      <c r="AB1267" s="35" t="s">
        <v>370</v>
      </c>
      <c r="AC1267">
        <v>1</v>
      </c>
      <c r="AD1267">
        <v>97</v>
      </c>
      <c r="AE1267" s="37" t="s">
        <v>436</v>
      </c>
      <c r="AF1267">
        <v>2</v>
      </c>
      <c r="AG1267">
        <v>2</v>
      </c>
      <c r="AH1267">
        <v>3</v>
      </c>
      <c r="AL1267" t="s">
        <v>385</v>
      </c>
      <c r="AX1267" t="s">
        <v>1396</v>
      </c>
    </row>
    <row r="1268" spans="1:50" hidden="1" x14ac:dyDescent="0.25">
      <c r="A1268" s="23" t="s">
        <v>238</v>
      </c>
      <c r="B1268" s="19" t="s">
        <v>254</v>
      </c>
      <c r="C1268">
        <v>21.62</v>
      </c>
      <c r="D1268">
        <v>21.020000000000003</v>
      </c>
      <c r="E1268">
        <v>7</v>
      </c>
      <c r="G1268">
        <v>2</v>
      </c>
      <c r="H1268">
        <v>11</v>
      </c>
      <c r="J1268" s="44" t="s">
        <v>347</v>
      </c>
      <c r="K1268" s="46" t="s">
        <v>351</v>
      </c>
      <c r="L1268" s="18" t="s">
        <v>74</v>
      </c>
      <c r="M1268" s="94"/>
      <c r="N1268">
        <v>114</v>
      </c>
      <c r="O1268">
        <v>121</v>
      </c>
      <c r="P1268">
        <v>1104</v>
      </c>
      <c r="S1268">
        <v>7</v>
      </c>
      <c r="U1268" s="30" t="str">
        <f>VLOOKUP(AF1268, method!$A$1:$B$15, 2, 0)</f>
        <v>放頭</v>
      </c>
      <c r="V1268" s="42">
        <v>1400</v>
      </c>
      <c r="W1268">
        <v>1</v>
      </c>
      <c r="X1268">
        <v>31</v>
      </c>
      <c r="Y1268">
        <v>1</v>
      </c>
      <c r="Z1268">
        <v>25</v>
      </c>
      <c r="AA1268" s="39" t="s">
        <v>390</v>
      </c>
      <c r="AB1268" s="35" t="s">
        <v>377</v>
      </c>
      <c r="AC1268">
        <v>2</v>
      </c>
      <c r="AD1268">
        <v>97</v>
      </c>
      <c r="AE1268" s="38">
        <v>2</v>
      </c>
      <c r="AF1268">
        <v>2</v>
      </c>
      <c r="AG1268">
        <v>1</v>
      </c>
      <c r="AH1268">
        <v>1</v>
      </c>
      <c r="AI1268">
        <v>7</v>
      </c>
      <c r="AL1268" t="s">
        <v>385</v>
      </c>
      <c r="AX1268" t="s">
        <v>1396</v>
      </c>
    </row>
    <row r="1269" spans="1:50" hidden="1" x14ac:dyDescent="0.25">
      <c r="A1269" s="23" t="s">
        <v>238</v>
      </c>
      <c r="B1269" s="19" t="s">
        <v>254</v>
      </c>
      <c r="C1269">
        <v>21.2</v>
      </c>
      <c r="D1269">
        <v>20.8</v>
      </c>
      <c r="E1269" s="15">
        <v>2</v>
      </c>
      <c r="F1269" s="90"/>
      <c r="G1269">
        <v>2</v>
      </c>
      <c r="H1269">
        <v>11</v>
      </c>
      <c r="J1269" s="44" t="s">
        <v>347</v>
      </c>
      <c r="K1269" s="62" t="s">
        <v>154</v>
      </c>
      <c r="L1269" s="18" t="s">
        <v>74</v>
      </c>
      <c r="M1269" s="94"/>
      <c r="N1269">
        <v>114</v>
      </c>
      <c r="O1269">
        <v>115</v>
      </c>
      <c r="P1269">
        <v>1122</v>
      </c>
      <c r="S1269">
        <v>8.4</v>
      </c>
      <c r="U1269" s="30" t="str">
        <f>VLOOKUP(AF1269, method!$A$1:$B$15, 2, 0)</f>
        <v>放頭</v>
      </c>
      <c r="V1269" s="42">
        <v>1400</v>
      </c>
      <c r="W1269">
        <v>1</v>
      </c>
      <c r="X1269">
        <v>1</v>
      </c>
      <c r="Y1269">
        <v>1</v>
      </c>
      <c r="Z1269">
        <v>25</v>
      </c>
      <c r="AA1269" s="39" t="s">
        <v>413</v>
      </c>
      <c r="AB1269" s="35" t="s">
        <v>377</v>
      </c>
      <c r="AC1269" t="s">
        <v>644</v>
      </c>
      <c r="AD1269">
        <v>96</v>
      </c>
      <c r="AE1269" s="38" t="s">
        <v>511</v>
      </c>
      <c r="AF1269">
        <v>1</v>
      </c>
      <c r="AG1269">
        <v>1</v>
      </c>
      <c r="AH1269">
        <v>1</v>
      </c>
      <c r="AI1269">
        <v>2</v>
      </c>
      <c r="AL1269" t="s">
        <v>385</v>
      </c>
      <c r="AX1269" t="s">
        <v>1396</v>
      </c>
    </row>
    <row r="1270" spans="1:50" hidden="1" x14ac:dyDescent="0.25">
      <c r="A1270" s="23" t="s">
        <v>238</v>
      </c>
      <c r="B1270" s="19" t="s">
        <v>254</v>
      </c>
      <c r="C1270">
        <v>21.42</v>
      </c>
      <c r="D1270">
        <v>20.32</v>
      </c>
      <c r="E1270">
        <v>4</v>
      </c>
      <c r="G1270">
        <v>2</v>
      </c>
      <c r="H1270">
        <v>14</v>
      </c>
      <c r="J1270" s="44" t="s">
        <v>347</v>
      </c>
      <c r="K1270" s="62" t="s">
        <v>154</v>
      </c>
      <c r="L1270" s="18" t="s">
        <v>74</v>
      </c>
      <c r="M1270" s="94"/>
      <c r="N1270">
        <v>114</v>
      </c>
      <c r="O1270">
        <v>128</v>
      </c>
      <c r="P1270">
        <v>1116</v>
      </c>
      <c r="S1270">
        <v>9.6</v>
      </c>
      <c r="U1270" s="30" t="str">
        <f>VLOOKUP(AF1270, method!$A$1:$B$15, 2, 0)</f>
        <v>放頭</v>
      </c>
      <c r="V1270" s="42">
        <v>1400</v>
      </c>
      <c r="W1270">
        <v>1</v>
      </c>
      <c r="X1270">
        <v>8</v>
      </c>
      <c r="Y1270">
        <v>12</v>
      </c>
      <c r="Z1270">
        <v>24</v>
      </c>
      <c r="AA1270" s="39" t="s">
        <v>369</v>
      </c>
      <c r="AB1270" s="35" t="s">
        <v>377</v>
      </c>
      <c r="AC1270">
        <v>2</v>
      </c>
      <c r="AD1270">
        <v>96</v>
      </c>
      <c r="AE1270" s="38" t="s">
        <v>463</v>
      </c>
      <c r="AF1270">
        <v>1</v>
      </c>
      <c r="AG1270">
        <v>1</v>
      </c>
      <c r="AH1270">
        <v>1</v>
      </c>
      <c r="AI1270">
        <v>4</v>
      </c>
      <c r="AL1270" t="s">
        <v>385</v>
      </c>
      <c r="AX1270" t="s">
        <v>1396</v>
      </c>
    </row>
    <row r="1271" spans="1:50" hidden="1" x14ac:dyDescent="0.25">
      <c r="A1271" s="23" t="s">
        <v>238</v>
      </c>
      <c r="B1271" s="19" t="s">
        <v>254</v>
      </c>
      <c r="C1271">
        <v>20.53</v>
      </c>
      <c r="D1271">
        <v>20.130000000000003</v>
      </c>
      <c r="E1271" s="15">
        <v>3</v>
      </c>
      <c r="F1271" s="90"/>
      <c r="G1271">
        <v>2</v>
      </c>
      <c r="H1271">
        <v>3</v>
      </c>
      <c r="J1271" s="44" t="s">
        <v>347</v>
      </c>
      <c r="K1271" s="62" t="s">
        <v>154</v>
      </c>
      <c r="L1271" s="18" t="s">
        <v>74</v>
      </c>
      <c r="M1271" s="94"/>
      <c r="N1271">
        <v>114</v>
      </c>
      <c r="O1271">
        <v>125</v>
      </c>
      <c r="P1271">
        <v>1110</v>
      </c>
      <c r="S1271">
        <v>18</v>
      </c>
      <c r="U1271" s="30" t="str">
        <f>VLOOKUP(AF1271, method!$A$1:$B$15, 2, 0)</f>
        <v>放頭</v>
      </c>
      <c r="V1271" s="42">
        <v>1400</v>
      </c>
      <c r="W1271">
        <v>1</v>
      </c>
      <c r="X1271">
        <v>9</v>
      </c>
      <c r="Y1271">
        <v>11</v>
      </c>
      <c r="Z1271">
        <v>24</v>
      </c>
      <c r="AA1271" s="39" t="s">
        <v>384</v>
      </c>
      <c r="AB1271" s="35" t="s">
        <v>370</v>
      </c>
      <c r="AC1271">
        <v>2</v>
      </c>
      <c r="AD1271">
        <v>95</v>
      </c>
      <c r="AE1271" s="38" t="s">
        <v>468</v>
      </c>
      <c r="AF1271">
        <v>1</v>
      </c>
      <c r="AG1271">
        <v>1</v>
      </c>
      <c r="AH1271">
        <v>1</v>
      </c>
      <c r="AI1271">
        <v>3</v>
      </c>
      <c r="AL1271" t="s">
        <v>385</v>
      </c>
      <c r="AX1271" t="s">
        <v>1396</v>
      </c>
    </row>
    <row r="1272" spans="1:50" hidden="1" x14ac:dyDescent="0.25">
      <c r="A1272" s="23" t="s">
        <v>238</v>
      </c>
      <c r="B1272" s="19" t="s">
        <v>254</v>
      </c>
      <c r="C1272">
        <v>21.41</v>
      </c>
      <c r="D1272">
        <v>21.01</v>
      </c>
      <c r="E1272" s="15">
        <v>1</v>
      </c>
      <c r="F1272" s="90"/>
      <c r="G1272">
        <v>2</v>
      </c>
      <c r="H1272">
        <v>3</v>
      </c>
      <c r="J1272" s="44" t="s">
        <v>347</v>
      </c>
      <c r="K1272" s="62" t="s">
        <v>154</v>
      </c>
      <c r="L1272" s="18" t="s">
        <v>74</v>
      </c>
      <c r="M1272" s="94"/>
      <c r="N1272">
        <v>114</v>
      </c>
      <c r="O1272">
        <v>125</v>
      </c>
      <c r="P1272">
        <v>1107</v>
      </c>
      <c r="S1272">
        <v>21</v>
      </c>
      <c r="U1272" s="30" t="str">
        <f>VLOOKUP(AF1272, method!$A$1:$B$15, 2, 0)</f>
        <v>放頭</v>
      </c>
      <c r="V1272" s="42">
        <v>1400</v>
      </c>
      <c r="W1272">
        <v>1</v>
      </c>
      <c r="X1272">
        <v>1</v>
      </c>
      <c r="Y1272">
        <v>10</v>
      </c>
      <c r="Z1272">
        <v>24</v>
      </c>
      <c r="AA1272" s="39" t="s">
        <v>430</v>
      </c>
      <c r="AB1272" s="35" t="s">
        <v>370</v>
      </c>
      <c r="AC1272">
        <v>2</v>
      </c>
      <c r="AD1272">
        <v>89</v>
      </c>
      <c r="AE1272" s="38" t="s">
        <v>579</v>
      </c>
      <c r="AF1272">
        <v>1</v>
      </c>
      <c r="AG1272">
        <v>1</v>
      </c>
      <c r="AH1272">
        <v>1</v>
      </c>
      <c r="AI1272">
        <v>1</v>
      </c>
      <c r="AL1272" t="s">
        <v>385</v>
      </c>
      <c r="AX1272" t="s">
        <v>1396</v>
      </c>
    </row>
    <row r="1273" spans="1:50" hidden="1" x14ac:dyDescent="0.25">
      <c r="A1273" s="23" t="s">
        <v>238</v>
      </c>
      <c r="B1273" s="20" t="s">
        <v>256</v>
      </c>
      <c r="C1273">
        <v>36.69</v>
      </c>
      <c r="D1273">
        <v>36.489999999999995</v>
      </c>
      <c r="E1273" s="106">
        <v>9</v>
      </c>
      <c r="G1273">
        <v>5</v>
      </c>
      <c r="H1273">
        <v>7</v>
      </c>
      <c r="J1273" s="62" t="s">
        <v>154</v>
      </c>
      <c r="K1273" s="75" t="s">
        <v>346</v>
      </c>
      <c r="L1273" s="25" t="s">
        <v>138</v>
      </c>
      <c r="M1273" s="101"/>
      <c r="N1273">
        <v>116</v>
      </c>
      <c r="O1273">
        <v>121</v>
      </c>
      <c r="P1273">
        <v>1080</v>
      </c>
      <c r="S1273">
        <v>9.1</v>
      </c>
      <c r="U1273" s="32" t="str">
        <f>VLOOKUP(AF1273, method!$A$1:$B$15, 2, 0)</f>
        <v>中前</v>
      </c>
      <c r="V1273">
        <v>1600</v>
      </c>
      <c r="W1273">
        <v>1</v>
      </c>
      <c r="X1273">
        <v>13</v>
      </c>
      <c r="Y1273">
        <v>6</v>
      </c>
      <c r="Z1273">
        <v>26</v>
      </c>
      <c r="AA1273" s="39" t="s">
        <v>430</v>
      </c>
      <c r="AB1273" s="36" t="s">
        <v>459</v>
      </c>
      <c r="AC1273">
        <v>2</v>
      </c>
      <c r="AD1273">
        <v>85</v>
      </c>
      <c r="AE1273" s="37" t="s">
        <v>527</v>
      </c>
      <c r="AF1273">
        <v>7</v>
      </c>
      <c r="AG1273">
        <v>8</v>
      </c>
      <c r="AH1273">
        <v>9</v>
      </c>
      <c r="AI1273">
        <v>9</v>
      </c>
      <c r="AL1273" t="s">
        <v>385</v>
      </c>
      <c r="AX1273" t="s">
        <v>1396</v>
      </c>
    </row>
    <row r="1274" spans="1:50" hidden="1" x14ac:dyDescent="0.25">
      <c r="A1274" s="22" t="s">
        <v>203</v>
      </c>
      <c r="B1274" s="23" t="s">
        <v>1336</v>
      </c>
      <c r="C1274">
        <v>10</v>
      </c>
      <c r="D1274" t="e">
        <f>IF(H1274&gt;G1274,C1274-0.2*INT((H1274-G1274)/4),IF(H1274&lt;G1274,C1274+0.2*INT((G1274-H1274)/4),C1274)) + ROUND((N1274-O1274)/3,0)*0.1</f>
        <v>#N/A</v>
      </c>
      <c r="E1274" s="106">
        <v>8</v>
      </c>
      <c r="G1274" t="e">
        <v>#N/A</v>
      </c>
      <c r="H1274">
        <v>2</v>
      </c>
      <c r="J1274" s="58" t="e">
        <v>#N/A</v>
      </c>
      <c r="K1274" s="75" t="s">
        <v>346</v>
      </c>
      <c r="L1274" s="19" t="s">
        <v>28</v>
      </c>
      <c r="M1274" s="95"/>
      <c r="N1274" t="e">
        <v>#N/A</v>
      </c>
      <c r="O1274">
        <v>125</v>
      </c>
      <c r="P1274">
        <v>1212</v>
      </c>
      <c r="S1274">
        <v>59</v>
      </c>
      <c r="U1274" s="31" t="str">
        <f>VLOOKUP(AF1274, method!$A$1:$B$15, 2, 0)</f>
        <v>中後</v>
      </c>
      <c r="V1274" s="42">
        <v>1200</v>
      </c>
      <c r="W1274">
        <v>1</v>
      </c>
      <c r="X1274">
        <v>21</v>
      </c>
      <c r="Y1274">
        <v>6</v>
      </c>
      <c r="Z1274">
        <v>26</v>
      </c>
      <c r="AA1274" s="39" t="s">
        <v>369</v>
      </c>
      <c r="AB1274" s="35" t="s">
        <v>377</v>
      </c>
      <c r="AC1274">
        <v>4</v>
      </c>
      <c r="AD1274">
        <v>52</v>
      </c>
      <c r="AE1274" s="37" t="s">
        <v>570</v>
      </c>
      <c r="AF1274">
        <v>9</v>
      </c>
      <c r="AG1274">
        <v>10</v>
      </c>
      <c r="AH1274">
        <v>8</v>
      </c>
      <c r="AL1274" t="s">
        <v>385</v>
      </c>
      <c r="AX1274" t="s">
        <v>1395</v>
      </c>
    </row>
    <row r="1275" spans="1:50" hidden="1" x14ac:dyDescent="0.25">
      <c r="A1275" s="23" t="s">
        <v>238</v>
      </c>
      <c r="B1275" s="20" t="s">
        <v>256</v>
      </c>
      <c r="C1275">
        <v>39.4</v>
      </c>
      <c r="D1275">
        <v>38.999999999999993</v>
      </c>
      <c r="E1275">
        <v>9</v>
      </c>
      <c r="G1275">
        <v>5</v>
      </c>
      <c r="H1275">
        <v>10</v>
      </c>
      <c r="J1275" s="62" t="s">
        <v>154</v>
      </c>
      <c r="K1275" s="54" t="s">
        <v>64</v>
      </c>
      <c r="L1275" s="25" t="s">
        <v>138</v>
      </c>
      <c r="M1275" s="101"/>
      <c r="N1275">
        <v>116</v>
      </c>
      <c r="O1275">
        <v>122</v>
      </c>
      <c r="P1275">
        <v>1070</v>
      </c>
      <c r="S1275">
        <v>20</v>
      </c>
      <c r="U1275" s="31" t="str">
        <f>VLOOKUP(AF1275, method!$A$1:$B$15, 2, 0)</f>
        <v>中後</v>
      </c>
      <c r="V1275">
        <v>1650</v>
      </c>
      <c r="W1275">
        <v>1</v>
      </c>
      <c r="X1275">
        <v>13</v>
      </c>
      <c r="Y1275">
        <v>5</v>
      </c>
      <c r="Z1275">
        <v>26</v>
      </c>
      <c r="AA1275" s="40" t="s">
        <v>446</v>
      </c>
      <c r="AB1275" s="35" t="s">
        <v>370</v>
      </c>
      <c r="AC1275">
        <v>2</v>
      </c>
      <c r="AD1275">
        <v>88</v>
      </c>
      <c r="AE1275" s="37" t="s">
        <v>440</v>
      </c>
      <c r="AF1275">
        <v>8</v>
      </c>
      <c r="AG1275">
        <v>8</v>
      </c>
      <c r="AH1275">
        <v>7</v>
      </c>
      <c r="AI1275">
        <v>9</v>
      </c>
      <c r="AL1275" t="s">
        <v>385</v>
      </c>
      <c r="AX1275" t="s">
        <v>1396</v>
      </c>
    </row>
    <row r="1276" spans="1:50" hidden="1" x14ac:dyDescent="0.25">
      <c r="A1276" s="22" t="s">
        <v>203</v>
      </c>
      <c r="B1276" s="23" t="s">
        <v>1336</v>
      </c>
      <c r="C1276">
        <v>10.16</v>
      </c>
      <c r="D1276" t="e">
        <f>IF(H1276&gt;G1276,C1276-0.2*INT((H1276-G1276)/4),IF(H1276&lt;G1276,C1276+0.2*INT((G1276-H1276)/4),C1276)) + ROUND((N1276-O1276)/3,0)*0.1</f>
        <v>#N/A</v>
      </c>
      <c r="E1276" s="106">
        <v>9</v>
      </c>
      <c r="G1276" t="e">
        <v>#N/A</v>
      </c>
      <c r="H1276">
        <v>2</v>
      </c>
      <c r="J1276" s="58" t="e">
        <v>#N/A</v>
      </c>
      <c r="K1276" s="55" t="s">
        <v>69</v>
      </c>
      <c r="L1276" s="19" t="s">
        <v>28</v>
      </c>
      <c r="M1276" s="95"/>
      <c r="N1276" t="e">
        <v>#N/A</v>
      </c>
      <c r="O1276">
        <v>128</v>
      </c>
      <c r="P1276">
        <v>1169</v>
      </c>
      <c r="S1276">
        <v>23</v>
      </c>
      <c r="U1276" s="32" t="str">
        <f>VLOOKUP(AF1276, method!$A$1:$B$15, 2, 0)</f>
        <v>中前</v>
      </c>
      <c r="V1276" s="42">
        <v>1200</v>
      </c>
      <c r="W1276">
        <v>1</v>
      </c>
      <c r="X1276">
        <v>1</v>
      </c>
      <c r="Y1276">
        <v>1</v>
      </c>
      <c r="Z1276">
        <v>26</v>
      </c>
      <c r="AA1276" s="39" t="s">
        <v>390</v>
      </c>
      <c r="AB1276" s="35" t="s">
        <v>377</v>
      </c>
      <c r="AC1276">
        <v>4</v>
      </c>
      <c r="AD1276">
        <v>52</v>
      </c>
      <c r="AE1276" s="37" t="s">
        <v>382</v>
      </c>
      <c r="AF1276">
        <v>6</v>
      </c>
      <c r="AG1276">
        <v>6</v>
      </c>
      <c r="AH1276">
        <v>9</v>
      </c>
      <c r="AL1276" t="s">
        <v>385</v>
      </c>
      <c r="AX1276" t="s">
        <v>1395</v>
      </c>
    </row>
    <row r="1277" spans="1:50" x14ac:dyDescent="0.25">
      <c r="A1277" s="23" t="s">
        <v>238</v>
      </c>
      <c r="B1277" s="26" t="s">
        <v>243</v>
      </c>
      <c r="C1277">
        <v>21.87</v>
      </c>
      <c r="D1277">
        <v>21.970000000000002</v>
      </c>
      <c r="E1277" s="107">
        <v>1</v>
      </c>
      <c r="F1277" s="90"/>
      <c r="G1277">
        <v>4</v>
      </c>
      <c r="H1277">
        <v>4</v>
      </c>
      <c r="J1277" s="47" t="s">
        <v>32</v>
      </c>
      <c r="K1277" s="54" t="s">
        <v>64</v>
      </c>
      <c r="L1277" s="17" t="s">
        <v>16</v>
      </c>
      <c r="M1277" s="93"/>
      <c r="N1277">
        <v>133</v>
      </c>
      <c r="O1277">
        <v>131</v>
      </c>
      <c r="P1277">
        <v>1208</v>
      </c>
      <c r="S1277">
        <v>6.8</v>
      </c>
      <c r="U1277" s="30" t="str">
        <f>VLOOKUP(AF1277, method!$A$1:$B$15, 2, 0)</f>
        <v>放頭</v>
      </c>
      <c r="V1277" s="42">
        <v>1400</v>
      </c>
      <c r="W1277">
        <v>1</v>
      </c>
      <c r="X1277">
        <v>8</v>
      </c>
      <c r="Y1277">
        <v>3</v>
      </c>
      <c r="Z1277">
        <v>26</v>
      </c>
      <c r="AA1277" s="39" t="s">
        <v>413</v>
      </c>
      <c r="AB1277" s="35" t="s">
        <v>377</v>
      </c>
      <c r="AC1277">
        <v>3</v>
      </c>
      <c r="AD1277">
        <v>75</v>
      </c>
      <c r="AE1277" s="38" t="s">
        <v>468</v>
      </c>
      <c r="AF1277">
        <v>1</v>
      </c>
      <c r="AG1277">
        <v>1</v>
      </c>
      <c r="AH1277">
        <v>1</v>
      </c>
      <c r="AI1277">
        <v>1</v>
      </c>
      <c r="AL1277" t="s">
        <v>18</v>
      </c>
    </row>
    <row r="1278" spans="1:50" hidden="1" x14ac:dyDescent="0.25">
      <c r="A1278" s="23" t="s">
        <v>238</v>
      </c>
      <c r="B1278" s="20" t="s">
        <v>256</v>
      </c>
      <c r="C1278">
        <v>47.18</v>
      </c>
      <c r="D1278">
        <v>46.480000000000004</v>
      </c>
      <c r="E1278" s="106">
        <v>9</v>
      </c>
      <c r="G1278">
        <v>5</v>
      </c>
      <c r="H1278">
        <v>14</v>
      </c>
      <c r="J1278" s="62" t="s">
        <v>154</v>
      </c>
      <c r="K1278" s="54" t="s">
        <v>64</v>
      </c>
      <c r="L1278" s="25" t="s">
        <v>138</v>
      </c>
      <c r="M1278" s="101"/>
      <c r="N1278">
        <v>116</v>
      </c>
      <c r="O1278">
        <v>126</v>
      </c>
      <c r="P1278">
        <v>1073</v>
      </c>
      <c r="S1278">
        <v>19</v>
      </c>
      <c r="U1278" s="33" t="str">
        <f>VLOOKUP(AF1278, method!$A$1:$B$15, 2, 0)</f>
        <v>留後</v>
      </c>
      <c r="V1278">
        <v>1800</v>
      </c>
      <c r="W1278">
        <v>1</v>
      </c>
      <c r="X1278">
        <v>1</v>
      </c>
      <c r="Y1278">
        <v>3</v>
      </c>
      <c r="Z1278">
        <v>26</v>
      </c>
      <c r="AA1278" s="39" t="s">
        <v>390</v>
      </c>
      <c r="AB1278" s="35" t="s">
        <v>377</v>
      </c>
      <c r="AC1278" t="s">
        <v>792</v>
      </c>
      <c r="AD1278">
        <v>89</v>
      </c>
      <c r="AE1278" s="37" t="s">
        <v>428</v>
      </c>
      <c r="AF1278">
        <v>14</v>
      </c>
      <c r="AG1278">
        <v>14</v>
      </c>
      <c r="AH1278">
        <v>14</v>
      </c>
      <c r="AI1278">
        <v>13</v>
      </c>
      <c r="AJ1278">
        <v>9</v>
      </c>
      <c r="AL1278" t="s">
        <v>385</v>
      </c>
      <c r="AX1278" t="s">
        <v>1396</v>
      </c>
    </row>
    <row r="1279" spans="1:50" hidden="1" x14ac:dyDescent="0.25">
      <c r="A1279" s="23" t="s">
        <v>238</v>
      </c>
      <c r="B1279" s="20" t="s">
        <v>256</v>
      </c>
      <c r="C1279">
        <v>33.64</v>
      </c>
      <c r="D1279">
        <v>33.340000000000003</v>
      </c>
      <c r="E1279" s="107">
        <v>2</v>
      </c>
      <c r="F1279" s="90"/>
      <c r="G1279">
        <v>5</v>
      </c>
      <c r="H1279">
        <v>3</v>
      </c>
      <c r="J1279" s="62" t="s">
        <v>154</v>
      </c>
      <c r="K1279" s="54" t="s">
        <v>64</v>
      </c>
      <c r="L1279" s="25" t="s">
        <v>138</v>
      </c>
      <c r="M1279" s="101"/>
      <c r="N1279">
        <v>116</v>
      </c>
      <c r="O1279">
        <v>126</v>
      </c>
      <c r="P1279">
        <v>1084</v>
      </c>
      <c r="S1279">
        <v>20</v>
      </c>
      <c r="U1279" s="31" t="str">
        <f>VLOOKUP(AF1279, method!$A$1:$B$15, 2, 0)</f>
        <v>中後</v>
      </c>
      <c r="V1279">
        <v>1600</v>
      </c>
      <c r="W1279">
        <v>1</v>
      </c>
      <c r="X1279">
        <v>1</v>
      </c>
      <c r="Y1279">
        <v>2</v>
      </c>
      <c r="Z1279">
        <v>26</v>
      </c>
      <c r="AA1279" s="39" t="s">
        <v>390</v>
      </c>
      <c r="AB1279" s="35" t="s">
        <v>377</v>
      </c>
      <c r="AC1279" t="s">
        <v>792</v>
      </c>
      <c r="AD1279">
        <v>84</v>
      </c>
      <c r="AE1279" s="38">
        <v>2</v>
      </c>
      <c r="AF1279">
        <v>8</v>
      </c>
      <c r="AG1279">
        <v>8</v>
      </c>
      <c r="AH1279">
        <v>8</v>
      </c>
      <c r="AI1279">
        <v>2</v>
      </c>
      <c r="AL1279" t="s">
        <v>385</v>
      </c>
      <c r="AX1279" t="s">
        <v>1396</v>
      </c>
    </row>
    <row r="1280" spans="1:50" x14ac:dyDescent="0.25">
      <c r="A1280" s="24" t="s">
        <v>258</v>
      </c>
      <c r="B1280" s="21" t="s">
        <v>259</v>
      </c>
      <c r="C1280">
        <v>20.81</v>
      </c>
      <c r="D1280">
        <v>21.11</v>
      </c>
      <c r="E1280" s="107">
        <v>1</v>
      </c>
      <c r="F1280" s="90"/>
      <c r="G1280">
        <v>5</v>
      </c>
      <c r="H1280">
        <v>4</v>
      </c>
      <c r="J1280" s="50" t="s">
        <v>46</v>
      </c>
      <c r="K1280" s="52" t="s">
        <v>56</v>
      </c>
      <c r="L1280" s="25" t="s">
        <v>138</v>
      </c>
      <c r="M1280" s="101"/>
      <c r="N1280">
        <v>135</v>
      </c>
      <c r="O1280">
        <v>127</v>
      </c>
      <c r="P1280">
        <v>1117</v>
      </c>
      <c r="S1280">
        <v>54</v>
      </c>
      <c r="U1280" s="33" t="str">
        <f>VLOOKUP(AF1280, method!$A$1:$B$15, 2, 0)</f>
        <v>留後</v>
      </c>
      <c r="V1280" s="42">
        <v>1400</v>
      </c>
      <c r="W1280">
        <v>1</v>
      </c>
      <c r="X1280">
        <v>31</v>
      </c>
      <c r="Y1280">
        <v>5</v>
      </c>
      <c r="Z1280">
        <v>26</v>
      </c>
      <c r="AA1280" s="39" t="s">
        <v>394</v>
      </c>
      <c r="AB1280" s="35" t="s">
        <v>370</v>
      </c>
      <c r="AC1280">
        <v>4</v>
      </c>
      <c r="AD1280">
        <v>52</v>
      </c>
      <c r="AE1280" s="38" t="s">
        <v>550</v>
      </c>
      <c r="AF1280">
        <v>11</v>
      </c>
      <c r="AG1280">
        <v>8</v>
      </c>
      <c r="AH1280">
        <v>8</v>
      </c>
      <c r="AI1280">
        <v>1</v>
      </c>
      <c r="AL1280" t="s">
        <v>106</v>
      </c>
    </row>
    <row r="1281" spans="1:50" hidden="1" x14ac:dyDescent="0.25">
      <c r="A1281" s="23" t="s">
        <v>238</v>
      </c>
      <c r="B1281" s="20" t="s">
        <v>256</v>
      </c>
      <c r="C1281">
        <v>9.32</v>
      </c>
      <c r="D1281">
        <v>8.92</v>
      </c>
      <c r="E1281" s="107">
        <v>1</v>
      </c>
      <c r="F1281" s="90"/>
      <c r="G1281">
        <v>5</v>
      </c>
      <c r="H1281">
        <v>4</v>
      </c>
      <c r="J1281" s="62" t="s">
        <v>154</v>
      </c>
      <c r="K1281" s="50" t="s">
        <v>46</v>
      </c>
      <c r="L1281" s="25" t="s">
        <v>138</v>
      </c>
      <c r="M1281" s="101"/>
      <c r="N1281">
        <v>116</v>
      </c>
      <c r="O1281">
        <v>129</v>
      </c>
      <c r="P1281">
        <v>1094</v>
      </c>
      <c r="S1281">
        <v>4.2</v>
      </c>
      <c r="U1281" s="32" t="str">
        <f>VLOOKUP(AF1281, method!$A$1:$B$15, 2, 0)</f>
        <v>中前</v>
      </c>
      <c r="V1281">
        <v>1200</v>
      </c>
      <c r="W1281">
        <v>1</v>
      </c>
      <c r="X1281">
        <v>1</v>
      </c>
      <c r="Y1281">
        <v>1</v>
      </c>
      <c r="Z1281">
        <v>26</v>
      </c>
      <c r="AA1281" s="39" t="s">
        <v>390</v>
      </c>
      <c r="AB1281" s="35" t="s">
        <v>377</v>
      </c>
      <c r="AC1281">
        <v>3</v>
      </c>
      <c r="AD1281">
        <v>74</v>
      </c>
      <c r="AE1281" s="38" t="s">
        <v>468</v>
      </c>
      <c r="AF1281">
        <v>5</v>
      </c>
      <c r="AG1281">
        <v>6</v>
      </c>
      <c r="AH1281">
        <v>1</v>
      </c>
      <c r="AL1281" t="s">
        <v>491</v>
      </c>
      <c r="AX1281" t="s">
        <v>1396</v>
      </c>
    </row>
    <row r="1282" spans="1:50" hidden="1" x14ac:dyDescent="0.25">
      <c r="A1282" s="23" t="s">
        <v>238</v>
      </c>
      <c r="B1282" s="20" t="s">
        <v>256</v>
      </c>
      <c r="C1282">
        <v>10.4</v>
      </c>
      <c r="D1282">
        <v>9.8000000000000007</v>
      </c>
      <c r="E1282" s="15">
        <v>3</v>
      </c>
      <c r="F1282" s="90"/>
      <c r="G1282">
        <v>5</v>
      </c>
      <c r="H1282">
        <v>12</v>
      </c>
      <c r="J1282" s="62" t="s">
        <v>154</v>
      </c>
      <c r="K1282" s="53" t="s">
        <v>60</v>
      </c>
      <c r="L1282" s="25" t="s">
        <v>138</v>
      </c>
      <c r="M1282" s="101"/>
      <c r="N1282">
        <v>116</v>
      </c>
      <c r="O1282">
        <v>129</v>
      </c>
      <c r="P1282">
        <v>1090</v>
      </c>
      <c r="S1282">
        <v>3.4</v>
      </c>
      <c r="U1282" s="30" t="str">
        <f>VLOOKUP(AF1282, method!$A$1:$B$15, 2, 0)</f>
        <v>放頭</v>
      </c>
      <c r="V1282">
        <v>1200</v>
      </c>
      <c r="W1282">
        <v>1</v>
      </c>
      <c r="X1282">
        <v>9</v>
      </c>
      <c r="Y1282">
        <v>11</v>
      </c>
      <c r="Z1282">
        <v>25</v>
      </c>
      <c r="AA1282" s="39" t="s">
        <v>430</v>
      </c>
      <c r="AB1282" s="35" t="s">
        <v>377</v>
      </c>
      <c r="AC1282">
        <v>3</v>
      </c>
      <c r="AD1282">
        <v>74</v>
      </c>
      <c r="AE1282" s="38" t="s">
        <v>447</v>
      </c>
      <c r="AF1282">
        <v>1</v>
      </c>
      <c r="AG1282">
        <v>1</v>
      </c>
      <c r="AH1282">
        <v>3</v>
      </c>
      <c r="AL1282" t="s">
        <v>29</v>
      </c>
      <c r="AX1282" t="s">
        <v>1396</v>
      </c>
    </row>
    <row r="1283" spans="1:50" hidden="1" x14ac:dyDescent="0.25">
      <c r="A1283" s="23" t="s">
        <v>238</v>
      </c>
      <c r="B1283" s="20" t="s">
        <v>256</v>
      </c>
      <c r="C1283">
        <v>8.7200000000000006</v>
      </c>
      <c r="D1283">
        <v>8.32</v>
      </c>
      <c r="E1283" s="15">
        <v>3</v>
      </c>
      <c r="F1283" s="90"/>
      <c r="G1283">
        <v>5</v>
      </c>
      <c r="H1283">
        <v>2</v>
      </c>
      <c r="J1283" s="62" t="s">
        <v>154</v>
      </c>
      <c r="K1283" s="53" t="s">
        <v>60</v>
      </c>
      <c r="L1283" s="25" t="s">
        <v>138</v>
      </c>
      <c r="M1283" s="101"/>
      <c r="N1283">
        <v>116</v>
      </c>
      <c r="O1283">
        <v>128</v>
      </c>
      <c r="P1283">
        <v>1092</v>
      </c>
      <c r="S1283">
        <v>4.9000000000000004</v>
      </c>
      <c r="U1283" s="32" t="str">
        <f>VLOOKUP(AF1283, method!$A$1:$B$15, 2, 0)</f>
        <v>中前</v>
      </c>
      <c r="V1283">
        <v>1200</v>
      </c>
      <c r="W1283">
        <v>1</v>
      </c>
      <c r="X1283">
        <v>19</v>
      </c>
      <c r="Y1283">
        <v>10</v>
      </c>
      <c r="Z1283">
        <v>25</v>
      </c>
      <c r="AA1283" s="39" t="s">
        <v>430</v>
      </c>
      <c r="AB1283" s="35" t="s">
        <v>370</v>
      </c>
      <c r="AC1283">
        <v>3</v>
      </c>
      <c r="AD1283">
        <v>73</v>
      </c>
      <c r="AE1283" s="38">
        <v>1</v>
      </c>
      <c r="AF1283">
        <v>5</v>
      </c>
      <c r="AG1283">
        <v>6</v>
      </c>
      <c r="AH1283">
        <v>3</v>
      </c>
      <c r="AL1283" t="s">
        <v>29</v>
      </c>
      <c r="AX1283" t="s">
        <v>1396</v>
      </c>
    </row>
    <row r="1284" spans="1:50" hidden="1" x14ac:dyDescent="0.25">
      <c r="A1284" s="23" t="s">
        <v>238</v>
      </c>
      <c r="B1284" s="20" t="s">
        <v>256</v>
      </c>
      <c r="C1284">
        <v>8.67</v>
      </c>
      <c r="D1284">
        <v>8.27</v>
      </c>
      <c r="E1284" s="15">
        <v>2</v>
      </c>
      <c r="F1284" s="90"/>
      <c r="G1284">
        <v>5</v>
      </c>
      <c r="H1284">
        <v>6</v>
      </c>
      <c r="J1284" s="62" t="s">
        <v>154</v>
      </c>
      <c r="K1284" s="53" t="s">
        <v>60</v>
      </c>
      <c r="L1284" s="25" t="s">
        <v>138</v>
      </c>
      <c r="M1284" s="101"/>
      <c r="N1284">
        <v>116</v>
      </c>
      <c r="O1284">
        <v>128</v>
      </c>
      <c r="P1284">
        <v>1091</v>
      </c>
      <c r="S1284">
        <v>9.9</v>
      </c>
      <c r="U1284" s="32" t="str">
        <f>VLOOKUP(AF1284, method!$A$1:$B$15, 2, 0)</f>
        <v>中前</v>
      </c>
      <c r="V1284">
        <v>1200</v>
      </c>
      <c r="W1284">
        <v>1</v>
      </c>
      <c r="X1284">
        <v>4</v>
      </c>
      <c r="Y1284">
        <v>10</v>
      </c>
      <c r="Z1284">
        <v>25</v>
      </c>
      <c r="AA1284" s="39" t="s">
        <v>390</v>
      </c>
      <c r="AB1284" s="35" t="s">
        <v>370</v>
      </c>
      <c r="AC1284">
        <v>3</v>
      </c>
      <c r="AD1284">
        <v>73</v>
      </c>
      <c r="AE1284" s="37" t="s">
        <v>436</v>
      </c>
      <c r="AF1284">
        <v>6</v>
      </c>
      <c r="AG1284">
        <v>5</v>
      </c>
      <c r="AH1284">
        <v>2</v>
      </c>
      <c r="AL1284" t="s">
        <v>29</v>
      </c>
      <c r="AX1284" t="s">
        <v>1396</v>
      </c>
    </row>
    <row r="1285" spans="1:50" hidden="1" x14ac:dyDescent="0.25">
      <c r="A1285" s="23" t="s">
        <v>238</v>
      </c>
      <c r="B1285" s="20" t="s">
        <v>256</v>
      </c>
      <c r="C1285">
        <v>9.49</v>
      </c>
      <c r="D1285">
        <v>8.89</v>
      </c>
      <c r="E1285">
        <v>8</v>
      </c>
      <c r="G1285">
        <v>5</v>
      </c>
      <c r="H1285">
        <v>2</v>
      </c>
      <c r="J1285" s="62" t="s">
        <v>154</v>
      </c>
      <c r="K1285" s="53" t="s">
        <v>60</v>
      </c>
      <c r="L1285" s="25" t="s">
        <v>138</v>
      </c>
      <c r="M1285" s="101"/>
      <c r="N1285">
        <v>116</v>
      </c>
      <c r="O1285">
        <v>133</v>
      </c>
      <c r="P1285">
        <v>1083</v>
      </c>
      <c r="S1285">
        <v>16</v>
      </c>
      <c r="U1285" s="32" t="str">
        <f>VLOOKUP(AF1285, method!$A$1:$B$15, 2, 0)</f>
        <v>中前</v>
      </c>
      <c r="V1285">
        <v>1200</v>
      </c>
      <c r="W1285">
        <v>1</v>
      </c>
      <c r="X1285">
        <v>7</v>
      </c>
      <c r="Y1285">
        <v>9</v>
      </c>
      <c r="Z1285">
        <v>25</v>
      </c>
      <c r="AA1285" s="39" t="s">
        <v>369</v>
      </c>
      <c r="AB1285" s="35" t="s">
        <v>377</v>
      </c>
      <c r="AC1285">
        <v>3</v>
      </c>
      <c r="AD1285">
        <v>74</v>
      </c>
      <c r="AE1285" s="37">
        <v>7</v>
      </c>
      <c r="AF1285">
        <v>4</v>
      </c>
      <c r="AG1285">
        <v>4</v>
      </c>
      <c r="AH1285">
        <v>8</v>
      </c>
      <c r="AL1285" t="s">
        <v>106</v>
      </c>
      <c r="AX1285" t="s">
        <v>1396</v>
      </c>
    </row>
    <row r="1286" spans="1:50" hidden="1" x14ac:dyDescent="0.25">
      <c r="A1286" s="23" t="s">
        <v>238</v>
      </c>
      <c r="B1286" s="20" t="s">
        <v>256</v>
      </c>
      <c r="C1286">
        <v>9.58</v>
      </c>
      <c r="D1286">
        <v>8.8800000000000008</v>
      </c>
      <c r="E1286">
        <v>6</v>
      </c>
      <c r="G1286">
        <v>5</v>
      </c>
      <c r="H1286">
        <v>12</v>
      </c>
      <c r="J1286" s="62" t="s">
        <v>154</v>
      </c>
      <c r="K1286" s="53" t="s">
        <v>60</v>
      </c>
      <c r="L1286" s="25" t="s">
        <v>138</v>
      </c>
      <c r="M1286" s="101"/>
      <c r="N1286">
        <v>116</v>
      </c>
      <c r="O1286">
        <v>132</v>
      </c>
      <c r="P1286">
        <v>1076</v>
      </c>
      <c r="S1286">
        <v>5.5</v>
      </c>
      <c r="U1286" s="32" t="str">
        <f>VLOOKUP(AF1286, method!$A$1:$B$15, 2, 0)</f>
        <v>中前</v>
      </c>
      <c r="V1286">
        <v>1200</v>
      </c>
      <c r="W1286">
        <v>1</v>
      </c>
      <c r="X1286">
        <v>1</v>
      </c>
      <c r="Y1286">
        <v>7</v>
      </c>
      <c r="Z1286">
        <v>25</v>
      </c>
      <c r="AA1286" s="39" t="s">
        <v>413</v>
      </c>
      <c r="AB1286" s="35" t="s">
        <v>377</v>
      </c>
      <c r="AC1286">
        <v>3</v>
      </c>
      <c r="AD1286">
        <v>74</v>
      </c>
      <c r="AE1286" s="38">
        <v>1</v>
      </c>
      <c r="AF1286">
        <v>5</v>
      </c>
      <c r="AG1286">
        <v>4</v>
      </c>
      <c r="AH1286">
        <v>6</v>
      </c>
      <c r="AL1286" t="s">
        <v>385</v>
      </c>
      <c r="AX1286" t="s">
        <v>1396</v>
      </c>
    </row>
    <row r="1287" spans="1:50" hidden="1" x14ac:dyDescent="0.25">
      <c r="A1287" s="23" t="s">
        <v>238</v>
      </c>
      <c r="B1287" s="20" t="s">
        <v>256</v>
      </c>
      <c r="C1287">
        <v>9.18</v>
      </c>
      <c r="D1287">
        <v>8.879999999999999</v>
      </c>
      <c r="E1287" s="15">
        <v>2</v>
      </c>
      <c r="F1287" s="90"/>
      <c r="G1287">
        <v>5</v>
      </c>
      <c r="H1287">
        <v>7</v>
      </c>
      <c r="J1287" s="62" t="s">
        <v>154</v>
      </c>
      <c r="K1287" s="53" t="s">
        <v>60</v>
      </c>
      <c r="L1287" s="25" t="s">
        <v>138</v>
      </c>
      <c r="M1287" s="101"/>
      <c r="N1287">
        <v>116</v>
      </c>
      <c r="O1287">
        <v>126</v>
      </c>
      <c r="P1287">
        <v>1102</v>
      </c>
      <c r="S1287">
        <v>13</v>
      </c>
      <c r="U1287" s="30" t="str">
        <f>VLOOKUP(AF1287, method!$A$1:$B$15, 2, 0)</f>
        <v>放頭</v>
      </c>
      <c r="V1287">
        <v>1200</v>
      </c>
      <c r="W1287">
        <v>1</v>
      </c>
      <c r="X1287">
        <v>31</v>
      </c>
      <c r="Y1287">
        <v>5</v>
      </c>
      <c r="Z1287">
        <v>25</v>
      </c>
      <c r="AA1287" s="39" t="s">
        <v>394</v>
      </c>
      <c r="AB1287" s="35" t="s">
        <v>377</v>
      </c>
      <c r="AC1287">
        <v>3</v>
      </c>
      <c r="AD1287">
        <v>71</v>
      </c>
      <c r="AE1287" s="38" t="s">
        <v>432</v>
      </c>
      <c r="AF1287">
        <v>3</v>
      </c>
      <c r="AG1287">
        <v>3</v>
      </c>
      <c r="AH1287">
        <v>2</v>
      </c>
      <c r="AL1287" t="s">
        <v>385</v>
      </c>
      <c r="AX1287" t="s">
        <v>1396</v>
      </c>
    </row>
    <row r="1288" spans="1:50" x14ac:dyDescent="0.25">
      <c r="A1288" s="24" t="s">
        <v>258</v>
      </c>
      <c r="B1288" s="24" t="s">
        <v>265</v>
      </c>
      <c r="C1288">
        <v>21.25</v>
      </c>
      <c r="D1288">
        <v>20.950000000000003</v>
      </c>
      <c r="E1288" s="107">
        <v>1</v>
      </c>
      <c r="F1288" s="90"/>
      <c r="G1288">
        <v>2</v>
      </c>
      <c r="H1288">
        <v>13</v>
      </c>
      <c r="J1288" s="47" t="s">
        <v>32</v>
      </c>
      <c r="K1288" s="57" t="s">
        <v>77</v>
      </c>
      <c r="L1288" s="23" t="s">
        <v>112</v>
      </c>
      <c r="M1288" s="99"/>
      <c r="N1288">
        <v>132</v>
      </c>
      <c r="O1288">
        <v>130</v>
      </c>
      <c r="P1288">
        <v>1027</v>
      </c>
      <c r="S1288">
        <v>6.4</v>
      </c>
      <c r="U1288" s="33" t="str">
        <f>VLOOKUP(AF1288, method!$A$1:$B$15, 2, 0)</f>
        <v>留後</v>
      </c>
      <c r="V1288" s="42">
        <v>1400</v>
      </c>
      <c r="W1288">
        <v>1</v>
      </c>
      <c r="X1288">
        <v>25</v>
      </c>
      <c r="Y1288">
        <v>1</v>
      </c>
      <c r="Z1288">
        <v>26</v>
      </c>
      <c r="AA1288" s="39" t="s">
        <v>384</v>
      </c>
      <c r="AB1288" s="35" t="s">
        <v>370</v>
      </c>
      <c r="AC1288">
        <v>4</v>
      </c>
      <c r="AD1288">
        <v>55</v>
      </c>
      <c r="AE1288" s="38" t="s">
        <v>463</v>
      </c>
      <c r="AF1288">
        <v>13</v>
      </c>
      <c r="AG1288">
        <v>14</v>
      </c>
      <c r="AH1288">
        <v>11</v>
      </c>
      <c r="AI1288">
        <v>1</v>
      </c>
      <c r="AL1288" t="s">
        <v>39</v>
      </c>
    </row>
    <row r="1289" spans="1:50" hidden="1" x14ac:dyDescent="0.25">
      <c r="A1289" s="22" t="s">
        <v>203</v>
      </c>
      <c r="B1289" s="22" t="s">
        <v>1335</v>
      </c>
      <c r="C1289">
        <v>10.48</v>
      </c>
      <c r="D1289" t="e">
        <f>IF(H1289&gt;G1289,C1289-0.2*INT((H1289-G1289)/4),IF(H1289&lt;G1289,C1289+0.2*INT((G1289-H1289)/4),C1289)) + ROUND((N1289-O1289)/3,0)*0.1</f>
        <v>#N/A</v>
      </c>
      <c r="E1289" s="106">
        <v>9</v>
      </c>
      <c r="G1289" t="e">
        <v>#N/A</v>
      </c>
      <c r="H1289">
        <v>11</v>
      </c>
      <c r="J1289" s="58" t="e">
        <v>#N/A</v>
      </c>
      <c r="K1289" s="59" t="s">
        <v>111</v>
      </c>
      <c r="L1289" s="23" t="s">
        <v>112</v>
      </c>
      <c r="M1289" s="99"/>
      <c r="N1289" t="e">
        <v>#N/A</v>
      </c>
      <c r="O1289">
        <v>132</v>
      </c>
      <c r="P1289">
        <v>1107</v>
      </c>
      <c r="S1289">
        <v>12</v>
      </c>
      <c r="U1289" s="31" t="str">
        <f>VLOOKUP(AF1289, method!$A$1:$B$15, 2, 0)</f>
        <v>中後</v>
      </c>
      <c r="V1289" s="42">
        <v>1200</v>
      </c>
      <c r="W1289">
        <v>1</v>
      </c>
      <c r="X1289">
        <v>9</v>
      </c>
      <c r="Y1289">
        <v>5</v>
      </c>
      <c r="Z1289">
        <v>26</v>
      </c>
      <c r="AA1289" s="39" t="s">
        <v>413</v>
      </c>
      <c r="AB1289" s="36" t="s">
        <v>459</v>
      </c>
      <c r="AC1289">
        <v>4</v>
      </c>
      <c r="AD1289">
        <v>57</v>
      </c>
      <c r="AE1289" s="37" t="s">
        <v>570</v>
      </c>
      <c r="AF1289">
        <v>9</v>
      </c>
      <c r="AG1289">
        <v>7</v>
      </c>
      <c r="AH1289">
        <v>9</v>
      </c>
      <c r="AL1289" t="s">
        <v>778</v>
      </c>
      <c r="AX1289" t="s">
        <v>1395</v>
      </c>
    </row>
    <row r="1290" spans="1:50" x14ac:dyDescent="0.25">
      <c r="A1290" s="24" t="s">
        <v>258</v>
      </c>
      <c r="B1290" s="25" t="s">
        <v>267</v>
      </c>
      <c r="C1290">
        <v>21.36</v>
      </c>
      <c r="D1290">
        <v>21.66</v>
      </c>
      <c r="E1290" s="107">
        <v>1</v>
      </c>
      <c r="F1290" s="90"/>
      <c r="G1290">
        <v>12</v>
      </c>
      <c r="H1290">
        <v>7</v>
      </c>
      <c r="J1290" s="53" t="s">
        <v>60</v>
      </c>
      <c r="K1290" s="74" t="s">
        <v>357</v>
      </c>
      <c r="L1290" s="18" t="s">
        <v>23</v>
      </c>
      <c r="M1290" s="94"/>
      <c r="N1290">
        <v>131</v>
      </c>
      <c r="O1290">
        <v>127</v>
      </c>
      <c r="P1290">
        <v>1198</v>
      </c>
      <c r="S1290">
        <v>3.7</v>
      </c>
      <c r="U1290" s="30" t="str">
        <f>VLOOKUP(AF1290, method!$A$1:$B$15, 2, 0)</f>
        <v>放頭</v>
      </c>
      <c r="V1290" s="42">
        <v>1400</v>
      </c>
      <c r="W1290">
        <v>1</v>
      </c>
      <c r="X1290">
        <v>4</v>
      </c>
      <c r="Y1290">
        <v>1</v>
      </c>
      <c r="Z1290">
        <v>26</v>
      </c>
      <c r="AA1290" s="39" t="s">
        <v>413</v>
      </c>
      <c r="AB1290" s="35" t="s">
        <v>377</v>
      </c>
      <c r="AC1290">
        <v>4</v>
      </c>
      <c r="AD1290">
        <v>51</v>
      </c>
      <c r="AE1290" s="38" t="s">
        <v>550</v>
      </c>
      <c r="AF1290">
        <v>3</v>
      </c>
      <c r="AG1290">
        <v>1</v>
      </c>
      <c r="AH1290">
        <v>1</v>
      </c>
      <c r="AI1290">
        <v>1</v>
      </c>
      <c r="AL1290" t="s">
        <v>39</v>
      </c>
    </row>
    <row r="1291" spans="1:50" x14ac:dyDescent="0.25">
      <c r="A1291" s="24" t="s">
        <v>258</v>
      </c>
      <c r="B1291" s="24" t="s">
        <v>265</v>
      </c>
      <c r="C1291">
        <v>21.39</v>
      </c>
      <c r="D1291">
        <v>21.29</v>
      </c>
      <c r="E1291" s="106">
        <v>7</v>
      </c>
      <c r="G1291">
        <v>2</v>
      </c>
      <c r="H1291">
        <v>14</v>
      </c>
      <c r="J1291" s="47" t="s">
        <v>32</v>
      </c>
      <c r="K1291" s="83" t="s">
        <v>672</v>
      </c>
      <c r="L1291" s="23" t="s">
        <v>112</v>
      </c>
      <c r="M1291" s="99"/>
      <c r="N1291">
        <v>132</v>
      </c>
      <c r="O1291">
        <v>118</v>
      </c>
      <c r="P1291">
        <v>991</v>
      </c>
      <c r="S1291">
        <v>13</v>
      </c>
      <c r="U1291" s="33" t="str">
        <f>VLOOKUP(AF1291, method!$A$1:$B$15, 2, 0)</f>
        <v>留後</v>
      </c>
      <c r="V1291" s="42">
        <v>1400</v>
      </c>
      <c r="W1291">
        <v>1</v>
      </c>
      <c r="X1291">
        <v>26</v>
      </c>
      <c r="Y1291">
        <v>4</v>
      </c>
      <c r="Z1291">
        <v>26</v>
      </c>
      <c r="AA1291" s="39" t="s">
        <v>369</v>
      </c>
      <c r="AB1291" s="35" t="s">
        <v>370</v>
      </c>
      <c r="AC1291">
        <v>3</v>
      </c>
      <c r="AD1291">
        <v>61</v>
      </c>
      <c r="AE1291" s="38" t="s">
        <v>447</v>
      </c>
      <c r="AF1291">
        <v>13</v>
      </c>
      <c r="AG1291">
        <v>12</v>
      </c>
      <c r="AH1291">
        <v>10</v>
      </c>
      <c r="AI1291">
        <v>7</v>
      </c>
      <c r="AL1291" t="s">
        <v>39</v>
      </c>
    </row>
    <row r="1292" spans="1:50" x14ac:dyDescent="0.25">
      <c r="A1292" s="24" t="s">
        <v>258</v>
      </c>
      <c r="B1292" s="24" t="s">
        <v>265</v>
      </c>
      <c r="C1292">
        <v>21.54</v>
      </c>
      <c r="D1292">
        <v>21.84</v>
      </c>
      <c r="E1292" s="107">
        <v>1</v>
      </c>
      <c r="F1292" s="90"/>
      <c r="G1292">
        <v>2</v>
      </c>
      <c r="H1292">
        <v>3</v>
      </c>
      <c r="J1292" s="47" t="s">
        <v>32</v>
      </c>
      <c r="K1292" s="57" t="s">
        <v>77</v>
      </c>
      <c r="L1292" s="23" t="s">
        <v>112</v>
      </c>
      <c r="M1292" s="99"/>
      <c r="N1292">
        <v>132</v>
      </c>
      <c r="O1292">
        <v>123</v>
      </c>
      <c r="P1292">
        <v>1028</v>
      </c>
      <c r="S1292">
        <v>5.6</v>
      </c>
      <c r="U1292" s="32" t="str">
        <f>VLOOKUP(AF1292, method!$A$1:$B$15, 2, 0)</f>
        <v>中前</v>
      </c>
      <c r="V1292" s="42">
        <v>1400</v>
      </c>
      <c r="W1292">
        <v>1</v>
      </c>
      <c r="X1292">
        <v>4</v>
      </c>
      <c r="Y1292">
        <v>1</v>
      </c>
      <c r="Z1292">
        <v>26</v>
      </c>
      <c r="AA1292" s="39" t="s">
        <v>413</v>
      </c>
      <c r="AB1292" s="35" t="s">
        <v>377</v>
      </c>
      <c r="AC1292">
        <v>4</v>
      </c>
      <c r="AD1292">
        <v>48</v>
      </c>
      <c r="AE1292" s="38" t="s">
        <v>468</v>
      </c>
      <c r="AF1292">
        <v>7</v>
      </c>
      <c r="AG1292">
        <v>7</v>
      </c>
      <c r="AH1292">
        <v>5</v>
      </c>
      <c r="AI1292">
        <v>1</v>
      </c>
      <c r="AL1292" t="s">
        <v>39</v>
      </c>
    </row>
    <row r="1293" spans="1:50" hidden="1" x14ac:dyDescent="0.25">
      <c r="A1293" s="24" t="s">
        <v>258</v>
      </c>
      <c r="B1293" s="22" t="s">
        <v>261</v>
      </c>
      <c r="C1293">
        <v>9.85</v>
      </c>
      <c r="D1293">
        <v>10.049999999999999</v>
      </c>
      <c r="E1293" s="106">
        <v>5</v>
      </c>
      <c r="G1293">
        <v>13</v>
      </c>
      <c r="H1293">
        <v>9</v>
      </c>
      <c r="J1293" s="62" t="s">
        <v>154</v>
      </c>
      <c r="K1293" s="62" t="s">
        <v>154</v>
      </c>
      <c r="L1293" s="20" t="s">
        <v>165</v>
      </c>
      <c r="M1293" s="96"/>
      <c r="N1293">
        <v>135</v>
      </c>
      <c r="O1293">
        <v>135</v>
      </c>
      <c r="P1293">
        <v>1101</v>
      </c>
      <c r="S1293">
        <v>19</v>
      </c>
      <c r="U1293" s="32" t="str">
        <f>VLOOKUP(AF1293, method!$A$1:$B$15, 2, 0)</f>
        <v>中前</v>
      </c>
      <c r="V1293">
        <v>1200</v>
      </c>
      <c r="W1293">
        <v>1</v>
      </c>
      <c r="X1293">
        <v>3</v>
      </c>
      <c r="Y1293">
        <v>5</v>
      </c>
      <c r="Z1293">
        <v>26</v>
      </c>
      <c r="AA1293" s="39" t="s">
        <v>394</v>
      </c>
      <c r="AB1293" s="35" t="s">
        <v>377</v>
      </c>
      <c r="AC1293">
        <v>4</v>
      </c>
      <c r="AD1293">
        <v>57</v>
      </c>
      <c r="AE1293" s="37" t="s">
        <v>531</v>
      </c>
      <c r="AF1293">
        <v>4</v>
      </c>
      <c r="AG1293">
        <v>4</v>
      </c>
      <c r="AH1293">
        <v>5</v>
      </c>
      <c r="AL1293" t="s">
        <v>385</v>
      </c>
      <c r="AX1293" t="s">
        <v>1397</v>
      </c>
    </row>
    <row r="1294" spans="1:50" hidden="1" x14ac:dyDescent="0.25">
      <c r="A1294" s="24" t="s">
        <v>258</v>
      </c>
      <c r="B1294" s="22" t="s">
        <v>261</v>
      </c>
      <c r="C1294">
        <v>10.77</v>
      </c>
      <c r="D1294">
        <v>11.27</v>
      </c>
      <c r="E1294">
        <v>7</v>
      </c>
      <c r="G1294">
        <v>13</v>
      </c>
      <c r="H1294">
        <v>2</v>
      </c>
      <c r="J1294" s="62" t="s">
        <v>154</v>
      </c>
      <c r="K1294" s="62" t="s">
        <v>154</v>
      </c>
      <c r="L1294" s="20" t="s">
        <v>165</v>
      </c>
      <c r="M1294" s="96"/>
      <c r="N1294">
        <v>135</v>
      </c>
      <c r="O1294">
        <v>133</v>
      </c>
      <c r="P1294">
        <v>1097</v>
      </c>
      <c r="S1294">
        <v>8.3000000000000007</v>
      </c>
      <c r="U1294" s="32" t="str">
        <f>VLOOKUP(AF1294, method!$A$1:$B$15, 2, 0)</f>
        <v>中前</v>
      </c>
      <c r="V1294">
        <v>1200</v>
      </c>
      <c r="W1294">
        <v>1</v>
      </c>
      <c r="X1294">
        <v>15</v>
      </c>
      <c r="Y1294">
        <v>4</v>
      </c>
      <c r="Z1294">
        <v>26</v>
      </c>
      <c r="AA1294" s="40" t="s">
        <v>376</v>
      </c>
      <c r="AB1294" s="35" t="s">
        <v>377</v>
      </c>
      <c r="AC1294">
        <v>4</v>
      </c>
      <c r="AD1294">
        <v>58</v>
      </c>
      <c r="AE1294" s="38" t="s">
        <v>447</v>
      </c>
      <c r="AF1294">
        <v>5</v>
      </c>
      <c r="AG1294">
        <v>7</v>
      </c>
      <c r="AH1294">
        <v>7</v>
      </c>
      <c r="AL1294" t="s">
        <v>385</v>
      </c>
      <c r="AX1294" t="s">
        <v>1397</v>
      </c>
    </row>
    <row r="1295" spans="1:50" hidden="1" x14ac:dyDescent="0.25">
      <c r="A1295" s="24" t="s">
        <v>258</v>
      </c>
      <c r="B1295" s="22" t="s">
        <v>261</v>
      </c>
      <c r="C1295">
        <v>9.77</v>
      </c>
      <c r="D1295">
        <v>9.8699999999999992</v>
      </c>
      <c r="E1295" s="106">
        <v>7</v>
      </c>
      <c r="G1295">
        <v>13</v>
      </c>
      <c r="H1295">
        <v>10</v>
      </c>
      <c r="J1295" s="62" t="s">
        <v>154</v>
      </c>
      <c r="K1295" s="62" t="s">
        <v>154</v>
      </c>
      <c r="L1295" s="20" t="s">
        <v>165</v>
      </c>
      <c r="M1295" s="96"/>
      <c r="N1295">
        <v>135</v>
      </c>
      <c r="O1295">
        <v>133</v>
      </c>
      <c r="P1295">
        <v>1104</v>
      </c>
      <c r="S1295">
        <v>9</v>
      </c>
      <c r="U1295" s="32" t="str">
        <f>VLOOKUP(AF1295, method!$A$1:$B$15, 2, 0)</f>
        <v>中前</v>
      </c>
      <c r="V1295">
        <v>1200</v>
      </c>
      <c r="W1295">
        <v>1</v>
      </c>
      <c r="X1295">
        <v>22</v>
      </c>
      <c r="Y1295">
        <v>3</v>
      </c>
      <c r="Z1295">
        <v>26</v>
      </c>
      <c r="AA1295" s="39" t="s">
        <v>369</v>
      </c>
      <c r="AB1295" s="35" t="s">
        <v>370</v>
      </c>
      <c r="AC1295">
        <v>4</v>
      </c>
      <c r="AD1295">
        <v>58</v>
      </c>
      <c r="AE1295" s="37" t="s">
        <v>423</v>
      </c>
      <c r="AF1295">
        <v>7</v>
      </c>
      <c r="AG1295">
        <v>8</v>
      </c>
      <c r="AH1295">
        <v>7</v>
      </c>
      <c r="AL1295" t="s">
        <v>385</v>
      </c>
      <c r="AX1295" t="s">
        <v>1397</v>
      </c>
    </row>
    <row r="1296" spans="1:50" hidden="1" x14ac:dyDescent="0.25">
      <c r="A1296" s="24" t="s">
        <v>258</v>
      </c>
      <c r="B1296" s="22" t="s">
        <v>261</v>
      </c>
      <c r="C1296">
        <v>9.9700000000000006</v>
      </c>
      <c r="D1296">
        <v>9.9700000000000006</v>
      </c>
      <c r="E1296" s="107">
        <v>2</v>
      </c>
      <c r="F1296" s="90"/>
      <c r="G1296">
        <v>13</v>
      </c>
      <c r="H1296">
        <v>11</v>
      </c>
      <c r="J1296" s="62" t="s">
        <v>154</v>
      </c>
      <c r="K1296" s="69" t="s">
        <v>358</v>
      </c>
      <c r="L1296" s="20" t="s">
        <v>165</v>
      </c>
      <c r="M1296" s="96"/>
      <c r="N1296">
        <v>135</v>
      </c>
      <c r="O1296">
        <v>135</v>
      </c>
      <c r="P1296">
        <v>1107</v>
      </c>
      <c r="S1296">
        <v>12</v>
      </c>
      <c r="U1296" s="30" t="str">
        <f>VLOOKUP(AF1296, method!$A$1:$B$15, 2, 0)</f>
        <v>放頭</v>
      </c>
      <c r="V1296">
        <v>1200</v>
      </c>
      <c r="W1296">
        <v>1</v>
      </c>
      <c r="X1296">
        <v>8</v>
      </c>
      <c r="Y1296">
        <v>3</v>
      </c>
      <c r="Z1296">
        <v>26</v>
      </c>
      <c r="AA1296" s="39" t="s">
        <v>413</v>
      </c>
      <c r="AB1296" s="35" t="s">
        <v>377</v>
      </c>
      <c r="AC1296">
        <v>4</v>
      </c>
      <c r="AD1296">
        <v>58</v>
      </c>
      <c r="AE1296" s="38" t="s">
        <v>468</v>
      </c>
      <c r="AF1296">
        <v>2</v>
      </c>
      <c r="AG1296">
        <v>2</v>
      </c>
      <c r="AH1296">
        <v>2</v>
      </c>
      <c r="AL1296" t="s">
        <v>385</v>
      </c>
      <c r="AX1296" t="s">
        <v>1397</v>
      </c>
    </row>
    <row r="1297" spans="1:50" hidden="1" x14ac:dyDescent="0.25">
      <c r="A1297" s="24" t="s">
        <v>258</v>
      </c>
      <c r="B1297" s="22" t="s">
        <v>261</v>
      </c>
      <c r="C1297">
        <v>56.42</v>
      </c>
      <c r="D1297">
        <v>56.620000000000005</v>
      </c>
      <c r="E1297" s="106">
        <v>4</v>
      </c>
      <c r="G1297">
        <v>13</v>
      </c>
      <c r="H1297">
        <v>8</v>
      </c>
      <c r="J1297" s="62" t="s">
        <v>154</v>
      </c>
      <c r="K1297" s="69" t="s">
        <v>358</v>
      </c>
      <c r="L1297" s="20" t="s">
        <v>165</v>
      </c>
      <c r="M1297" s="96"/>
      <c r="N1297">
        <v>135</v>
      </c>
      <c r="O1297">
        <v>134</v>
      </c>
      <c r="P1297">
        <v>1108</v>
      </c>
      <c r="S1297">
        <v>9.6999999999999993</v>
      </c>
      <c r="U1297" s="31" t="str">
        <f>VLOOKUP(AF1297, method!$A$1:$B$15, 2, 0)</f>
        <v>中後</v>
      </c>
      <c r="V1297">
        <v>1000</v>
      </c>
      <c r="W1297">
        <v>0</v>
      </c>
      <c r="X1297">
        <v>22</v>
      </c>
      <c r="Y1297">
        <v>2</v>
      </c>
      <c r="Z1297">
        <v>26</v>
      </c>
      <c r="AA1297" s="39" t="s">
        <v>384</v>
      </c>
      <c r="AB1297" s="35" t="s">
        <v>377</v>
      </c>
      <c r="AC1297">
        <v>4</v>
      </c>
      <c r="AD1297">
        <v>58</v>
      </c>
      <c r="AE1297" s="37" t="s">
        <v>467</v>
      </c>
      <c r="AF1297">
        <v>9</v>
      </c>
      <c r="AG1297">
        <v>4</v>
      </c>
      <c r="AH1297">
        <v>4</v>
      </c>
      <c r="AL1297" t="s">
        <v>385</v>
      </c>
      <c r="AX1297" t="s">
        <v>1397</v>
      </c>
    </row>
    <row r="1298" spans="1:50" hidden="1" x14ac:dyDescent="0.25">
      <c r="A1298" s="24" t="s">
        <v>258</v>
      </c>
      <c r="B1298" s="22" t="s">
        <v>261</v>
      </c>
      <c r="C1298">
        <v>57.36</v>
      </c>
      <c r="D1298">
        <v>57.86</v>
      </c>
      <c r="E1298" s="107">
        <v>1</v>
      </c>
      <c r="F1298" s="90"/>
      <c r="G1298">
        <v>13</v>
      </c>
      <c r="H1298">
        <v>7</v>
      </c>
      <c r="J1298" s="62" t="s">
        <v>154</v>
      </c>
      <c r="K1298" s="69" t="s">
        <v>358</v>
      </c>
      <c r="L1298" s="20" t="s">
        <v>165</v>
      </c>
      <c r="M1298" s="96"/>
      <c r="N1298">
        <v>135</v>
      </c>
      <c r="O1298">
        <v>127</v>
      </c>
      <c r="P1298">
        <v>1113</v>
      </c>
      <c r="S1298">
        <v>35</v>
      </c>
      <c r="U1298" s="30" t="str">
        <f>VLOOKUP(AF1298, method!$A$1:$B$15, 2, 0)</f>
        <v>放頭</v>
      </c>
      <c r="V1298">
        <v>1000</v>
      </c>
      <c r="W1298">
        <v>0</v>
      </c>
      <c r="X1298">
        <v>1</v>
      </c>
      <c r="Y1298">
        <v>2</v>
      </c>
      <c r="Z1298">
        <v>26</v>
      </c>
      <c r="AA1298" s="39" t="s">
        <v>390</v>
      </c>
      <c r="AB1298" s="35" t="s">
        <v>377</v>
      </c>
      <c r="AC1298">
        <v>4</v>
      </c>
      <c r="AD1298">
        <v>52</v>
      </c>
      <c r="AE1298" s="38" t="s">
        <v>461</v>
      </c>
      <c r="AF1298">
        <v>3</v>
      </c>
      <c r="AG1298">
        <v>4</v>
      </c>
      <c r="AH1298">
        <v>1</v>
      </c>
      <c r="AL1298" t="s">
        <v>385</v>
      </c>
      <c r="AX1298" t="s">
        <v>1397</v>
      </c>
    </row>
    <row r="1299" spans="1:50" hidden="1" x14ac:dyDescent="0.25">
      <c r="A1299" s="24" t="s">
        <v>258</v>
      </c>
      <c r="B1299" s="23" t="s">
        <v>263</v>
      </c>
      <c r="C1299">
        <v>34.619999999999997</v>
      </c>
      <c r="D1299">
        <v>35.019999999999996</v>
      </c>
      <c r="E1299" s="106">
        <v>10</v>
      </c>
      <c r="G1299">
        <v>6</v>
      </c>
      <c r="H1299">
        <v>14</v>
      </c>
      <c r="J1299" s="48" t="s">
        <v>37</v>
      </c>
      <c r="K1299" s="46" t="s">
        <v>351</v>
      </c>
      <c r="L1299" s="19" t="s">
        <v>78</v>
      </c>
      <c r="M1299" s="95"/>
      <c r="N1299">
        <v>134</v>
      </c>
      <c r="O1299">
        <v>110</v>
      </c>
      <c r="P1299">
        <v>1085</v>
      </c>
      <c r="S1299">
        <v>110</v>
      </c>
      <c r="U1299" s="30" t="str">
        <f>VLOOKUP(AF1299, method!$A$1:$B$15, 2, 0)</f>
        <v>放頭</v>
      </c>
      <c r="V1299">
        <v>1600</v>
      </c>
      <c r="W1299">
        <v>1</v>
      </c>
      <c r="X1299">
        <v>1</v>
      </c>
      <c r="Y1299">
        <v>7</v>
      </c>
      <c r="Z1299">
        <v>26</v>
      </c>
      <c r="AA1299" s="39" t="s">
        <v>413</v>
      </c>
      <c r="AB1299" s="35" t="s">
        <v>370</v>
      </c>
      <c r="AC1299">
        <v>3</v>
      </c>
      <c r="AD1299">
        <v>62</v>
      </c>
      <c r="AE1299" s="37" t="s">
        <v>531</v>
      </c>
      <c r="AF1299">
        <v>1</v>
      </c>
      <c r="AG1299">
        <v>1</v>
      </c>
      <c r="AH1299">
        <v>2</v>
      </c>
      <c r="AI1299">
        <v>10</v>
      </c>
      <c r="AL1299" t="s">
        <v>66</v>
      </c>
      <c r="AX1299" t="s">
        <v>1397</v>
      </c>
    </row>
    <row r="1300" spans="1:50" hidden="1" x14ac:dyDescent="0.25">
      <c r="A1300" s="24" t="s">
        <v>258</v>
      </c>
      <c r="B1300" s="23" t="s">
        <v>263</v>
      </c>
      <c r="C1300">
        <v>41.3</v>
      </c>
      <c r="D1300">
        <v>41.699999999999996</v>
      </c>
      <c r="E1300">
        <v>9</v>
      </c>
      <c r="G1300">
        <v>6</v>
      </c>
      <c r="H1300">
        <v>10</v>
      </c>
      <c r="J1300" s="48" t="s">
        <v>37</v>
      </c>
      <c r="K1300" s="46" t="s">
        <v>351</v>
      </c>
      <c r="L1300" s="19" t="s">
        <v>78</v>
      </c>
      <c r="M1300" s="95"/>
      <c r="N1300">
        <v>134</v>
      </c>
      <c r="O1300">
        <v>116</v>
      </c>
      <c r="P1300">
        <v>1083</v>
      </c>
      <c r="S1300">
        <v>99</v>
      </c>
      <c r="U1300" s="32" t="str">
        <f>VLOOKUP(AF1300, method!$A$1:$B$15, 2, 0)</f>
        <v>中前</v>
      </c>
      <c r="V1300">
        <v>1650</v>
      </c>
      <c r="W1300">
        <v>1</v>
      </c>
      <c r="X1300">
        <v>24</v>
      </c>
      <c r="Y1300">
        <v>6</v>
      </c>
      <c r="Z1300">
        <v>26</v>
      </c>
      <c r="AA1300" s="40" t="s">
        <v>376</v>
      </c>
      <c r="AB1300" s="35" t="s">
        <v>377</v>
      </c>
      <c r="AC1300">
        <v>3</v>
      </c>
      <c r="AD1300">
        <v>64</v>
      </c>
      <c r="AE1300" s="37" t="s">
        <v>416</v>
      </c>
      <c r="AF1300">
        <v>5</v>
      </c>
      <c r="AG1300">
        <v>5</v>
      </c>
      <c r="AH1300">
        <v>4</v>
      </c>
      <c r="AI1300">
        <v>9</v>
      </c>
      <c r="AL1300" t="s">
        <v>66</v>
      </c>
      <c r="AX1300" t="s">
        <v>1397</v>
      </c>
    </row>
    <row r="1301" spans="1:50" hidden="1" x14ac:dyDescent="0.25">
      <c r="A1301" s="24" t="s">
        <v>258</v>
      </c>
      <c r="B1301" s="23" t="s">
        <v>263</v>
      </c>
      <c r="C1301">
        <v>34.950000000000003</v>
      </c>
      <c r="D1301">
        <v>35.650000000000006</v>
      </c>
      <c r="E1301" s="106">
        <v>10</v>
      </c>
      <c r="G1301">
        <v>6</v>
      </c>
      <c r="H1301">
        <v>8</v>
      </c>
      <c r="J1301" s="48" t="s">
        <v>37</v>
      </c>
      <c r="K1301" s="46" t="s">
        <v>351</v>
      </c>
      <c r="L1301" s="19" t="s">
        <v>78</v>
      </c>
      <c r="M1301" s="95"/>
      <c r="N1301">
        <v>134</v>
      </c>
      <c r="O1301">
        <v>114</v>
      </c>
      <c r="P1301">
        <v>1086</v>
      </c>
      <c r="S1301">
        <v>61</v>
      </c>
      <c r="U1301" s="30" t="str">
        <f>VLOOKUP(AF1301, method!$A$1:$B$15, 2, 0)</f>
        <v>放頭</v>
      </c>
      <c r="V1301">
        <v>1600</v>
      </c>
      <c r="W1301">
        <v>1</v>
      </c>
      <c r="X1301">
        <v>31</v>
      </c>
      <c r="Y1301">
        <v>5</v>
      </c>
      <c r="Z1301">
        <v>26</v>
      </c>
      <c r="AA1301" s="39" t="s">
        <v>394</v>
      </c>
      <c r="AB1301" s="35" t="s">
        <v>370</v>
      </c>
      <c r="AC1301">
        <v>3</v>
      </c>
      <c r="AD1301">
        <v>66</v>
      </c>
      <c r="AE1301" s="37">
        <v>5</v>
      </c>
      <c r="AF1301">
        <v>2</v>
      </c>
      <c r="AG1301">
        <v>2</v>
      </c>
      <c r="AH1301">
        <v>3</v>
      </c>
      <c r="AI1301">
        <v>10</v>
      </c>
      <c r="AL1301" t="s">
        <v>679</v>
      </c>
      <c r="AX1301" t="s">
        <v>1397</v>
      </c>
    </row>
    <row r="1302" spans="1:50" hidden="1" x14ac:dyDescent="0.25">
      <c r="A1302" s="24" t="s">
        <v>258</v>
      </c>
      <c r="B1302" s="23" t="s">
        <v>263</v>
      </c>
      <c r="C1302">
        <v>40.619999999999997</v>
      </c>
      <c r="D1302">
        <v>41.019999999999996</v>
      </c>
      <c r="E1302">
        <v>10</v>
      </c>
      <c r="G1302">
        <v>6</v>
      </c>
      <c r="H1302">
        <v>7</v>
      </c>
      <c r="J1302" s="48" t="s">
        <v>37</v>
      </c>
      <c r="K1302" s="45" t="s">
        <v>22</v>
      </c>
      <c r="L1302" s="19" t="s">
        <v>78</v>
      </c>
      <c r="M1302" s="95"/>
      <c r="N1302">
        <v>134</v>
      </c>
      <c r="O1302">
        <v>123</v>
      </c>
      <c r="P1302">
        <v>1087</v>
      </c>
      <c r="S1302">
        <v>85</v>
      </c>
      <c r="U1302" s="32" t="str">
        <f>VLOOKUP(AF1302, method!$A$1:$B$15, 2, 0)</f>
        <v>中前</v>
      </c>
      <c r="V1302">
        <v>1650</v>
      </c>
      <c r="W1302">
        <v>1</v>
      </c>
      <c r="X1302">
        <v>20</v>
      </c>
      <c r="Y1302">
        <v>5</v>
      </c>
      <c r="Z1302">
        <v>26</v>
      </c>
      <c r="AA1302" s="40" t="s">
        <v>376</v>
      </c>
      <c r="AB1302" s="35" t="s">
        <v>377</v>
      </c>
      <c r="AC1302">
        <v>3</v>
      </c>
      <c r="AD1302">
        <v>68</v>
      </c>
      <c r="AE1302" s="37" t="s">
        <v>471</v>
      </c>
      <c r="AF1302">
        <v>5</v>
      </c>
      <c r="AG1302">
        <v>4</v>
      </c>
      <c r="AH1302">
        <v>4</v>
      </c>
      <c r="AI1302">
        <v>10</v>
      </c>
      <c r="AL1302" t="s">
        <v>385</v>
      </c>
      <c r="AX1302" t="s">
        <v>1397</v>
      </c>
    </row>
    <row r="1303" spans="1:50" x14ac:dyDescent="0.25">
      <c r="A1303" s="24" t="s">
        <v>258</v>
      </c>
      <c r="B1303" s="17" t="s">
        <v>277</v>
      </c>
      <c r="C1303">
        <v>21.54</v>
      </c>
      <c r="D1303">
        <v>21.54</v>
      </c>
      <c r="E1303" s="107">
        <v>2</v>
      </c>
      <c r="F1303" s="90"/>
      <c r="G1303">
        <v>7</v>
      </c>
      <c r="H1303">
        <v>10</v>
      </c>
      <c r="J1303" s="46" t="s">
        <v>351</v>
      </c>
      <c r="K1303" s="46" t="s">
        <v>351</v>
      </c>
      <c r="L1303" s="19" t="s">
        <v>28</v>
      </c>
      <c r="M1303" s="95"/>
      <c r="N1303">
        <v>114</v>
      </c>
      <c r="O1303">
        <v>114</v>
      </c>
      <c r="P1303">
        <v>1156</v>
      </c>
      <c r="S1303">
        <v>68</v>
      </c>
      <c r="U1303" s="32" t="str">
        <f>VLOOKUP(AF1303, method!$A$1:$B$15, 2, 0)</f>
        <v>中前</v>
      </c>
      <c r="V1303" s="42">
        <v>1400</v>
      </c>
      <c r="W1303">
        <v>1</v>
      </c>
      <c r="X1303">
        <v>12</v>
      </c>
      <c r="Y1303">
        <v>7</v>
      </c>
      <c r="Z1303">
        <v>26</v>
      </c>
      <c r="AA1303" s="39" t="s">
        <v>369</v>
      </c>
      <c r="AB1303" s="35" t="s">
        <v>370</v>
      </c>
      <c r="AC1303">
        <v>4</v>
      </c>
      <c r="AD1303">
        <v>44</v>
      </c>
      <c r="AE1303" s="38" t="s">
        <v>461</v>
      </c>
      <c r="AF1303">
        <v>6</v>
      </c>
      <c r="AG1303">
        <v>4</v>
      </c>
      <c r="AH1303">
        <v>4</v>
      </c>
      <c r="AI1303">
        <v>2</v>
      </c>
      <c r="AL1303" t="s">
        <v>797</v>
      </c>
    </row>
    <row r="1304" spans="1:50" hidden="1" x14ac:dyDescent="0.25">
      <c r="A1304" s="24" t="s">
        <v>258</v>
      </c>
      <c r="B1304" s="23" t="s">
        <v>263</v>
      </c>
      <c r="C1304">
        <v>35.54</v>
      </c>
      <c r="D1304">
        <v>35.54</v>
      </c>
      <c r="E1304" s="106">
        <v>14</v>
      </c>
      <c r="G1304">
        <v>6</v>
      </c>
      <c r="H1304">
        <v>11</v>
      </c>
      <c r="J1304" s="48" t="s">
        <v>37</v>
      </c>
      <c r="K1304" s="45" t="s">
        <v>22</v>
      </c>
      <c r="L1304" s="19" t="s">
        <v>78</v>
      </c>
      <c r="M1304" s="95"/>
      <c r="N1304">
        <v>134</v>
      </c>
      <c r="O1304">
        <v>129</v>
      </c>
      <c r="P1304">
        <v>1090</v>
      </c>
      <c r="S1304">
        <v>44</v>
      </c>
      <c r="U1304" s="30" t="str">
        <f>VLOOKUP(AF1304, method!$A$1:$B$15, 2, 0)</f>
        <v>放頭</v>
      </c>
      <c r="V1304">
        <v>1600</v>
      </c>
      <c r="W1304">
        <v>1</v>
      </c>
      <c r="X1304">
        <v>29</v>
      </c>
      <c r="Y1304">
        <v>3</v>
      </c>
      <c r="Z1304">
        <v>26</v>
      </c>
      <c r="AA1304" s="39" t="s">
        <v>384</v>
      </c>
      <c r="AB1304" s="35" t="s">
        <v>370</v>
      </c>
      <c r="AC1304">
        <v>3</v>
      </c>
      <c r="AD1304">
        <v>72</v>
      </c>
      <c r="AE1304" s="37" t="s">
        <v>529</v>
      </c>
      <c r="AF1304">
        <v>2</v>
      </c>
      <c r="AG1304">
        <v>3</v>
      </c>
      <c r="AH1304">
        <v>6</v>
      </c>
      <c r="AI1304">
        <v>14</v>
      </c>
      <c r="AL1304" t="s">
        <v>385</v>
      </c>
      <c r="AX1304" t="s">
        <v>1397</v>
      </c>
    </row>
    <row r="1305" spans="1:50" hidden="1" x14ac:dyDescent="0.25">
      <c r="A1305" s="24" t="s">
        <v>258</v>
      </c>
      <c r="B1305" s="23" t="s">
        <v>263</v>
      </c>
      <c r="C1305">
        <v>49.47</v>
      </c>
      <c r="D1305">
        <v>49.870000000000005</v>
      </c>
      <c r="E1305">
        <v>8</v>
      </c>
      <c r="G1305">
        <v>6</v>
      </c>
      <c r="H1305">
        <v>1</v>
      </c>
      <c r="J1305" s="48" t="s">
        <v>37</v>
      </c>
      <c r="K1305" s="45" t="s">
        <v>22</v>
      </c>
      <c r="L1305" s="19" t="s">
        <v>78</v>
      </c>
      <c r="M1305" s="95"/>
      <c r="N1305">
        <v>134</v>
      </c>
      <c r="O1305">
        <v>127</v>
      </c>
      <c r="P1305">
        <v>1080</v>
      </c>
      <c r="S1305">
        <v>14</v>
      </c>
      <c r="U1305" s="32" t="str">
        <f>VLOOKUP(AF1305, method!$A$1:$B$15, 2, 0)</f>
        <v>中前</v>
      </c>
      <c r="V1305">
        <v>1800</v>
      </c>
      <c r="W1305">
        <v>1</v>
      </c>
      <c r="X1305">
        <v>11</v>
      </c>
      <c r="Y1305">
        <v>3</v>
      </c>
      <c r="Z1305">
        <v>26</v>
      </c>
      <c r="AA1305" s="40" t="s">
        <v>446</v>
      </c>
      <c r="AB1305" s="35" t="s">
        <v>370</v>
      </c>
      <c r="AC1305">
        <v>3</v>
      </c>
      <c r="AD1305">
        <v>73</v>
      </c>
      <c r="AE1305" s="37">
        <v>5</v>
      </c>
      <c r="AF1305">
        <v>5</v>
      </c>
      <c r="AG1305">
        <v>5</v>
      </c>
      <c r="AH1305">
        <v>5</v>
      </c>
      <c r="AI1305">
        <v>5</v>
      </c>
      <c r="AJ1305">
        <v>8</v>
      </c>
      <c r="AL1305" t="s">
        <v>385</v>
      </c>
      <c r="AX1305" t="s">
        <v>1397</v>
      </c>
    </row>
    <row r="1306" spans="1:50" hidden="1" x14ac:dyDescent="0.25">
      <c r="A1306" s="24" t="s">
        <v>258</v>
      </c>
      <c r="B1306" s="23" t="s">
        <v>263</v>
      </c>
      <c r="C1306">
        <v>38.200000000000003</v>
      </c>
      <c r="D1306">
        <v>38.200000000000003</v>
      </c>
      <c r="E1306" s="106">
        <v>4</v>
      </c>
      <c r="G1306">
        <v>6</v>
      </c>
      <c r="H1306">
        <v>10</v>
      </c>
      <c r="J1306" s="48" t="s">
        <v>37</v>
      </c>
      <c r="K1306" s="45" t="s">
        <v>22</v>
      </c>
      <c r="L1306" s="19" t="s">
        <v>78</v>
      </c>
      <c r="M1306" s="95"/>
      <c r="N1306">
        <v>134</v>
      </c>
      <c r="O1306">
        <v>127</v>
      </c>
      <c r="P1306">
        <v>1098</v>
      </c>
      <c r="S1306">
        <v>16</v>
      </c>
      <c r="U1306" s="32" t="str">
        <f>VLOOKUP(AF1306, method!$A$1:$B$15, 2, 0)</f>
        <v>中前</v>
      </c>
      <c r="V1306">
        <v>1650</v>
      </c>
      <c r="W1306">
        <v>1</v>
      </c>
      <c r="X1306">
        <v>14</v>
      </c>
      <c r="Y1306">
        <v>2</v>
      </c>
      <c r="Z1306">
        <v>26</v>
      </c>
      <c r="AA1306" s="41" t="s">
        <v>400</v>
      </c>
      <c r="AB1306" s="35" t="s">
        <v>377</v>
      </c>
      <c r="AC1306">
        <v>3</v>
      </c>
      <c r="AD1306">
        <v>73</v>
      </c>
      <c r="AE1306" s="38" t="s">
        <v>550</v>
      </c>
      <c r="AF1306">
        <v>6</v>
      </c>
      <c r="AG1306">
        <v>6</v>
      </c>
      <c r="AH1306">
        <v>5</v>
      </c>
      <c r="AI1306">
        <v>4</v>
      </c>
      <c r="AL1306" t="s">
        <v>385</v>
      </c>
      <c r="AX1306" t="s">
        <v>1397</v>
      </c>
    </row>
    <row r="1307" spans="1:50" hidden="1" x14ac:dyDescent="0.25">
      <c r="A1307" s="24" t="s">
        <v>258</v>
      </c>
      <c r="B1307" s="23" t="s">
        <v>263</v>
      </c>
      <c r="C1307">
        <v>38.770000000000003</v>
      </c>
      <c r="D1307">
        <v>38.870000000000005</v>
      </c>
      <c r="E1307" s="106">
        <v>5</v>
      </c>
      <c r="G1307">
        <v>6</v>
      </c>
      <c r="H1307">
        <v>3</v>
      </c>
      <c r="J1307" s="48" t="s">
        <v>37</v>
      </c>
      <c r="K1307" s="45" t="s">
        <v>22</v>
      </c>
      <c r="L1307" s="19" t="s">
        <v>78</v>
      </c>
      <c r="M1307" s="95"/>
      <c r="N1307">
        <v>134</v>
      </c>
      <c r="O1307">
        <v>130</v>
      </c>
      <c r="P1307">
        <v>1098</v>
      </c>
      <c r="S1307">
        <v>5.6</v>
      </c>
      <c r="U1307" s="30" t="str">
        <f>VLOOKUP(AF1307, method!$A$1:$B$15, 2, 0)</f>
        <v>放頭</v>
      </c>
      <c r="V1307">
        <v>1650</v>
      </c>
      <c r="W1307">
        <v>1</v>
      </c>
      <c r="X1307">
        <v>21</v>
      </c>
      <c r="Y1307">
        <v>1</v>
      </c>
      <c r="Z1307">
        <v>26</v>
      </c>
      <c r="AA1307" s="41" t="s">
        <v>400</v>
      </c>
      <c r="AB1307" s="35" t="s">
        <v>377</v>
      </c>
      <c r="AC1307">
        <v>3</v>
      </c>
      <c r="AD1307">
        <v>73</v>
      </c>
      <c r="AE1307" s="37">
        <v>3</v>
      </c>
      <c r="AF1307">
        <v>2</v>
      </c>
      <c r="AG1307">
        <v>1</v>
      </c>
      <c r="AH1307">
        <v>1</v>
      </c>
      <c r="AI1307">
        <v>5</v>
      </c>
      <c r="AL1307" t="s">
        <v>385</v>
      </c>
      <c r="AX1307" t="s">
        <v>1397</v>
      </c>
    </row>
    <row r="1308" spans="1:50" hidden="1" x14ac:dyDescent="0.25">
      <c r="A1308" s="24" t="s">
        <v>258</v>
      </c>
      <c r="B1308" s="23" t="s">
        <v>263</v>
      </c>
      <c r="C1308">
        <v>39.270000000000003</v>
      </c>
      <c r="D1308">
        <v>39.570000000000007</v>
      </c>
      <c r="E1308" s="15">
        <v>3</v>
      </c>
      <c r="F1308" s="90"/>
      <c r="G1308">
        <v>6</v>
      </c>
      <c r="H1308">
        <v>1</v>
      </c>
      <c r="J1308" s="48" t="s">
        <v>37</v>
      </c>
      <c r="K1308" s="45" t="s">
        <v>22</v>
      </c>
      <c r="L1308" s="19" t="s">
        <v>78</v>
      </c>
      <c r="M1308" s="95"/>
      <c r="N1308">
        <v>134</v>
      </c>
      <c r="O1308">
        <v>131</v>
      </c>
      <c r="P1308">
        <v>1088</v>
      </c>
      <c r="S1308">
        <v>5.0999999999999996</v>
      </c>
      <c r="U1308" s="30" t="str">
        <f>VLOOKUP(AF1308, method!$A$1:$B$15, 2, 0)</f>
        <v>放頭</v>
      </c>
      <c r="V1308">
        <v>1650</v>
      </c>
      <c r="W1308">
        <v>1</v>
      </c>
      <c r="X1308">
        <v>27</v>
      </c>
      <c r="Y1308">
        <v>12</v>
      </c>
      <c r="Z1308">
        <v>25</v>
      </c>
      <c r="AA1308" s="41" t="s">
        <v>400</v>
      </c>
      <c r="AB1308" s="35" t="s">
        <v>377</v>
      </c>
      <c r="AC1308">
        <v>3</v>
      </c>
      <c r="AD1308">
        <v>72</v>
      </c>
      <c r="AE1308" s="38" t="s">
        <v>468</v>
      </c>
      <c r="AF1308">
        <v>3</v>
      </c>
      <c r="AG1308">
        <v>5</v>
      </c>
      <c r="AH1308">
        <v>3</v>
      </c>
      <c r="AI1308">
        <v>3</v>
      </c>
      <c r="AL1308" t="s">
        <v>385</v>
      </c>
      <c r="AX1308" t="s">
        <v>1397</v>
      </c>
    </row>
    <row r="1309" spans="1:50" hidden="1" x14ac:dyDescent="0.25">
      <c r="A1309" s="24" t="s">
        <v>258</v>
      </c>
      <c r="B1309" s="23" t="s">
        <v>263</v>
      </c>
      <c r="C1309">
        <v>38.21</v>
      </c>
      <c r="D1309">
        <v>38.71</v>
      </c>
      <c r="E1309" s="15">
        <v>1</v>
      </c>
      <c r="F1309" s="90"/>
      <c r="G1309">
        <v>6</v>
      </c>
      <c r="H1309">
        <v>1</v>
      </c>
      <c r="J1309" s="48" t="s">
        <v>37</v>
      </c>
      <c r="K1309" s="45" t="s">
        <v>22</v>
      </c>
      <c r="L1309" s="19" t="s">
        <v>78</v>
      </c>
      <c r="M1309" s="95"/>
      <c r="N1309">
        <v>134</v>
      </c>
      <c r="O1309">
        <v>126</v>
      </c>
      <c r="P1309">
        <v>1089</v>
      </c>
      <c r="S1309">
        <v>15</v>
      </c>
      <c r="U1309" s="32" t="str">
        <f>VLOOKUP(AF1309, method!$A$1:$B$15, 2, 0)</f>
        <v>中前</v>
      </c>
      <c r="V1309">
        <v>1650</v>
      </c>
      <c r="W1309">
        <v>1</v>
      </c>
      <c r="X1309">
        <v>7</v>
      </c>
      <c r="Y1309">
        <v>12</v>
      </c>
      <c r="Z1309">
        <v>25</v>
      </c>
      <c r="AA1309" s="41" t="s">
        <v>400</v>
      </c>
      <c r="AB1309" s="35" t="s">
        <v>377</v>
      </c>
      <c r="AC1309">
        <v>3</v>
      </c>
      <c r="AD1309">
        <v>67</v>
      </c>
      <c r="AE1309" s="38" t="s">
        <v>434</v>
      </c>
      <c r="AF1309">
        <v>4</v>
      </c>
      <c r="AG1309">
        <v>4</v>
      </c>
      <c r="AH1309">
        <v>4</v>
      </c>
      <c r="AI1309">
        <v>1</v>
      </c>
      <c r="AL1309" t="s">
        <v>385</v>
      </c>
      <c r="AX1309" t="s">
        <v>1397</v>
      </c>
    </row>
    <row r="1310" spans="1:50" hidden="1" x14ac:dyDescent="0.25">
      <c r="A1310" s="24" t="s">
        <v>258</v>
      </c>
      <c r="B1310" s="23" t="s">
        <v>263</v>
      </c>
      <c r="C1310">
        <v>35.1</v>
      </c>
      <c r="D1310">
        <v>35.299999999999997</v>
      </c>
      <c r="E1310">
        <v>6</v>
      </c>
      <c r="G1310">
        <v>6</v>
      </c>
      <c r="H1310">
        <v>13</v>
      </c>
      <c r="J1310" s="48" t="s">
        <v>37</v>
      </c>
      <c r="K1310" s="45" t="s">
        <v>22</v>
      </c>
      <c r="L1310" s="19" t="s">
        <v>78</v>
      </c>
      <c r="M1310" s="95"/>
      <c r="N1310">
        <v>134</v>
      </c>
      <c r="O1310">
        <v>123</v>
      </c>
      <c r="P1310">
        <v>1079</v>
      </c>
      <c r="S1310">
        <v>47</v>
      </c>
      <c r="U1310" s="30" t="str">
        <f>VLOOKUP(AF1310, method!$A$1:$B$15, 2, 0)</f>
        <v>放頭</v>
      </c>
      <c r="V1310">
        <v>1600</v>
      </c>
      <c r="W1310">
        <v>1</v>
      </c>
      <c r="X1310">
        <v>15</v>
      </c>
      <c r="Y1310">
        <v>11</v>
      </c>
      <c r="Z1310">
        <v>25</v>
      </c>
      <c r="AA1310" s="39" t="s">
        <v>384</v>
      </c>
      <c r="AB1310" s="35" t="s">
        <v>377</v>
      </c>
      <c r="AC1310">
        <v>3</v>
      </c>
      <c r="AD1310">
        <v>68</v>
      </c>
      <c r="AE1310" s="38">
        <v>2</v>
      </c>
      <c r="AF1310">
        <v>3</v>
      </c>
      <c r="AG1310">
        <v>1</v>
      </c>
      <c r="AH1310">
        <v>2</v>
      </c>
      <c r="AI1310">
        <v>6</v>
      </c>
      <c r="AL1310" t="s">
        <v>385</v>
      </c>
      <c r="AX1310" t="s">
        <v>1397</v>
      </c>
    </row>
    <row r="1311" spans="1:50" hidden="1" x14ac:dyDescent="0.25">
      <c r="A1311" s="24" t="s">
        <v>258</v>
      </c>
      <c r="B1311" s="23" t="s">
        <v>263</v>
      </c>
      <c r="C1311">
        <v>21.93</v>
      </c>
      <c r="D1311">
        <v>22.23</v>
      </c>
      <c r="E1311">
        <v>11</v>
      </c>
      <c r="G1311">
        <v>6</v>
      </c>
      <c r="H1311">
        <v>9</v>
      </c>
      <c r="J1311" s="48" t="s">
        <v>37</v>
      </c>
      <c r="K1311" s="45" t="s">
        <v>22</v>
      </c>
      <c r="L1311" s="19" t="s">
        <v>78</v>
      </c>
      <c r="M1311" s="95"/>
      <c r="N1311">
        <v>134</v>
      </c>
      <c r="O1311">
        <v>125</v>
      </c>
      <c r="P1311">
        <v>1070</v>
      </c>
      <c r="S1311">
        <v>13</v>
      </c>
      <c r="U1311" s="33" t="str">
        <f>VLOOKUP(AF1311, method!$A$1:$B$15, 2, 0)</f>
        <v>留後</v>
      </c>
      <c r="V1311" s="42">
        <v>1400</v>
      </c>
      <c r="W1311">
        <v>1</v>
      </c>
      <c r="X1311">
        <v>12</v>
      </c>
      <c r="Y1311">
        <v>10</v>
      </c>
      <c r="Z1311">
        <v>25</v>
      </c>
      <c r="AA1311" s="39" t="s">
        <v>413</v>
      </c>
      <c r="AB1311" s="35" t="s">
        <v>377</v>
      </c>
      <c r="AC1311">
        <v>3</v>
      </c>
      <c r="AD1311">
        <v>70</v>
      </c>
      <c r="AE1311" s="37">
        <v>5</v>
      </c>
      <c r="AF1311">
        <v>13</v>
      </c>
      <c r="AG1311">
        <v>11</v>
      </c>
      <c r="AH1311">
        <v>10</v>
      </c>
      <c r="AI1311">
        <v>11</v>
      </c>
      <c r="AL1311" t="s">
        <v>626</v>
      </c>
      <c r="AX1311" t="s">
        <v>1397</v>
      </c>
    </row>
    <row r="1312" spans="1:50" hidden="1" x14ac:dyDescent="0.25">
      <c r="A1312" s="24" t="s">
        <v>258</v>
      </c>
      <c r="B1312" s="23" t="s">
        <v>263</v>
      </c>
      <c r="C1312">
        <v>22.1</v>
      </c>
      <c r="D1312">
        <v>22.1</v>
      </c>
      <c r="E1312">
        <v>6</v>
      </c>
      <c r="G1312">
        <v>6</v>
      </c>
      <c r="H1312">
        <v>11</v>
      </c>
      <c r="J1312" s="48" t="s">
        <v>37</v>
      </c>
      <c r="K1312" s="75" t="s">
        <v>346</v>
      </c>
      <c r="L1312" s="26" t="s">
        <v>793</v>
      </c>
      <c r="M1312" s="102"/>
      <c r="N1312">
        <v>134</v>
      </c>
      <c r="O1312">
        <v>128</v>
      </c>
      <c r="P1312">
        <v>1103</v>
      </c>
      <c r="S1312">
        <v>10</v>
      </c>
      <c r="U1312" s="32" t="str">
        <f>VLOOKUP(AF1312, method!$A$1:$B$15, 2, 0)</f>
        <v>中前</v>
      </c>
      <c r="V1312" s="42">
        <v>1400</v>
      </c>
      <c r="W1312">
        <v>1</v>
      </c>
      <c r="X1312">
        <v>5</v>
      </c>
      <c r="Y1312">
        <v>7</v>
      </c>
      <c r="Z1312">
        <v>25</v>
      </c>
      <c r="AA1312" s="39" t="s">
        <v>430</v>
      </c>
      <c r="AB1312" s="35" t="s">
        <v>370</v>
      </c>
      <c r="AC1312">
        <v>3</v>
      </c>
      <c r="AD1312">
        <v>72</v>
      </c>
      <c r="AE1312" s="37" t="s">
        <v>414</v>
      </c>
      <c r="AF1312">
        <v>6</v>
      </c>
      <c r="AG1312">
        <v>8</v>
      </c>
      <c r="AH1312">
        <v>8</v>
      </c>
      <c r="AI1312">
        <v>6</v>
      </c>
      <c r="AL1312" t="s">
        <v>66</v>
      </c>
      <c r="AX1312" t="s">
        <v>1397</v>
      </c>
    </row>
    <row r="1313" spans="1:50" hidden="1" x14ac:dyDescent="0.25">
      <c r="A1313" s="24" t="s">
        <v>258</v>
      </c>
      <c r="B1313" s="23" t="s">
        <v>263</v>
      </c>
      <c r="C1313">
        <v>40.450000000000003</v>
      </c>
      <c r="D1313">
        <v>40.550000000000004</v>
      </c>
      <c r="E1313">
        <v>4</v>
      </c>
      <c r="G1313">
        <v>6</v>
      </c>
      <c r="H1313">
        <v>7</v>
      </c>
      <c r="J1313" s="48" t="s">
        <v>37</v>
      </c>
      <c r="K1313" s="47" t="s">
        <v>32</v>
      </c>
      <c r="L1313" s="26" t="s">
        <v>793</v>
      </c>
      <c r="M1313" s="102"/>
      <c r="N1313">
        <v>134</v>
      </c>
      <c r="O1313">
        <v>131</v>
      </c>
      <c r="P1313">
        <v>1096</v>
      </c>
      <c r="S1313">
        <v>6</v>
      </c>
      <c r="U1313" s="30" t="str">
        <f>VLOOKUP(AF1313, method!$A$1:$B$15, 2, 0)</f>
        <v>放頭</v>
      </c>
      <c r="V1313">
        <v>1650</v>
      </c>
      <c r="W1313">
        <v>1</v>
      </c>
      <c r="X1313">
        <v>4</v>
      </c>
      <c r="Y1313">
        <v>6</v>
      </c>
      <c r="Z1313">
        <v>25</v>
      </c>
      <c r="AA1313" s="40" t="s">
        <v>376</v>
      </c>
      <c r="AB1313" s="36" t="s">
        <v>459</v>
      </c>
      <c r="AC1313">
        <v>3</v>
      </c>
      <c r="AD1313">
        <v>73</v>
      </c>
      <c r="AE1313" s="37" t="s">
        <v>416</v>
      </c>
      <c r="AF1313">
        <v>2</v>
      </c>
      <c r="AG1313">
        <v>2</v>
      </c>
      <c r="AH1313">
        <v>3</v>
      </c>
      <c r="AI1313">
        <v>4</v>
      </c>
      <c r="AL1313" t="s">
        <v>66</v>
      </c>
      <c r="AX1313" t="s">
        <v>1397</v>
      </c>
    </row>
    <row r="1314" spans="1:50" hidden="1" x14ac:dyDescent="0.25">
      <c r="A1314" s="24" t="s">
        <v>258</v>
      </c>
      <c r="B1314" s="23" t="s">
        <v>263</v>
      </c>
      <c r="C1314">
        <v>21.88</v>
      </c>
      <c r="D1314">
        <v>22.08</v>
      </c>
      <c r="E1314">
        <v>4</v>
      </c>
      <c r="G1314">
        <v>6</v>
      </c>
      <c r="H1314">
        <v>4</v>
      </c>
      <c r="J1314" s="48" t="s">
        <v>37</v>
      </c>
      <c r="K1314" s="50" t="s">
        <v>46</v>
      </c>
      <c r="L1314" s="26" t="s">
        <v>793</v>
      </c>
      <c r="M1314" s="102"/>
      <c r="N1314">
        <v>134</v>
      </c>
      <c r="O1314">
        <v>129</v>
      </c>
      <c r="P1314">
        <v>1107</v>
      </c>
      <c r="S1314">
        <v>5.9</v>
      </c>
      <c r="U1314" s="32" t="str">
        <f>VLOOKUP(AF1314, method!$A$1:$B$15, 2, 0)</f>
        <v>中前</v>
      </c>
      <c r="V1314" s="42">
        <v>1400</v>
      </c>
      <c r="W1314">
        <v>1</v>
      </c>
      <c r="X1314">
        <v>10</v>
      </c>
      <c r="Y1314">
        <v>5</v>
      </c>
      <c r="Z1314">
        <v>25</v>
      </c>
      <c r="AA1314" s="39" t="s">
        <v>413</v>
      </c>
      <c r="AB1314" s="35" t="s">
        <v>377</v>
      </c>
      <c r="AC1314">
        <v>3</v>
      </c>
      <c r="AD1314">
        <v>73</v>
      </c>
      <c r="AE1314" s="38" t="s">
        <v>463</v>
      </c>
      <c r="AF1314">
        <v>5</v>
      </c>
      <c r="AG1314">
        <v>8</v>
      </c>
      <c r="AH1314">
        <v>7</v>
      </c>
      <c r="AI1314">
        <v>4</v>
      </c>
      <c r="AL1314" t="s">
        <v>66</v>
      </c>
      <c r="AX1314" t="s">
        <v>1397</v>
      </c>
    </row>
    <row r="1315" spans="1:50" hidden="1" x14ac:dyDescent="0.25">
      <c r="A1315" s="24" t="s">
        <v>258</v>
      </c>
      <c r="B1315" s="23" t="s">
        <v>263</v>
      </c>
      <c r="C1315">
        <v>21.2</v>
      </c>
      <c r="D1315">
        <v>21.3</v>
      </c>
      <c r="E1315">
        <v>4</v>
      </c>
      <c r="G1315">
        <v>6</v>
      </c>
      <c r="H1315">
        <v>7</v>
      </c>
      <c r="J1315" s="48" t="s">
        <v>37</v>
      </c>
      <c r="K1315" s="47" t="s">
        <v>32</v>
      </c>
      <c r="L1315" s="26" t="s">
        <v>793</v>
      </c>
      <c r="M1315" s="102"/>
      <c r="N1315">
        <v>134</v>
      </c>
      <c r="O1315">
        <v>132</v>
      </c>
      <c r="P1315">
        <v>1107</v>
      </c>
      <c r="S1315">
        <v>2.2000000000000002</v>
      </c>
      <c r="U1315" s="31" t="str">
        <f>VLOOKUP(AF1315, method!$A$1:$B$15, 2, 0)</f>
        <v>中後</v>
      </c>
      <c r="V1315" s="42">
        <v>1400</v>
      </c>
      <c r="W1315">
        <v>1</v>
      </c>
      <c r="X1315">
        <v>20</v>
      </c>
      <c r="Y1315">
        <v>4</v>
      </c>
      <c r="Z1315">
        <v>25</v>
      </c>
      <c r="AA1315" s="39" t="s">
        <v>430</v>
      </c>
      <c r="AB1315" s="35" t="s">
        <v>370</v>
      </c>
      <c r="AC1315">
        <v>3</v>
      </c>
      <c r="AD1315">
        <v>73</v>
      </c>
      <c r="AE1315" s="38" t="s">
        <v>468</v>
      </c>
      <c r="AF1315">
        <v>8</v>
      </c>
      <c r="AG1315">
        <v>7</v>
      </c>
      <c r="AH1315">
        <v>6</v>
      </c>
      <c r="AI1315">
        <v>4</v>
      </c>
      <c r="AL1315" t="s">
        <v>66</v>
      </c>
      <c r="AX1315" t="s">
        <v>1397</v>
      </c>
    </row>
    <row r="1316" spans="1:50" hidden="1" x14ac:dyDescent="0.25">
      <c r="A1316" s="24" t="s">
        <v>258</v>
      </c>
      <c r="B1316" s="23" t="s">
        <v>263</v>
      </c>
      <c r="C1316">
        <v>21.65</v>
      </c>
      <c r="D1316">
        <v>22.049999999999997</v>
      </c>
      <c r="E1316" s="15">
        <v>1</v>
      </c>
      <c r="F1316" s="90"/>
      <c r="G1316">
        <v>6</v>
      </c>
      <c r="H1316">
        <v>6</v>
      </c>
      <c r="J1316" s="48" t="s">
        <v>37</v>
      </c>
      <c r="K1316" s="47" t="s">
        <v>32</v>
      </c>
      <c r="L1316" s="26" t="s">
        <v>793</v>
      </c>
      <c r="M1316" s="102"/>
      <c r="N1316">
        <v>134</v>
      </c>
      <c r="O1316">
        <v>122</v>
      </c>
      <c r="P1316">
        <v>1113</v>
      </c>
      <c r="S1316">
        <v>1.8</v>
      </c>
      <c r="U1316" s="30" t="str">
        <f>VLOOKUP(AF1316, method!$A$1:$B$15, 2, 0)</f>
        <v>放頭</v>
      </c>
      <c r="V1316" s="42">
        <v>1400</v>
      </c>
      <c r="W1316">
        <v>1</v>
      </c>
      <c r="X1316">
        <v>30</v>
      </c>
      <c r="Y1316">
        <v>3</v>
      </c>
      <c r="Z1316">
        <v>25</v>
      </c>
      <c r="AA1316" s="39" t="s">
        <v>384</v>
      </c>
      <c r="AB1316" s="35" t="s">
        <v>377</v>
      </c>
      <c r="AC1316">
        <v>3</v>
      </c>
      <c r="AD1316">
        <v>64</v>
      </c>
      <c r="AE1316" s="38" t="s">
        <v>463</v>
      </c>
      <c r="AF1316">
        <v>2</v>
      </c>
      <c r="AG1316">
        <v>3</v>
      </c>
      <c r="AH1316">
        <v>3</v>
      </c>
      <c r="AI1316">
        <v>1</v>
      </c>
      <c r="AL1316" t="s">
        <v>66</v>
      </c>
      <c r="AX1316" t="s">
        <v>1397</v>
      </c>
    </row>
    <row r="1317" spans="1:50" hidden="1" x14ac:dyDescent="0.25">
      <c r="A1317" s="24" t="s">
        <v>258</v>
      </c>
      <c r="B1317" s="23" t="s">
        <v>263</v>
      </c>
      <c r="C1317">
        <v>34.4</v>
      </c>
      <c r="D1317">
        <v>34.799999999999997</v>
      </c>
      <c r="E1317" s="15">
        <v>3</v>
      </c>
      <c r="F1317" s="90"/>
      <c r="G1317">
        <v>6</v>
      </c>
      <c r="H1317">
        <v>7</v>
      </c>
      <c r="J1317" s="48" t="s">
        <v>37</v>
      </c>
      <c r="K1317" s="62" t="s">
        <v>154</v>
      </c>
      <c r="L1317" s="26" t="s">
        <v>793</v>
      </c>
      <c r="M1317" s="102"/>
      <c r="N1317">
        <v>134</v>
      </c>
      <c r="O1317">
        <v>121</v>
      </c>
      <c r="P1317">
        <v>1114</v>
      </c>
      <c r="S1317">
        <v>5.5</v>
      </c>
      <c r="U1317" s="30" t="str">
        <f>VLOOKUP(AF1317, method!$A$1:$B$15, 2, 0)</f>
        <v>放頭</v>
      </c>
      <c r="V1317">
        <v>1600</v>
      </c>
      <c r="W1317">
        <v>1</v>
      </c>
      <c r="X1317">
        <v>16</v>
      </c>
      <c r="Y1317">
        <v>2</v>
      </c>
      <c r="Z1317">
        <v>25</v>
      </c>
      <c r="AA1317" s="39" t="s">
        <v>430</v>
      </c>
      <c r="AB1317" s="35" t="s">
        <v>370</v>
      </c>
      <c r="AC1317">
        <v>3</v>
      </c>
      <c r="AD1317">
        <v>64</v>
      </c>
      <c r="AE1317" s="38" t="s">
        <v>511</v>
      </c>
      <c r="AF1317">
        <v>3</v>
      </c>
      <c r="AG1317">
        <v>4</v>
      </c>
      <c r="AH1317">
        <v>4</v>
      </c>
      <c r="AI1317">
        <v>3</v>
      </c>
      <c r="AL1317" t="s">
        <v>66</v>
      </c>
      <c r="AX1317" t="s">
        <v>1397</v>
      </c>
    </row>
    <row r="1318" spans="1:50" hidden="1" x14ac:dyDescent="0.25">
      <c r="A1318" s="24" t="s">
        <v>258</v>
      </c>
      <c r="B1318" s="23" t="s">
        <v>263</v>
      </c>
      <c r="C1318">
        <v>21.6</v>
      </c>
      <c r="D1318">
        <v>22</v>
      </c>
      <c r="E1318" s="15">
        <v>2</v>
      </c>
      <c r="F1318" s="90"/>
      <c r="G1318">
        <v>6</v>
      </c>
      <c r="H1318">
        <v>4</v>
      </c>
      <c r="J1318" s="48" t="s">
        <v>37</v>
      </c>
      <c r="K1318" s="63" t="s">
        <v>191</v>
      </c>
      <c r="L1318" s="26" t="s">
        <v>793</v>
      </c>
      <c r="M1318" s="102"/>
      <c r="N1318">
        <v>134</v>
      </c>
      <c r="O1318">
        <v>122</v>
      </c>
      <c r="P1318">
        <v>1110</v>
      </c>
      <c r="S1318">
        <v>4.9000000000000004</v>
      </c>
      <c r="U1318" s="32" t="str">
        <f>VLOOKUP(AF1318, method!$A$1:$B$15, 2, 0)</f>
        <v>中前</v>
      </c>
      <c r="V1318" s="42">
        <v>1400</v>
      </c>
      <c r="W1318">
        <v>1</v>
      </c>
      <c r="X1318">
        <v>31</v>
      </c>
      <c r="Y1318">
        <v>1</v>
      </c>
      <c r="Z1318">
        <v>25</v>
      </c>
      <c r="AA1318" s="39" t="s">
        <v>390</v>
      </c>
      <c r="AB1318" s="35" t="s">
        <v>377</v>
      </c>
      <c r="AC1318">
        <v>3</v>
      </c>
      <c r="AD1318">
        <v>63</v>
      </c>
      <c r="AE1318" s="38" t="s">
        <v>511</v>
      </c>
      <c r="AF1318">
        <v>5</v>
      </c>
      <c r="AG1318">
        <v>7</v>
      </c>
      <c r="AH1318">
        <v>6</v>
      </c>
      <c r="AI1318">
        <v>2</v>
      </c>
      <c r="AL1318" t="s">
        <v>66</v>
      </c>
      <c r="AX1318" t="s">
        <v>1397</v>
      </c>
    </row>
    <row r="1319" spans="1:50" hidden="1" x14ac:dyDescent="0.25">
      <c r="A1319" s="24" t="s">
        <v>258</v>
      </c>
      <c r="B1319" s="23" t="s">
        <v>263</v>
      </c>
      <c r="C1319">
        <v>21.69</v>
      </c>
      <c r="D1319">
        <v>21.89</v>
      </c>
      <c r="E1319" s="15">
        <v>1</v>
      </c>
      <c r="F1319" s="90"/>
      <c r="G1319">
        <v>6</v>
      </c>
      <c r="H1319">
        <v>9</v>
      </c>
      <c r="J1319" s="48" t="s">
        <v>37</v>
      </c>
      <c r="K1319" s="63" t="s">
        <v>191</v>
      </c>
      <c r="L1319" s="26" t="s">
        <v>793</v>
      </c>
      <c r="M1319" s="102"/>
      <c r="N1319">
        <v>134</v>
      </c>
      <c r="O1319">
        <v>128</v>
      </c>
      <c r="P1319">
        <v>1137</v>
      </c>
      <c r="S1319">
        <v>11</v>
      </c>
      <c r="U1319" s="33" t="str">
        <f>VLOOKUP(AF1319, method!$A$1:$B$15, 2, 0)</f>
        <v>留後</v>
      </c>
      <c r="V1319" s="42">
        <v>1400</v>
      </c>
      <c r="W1319">
        <v>1</v>
      </c>
      <c r="X1319">
        <v>5</v>
      </c>
      <c r="Y1319">
        <v>1</v>
      </c>
      <c r="Z1319">
        <v>25</v>
      </c>
      <c r="AA1319" s="39" t="s">
        <v>430</v>
      </c>
      <c r="AB1319" s="35" t="s">
        <v>377</v>
      </c>
      <c r="AC1319">
        <v>4</v>
      </c>
      <c r="AD1319">
        <v>56</v>
      </c>
      <c r="AE1319" s="38" t="s">
        <v>434</v>
      </c>
      <c r="AF1319">
        <v>11</v>
      </c>
      <c r="AG1319">
        <v>11</v>
      </c>
      <c r="AH1319">
        <v>11</v>
      </c>
      <c r="AI1319">
        <v>1</v>
      </c>
      <c r="AL1319" t="s">
        <v>66</v>
      </c>
      <c r="AX1319" t="s">
        <v>1397</v>
      </c>
    </row>
    <row r="1320" spans="1:50" hidden="1" x14ac:dyDescent="0.25">
      <c r="A1320" s="24" t="s">
        <v>258</v>
      </c>
      <c r="B1320" s="23" t="s">
        <v>263</v>
      </c>
      <c r="C1320">
        <v>21.8</v>
      </c>
      <c r="D1320">
        <v>22.3</v>
      </c>
      <c r="E1320" s="15">
        <v>1</v>
      </c>
      <c r="F1320" s="90"/>
      <c r="G1320">
        <v>6</v>
      </c>
      <c r="H1320">
        <v>2</v>
      </c>
      <c r="J1320" s="48" t="s">
        <v>37</v>
      </c>
      <c r="K1320" s="75" t="s">
        <v>346</v>
      </c>
      <c r="L1320" s="26" t="s">
        <v>793</v>
      </c>
      <c r="M1320" s="102"/>
      <c r="N1320">
        <v>134</v>
      </c>
      <c r="O1320">
        <v>125</v>
      </c>
      <c r="P1320">
        <v>1137</v>
      </c>
      <c r="S1320">
        <v>34</v>
      </c>
      <c r="U1320" s="32" t="str">
        <f>VLOOKUP(AF1320, method!$A$1:$B$15, 2, 0)</f>
        <v>中前</v>
      </c>
      <c r="V1320" s="42">
        <v>1400</v>
      </c>
      <c r="W1320">
        <v>1</v>
      </c>
      <c r="X1320">
        <v>22</v>
      </c>
      <c r="Y1320">
        <v>12</v>
      </c>
      <c r="Z1320">
        <v>24</v>
      </c>
      <c r="AA1320" s="39" t="s">
        <v>384</v>
      </c>
      <c r="AB1320" s="35" t="s">
        <v>377</v>
      </c>
      <c r="AC1320">
        <v>4</v>
      </c>
      <c r="AD1320">
        <v>50</v>
      </c>
      <c r="AE1320" s="38" t="s">
        <v>461</v>
      </c>
      <c r="AF1320">
        <v>6</v>
      </c>
      <c r="AG1320">
        <v>3</v>
      </c>
      <c r="AH1320">
        <v>4</v>
      </c>
      <c r="AI1320">
        <v>1</v>
      </c>
      <c r="AL1320" t="s">
        <v>297</v>
      </c>
      <c r="AX1320" t="s">
        <v>1397</v>
      </c>
    </row>
    <row r="1321" spans="1:50" hidden="1" x14ac:dyDescent="0.25">
      <c r="A1321" s="24" t="s">
        <v>258</v>
      </c>
      <c r="B1321" s="23" t="s">
        <v>263</v>
      </c>
      <c r="C1321">
        <v>10.220000000000001</v>
      </c>
      <c r="D1321">
        <v>10.62</v>
      </c>
      <c r="E1321">
        <v>8</v>
      </c>
      <c r="G1321">
        <v>6</v>
      </c>
      <c r="H1321">
        <v>2</v>
      </c>
      <c r="J1321" s="48" t="s">
        <v>37</v>
      </c>
      <c r="K1321" s="63" t="s">
        <v>191</v>
      </c>
      <c r="L1321" s="26" t="s">
        <v>793</v>
      </c>
      <c r="M1321" s="102"/>
      <c r="N1321">
        <v>134</v>
      </c>
      <c r="O1321">
        <v>128</v>
      </c>
      <c r="P1321">
        <v>1173</v>
      </c>
      <c r="S1321">
        <v>32</v>
      </c>
      <c r="U1321" s="32" t="str">
        <f>VLOOKUP(AF1321, method!$A$1:$B$15, 2, 0)</f>
        <v>中前</v>
      </c>
      <c r="V1321">
        <v>1200</v>
      </c>
      <c r="W1321">
        <v>1</v>
      </c>
      <c r="X1321">
        <v>24</v>
      </c>
      <c r="Y1321">
        <v>11</v>
      </c>
      <c r="Z1321">
        <v>24</v>
      </c>
      <c r="AA1321" s="39" t="s">
        <v>413</v>
      </c>
      <c r="AB1321" s="35" t="s">
        <v>377</v>
      </c>
      <c r="AC1321">
        <v>4</v>
      </c>
      <c r="AD1321">
        <v>52</v>
      </c>
      <c r="AE1321" s="37" t="s">
        <v>471</v>
      </c>
      <c r="AF1321">
        <v>7</v>
      </c>
      <c r="AG1321">
        <v>7</v>
      </c>
      <c r="AH1321">
        <v>8</v>
      </c>
      <c r="AL1321" t="s">
        <v>385</v>
      </c>
      <c r="AX1321" t="s">
        <v>1397</v>
      </c>
    </row>
    <row r="1322" spans="1:50" hidden="1" x14ac:dyDescent="0.25">
      <c r="A1322" s="24" t="s">
        <v>258</v>
      </c>
      <c r="B1322" s="23" t="s">
        <v>263</v>
      </c>
      <c r="C1322">
        <v>9.8800000000000008</v>
      </c>
      <c r="D1322">
        <v>9.8800000000000008</v>
      </c>
      <c r="E1322">
        <v>7</v>
      </c>
      <c r="G1322">
        <v>6</v>
      </c>
      <c r="H1322">
        <v>12</v>
      </c>
      <c r="J1322" s="48" t="s">
        <v>37</v>
      </c>
      <c r="K1322" s="63" t="s">
        <v>191</v>
      </c>
      <c r="L1322" s="26" t="s">
        <v>793</v>
      </c>
      <c r="M1322" s="102"/>
      <c r="N1322">
        <v>134</v>
      </c>
      <c r="O1322">
        <v>128</v>
      </c>
      <c r="P1322">
        <v>1167</v>
      </c>
      <c r="S1322">
        <v>128</v>
      </c>
      <c r="U1322" s="33" t="str">
        <f>VLOOKUP(AF1322, method!$A$1:$B$15, 2, 0)</f>
        <v>留後</v>
      </c>
      <c r="V1322">
        <v>1200</v>
      </c>
      <c r="W1322">
        <v>1</v>
      </c>
      <c r="X1322">
        <v>3</v>
      </c>
      <c r="Y1322">
        <v>11</v>
      </c>
      <c r="Z1322">
        <v>24</v>
      </c>
      <c r="AA1322" s="39" t="s">
        <v>430</v>
      </c>
      <c r="AB1322" s="35" t="s">
        <v>370</v>
      </c>
      <c r="AC1322">
        <v>4</v>
      </c>
      <c r="AD1322">
        <v>52</v>
      </c>
      <c r="AE1322" s="37" t="s">
        <v>416</v>
      </c>
      <c r="AF1322">
        <v>12</v>
      </c>
      <c r="AG1322">
        <v>11</v>
      </c>
      <c r="AH1322">
        <v>7</v>
      </c>
      <c r="AL1322" t="s">
        <v>385</v>
      </c>
      <c r="AX1322" t="s">
        <v>1397</v>
      </c>
    </row>
    <row r="1323" spans="1:50" hidden="1" x14ac:dyDescent="0.25">
      <c r="A1323" s="24" t="s">
        <v>258</v>
      </c>
      <c r="B1323" s="24" t="s">
        <v>265</v>
      </c>
      <c r="C1323">
        <v>10.14</v>
      </c>
      <c r="D1323">
        <v>10.040000000000001</v>
      </c>
      <c r="E1323" s="106">
        <v>7</v>
      </c>
      <c r="G1323">
        <v>2</v>
      </c>
      <c r="H1323">
        <v>4</v>
      </c>
      <c r="J1323" s="47" t="s">
        <v>32</v>
      </c>
      <c r="K1323" s="57" t="s">
        <v>77</v>
      </c>
      <c r="L1323" s="23" t="s">
        <v>112</v>
      </c>
      <c r="M1323" s="99"/>
      <c r="N1323">
        <v>132</v>
      </c>
      <c r="O1323">
        <v>135</v>
      </c>
      <c r="P1323">
        <v>1007</v>
      </c>
      <c r="S1323">
        <v>12</v>
      </c>
      <c r="U1323" s="33" t="str">
        <f>VLOOKUP(AF1323, method!$A$1:$B$15, 2, 0)</f>
        <v>留後</v>
      </c>
      <c r="V1323">
        <v>1200</v>
      </c>
      <c r="W1323">
        <v>1</v>
      </c>
      <c r="X1323">
        <v>1</v>
      </c>
      <c r="Y1323">
        <v>7</v>
      </c>
      <c r="Z1323">
        <v>26</v>
      </c>
      <c r="AA1323" s="39" t="s">
        <v>413</v>
      </c>
      <c r="AB1323" s="35" t="s">
        <v>370</v>
      </c>
      <c r="AC1323">
        <v>4</v>
      </c>
      <c r="AD1323">
        <v>59</v>
      </c>
      <c r="AE1323" s="37" t="s">
        <v>428</v>
      </c>
      <c r="AF1323">
        <v>11</v>
      </c>
      <c r="AG1323">
        <v>9</v>
      </c>
      <c r="AH1323">
        <v>7</v>
      </c>
      <c r="AL1323" t="s">
        <v>39</v>
      </c>
      <c r="AX1323" t="s">
        <v>1397</v>
      </c>
    </row>
    <row r="1324" spans="1:50" x14ac:dyDescent="0.25">
      <c r="A1324" s="24" t="s">
        <v>258</v>
      </c>
      <c r="B1324" s="22" t="s">
        <v>261</v>
      </c>
      <c r="C1324">
        <v>21.66</v>
      </c>
      <c r="D1324">
        <v>22.259999999999998</v>
      </c>
      <c r="E1324" s="107">
        <v>1</v>
      </c>
      <c r="F1324" s="90"/>
      <c r="G1324">
        <v>13</v>
      </c>
      <c r="H1324">
        <v>4</v>
      </c>
      <c r="J1324" s="62" t="s">
        <v>154</v>
      </c>
      <c r="K1324" s="62" t="s">
        <v>154</v>
      </c>
      <c r="L1324" s="20" t="s">
        <v>165</v>
      </c>
      <c r="M1324" s="96"/>
      <c r="N1324">
        <v>135</v>
      </c>
      <c r="O1324">
        <v>129</v>
      </c>
      <c r="P1324">
        <v>1106</v>
      </c>
      <c r="S1324">
        <v>7.7</v>
      </c>
      <c r="U1324" s="30" t="str">
        <f>VLOOKUP(AF1324, method!$A$1:$B$15, 2, 0)</f>
        <v>放頭</v>
      </c>
      <c r="V1324" s="42">
        <v>1400</v>
      </c>
      <c r="W1324">
        <v>1</v>
      </c>
      <c r="X1324">
        <v>27</v>
      </c>
      <c r="Y1324">
        <v>6</v>
      </c>
      <c r="Z1324">
        <v>26</v>
      </c>
      <c r="AA1324" s="39" t="s">
        <v>394</v>
      </c>
      <c r="AB1324" s="35" t="s">
        <v>377</v>
      </c>
      <c r="AC1324">
        <v>4</v>
      </c>
      <c r="AD1324">
        <v>54</v>
      </c>
      <c r="AE1324" s="38" t="s">
        <v>463</v>
      </c>
      <c r="AF1324">
        <v>2</v>
      </c>
      <c r="AG1324">
        <v>2</v>
      </c>
      <c r="AH1324">
        <v>2</v>
      </c>
      <c r="AI1324">
        <v>1</v>
      </c>
      <c r="AL1324" t="s">
        <v>385</v>
      </c>
    </row>
    <row r="1325" spans="1:50" hidden="1" x14ac:dyDescent="0.25">
      <c r="A1325" s="24" t="s">
        <v>258</v>
      </c>
      <c r="B1325" s="24" t="s">
        <v>265</v>
      </c>
      <c r="C1325">
        <v>10.68</v>
      </c>
      <c r="D1325">
        <v>10.58</v>
      </c>
      <c r="E1325" s="107">
        <v>3</v>
      </c>
      <c r="F1325" s="90"/>
      <c r="G1325">
        <v>2</v>
      </c>
      <c r="H1325">
        <v>4</v>
      </c>
      <c r="J1325" s="47" t="s">
        <v>32</v>
      </c>
      <c r="K1325" s="57" t="s">
        <v>77</v>
      </c>
      <c r="L1325" s="23" t="s">
        <v>112</v>
      </c>
      <c r="M1325" s="99"/>
      <c r="N1325">
        <v>132</v>
      </c>
      <c r="O1325">
        <v>135</v>
      </c>
      <c r="P1325">
        <v>1003</v>
      </c>
      <c r="S1325">
        <v>10</v>
      </c>
      <c r="U1325" s="31" t="str">
        <f>VLOOKUP(AF1325, method!$A$1:$B$15, 2, 0)</f>
        <v>中後</v>
      </c>
      <c r="V1325">
        <v>1200</v>
      </c>
      <c r="W1325">
        <v>1</v>
      </c>
      <c r="X1325">
        <v>9</v>
      </c>
      <c r="Y1325">
        <v>5</v>
      </c>
      <c r="Z1325">
        <v>26</v>
      </c>
      <c r="AA1325" s="39" t="s">
        <v>413</v>
      </c>
      <c r="AB1325" s="36" t="s">
        <v>459</v>
      </c>
      <c r="AC1325">
        <v>4</v>
      </c>
      <c r="AD1325">
        <v>59</v>
      </c>
      <c r="AE1325" s="38" t="s">
        <v>463</v>
      </c>
      <c r="AF1325">
        <v>8</v>
      </c>
      <c r="AG1325">
        <v>8</v>
      </c>
      <c r="AH1325">
        <v>3</v>
      </c>
      <c r="AL1325" t="s">
        <v>39</v>
      </c>
      <c r="AX1325" t="s">
        <v>1397</v>
      </c>
    </row>
    <row r="1326" spans="1:50" x14ac:dyDescent="0.25">
      <c r="A1326" s="24" t="s">
        <v>258</v>
      </c>
      <c r="B1326" s="25" t="s">
        <v>267</v>
      </c>
      <c r="C1326">
        <v>21.73</v>
      </c>
      <c r="D1326">
        <v>21.83</v>
      </c>
      <c r="E1326" s="107">
        <v>2</v>
      </c>
      <c r="F1326" s="90"/>
      <c r="G1326">
        <v>12</v>
      </c>
      <c r="H1326">
        <v>6</v>
      </c>
      <c r="J1326" s="53" t="s">
        <v>60</v>
      </c>
      <c r="K1326" s="74" t="s">
        <v>357</v>
      </c>
      <c r="L1326" s="18" t="s">
        <v>23</v>
      </c>
      <c r="M1326" s="94"/>
      <c r="N1326">
        <v>131</v>
      </c>
      <c r="O1326">
        <v>133</v>
      </c>
      <c r="P1326">
        <v>1185</v>
      </c>
      <c r="S1326">
        <v>4.0999999999999996</v>
      </c>
      <c r="U1326" s="30" t="str">
        <f>VLOOKUP(AF1326, method!$A$1:$B$15, 2, 0)</f>
        <v>放頭</v>
      </c>
      <c r="V1326" s="42">
        <v>1400</v>
      </c>
      <c r="W1326">
        <v>1</v>
      </c>
      <c r="X1326">
        <v>25</v>
      </c>
      <c r="Y1326">
        <v>1</v>
      </c>
      <c r="Z1326">
        <v>26</v>
      </c>
      <c r="AA1326" s="39" t="s">
        <v>384</v>
      </c>
      <c r="AB1326" s="35" t="s">
        <v>370</v>
      </c>
      <c r="AC1326">
        <v>4</v>
      </c>
      <c r="AD1326">
        <v>58</v>
      </c>
      <c r="AE1326" s="38" t="s">
        <v>470</v>
      </c>
      <c r="AF1326">
        <v>3</v>
      </c>
      <c r="AG1326">
        <v>4</v>
      </c>
      <c r="AH1326">
        <v>3</v>
      </c>
      <c r="AI1326">
        <v>2</v>
      </c>
      <c r="AL1326" t="s">
        <v>39</v>
      </c>
    </row>
    <row r="1327" spans="1:50" x14ac:dyDescent="0.25">
      <c r="A1327" s="24" t="s">
        <v>258</v>
      </c>
      <c r="B1327" s="25" t="s">
        <v>267</v>
      </c>
      <c r="C1327">
        <v>21.78</v>
      </c>
      <c r="D1327">
        <v>21.68</v>
      </c>
      <c r="E1327" s="107">
        <v>3</v>
      </c>
      <c r="F1327" s="90"/>
      <c r="G1327">
        <v>12</v>
      </c>
      <c r="H1327">
        <v>10</v>
      </c>
      <c r="J1327" s="53" t="s">
        <v>60</v>
      </c>
      <c r="K1327" s="74" t="s">
        <v>357</v>
      </c>
      <c r="L1327" s="18" t="s">
        <v>23</v>
      </c>
      <c r="M1327" s="94"/>
      <c r="N1327">
        <v>131</v>
      </c>
      <c r="O1327">
        <v>135</v>
      </c>
      <c r="P1327">
        <v>1188</v>
      </c>
      <c r="S1327">
        <v>8.8000000000000007</v>
      </c>
      <c r="U1327" s="30" t="str">
        <f>VLOOKUP(AF1327, method!$A$1:$B$15, 2, 0)</f>
        <v>放頭</v>
      </c>
      <c r="V1327" s="42">
        <v>1400</v>
      </c>
      <c r="W1327">
        <v>1</v>
      </c>
      <c r="X1327">
        <v>19</v>
      </c>
      <c r="Y1327">
        <v>2</v>
      </c>
      <c r="Z1327">
        <v>26</v>
      </c>
      <c r="AA1327" s="39" t="s">
        <v>369</v>
      </c>
      <c r="AB1327" s="35" t="s">
        <v>377</v>
      </c>
      <c r="AC1327">
        <v>4</v>
      </c>
      <c r="AD1327">
        <v>60</v>
      </c>
      <c r="AE1327" s="38" t="s">
        <v>517</v>
      </c>
      <c r="AF1327">
        <v>3</v>
      </c>
      <c r="AG1327">
        <v>2</v>
      </c>
      <c r="AH1327">
        <v>2</v>
      </c>
      <c r="AI1327">
        <v>3</v>
      </c>
      <c r="AL1327" t="s">
        <v>39</v>
      </c>
    </row>
    <row r="1328" spans="1:50" hidden="1" x14ac:dyDescent="0.25">
      <c r="A1328" s="24" t="s">
        <v>258</v>
      </c>
      <c r="B1328" s="24" t="s">
        <v>265</v>
      </c>
      <c r="C1328">
        <v>41.6</v>
      </c>
      <c r="D1328">
        <v>41.8</v>
      </c>
      <c r="E1328">
        <v>9</v>
      </c>
      <c r="G1328">
        <v>2</v>
      </c>
      <c r="H1328">
        <v>8</v>
      </c>
      <c r="J1328" s="47" t="s">
        <v>32</v>
      </c>
      <c r="K1328" s="57" t="s">
        <v>77</v>
      </c>
      <c r="L1328" s="23" t="s">
        <v>112</v>
      </c>
      <c r="M1328" s="99"/>
      <c r="N1328">
        <v>132</v>
      </c>
      <c r="O1328">
        <v>119</v>
      </c>
      <c r="P1328">
        <v>1002</v>
      </c>
      <c r="S1328">
        <v>11</v>
      </c>
      <c r="U1328" s="31" t="str">
        <f>VLOOKUP(AF1328, method!$A$1:$B$15, 2, 0)</f>
        <v>中後</v>
      </c>
      <c r="V1328">
        <v>1650</v>
      </c>
      <c r="W1328">
        <v>1</v>
      </c>
      <c r="X1328">
        <v>25</v>
      </c>
      <c r="Y1328">
        <v>3</v>
      </c>
      <c r="Z1328">
        <v>26</v>
      </c>
      <c r="AA1328" s="40" t="s">
        <v>426</v>
      </c>
      <c r="AB1328" s="35" t="s">
        <v>377</v>
      </c>
      <c r="AC1328">
        <v>3</v>
      </c>
      <c r="AD1328">
        <v>62</v>
      </c>
      <c r="AE1328" s="37" t="s">
        <v>529</v>
      </c>
      <c r="AF1328">
        <v>9</v>
      </c>
      <c r="AG1328">
        <v>10</v>
      </c>
      <c r="AH1328">
        <v>10</v>
      </c>
      <c r="AI1328">
        <v>9</v>
      </c>
      <c r="AL1328" t="s">
        <v>39</v>
      </c>
      <c r="AX1328" t="s">
        <v>1397</v>
      </c>
    </row>
    <row r="1329" spans="1:50" x14ac:dyDescent="0.25">
      <c r="A1329" s="24" t="s">
        <v>258</v>
      </c>
      <c r="B1329" s="26" t="s">
        <v>269</v>
      </c>
      <c r="C1329">
        <v>21.8</v>
      </c>
      <c r="D1329">
        <v>22.3</v>
      </c>
      <c r="E1329" s="107">
        <v>1</v>
      </c>
      <c r="F1329" s="90"/>
      <c r="G1329">
        <v>10</v>
      </c>
      <c r="H1329">
        <v>2</v>
      </c>
      <c r="J1329" s="45" t="s">
        <v>22</v>
      </c>
      <c r="K1329" s="45" t="s">
        <v>22</v>
      </c>
      <c r="L1329" s="19" t="s">
        <v>28</v>
      </c>
      <c r="M1329" s="95"/>
      <c r="N1329">
        <v>130</v>
      </c>
      <c r="O1329">
        <v>127</v>
      </c>
      <c r="P1329">
        <v>1246</v>
      </c>
      <c r="S1329">
        <v>4.7</v>
      </c>
      <c r="U1329" s="32" t="str">
        <f>VLOOKUP(AF1329, method!$A$1:$B$15, 2, 0)</f>
        <v>中前</v>
      </c>
      <c r="V1329" s="42">
        <v>1400</v>
      </c>
      <c r="W1329">
        <v>1</v>
      </c>
      <c r="X1329">
        <v>12</v>
      </c>
      <c r="Y1329">
        <v>7</v>
      </c>
      <c r="Z1329">
        <v>26</v>
      </c>
      <c r="AA1329" s="39" t="s">
        <v>369</v>
      </c>
      <c r="AB1329" s="35" t="s">
        <v>370</v>
      </c>
      <c r="AC1329">
        <v>4</v>
      </c>
      <c r="AD1329">
        <v>50</v>
      </c>
      <c r="AE1329" s="38" t="s">
        <v>579</v>
      </c>
      <c r="AF1329">
        <v>7</v>
      </c>
      <c r="AG1329">
        <v>5</v>
      </c>
      <c r="AH1329">
        <v>5</v>
      </c>
      <c r="AI1329">
        <v>1</v>
      </c>
      <c r="AL1329" t="s">
        <v>66</v>
      </c>
    </row>
    <row r="1330" spans="1:50" x14ac:dyDescent="0.25">
      <c r="A1330" s="24" t="s">
        <v>258</v>
      </c>
      <c r="B1330" s="24" t="s">
        <v>265</v>
      </c>
      <c r="C1330">
        <v>21.81</v>
      </c>
      <c r="D1330">
        <v>21.91</v>
      </c>
      <c r="E1330" s="106">
        <v>11</v>
      </c>
      <c r="G1330">
        <v>2</v>
      </c>
      <c r="H1330">
        <v>13</v>
      </c>
      <c r="J1330" s="47" t="s">
        <v>32</v>
      </c>
      <c r="K1330" s="59" t="s">
        <v>111</v>
      </c>
      <c r="L1330" s="23" t="s">
        <v>112</v>
      </c>
      <c r="M1330" s="99"/>
      <c r="N1330">
        <v>132</v>
      </c>
      <c r="O1330">
        <v>116</v>
      </c>
      <c r="P1330">
        <v>1010</v>
      </c>
      <c r="S1330">
        <v>27</v>
      </c>
      <c r="U1330" s="33" t="str">
        <f>VLOOKUP(AF1330, method!$A$1:$B$15, 2, 0)</f>
        <v>留後</v>
      </c>
      <c r="V1330" s="42">
        <v>1400</v>
      </c>
      <c r="W1330">
        <v>1</v>
      </c>
      <c r="X1330">
        <v>31</v>
      </c>
      <c r="Y1330">
        <v>5</v>
      </c>
      <c r="Z1330">
        <v>26</v>
      </c>
      <c r="AA1330" s="39" t="s">
        <v>394</v>
      </c>
      <c r="AB1330" s="35" t="s">
        <v>377</v>
      </c>
      <c r="AC1330">
        <v>3</v>
      </c>
      <c r="AD1330">
        <v>60</v>
      </c>
      <c r="AE1330" s="37">
        <v>6</v>
      </c>
      <c r="AF1330">
        <v>14</v>
      </c>
      <c r="AG1330">
        <v>13</v>
      </c>
      <c r="AH1330">
        <v>13</v>
      </c>
      <c r="AI1330">
        <v>11</v>
      </c>
      <c r="AL1330" t="s">
        <v>39</v>
      </c>
    </row>
    <row r="1331" spans="1:50" x14ac:dyDescent="0.25">
      <c r="A1331" s="24" t="s">
        <v>258</v>
      </c>
      <c r="B1331" s="21" t="s">
        <v>259</v>
      </c>
      <c r="C1331">
        <v>21.9</v>
      </c>
      <c r="D1331">
        <v>22.099999999999998</v>
      </c>
      <c r="E1331" s="107">
        <v>3</v>
      </c>
      <c r="F1331" s="90"/>
      <c r="G1331">
        <v>5</v>
      </c>
      <c r="H1331">
        <v>1</v>
      </c>
      <c r="J1331" s="50" t="s">
        <v>46</v>
      </c>
      <c r="K1331" s="52" t="s">
        <v>56</v>
      </c>
      <c r="L1331" s="25" t="s">
        <v>138</v>
      </c>
      <c r="M1331" s="101"/>
      <c r="N1331">
        <v>135</v>
      </c>
      <c r="O1331">
        <v>135</v>
      </c>
      <c r="P1331">
        <v>1136</v>
      </c>
      <c r="S1331">
        <v>2.6</v>
      </c>
      <c r="U1331" s="32" t="str">
        <f>VLOOKUP(AF1331, method!$A$1:$B$15, 2, 0)</f>
        <v>中前</v>
      </c>
      <c r="V1331" s="42">
        <v>1400</v>
      </c>
      <c r="W1331">
        <v>1</v>
      </c>
      <c r="X1331">
        <v>27</v>
      </c>
      <c r="Y1331">
        <v>6</v>
      </c>
      <c r="Z1331">
        <v>26</v>
      </c>
      <c r="AA1331" s="39" t="s">
        <v>394</v>
      </c>
      <c r="AB1331" s="35" t="s">
        <v>377</v>
      </c>
      <c r="AC1331">
        <v>4</v>
      </c>
      <c r="AD1331">
        <v>60</v>
      </c>
      <c r="AE1331" s="38" t="s">
        <v>550</v>
      </c>
      <c r="AF1331">
        <v>7</v>
      </c>
      <c r="AG1331">
        <v>6</v>
      </c>
      <c r="AH1331">
        <v>4</v>
      </c>
      <c r="AI1331">
        <v>3</v>
      </c>
      <c r="AL1331" t="s">
        <v>29</v>
      </c>
    </row>
    <row r="1332" spans="1:50" hidden="1" x14ac:dyDescent="0.25">
      <c r="A1332" s="24" t="s">
        <v>258</v>
      </c>
      <c r="B1332" s="24" t="s">
        <v>265</v>
      </c>
      <c r="C1332">
        <v>22.46</v>
      </c>
      <c r="D1332">
        <v>22.360000000000003</v>
      </c>
      <c r="E1332" s="15">
        <v>3</v>
      </c>
      <c r="F1332" s="90"/>
      <c r="G1332">
        <v>2</v>
      </c>
      <c r="H1332">
        <v>13</v>
      </c>
      <c r="J1332" s="47" t="s">
        <v>32</v>
      </c>
      <c r="K1332" s="57" t="s">
        <v>77</v>
      </c>
      <c r="L1332" s="23" t="s">
        <v>112</v>
      </c>
      <c r="M1332" s="99"/>
      <c r="N1332">
        <v>132</v>
      </c>
      <c r="O1332">
        <v>124</v>
      </c>
      <c r="P1332">
        <v>1026</v>
      </c>
      <c r="S1332">
        <v>18</v>
      </c>
      <c r="U1332" s="33" t="str">
        <f>VLOOKUP(AF1332, method!$A$1:$B$15, 2, 0)</f>
        <v>留後</v>
      </c>
      <c r="V1332" s="42">
        <v>1400</v>
      </c>
      <c r="W1332">
        <v>1</v>
      </c>
      <c r="X1332">
        <v>7</v>
      </c>
      <c r="Y1332">
        <v>12</v>
      </c>
      <c r="Z1332">
        <v>25</v>
      </c>
      <c r="AA1332" s="39" t="s">
        <v>430</v>
      </c>
      <c r="AB1332" s="35" t="s">
        <v>377</v>
      </c>
      <c r="AC1332">
        <v>4</v>
      </c>
      <c r="AD1332">
        <v>48</v>
      </c>
      <c r="AE1332" s="38" t="s">
        <v>550</v>
      </c>
      <c r="AF1332">
        <v>14</v>
      </c>
      <c r="AG1332">
        <v>14</v>
      </c>
      <c r="AH1332">
        <v>10</v>
      </c>
      <c r="AI1332">
        <v>3</v>
      </c>
      <c r="AL1332" t="s">
        <v>98</v>
      </c>
      <c r="AX1332" t="s">
        <v>1397</v>
      </c>
    </row>
    <row r="1333" spans="1:50" hidden="1" x14ac:dyDescent="0.25">
      <c r="A1333" s="24" t="s">
        <v>258</v>
      </c>
      <c r="B1333" s="24" t="s">
        <v>265</v>
      </c>
      <c r="C1333">
        <v>23.62</v>
      </c>
      <c r="D1333">
        <v>23.520000000000003</v>
      </c>
      <c r="E1333">
        <v>10</v>
      </c>
      <c r="G1333">
        <v>2</v>
      </c>
      <c r="H1333">
        <v>10</v>
      </c>
      <c r="J1333" s="47" t="s">
        <v>32</v>
      </c>
      <c r="K1333" s="57" t="s">
        <v>77</v>
      </c>
      <c r="L1333" s="23" t="s">
        <v>112</v>
      </c>
      <c r="M1333" s="99"/>
      <c r="N1333">
        <v>132</v>
      </c>
      <c r="O1333">
        <v>123</v>
      </c>
      <c r="P1333">
        <v>1029</v>
      </c>
      <c r="S1333">
        <v>8.9</v>
      </c>
      <c r="U1333" s="33" t="str">
        <f>VLOOKUP(AF1333, method!$A$1:$B$15, 2, 0)</f>
        <v>留後</v>
      </c>
      <c r="V1333" s="42">
        <v>1400</v>
      </c>
      <c r="W1333">
        <v>1</v>
      </c>
      <c r="X1333">
        <v>9</v>
      </c>
      <c r="Y1333">
        <v>11</v>
      </c>
      <c r="Z1333">
        <v>25</v>
      </c>
      <c r="AA1333" s="39" t="s">
        <v>430</v>
      </c>
      <c r="AB1333" s="35" t="s">
        <v>377</v>
      </c>
      <c r="AC1333">
        <v>4</v>
      </c>
      <c r="AD1333">
        <v>48</v>
      </c>
      <c r="AE1333" s="37" t="s">
        <v>428</v>
      </c>
      <c r="AF1333">
        <v>11</v>
      </c>
      <c r="AG1333">
        <v>11</v>
      </c>
      <c r="AH1333">
        <v>11</v>
      </c>
      <c r="AI1333">
        <v>10</v>
      </c>
      <c r="AL1333" t="s">
        <v>18</v>
      </c>
      <c r="AX1333" t="s">
        <v>1397</v>
      </c>
    </row>
    <row r="1334" spans="1:50" hidden="1" x14ac:dyDescent="0.25">
      <c r="A1334" s="24" t="s">
        <v>258</v>
      </c>
      <c r="B1334" s="24" t="s">
        <v>265</v>
      </c>
      <c r="C1334">
        <v>21.76</v>
      </c>
      <c r="D1334">
        <v>21.660000000000004</v>
      </c>
      <c r="E1334" s="15">
        <v>2</v>
      </c>
      <c r="F1334" s="90"/>
      <c r="G1334">
        <v>2</v>
      </c>
      <c r="H1334">
        <v>13</v>
      </c>
      <c r="J1334" s="47" t="s">
        <v>32</v>
      </c>
      <c r="K1334" s="57" t="s">
        <v>77</v>
      </c>
      <c r="L1334" s="23" t="s">
        <v>112</v>
      </c>
      <c r="M1334" s="99"/>
      <c r="N1334">
        <v>132</v>
      </c>
      <c r="O1334">
        <v>122</v>
      </c>
      <c r="P1334">
        <v>1026</v>
      </c>
      <c r="S1334">
        <v>12</v>
      </c>
      <c r="U1334" s="33" t="str">
        <f>VLOOKUP(AF1334, method!$A$1:$B$15, 2, 0)</f>
        <v>留後</v>
      </c>
      <c r="V1334" s="42">
        <v>1400</v>
      </c>
      <c r="W1334">
        <v>1</v>
      </c>
      <c r="X1334">
        <v>12</v>
      </c>
      <c r="Y1334">
        <v>10</v>
      </c>
      <c r="Z1334">
        <v>25</v>
      </c>
      <c r="AA1334" s="39" t="s">
        <v>413</v>
      </c>
      <c r="AB1334" s="35" t="s">
        <v>377</v>
      </c>
      <c r="AC1334">
        <v>4</v>
      </c>
      <c r="AD1334">
        <v>47</v>
      </c>
      <c r="AE1334" s="38" t="s">
        <v>579</v>
      </c>
      <c r="AF1334">
        <v>12</v>
      </c>
      <c r="AG1334">
        <v>12</v>
      </c>
      <c r="AH1334">
        <v>10</v>
      </c>
      <c r="AI1334">
        <v>2</v>
      </c>
      <c r="AL1334" t="s">
        <v>18</v>
      </c>
      <c r="AX1334" t="s">
        <v>1397</v>
      </c>
    </row>
    <row r="1335" spans="1:50" hidden="1" x14ac:dyDescent="0.25">
      <c r="A1335" s="24" t="s">
        <v>258</v>
      </c>
      <c r="B1335" s="24" t="s">
        <v>265</v>
      </c>
      <c r="C1335">
        <v>21.4</v>
      </c>
      <c r="D1335">
        <v>21.3</v>
      </c>
      <c r="E1335">
        <v>4</v>
      </c>
      <c r="G1335">
        <v>2</v>
      </c>
      <c r="H1335">
        <v>10</v>
      </c>
      <c r="J1335" s="47" t="s">
        <v>32</v>
      </c>
      <c r="K1335" s="57" t="s">
        <v>77</v>
      </c>
      <c r="L1335" s="23" t="s">
        <v>112</v>
      </c>
      <c r="M1335" s="99"/>
      <c r="N1335">
        <v>132</v>
      </c>
      <c r="O1335">
        <v>123</v>
      </c>
      <c r="P1335">
        <v>1012</v>
      </c>
      <c r="S1335">
        <v>15</v>
      </c>
      <c r="U1335" s="33" t="str">
        <f>VLOOKUP(AF1335, method!$A$1:$B$15, 2, 0)</f>
        <v>留後</v>
      </c>
      <c r="V1335" s="42">
        <v>1400</v>
      </c>
      <c r="W1335">
        <v>1</v>
      </c>
      <c r="X1335">
        <v>14</v>
      </c>
      <c r="Y1335">
        <v>9</v>
      </c>
      <c r="Z1335">
        <v>25</v>
      </c>
      <c r="AA1335" s="39" t="s">
        <v>394</v>
      </c>
      <c r="AB1335" s="35" t="s">
        <v>370</v>
      </c>
      <c r="AC1335">
        <v>4</v>
      </c>
      <c r="AD1335">
        <v>47</v>
      </c>
      <c r="AE1335" s="38">
        <v>2</v>
      </c>
      <c r="AF1335">
        <v>11</v>
      </c>
      <c r="AG1335">
        <v>11</v>
      </c>
      <c r="AH1335">
        <v>8</v>
      </c>
      <c r="AI1335">
        <v>4</v>
      </c>
      <c r="AL1335" t="s">
        <v>181</v>
      </c>
      <c r="AX1335" t="s">
        <v>1397</v>
      </c>
    </row>
    <row r="1336" spans="1:50" hidden="1" x14ac:dyDescent="0.25">
      <c r="A1336" s="24" t="s">
        <v>258</v>
      </c>
      <c r="B1336" s="24" t="s">
        <v>265</v>
      </c>
      <c r="C1336">
        <v>42.7</v>
      </c>
      <c r="D1336">
        <v>42.400000000000006</v>
      </c>
      <c r="E1336">
        <v>9</v>
      </c>
      <c r="G1336">
        <v>2</v>
      </c>
      <c r="H1336">
        <v>12</v>
      </c>
      <c r="J1336" s="47" t="s">
        <v>32</v>
      </c>
      <c r="K1336" s="57" t="s">
        <v>77</v>
      </c>
      <c r="L1336" s="23" t="s">
        <v>112</v>
      </c>
      <c r="M1336" s="99"/>
      <c r="N1336">
        <v>132</v>
      </c>
      <c r="O1336">
        <v>129</v>
      </c>
      <c r="P1336">
        <v>998</v>
      </c>
      <c r="S1336">
        <v>59</v>
      </c>
      <c r="U1336" s="31" t="str">
        <f>VLOOKUP(AF1336, method!$A$1:$B$15, 2, 0)</f>
        <v>中後</v>
      </c>
      <c r="V1336">
        <v>1650</v>
      </c>
      <c r="W1336">
        <v>1</v>
      </c>
      <c r="X1336">
        <v>4</v>
      </c>
      <c r="Y1336">
        <v>6</v>
      </c>
      <c r="Z1336">
        <v>25</v>
      </c>
      <c r="AA1336" s="40" t="s">
        <v>376</v>
      </c>
      <c r="AB1336" s="36" t="s">
        <v>459</v>
      </c>
      <c r="AC1336">
        <v>4</v>
      </c>
      <c r="AD1336">
        <v>51</v>
      </c>
      <c r="AE1336" s="37" t="s">
        <v>570</v>
      </c>
      <c r="AF1336">
        <v>8</v>
      </c>
      <c r="AG1336">
        <v>7</v>
      </c>
      <c r="AH1336">
        <v>8</v>
      </c>
      <c r="AI1336">
        <v>9</v>
      </c>
      <c r="AL1336" t="s">
        <v>385</v>
      </c>
      <c r="AX1336" t="s">
        <v>1397</v>
      </c>
    </row>
    <row r="1337" spans="1:50" hidden="1" x14ac:dyDescent="0.25">
      <c r="A1337" s="24" t="s">
        <v>258</v>
      </c>
      <c r="B1337" s="24" t="s">
        <v>265</v>
      </c>
      <c r="C1337">
        <v>40.71</v>
      </c>
      <c r="D1337">
        <v>40.410000000000004</v>
      </c>
      <c r="E1337">
        <v>6</v>
      </c>
      <c r="G1337">
        <v>2</v>
      </c>
      <c r="H1337">
        <v>10</v>
      </c>
      <c r="J1337" s="47" t="s">
        <v>32</v>
      </c>
      <c r="K1337" s="57" t="s">
        <v>77</v>
      </c>
      <c r="L1337" s="23" t="s">
        <v>112</v>
      </c>
      <c r="M1337" s="99"/>
      <c r="N1337">
        <v>132</v>
      </c>
      <c r="O1337">
        <v>128</v>
      </c>
      <c r="P1337">
        <v>1000</v>
      </c>
      <c r="S1337">
        <v>98</v>
      </c>
      <c r="U1337" s="31" t="str">
        <f>VLOOKUP(AF1337, method!$A$1:$B$15, 2, 0)</f>
        <v>中後</v>
      </c>
      <c r="V1337">
        <v>1650</v>
      </c>
      <c r="W1337">
        <v>1</v>
      </c>
      <c r="X1337">
        <v>7</v>
      </c>
      <c r="Y1337">
        <v>5</v>
      </c>
      <c r="Z1337">
        <v>25</v>
      </c>
      <c r="AA1337" s="40" t="s">
        <v>376</v>
      </c>
      <c r="AB1337" s="35" t="s">
        <v>377</v>
      </c>
      <c r="AC1337">
        <v>4</v>
      </c>
      <c r="AD1337">
        <v>53</v>
      </c>
      <c r="AE1337" s="37" t="s">
        <v>467</v>
      </c>
      <c r="AF1337">
        <v>10</v>
      </c>
      <c r="AG1337">
        <v>10</v>
      </c>
      <c r="AH1337">
        <v>11</v>
      </c>
      <c r="AI1337">
        <v>6</v>
      </c>
      <c r="AL1337" t="s">
        <v>385</v>
      </c>
      <c r="AX1337" t="s">
        <v>1397</v>
      </c>
    </row>
    <row r="1338" spans="1:50" hidden="1" x14ac:dyDescent="0.25">
      <c r="A1338" s="24" t="s">
        <v>258</v>
      </c>
      <c r="B1338" s="24" t="s">
        <v>265</v>
      </c>
      <c r="C1338">
        <v>22.46</v>
      </c>
      <c r="D1338">
        <v>22.560000000000002</v>
      </c>
      <c r="E1338">
        <v>10</v>
      </c>
      <c r="G1338">
        <v>2</v>
      </c>
      <c r="H1338">
        <v>5</v>
      </c>
      <c r="J1338" s="47" t="s">
        <v>32</v>
      </c>
      <c r="K1338" s="57" t="s">
        <v>77</v>
      </c>
      <c r="L1338" s="23" t="s">
        <v>112</v>
      </c>
      <c r="M1338" s="99"/>
      <c r="N1338">
        <v>132</v>
      </c>
      <c r="O1338">
        <v>130</v>
      </c>
      <c r="P1338">
        <v>989</v>
      </c>
      <c r="S1338">
        <v>13</v>
      </c>
      <c r="U1338" s="33" t="str">
        <f>VLOOKUP(AF1338, method!$A$1:$B$15, 2, 0)</f>
        <v>留後</v>
      </c>
      <c r="V1338" s="42">
        <v>1400</v>
      </c>
      <c r="W1338">
        <v>1</v>
      </c>
      <c r="X1338">
        <v>13</v>
      </c>
      <c r="Y1338">
        <v>4</v>
      </c>
      <c r="Z1338">
        <v>25</v>
      </c>
      <c r="AA1338" s="39" t="s">
        <v>413</v>
      </c>
      <c r="AB1338" s="35" t="s">
        <v>377</v>
      </c>
      <c r="AC1338">
        <v>4</v>
      </c>
      <c r="AD1338">
        <v>55</v>
      </c>
      <c r="AE1338" s="37" t="s">
        <v>471</v>
      </c>
      <c r="AF1338">
        <v>13</v>
      </c>
      <c r="AG1338">
        <v>12</v>
      </c>
      <c r="AH1338">
        <v>10</v>
      </c>
      <c r="AI1338">
        <v>10</v>
      </c>
      <c r="AL1338" t="s">
        <v>385</v>
      </c>
      <c r="AX1338" t="s">
        <v>1397</v>
      </c>
    </row>
    <row r="1339" spans="1:50" hidden="1" x14ac:dyDescent="0.25">
      <c r="A1339" s="24" t="s">
        <v>258</v>
      </c>
      <c r="B1339" s="24" t="s">
        <v>265</v>
      </c>
      <c r="C1339">
        <v>9.5299999999999994</v>
      </c>
      <c r="D1339">
        <v>9.83</v>
      </c>
      <c r="E1339">
        <v>7</v>
      </c>
      <c r="G1339">
        <v>2</v>
      </c>
      <c r="H1339">
        <v>8</v>
      </c>
      <c r="J1339" s="47" t="s">
        <v>32</v>
      </c>
      <c r="K1339" s="57" t="s">
        <v>77</v>
      </c>
      <c r="L1339" s="23" t="s">
        <v>112</v>
      </c>
      <c r="M1339" s="99"/>
      <c r="N1339">
        <v>132</v>
      </c>
      <c r="O1339">
        <v>118</v>
      </c>
      <c r="P1339">
        <v>1000</v>
      </c>
      <c r="S1339">
        <v>35</v>
      </c>
      <c r="U1339" s="31" t="str">
        <f>VLOOKUP(AF1339, method!$A$1:$B$15, 2, 0)</f>
        <v>中後</v>
      </c>
      <c r="V1339">
        <v>1200</v>
      </c>
      <c r="W1339">
        <v>1</v>
      </c>
      <c r="X1339">
        <v>12</v>
      </c>
      <c r="Y1339">
        <v>3</v>
      </c>
      <c r="Z1339">
        <v>25</v>
      </c>
      <c r="AA1339" s="40" t="s">
        <v>376</v>
      </c>
      <c r="AB1339" s="35" t="s">
        <v>370</v>
      </c>
      <c r="AC1339">
        <v>3</v>
      </c>
      <c r="AD1339">
        <v>57</v>
      </c>
      <c r="AE1339" s="37" t="s">
        <v>436</v>
      </c>
      <c r="AF1339">
        <v>9</v>
      </c>
      <c r="AG1339">
        <v>7</v>
      </c>
      <c r="AH1339">
        <v>7</v>
      </c>
      <c r="AL1339" t="s">
        <v>385</v>
      </c>
      <c r="AX1339" t="s">
        <v>1397</v>
      </c>
    </row>
    <row r="1340" spans="1:50" hidden="1" x14ac:dyDescent="0.25">
      <c r="A1340" s="24" t="s">
        <v>258</v>
      </c>
      <c r="B1340" s="24" t="s">
        <v>265</v>
      </c>
      <c r="C1340">
        <v>9.5299999999999994</v>
      </c>
      <c r="D1340">
        <v>8.83</v>
      </c>
      <c r="E1340">
        <v>8</v>
      </c>
      <c r="G1340">
        <v>2</v>
      </c>
      <c r="H1340">
        <v>14</v>
      </c>
      <c r="J1340" s="47" t="s">
        <v>32</v>
      </c>
      <c r="K1340" s="57" t="s">
        <v>77</v>
      </c>
      <c r="L1340" s="23" t="s">
        <v>112</v>
      </c>
      <c r="M1340" s="99"/>
      <c r="N1340">
        <v>132</v>
      </c>
      <c r="O1340">
        <v>135</v>
      </c>
      <c r="P1340">
        <v>1004</v>
      </c>
      <c r="S1340">
        <v>81</v>
      </c>
      <c r="U1340" s="33" t="str">
        <f>VLOOKUP(AF1340, method!$A$1:$B$15, 2, 0)</f>
        <v>留後</v>
      </c>
      <c r="V1340">
        <v>1200</v>
      </c>
      <c r="W1340">
        <v>1</v>
      </c>
      <c r="X1340">
        <v>2</v>
      </c>
      <c r="Y1340">
        <v>3</v>
      </c>
      <c r="Z1340">
        <v>25</v>
      </c>
      <c r="AA1340" s="39" t="s">
        <v>394</v>
      </c>
      <c r="AB1340" s="35" t="s">
        <v>377</v>
      </c>
      <c r="AC1340">
        <v>4</v>
      </c>
      <c r="AD1340">
        <v>59</v>
      </c>
      <c r="AE1340" s="37" t="s">
        <v>436</v>
      </c>
      <c r="AF1340">
        <v>14</v>
      </c>
      <c r="AG1340">
        <v>11</v>
      </c>
      <c r="AH1340">
        <v>8</v>
      </c>
      <c r="AL1340" t="s">
        <v>385</v>
      </c>
      <c r="AX1340" t="s">
        <v>1397</v>
      </c>
    </row>
    <row r="1341" spans="1:50" hidden="1" x14ac:dyDescent="0.25">
      <c r="A1341" s="24" t="s">
        <v>258</v>
      </c>
      <c r="B1341" s="24" t="s">
        <v>265</v>
      </c>
      <c r="C1341">
        <v>10.38</v>
      </c>
      <c r="D1341">
        <v>10.280000000000001</v>
      </c>
      <c r="E1341">
        <v>4</v>
      </c>
      <c r="G1341">
        <v>2</v>
      </c>
      <c r="H1341">
        <v>2</v>
      </c>
      <c r="J1341" s="47" t="s">
        <v>32</v>
      </c>
      <c r="K1341" s="57" t="s">
        <v>77</v>
      </c>
      <c r="L1341" s="23" t="s">
        <v>112</v>
      </c>
      <c r="M1341" s="99"/>
      <c r="N1341">
        <v>132</v>
      </c>
      <c r="O1341">
        <v>135</v>
      </c>
      <c r="P1341">
        <v>1002</v>
      </c>
      <c r="S1341">
        <v>12</v>
      </c>
      <c r="U1341" s="32" t="str">
        <f>VLOOKUP(AF1341, method!$A$1:$B$15, 2, 0)</f>
        <v>中前</v>
      </c>
      <c r="V1341">
        <v>1200</v>
      </c>
      <c r="W1341">
        <v>1</v>
      </c>
      <c r="X1341">
        <v>12</v>
      </c>
      <c r="Y1341">
        <v>1</v>
      </c>
      <c r="Z1341">
        <v>25</v>
      </c>
      <c r="AA1341" s="39" t="s">
        <v>430</v>
      </c>
      <c r="AB1341" s="35" t="s">
        <v>377</v>
      </c>
      <c r="AC1341">
        <v>4</v>
      </c>
      <c r="AD1341">
        <v>59</v>
      </c>
      <c r="AE1341" s="38" t="s">
        <v>447</v>
      </c>
      <c r="AF1341">
        <v>5</v>
      </c>
      <c r="AG1341">
        <v>6</v>
      </c>
      <c r="AH1341">
        <v>4</v>
      </c>
      <c r="AL1341" t="s">
        <v>385</v>
      </c>
      <c r="AX1341" t="s">
        <v>1397</v>
      </c>
    </row>
    <row r="1342" spans="1:50" hidden="1" x14ac:dyDescent="0.25">
      <c r="A1342" s="24" t="s">
        <v>258</v>
      </c>
      <c r="B1342" s="24" t="s">
        <v>265</v>
      </c>
      <c r="C1342">
        <v>57.17</v>
      </c>
      <c r="D1342">
        <v>57.67</v>
      </c>
      <c r="E1342">
        <v>6</v>
      </c>
      <c r="G1342">
        <v>2</v>
      </c>
      <c r="H1342">
        <v>5</v>
      </c>
      <c r="J1342" s="47" t="s">
        <v>32</v>
      </c>
      <c r="K1342" s="57" t="s">
        <v>77</v>
      </c>
      <c r="L1342" s="23" t="s">
        <v>112</v>
      </c>
      <c r="M1342" s="99"/>
      <c r="N1342">
        <v>132</v>
      </c>
      <c r="O1342">
        <v>118</v>
      </c>
      <c r="P1342">
        <v>1016</v>
      </c>
      <c r="S1342">
        <v>32</v>
      </c>
      <c r="U1342" s="33" t="str">
        <f>VLOOKUP(AF1342, method!$A$1:$B$15, 2, 0)</f>
        <v>留後</v>
      </c>
      <c r="V1342">
        <v>1000</v>
      </c>
      <c r="W1342">
        <v>0</v>
      </c>
      <c r="X1342">
        <v>29</v>
      </c>
      <c r="Y1342">
        <v>12</v>
      </c>
      <c r="Z1342">
        <v>24</v>
      </c>
      <c r="AA1342" s="39" t="s">
        <v>390</v>
      </c>
      <c r="AB1342" s="35" t="s">
        <v>377</v>
      </c>
      <c r="AC1342">
        <v>3</v>
      </c>
      <c r="AD1342">
        <v>61</v>
      </c>
      <c r="AE1342" s="37" t="s">
        <v>428</v>
      </c>
      <c r="AF1342">
        <v>12</v>
      </c>
      <c r="AG1342">
        <v>8</v>
      </c>
      <c r="AH1342">
        <v>6</v>
      </c>
      <c r="AL1342" t="s">
        <v>385</v>
      </c>
      <c r="AX1342" t="s">
        <v>1397</v>
      </c>
    </row>
    <row r="1343" spans="1:50" hidden="1" x14ac:dyDescent="0.25">
      <c r="A1343" s="24" t="s">
        <v>258</v>
      </c>
      <c r="B1343" s="24" t="s">
        <v>265</v>
      </c>
      <c r="C1343">
        <v>57</v>
      </c>
      <c r="D1343">
        <v>57.1</v>
      </c>
      <c r="E1343">
        <v>5</v>
      </c>
      <c r="G1343">
        <v>2</v>
      </c>
      <c r="H1343">
        <v>12</v>
      </c>
      <c r="J1343" s="47" t="s">
        <v>32</v>
      </c>
      <c r="K1343" s="57" t="s">
        <v>77</v>
      </c>
      <c r="L1343" s="23" t="s">
        <v>112</v>
      </c>
      <c r="M1343" s="99"/>
      <c r="N1343">
        <v>132</v>
      </c>
      <c r="O1343">
        <v>117</v>
      </c>
      <c r="P1343">
        <v>1013</v>
      </c>
      <c r="S1343">
        <v>91</v>
      </c>
      <c r="U1343" s="31" t="str">
        <f>VLOOKUP(AF1343, method!$A$1:$B$15, 2, 0)</f>
        <v>中後</v>
      </c>
      <c r="V1343">
        <v>1000</v>
      </c>
      <c r="W1343">
        <v>0</v>
      </c>
      <c r="X1343">
        <v>1</v>
      </c>
      <c r="Y1343">
        <v>12</v>
      </c>
      <c r="Z1343">
        <v>24</v>
      </c>
      <c r="AA1343" s="39" t="s">
        <v>430</v>
      </c>
      <c r="AB1343" s="35" t="s">
        <v>377</v>
      </c>
      <c r="AC1343">
        <v>3</v>
      </c>
      <c r="AD1343">
        <v>62</v>
      </c>
      <c r="AE1343" s="38" t="s">
        <v>511</v>
      </c>
      <c r="AF1343">
        <v>9</v>
      </c>
      <c r="AG1343">
        <v>5</v>
      </c>
      <c r="AH1343">
        <v>5</v>
      </c>
      <c r="AL1343" t="s">
        <v>385</v>
      </c>
      <c r="AX1343" t="s">
        <v>1397</v>
      </c>
    </row>
    <row r="1344" spans="1:50" hidden="1" x14ac:dyDescent="0.25">
      <c r="A1344" s="24" t="s">
        <v>258</v>
      </c>
      <c r="B1344" s="24" t="s">
        <v>265</v>
      </c>
      <c r="C1344">
        <v>9.48</v>
      </c>
      <c r="D1344">
        <v>9.6800000000000015</v>
      </c>
      <c r="E1344">
        <v>7</v>
      </c>
      <c r="G1344">
        <v>2</v>
      </c>
      <c r="H1344">
        <v>7</v>
      </c>
      <c r="J1344" s="47" t="s">
        <v>32</v>
      </c>
      <c r="K1344" s="57" t="s">
        <v>77</v>
      </c>
      <c r="L1344" s="23" t="s">
        <v>112</v>
      </c>
      <c r="M1344" s="99"/>
      <c r="N1344">
        <v>132</v>
      </c>
      <c r="O1344">
        <v>119</v>
      </c>
      <c r="P1344">
        <v>996</v>
      </c>
      <c r="S1344">
        <v>203</v>
      </c>
      <c r="U1344" s="31" t="str">
        <f>VLOOKUP(AF1344, method!$A$1:$B$15, 2, 0)</f>
        <v>中後</v>
      </c>
      <c r="V1344">
        <v>1200</v>
      </c>
      <c r="W1344">
        <v>1</v>
      </c>
      <c r="X1344">
        <v>17</v>
      </c>
      <c r="Y1344">
        <v>11</v>
      </c>
      <c r="Z1344">
        <v>24</v>
      </c>
      <c r="AA1344" s="39" t="s">
        <v>390</v>
      </c>
      <c r="AB1344" s="35" t="s">
        <v>377</v>
      </c>
      <c r="AC1344">
        <v>3</v>
      </c>
      <c r="AD1344">
        <v>64</v>
      </c>
      <c r="AE1344" s="37" t="s">
        <v>467</v>
      </c>
      <c r="AF1344">
        <v>10</v>
      </c>
      <c r="AG1344">
        <v>10</v>
      </c>
      <c r="AH1344">
        <v>7</v>
      </c>
      <c r="AL1344" t="s">
        <v>385</v>
      </c>
      <c r="AX1344" t="s">
        <v>1397</v>
      </c>
    </row>
    <row r="1345" spans="1:50" hidden="1" x14ac:dyDescent="0.25">
      <c r="A1345" s="24" t="s">
        <v>258</v>
      </c>
      <c r="B1345" s="24" t="s">
        <v>265</v>
      </c>
      <c r="C1345">
        <v>11</v>
      </c>
      <c r="D1345">
        <v>11.100000000000001</v>
      </c>
      <c r="E1345">
        <v>12</v>
      </c>
      <c r="G1345">
        <v>2</v>
      </c>
      <c r="H1345">
        <v>8</v>
      </c>
      <c r="J1345" s="47" t="s">
        <v>32</v>
      </c>
      <c r="K1345" s="70" t="s">
        <v>510</v>
      </c>
      <c r="L1345" s="23" t="s">
        <v>112</v>
      </c>
      <c r="M1345" s="99"/>
      <c r="N1345">
        <v>132</v>
      </c>
      <c r="O1345">
        <v>124</v>
      </c>
      <c r="P1345">
        <v>1012</v>
      </c>
      <c r="S1345">
        <v>91</v>
      </c>
      <c r="U1345" s="31" t="str">
        <f>VLOOKUP(AF1345, method!$A$1:$B$15, 2, 0)</f>
        <v>中後</v>
      </c>
      <c r="V1345">
        <v>1200</v>
      </c>
      <c r="W1345">
        <v>1</v>
      </c>
      <c r="X1345">
        <v>16</v>
      </c>
      <c r="Y1345">
        <v>10</v>
      </c>
      <c r="Z1345">
        <v>24</v>
      </c>
      <c r="AA1345" s="40" t="s">
        <v>426</v>
      </c>
      <c r="AB1345" s="35" t="s">
        <v>370</v>
      </c>
      <c r="AC1345">
        <v>3</v>
      </c>
      <c r="AD1345">
        <v>64</v>
      </c>
      <c r="AE1345" s="37" t="s">
        <v>534</v>
      </c>
      <c r="AF1345">
        <v>9</v>
      </c>
      <c r="AG1345">
        <v>11</v>
      </c>
      <c r="AH1345">
        <v>12</v>
      </c>
      <c r="AL1345" t="s">
        <v>385</v>
      </c>
      <c r="AX1345" t="s">
        <v>1397</v>
      </c>
    </row>
    <row r="1346" spans="1:50" x14ac:dyDescent="0.25">
      <c r="A1346" s="24" t="s">
        <v>258</v>
      </c>
      <c r="B1346" s="18" t="s">
        <v>279</v>
      </c>
      <c r="C1346">
        <v>21.92</v>
      </c>
      <c r="D1346">
        <v>21.62</v>
      </c>
      <c r="E1346" s="106">
        <v>5</v>
      </c>
      <c r="G1346">
        <v>1</v>
      </c>
      <c r="H1346">
        <v>7</v>
      </c>
      <c r="J1346" s="57" t="s">
        <v>77</v>
      </c>
      <c r="K1346" s="57" t="s">
        <v>77</v>
      </c>
      <c r="L1346" s="24" t="s">
        <v>53</v>
      </c>
      <c r="M1346" s="100"/>
      <c r="N1346">
        <v>121</v>
      </c>
      <c r="O1346">
        <v>124</v>
      </c>
      <c r="P1346">
        <v>1294</v>
      </c>
      <c r="S1346">
        <v>48</v>
      </c>
      <c r="U1346" s="32" t="str">
        <f>VLOOKUP(AF1346, method!$A$1:$B$15, 2, 0)</f>
        <v>中前</v>
      </c>
      <c r="V1346" s="42">
        <v>1400</v>
      </c>
      <c r="W1346">
        <v>1</v>
      </c>
      <c r="X1346">
        <v>12</v>
      </c>
      <c r="Y1346">
        <v>7</v>
      </c>
      <c r="Z1346">
        <v>26</v>
      </c>
      <c r="AA1346" s="39" t="s">
        <v>369</v>
      </c>
      <c r="AB1346" s="35" t="s">
        <v>370</v>
      </c>
      <c r="AC1346">
        <v>4</v>
      </c>
      <c r="AD1346">
        <v>47</v>
      </c>
      <c r="AE1346" s="38" t="s">
        <v>463</v>
      </c>
      <c r="AF1346">
        <v>6</v>
      </c>
      <c r="AG1346">
        <v>6</v>
      </c>
      <c r="AH1346">
        <v>6</v>
      </c>
      <c r="AI1346">
        <v>5</v>
      </c>
      <c r="AL1346" t="s">
        <v>201</v>
      </c>
    </row>
    <row r="1347" spans="1:50" hidden="1" x14ac:dyDescent="0.25">
      <c r="A1347" s="24" t="s">
        <v>258</v>
      </c>
      <c r="B1347" s="25" t="s">
        <v>267</v>
      </c>
      <c r="C1347">
        <v>37.75</v>
      </c>
      <c r="D1347">
        <v>38.049999999999997</v>
      </c>
      <c r="E1347" s="106">
        <v>14</v>
      </c>
      <c r="G1347">
        <v>12</v>
      </c>
      <c r="H1347">
        <v>1</v>
      </c>
      <c r="J1347" s="53" t="s">
        <v>60</v>
      </c>
      <c r="K1347" s="45" t="s">
        <v>22</v>
      </c>
      <c r="L1347" s="18" t="s">
        <v>23</v>
      </c>
      <c r="M1347" s="94"/>
      <c r="N1347">
        <v>131</v>
      </c>
      <c r="O1347">
        <v>135</v>
      </c>
      <c r="P1347">
        <v>1189</v>
      </c>
      <c r="S1347">
        <v>10</v>
      </c>
      <c r="U1347" s="32" t="str">
        <f>VLOOKUP(AF1347, method!$A$1:$B$15, 2, 0)</f>
        <v>中前</v>
      </c>
      <c r="V1347">
        <v>1600</v>
      </c>
      <c r="W1347">
        <v>1</v>
      </c>
      <c r="X1347">
        <v>9</v>
      </c>
      <c r="Y1347">
        <v>5</v>
      </c>
      <c r="Z1347">
        <v>26</v>
      </c>
      <c r="AA1347" s="39" t="s">
        <v>413</v>
      </c>
      <c r="AB1347" s="36" t="s">
        <v>459</v>
      </c>
      <c r="AC1347">
        <v>4</v>
      </c>
      <c r="AD1347">
        <v>60</v>
      </c>
      <c r="AE1347" s="37" t="s">
        <v>751</v>
      </c>
      <c r="AF1347">
        <v>5</v>
      </c>
      <c r="AG1347">
        <v>6</v>
      </c>
      <c r="AH1347">
        <v>9</v>
      </c>
      <c r="AI1347">
        <v>14</v>
      </c>
      <c r="AL1347" t="s">
        <v>39</v>
      </c>
      <c r="AX1347" t="s">
        <v>1397</v>
      </c>
    </row>
    <row r="1348" spans="1:50" x14ac:dyDescent="0.25">
      <c r="A1348" s="24" t="s">
        <v>258</v>
      </c>
      <c r="B1348" s="28" t="s">
        <v>273</v>
      </c>
      <c r="C1348">
        <v>21.99</v>
      </c>
      <c r="D1348">
        <v>22.089999999999996</v>
      </c>
      <c r="E1348" s="106">
        <v>5</v>
      </c>
      <c r="G1348">
        <v>11</v>
      </c>
      <c r="H1348">
        <v>5</v>
      </c>
      <c r="J1348" s="52" t="s">
        <v>56</v>
      </c>
      <c r="K1348" s="60" t="s">
        <v>125</v>
      </c>
      <c r="L1348" s="27" t="s">
        <v>274</v>
      </c>
      <c r="M1348" s="103"/>
      <c r="N1348">
        <v>124</v>
      </c>
      <c r="O1348">
        <v>128</v>
      </c>
      <c r="P1348">
        <v>1079</v>
      </c>
      <c r="S1348">
        <v>14</v>
      </c>
      <c r="U1348" s="32" t="str">
        <f>VLOOKUP(AF1348, method!$A$1:$B$15, 2, 0)</f>
        <v>中前</v>
      </c>
      <c r="V1348" s="42">
        <v>1400</v>
      </c>
      <c r="W1348">
        <v>1</v>
      </c>
      <c r="X1348">
        <v>27</v>
      </c>
      <c r="Y1348">
        <v>6</v>
      </c>
      <c r="Z1348">
        <v>26</v>
      </c>
      <c r="AA1348" s="39" t="s">
        <v>394</v>
      </c>
      <c r="AB1348" s="35" t="s">
        <v>377</v>
      </c>
      <c r="AC1348">
        <v>4</v>
      </c>
      <c r="AD1348">
        <v>53</v>
      </c>
      <c r="AE1348" s="38">
        <v>2</v>
      </c>
      <c r="AF1348">
        <v>4</v>
      </c>
      <c r="AG1348">
        <v>4</v>
      </c>
      <c r="AH1348">
        <v>3</v>
      </c>
      <c r="AI1348">
        <v>5</v>
      </c>
      <c r="AL1348" t="s">
        <v>523</v>
      </c>
    </row>
    <row r="1349" spans="1:50" x14ac:dyDescent="0.25">
      <c r="A1349" s="24" t="s">
        <v>258</v>
      </c>
      <c r="B1349" s="20" t="s">
        <v>283</v>
      </c>
      <c r="C1349">
        <v>22.13</v>
      </c>
      <c r="D1349">
        <v>21.63</v>
      </c>
      <c r="E1349" s="106">
        <v>11</v>
      </c>
      <c r="G1349">
        <v>14</v>
      </c>
      <c r="H1349">
        <v>14</v>
      </c>
      <c r="J1349" s="44" t="s">
        <v>347</v>
      </c>
      <c r="K1349" s="44" t="s">
        <v>347</v>
      </c>
      <c r="L1349" s="17" t="s">
        <v>16</v>
      </c>
      <c r="M1349" s="93"/>
      <c r="N1349">
        <v>115</v>
      </c>
      <c r="O1349">
        <v>129</v>
      </c>
      <c r="P1349">
        <v>1108</v>
      </c>
      <c r="S1349">
        <v>37</v>
      </c>
      <c r="U1349" s="33" t="str">
        <f>VLOOKUP(AF1349, method!$A$1:$B$15, 2, 0)</f>
        <v>留後</v>
      </c>
      <c r="V1349" s="42">
        <v>1400</v>
      </c>
      <c r="W1349">
        <v>1</v>
      </c>
      <c r="X1349">
        <v>22</v>
      </c>
      <c r="Y1349">
        <v>3</v>
      </c>
      <c r="Z1349">
        <v>26</v>
      </c>
      <c r="AA1349" s="39" t="s">
        <v>369</v>
      </c>
      <c r="AB1349" s="35" t="s">
        <v>370</v>
      </c>
      <c r="AC1349">
        <v>4</v>
      </c>
      <c r="AD1349">
        <v>56</v>
      </c>
      <c r="AE1349" s="37" t="s">
        <v>440</v>
      </c>
      <c r="AF1349">
        <v>13</v>
      </c>
      <c r="AG1349">
        <v>14</v>
      </c>
      <c r="AH1349">
        <v>14</v>
      </c>
      <c r="AI1349">
        <v>11</v>
      </c>
      <c r="AL1349" t="s">
        <v>18</v>
      </c>
    </row>
    <row r="1350" spans="1:50" x14ac:dyDescent="0.25">
      <c r="A1350" s="24" t="s">
        <v>258</v>
      </c>
      <c r="B1350" s="20" t="s">
        <v>283</v>
      </c>
      <c r="C1350">
        <v>22.24</v>
      </c>
      <c r="D1350">
        <v>22.34</v>
      </c>
      <c r="E1350" s="106">
        <v>6</v>
      </c>
      <c r="G1350">
        <v>14</v>
      </c>
      <c r="H1350">
        <v>2</v>
      </c>
      <c r="J1350" s="44" t="s">
        <v>347</v>
      </c>
      <c r="K1350" s="44" t="s">
        <v>347</v>
      </c>
      <c r="L1350" s="17" t="s">
        <v>16</v>
      </c>
      <c r="M1350" s="93"/>
      <c r="N1350">
        <v>115</v>
      </c>
      <c r="O1350">
        <v>131</v>
      </c>
      <c r="P1350">
        <v>1096</v>
      </c>
      <c r="S1350">
        <v>9.6999999999999993</v>
      </c>
      <c r="U1350" s="32" t="str">
        <f>VLOOKUP(AF1350, method!$A$1:$B$15, 2, 0)</f>
        <v>中前</v>
      </c>
      <c r="V1350" s="42">
        <v>1400</v>
      </c>
      <c r="W1350">
        <v>1</v>
      </c>
      <c r="X1350">
        <v>22</v>
      </c>
      <c r="Y1350">
        <v>2</v>
      </c>
      <c r="Z1350">
        <v>26</v>
      </c>
      <c r="AA1350" s="39" t="s">
        <v>384</v>
      </c>
      <c r="AB1350" s="35" t="s">
        <v>377</v>
      </c>
      <c r="AC1350">
        <v>4</v>
      </c>
      <c r="AD1350">
        <v>58</v>
      </c>
      <c r="AE1350" s="37" t="s">
        <v>473</v>
      </c>
      <c r="AF1350">
        <v>7</v>
      </c>
      <c r="AG1350">
        <v>7</v>
      </c>
      <c r="AH1350">
        <v>5</v>
      </c>
      <c r="AI1350">
        <v>6</v>
      </c>
      <c r="AL1350" t="s">
        <v>18</v>
      </c>
    </row>
    <row r="1351" spans="1:50" x14ac:dyDescent="0.25">
      <c r="A1351" s="24" t="s">
        <v>258</v>
      </c>
      <c r="B1351" s="20" t="s">
        <v>283</v>
      </c>
      <c r="C1351">
        <v>22.38</v>
      </c>
      <c r="D1351">
        <v>21.779999999999998</v>
      </c>
      <c r="E1351" s="106">
        <v>4</v>
      </c>
      <c r="G1351">
        <v>14</v>
      </c>
      <c r="H1351">
        <v>12</v>
      </c>
      <c r="J1351" s="44" t="s">
        <v>347</v>
      </c>
      <c r="K1351" s="44" t="s">
        <v>347</v>
      </c>
      <c r="L1351" s="17" t="s">
        <v>16</v>
      </c>
      <c r="M1351" s="93"/>
      <c r="N1351">
        <v>115</v>
      </c>
      <c r="O1351">
        <v>133</v>
      </c>
      <c r="P1351">
        <v>1108</v>
      </c>
      <c r="S1351">
        <v>13</v>
      </c>
      <c r="U1351" s="33" t="str">
        <f>VLOOKUP(AF1351, method!$A$1:$B$15, 2, 0)</f>
        <v>留後</v>
      </c>
      <c r="V1351" s="42">
        <v>1400</v>
      </c>
      <c r="W1351">
        <v>1</v>
      </c>
      <c r="X1351">
        <v>11</v>
      </c>
      <c r="Y1351">
        <v>1</v>
      </c>
      <c r="Z1351">
        <v>26</v>
      </c>
      <c r="AA1351" s="39" t="s">
        <v>430</v>
      </c>
      <c r="AB1351" s="35" t="s">
        <v>370</v>
      </c>
      <c r="AC1351">
        <v>4</v>
      </c>
      <c r="AD1351">
        <v>60</v>
      </c>
      <c r="AE1351" s="38" t="s">
        <v>517</v>
      </c>
      <c r="AF1351">
        <v>13</v>
      </c>
      <c r="AG1351">
        <v>14</v>
      </c>
      <c r="AH1351">
        <v>12</v>
      </c>
      <c r="AI1351">
        <v>4</v>
      </c>
      <c r="AL1351" t="s">
        <v>18</v>
      </c>
    </row>
    <row r="1352" spans="1:50" hidden="1" x14ac:dyDescent="0.25">
      <c r="A1352" s="24" t="s">
        <v>258</v>
      </c>
      <c r="B1352" s="25" t="s">
        <v>267</v>
      </c>
      <c r="C1352">
        <v>22.4</v>
      </c>
      <c r="D1352">
        <v>22.799999999999997</v>
      </c>
      <c r="E1352" s="15">
        <v>2</v>
      </c>
      <c r="F1352" s="90"/>
      <c r="G1352">
        <v>12</v>
      </c>
      <c r="H1352">
        <v>7</v>
      </c>
      <c r="J1352" s="53" t="s">
        <v>60</v>
      </c>
      <c r="K1352" s="74" t="s">
        <v>357</v>
      </c>
      <c r="L1352" s="18" t="s">
        <v>23</v>
      </c>
      <c r="M1352" s="94"/>
      <c r="N1352">
        <v>131</v>
      </c>
      <c r="O1352">
        <v>126</v>
      </c>
      <c r="P1352">
        <v>1181</v>
      </c>
      <c r="S1352">
        <v>8.1999999999999993</v>
      </c>
      <c r="U1352" s="30" t="str">
        <f>VLOOKUP(AF1352, method!$A$1:$B$15, 2, 0)</f>
        <v>放頭</v>
      </c>
      <c r="V1352" s="42">
        <v>1400</v>
      </c>
      <c r="W1352">
        <v>1</v>
      </c>
      <c r="X1352">
        <v>20</v>
      </c>
      <c r="Y1352">
        <v>12</v>
      </c>
      <c r="Z1352">
        <v>25</v>
      </c>
      <c r="AA1352" s="39" t="s">
        <v>430</v>
      </c>
      <c r="AB1352" s="35" t="s">
        <v>377</v>
      </c>
      <c r="AC1352">
        <v>4</v>
      </c>
      <c r="AD1352">
        <v>51</v>
      </c>
      <c r="AE1352" s="38" t="s">
        <v>468</v>
      </c>
      <c r="AF1352">
        <v>3</v>
      </c>
      <c r="AG1352">
        <v>3</v>
      </c>
      <c r="AH1352">
        <v>2</v>
      </c>
      <c r="AI1352">
        <v>2</v>
      </c>
      <c r="AL1352" t="s">
        <v>39</v>
      </c>
      <c r="AX1352" t="s">
        <v>1397</v>
      </c>
    </row>
    <row r="1353" spans="1:50" hidden="1" x14ac:dyDescent="0.25">
      <c r="A1353" s="24" t="s">
        <v>258</v>
      </c>
      <c r="B1353" s="25" t="s">
        <v>267</v>
      </c>
      <c r="C1353">
        <v>36.619999999999997</v>
      </c>
      <c r="D1353">
        <v>36.92</v>
      </c>
      <c r="E1353">
        <v>10</v>
      </c>
      <c r="G1353">
        <v>12</v>
      </c>
      <c r="H1353">
        <v>5</v>
      </c>
      <c r="J1353" s="53" t="s">
        <v>60</v>
      </c>
      <c r="K1353" s="67" t="s">
        <v>442</v>
      </c>
      <c r="L1353" s="18" t="s">
        <v>23</v>
      </c>
      <c r="M1353" s="94"/>
      <c r="N1353">
        <v>131</v>
      </c>
      <c r="O1353">
        <v>128</v>
      </c>
      <c r="P1353">
        <v>1211</v>
      </c>
      <c r="S1353">
        <v>13</v>
      </c>
      <c r="U1353" s="30" t="str">
        <f>VLOOKUP(AF1353, method!$A$1:$B$15, 2, 0)</f>
        <v>放頭</v>
      </c>
      <c r="V1353">
        <v>1600</v>
      </c>
      <c r="W1353">
        <v>1</v>
      </c>
      <c r="X1353">
        <v>9</v>
      </c>
      <c r="Y1353">
        <v>11</v>
      </c>
      <c r="Z1353">
        <v>25</v>
      </c>
      <c r="AA1353" s="39" t="s">
        <v>430</v>
      </c>
      <c r="AB1353" s="35" t="s">
        <v>377</v>
      </c>
      <c r="AC1353">
        <v>4</v>
      </c>
      <c r="AD1353">
        <v>53</v>
      </c>
      <c r="AE1353" s="37">
        <v>7</v>
      </c>
      <c r="AF1353">
        <v>3</v>
      </c>
      <c r="AG1353">
        <v>5</v>
      </c>
      <c r="AH1353">
        <v>5</v>
      </c>
      <c r="AI1353">
        <v>10</v>
      </c>
      <c r="AL1353" t="s">
        <v>479</v>
      </c>
      <c r="AX1353" t="s">
        <v>1397</v>
      </c>
    </row>
    <row r="1354" spans="1:50" hidden="1" x14ac:dyDescent="0.25">
      <c r="A1354" s="24" t="s">
        <v>258</v>
      </c>
      <c r="B1354" s="25" t="s">
        <v>267</v>
      </c>
      <c r="C1354">
        <v>21.37</v>
      </c>
      <c r="D1354">
        <v>21.67</v>
      </c>
      <c r="E1354" s="15">
        <v>3</v>
      </c>
      <c r="F1354" s="90"/>
      <c r="G1354">
        <v>12</v>
      </c>
      <c r="H1354">
        <v>6</v>
      </c>
      <c r="J1354" s="53" t="s">
        <v>60</v>
      </c>
      <c r="K1354" s="67" t="s">
        <v>442</v>
      </c>
      <c r="L1354" s="18" t="s">
        <v>23</v>
      </c>
      <c r="M1354" s="94"/>
      <c r="N1354">
        <v>131</v>
      </c>
      <c r="O1354">
        <v>128</v>
      </c>
      <c r="P1354">
        <v>1191</v>
      </c>
      <c r="S1354">
        <v>20</v>
      </c>
      <c r="U1354" s="30" t="str">
        <f>VLOOKUP(AF1354, method!$A$1:$B$15, 2, 0)</f>
        <v>放頭</v>
      </c>
      <c r="V1354" s="42">
        <v>1400</v>
      </c>
      <c r="W1354">
        <v>1</v>
      </c>
      <c r="X1354">
        <v>26</v>
      </c>
      <c r="Y1354">
        <v>10</v>
      </c>
      <c r="Z1354">
        <v>25</v>
      </c>
      <c r="AA1354" s="39" t="s">
        <v>369</v>
      </c>
      <c r="AB1354" s="35" t="s">
        <v>370</v>
      </c>
      <c r="AC1354">
        <v>4</v>
      </c>
      <c r="AD1354">
        <v>53</v>
      </c>
      <c r="AE1354" s="38" t="s">
        <v>468</v>
      </c>
      <c r="AF1354">
        <v>1</v>
      </c>
      <c r="AG1354">
        <v>3</v>
      </c>
      <c r="AH1354">
        <v>3</v>
      </c>
      <c r="AI1354">
        <v>3</v>
      </c>
      <c r="AL1354" t="s">
        <v>201</v>
      </c>
      <c r="AX1354" t="s">
        <v>1397</v>
      </c>
    </row>
    <row r="1355" spans="1:50" hidden="1" x14ac:dyDescent="0.25">
      <c r="A1355" s="24" t="s">
        <v>258</v>
      </c>
      <c r="B1355" s="25" t="s">
        <v>267</v>
      </c>
      <c r="C1355">
        <v>36.380000000000003</v>
      </c>
      <c r="D1355">
        <v>36.78</v>
      </c>
      <c r="E1355">
        <v>11</v>
      </c>
      <c r="G1355">
        <v>12</v>
      </c>
      <c r="H1355">
        <v>4</v>
      </c>
      <c r="J1355" s="53" t="s">
        <v>60</v>
      </c>
      <c r="K1355" s="67" t="s">
        <v>442</v>
      </c>
      <c r="L1355" s="18" t="s">
        <v>23</v>
      </c>
      <c r="M1355" s="94"/>
      <c r="N1355">
        <v>131</v>
      </c>
      <c r="O1355">
        <v>132</v>
      </c>
      <c r="P1355">
        <v>1179</v>
      </c>
      <c r="S1355">
        <v>10</v>
      </c>
      <c r="U1355" s="30" t="str">
        <f>VLOOKUP(AF1355, method!$A$1:$B$15, 2, 0)</f>
        <v>放頭</v>
      </c>
      <c r="V1355">
        <v>1600</v>
      </c>
      <c r="W1355">
        <v>1</v>
      </c>
      <c r="X1355">
        <v>1</v>
      </c>
      <c r="Y1355">
        <v>7</v>
      </c>
      <c r="Z1355">
        <v>25</v>
      </c>
      <c r="AA1355" s="39" t="s">
        <v>413</v>
      </c>
      <c r="AB1355" s="35" t="s">
        <v>377</v>
      </c>
      <c r="AC1355">
        <v>4</v>
      </c>
      <c r="AD1355">
        <v>55</v>
      </c>
      <c r="AE1355" s="37">
        <v>9</v>
      </c>
      <c r="AF1355">
        <v>2</v>
      </c>
      <c r="AG1355">
        <v>3</v>
      </c>
      <c r="AH1355">
        <v>3</v>
      </c>
      <c r="AI1355">
        <v>11</v>
      </c>
      <c r="AL1355" t="s">
        <v>201</v>
      </c>
      <c r="AX1355" t="s">
        <v>1397</v>
      </c>
    </row>
    <row r="1356" spans="1:50" hidden="1" x14ac:dyDescent="0.25">
      <c r="A1356" s="24" t="s">
        <v>258</v>
      </c>
      <c r="B1356" s="25" t="s">
        <v>267</v>
      </c>
      <c r="C1356">
        <v>22.33</v>
      </c>
      <c r="D1356">
        <v>22.33</v>
      </c>
      <c r="E1356">
        <v>6</v>
      </c>
      <c r="G1356">
        <v>12</v>
      </c>
      <c r="H1356">
        <v>14</v>
      </c>
      <c r="J1356" s="53" t="s">
        <v>60</v>
      </c>
      <c r="K1356" s="47" t="s">
        <v>32</v>
      </c>
      <c r="L1356" s="18" t="s">
        <v>23</v>
      </c>
      <c r="M1356" s="94"/>
      <c r="N1356">
        <v>131</v>
      </c>
      <c r="O1356">
        <v>131</v>
      </c>
      <c r="P1356">
        <v>1177</v>
      </c>
      <c r="S1356">
        <v>12</v>
      </c>
      <c r="U1356" s="33" t="str">
        <f>VLOOKUP(AF1356, method!$A$1:$B$15, 2, 0)</f>
        <v>留後</v>
      </c>
      <c r="V1356" s="42">
        <v>1400</v>
      </c>
      <c r="W1356">
        <v>1</v>
      </c>
      <c r="X1356">
        <v>31</v>
      </c>
      <c r="Y1356">
        <v>5</v>
      </c>
      <c r="Z1356">
        <v>25</v>
      </c>
      <c r="AA1356" s="39" t="s">
        <v>394</v>
      </c>
      <c r="AB1356" s="35" t="s">
        <v>377</v>
      </c>
      <c r="AC1356">
        <v>4</v>
      </c>
      <c r="AD1356">
        <v>56</v>
      </c>
      <c r="AE1356" s="37" t="s">
        <v>410</v>
      </c>
      <c r="AF1356">
        <v>11</v>
      </c>
      <c r="AG1356">
        <v>12</v>
      </c>
      <c r="AH1356">
        <v>12</v>
      </c>
      <c r="AI1356">
        <v>6</v>
      </c>
      <c r="AL1356" t="s">
        <v>311</v>
      </c>
      <c r="AX1356" t="s">
        <v>1397</v>
      </c>
    </row>
    <row r="1357" spans="1:50" hidden="1" x14ac:dyDescent="0.25">
      <c r="A1357" s="24" t="s">
        <v>258</v>
      </c>
      <c r="B1357" s="25" t="s">
        <v>267</v>
      </c>
      <c r="C1357">
        <v>36.659999999999997</v>
      </c>
      <c r="D1357">
        <v>36.559999999999995</v>
      </c>
      <c r="E1357">
        <v>11</v>
      </c>
      <c r="G1357">
        <v>12</v>
      </c>
      <c r="H1357">
        <v>12</v>
      </c>
      <c r="J1357" s="53" t="s">
        <v>60</v>
      </c>
      <c r="K1357" s="50" t="s">
        <v>46</v>
      </c>
      <c r="L1357" s="18" t="s">
        <v>23</v>
      </c>
      <c r="M1357" s="94"/>
      <c r="N1357">
        <v>131</v>
      </c>
      <c r="O1357">
        <v>134</v>
      </c>
      <c r="P1357">
        <v>1177</v>
      </c>
      <c r="S1357">
        <v>7</v>
      </c>
      <c r="U1357" s="30" t="str">
        <f>VLOOKUP(AF1357, method!$A$1:$B$15, 2, 0)</f>
        <v>放頭</v>
      </c>
      <c r="V1357">
        <v>1600</v>
      </c>
      <c r="W1357">
        <v>1</v>
      </c>
      <c r="X1357">
        <v>4</v>
      </c>
      <c r="Y1357">
        <v>5</v>
      </c>
      <c r="Z1357">
        <v>25</v>
      </c>
      <c r="AA1357" s="39" t="s">
        <v>394</v>
      </c>
      <c r="AB1357" s="35" t="s">
        <v>370</v>
      </c>
      <c r="AC1357">
        <v>4</v>
      </c>
      <c r="AD1357">
        <v>56</v>
      </c>
      <c r="AE1357" s="37" t="s">
        <v>714</v>
      </c>
      <c r="AF1357">
        <v>2</v>
      </c>
      <c r="AG1357">
        <v>3</v>
      </c>
      <c r="AH1357">
        <v>4</v>
      </c>
      <c r="AI1357">
        <v>11</v>
      </c>
      <c r="AL1357" t="s">
        <v>39</v>
      </c>
      <c r="AX1357" t="s">
        <v>1397</v>
      </c>
    </row>
    <row r="1358" spans="1:50" hidden="1" x14ac:dyDescent="0.25">
      <c r="A1358" s="24" t="s">
        <v>258</v>
      </c>
      <c r="B1358" s="25" t="s">
        <v>267</v>
      </c>
      <c r="C1358">
        <v>21.1</v>
      </c>
      <c r="D1358">
        <v>21.2</v>
      </c>
      <c r="E1358" s="15">
        <v>2</v>
      </c>
      <c r="F1358" s="90"/>
      <c r="G1358">
        <v>12</v>
      </c>
      <c r="H1358">
        <v>6</v>
      </c>
      <c r="J1358" s="53" t="s">
        <v>60</v>
      </c>
      <c r="K1358" s="63" t="s">
        <v>191</v>
      </c>
      <c r="L1358" s="18" t="s">
        <v>23</v>
      </c>
      <c r="M1358" s="94"/>
      <c r="N1358">
        <v>131</v>
      </c>
      <c r="O1358">
        <v>133</v>
      </c>
      <c r="P1358">
        <v>1187</v>
      </c>
      <c r="S1358">
        <v>6.7</v>
      </c>
      <c r="U1358" s="30" t="str">
        <f>VLOOKUP(AF1358, method!$A$1:$B$15, 2, 0)</f>
        <v>放頭</v>
      </c>
      <c r="V1358" s="42">
        <v>1400</v>
      </c>
      <c r="W1358">
        <v>1</v>
      </c>
      <c r="X1358">
        <v>20</v>
      </c>
      <c r="Y1358">
        <v>4</v>
      </c>
      <c r="Z1358">
        <v>25</v>
      </c>
      <c r="AA1358" s="39" t="s">
        <v>430</v>
      </c>
      <c r="AB1358" s="35" t="s">
        <v>370</v>
      </c>
      <c r="AC1358">
        <v>4</v>
      </c>
      <c r="AD1358">
        <v>56</v>
      </c>
      <c r="AE1358" s="38" t="s">
        <v>447</v>
      </c>
      <c r="AF1358">
        <v>2</v>
      </c>
      <c r="AG1358">
        <v>2</v>
      </c>
      <c r="AH1358">
        <v>2</v>
      </c>
      <c r="AI1358">
        <v>2</v>
      </c>
      <c r="AL1358" t="s">
        <v>39</v>
      </c>
      <c r="AX1358" t="s">
        <v>1397</v>
      </c>
    </row>
    <row r="1359" spans="1:50" hidden="1" x14ac:dyDescent="0.25">
      <c r="A1359" s="24" t="s">
        <v>258</v>
      </c>
      <c r="B1359" s="25" t="s">
        <v>267</v>
      </c>
      <c r="C1359">
        <v>41.72</v>
      </c>
      <c r="D1359">
        <v>41.92</v>
      </c>
      <c r="E1359">
        <v>12</v>
      </c>
      <c r="G1359">
        <v>12</v>
      </c>
      <c r="H1359">
        <v>7</v>
      </c>
      <c r="J1359" s="53" t="s">
        <v>60</v>
      </c>
      <c r="K1359" s="63" t="s">
        <v>191</v>
      </c>
      <c r="L1359" s="18" t="s">
        <v>23</v>
      </c>
      <c r="M1359" s="94"/>
      <c r="N1359">
        <v>131</v>
      </c>
      <c r="O1359">
        <v>131</v>
      </c>
      <c r="P1359">
        <v>1194</v>
      </c>
      <c r="S1359">
        <v>8.8000000000000007</v>
      </c>
      <c r="U1359" s="30" t="str">
        <f>VLOOKUP(AF1359, method!$A$1:$B$15, 2, 0)</f>
        <v>放頭</v>
      </c>
      <c r="V1359">
        <v>1650</v>
      </c>
      <c r="W1359">
        <v>1</v>
      </c>
      <c r="X1359">
        <v>9</v>
      </c>
      <c r="Y1359">
        <v>4</v>
      </c>
      <c r="Z1359">
        <v>25</v>
      </c>
      <c r="AA1359" s="40" t="s">
        <v>376</v>
      </c>
      <c r="AB1359" s="35" t="s">
        <v>370</v>
      </c>
      <c r="AC1359">
        <v>4</v>
      </c>
      <c r="AD1359">
        <v>56</v>
      </c>
      <c r="AE1359" s="37" t="s">
        <v>524</v>
      </c>
      <c r="AF1359">
        <v>1</v>
      </c>
      <c r="AG1359">
        <v>1</v>
      </c>
      <c r="AH1359">
        <v>1</v>
      </c>
      <c r="AI1359">
        <v>12</v>
      </c>
      <c r="AL1359" t="s">
        <v>39</v>
      </c>
      <c r="AX1359" t="s">
        <v>1397</v>
      </c>
    </row>
    <row r="1360" spans="1:50" hidden="1" x14ac:dyDescent="0.25">
      <c r="A1360" s="24" t="s">
        <v>258</v>
      </c>
      <c r="B1360" s="25" t="s">
        <v>267</v>
      </c>
      <c r="C1360">
        <v>22.1</v>
      </c>
      <c r="D1360">
        <v>22.5</v>
      </c>
      <c r="E1360" s="15">
        <v>2</v>
      </c>
      <c r="F1360" s="90"/>
      <c r="G1360">
        <v>12</v>
      </c>
      <c r="H1360">
        <v>4</v>
      </c>
      <c r="J1360" s="53" t="s">
        <v>60</v>
      </c>
      <c r="K1360" s="63" t="s">
        <v>191</v>
      </c>
      <c r="L1360" s="18" t="s">
        <v>23</v>
      </c>
      <c r="M1360" s="94"/>
      <c r="N1360">
        <v>131</v>
      </c>
      <c r="O1360">
        <v>131</v>
      </c>
      <c r="P1360">
        <v>1181</v>
      </c>
      <c r="S1360">
        <v>7.7</v>
      </c>
      <c r="U1360" s="30" t="str">
        <f>VLOOKUP(AF1360, method!$A$1:$B$15, 2, 0)</f>
        <v>放頭</v>
      </c>
      <c r="V1360" s="42">
        <v>1400</v>
      </c>
      <c r="W1360">
        <v>1</v>
      </c>
      <c r="X1360">
        <v>9</v>
      </c>
      <c r="Y1360">
        <v>3</v>
      </c>
      <c r="Z1360">
        <v>25</v>
      </c>
      <c r="AA1360" s="39" t="s">
        <v>413</v>
      </c>
      <c r="AB1360" s="35" t="s">
        <v>370</v>
      </c>
      <c r="AC1360">
        <v>4</v>
      </c>
      <c r="AD1360">
        <v>55</v>
      </c>
      <c r="AE1360" s="38" t="s">
        <v>470</v>
      </c>
      <c r="AF1360">
        <v>3</v>
      </c>
      <c r="AG1360">
        <v>1</v>
      </c>
      <c r="AH1360">
        <v>1</v>
      </c>
      <c r="AI1360">
        <v>2</v>
      </c>
      <c r="AL1360" t="s">
        <v>39</v>
      </c>
      <c r="AX1360" t="s">
        <v>1397</v>
      </c>
    </row>
    <row r="1361" spans="1:50" hidden="1" x14ac:dyDescent="0.25">
      <c r="A1361" s="24" t="s">
        <v>258</v>
      </c>
      <c r="B1361" s="25" t="s">
        <v>267</v>
      </c>
      <c r="C1361">
        <v>22.41</v>
      </c>
      <c r="D1361">
        <v>23.009999999999998</v>
      </c>
      <c r="E1361" s="15">
        <v>1</v>
      </c>
      <c r="F1361" s="90"/>
      <c r="G1361">
        <v>12</v>
      </c>
      <c r="H1361">
        <v>2</v>
      </c>
      <c r="J1361" s="53" t="s">
        <v>60</v>
      </c>
      <c r="K1361" s="63" t="s">
        <v>191</v>
      </c>
      <c r="L1361" s="18" t="s">
        <v>23</v>
      </c>
      <c r="M1361" s="94"/>
      <c r="N1361">
        <v>131</v>
      </c>
      <c r="O1361">
        <v>124</v>
      </c>
      <c r="P1361">
        <v>1196</v>
      </c>
      <c r="S1361">
        <v>6.2</v>
      </c>
      <c r="U1361" s="30" t="str">
        <f>VLOOKUP(AF1361, method!$A$1:$B$15, 2, 0)</f>
        <v>放頭</v>
      </c>
      <c r="V1361" s="42">
        <v>1400</v>
      </c>
      <c r="W1361">
        <v>1</v>
      </c>
      <c r="X1361">
        <v>9</v>
      </c>
      <c r="Y1361">
        <v>2</v>
      </c>
      <c r="Z1361">
        <v>25</v>
      </c>
      <c r="AA1361" s="39" t="s">
        <v>413</v>
      </c>
      <c r="AB1361" s="35" t="s">
        <v>377</v>
      </c>
      <c r="AC1361">
        <v>4</v>
      </c>
      <c r="AD1361">
        <v>47</v>
      </c>
      <c r="AE1361" s="38">
        <v>2</v>
      </c>
      <c r="AF1361">
        <v>1</v>
      </c>
      <c r="AG1361">
        <v>1</v>
      </c>
      <c r="AH1361">
        <v>1</v>
      </c>
      <c r="AI1361">
        <v>1</v>
      </c>
      <c r="AL1361" t="s">
        <v>39</v>
      </c>
      <c r="AX1361" t="s">
        <v>1397</v>
      </c>
    </row>
    <row r="1362" spans="1:50" hidden="1" x14ac:dyDescent="0.25">
      <c r="A1362" s="24" t="s">
        <v>258</v>
      </c>
      <c r="B1362" s="25" t="s">
        <v>267</v>
      </c>
      <c r="C1362">
        <v>22.34</v>
      </c>
      <c r="D1362">
        <v>23.04</v>
      </c>
      <c r="E1362">
        <v>7</v>
      </c>
      <c r="G1362">
        <v>12</v>
      </c>
      <c r="H1362">
        <v>2</v>
      </c>
      <c r="J1362" s="53" t="s">
        <v>60</v>
      </c>
      <c r="K1362" s="73" t="s">
        <v>562</v>
      </c>
      <c r="L1362" s="18" t="s">
        <v>23</v>
      </c>
      <c r="M1362" s="94"/>
      <c r="N1362">
        <v>131</v>
      </c>
      <c r="O1362">
        <v>121</v>
      </c>
      <c r="P1362">
        <v>1199</v>
      </c>
      <c r="S1362">
        <v>6.3</v>
      </c>
      <c r="U1362" s="30" t="str">
        <f>VLOOKUP(AF1362, method!$A$1:$B$15, 2, 0)</f>
        <v>放頭</v>
      </c>
      <c r="V1362" s="42">
        <v>1400</v>
      </c>
      <c r="W1362">
        <v>1</v>
      </c>
      <c r="X1362">
        <v>5</v>
      </c>
      <c r="Y1362">
        <v>1</v>
      </c>
      <c r="Z1362">
        <v>25</v>
      </c>
      <c r="AA1362" s="39" t="s">
        <v>430</v>
      </c>
      <c r="AB1362" s="35" t="s">
        <v>377</v>
      </c>
      <c r="AC1362">
        <v>4</v>
      </c>
      <c r="AD1362">
        <v>49</v>
      </c>
      <c r="AE1362" s="37">
        <v>4</v>
      </c>
      <c r="AF1362">
        <v>3</v>
      </c>
      <c r="AG1362">
        <v>3</v>
      </c>
      <c r="AH1362">
        <v>3</v>
      </c>
      <c r="AI1362">
        <v>7</v>
      </c>
      <c r="AL1362" t="s">
        <v>39</v>
      </c>
      <c r="AX1362" t="s">
        <v>1397</v>
      </c>
    </row>
    <row r="1363" spans="1:50" hidden="1" x14ac:dyDescent="0.25">
      <c r="A1363" s="24" t="s">
        <v>258</v>
      </c>
      <c r="B1363" s="25" t="s">
        <v>267</v>
      </c>
      <c r="C1363">
        <v>22.13</v>
      </c>
      <c r="D1363">
        <v>22.33</v>
      </c>
      <c r="E1363" s="15">
        <v>3</v>
      </c>
      <c r="F1363" s="90"/>
      <c r="G1363">
        <v>12</v>
      </c>
      <c r="H1363">
        <v>12</v>
      </c>
      <c r="J1363" s="53" t="s">
        <v>60</v>
      </c>
      <c r="K1363" s="60" t="s">
        <v>125</v>
      </c>
      <c r="L1363" s="18" t="s">
        <v>23</v>
      </c>
      <c r="M1363" s="94"/>
      <c r="N1363">
        <v>131</v>
      </c>
      <c r="O1363">
        <v>125</v>
      </c>
      <c r="P1363">
        <v>1195</v>
      </c>
      <c r="S1363">
        <v>39</v>
      </c>
      <c r="U1363" s="30" t="str">
        <f>VLOOKUP(AF1363, method!$A$1:$B$15, 2, 0)</f>
        <v>放頭</v>
      </c>
      <c r="V1363" s="42">
        <v>1400</v>
      </c>
      <c r="W1363">
        <v>1</v>
      </c>
      <c r="X1363">
        <v>22</v>
      </c>
      <c r="Y1363">
        <v>12</v>
      </c>
      <c r="Z1363">
        <v>24</v>
      </c>
      <c r="AA1363" s="39" t="s">
        <v>384</v>
      </c>
      <c r="AB1363" s="35" t="s">
        <v>377</v>
      </c>
      <c r="AC1363">
        <v>4</v>
      </c>
      <c r="AD1363">
        <v>50</v>
      </c>
      <c r="AE1363" s="38">
        <v>2</v>
      </c>
      <c r="AF1363">
        <v>1</v>
      </c>
      <c r="AG1363">
        <v>1</v>
      </c>
      <c r="AH1363">
        <v>1</v>
      </c>
      <c r="AI1363">
        <v>3</v>
      </c>
      <c r="AL1363" t="s">
        <v>39</v>
      </c>
      <c r="AX1363" t="s">
        <v>1397</v>
      </c>
    </row>
    <row r="1364" spans="1:50" hidden="1" x14ac:dyDescent="0.25">
      <c r="A1364" s="24" t="s">
        <v>258</v>
      </c>
      <c r="B1364" s="25" t="s">
        <v>267</v>
      </c>
      <c r="C1364">
        <v>9.92</v>
      </c>
      <c r="D1364">
        <v>10.02</v>
      </c>
      <c r="E1364">
        <v>8</v>
      </c>
      <c r="G1364">
        <v>12</v>
      </c>
      <c r="H1364">
        <v>9</v>
      </c>
      <c r="J1364" s="53" t="s">
        <v>60</v>
      </c>
      <c r="K1364" s="62" t="s">
        <v>154</v>
      </c>
      <c r="L1364" s="18" t="s">
        <v>23</v>
      </c>
      <c r="M1364" s="94"/>
      <c r="N1364">
        <v>131</v>
      </c>
      <c r="O1364">
        <v>128</v>
      </c>
      <c r="P1364">
        <v>1191</v>
      </c>
      <c r="S1364">
        <v>97</v>
      </c>
      <c r="U1364" s="30" t="str">
        <f>VLOOKUP(AF1364, method!$A$1:$B$15, 2, 0)</f>
        <v>放頭</v>
      </c>
      <c r="V1364">
        <v>1200</v>
      </c>
      <c r="W1364">
        <v>1</v>
      </c>
      <c r="X1364">
        <v>17</v>
      </c>
      <c r="Y1364">
        <v>11</v>
      </c>
      <c r="Z1364">
        <v>24</v>
      </c>
      <c r="AA1364" s="39" t="s">
        <v>390</v>
      </c>
      <c r="AB1364" s="35" t="s">
        <v>377</v>
      </c>
      <c r="AC1364">
        <v>4</v>
      </c>
      <c r="AD1364">
        <v>52</v>
      </c>
      <c r="AE1364" s="37" t="s">
        <v>414</v>
      </c>
      <c r="AF1364">
        <v>2</v>
      </c>
      <c r="AG1364">
        <v>3</v>
      </c>
      <c r="AH1364">
        <v>8</v>
      </c>
      <c r="AL1364" t="s">
        <v>39</v>
      </c>
      <c r="AX1364" t="s">
        <v>1397</v>
      </c>
    </row>
    <row r="1365" spans="1:50" hidden="1" x14ac:dyDescent="0.25">
      <c r="A1365" s="24" t="s">
        <v>258</v>
      </c>
      <c r="B1365" s="25" t="s">
        <v>267</v>
      </c>
      <c r="C1365">
        <v>10.15</v>
      </c>
      <c r="D1365">
        <v>10.45</v>
      </c>
      <c r="E1365">
        <v>11</v>
      </c>
      <c r="G1365">
        <v>12</v>
      </c>
      <c r="H1365">
        <v>8</v>
      </c>
      <c r="J1365" s="53" t="s">
        <v>60</v>
      </c>
      <c r="K1365" s="63" t="s">
        <v>191</v>
      </c>
      <c r="L1365" s="18" t="s">
        <v>23</v>
      </c>
      <c r="M1365" s="94"/>
      <c r="N1365">
        <v>131</v>
      </c>
      <c r="O1365">
        <v>128</v>
      </c>
      <c r="P1365">
        <v>1195</v>
      </c>
      <c r="S1365">
        <v>22</v>
      </c>
      <c r="U1365" s="32" t="str">
        <f>VLOOKUP(AF1365, method!$A$1:$B$15, 2, 0)</f>
        <v>中前</v>
      </c>
      <c r="V1365">
        <v>1200</v>
      </c>
      <c r="W1365">
        <v>1</v>
      </c>
      <c r="X1365">
        <v>3</v>
      </c>
      <c r="Y1365">
        <v>11</v>
      </c>
      <c r="Z1365">
        <v>24</v>
      </c>
      <c r="AA1365" s="39" t="s">
        <v>430</v>
      </c>
      <c r="AB1365" s="35" t="s">
        <v>370</v>
      </c>
      <c r="AC1365">
        <v>4</v>
      </c>
      <c r="AD1365">
        <v>52</v>
      </c>
      <c r="AE1365" s="37" t="s">
        <v>467</v>
      </c>
      <c r="AF1365">
        <v>7</v>
      </c>
      <c r="AG1365">
        <v>9</v>
      </c>
      <c r="AH1365">
        <v>11</v>
      </c>
      <c r="AL1365" t="s">
        <v>711</v>
      </c>
      <c r="AX1365" t="s">
        <v>1397</v>
      </c>
    </row>
    <row r="1366" spans="1:50" x14ac:dyDescent="0.25">
      <c r="A1366" s="24" t="s">
        <v>258</v>
      </c>
      <c r="B1366" s="22" t="s">
        <v>261</v>
      </c>
      <c r="C1366">
        <v>22.39</v>
      </c>
      <c r="D1366">
        <v>22.69</v>
      </c>
      <c r="E1366" s="107">
        <v>2</v>
      </c>
      <c r="F1366" s="90"/>
      <c r="G1366">
        <v>13</v>
      </c>
      <c r="H1366">
        <v>6</v>
      </c>
      <c r="J1366" s="62" t="s">
        <v>154</v>
      </c>
      <c r="K1366" s="62" t="s">
        <v>154</v>
      </c>
      <c r="L1366" s="20" t="s">
        <v>165</v>
      </c>
      <c r="M1366" s="96"/>
      <c r="N1366">
        <v>135</v>
      </c>
      <c r="O1366">
        <v>131</v>
      </c>
      <c r="P1366">
        <v>1101</v>
      </c>
      <c r="S1366">
        <v>4.2</v>
      </c>
      <c r="U1366" s="30" t="str">
        <f>VLOOKUP(AF1366, method!$A$1:$B$15, 2, 0)</f>
        <v>放頭</v>
      </c>
      <c r="V1366" s="42">
        <v>1400</v>
      </c>
      <c r="W1366">
        <v>1</v>
      </c>
      <c r="X1366">
        <v>7</v>
      </c>
      <c r="Y1366">
        <v>6</v>
      </c>
      <c r="Z1366">
        <v>26</v>
      </c>
      <c r="AA1366" s="39" t="s">
        <v>413</v>
      </c>
      <c r="AB1366" s="35" t="s">
        <v>377</v>
      </c>
      <c r="AC1366">
        <v>4</v>
      </c>
      <c r="AD1366">
        <v>54</v>
      </c>
      <c r="AE1366" s="38" t="s">
        <v>550</v>
      </c>
      <c r="AF1366">
        <v>2</v>
      </c>
      <c r="AG1366">
        <v>2</v>
      </c>
      <c r="AH1366">
        <v>2</v>
      </c>
      <c r="AI1366">
        <v>2</v>
      </c>
      <c r="AL1366" t="s">
        <v>385</v>
      </c>
    </row>
    <row r="1367" spans="1:50" x14ac:dyDescent="0.25">
      <c r="A1367" s="24" t="s">
        <v>258</v>
      </c>
      <c r="B1367" s="24" t="s">
        <v>265</v>
      </c>
      <c r="C1367">
        <v>22.4</v>
      </c>
      <c r="D1367">
        <v>22.799999999999997</v>
      </c>
      <c r="E1367" s="106">
        <v>6</v>
      </c>
      <c r="G1367">
        <v>2</v>
      </c>
      <c r="H1367">
        <v>3</v>
      </c>
      <c r="J1367" s="47" t="s">
        <v>32</v>
      </c>
      <c r="K1367" s="57" t="s">
        <v>77</v>
      </c>
      <c r="L1367" s="23" t="s">
        <v>112</v>
      </c>
      <c r="M1367" s="99"/>
      <c r="N1367">
        <v>132</v>
      </c>
      <c r="O1367">
        <v>119</v>
      </c>
      <c r="P1367">
        <v>1013</v>
      </c>
      <c r="S1367">
        <v>5.7</v>
      </c>
      <c r="U1367" s="33" t="str">
        <f>VLOOKUP(AF1367, method!$A$1:$B$15, 2, 0)</f>
        <v>留後</v>
      </c>
      <c r="V1367" s="42">
        <v>1400</v>
      </c>
      <c r="W1367">
        <v>1</v>
      </c>
      <c r="X1367">
        <v>19</v>
      </c>
      <c r="Y1367">
        <v>2</v>
      </c>
      <c r="Z1367">
        <v>26</v>
      </c>
      <c r="AA1367" s="39" t="s">
        <v>369</v>
      </c>
      <c r="AB1367" s="35" t="s">
        <v>377</v>
      </c>
      <c r="AC1367">
        <v>3</v>
      </c>
      <c r="AD1367">
        <v>62</v>
      </c>
      <c r="AE1367" s="37">
        <v>4</v>
      </c>
      <c r="AF1367">
        <v>11</v>
      </c>
      <c r="AG1367">
        <v>11</v>
      </c>
      <c r="AH1367">
        <v>8</v>
      </c>
      <c r="AI1367">
        <v>6</v>
      </c>
      <c r="AL1367" t="s">
        <v>39</v>
      </c>
    </row>
    <row r="1368" spans="1:50" hidden="1" x14ac:dyDescent="0.25">
      <c r="A1368" s="24" t="s">
        <v>258</v>
      </c>
      <c r="B1368" s="26" t="s">
        <v>269</v>
      </c>
      <c r="C1368">
        <v>10.9</v>
      </c>
      <c r="D1368">
        <v>10.9</v>
      </c>
      <c r="E1368" s="106">
        <v>10</v>
      </c>
      <c r="G1368">
        <v>10</v>
      </c>
      <c r="H1368">
        <v>11</v>
      </c>
      <c r="J1368" s="45" t="s">
        <v>22</v>
      </c>
      <c r="K1368" s="50" t="s">
        <v>46</v>
      </c>
      <c r="L1368" s="19" t="s">
        <v>28</v>
      </c>
      <c r="M1368" s="95"/>
      <c r="N1368">
        <v>130</v>
      </c>
      <c r="O1368">
        <v>129</v>
      </c>
      <c r="P1368">
        <v>1256</v>
      </c>
      <c r="S1368">
        <v>15</v>
      </c>
      <c r="U1368" s="33" t="str">
        <f>VLOOKUP(AF1368, method!$A$1:$B$15, 2, 0)</f>
        <v>留後</v>
      </c>
      <c r="V1368">
        <v>1200</v>
      </c>
      <c r="W1368">
        <v>1</v>
      </c>
      <c r="X1368">
        <v>24</v>
      </c>
      <c r="Y1368">
        <v>5</v>
      </c>
      <c r="Z1368">
        <v>26</v>
      </c>
      <c r="AA1368" s="39" t="s">
        <v>369</v>
      </c>
      <c r="AB1368" s="35" t="s">
        <v>370</v>
      </c>
      <c r="AC1368">
        <v>4</v>
      </c>
      <c r="AD1368">
        <v>52</v>
      </c>
      <c r="AE1368" s="37" t="s">
        <v>410</v>
      </c>
      <c r="AF1368">
        <v>14</v>
      </c>
      <c r="AG1368">
        <v>13</v>
      </c>
      <c r="AH1368">
        <v>10</v>
      </c>
      <c r="AL1368" t="s">
        <v>385</v>
      </c>
      <c r="AX1368" t="s">
        <v>1397</v>
      </c>
    </row>
    <row r="1369" spans="1:50" hidden="1" x14ac:dyDescent="0.25">
      <c r="A1369" s="24" t="s">
        <v>258</v>
      </c>
      <c r="B1369" s="26" t="s">
        <v>269</v>
      </c>
      <c r="C1369">
        <v>11.18</v>
      </c>
      <c r="D1369">
        <v>11.18</v>
      </c>
      <c r="E1369" s="106">
        <v>7</v>
      </c>
      <c r="G1369">
        <v>10</v>
      </c>
      <c r="H1369">
        <v>11</v>
      </c>
      <c r="J1369" s="45" t="s">
        <v>22</v>
      </c>
      <c r="K1369" s="50" t="s">
        <v>46</v>
      </c>
      <c r="L1369" s="19" t="s">
        <v>28</v>
      </c>
      <c r="M1369" s="95"/>
      <c r="N1369">
        <v>130</v>
      </c>
      <c r="O1369">
        <v>129</v>
      </c>
      <c r="P1369">
        <v>1248</v>
      </c>
      <c r="S1369">
        <v>5.5</v>
      </c>
      <c r="U1369" s="33" t="str">
        <f>VLOOKUP(AF1369, method!$A$1:$B$15, 2, 0)</f>
        <v>留後</v>
      </c>
      <c r="V1369">
        <v>1200</v>
      </c>
      <c r="W1369">
        <v>1</v>
      </c>
      <c r="X1369">
        <v>3</v>
      </c>
      <c r="Y1369">
        <v>5</v>
      </c>
      <c r="Z1369">
        <v>26</v>
      </c>
      <c r="AA1369" s="39" t="s">
        <v>394</v>
      </c>
      <c r="AB1369" s="35" t="s">
        <v>377</v>
      </c>
      <c r="AC1369">
        <v>4</v>
      </c>
      <c r="AD1369">
        <v>52</v>
      </c>
      <c r="AE1369" s="37" t="s">
        <v>471</v>
      </c>
      <c r="AF1369">
        <v>12</v>
      </c>
      <c r="AG1369">
        <v>9</v>
      </c>
      <c r="AH1369">
        <v>7</v>
      </c>
      <c r="AL1369" t="s">
        <v>385</v>
      </c>
      <c r="AX1369" t="s">
        <v>1397</v>
      </c>
    </row>
    <row r="1370" spans="1:50" hidden="1" x14ac:dyDescent="0.25">
      <c r="A1370" s="24" t="s">
        <v>258</v>
      </c>
      <c r="B1370" s="27" t="s">
        <v>271</v>
      </c>
      <c r="C1370">
        <v>9.25</v>
      </c>
      <c r="D1370">
        <v>9.25</v>
      </c>
      <c r="E1370" s="106">
        <v>5</v>
      </c>
      <c r="G1370">
        <v>8</v>
      </c>
      <c r="H1370">
        <v>5</v>
      </c>
      <c r="J1370" s="55" t="s">
        <v>69</v>
      </c>
      <c r="K1370" s="55" t="s">
        <v>69</v>
      </c>
      <c r="L1370" s="18" t="s">
        <v>74</v>
      </c>
      <c r="M1370" s="94"/>
      <c r="N1370">
        <v>126</v>
      </c>
      <c r="O1370">
        <v>127</v>
      </c>
      <c r="P1370">
        <v>1081</v>
      </c>
      <c r="S1370">
        <v>47</v>
      </c>
      <c r="U1370" s="33" t="str">
        <f>VLOOKUP(AF1370, method!$A$1:$B$15, 2, 0)</f>
        <v>留後</v>
      </c>
      <c r="V1370">
        <v>1200</v>
      </c>
      <c r="W1370">
        <v>1</v>
      </c>
      <c r="X1370">
        <v>4</v>
      </c>
      <c r="Y1370">
        <v>7</v>
      </c>
      <c r="Z1370">
        <v>26</v>
      </c>
      <c r="AA1370" s="41" t="s">
        <v>400</v>
      </c>
      <c r="AB1370" s="36" t="s">
        <v>543</v>
      </c>
      <c r="AC1370">
        <v>4</v>
      </c>
      <c r="AD1370">
        <v>52</v>
      </c>
      <c r="AE1370" s="37" t="s">
        <v>408</v>
      </c>
      <c r="AF1370">
        <v>12</v>
      </c>
      <c r="AG1370">
        <v>12</v>
      </c>
      <c r="AH1370">
        <v>5</v>
      </c>
      <c r="AL1370" t="s">
        <v>297</v>
      </c>
      <c r="AX1370" t="s">
        <v>1397</v>
      </c>
    </row>
    <row r="1371" spans="1:50" hidden="1" x14ac:dyDescent="0.25">
      <c r="A1371" s="24" t="s">
        <v>258</v>
      </c>
      <c r="B1371" s="28" t="s">
        <v>273</v>
      </c>
      <c r="C1371">
        <v>8.8800000000000008</v>
      </c>
      <c r="D1371">
        <v>8.7800000000000011</v>
      </c>
      <c r="E1371" s="107">
        <v>3</v>
      </c>
      <c r="F1371" s="90"/>
      <c r="G1371">
        <v>11</v>
      </c>
      <c r="H1371">
        <v>9</v>
      </c>
      <c r="J1371" s="52" t="s">
        <v>56</v>
      </c>
      <c r="K1371" s="52" t="s">
        <v>56</v>
      </c>
      <c r="L1371" s="27" t="s">
        <v>274</v>
      </c>
      <c r="M1371" s="103"/>
      <c r="N1371">
        <v>124</v>
      </c>
      <c r="O1371">
        <v>127</v>
      </c>
      <c r="P1371">
        <v>1078</v>
      </c>
      <c r="S1371">
        <v>3.6</v>
      </c>
      <c r="U1371" s="33" t="str">
        <f>VLOOKUP(AF1371, method!$A$1:$B$15, 2, 0)</f>
        <v>留後</v>
      </c>
      <c r="V1371">
        <v>1200</v>
      </c>
      <c r="W1371">
        <v>1</v>
      </c>
      <c r="X1371">
        <v>12</v>
      </c>
      <c r="Y1371">
        <v>7</v>
      </c>
      <c r="Z1371">
        <v>26</v>
      </c>
      <c r="AA1371" s="39" t="s">
        <v>369</v>
      </c>
      <c r="AB1371" s="35" t="s">
        <v>370</v>
      </c>
      <c r="AC1371">
        <v>4</v>
      </c>
      <c r="AD1371">
        <v>51</v>
      </c>
      <c r="AE1371" s="38">
        <v>1</v>
      </c>
      <c r="AF1371">
        <v>11</v>
      </c>
      <c r="AG1371">
        <v>12</v>
      </c>
      <c r="AH1371">
        <v>3</v>
      </c>
      <c r="AL1371" t="s">
        <v>39</v>
      </c>
      <c r="AX1371" t="s">
        <v>1397</v>
      </c>
    </row>
    <row r="1372" spans="1:50" x14ac:dyDescent="0.25">
      <c r="A1372" s="24" t="s">
        <v>258</v>
      </c>
      <c r="B1372" s="25" t="s">
        <v>267</v>
      </c>
      <c r="C1372">
        <v>22.42</v>
      </c>
      <c r="D1372">
        <v>22.72</v>
      </c>
      <c r="E1372" s="106">
        <v>6</v>
      </c>
      <c r="G1372">
        <v>12</v>
      </c>
      <c r="H1372">
        <v>1</v>
      </c>
      <c r="J1372" s="53" t="s">
        <v>60</v>
      </c>
      <c r="K1372" s="76" t="s">
        <v>355</v>
      </c>
      <c r="L1372" s="18" t="s">
        <v>23</v>
      </c>
      <c r="M1372" s="94"/>
      <c r="N1372">
        <v>131</v>
      </c>
      <c r="O1372">
        <v>135</v>
      </c>
      <c r="P1372">
        <v>1193</v>
      </c>
      <c r="S1372">
        <v>7.6</v>
      </c>
      <c r="U1372" s="31" t="str">
        <f>VLOOKUP(AF1372, method!$A$1:$B$15, 2, 0)</f>
        <v>中後</v>
      </c>
      <c r="V1372" s="42">
        <v>1400</v>
      </c>
      <c r="W1372">
        <v>1</v>
      </c>
      <c r="X1372">
        <v>1</v>
      </c>
      <c r="Y1372">
        <v>7</v>
      </c>
      <c r="Z1372">
        <v>26</v>
      </c>
      <c r="AA1372" s="39" t="s">
        <v>413</v>
      </c>
      <c r="AB1372" s="35" t="s">
        <v>370</v>
      </c>
      <c r="AC1372">
        <v>4</v>
      </c>
      <c r="AD1372">
        <v>59</v>
      </c>
      <c r="AE1372" s="37" t="s">
        <v>531</v>
      </c>
      <c r="AF1372">
        <v>8</v>
      </c>
      <c r="AG1372">
        <v>6</v>
      </c>
      <c r="AH1372">
        <v>6</v>
      </c>
      <c r="AI1372">
        <v>6</v>
      </c>
      <c r="AL1372" t="s">
        <v>39</v>
      </c>
    </row>
    <row r="1373" spans="1:50" x14ac:dyDescent="0.25">
      <c r="A1373" s="24" t="s">
        <v>258</v>
      </c>
      <c r="B1373" s="25" t="s">
        <v>267</v>
      </c>
      <c r="C1373">
        <v>22.49</v>
      </c>
      <c r="D1373">
        <v>22.889999999999997</v>
      </c>
      <c r="E1373" s="106">
        <v>6</v>
      </c>
      <c r="G1373">
        <v>12</v>
      </c>
      <c r="H1373">
        <v>5</v>
      </c>
      <c r="J1373" s="53" t="s">
        <v>60</v>
      </c>
      <c r="K1373" s="56" t="s">
        <v>352</v>
      </c>
      <c r="L1373" s="18" t="s">
        <v>23</v>
      </c>
      <c r="M1373" s="94"/>
      <c r="N1373">
        <v>131</v>
      </c>
      <c r="O1373">
        <v>125</v>
      </c>
      <c r="P1373">
        <v>1189</v>
      </c>
      <c r="S1373">
        <v>4.7</v>
      </c>
      <c r="U1373" s="30" t="str">
        <f>VLOOKUP(AF1373, method!$A$1:$B$15, 2, 0)</f>
        <v>放頭</v>
      </c>
      <c r="V1373" s="42">
        <v>1400</v>
      </c>
      <c r="W1373">
        <v>1</v>
      </c>
      <c r="X1373">
        <v>6</v>
      </c>
      <c r="Y1373">
        <v>4</v>
      </c>
      <c r="Z1373">
        <v>26</v>
      </c>
      <c r="AA1373" s="39" t="s">
        <v>390</v>
      </c>
      <c r="AB1373" s="35" t="s">
        <v>377</v>
      </c>
      <c r="AC1373">
        <v>4</v>
      </c>
      <c r="AD1373">
        <v>60</v>
      </c>
      <c r="AE1373" s="37" t="s">
        <v>471</v>
      </c>
      <c r="AF1373">
        <v>2</v>
      </c>
      <c r="AG1373">
        <v>3</v>
      </c>
      <c r="AH1373">
        <v>2</v>
      </c>
      <c r="AI1373">
        <v>6</v>
      </c>
      <c r="AL1373" t="s">
        <v>39</v>
      </c>
    </row>
    <row r="1374" spans="1:50" x14ac:dyDescent="0.25">
      <c r="A1374" s="24" t="s">
        <v>258</v>
      </c>
      <c r="B1374" s="19" t="s">
        <v>281</v>
      </c>
      <c r="C1374">
        <v>22.5</v>
      </c>
      <c r="D1374">
        <v>22.5</v>
      </c>
      <c r="E1374" s="106">
        <v>11</v>
      </c>
      <c r="G1374">
        <v>9</v>
      </c>
      <c r="H1374">
        <v>2</v>
      </c>
      <c r="J1374" s="63" t="s">
        <v>191</v>
      </c>
      <c r="K1374" s="51" t="s">
        <v>52</v>
      </c>
      <c r="L1374" s="23" t="s">
        <v>47</v>
      </c>
      <c r="M1374" s="99"/>
      <c r="N1374">
        <v>120</v>
      </c>
      <c r="O1374">
        <v>126</v>
      </c>
      <c r="P1374">
        <v>1093</v>
      </c>
      <c r="S1374">
        <v>16</v>
      </c>
      <c r="U1374" s="30" t="str">
        <f>VLOOKUP(AF1374, method!$A$1:$B$15, 2, 0)</f>
        <v>放頭</v>
      </c>
      <c r="V1374" s="42">
        <v>1400</v>
      </c>
      <c r="W1374">
        <v>1</v>
      </c>
      <c r="X1374">
        <v>12</v>
      </c>
      <c r="Y1374">
        <v>7</v>
      </c>
      <c r="Z1374">
        <v>26</v>
      </c>
      <c r="AA1374" s="39" t="s">
        <v>369</v>
      </c>
      <c r="AB1374" s="35" t="s">
        <v>370</v>
      </c>
      <c r="AC1374">
        <v>4</v>
      </c>
      <c r="AD1374">
        <v>49</v>
      </c>
      <c r="AE1374" s="37" t="s">
        <v>414</v>
      </c>
      <c r="AF1374">
        <v>2</v>
      </c>
      <c r="AG1374">
        <v>3</v>
      </c>
      <c r="AH1374">
        <v>3</v>
      </c>
      <c r="AI1374">
        <v>11</v>
      </c>
      <c r="AL1374" t="s">
        <v>18</v>
      </c>
    </row>
    <row r="1375" spans="1:50" hidden="1" x14ac:dyDescent="0.25">
      <c r="A1375" s="24" t="s">
        <v>258</v>
      </c>
      <c r="B1375" s="28" t="s">
        <v>273</v>
      </c>
      <c r="C1375">
        <v>9.2899999999999991</v>
      </c>
      <c r="D1375">
        <v>9.59</v>
      </c>
      <c r="E1375" s="107">
        <v>3</v>
      </c>
      <c r="F1375" s="90"/>
      <c r="G1375">
        <v>11</v>
      </c>
      <c r="H1375">
        <v>3</v>
      </c>
      <c r="J1375" s="52" t="s">
        <v>56</v>
      </c>
      <c r="K1375" s="76" t="s">
        <v>355</v>
      </c>
      <c r="L1375" s="27" t="s">
        <v>274</v>
      </c>
      <c r="M1375" s="103"/>
      <c r="N1375">
        <v>124</v>
      </c>
      <c r="O1375">
        <v>127</v>
      </c>
      <c r="P1375">
        <v>1060</v>
      </c>
      <c r="S1375">
        <v>6.8</v>
      </c>
      <c r="U1375" s="33" t="str">
        <f>VLOOKUP(AF1375, method!$A$1:$B$15, 2, 0)</f>
        <v>留後</v>
      </c>
      <c r="V1375">
        <v>1200</v>
      </c>
      <c r="W1375">
        <v>1</v>
      </c>
      <c r="X1375">
        <v>26</v>
      </c>
      <c r="Y1375">
        <v>4</v>
      </c>
      <c r="Z1375">
        <v>26</v>
      </c>
      <c r="AA1375" s="39" t="s">
        <v>369</v>
      </c>
      <c r="AB1375" s="35" t="s">
        <v>370</v>
      </c>
      <c r="AC1375">
        <v>4</v>
      </c>
      <c r="AD1375">
        <v>54</v>
      </c>
      <c r="AE1375" s="37" t="s">
        <v>440</v>
      </c>
      <c r="AF1375">
        <v>11</v>
      </c>
      <c r="AG1375">
        <v>10</v>
      </c>
      <c r="AH1375">
        <v>3</v>
      </c>
      <c r="AL1375" t="s">
        <v>29</v>
      </c>
      <c r="AX1375" t="s">
        <v>1397</v>
      </c>
    </row>
    <row r="1376" spans="1:50" x14ac:dyDescent="0.25">
      <c r="A1376" s="24" t="s">
        <v>258</v>
      </c>
      <c r="B1376" s="17" t="s">
        <v>277</v>
      </c>
      <c r="C1376">
        <v>22.56</v>
      </c>
      <c r="D1376">
        <v>22.56</v>
      </c>
      <c r="E1376" s="106">
        <v>9</v>
      </c>
      <c r="G1376">
        <v>7</v>
      </c>
      <c r="H1376">
        <v>9</v>
      </c>
      <c r="J1376" s="46" t="s">
        <v>351</v>
      </c>
      <c r="K1376" s="46" t="s">
        <v>351</v>
      </c>
      <c r="L1376" s="19" t="s">
        <v>28</v>
      </c>
      <c r="M1376" s="95"/>
      <c r="N1376">
        <v>114</v>
      </c>
      <c r="O1376">
        <v>114</v>
      </c>
      <c r="P1376">
        <v>1154</v>
      </c>
      <c r="S1376">
        <v>104</v>
      </c>
      <c r="U1376" s="32" t="str">
        <f>VLOOKUP(AF1376, method!$A$1:$B$15, 2, 0)</f>
        <v>中前</v>
      </c>
      <c r="V1376" s="42">
        <v>1400</v>
      </c>
      <c r="W1376">
        <v>1</v>
      </c>
      <c r="X1376">
        <v>24</v>
      </c>
      <c r="Y1376">
        <v>5</v>
      </c>
      <c r="Z1376">
        <v>26</v>
      </c>
      <c r="AA1376" s="39" t="s">
        <v>369</v>
      </c>
      <c r="AB1376" s="35" t="s">
        <v>370</v>
      </c>
      <c r="AC1376">
        <v>4</v>
      </c>
      <c r="AD1376">
        <v>46</v>
      </c>
      <c r="AE1376" s="37">
        <v>6</v>
      </c>
      <c r="AF1376">
        <v>7</v>
      </c>
      <c r="AG1376">
        <v>8</v>
      </c>
      <c r="AH1376">
        <v>8</v>
      </c>
      <c r="AI1376">
        <v>9</v>
      </c>
      <c r="AL1376" t="s">
        <v>385</v>
      </c>
    </row>
    <row r="1377" spans="1:50" hidden="1" x14ac:dyDescent="0.25">
      <c r="A1377" s="24" t="s">
        <v>258</v>
      </c>
      <c r="B1377" s="28" t="s">
        <v>273</v>
      </c>
      <c r="C1377">
        <v>9.5</v>
      </c>
      <c r="D1377">
        <v>9.3999999999999986</v>
      </c>
      <c r="E1377" s="107">
        <v>3</v>
      </c>
      <c r="F1377" s="90"/>
      <c r="G1377">
        <v>11</v>
      </c>
      <c r="H1377">
        <v>5</v>
      </c>
      <c r="J1377" s="52" t="s">
        <v>56</v>
      </c>
      <c r="K1377" s="48" t="s">
        <v>37</v>
      </c>
      <c r="L1377" s="27" t="s">
        <v>274</v>
      </c>
      <c r="M1377" s="103"/>
      <c r="N1377">
        <v>124</v>
      </c>
      <c r="O1377">
        <v>134</v>
      </c>
      <c r="P1377">
        <v>1075</v>
      </c>
      <c r="S1377">
        <v>4.8</v>
      </c>
      <c r="U1377" s="31" t="str">
        <f>VLOOKUP(AF1377, method!$A$1:$B$15, 2, 0)</f>
        <v>中後</v>
      </c>
      <c r="V1377">
        <v>1200</v>
      </c>
      <c r="W1377">
        <v>1</v>
      </c>
      <c r="X1377">
        <v>18</v>
      </c>
      <c r="Y1377">
        <v>1</v>
      </c>
      <c r="Z1377">
        <v>26</v>
      </c>
      <c r="AA1377" s="39" t="s">
        <v>369</v>
      </c>
      <c r="AB1377" s="35" t="s">
        <v>370</v>
      </c>
      <c r="AC1377">
        <v>4</v>
      </c>
      <c r="AD1377">
        <v>57</v>
      </c>
      <c r="AE1377" s="37" t="s">
        <v>436</v>
      </c>
      <c r="AF1377">
        <v>9</v>
      </c>
      <c r="AG1377">
        <v>9</v>
      </c>
      <c r="AH1377">
        <v>3</v>
      </c>
      <c r="AL1377" t="s">
        <v>106</v>
      </c>
      <c r="AX1377" t="s">
        <v>1397</v>
      </c>
    </row>
    <row r="1378" spans="1:50" hidden="1" x14ac:dyDescent="0.25">
      <c r="A1378" s="24" t="s">
        <v>258</v>
      </c>
      <c r="B1378" s="28" t="s">
        <v>273</v>
      </c>
      <c r="C1378">
        <v>9.5399999999999991</v>
      </c>
      <c r="D1378">
        <v>9.6399999999999988</v>
      </c>
      <c r="E1378" s="15">
        <v>3</v>
      </c>
      <c r="F1378" s="90"/>
      <c r="G1378">
        <v>11</v>
      </c>
      <c r="H1378">
        <v>3</v>
      </c>
      <c r="J1378" s="52" t="s">
        <v>56</v>
      </c>
      <c r="K1378" s="60" t="s">
        <v>125</v>
      </c>
      <c r="L1378" s="27" t="s">
        <v>274</v>
      </c>
      <c r="M1378" s="103"/>
      <c r="N1378">
        <v>124</v>
      </c>
      <c r="O1378">
        <v>133</v>
      </c>
      <c r="P1378">
        <v>1092</v>
      </c>
      <c r="S1378">
        <v>6.8</v>
      </c>
      <c r="U1378" s="32" t="str">
        <f>VLOOKUP(AF1378, method!$A$1:$B$15, 2, 0)</f>
        <v>中前</v>
      </c>
      <c r="V1378">
        <v>1200</v>
      </c>
      <c r="W1378">
        <v>1</v>
      </c>
      <c r="X1378">
        <v>20</v>
      </c>
      <c r="Y1378">
        <v>12</v>
      </c>
      <c r="Z1378">
        <v>25</v>
      </c>
      <c r="AA1378" s="39" t="s">
        <v>430</v>
      </c>
      <c r="AB1378" s="35" t="s">
        <v>377</v>
      </c>
      <c r="AC1378">
        <v>4</v>
      </c>
      <c r="AD1378">
        <v>58</v>
      </c>
      <c r="AE1378" s="38">
        <v>2</v>
      </c>
      <c r="AF1378">
        <v>5</v>
      </c>
      <c r="AG1378">
        <v>5</v>
      </c>
      <c r="AH1378">
        <v>3</v>
      </c>
      <c r="AL1378" t="s">
        <v>795</v>
      </c>
      <c r="AX1378" t="s">
        <v>1397</v>
      </c>
    </row>
    <row r="1379" spans="1:50" hidden="1" x14ac:dyDescent="0.25">
      <c r="A1379" s="24" t="s">
        <v>258</v>
      </c>
      <c r="B1379" s="28" t="s">
        <v>273</v>
      </c>
      <c r="C1379">
        <v>21.6</v>
      </c>
      <c r="D1379">
        <v>21.8</v>
      </c>
      <c r="E1379">
        <v>6</v>
      </c>
      <c r="G1379">
        <v>11</v>
      </c>
      <c r="H1379">
        <v>9</v>
      </c>
      <c r="J1379" s="52" t="s">
        <v>56</v>
      </c>
      <c r="K1379" s="60" t="s">
        <v>125</v>
      </c>
      <c r="L1379" s="27" t="s">
        <v>274</v>
      </c>
      <c r="M1379" s="103"/>
      <c r="N1379">
        <v>124</v>
      </c>
      <c r="O1379">
        <v>118</v>
      </c>
      <c r="P1379">
        <v>1083</v>
      </c>
      <c r="S1379">
        <v>44</v>
      </c>
      <c r="U1379" s="33" t="str">
        <f>VLOOKUP(AF1379, method!$A$1:$B$15, 2, 0)</f>
        <v>留後</v>
      </c>
      <c r="V1379" s="42">
        <v>1400</v>
      </c>
      <c r="W1379">
        <v>1</v>
      </c>
      <c r="X1379">
        <v>13</v>
      </c>
      <c r="Y1379">
        <v>7</v>
      </c>
      <c r="Z1379">
        <v>25</v>
      </c>
      <c r="AA1379" s="39" t="s">
        <v>369</v>
      </c>
      <c r="AB1379" s="35" t="s">
        <v>370</v>
      </c>
      <c r="AC1379">
        <v>3</v>
      </c>
      <c r="AD1379">
        <v>61</v>
      </c>
      <c r="AE1379" s="37">
        <v>3</v>
      </c>
      <c r="AF1379">
        <v>11</v>
      </c>
      <c r="AG1379">
        <v>10</v>
      </c>
      <c r="AH1379">
        <v>8</v>
      </c>
      <c r="AI1379">
        <v>6</v>
      </c>
      <c r="AL1379" t="s">
        <v>796</v>
      </c>
      <c r="AX1379" t="s">
        <v>1397</v>
      </c>
    </row>
    <row r="1380" spans="1:50" hidden="1" x14ac:dyDescent="0.25">
      <c r="A1380" s="24" t="s">
        <v>258</v>
      </c>
      <c r="B1380" s="28" t="s">
        <v>273</v>
      </c>
      <c r="C1380">
        <v>21.95</v>
      </c>
      <c r="D1380">
        <v>22.25</v>
      </c>
      <c r="E1380">
        <v>7</v>
      </c>
      <c r="G1380">
        <v>11</v>
      </c>
      <c r="H1380">
        <v>7</v>
      </c>
      <c r="J1380" s="52" t="s">
        <v>56</v>
      </c>
      <c r="K1380" s="60" t="s">
        <v>125</v>
      </c>
      <c r="L1380" s="27" t="s">
        <v>274</v>
      </c>
      <c r="M1380" s="103"/>
      <c r="N1380">
        <v>124</v>
      </c>
      <c r="O1380">
        <v>121</v>
      </c>
      <c r="P1380">
        <v>1082</v>
      </c>
      <c r="S1380">
        <v>82</v>
      </c>
      <c r="U1380" s="31" t="str">
        <f>VLOOKUP(AF1380, method!$A$1:$B$15, 2, 0)</f>
        <v>中後</v>
      </c>
      <c r="V1380" s="42">
        <v>1400</v>
      </c>
      <c r="W1380">
        <v>1</v>
      </c>
      <c r="X1380">
        <v>22</v>
      </c>
      <c r="Y1380">
        <v>6</v>
      </c>
      <c r="Z1380">
        <v>25</v>
      </c>
      <c r="AA1380" s="39" t="s">
        <v>369</v>
      </c>
      <c r="AB1380" s="35" t="s">
        <v>377</v>
      </c>
      <c r="AC1380">
        <v>3</v>
      </c>
      <c r="AD1380">
        <v>63</v>
      </c>
      <c r="AE1380" s="37" t="s">
        <v>473</v>
      </c>
      <c r="AF1380">
        <v>9</v>
      </c>
      <c r="AG1380">
        <v>8</v>
      </c>
      <c r="AH1380">
        <v>8</v>
      </c>
      <c r="AI1380">
        <v>7</v>
      </c>
      <c r="AL1380" t="s">
        <v>385</v>
      </c>
      <c r="AX1380" t="s">
        <v>1397</v>
      </c>
    </row>
    <row r="1381" spans="1:50" hidden="1" x14ac:dyDescent="0.25">
      <c r="A1381" s="24" t="s">
        <v>258</v>
      </c>
      <c r="B1381" s="28" t="s">
        <v>273</v>
      </c>
      <c r="C1381">
        <v>9.76</v>
      </c>
      <c r="D1381">
        <v>10.059999999999999</v>
      </c>
      <c r="E1381">
        <v>9</v>
      </c>
      <c r="G1381">
        <v>11</v>
      </c>
      <c r="H1381">
        <v>5</v>
      </c>
      <c r="J1381" s="52" t="s">
        <v>56</v>
      </c>
      <c r="K1381" s="48" t="s">
        <v>37</v>
      </c>
      <c r="L1381" s="27" t="s">
        <v>274</v>
      </c>
      <c r="M1381" s="103"/>
      <c r="N1381">
        <v>124</v>
      </c>
      <c r="O1381">
        <v>122</v>
      </c>
      <c r="P1381">
        <v>1068</v>
      </c>
      <c r="S1381">
        <v>4.9000000000000004</v>
      </c>
      <c r="U1381" s="31" t="str">
        <f>VLOOKUP(AF1381, method!$A$1:$B$15, 2, 0)</f>
        <v>中後</v>
      </c>
      <c r="V1381">
        <v>1200</v>
      </c>
      <c r="W1381">
        <v>1</v>
      </c>
      <c r="X1381">
        <v>30</v>
      </c>
      <c r="Y1381">
        <v>4</v>
      </c>
      <c r="Z1381">
        <v>25</v>
      </c>
      <c r="AA1381" s="40" t="s">
        <v>446</v>
      </c>
      <c r="AB1381" s="35" t="s">
        <v>370</v>
      </c>
      <c r="AC1381">
        <v>3</v>
      </c>
      <c r="AD1381">
        <v>65</v>
      </c>
      <c r="AE1381" s="37" t="s">
        <v>423</v>
      </c>
      <c r="AF1381">
        <v>8</v>
      </c>
      <c r="AG1381">
        <v>8</v>
      </c>
      <c r="AH1381">
        <v>9</v>
      </c>
      <c r="AL1381" t="s">
        <v>385</v>
      </c>
      <c r="AX1381" t="s">
        <v>1397</v>
      </c>
    </row>
    <row r="1382" spans="1:50" hidden="1" x14ac:dyDescent="0.25">
      <c r="A1382" s="24" t="s">
        <v>258</v>
      </c>
      <c r="B1382" s="28" t="s">
        <v>273</v>
      </c>
      <c r="C1382">
        <v>9.3699999999999992</v>
      </c>
      <c r="D1382">
        <v>9.27</v>
      </c>
      <c r="E1382">
        <v>5</v>
      </c>
      <c r="G1382">
        <v>11</v>
      </c>
      <c r="H1382">
        <v>11</v>
      </c>
      <c r="J1382" s="52" t="s">
        <v>56</v>
      </c>
      <c r="K1382" s="48" t="s">
        <v>37</v>
      </c>
      <c r="L1382" s="27" t="s">
        <v>274</v>
      </c>
      <c r="M1382" s="103"/>
      <c r="N1382">
        <v>124</v>
      </c>
      <c r="O1382">
        <v>126</v>
      </c>
      <c r="P1382">
        <v>1081</v>
      </c>
      <c r="S1382">
        <v>25</v>
      </c>
      <c r="U1382" s="33" t="str">
        <f>VLOOKUP(AF1382, method!$A$1:$B$15, 2, 0)</f>
        <v>留後</v>
      </c>
      <c r="V1382">
        <v>1200</v>
      </c>
      <c r="W1382">
        <v>1</v>
      </c>
      <c r="X1382">
        <v>12</v>
      </c>
      <c r="Y1382">
        <v>3</v>
      </c>
      <c r="Z1382">
        <v>25</v>
      </c>
      <c r="AA1382" s="40" t="s">
        <v>376</v>
      </c>
      <c r="AB1382" s="35" t="s">
        <v>370</v>
      </c>
      <c r="AC1382">
        <v>3</v>
      </c>
      <c r="AD1382">
        <v>65</v>
      </c>
      <c r="AE1382" s="38" t="s">
        <v>550</v>
      </c>
      <c r="AF1382">
        <v>11</v>
      </c>
      <c r="AG1382">
        <v>10</v>
      </c>
      <c r="AH1382">
        <v>5</v>
      </c>
      <c r="AL1382" t="s">
        <v>385</v>
      </c>
      <c r="AX1382" t="s">
        <v>1397</v>
      </c>
    </row>
    <row r="1383" spans="1:50" hidden="1" x14ac:dyDescent="0.25">
      <c r="A1383" s="24" t="s">
        <v>258</v>
      </c>
      <c r="B1383" s="28" t="s">
        <v>273</v>
      </c>
      <c r="C1383">
        <v>10.6</v>
      </c>
      <c r="D1383">
        <v>11.1</v>
      </c>
      <c r="E1383" s="15">
        <v>3</v>
      </c>
      <c r="F1383" s="90"/>
      <c r="G1383">
        <v>11</v>
      </c>
      <c r="H1383">
        <v>3</v>
      </c>
      <c r="J1383" s="52" t="s">
        <v>56</v>
      </c>
      <c r="K1383" s="48" t="s">
        <v>37</v>
      </c>
      <c r="L1383" s="27" t="s">
        <v>274</v>
      </c>
      <c r="M1383" s="103"/>
      <c r="N1383">
        <v>124</v>
      </c>
      <c r="O1383">
        <v>122</v>
      </c>
      <c r="P1383">
        <v>1072</v>
      </c>
      <c r="S1383">
        <v>85</v>
      </c>
      <c r="U1383" s="31" t="str">
        <f>VLOOKUP(AF1383, method!$A$1:$B$15, 2, 0)</f>
        <v>中後</v>
      </c>
      <c r="V1383">
        <v>1200</v>
      </c>
      <c r="W1383">
        <v>1</v>
      </c>
      <c r="X1383">
        <v>19</v>
      </c>
      <c r="Y1383">
        <v>2</v>
      </c>
      <c r="Z1383">
        <v>25</v>
      </c>
      <c r="AA1383" s="40" t="s">
        <v>426</v>
      </c>
      <c r="AB1383" s="35" t="s">
        <v>377</v>
      </c>
      <c r="AC1383">
        <v>3</v>
      </c>
      <c r="AD1383">
        <v>64</v>
      </c>
      <c r="AE1383" s="38" t="s">
        <v>463</v>
      </c>
      <c r="AF1383">
        <v>9</v>
      </c>
      <c r="AG1383">
        <v>8</v>
      </c>
      <c r="AH1383">
        <v>3</v>
      </c>
      <c r="AL1383" t="s">
        <v>385</v>
      </c>
      <c r="AX1383" t="s">
        <v>1397</v>
      </c>
    </row>
    <row r="1384" spans="1:50" hidden="1" x14ac:dyDescent="0.25">
      <c r="A1384" s="24" t="s">
        <v>258</v>
      </c>
      <c r="B1384" s="28" t="s">
        <v>273</v>
      </c>
      <c r="C1384">
        <v>22.35</v>
      </c>
      <c r="D1384">
        <v>22.75</v>
      </c>
      <c r="E1384">
        <v>10</v>
      </c>
      <c r="G1384">
        <v>11</v>
      </c>
      <c r="H1384">
        <v>1</v>
      </c>
      <c r="J1384" s="52" t="s">
        <v>56</v>
      </c>
      <c r="K1384" s="48" t="s">
        <v>37</v>
      </c>
      <c r="L1384" s="27" t="s">
        <v>274</v>
      </c>
      <c r="M1384" s="103"/>
      <c r="N1384">
        <v>124</v>
      </c>
      <c r="O1384">
        <v>123</v>
      </c>
      <c r="P1384">
        <v>1067</v>
      </c>
      <c r="S1384">
        <v>70</v>
      </c>
      <c r="U1384" s="32" t="str">
        <f>VLOOKUP(AF1384, method!$A$1:$B$15, 2, 0)</f>
        <v>中前</v>
      </c>
      <c r="V1384" s="42">
        <v>1400</v>
      </c>
      <c r="W1384">
        <v>1</v>
      </c>
      <c r="X1384">
        <v>31</v>
      </c>
      <c r="Y1384">
        <v>1</v>
      </c>
      <c r="Z1384">
        <v>25</v>
      </c>
      <c r="AA1384" s="39" t="s">
        <v>390</v>
      </c>
      <c r="AB1384" s="35" t="s">
        <v>377</v>
      </c>
      <c r="AC1384">
        <v>3</v>
      </c>
      <c r="AD1384">
        <v>64</v>
      </c>
      <c r="AE1384" s="37" t="s">
        <v>414</v>
      </c>
      <c r="AF1384">
        <v>7</v>
      </c>
      <c r="AG1384">
        <v>8</v>
      </c>
      <c r="AH1384">
        <v>7</v>
      </c>
      <c r="AI1384">
        <v>10</v>
      </c>
      <c r="AL1384" t="s">
        <v>385</v>
      </c>
      <c r="AX1384" t="s">
        <v>1397</v>
      </c>
    </row>
    <row r="1385" spans="1:50" x14ac:dyDescent="0.25">
      <c r="A1385" s="24" t="s">
        <v>258</v>
      </c>
      <c r="B1385" s="26" t="s">
        <v>269</v>
      </c>
      <c r="C1385">
        <v>22.62</v>
      </c>
      <c r="D1385">
        <v>22.720000000000002</v>
      </c>
      <c r="E1385" s="107">
        <v>3</v>
      </c>
      <c r="F1385" s="90"/>
      <c r="G1385">
        <v>10</v>
      </c>
      <c r="H1385">
        <v>7</v>
      </c>
      <c r="J1385" s="45" t="s">
        <v>22</v>
      </c>
      <c r="K1385" s="45" t="s">
        <v>22</v>
      </c>
      <c r="L1385" s="19" t="s">
        <v>28</v>
      </c>
      <c r="M1385" s="95"/>
      <c r="N1385">
        <v>130</v>
      </c>
      <c r="O1385">
        <v>127</v>
      </c>
      <c r="P1385">
        <v>1258</v>
      </c>
      <c r="S1385">
        <v>36</v>
      </c>
      <c r="U1385" s="31" t="str">
        <f>VLOOKUP(AF1385, method!$A$1:$B$15, 2, 0)</f>
        <v>中後</v>
      </c>
      <c r="V1385" s="42">
        <v>1400</v>
      </c>
      <c r="W1385">
        <v>1</v>
      </c>
      <c r="X1385">
        <v>21</v>
      </c>
      <c r="Y1385">
        <v>6</v>
      </c>
      <c r="Z1385">
        <v>26</v>
      </c>
      <c r="AA1385" s="39" t="s">
        <v>369</v>
      </c>
      <c r="AB1385" s="35" t="s">
        <v>377</v>
      </c>
      <c r="AC1385">
        <v>4</v>
      </c>
      <c r="AD1385">
        <v>50</v>
      </c>
      <c r="AE1385" s="38" t="s">
        <v>550</v>
      </c>
      <c r="AF1385">
        <v>9</v>
      </c>
      <c r="AG1385">
        <v>8</v>
      </c>
      <c r="AH1385">
        <v>8</v>
      </c>
      <c r="AI1385">
        <v>3</v>
      </c>
      <c r="AL1385" t="s">
        <v>297</v>
      </c>
    </row>
    <row r="1386" spans="1:50" x14ac:dyDescent="0.25">
      <c r="A1386" s="24" t="s">
        <v>258</v>
      </c>
      <c r="B1386" s="28" t="s">
        <v>273</v>
      </c>
      <c r="C1386">
        <v>22.66</v>
      </c>
      <c r="D1386">
        <v>22.66</v>
      </c>
      <c r="E1386" s="106">
        <v>8</v>
      </c>
      <c r="G1386">
        <v>11</v>
      </c>
      <c r="H1386">
        <v>7</v>
      </c>
      <c r="J1386" s="52" t="s">
        <v>56</v>
      </c>
      <c r="K1386" s="47" t="s">
        <v>32</v>
      </c>
      <c r="L1386" s="27" t="s">
        <v>274</v>
      </c>
      <c r="M1386" s="103"/>
      <c r="N1386">
        <v>124</v>
      </c>
      <c r="O1386">
        <v>131</v>
      </c>
      <c r="P1386">
        <v>1071</v>
      </c>
      <c r="S1386">
        <v>2.9</v>
      </c>
      <c r="U1386" s="33" t="str">
        <f>VLOOKUP(AF1386, method!$A$1:$B$15, 2, 0)</f>
        <v>留後</v>
      </c>
      <c r="V1386" s="42">
        <v>1400</v>
      </c>
      <c r="W1386">
        <v>1</v>
      </c>
      <c r="X1386">
        <v>14</v>
      </c>
      <c r="Y1386">
        <v>2</v>
      </c>
      <c r="Z1386">
        <v>26</v>
      </c>
      <c r="AA1386" s="39" t="s">
        <v>430</v>
      </c>
      <c r="AB1386" s="35" t="s">
        <v>370</v>
      </c>
      <c r="AC1386">
        <v>4</v>
      </c>
      <c r="AD1386">
        <v>56</v>
      </c>
      <c r="AE1386" s="37">
        <v>3</v>
      </c>
      <c r="AF1386">
        <v>11</v>
      </c>
      <c r="AG1386">
        <v>11</v>
      </c>
      <c r="AH1386">
        <v>12</v>
      </c>
      <c r="AI1386">
        <v>8</v>
      </c>
      <c r="AL1386" t="s">
        <v>29</v>
      </c>
    </row>
    <row r="1387" spans="1:50" x14ac:dyDescent="0.25">
      <c r="A1387" s="24" t="s">
        <v>258</v>
      </c>
      <c r="B1387" s="20" t="s">
        <v>283</v>
      </c>
      <c r="C1387">
        <v>22.7</v>
      </c>
      <c r="D1387">
        <v>22.7</v>
      </c>
      <c r="E1387" s="106">
        <v>10</v>
      </c>
      <c r="G1387">
        <v>14</v>
      </c>
      <c r="H1387">
        <v>7</v>
      </c>
      <c r="J1387" s="44" t="s">
        <v>347</v>
      </c>
      <c r="K1387" s="44" t="s">
        <v>347</v>
      </c>
      <c r="L1387" s="17" t="s">
        <v>16</v>
      </c>
      <c r="M1387" s="93"/>
      <c r="N1387">
        <v>115</v>
      </c>
      <c r="O1387">
        <v>121</v>
      </c>
      <c r="P1387">
        <v>1094</v>
      </c>
      <c r="S1387">
        <v>46</v>
      </c>
      <c r="U1387" s="32" t="str">
        <f>VLOOKUP(AF1387, method!$A$1:$B$15, 2, 0)</f>
        <v>中前</v>
      </c>
      <c r="V1387" s="42">
        <v>1400</v>
      </c>
      <c r="W1387">
        <v>1</v>
      </c>
      <c r="X1387">
        <v>27</v>
      </c>
      <c r="Y1387">
        <v>6</v>
      </c>
      <c r="Z1387">
        <v>26</v>
      </c>
      <c r="AA1387" s="39" t="s">
        <v>394</v>
      </c>
      <c r="AB1387" s="35" t="s">
        <v>377</v>
      </c>
      <c r="AC1387">
        <v>4</v>
      </c>
      <c r="AD1387">
        <v>48</v>
      </c>
      <c r="AE1387" s="37" t="s">
        <v>382</v>
      </c>
      <c r="AF1387">
        <v>6</v>
      </c>
      <c r="AG1387">
        <v>8</v>
      </c>
      <c r="AH1387">
        <v>10</v>
      </c>
      <c r="AI1387">
        <v>10</v>
      </c>
      <c r="AL1387" t="s">
        <v>34</v>
      </c>
    </row>
    <row r="1388" spans="1:50" hidden="1" x14ac:dyDescent="0.25">
      <c r="A1388" s="24" t="s">
        <v>258</v>
      </c>
      <c r="B1388" s="17" t="s">
        <v>277</v>
      </c>
      <c r="C1388">
        <v>10</v>
      </c>
      <c r="D1388">
        <v>9.7999999999999989</v>
      </c>
      <c r="E1388" s="106">
        <v>8</v>
      </c>
      <c r="G1388">
        <v>7</v>
      </c>
      <c r="H1388">
        <v>1</v>
      </c>
      <c r="J1388" s="46" t="s">
        <v>351</v>
      </c>
      <c r="K1388" s="55" t="s">
        <v>69</v>
      </c>
      <c r="L1388" s="19" t="s">
        <v>28</v>
      </c>
      <c r="M1388" s="95"/>
      <c r="N1388">
        <v>114</v>
      </c>
      <c r="O1388">
        <v>127</v>
      </c>
      <c r="P1388">
        <v>1149</v>
      </c>
      <c r="S1388">
        <v>91</v>
      </c>
      <c r="U1388" s="32" t="str">
        <f>VLOOKUP(AF1388, method!$A$1:$B$15, 2, 0)</f>
        <v>中前</v>
      </c>
      <c r="V1388">
        <v>1200</v>
      </c>
      <c r="W1388">
        <v>1</v>
      </c>
      <c r="X1388">
        <v>15</v>
      </c>
      <c r="Y1388">
        <v>3</v>
      </c>
      <c r="Z1388">
        <v>26</v>
      </c>
      <c r="AA1388" s="39" t="s">
        <v>430</v>
      </c>
      <c r="AB1388" s="35" t="s">
        <v>370</v>
      </c>
      <c r="AC1388">
        <v>4</v>
      </c>
      <c r="AD1388">
        <v>50</v>
      </c>
      <c r="AE1388" s="37" t="s">
        <v>428</v>
      </c>
      <c r="AF1388">
        <v>5</v>
      </c>
      <c r="AG1388">
        <v>7</v>
      </c>
      <c r="AH1388">
        <v>8</v>
      </c>
      <c r="AL1388" t="s">
        <v>385</v>
      </c>
      <c r="AX1388" t="s">
        <v>1397</v>
      </c>
    </row>
    <row r="1389" spans="1:50" hidden="1" x14ac:dyDescent="0.25">
      <c r="A1389" s="24" t="s">
        <v>258</v>
      </c>
      <c r="B1389" s="17" t="s">
        <v>277</v>
      </c>
      <c r="C1389">
        <v>10.99</v>
      </c>
      <c r="D1389">
        <v>10.290000000000001</v>
      </c>
      <c r="E1389" s="106">
        <v>14</v>
      </c>
      <c r="G1389">
        <v>7</v>
      </c>
      <c r="H1389">
        <v>14</v>
      </c>
      <c r="J1389" s="46" t="s">
        <v>351</v>
      </c>
      <c r="K1389" s="55" t="s">
        <v>69</v>
      </c>
      <c r="L1389" s="19" t="s">
        <v>28</v>
      </c>
      <c r="M1389" s="95"/>
      <c r="N1389">
        <v>114</v>
      </c>
      <c r="O1389">
        <v>129</v>
      </c>
      <c r="P1389">
        <v>1145</v>
      </c>
      <c r="S1389">
        <v>107</v>
      </c>
      <c r="U1389" s="32" t="str">
        <f>VLOOKUP(AF1389, method!$A$1:$B$15, 2, 0)</f>
        <v>中前</v>
      </c>
      <c r="V1389">
        <v>1200</v>
      </c>
      <c r="W1389">
        <v>1</v>
      </c>
      <c r="X1389">
        <v>19</v>
      </c>
      <c r="Y1389">
        <v>2</v>
      </c>
      <c r="Z1389">
        <v>26</v>
      </c>
      <c r="AA1389" s="39" t="s">
        <v>369</v>
      </c>
      <c r="AB1389" s="35" t="s">
        <v>377</v>
      </c>
      <c r="AC1389">
        <v>4</v>
      </c>
      <c r="AD1389">
        <v>52</v>
      </c>
      <c r="AE1389" s="37" t="s">
        <v>527</v>
      </c>
      <c r="AF1389">
        <v>6</v>
      </c>
      <c r="AG1389">
        <v>11</v>
      </c>
      <c r="AH1389">
        <v>14</v>
      </c>
      <c r="AL1389" t="s">
        <v>385</v>
      </c>
      <c r="AX1389" t="s">
        <v>1397</v>
      </c>
    </row>
    <row r="1390" spans="1:50" hidden="1" x14ac:dyDescent="0.25">
      <c r="A1390" s="24" t="s">
        <v>258</v>
      </c>
      <c r="B1390" s="17" t="s">
        <v>277</v>
      </c>
      <c r="C1390">
        <v>9.75</v>
      </c>
      <c r="D1390">
        <v>9.35</v>
      </c>
      <c r="E1390" s="106">
        <v>10</v>
      </c>
      <c r="G1390">
        <v>7</v>
      </c>
      <c r="H1390">
        <v>9</v>
      </c>
      <c r="J1390" s="46" t="s">
        <v>351</v>
      </c>
      <c r="K1390" s="55" t="s">
        <v>69</v>
      </c>
      <c r="L1390" s="19" t="s">
        <v>28</v>
      </c>
      <c r="M1390" s="95"/>
      <c r="N1390">
        <v>114</v>
      </c>
      <c r="O1390">
        <v>127</v>
      </c>
      <c r="P1390">
        <v>1175</v>
      </c>
      <c r="S1390">
        <v>98</v>
      </c>
      <c r="U1390" s="33" t="str">
        <f>VLOOKUP(AF1390, method!$A$1:$B$15, 2, 0)</f>
        <v>留後</v>
      </c>
      <c r="V1390">
        <v>1200</v>
      </c>
      <c r="W1390">
        <v>1</v>
      </c>
      <c r="X1390">
        <v>25</v>
      </c>
      <c r="Y1390">
        <v>1</v>
      </c>
      <c r="Z1390">
        <v>26</v>
      </c>
      <c r="AA1390" s="39" t="s">
        <v>384</v>
      </c>
      <c r="AB1390" s="35" t="s">
        <v>370</v>
      </c>
      <c r="AC1390">
        <v>4</v>
      </c>
      <c r="AD1390">
        <v>52</v>
      </c>
      <c r="AE1390" s="37" t="s">
        <v>410</v>
      </c>
      <c r="AF1390">
        <v>12</v>
      </c>
      <c r="AG1390">
        <v>12</v>
      </c>
      <c r="AH1390">
        <v>10</v>
      </c>
      <c r="AL1390" t="s">
        <v>385</v>
      </c>
      <c r="AX1390" t="s">
        <v>1397</v>
      </c>
    </row>
    <row r="1391" spans="1:50" x14ac:dyDescent="0.25">
      <c r="A1391" s="24" t="s">
        <v>258</v>
      </c>
      <c r="B1391" s="24" t="s">
        <v>265</v>
      </c>
      <c r="C1391">
        <v>22.72</v>
      </c>
      <c r="D1391">
        <v>22.919999999999998</v>
      </c>
      <c r="E1391" s="106">
        <v>6</v>
      </c>
      <c r="G1391">
        <v>2</v>
      </c>
      <c r="H1391">
        <v>7</v>
      </c>
      <c r="J1391" s="47" t="s">
        <v>32</v>
      </c>
      <c r="K1391" s="57" t="s">
        <v>77</v>
      </c>
      <c r="L1391" s="23" t="s">
        <v>112</v>
      </c>
      <c r="M1391" s="99"/>
      <c r="N1391">
        <v>132</v>
      </c>
      <c r="O1391">
        <v>120</v>
      </c>
      <c r="P1391">
        <v>1009</v>
      </c>
      <c r="S1391">
        <v>11</v>
      </c>
      <c r="U1391" s="31" t="str">
        <f>VLOOKUP(AF1391, method!$A$1:$B$15, 2, 0)</f>
        <v>中後</v>
      </c>
      <c r="V1391" s="42">
        <v>1400</v>
      </c>
      <c r="W1391">
        <v>1</v>
      </c>
      <c r="X1391">
        <v>12</v>
      </c>
      <c r="Y1391">
        <v>4</v>
      </c>
      <c r="Z1391">
        <v>26</v>
      </c>
      <c r="AA1391" s="39" t="s">
        <v>413</v>
      </c>
      <c r="AB1391" s="35" t="s">
        <v>377</v>
      </c>
      <c r="AC1391">
        <v>3</v>
      </c>
      <c r="AD1391">
        <v>62</v>
      </c>
      <c r="AE1391" s="38" t="s">
        <v>447</v>
      </c>
      <c r="AF1391">
        <v>8</v>
      </c>
      <c r="AG1391">
        <v>8</v>
      </c>
      <c r="AH1391">
        <v>8</v>
      </c>
      <c r="AI1391">
        <v>6</v>
      </c>
      <c r="AL1391" t="s">
        <v>39</v>
      </c>
    </row>
    <row r="1392" spans="1:50" hidden="1" x14ac:dyDescent="0.25">
      <c r="A1392" s="24" t="s">
        <v>258</v>
      </c>
      <c r="B1392" s="18" t="s">
        <v>279</v>
      </c>
      <c r="C1392">
        <v>9.66</v>
      </c>
      <c r="D1392">
        <v>9.3600000000000012</v>
      </c>
      <c r="E1392" s="106">
        <v>7</v>
      </c>
      <c r="G1392">
        <v>1</v>
      </c>
      <c r="H1392">
        <v>5</v>
      </c>
      <c r="J1392" s="57" t="s">
        <v>77</v>
      </c>
      <c r="K1392" s="57" t="s">
        <v>77</v>
      </c>
      <c r="L1392" s="24" t="s">
        <v>53</v>
      </c>
      <c r="M1392" s="100"/>
      <c r="N1392">
        <v>121</v>
      </c>
      <c r="O1392">
        <v>124</v>
      </c>
      <c r="P1392">
        <v>1291</v>
      </c>
      <c r="S1392">
        <v>25</v>
      </c>
      <c r="U1392" s="31" t="str">
        <f>VLOOKUP(AF1392, method!$A$1:$B$15, 2, 0)</f>
        <v>中後</v>
      </c>
      <c r="V1392">
        <v>1200</v>
      </c>
      <c r="W1392">
        <v>1</v>
      </c>
      <c r="X1392">
        <v>21</v>
      </c>
      <c r="Y1392">
        <v>6</v>
      </c>
      <c r="Z1392">
        <v>26</v>
      </c>
      <c r="AA1392" s="39" t="s">
        <v>369</v>
      </c>
      <c r="AB1392" s="35" t="s">
        <v>377</v>
      </c>
      <c r="AC1392">
        <v>4</v>
      </c>
      <c r="AD1392">
        <v>49</v>
      </c>
      <c r="AE1392" s="37" t="s">
        <v>471</v>
      </c>
      <c r="AF1392">
        <v>10</v>
      </c>
      <c r="AG1392">
        <v>9</v>
      </c>
      <c r="AH1392">
        <v>7</v>
      </c>
      <c r="AL1392" t="s">
        <v>662</v>
      </c>
      <c r="AX1392" t="s">
        <v>1397</v>
      </c>
    </row>
    <row r="1393" spans="1:50" hidden="1" x14ac:dyDescent="0.25">
      <c r="A1393" s="24" t="s">
        <v>258</v>
      </c>
      <c r="B1393" s="18" t="s">
        <v>279</v>
      </c>
      <c r="C1393">
        <v>9.74</v>
      </c>
      <c r="D1393">
        <v>9.5400000000000009</v>
      </c>
      <c r="E1393" s="106">
        <v>7</v>
      </c>
      <c r="G1393">
        <v>1</v>
      </c>
      <c r="H1393">
        <v>2</v>
      </c>
      <c r="J1393" s="57" t="s">
        <v>77</v>
      </c>
      <c r="K1393" s="51" t="s">
        <v>52</v>
      </c>
      <c r="L1393" s="24" t="s">
        <v>53</v>
      </c>
      <c r="M1393" s="100"/>
      <c r="N1393">
        <v>121</v>
      </c>
      <c r="O1393">
        <v>128</v>
      </c>
      <c r="P1393">
        <v>1295</v>
      </c>
      <c r="S1393">
        <v>10</v>
      </c>
      <c r="U1393" s="31" t="str">
        <f>VLOOKUP(AF1393, method!$A$1:$B$15, 2, 0)</f>
        <v>中後</v>
      </c>
      <c r="V1393">
        <v>1200</v>
      </c>
      <c r="W1393">
        <v>1</v>
      </c>
      <c r="X1393">
        <v>24</v>
      </c>
      <c r="Y1393">
        <v>5</v>
      </c>
      <c r="Z1393">
        <v>26</v>
      </c>
      <c r="AA1393" s="39" t="s">
        <v>369</v>
      </c>
      <c r="AB1393" s="35" t="s">
        <v>370</v>
      </c>
      <c r="AC1393">
        <v>4</v>
      </c>
      <c r="AD1393">
        <v>51</v>
      </c>
      <c r="AE1393" s="37" t="s">
        <v>436</v>
      </c>
      <c r="AF1393">
        <v>10</v>
      </c>
      <c r="AG1393">
        <v>8</v>
      </c>
      <c r="AH1393">
        <v>7</v>
      </c>
      <c r="AL1393" t="s">
        <v>514</v>
      </c>
      <c r="AX1393" t="s">
        <v>1397</v>
      </c>
    </row>
    <row r="1394" spans="1:50" hidden="1" x14ac:dyDescent="0.25">
      <c r="A1394" s="24" t="s">
        <v>258</v>
      </c>
      <c r="B1394" s="18" t="s">
        <v>279</v>
      </c>
      <c r="C1394">
        <v>11.57</v>
      </c>
      <c r="D1394">
        <v>11.370000000000001</v>
      </c>
      <c r="E1394" s="106">
        <v>7</v>
      </c>
      <c r="G1394">
        <v>1</v>
      </c>
      <c r="H1394">
        <v>3</v>
      </c>
      <c r="J1394" s="57" t="s">
        <v>77</v>
      </c>
      <c r="K1394" s="57" t="s">
        <v>77</v>
      </c>
      <c r="L1394" s="24" t="s">
        <v>53</v>
      </c>
      <c r="M1394" s="100"/>
      <c r="N1394">
        <v>121</v>
      </c>
      <c r="O1394">
        <v>128</v>
      </c>
      <c r="P1394">
        <v>1314</v>
      </c>
      <c r="S1394">
        <v>23</v>
      </c>
      <c r="U1394" s="31" t="str">
        <f>VLOOKUP(AF1394, method!$A$1:$B$15, 2, 0)</f>
        <v>中後</v>
      </c>
      <c r="V1394">
        <v>1200</v>
      </c>
      <c r="W1394">
        <v>1</v>
      </c>
      <c r="X1394">
        <v>17</v>
      </c>
      <c r="Y1394">
        <v>5</v>
      </c>
      <c r="Z1394">
        <v>26</v>
      </c>
      <c r="AA1394" s="39" t="s">
        <v>430</v>
      </c>
      <c r="AB1394" s="36" t="s">
        <v>459</v>
      </c>
      <c r="AC1394">
        <v>4</v>
      </c>
      <c r="AD1394">
        <v>53</v>
      </c>
      <c r="AE1394" s="37" t="s">
        <v>408</v>
      </c>
      <c r="AF1394">
        <v>9</v>
      </c>
      <c r="AG1394">
        <v>9</v>
      </c>
      <c r="AH1394">
        <v>7</v>
      </c>
      <c r="AL1394" t="s">
        <v>39</v>
      </c>
      <c r="AX1394" t="s">
        <v>1397</v>
      </c>
    </row>
    <row r="1395" spans="1:50" hidden="1" x14ac:dyDescent="0.25">
      <c r="A1395" s="24" t="s">
        <v>258</v>
      </c>
      <c r="B1395" s="18" t="s">
        <v>279</v>
      </c>
      <c r="C1395">
        <v>9.77</v>
      </c>
      <c r="D1395">
        <v>9.17</v>
      </c>
      <c r="E1395" s="106">
        <v>9</v>
      </c>
      <c r="G1395">
        <v>1</v>
      </c>
      <c r="H1395">
        <v>10</v>
      </c>
      <c r="J1395" s="57" t="s">
        <v>77</v>
      </c>
      <c r="K1395" s="57" t="s">
        <v>77</v>
      </c>
      <c r="L1395" s="24" t="s">
        <v>53</v>
      </c>
      <c r="M1395" s="100"/>
      <c r="N1395">
        <v>121</v>
      </c>
      <c r="O1395">
        <v>128</v>
      </c>
      <c r="P1395">
        <v>1304</v>
      </c>
      <c r="S1395">
        <v>76</v>
      </c>
      <c r="U1395" s="31" t="str">
        <f>VLOOKUP(AF1395, method!$A$1:$B$15, 2, 0)</f>
        <v>中後</v>
      </c>
      <c r="V1395">
        <v>1200</v>
      </c>
      <c r="W1395">
        <v>1</v>
      </c>
      <c r="X1395">
        <v>26</v>
      </c>
      <c r="Y1395">
        <v>4</v>
      </c>
      <c r="Z1395">
        <v>26</v>
      </c>
      <c r="AA1395" s="39" t="s">
        <v>369</v>
      </c>
      <c r="AB1395" s="35" t="s">
        <v>370</v>
      </c>
      <c r="AC1395">
        <v>4</v>
      </c>
      <c r="AD1395">
        <v>55</v>
      </c>
      <c r="AE1395" s="37" t="s">
        <v>525</v>
      </c>
      <c r="AF1395">
        <v>10</v>
      </c>
      <c r="AG1395">
        <v>12</v>
      </c>
      <c r="AH1395">
        <v>9</v>
      </c>
      <c r="AL1395" t="s">
        <v>39</v>
      </c>
      <c r="AX1395" t="s">
        <v>1397</v>
      </c>
    </row>
    <row r="1396" spans="1:50" hidden="1" x14ac:dyDescent="0.25">
      <c r="A1396" s="24" t="s">
        <v>258</v>
      </c>
      <c r="B1396" s="18" t="s">
        <v>279</v>
      </c>
      <c r="C1396">
        <v>10.3</v>
      </c>
      <c r="D1396">
        <v>9.3000000000000007</v>
      </c>
      <c r="E1396" s="106">
        <v>12</v>
      </c>
      <c r="G1396">
        <v>1</v>
      </c>
      <c r="H1396">
        <v>13</v>
      </c>
      <c r="J1396" s="57" t="s">
        <v>77</v>
      </c>
      <c r="K1396" s="57" t="s">
        <v>77</v>
      </c>
      <c r="L1396" s="24" t="s">
        <v>53</v>
      </c>
      <c r="M1396" s="100"/>
      <c r="N1396">
        <v>121</v>
      </c>
      <c r="O1396">
        <v>133</v>
      </c>
      <c r="P1396">
        <v>1302</v>
      </c>
      <c r="S1396">
        <v>41</v>
      </c>
      <c r="U1396" s="33" t="str">
        <f>VLOOKUP(AF1396, method!$A$1:$B$15, 2, 0)</f>
        <v>留後</v>
      </c>
      <c r="V1396">
        <v>1200</v>
      </c>
      <c r="W1396">
        <v>1</v>
      </c>
      <c r="X1396">
        <v>6</v>
      </c>
      <c r="Y1396">
        <v>4</v>
      </c>
      <c r="Z1396">
        <v>26</v>
      </c>
      <c r="AA1396" s="39" t="s">
        <v>390</v>
      </c>
      <c r="AB1396" s="35" t="s">
        <v>377</v>
      </c>
      <c r="AC1396">
        <v>4</v>
      </c>
      <c r="AD1396">
        <v>57</v>
      </c>
      <c r="AE1396" s="37" t="s">
        <v>408</v>
      </c>
      <c r="AF1396">
        <v>12</v>
      </c>
      <c r="AG1396">
        <v>12</v>
      </c>
      <c r="AH1396">
        <v>12</v>
      </c>
      <c r="AL1396" t="s">
        <v>39</v>
      </c>
      <c r="AX1396" t="s">
        <v>1397</v>
      </c>
    </row>
    <row r="1397" spans="1:50" hidden="1" x14ac:dyDescent="0.25">
      <c r="A1397" s="24" t="s">
        <v>258</v>
      </c>
      <c r="B1397" s="18" t="s">
        <v>279</v>
      </c>
      <c r="C1397">
        <v>9.67</v>
      </c>
      <c r="D1397">
        <v>8.8699999999999992</v>
      </c>
      <c r="E1397" s="106">
        <v>5</v>
      </c>
      <c r="G1397">
        <v>1</v>
      </c>
      <c r="H1397">
        <v>9</v>
      </c>
      <c r="J1397" s="57" t="s">
        <v>77</v>
      </c>
      <c r="K1397" s="57" t="s">
        <v>77</v>
      </c>
      <c r="L1397" s="24" t="s">
        <v>53</v>
      </c>
      <c r="M1397" s="100"/>
      <c r="N1397">
        <v>121</v>
      </c>
      <c r="O1397">
        <v>134</v>
      </c>
      <c r="P1397">
        <v>1291</v>
      </c>
      <c r="S1397">
        <v>20</v>
      </c>
      <c r="U1397" s="33" t="str">
        <f>VLOOKUP(AF1397, method!$A$1:$B$15, 2, 0)</f>
        <v>留後</v>
      </c>
      <c r="V1397">
        <v>1200</v>
      </c>
      <c r="W1397">
        <v>1</v>
      </c>
      <c r="X1397">
        <v>22</v>
      </c>
      <c r="Y1397">
        <v>3</v>
      </c>
      <c r="Z1397">
        <v>26</v>
      </c>
      <c r="AA1397" s="39" t="s">
        <v>369</v>
      </c>
      <c r="AB1397" s="35" t="s">
        <v>370</v>
      </c>
      <c r="AC1397">
        <v>4</v>
      </c>
      <c r="AD1397">
        <v>59</v>
      </c>
      <c r="AE1397" s="37">
        <v>3</v>
      </c>
      <c r="AF1397">
        <v>12</v>
      </c>
      <c r="AG1397">
        <v>12</v>
      </c>
      <c r="AH1397">
        <v>5</v>
      </c>
      <c r="AL1397" t="s">
        <v>39</v>
      </c>
      <c r="AX1397" t="s">
        <v>1397</v>
      </c>
    </row>
    <row r="1398" spans="1:50" hidden="1" x14ac:dyDescent="0.25">
      <c r="A1398" s="24" t="s">
        <v>258</v>
      </c>
      <c r="B1398" s="18" t="s">
        <v>279</v>
      </c>
      <c r="C1398">
        <v>9.73</v>
      </c>
      <c r="D1398">
        <v>9.43</v>
      </c>
      <c r="E1398" s="106">
        <v>6</v>
      </c>
      <c r="G1398">
        <v>1</v>
      </c>
      <c r="H1398">
        <v>10</v>
      </c>
      <c r="J1398" s="57" t="s">
        <v>77</v>
      </c>
      <c r="K1398" s="54" t="s">
        <v>64</v>
      </c>
      <c r="L1398" s="24" t="s">
        <v>53</v>
      </c>
      <c r="M1398" s="100"/>
      <c r="N1398">
        <v>121</v>
      </c>
      <c r="O1398">
        <v>117</v>
      </c>
      <c r="P1398">
        <v>1294</v>
      </c>
      <c r="S1398">
        <v>60</v>
      </c>
      <c r="U1398" s="32" t="str">
        <f>VLOOKUP(AF1398, method!$A$1:$B$15, 2, 0)</f>
        <v>中前</v>
      </c>
      <c r="V1398">
        <v>1200</v>
      </c>
      <c r="W1398">
        <v>1</v>
      </c>
      <c r="X1398">
        <v>19</v>
      </c>
      <c r="Y1398">
        <v>2</v>
      </c>
      <c r="Z1398">
        <v>26</v>
      </c>
      <c r="AA1398" s="39" t="s">
        <v>369</v>
      </c>
      <c r="AB1398" s="35" t="s">
        <v>377</v>
      </c>
      <c r="AC1398">
        <v>3</v>
      </c>
      <c r="AD1398">
        <v>61</v>
      </c>
      <c r="AE1398" s="37" t="s">
        <v>467</v>
      </c>
      <c r="AF1398">
        <v>4</v>
      </c>
      <c r="AG1398">
        <v>3</v>
      </c>
      <c r="AH1398">
        <v>6</v>
      </c>
      <c r="AL1398" t="s">
        <v>39</v>
      </c>
      <c r="AX1398" t="s">
        <v>1397</v>
      </c>
    </row>
    <row r="1399" spans="1:50" hidden="1" x14ac:dyDescent="0.25">
      <c r="A1399" s="24" t="s">
        <v>258</v>
      </c>
      <c r="B1399" s="18" t="s">
        <v>279</v>
      </c>
      <c r="C1399">
        <v>10.130000000000001</v>
      </c>
      <c r="D1399">
        <v>10.030000000000001</v>
      </c>
      <c r="E1399">
        <v>11</v>
      </c>
      <c r="G1399">
        <v>1</v>
      </c>
      <c r="H1399">
        <v>8</v>
      </c>
      <c r="J1399" s="57" t="s">
        <v>77</v>
      </c>
      <c r="K1399" s="57" t="s">
        <v>77</v>
      </c>
      <c r="L1399" s="24" t="s">
        <v>53</v>
      </c>
      <c r="M1399" s="100"/>
      <c r="N1399">
        <v>121</v>
      </c>
      <c r="O1399">
        <v>118</v>
      </c>
      <c r="P1399">
        <v>1298</v>
      </c>
      <c r="S1399">
        <v>23</v>
      </c>
      <c r="U1399" s="31" t="str">
        <f>VLOOKUP(AF1399, method!$A$1:$B$15, 2, 0)</f>
        <v>中後</v>
      </c>
      <c r="V1399">
        <v>1200</v>
      </c>
      <c r="W1399">
        <v>1</v>
      </c>
      <c r="X1399">
        <v>28</v>
      </c>
      <c r="Y1399">
        <v>1</v>
      </c>
      <c r="Z1399">
        <v>26</v>
      </c>
      <c r="AA1399" s="40" t="s">
        <v>398</v>
      </c>
      <c r="AB1399" s="35" t="s">
        <v>370</v>
      </c>
      <c r="AC1399">
        <v>3</v>
      </c>
      <c r="AD1399">
        <v>62</v>
      </c>
      <c r="AE1399" s="37">
        <v>5</v>
      </c>
      <c r="AF1399">
        <v>9</v>
      </c>
      <c r="AG1399">
        <v>10</v>
      </c>
      <c r="AH1399">
        <v>11</v>
      </c>
      <c r="AL1399" t="s">
        <v>39</v>
      </c>
      <c r="AX1399" t="s">
        <v>1397</v>
      </c>
    </row>
    <row r="1400" spans="1:50" hidden="1" x14ac:dyDescent="0.25">
      <c r="A1400" s="24" t="s">
        <v>258</v>
      </c>
      <c r="B1400" s="18" t="s">
        <v>279</v>
      </c>
      <c r="C1400">
        <v>9.26</v>
      </c>
      <c r="D1400">
        <v>9.26</v>
      </c>
      <c r="E1400" s="106">
        <v>4</v>
      </c>
      <c r="G1400">
        <v>1</v>
      </c>
      <c r="H1400">
        <v>3</v>
      </c>
      <c r="J1400" s="57" t="s">
        <v>77</v>
      </c>
      <c r="K1400" s="57" t="s">
        <v>77</v>
      </c>
      <c r="L1400" s="24" t="s">
        <v>53</v>
      </c>
      <c r="M1400" s="100"/>
      <c r="N1400">
        <v>121</v>
      </c>
      <c r="O1400">
        <v>121</v>
      </c>
      <c r="P1400">
        <v>1295</v>
      </c>
      <c r="S1400">
        <v>16</v>
      </c>
      <c r="U1400" s="32" t="str">
        <f>VLOOKUP(AF1400, method!$A$1:$B$15, 2, 0)</f>
        <v>中前</v>
      </c>
      <c r="V1400">
        <v>1200</v>
      </c>
      <c r="W1400">
        <v>1</v>
      </c>
      <c r="X1400">
        <v>18</v>
      </c>
      <c r="Y1400">
        <v>1</v>
      </c>
      <c r="Z1400">
        <v>26</v>
      </c>
      <c r="AA1400" s="39" t="s">
        <v>369</v>
      </c>
      <c r="AB1400" s="35" t="s">
        <v>370</v>
      </c>
      <c r="AC1400">
        <v>3</v>
      </c>
      <c r="AD1400">
        <v>62</v>
      </c>
      <c r="AE1400" s="38" t="s">
        <v>511</v>
      </c>
      <c r="AF1400">
        <v>7</v>
      </c>
      <c r="AG1400">
        <v>7</v>
      </c>
      <c r="AH1400">
        <v>4</v>
      </c>
      <c r="AL1400" t="s">
        <v>39</v>
      </c>
      <c r="AX1400" t="s">
        <v>1397</v>
      </c>
    </row>
    <row r="1401" spans="1:50" hidden="1" x14ac:dyDescent="0.25">
      <c r="A1401" s="24" t="s">
        <v>258</v>
      </c>
      <c r="B1401" s="18" t="s">
        <v>279</v>
      </c>
      <c r="C1401">
        <v>9.3699999999999992</v>
      </c>
      <c r="D1401">
        <v>9.3699999999999992</v>
      </c>
      <c r="E1401" s="107">
        <v>2</v>
      </c>
      <c r="F1401" s="90"/>
      <c r="G1401">
        <v>1</v>
      </c>
      <c r="H1401">
        <v>2</v>
      </c>
      <c r="J1401" s="57" t="s">
        <v>77</v>
      </c>
      <c r="K1401" s="57" t="s">
        <v>77</v>
      </c>
      <c r="L1401" s="24" t="s">
        <v>53</v>
      </c>
      <c r="M1401" s="100"/>
      <c r="N1401">
        <v>121</v>
      </c>
      <c r="O1401">
        <v>122</v>
      </c>
      <c r="P1401">
        <v>1301</v>
      </c>
      <c r="S1401">
        <v>13</v>
      </c>
      <c r="U1401" s="32" t="str">
        <f>VLOOKUP(AF1401, method!$A$1:$B$15, 2, 0)</f>
        <v>中前</v>
      </c>
      <c r="V1401">
        <v>1200</v>
      </c>
      <c r="W1401">
        <v>1</v>
      </c>
      <c r="X1401">
        <v>4</v>
      </c>
      <c r="Y1401">
        <v>1</v>
      </c>
      <c r="Z1401">
        <v>26</v>
      </c>
      <c r="AA1401" s="39" t="s">
        <v>413</v>
      </c>
      <c r="AB1401" s="35" t="s">
        <v>377</v>
      </c>
      <c r="AC1401">
        <v>3</v>
      </c>
      <c r="AD1401">
        <v>62</v>
      </c>
      <c r="AE1401" s="38">
        <v>2</v>
      </c>
      <c r="AF1401">
        <v>4</v>
      </c>
      <c r="AG1401">
        <v>4</v>
      </c>
      <c r="AH1401">
        <v>2</v>
      </c>
      <c r="AL1401" t="s">
        <v>39</v>
      </c>
      <c r="AX1401" t="s">
        <v>1397</v>
      </c>
    </row>
    <row r="1402" spans="1:50" hidden="1" x14ac:dyDescent="0.25">
      <c r="A1402" s="24" t="s">
        <v>258</v>
      </c>
      <c r="B1402" s="18" t="s">
        <v>279</v>
      </c>
      <c r="C1402">
        <v>9.8699999999999992</v>
      </c>
      <c r="D1402">
        <v>9.27</v>
      </c>
      <c r="E1402">
        <v>9</v>
      </c>
      <c r="G1402">
        <v>1</v>
      </c>
      <c r="H1402">
        <v>14</v>
      </c>
      <c r="J1402" s="57" t="s">
        <v>77</v>
      </c>
      <c r="K1402" s="57" t="s">
        <v>77</v>
      </c>
      <c r="L1402" s="24" t="s">
        <v>53</v>
      </c>
      <c r="M1402" s="100"/>
      <c r="N1402">
        <v>121</v>
      </c>
      <c r="O1402">
        <v>121</v>
      </c>
      <c r="P1402">
        <v>1311</v>
      </c>
      <c r="S1402">
        <v>65</v>
      </c>
      <c r="U1402" s="33" t="str">
        <f>VLOOKUP(AF1402, method!$A$1:$B$15, 2, 0)</f>
        <v>留後</v>
      </c>
      <c r="V1402">
        <v>1200</v>
      </c>
      <c r="W1402">
        <v>1</v>
      </c>
      <c r="X1402">
        <v>27</v>
      </c>
      <c r="Y1402">
        <v>12</v>
      </c>
      <c r="Z1402">
        <v>25</v>
      </c>
      <c r="AA1402" s="39" t="s">
        <v>384</v>
      </c>
      <c r="AB1402" s="35" t="s">
        <v>377</v>
      </c>
      <c r="AC1402">
        <v>3</v>
      </c>
      <c r="AD1402">
        <v>62</v>
      </c>
      <c r="AE1402" s="37">
        <v>4</v>
      </c>
      <c r="AF1402">
        <v>14</v>
      </c>
      <c r="AG1402">
        <v>14</v>
      </c>
      <c r="AH1402">
        <v>9</v>
      </c>
      <c r="AL1402" t="s">
        <v>39</v>
      </c>
      <c r="AX1402" t="s">
        <v>1397</v>
      </c>
    </row>
    <row r="1403" spans="1:50" hidden="1" x14ac:dyDescent="0.25">
      <c r="A1403" s="24" t="s">
        <v>258</v>
      </c>
      <c r="B1403" s="18" t="s">
        <v>279</v>
      </c>
      <c r="C1403">
        <v>9.94</v>
      </c>
      <c r="D1403">
        <v>9.74</v>
      </c>
      <c r="E1403">
        <v>8</v>
      </c>
      <c r="G1403">
        <v>1</v>
      </c>
      <c r="H1403">
        <v>8</v>
      </c>
      <c r="J1403" s="57" t="s">
        <v>77</v>
      </c>
      <c r="K1403" s="57" t="s">
        <v>77</v>
      </c>
      <c r="L1403" s="24" t="s">
        <v>53</v>
      </c>
      <c r="M1403" s="100"/>
      <c r="N1403">
        <v>121</v>
      </c>
      <c r="O1403">
        <v>121</v>
      </c>
      <c r="P1403">
        <v>1312</v>
      </c>
      <c r="S1403">
        <v>20</v>
      </c>
      <c r="U1403" s="32" t="str">
        <f>VLOOKUP(AF1403, method!$A$1:$B$15, 2, 0)</f>
        <v>中前</v>
      </c>
      <c r="V1403">
        <v>1200</v>
      </c>
      <c r="W1403">
        <v>1</v>
      </c>
      <c r="X1403">
        <v>30</v>
      </c>
      <c r="Y1403">
        <v>11</v>
      </c>
      <c r="Z1403">
        <v>25</v>
      </c>
      <c r="AA1403" s="39" t="s">
        <v>413</v>
      </c>
      <c r="AB1403" s="35" t="s">
        <v>377</v>
      </c>
      <c r="AC1403">
        <v>3</v>
      </c>
      <c r="AD1403">
        <v>62</v>
      </c>
      <c r="AE1403" s="37" t="s">
        <v>473</v>
      </c>
      <c r="AF1403">
        <v>4</v>
      </c>
      <c r="AG1403">
        <v>4</v>
      </c>
      <c r="AH1403">
        <v>8</v>
      </c>
      <c r="AL1403" t="s">
        <v>39</v>
      </c>
      <c r="AX1403" t="s">
        <v>1397</v>
      </c>
    </row>
    <row r="1404" spans="1:50" hidden="1" x14ac:dyDescent="0.25">
      <c r="A1404" s="24" t="s">
        <v>258</v>
      </c>
      <c r="B1404" s="18" t="s">
        <v>279</v>
      </c>
      <c r="C1404">
        <v>8.77</v>
      </c>
      <c r="D1404">
        <v>8.27</v>
      </c>
      <c r="E1404" s="15">
        <v>1</v>
      </c>
      <c r="F1404" s="90"/>
      <c r="G1404">
        <v>1</v>
      </c>
      <c r="H1404">
        <v>7</v>
      </c>
      <c r="J1404" s="57" t="s">
        <v>77</v>
      </c>
      <c r="K1404" s="57" t="s">
        <v>77</v>
      </c>
      <c r="L1404" s="24" t="s">
        <v>53</v>
      </c>
      <c r="M1404" s="100"/>
      <c r="N1404">
        <v>121</v>
      </c>
      <c r="O1404">
        <v>130</v>
      </c>
      <c r="P1404">
        <v>1296</v>
      </c>
      <c r="S1404">
        <v>19</v>
      </c>
      <c r="U1404" s="32" t="str">
        <f>VLOOKUP(AF1404, method!$A$1:$B$15, 2, 0)</f>
        <v>中前</v>
      </c>
      <c r="V1404">
        <v>1200</v>
      </c>
      <c r="W1404">
        <v>1</v>
      </c>
      <c r="X1404">
        <v>26</v>
      </c>
      <c r="Y1404">
        <v>10</v>
      </c>
      <c r="Z1404">
        <v>25</v>
      </c>
      <c r="AA1404" s="39" t="s">
        <v>369</v>
      </c>
      <c r="AB1404" s="35" t="s">
        <v>370</v>
      </c>
      <c r="AC1404">
        <v>4</v>
      </c>
      <c r="AD1404">
        <v>56</v>
      </c>
      <c r="AE1404" s="38" t="s">
        <v>432</v>
      </c>
      <c r="AF1404">
        <v>7</v>
      </c>
      <c r="AG1404">
        <v>4</v>
      </c>
      <c r="AH1404">
        <v>1</v>
      </c>
      <c r="AL1404" t="s">
        <v>39</v>
      </c>
      <c r="AX1404" t="s">
        <v>1397</v>
      </c>
    </row>
    <row r="1405" spans="1:50" hidden="1" x14ac:dyDescent="0.25">
      <c r="A1405" s="24" t="s">
        <v>258</v>
      </c>
      <c r="B1405" s="18" t="s">
        <v>279</v>
      </c>
      <c r="C1405">
        <v>10.14</v>
      </c>
      <c r="D1405">
        <v>9.14</v>
      </c>
      <c r="E1405">
        <v>11</v>
      </c>
      <c r="G1405">
        <v>1</v>
      </c>
      <c r="H1405">
        <v>14</v>
      </c>
      <c r="J1405" s="57" t="s">
        <v>77</v>
      </c>
      <c r="K1405" s="62" t="s">
        <v>154</v>
      </c>
      <c r="L1405" s="24" t="s">
        <v>53</v>
      </c>
      <c r="M1405" s="100"/>
      <c r="N1405">
        <v>121</v>
      </c>
      <c r="O1405">
        <v>133</v>
      </c>
      <c r="P1405">
        <v>1298</v>
      </c>
      <c r="S1405">
        <v>8.5</v>
      </c>
      <c r="U1405" s="33" t="str">
        <f>VLOOKUP(AF1405, method!$A$1:$B$15, 2, 0)</f>
        <v>留後</v>
      </c>
      <c r="V1405">
        <v>1200</v>
      </c>
      <c r="W1405">
        <v>1</v>
      </c>
      <c r="X1405">
        <v>13</v>
      </c>
      <c r="Y1405">
        <v>7</v>
      </c>
      <c r="Z1405">
        <v>25</v>
      </c>
      <c r="AA1405" s="39" t="s">
        <v>369</v>
      </c>
      <c r="AB1405" s="35" t="s">
        <v>370</v>
      </c>
      <c r="AC1405">
        <v>4</v>
      </c>
      <c r="AD1405">
        <v>56</v>
      </c>
      <c r="AE1405" s="37">
        <v>6</v>
      </c>
      <c r="AF1405">
        <v>11</v>
      </c>
      <c r="AG1405">
        <v>14</v>
      </c>
      <c r="AH1405">
        <v>11</v>
      </c>
      <c r="AL1405" t="s">
        <v>39</v>
      </c>
      <c r="AX1405" t="s">
        <v>1397</v>
      </c>
    </row>
    <row r="1406" spans="1:50" hidden="1" x14ac:dyDescent="0.25">
      <c r="A1406" s="24" t="s">
        <v>258</v>
      </c>
      <c r="B1406" s="18" t="s">
        <v>279</v>
      </c>
      <c r="C1406">
        <v>9.86</v>
      </c>
      <c r="D1406">
        <v>8.9599999999999991</v>
      </c>
      <c r="E1406" s="15">
        <v>3</v>
      </c>
      <c r="F1406" s="90"/>
      <c r="G1406">
        <v>1</v>
      </c>
      <c r="H1406">
        <v>13</v>
      </c>
      <c r="J1406" s="57" t="s">
        <v>77</v>
      </c>
      <c r="K1406" s="51" t="s">
        <v>52</v>
      </c>
      <c r="L1406" s="24" t="s">
        <v>53</v>
      </c>
      <c r="M1406" s="100"/>
      <c r="N1406">
        <v>121</v>
      </c>
      <c r="O1406">
        <v>131</v>
      </c>
      <c r="P1406">
        <v>1292</v>
      </c>
      <c r="S1406">
        <v>6.5</v>
      </c>
      <c r="U1406" s="31" t="str">
        <f>VLOOKUP(AF1406, method!$A$1:$B$15, 2, 0)</f>
        <v>中後</v>
      </c>
      <c r="V1406">
        <v>1200</v>
      </c>
      <c r="W1406">
        <v>1</v>
      </c>
      <c r="X1406">
        <v>28</v>
      </c>
      <c r="Y1406">
        <v>6</v>
      </c>
      <c r="Z1406">
        <v>25</v>
      </c>
      <c r="AA1406" s="39" t="s">
        <v>394</v>
      </c>
      <c r="AB1406" s="35" t="s">
        <v>377</v>
      </c>
      <c r="AC1406">
        <v>4</v>
      </c>
      <c r="AD1406">
        <v>56</v>
      </c>
      <c r="AE1406" s="38" t="s">
        <v>468</v>
      </c>
      <c r="AF1406">
        <v>10</v>
      </c>
      <c r="AG1406">
        <v>10</v>
      </c>
      <c r="AH1406">
        <v>3</v>
      </c>
      <c r="AL1406" t="s">
        <v>39</v>
      </c>
      <c r="AX1406" t="s">
        <v>1397</v>
      </c>
    </row>
    <row r="1407" spans="1:50" hidden="1" x14ac:dyDescent="0.25">
      <c r="A1407" s="24" t="s">
        <v>258</v>
      </c>
      <c r="B1407" s="18" t="s">
        <v>279</v>
      </c>
      <c r="C1407">
        <v>10.210000000000001</v>
      </c>
      <c r="D1407">
        <v>9.51</v>
      </c>
      <c r="E1407">
        <v>8</v>
      </c>
      <c r="G1407">
        <v>1</v>
      </c>
      <c r="H1407">
        <v>9</v>
      </c>
      <c r="J1407" s="57" t="s">
        <v>77</v>
      </c>
      <c r="K1407" s="57" t="s">
        <v>77</v>
      </c>
      <c r="L1407" s="24" t="s">
        <v>53</v>
      </c>
      <c r="M1407" s="100"/>
      <c r="N1407">
        <v>121</v>
      </c>
      <c r="O1407">
        <v>131</v>
      </c>
      <c r="P1407">
        <v>1302</v>
      </c>
      <c r="S1407">
        <v>8.1</v>
      </c>
      <c r="U1407" s="31" t="str">
        <f>VLOOKUP(AF1407, method!$A$1:$B$15, 2, 0)</f>
        <v>中後</v>
      </c>
      <c r="V1407">
        <v>1200</v>
      </c>
      <c r="W1407">
        <v>1</v>
      </c>
      <c r="X1407">
        <v>22</v>
      </c>
      <c r="Y1407">
        <v>6</v>
      </c>
      <c r="Z1407">
        <v>25</v>
      </c>
      <c r="AA1407" s="39" t="s">
        <v>369</v>
      </c>
      <c r="AB1407" s="35" t="s">
        <v>377</v>
      </c>
      <c r="AC1407">
        <v>4</v>
      </c>
      <c r="AD1407">
        <v>56</v>
      </c>
      <c r="AE1407" s="37" t="s">
        <v>416</v>
      </c>
      <c r="AF1407">
        <v>9</v>
      </c>
      <c r="AG1407">
        <v>11</v>
      </c>
      <c r="AH1407">
        <v>8</v>
      </c>
      <c r="AL1407" t="s">
        <v>39</v>
      </c>
      <c r="AX1407" t="s">
        <v>1397</v>
      </c>
    </row>
    <row r="1408" spans="1:50" hidden="1" x14ac:dyDescent="0.25">
      <c r="A1408" s="24" t="s">
        <v>258</v>
      </c>
      <c r="B1408" s="18" t="s">
        <v>279</v>
      </c>
      <c r="C1408">
        <v>9.4499999999999993</v>
      </c>
      <c r="D1408">
        <v>9.35</v>
      </c>
      <c r="E1408" s="15">
        <v>1</v>
      </c>
      <c r="F1408" s="90"/>
      <c r="G1408">
        <v>1</v>
      </c>
      <c r="H1408">
        <v>4</v>
      </c>
      <c r="J1408" s="57" t="s">
        <v>77</v>
      </c>
      <c r="K1408" s="57" t="s">
        <v>77</v>
      </c>
      <c r="L1408" s="24" t="s">
        <v>53</v>
      </c>
      <c r="M1408" s="100"/>
      <c r="N1408">
        <v>121</v>
      </c>
      <c r="O1408">
        <v>124</v>
      </c>
      <c r="P1408">
        <v>1291</v>
      </c>
      <c r="S1408">
        <v>3</v>
      </c>
      <c r="U1408" s="32" t="str">
        <f>VLOOKUP(AF1408, method!$A$1:$B$15, 2, 0)</f>
        <v>中前</v>
      </c>
      <c r="V1408">
        <v>1200</v>
      </c>
      <c r="W1408">
        <v>1</v>
      </c>
      <c r="X1408">
        <v>25</v>
      </c>
      <c r="Y1408">
        <v>5</v>
      </c>
      <c r="Z1408">
        <v>25</v>
      </c>
      <c r="AA1408" s="39" t="s">
        <v>369</v>
      </c>
      <c r="AB1408" s="35" t="s">
        <v>377</v>
      </c>
      <c r="AC1408">
        <v>4</v>
      </c>
      <c r="AD1408">
        <v>49</v>
      </c>
      <c r="AE1408" s="38" t="s">
        <v>461</v>
      </c>
      <c r="AF1408">
        <v>6</v>
      </c>
      <c r="AG1408">
        <v>4</v>
      </c>
      <c r="AH1408">
        <v>1</v>
      </c>
      <c r="AL1408" t="s">
        <v>39</v>
      </c>
      <c r="AX1408" t="s">
        <v>1397</v>
      </c>
    </row>
    <row r="1409" spans="1:50" hidden="1" x14ac:dyDescent="0.25">
      <c r="A1409" s="24" t="s">
        <v>258</v>
      </c>
      <c r="B1409" s="18" t="s">
        <v>279</v>
      </c>
      <c r="C1409">
        <v>9.1199999999999992</v>
      </c>
      <c r="D1409">
        <v>9.3199999999999985</v>
      </c>
      <c r="E1409" s="15">
        <v>1</v>
      </c>
      <c r="F1409" s="90"/>
      <c r="G1409">
        <v>1</v>
      </c>
      <c r="H1409">
        <v>2</v>
      </c>
      <c r="J1409" s="57" t="s">
        <v>77</v>
      </c>
      <c r="K1409" s="57" t="s">
        <v>77</v>
      </c>
      <c r="L1409" s="24" t="s">
        <v>53</v>
      </c>
      <c r="M1409" s="100"/>
      <c r="N1409">
        <v>121</v>
      </c>
      <c r="O1409">
        <v>116</v>
      </c>
      <c r="P1409">
        <v>1287</v>
      </c>
      <c r="S1409">
        <v>4.0999999999999996</v>
      </c>
      <c r="U1409" s="32" t="str">
        <f>VLOOKUP(AF1409, method!$A$1:$B$15, 2, 0)</f>
        <v>中前</v>
      </c>
      <c r="V1409">
        <v>1200</v>
      </c>
      <c r="W1409">
        <v>1</v>
      </c>
      <c r="X1409">
        <v>27</v>
      </c>
      <c r="Y1409">
        <v>4</v>
      </c>
      <c r="Z1409">
        <v>25</v>
      </c>
      <c r="AA1409" s="39" t="s">
        <v>369</v>
      </c>
      <c r="AB1409" s="35" t="s">
        <v>377</v>
      </c>
      <c r="AC1409">
        <v>4</v>
      </c>
      <c r="AD1409">
        <v>41</v>
      </c>
      <c r="AE1409" s="38">
        <v>2</v>
      </c>
      <c r="AF1409">
        <v>4</v>
      </c>
      <c r="AG1409">
        <v>3</v>
      </c>
      <c r="AH1409">
        <v>1</v>
      </c>
      <c r="AL1409" t="s">
        <v>39</v>
      </c>
      <c r="AX1409" t="s">
        <v>1397</v>
      </c>
    </row>
    <row r="1410" spans="1:50" hidden="1" x14ac:dyDescent="0.25">
      <c r="A1410" s="24" t="s">
        <v>258</v>
      </c>
      <c r="B1410" s="18" t="s">
        <v>279</v>
      </c>
      <c r="C1410">
        <v>9.8000000000000007</v>
      </c>
      <c r="D1410">
        <v>9.7000000000000011</v>
      </c>
      <c r="E1410">
        <v>5</v>
      </c>
      <c r="G1410">
        <v>1</v>
      </c>
      <c r="H1410">
        <v>5</v>
      </c>
      <c r="J1410" s="57" t="s">
        <v>77</v>
      </c>
      <c r="K1410" s="60" t="s">
        <v>125</v>
      </c>
      <c r="L1410" s="24" t="s">
        <v>53</v>
      </c>
      <c r="M1410" s="100"/>
      <c r="N1410">
        <v>121</v>
      </c>
      <c r="O1410">
        <v>118</v>
      </c>
      <c r="P1410">
        <v>1281</v>
      </c>
      <c r="S1410">
        <v>14</v>
      </c>
      <c r="U1410" s="32" t="str">
        <f>VLOOKUP(AF1410, method!$A$1:$B$15, 2, 0)</f>
        <v>中前</v>
      </c>
      <c r="V1410">
        <v>1200</v>
      </c>
      <c r="W1410">
        <v>1</v>
      </c>
      <c r="X1410">
        <v>23</v>
      </c>
      <c r="Y1410">
        <v>3</v>
      </c>
      <c r="Z1410">
        <v>25</v>
      </c>
      <c r="AA1410" s="39" t="s">
        <v>369</v>
      </c>
      <c r="AB1410" s="35" t="s">
        <v>370</v>
      </c>
      <c r="AC1410">
        <v>4</v>
      </c>
      <c r="AD1410">
        <v>43</v>
      </c>
      <c r="AE1410" s="37" t="s">
        <v>436</v>
      </c>
      <c r="AF1410">
        <v>5</v>
      </c>
      <c r="AG1410">
        <v>5</v>
      </c>
      <c r="AH1410">
        <v>5</v>
      </c>
      <c r="AL1410" t="s">
        <v>284</v>
      </c>
      <c r="AX1410" t="s">
        <v>1397</v>
      </c>
    </row>
    <row r="1411" spans="1:50" hidden="1" x14ac:dyDescent="0.25">
      <c r="A1411" s="24" t="s">
        <v>258</v>
      </c>
      <c r="B1411" s="18" t="s">
        <v>279</v>
      </c>
      <c r="C1411">
        <v>22.13</v>
      </c>
      <c r="D1411">
        <v>21.93</v>
      </c>
      <c r="E1411">
        <v>10</v>
      </c>
      <c r="G1411">
        <v>1</v>
      </c>
      <c r="H1411">
        <v>6</v>
      </c>
      <c r="J1411" s="57" t="s">
        <v>77</v>
      </c>
      <c r="K1411" s="48" t="s">
        <v>37</v>
      </c>
      <c r="L1411" s="24" t="s">
        <v>53</v>
      </c>
      <c r="M1411" s="100"/>
      <c r="N1411">
        <v>121</v>
      </c>
      <c r="O1411">
        <v>120</v>
      </c>
      <c r="P1411">
        <v>1282</v>
      </c>
      <c r="S1411">
        <v>10</v>
      </c>
      <c r="U1411" s="32" t="str">
        <f>VLOOKUP(AF1411, method!$A$1:$B$15, 2, 0)</f>
        <v>中前</v>
      </c>
      <c r="V1411" s="42">
        <v>1400</v>
      </c>
      <c r="W1411">
        <v>1</v>
      </c>
      <c r="X1411">
        <v>16</v>
      </c>
      <c r="Y1411">
        <v>2</v>
      </c>
      <c r="Z1411">
        <v>25</v>
      </c>
      <c r="AA1411" s="39" t="s">
        <v>430</v>
      </c>
      <c r="AB1411" s="35" t="s">
        <v>370</v>
      </c>
      <c r="AC1411">
        <v>4</v>
      </c>
      <c r="AD1411">
        <v>45</v>
      </c>
      <c r="AE1411" s="37" t="s">
        <v>467</v>
      </c>
      <c r="AF1411">
        <v>4</v>
      </c>
      <c r="AG1411">
        <v>5</v>
      </c>
      <c r="AH1411">
        <v>5</v>
      </c>
      <c r="AI1411">
        <v>10</v>
      </c>
      <c r="AL1411" t="s">
        <v>34</v>
      </c>
      <c r="AX1411" t="s">
        <v>1397</v>
      </c>
    </row>
    <row r="1412" spans="1:50" hidden="1" x14ac:dyDescent="0.25">
      <c r="A1412" s="24" t="s">
        <v>258</v>
      </c>
      <c r="B1412" s="18" t="s">
        <v>279</v>
      </c>
      <c r="C1412">
        <v>22.6</v>
      </c>
      <c r="D1412">
        <v>22.400000000000002</v>
      </c>
      <c r="E1412">
        <v>10</v>
      </c>
      <c r="G1412">
        <v>1</v>
      </c>
      <c r="H1412">
        <v>6</v>
      </c>
      <c r="J1412" s="57" t="s">
        <v>77</v>
      </c>
      <c r="K1412" s="57" t="s">
        <v>77</v>
      </c>
      <c r="L1412" s="24" t="s">
        <v>53</v>
      </c>
      <c r="M1412" s="100"/>
      <c r="N1412">
        <v>121</v>
      </c>
      <c r="O1412">
        <v>122</v>
      </c>
      <c r="P1412">
        <v>1292</v>
      </c>
      <c r="S1412">
        <v>11</v>
      </c>
      <c r="U1412" s="31" t="str">
        <f>VLOOKUP(AF1412, method!$A$1:$B$15, 2, 0)</f>
        <v>中後</v>
      </c>
      <c r="V1412" s="42">
        <v>1400</v>
      </c>
      <c r="W1412">
        <v>1</v>
      </c>
      <c r="X1412">
        <v>9</v>
      </c>
      <c r="Y1412">
        <v>2</v>
      </c>
      <c r="Z1412">
        <v>25</v>
      </c>
      <c r="AA1412" s="39" t="s">
        <v>413</v>
      </c>
      <c r="AB1412" s="35" t="s">
        <v>377</v>
      </c>
      <c r="AC1412">
        <v>4</v>
      </c>
      <c r="AD1412">
        <v>47</v>
      </c>
      <c r="AE1412" s="37" t="s">
        <v>423</v>
      </c>
      <c r="AF1412">
        <v>9</v>
      </c>
      <c r="AG1412">
        <v>9</v>
      </c>
      <c r="AH1412">
        <v>9</v>
      </c>
      <c r="AI1412">
        <v>10</v>
      </c>
      <c r="AL1412" t="s">
        <v>623</v>
      </c>
      <c r="AX1412" t="s">
        <v>1397</v>
      </c>
    </row>
    <row r="1413" spans="1:50" hidden="1" x14ac:dyDescent="0.25">
      <c r="A1413" s="24" t="s">
        <v>258</v>
      </c>
      <c r="B1413" s="18" t="s">
        <v>279</v>
      </c>
      <c r="C1413">
        <v>22.42</v>
      </c>
      <c r="D1413">
        <v>21.72</v>
      </c>
      <c r="E1413">
        <v>9</v>
      </c>
      <c r="G1413">
        <v>1</v>
      </c>
      <c r="H1413">
        <v>13</v>
      </c>
      <c r="J1413" s="57" t="s">
        <v>77</v>
      </c>
      <c r="K1413" s="45" t="s">
        <v>22</v>
      </c>
      <c r="L1413" s="24" t="s">
        <v>53</v>
      </c>
      <c r="M1413" s="100"/>
      <c r="N1413">
        <v>121</v>
      </c>
      <c r="O1413">
        <v>123</v>
      </c>
      <c r="P1413">
        <v>1277</v>
      </c>
      <c r="S1413">
        <v>27</v>
      </c>
      <c r="U1413" s="31" t="str">
        <f>VLOOKUP(AF1413, method!$A$1:$B$15, 2, 0)</f>
        <v>中後</v>
      </c>
      <c r="V1413" s="42">
        <v>1400</v>
      </c>
      <c r="W1413">
        <v>1</v>
      </c>
      <c r="X1413">
        <v>19</v>
      </c>
      <c r="Y1413">
        <v>1</v>
      </c>
      <c r="Z1413">
        <v>25</v>
      </c>
      <c r="AA1413" s="39" t="s">
        <v>369</v>
      </c>
      <c r="AB1413" s="35" t="s">
        <v>377</v>
      </c>
      <c r="AC1413">
        <v>4</v>
      </c>
      <c r="AD1413">
        <v>48</v>
      </c>
      <c r="AE1413" s="37">
        <v>4</v>
      </c>
      <c r="AF1413">
        <v>10</v>
      </c>
      <c r="AG1413">
        <v>13</v>
      </c>
      <c r="AH1413">
        <v>14</v>
      </c>
      <c r="AI1413">
        <v>9</v>
      </c>
      <c r="AL1413" t="s">
        <v>474</v>
      </c>
      <c r="AX1413" t="s">
        <v>1397</v>
      </c>
    </row>
    <row r="1414" spans="1:50" hidden="1" x14ac:dyDescent="0.25">
      <c r="A1414" s="24" t="s">
        <v>258</v>
      </c>
      <c r="B1414" s="18" t="s">
        <v>279</v>
      </c>
      <c r="C1414">
        <v>9.8699999999999992</v>
      </c>
      <c r="D1414">
        <v>9.8699999999999992</v>
      </c>
      <c r="E1414" s="15">
        <v>3</v>
      </c>
      <c r="F1414" s="90"/>
      <c r="G1414">
        <v>1</v>
      </c>
      <c r="H1414">
        <v>3</v>
      </c>
      <c r="J1414" s="57" t="s">
        <v>77</v>
      </c>
      <c r="K1414" s="57" t="s">
        <v>77</v>
      </c>
      <c r="L1414" s="24" t="s">
        <v>53</v>
      </c>
      <c r="M1414" s="100"/>
      <c r="N1414">
        <v>121</v>
      </c>
      <c r="O1414">
        <v>121</v>
      </c>
      <c r="P1414">
        <v>1277</v>
      </c>
      <c r="S1414">
        <v>33</v>
      </c>
      <c r="U1414" s="32" t="str">
        <f>VLOOKUP(AF1414, method!$A$1:$B$15, 2, 0)</f>
        <v>中前</v>
      </c>
      <c r="V1414">
        <v>1200</v>
      </c>
      <c r="W1414">
        <v>1</v>
      </c>
      <c r="X1414">
        <v>1</v>
      </c>
      <c r="Y1414">
        <v>1</v>
      </c>
      <c r="Z1414">
        <v>25</v>
      </c>
      <c r="AA1414" s="39" t="s">
        <v>413</v>
      </c>
      <c r="AB1414" s="35" t="s">
        <v>377</v>
      </c>
      <c r="AC1414">
        <v>4</v>
      </c>
      <c r="AD1414">
        <v>48</v>
      </c>
      <c r="AE1414" s="38" t="s">
        <v>468</v>
      </c>
      <c r="AF1414">
        <v>6</v>
      </c>
      <c r="AG1414">
        <v>7</v>
      </c>
      <c r="AH1414">
        <v>3</v>
      </c>
      <c r="AL1414" t="s">
        <v>474</v>
      </c>
      <c r="AX1414" t="s">
        <v>1397</v>
      </c>
    </row>
    <row r="1415" spans="1:50" hidden="1" x14ac:dyDescent="0.25">
      <c r="A1415" s="24" t="s">
        <v>258</v>
      </c>
      <c r="B1415" s="18" t="s">
        <v>279</v>
      </c>
      <c r="C1415">
        <v>57.1</v>
      </c>
      <c r="D1415">
        <v>56.8</v>
      </c>
      <c r="E1415">
        <v>9</v>
      </c>
      <c r="G1415">
        <v>1</v>
      </c>
      <c r="H1415">
        <v>6</v>
      </c>
      <c r="J1415" s="57" t="s">
        <v>77</v>
      </c>
      <c r="K1415" s="45" t="s">
        <v>22</v>
      </c>
      <c r="L1415" s="24" t="s">
        <v>53</v>
      </c>
      <c r="M1415" s="100"/>
      <c r="N1415">
        <v>121</v>
      </c>
      <c r="O1415">
        <v>125</v>
      </c>
      <c r="P1415">
        <v>1283</v>
      </c>
      <c r="S1415">
        <v>56</v>
      </c>
      <c r="U1415" s="33" t="str">
        <f>VLOOKUP(AF1415, method!$A$1:$B$15, 2, 0)</f>
        <v>留後</v>
      </c>
      <c r="V1415">
        <v>1000</v>
      </c>
      <c r="W1415">
        <v>0</v>
      </c>
      <c r="X1415">
        <v>15</v>
      </c>
      <c r="Y1415">
        <v>12</v>
      </c>
      <c r="Z1415">
        <v>24</v>
      </c>
      <c r="AA1415" s="39" t="s">
        <v>430</v>
      </c>
      <c r="AB1415" s="35" t="s">
        <v>377</v>
      </c>
      <c r="AC1415">
        <v>4</v>
      </c>
      <c r="AD1415">
        <v>50</v>
      </c>
      <c r="AE1415" s="37" t="s">
        <v>423</v>
      </c>
      <c r="AF1415">
        <v>13</v>
      </c>
      <c r="AG1415">
        <v>14</v>
      </c>
      <c r="AH1415">
        <v>9</v>
      </c>
      <c r="AL1415" t="s">
        <v>474</v>
      </c>
      <c r="AX1415" t="s">
        <v>1397</v>
      </c>
    </row>
    <row r="1416" spans="1:50" hidden="1" x14ac:dyDescent="0.25">
      <c r="A1416" s="24" t="s">
        <v>258</v>
      </c>
      <c r="B1416" s="18" t="s">
        <v>279</v>
      </c>
      <c r="C1416">
        <v>10.62</v>
      </c>
      <c r="D1416">
        <v>10.42</v>
      </c>
      <c r="E1416">
        <v>10</v>
      </c>
      <c r="G1416">
        <v>1</v>
      </c>
      <c r="H1416">
        <v>4</v>
      </c>
      <c r="J1416" s="57" t="s">
        <v>77</v>
      </c>
      <c r="K1416" s="57" t="s">
        <v>77</v>
      </c>
      <c r="L1416" s="24" t="s">
        <v>53</v>
      </c>
      <c r="M1416" s="100"/>
      <c r="N1416">
        <v>121</v>
      </c>
      <c r="O1416">
        <v>128</v>
      </c>
      <c r="P1416">
        <v>1302</v>
      </c>
      <c r="S1416">
        <v>26</v>
      </c>
      <c r="U1416" s="32" t="str">
        <f>VLOOKUP(AF1416, method!$A$1:$B$15, 2, 0)</f>
        <v>中前</v>
      </c>
      <c r="V1416">
        <v>1200</v>
      </c>
      <c r="W1416">
        <v>1</v>
      </c>
      <c r="X1416">
        <v>1</v>
      </c>
      <c r="Y1416">
        <v>12</v>
      </c>
      <c r="Z1416">
        <v>24</v>
      </c>
      <c r="AA1416" s="39" t="s">
        <v>430</v>
      </c>
      <c r="AB1416" s="35" t="s">
        <v>377</v>
      </c>
      <c r="AC1416">
        <v>4</v>
      </c>
      <c r="AD1416">
        <v>52</v>
      </c>
      <c r="AE1416" s="37" t="s">
        <v>414</v>
      </c>
      <c r="AF1416">
        <v>5</v>
      </c>
      <c r="AG1416">
        <v>5</v>
      </c>
      <c r="AH1416">
        <v>10</v>
      </c>
      <c r="AL1416" t="s">
        <v>474</v>
      </c>
      <c r="AX1416" t="s">
        <v>1397</v>
      </c>
    </row>
    <row r="1417" spans="1:50" hidden="1" x14ac:dyDescent="0.25">
      <c r="A1417" s="24" t="s">
        <v>258</v>
      </c>
      <c r="B1417" s="18" t="s">
        <v>279</v>
      </c>
      <c r="C1417">
        <v>10.1</v>
      </c>
      <c r="D1417">
        <v>9.7000000000000011</v>
      </c>
      <c r="E1417">
        <v>9</v>
      </c>
      <c r="G1417">
        <v>1</v>
      </c>
      <c r="H1417">
        <v>7</v>
      </c>
      <c r="J1417" s="57" t="s">
        <v>77</v>
      </c>
      <c r="K1417" s="57" t="s">
        <v>77</v>
      </c>
      <c r="L1417" s="24" t="s">
        <v>53</v>
      </c>
      <c r="M1417" s="100"/>
      <c r="N1417">
        <v>121</v>
      </c>
      <c r="O1417">
        <v>128</v>
      </c>
      <c r="P1417">
        <v>1285</v>
      </c>
      <c r="S1417">
        <v>86</v>
      </c>
      <c r="U1417" s="31" t="str">
        <f>VLOOKUP(AF1417, method!$A$1:$B$15, 2, 0)</f>
        <v>中後</v>
      </c>
      <c r="V1417">
        <v>1200</v>
      </c>
      <c r="W1417">
        <v>1</v>
      </c>
      <c r="X1417">
        <v>9</v>
      </c>
      <c r="Y1417">
        <v>11</v>
      </c>
      <c r="Z1417">
        <v>24</v>
      </c>
      <c r="AA1417" s="39" t="s">
        <v>384</v>
      </c>
      <c r="AB1417" s="35" t="s">
        <v>377</v>
      </c>
      <c r="AC1417">
        <v>4</v>
      </c>
      <c r="AD1417">
        <v>52</v>
      </c>
      <c r="AE1417" s="37">
        <v>3</v>
      </c>
      <c r="AF1417">
        <v>10</v>
      </c>
      <c r="AG1417">
        <v>8</v>
      </c>
      <c r="AH1417">
        <v>9</v>
      </c>
      <c r="AL1417" t="s">
        <v>798</v>
      </c>
      <c r="AX1417" t="s">
        <v>1397</v>
      </c>
    </row>
    <row r="1418" spans="1:50" x14ac:dyDescent="0.25">
      <c r="A1418" s="24" t="s">
        <v>258</v>
      </c>
      <c r="B1418" s="19" t="s">
        <v>281</v>
      </c>
      <c r="C1418">
        <v>22.73</v>
      </c>
      <c r="D1418">
        <v>22.63</v>
      </c>
      <c r="E1418" s="106">
        <v>4</v>
      </c>
      <c r="G1418">
        <v>9</v>
      </c>
      <c r="H1418">
        <v>8</v>
      </c>
      <c r="J1418" s="63" t="s">
        <v>191</v>
      </c>
      <c r="K1418" s="44" t="s">
        <v>347</v>
      </c>
      <c r="L1418" s="23" t="s">
        <v>47</v>
      </c>
      <c r="M1418" s="99"/>
      <c r="N1418">
        <v>120</v>
      </c>
      <c r="O1418">
        <v>124</v>
      </c>
      <c r="P1418">
        <v>1097</v>
      </c>
      <c r="S1418">
        <v>57</v>
      </c>
      <c r="U1418" s="30" t="str">
        <f>VLOOKUP(AF1418, method!$A$1:$B$15, 2, 0)</f>
        <v>放頭</v>
      </c>
      <c r="V1418" s="42">
        <v>1400</v>
      </c>
      <c r="W1418">
        <v>1</v>
      </c>
      <c r="X1418">
        <v>13</v>
      </c>
      <c r="Y1418">
        <v>6</v>
      </c>
      <c r="Z1418">
        <v>26</v>
      </c>
      <c r="AA1418" s="39" t="s">
        <v>430</v>
      </c>
      <c r="AB1418" s="36" t="s">
        <v>459</v>
      </c>
      <c r="AC1418">
        <v>4</v>
      </c>
      <c r="AD1418">
        <v>50</v>
      </c>
      <c r="AE1418" s="38">
        <v>2</v>
      </c>
      <c r="AF1418">
        <v>2</v>
      </c>
      <c r="AG1418">
        <v>3</v>
      </c>
      <c r="AH1418">
        <v>2</v>
      </c>
      <c r="AI1418">
        <v>4</v>
      </c>
      <c r="AL1418" t="s">
        <v>113</v>
      </c>
    </row>
    <row r="1419" spans="1:50" x14ac:dyDescent="0.25">
      <c r="A1419" s="24" t="s">
        <v>258</v>
      </c>
      <c r="B1419" s="28" t="s">
        <v>273</v>
      </c>
      <c r="C1419">
        <v>22.79</v>
      </c>
      <c r="D1419">
        <v>22.79</v>
      </c>
      <c r="E1419" s="106">
        <v>5</v>
      </c>
      <c r="G1419">
        <v>11</v>
      </c>
      <c r="H1419">
        <v>7</v>
      </c>
      <c r="J1419" s="52" t="s">
        <v>56</v>
      </c>
      <c r="K1419" s="52" t="s">
        <v>56</v>
      </c>
      <c r="L1419" s="27" t="s">
        <v>274</v>
      </c>
      <c r="M1419" s="103"/>
      <c r="N1419">
        <v>124</v>
      </c>
      <c r="O1419">
        <v>130</v>
      </c>
      <c r="P1419">
        <v>1069</v>
      </c>
      <c r="S1419">
        <v>4.3</v>
      </c>
      <c r="U1419" s="32" t="str">
        <f>VLOOKUP(AF1419, method!$A$1:$B$15, 2, 0)</f>
        <v>中前</v>
      </c>
      <c r="V1419" s="42">
        <v>1400</v>
      </c>
      <c r="W1419">
        <v>1</v>
      </c>
      <c r="X1419">
        <v>7</v>
      </c>
      <c r="Y1419">
        <v>6</v>
      </c>
      <c r="Z1419">
        <v>26</v>
      </c>
      <c r="AA1419" s="39" t="s">
        <v>413</v>
      </c>
      <c r="AB1419" s="35" t="s">
        <v>377</v>
      </c>
      <c r="AC1419">
        <v>4</v>
      </c>
      <c r="AD1419">
        <v>53</v>
      </c>
      <c r="AE1419" s="37">
        <v>4</v>
      </c>
      <c r="AF1419">
        <v>7</v>
      </c>
      <c r="AG1419">
        <v>5</v>
      </c>
      <c r="AH1419">
        <v>5</v>
      </c>
      <c r="AI1419">
        <v>5</v>
      </c>
      <c r="AL1419" t="s">
        <v>29</v>
      </c>
    </row>
    <row r="1420" spans="1:50" hidden="1" x14ac:dyDescent="0.25">
      <c r="A1420" s="24" t="s">
        <v>258</v>
      </c>
      <c r="B1420" s="19" t="s">
        <v>281</v>
      </c>
      <c r="C1420">
        <v>12.19</v>
      </c>
      <c r="D1420">
        <v>11.99</v>
      </c>
      <c r="E1420" s="106">
        <v>11</v>
      </c>
      <c r="G1420">
        <v>9</v>
      </c>
      <c r="H1420">
        <v>6</v>
      </c>
      <c r="J1420" s="63" t="s">
        <v>191</v>
      </c>
      <c r="K1420" s="76" t="s">
        <v>355</v>
      </c>
      <c r="L1420" s="23" t="s">
        <v>47</v>
      </c>
      <c r="M1420" s="99"/>
      <c r="N1420">
        <v>120</v>
      </c>
      <c r="O1420">
        <v>127</v>
      </c>
      <c r="P1420">
        <v>1109</v>
      </c>
      <c r="S1420">
        <v>33</v>
      </c>
      <c r="U1420" s="31" t="str">
        <f>VLOOKUP(AF1420, method!$A$1:$B$15, 2, 0)</f>
        <v>中後</v>
      </c>
      <c r="V1420">
        <v>1200</v>
      </c>
      <c r="W1420">
        <v>1</v>
      </c>
      <c r="X1420">
        <v>17</v>
      </c>
      <c r="Y1420">
        <v>5</v>
      </c>
      <c r="Z1420">
        <v>26</v>
      </c>
      <c r="AA1420" s="39" t="s">
        <v>430</v>
      </c>
      <c r="AB1420" s="36" t="s">
        <v>459</v>
      </c>
      <c r="AC1420">
        <v>4</v>
      </c>
      <c r="AD1420">
        <v>52</v>
      </c>
      <c r="AE1420" s="37" t="s">
        <v>387</v>
      </c>
      <c r="AF1420">
        <v>9</v>
      </c>
      <c r="AG1420">
        <v>10</v>
      </c>
      <c r="AH1420">
        <v>11</v>
      </c>
      <c r="AL1420" t="s">
        <v>94</v>
      </c>
      <c r="AX1420" t="s">
        <v>1397</v>
      </c>
    </row>
    <row r="1421" spans="1:50" hidden="1" x14ac:dyDescent="0.25">
      <c r="A1421" s="24" t="s">
        <v>258</v>
      </c>
      <c r="B1421" s="19" t="s">
        <v>281</v>
      </c>
      <c r="C1421">
        <v>10.48</v>
      </c>
      <c r="D1421">
        <v>10.48</v>
      </c>
      <c r="E1421" s="106">
        <v>11</v>
      </c>
      <c r="G1421">
        <v>9</v>
      </c>
      <c r="H1421">
        <v>4</v>
      </c>
      <c r="J1421" s="63" t="s">
        <v>191</v>
      </c>
      <c r="K1421" s="63" t="s">
        <v>191</v>
      </c>
      <c r="L1421" s="23" t="s">
        <v>47</v>
      </c>
      <c r="M1421" s="99"/>
      <c r="N1421">
        <v>120</v>
      </c>
      <c r="O1421">
        <v>125</v>
      </c>
      <c r="P1421">
        <v>1108</v>
      </c>
      <c r="S1421">
        <v>30</v>
      </c>
      <c r="U1421" s="30" t="str">
        <f>VLOOKUP(AF1421, method!$A$1:$B$15, 2, 0)</f>
        <v>放頭</v>
      </c>
      <c r="V1421">
        <v>1200</v>
      </c>
      <c r="W1421">
        <v>1</v>
      </c>
      <c r="X1421">
        <v>26</v>
      </c>
      <c r="Y1421">
        <v>4</v>
      </c>
      <c r="Z1421">
        <v>26</v>
      </c>
      <c r="AA1421" s="39" t="s">
        <v>369</v>
      </c>
      <c r="AB1421" s="35" t="s">
        <v>370</v>
      </c>
      <c r="AC1421">
        <v>4</v>
      </c>
      <c r="AD1421">
        <v>52</v>
      </c>
      <c r="AE1421" s="37" t="s">
        <v>527</v>
      </c>
      <c r="AF1421">
        <v>3</v>
      </c>
      <c r="AG1421">
        <v>3</v>
      </c>
      <c r="AH1421">
        <v>11</v>
      </c>
      <c r="AL1421" t="s">
        <v>181</v>
      </c>
      <c r="AX1421" t="s">
        <v>1397</v>
      </c>
    </row>
    <row r="1422" spans="1:50" hidden="1" x14ac:dyDescent="0.25">
      <c r="A1422" s="24" t="s">
        <v>258</v>
      </c>
      <c r="B1422" s="20" t="s">
        <v>283</v>
      </c>
      <c r="C1422">
        <v>10.3</v>
      </c>
      <c r="D1422">
        <v>10.4</v>
      </c>
      <c r="E1422">
        <v>6</v>
      </c>
      <c r="G1422">
        <v>14</v>
      </c>
      <c r="H1422">
        <v>9</v>
      </c>
      <c r="J1422" s="44" t="s">
        <v>347</v>
      </c>
      <c r="K1422" s="44" t="s">
        <v>347</v>
      </c>
      <c r="L1422" s="17" t="s">
        <v>16</v>
      </c>
      <c r="M1422" s="93"/>
      <c r="N1422">
        <v>115</v>
      </c>
      <c r="O1422">
        <v>119</v>
      </c>
      <c r="P1422">
        <v>1093</v>
      </c>
      <c r="S1422">
        <v>23</v>
      </c>
      <c r="U1422" s="31" t="str">
        <f>VLOOKUP(AF1422, method!$A$1:$B$15, 2, 0)</f>
        <v>中後</v>
      </c>
      <c r="V1422">
        <v>1200</v>
      </c>
      <c r="W1422">
        <v>1</v>
      </c>
      <c r="X1422">
        <v>15</v>
      </c>
      <c r="Y1422">
        <v>7</v>
      </c>
      <c r="Z1422">
        <v>26</v>
      </c>
      <c r="AA1422" s="40" t="s">
        <v>398</v>
      </c>
      <c r="AB1422" s="35" t="s">
        <v>377</v>
      </c>
      <c r="AC1422">
        <v>4</v>
      </c>
      <c r="AD1422">
        <v>46</v>
      </c>
      <c r="AE1422" s="38">
        <v>2</v>
      </c>
      <c r="AF1422">
        <v>9</v>
      </c>
      <c r="AG1422">
        <v>10</v>
      </c>
      <c r="AH1422">
        <v>6</v>
      </c>
      <c r="AL1422" t="s">
        <v>34</v>
      </c>
      <c r="AX1422" t="s">
        <v>1397</v>
      </c>
    </row>
    <row r="1423" spans="1:50" x14ac:dyDescent="0.25">
      <c r="A1423" s="24" t="s">
        <v>258</v>
      </c>
      <c r="B1423" s="20" t="s">
        <v>283</v>
      </c>
      <c r="C1423">
        <v>22.94</v>
      </c>
      <c r="D1423">
        <v>22.44</v>
      </c>
      <c r="E1423" s="106">
        <v>11</v>
      </c>
      <c r="G1423">
        <v>14</v>
      </c>
      <c r="H1423">
        <v>8</v>
      </c>
      <c r="J1423" s="44" t="s">
        <v>347</v>
      </c>
      <c r="K1423" s="47" t="s">
        <v>32</v>
      </c>
      <c r="L1423" s="17" t="s">
        <v>16</v>
      </c>
      <c r="M1423" s="93"/>
      <c r="N1423">
        <v>115</v>
      </c>
      <c r="O1423">
        <v>135</v>
      </c>
      <c r="P1423">
        <v>1105</v>
      </c>
      <c r="S1423">
        <v>3.8</v>
      </c>
      <c r="U1423" s="32" t="str">
        <f>VLOOKUP(AF1423, method!$A$1:$B$15, 2, 0)</f>
        <v>中前</v>
      </c>
      <c r="V1423" s="42">
        <v>1400</v>
      </c>
      <c r="W1423">
        <v>1</v>
      </c>
      <c r="X1423">
        <v>1</v>
      </c>
      <c r="Y1423">
        <v>2</v>
      </c>
      <c r="Z1423">
        <v>26</v>
      </c>
      <c r="AA1423" s="39" t="s">
        <v>390</v>
      </c>
      <c r="AB1423" s="35" t="s">
        <v>377</v>
      </c>
      <c r="AC1423">
        <v>4</v>
      </c>
      <c r="AD1423">
        <v>60</v>
      </c>
      <c r="AE1423" s="37" t="s">
        <v>534</v>
      </c>
      <c r="AF1423">
        <v>5</v>
      </c>
      <c r="AG1423">
        <v>7</v>
      </c>
      <c r="AH1423">
        <v>6</v>
      </c>
      <c r="AI1423">
        <v>11</v>
      </c>
      <c r="AL1423" t="s">
        <v>18</v>
      </c>
    </row>
    <row r="1424" spans="1:50" x14ac:dyDescent="0.25">
      <c r="A1424" s="24" t="s">
        <v>258</v>
      </c>
      <c r="B1424" s="17" t="s">
        <v>277</v>
      </c>
      <c r="C1424">
        <v>22.99</v>
      </c>
      <c r="D1424">
        <v>22.889999999999997</v>
      </c>
      <c r="E1424" s="106">
        <v>9</v>
      </c>
      <c r="G1424">
        <v>7</v>
      </c>
      <c r="H1424">
        <v>1</v>
      </c>
      <c r="J1424" s="46" t="s">
        <v>351</v>
      </c>
      <c r="K1424" s="55" t="s">
        <v>69</v>
      </c>
      <c r="L1424" s="19" t="s">
        <v>28</v>
      </c>
      <c r="M1424" s="95"/>
      <c r="N1424">
        <v>114</v>
      </c>
      <c r="O1424">
        <v>123</v>
      </c>
      <c r="P1424">
        <v>1153</v>
      </c>
      <c r="S1424">
        <v>145</v>
      </c>
      <c r="U1424" s="31" t="str">
        <f>VLOOKUP(AF1424, method!$A$1:$B$15, 2, 0)</f>
        <v>中後</v>
      </c>
      <c r="V1424" s="42">
        <v>1400</v>
      </c>
      <c r="W1424">
        <v>1</v>
      </c>
      <c r="X1424">
        <v>12</v>
      </c>
      <c r="Y1424">
        <v>4</v>
      </c>
      <c r="Z1424">
        <v>26</v>
      </c>
      <c r="AA1424" s="39" t="s">
        <v>413</v>
      </c>
      <c r="AB1424" s="35" t="s">
        <v>377</v>
      </c>
      <c r="AC1424">
        <v>4</v>
      </c>
      <c r="AD1424">
        <v>48</v>
      </c>
      <c r="AE1424" s="37">
        <v>4</v>
      </c>
      <c r="AF1424">
        <v>9</v>
      </c>
      <c r="AG1424">
        <v>9</v>
      </c>
      <c r="AH1424">
        <v>10</v>
      </c>
      <c r="AI1424">
        <v>9</v>
      </c>
      <c r="AL1424" t="s">
        <v>385</v>
      </c>
    </row>
    <row r="1425" spans="1:50" x14ac:dyDescent="0.25">
      <c r="A1425" s="24" t="s">
        <v>258</v>
      </c>
      <c r="B1425" s="20" t="s">
        <v>283</v>
      </c>
      <c r="C1425">
        <v>23.13</v>
      </c>
      <c r="D1425">
        <v>23.13</v>
      </c>
      <c r="E1425" s="106">
        <v>4</v>
      </c>
      <c r="G1425">
        <v>14</v>
      </c>
      <c r="H1425">
        <v>4</v>
      </c>
      <c r="J1425" s="44" t="s">
        <v>347</v>
      </c>
      <c r="K1425" s="44" t="s">
        <v>347</v>
      </c>
      <c r="L1425" s="17" t="s">
        <v>16</v>
      </c>
      <c r="M1425" s="93"/>
      <c r="N1425">
        <v>115</v>
      </c>
      <c r="O1425">
        <v>127</v>
      </c>
      <c r="P1425">
        <v>1080</v>
      </c>
      <c r="S1425">
        <v>31</v>
      </c>
      <c r="U1425" s="30" t="str">
        <f>VLOOKUP(AF1425, method!$A$1:$B$15, 2, 0)</f>
        <v>放頭</v>
      </c>
      <c r="V1425" s="42">
        <v>1400</v>
      </c>
      <c r="W1425">
        <v>1</v>
      </c>
      <c r="X1425">
        <v>9</v>
      </c>
      <c r="Y1425">
        <v>5</v>
      </c>
      <c r="Z1425">
        <v>26</v>
      </c>
      <c r="AA1425" s="39" t="s">
        <v>413</v>
      </c>
      <c r="AB1425" s="36" t="s">
        <v>459</v>
      </c>
      <c r="AC1425">
        <v>4</v>
      </c>
      <c r="AD1425">
        <v>52</v>
      </c>
      <c r="AE1425" s="37" t="s">
        <v>436</v>
      </c>
      <c r="AF1425">
        <v>3</v>
      </c>
      <c r="AG1425">
        <v>5</v>
      </c>
      <c r="AH1425">
        <v>4</v>
      </c>
      <c r="AI1425">
        <v>4</v>
      </c>
      <c r="AL1425" t="s">
        <v>94</v>
      </c>
    </row>
    <row r="1426" spans="1:50" x14ac:dyDescent="0.25">
      <c r="A1426" s="24" t="s">
        <v>258</v>
      </c>
      <c r="B1426" s="23" t="s">
        <v>263</v>
      </c>
      <c r="C1426">
        <v>23.18</v>
      </c>
      <c r="D1426">
        <v>23.38</v>
      </c>
      <c r="E1426" s="106">
        <v>14</v>
      </c>
      <c r="G1426">
        <v>6</v>
      </c>
      <c r="H1426">
        <v>8</v>
      </c>
      <c r="J1426" s="48" t="s">
        <v>37</v>
      </c>
      <c r="K1426" s="45" t="s">
        <v>22</v>
      </c>
      <c r="L1426" s="19" t="s">
        <v>78</v>
      </c>
      <c r="M1426" s="95"/>
      <c r="N1426">
        <v>134</v>
      </c>
      <c r="O1426">
        <v>127</v>
      </c>
      <c r="P1426">
        <v>1087</v>
      </c>
      <c r="S1426">
        <v>76</v>
      </c>
      <c r="U1426" s="31" t="str">
        <f>VLOOKUP(AF1426, method!$A$1:$B$15, 2, 0)</f>
        <v>中後</v>
      </c>
      <c r="V1426" s="42">
        <v>1400</v>
      </c>
      <c r="W1426">
        <v>1</v>
      </c>
      <c r="X1426">
        <v>26</v>
      </c>
      <c r="Y1426">
        <v>4</v>
      </c>
      <c r="Z1426">
        <v>26</v>
      </c>
      <c r="AA1426" s="39" t="s">
        <v>369</v>
      </c>
      <c r="AB1426" s="35" t="s">
        <v>370</v>
      </c>
      <c r="AC1426">
        <v>3</v>
      </c>
      <c r="AD1426">
        <v>70</v>
      </c>
      <c r="AE1426" s="37" t="s">
        <v>695</v>
      </c>
      <c r="AF1426">
        <v>8</v>
      </c>
      <c r="AG1426">
        <v>10</v>
      </c>
      <c r="AH1426">
        <v>12</v>
      </c>
      <c r="AI1426">
        <v>14</v>
      </c>
      <c r="AL1426" t="s">
        <v>385</v>
      </c>
    </row>
    <row r="1427" spans="1:50" x14ac:dyDescent="0.25">
      <c r="A1427" s="24" t="s">
        <v>258</v>
      </c>
      <c r="B1427" s="20" t="s">
        <v>283</v>
      </c>
      <c r="C1427">
        <v>23.9</v>
      </c>
      <c r="D1427">
        <v>23.7</v>
      </c>
      <c r="E1427" s="106">
        <v>10</v>
      </c>
      <c r="G1427">
        <v>14</v>
      </c>
      <c r="H1427">
        <v>8</v>
      </c>
      <c r="J1427" s="44" t="s">
        <v>347</v>
      </c>
      <c r="K1427" s="44" t="s">
        <v>347</v>
      </c>
      <c r="L1427" s="17" t="s">
        <v>16</v>
      </c>
      <c r="M1427" s="93"/>
      <c r="N1427">
        <v>115</v>
      </c>
      <c r="O1427">
        <v>127</v>
      </c>
      <c r="P1427">
        <v>1094</v>
      </c>
      <c r="S1427">
        <v>26</v>
      </c>
      <c r="U1427" s="33" t="str">
        <f>VLOOKUP(AF1427, method!$A$1:$B$15, 2, 0)</f>
        <v>留後</v>
      </c>
      <c r="V1427" s="42">
        <v>1400</v>
      </c>
      <c r="W1427">
        <v>1</v>
      </c>
      <c r="X1427">
        <v>12</v>
      </c>
      <c r="Y1427">
        <v>4</v>
      </c>
      <c r="Z1427">
        <v>26</v>
      </c>
      <c r="AA1427" s="39" t="s">
        <v>413</v>
      </c>
      <c r="AB1427" s="35" t="s">
        <v>377</v>
      </c>
      <c r="AC1427">
        <v>4</v>
      </c>
      <c r="AD1427">
        <v>54</v>
      </c>
      <c r="AE1427" s="37">
        <v>7</v>
      </c>
      <c r="AF1427">
        <v>11</v>
      </c>
      <c r="AG1427">
        <v>10</v>
      </c>
      <c r="AH1427">
        <v>10</v>
      </c>
      <c r="AI1427">
        <v>10</v>
      </c>
      <c r="AL1427" t="s">
        <v>18</v>
      </c>
    </row>
    <row r="1428" spans="1:50" x14ac:dyDescent="0.25">
      <c r="A1428" s="24" t="s">
        <v>258</v>
      </c>
      <c r="B1428" s="20" t="s">
        <v>283</v>
      </c>
      <c r="C1428">
        <v>24</v>
      </c>
      <c r="D1428">
        <v>23.9</v>
      </c>
      <c r="E1428" s="106">
        <v>13</v>
      </c>
      <c r="G1428">
        <v>14</v>
      </c>
      <c r="H1428">
        <v>10</v>
      </c>
      <c r="J1428" s="44" t="s">
        <v>347</v>
      </c>
      <c r="K1428" s="44" t="s">
        <v>347</v>
      </c>
      <c r="L1428" s="17" t="s">
        <v>16</v>
      </c>
      <c r="M1428" s="93"/>
      <c r="N1428">
        <v>115</v>
      </c>
      <c r="O1428">
        <v>125</v>
      </c>
      <c r="P1428">
        <v>1103</v>
      </c>
      <c r="S1428">
        <v>14</v>
      </c>
      <c r="U1428" s="31" t="str">
        <f>VLOOKUP(AF1428, method!$A$1:$B$15, 2, 0)</f>
        <v>中後</v>
      </c>
      <c r="V1428" s="42">
        <v>1400</v>
      </c>
      <c r="W1428">
        <v>1</v>
      </c>
      <c r="X1428">
        <v>7</v>
      </c>
      <c r="Y1428">
        <v>6</v>
      </c>
      <c r="Z1428">
        <v>26</v>
      </c>
      <c r="AA1428" s="39" t="s">
        <v>413</v>
      </c>
      <c r="AB1428" s="35" t="s">
        <v>377</v>
      </c>
      <c r="AC1428">
        <v>4</v>
      </c>
      <c r="AD1428">
        <v>50</v>
      </c>
      <c r="AE1428" s="37" t="s">
        <v>714</v>
      </c>
      <c r="AF1428">
        <v>10</v>
      </c>
      <c r="AG1428">
        <v>13</v>
      </c>
      <c r="AH1428">
        <v>14</v>
      </c>
      <c r="AI1428">
        <v>13</v>
      </c>
      <c r="AL1428" t="s">
        <v>34</v>
      </c>
    </row>
    <row r="1429" spans="1:50" x14ac:dyDescent="0.25">
      <c r="A1429" s="24" t="s">
        <v>258</v>
      </c>
      <c r="B1429" s="28" t="s">
        <v>273</v>
      </c>
      <c r="C1429">
        <v>24.41</v>
      </c>
      <c r="D1429">
        <v>24.509999999999998</v>
      </c>
      <c r="E1429" s="107">
        <v>2</v>
      </c>
      <c r="F1429" s="90"/>
      <c r="G1429">
        <v>11</v>
      </c>
      <c r="H1429">
        <v>6</v>
      </c>
      <c r="J1429" s="52" t="s">
        <v>56</v>
      </c>
      <c r="K1429" s="52" t="s">
        <v>56</v>
      </c>
      <c r="L1429" s="27" t="s">
        <v>274</v>
      </c>
      <c r="M1429" s="103"/>
      <c r="N1429">
        <v>124</v>
      </c>
      <c r="O1429">
        <v>128</v>
      </c>
      <c r="P1429">
        <v>1066</v>
      </c>
      <c r="S1429">
        <v>5.4</v>
      </c>
      <c r="U1429" s="31" t="str">
        <f>VLOOKUP(AF1429, method!$A$1:$B$15, 2, 0)</f>
        <v>中後</v>
      </c>
      <c r="V1429" s="42">
        <v>1400</v>
      </c>
      <c r="W1429">
        <v>1</v>
      </c>
      <c r="X1429">
        <v>17</v>
      </c>
      <c r="Y1429">
        <v>5</v>
      </c>
      <c r="Z1429">
        <v>26</v>
      </c>
      <c r="AA1429" s="39" t="s">
        <v>430</v>
      </c>
      <c r="AB1429" s="36" t="s">
        <v>577</v>
      </c>
      <c r="AC1429">
        <v>4</v>
      </c>
      <c r="AD1429">
        <v>53</v>
      </c>
      <c r="AE1429" s="37" t="s">
        <v>531</v>
      </c>
      <c r="AF1429">
        <v>8</v>
      </c>
      <c r="AG1429">
        <v>6</v>
      </c>
      <c r="AH1429">
        <v>8</v>
      </c>
      <c r="AI1429">
        <v>2</v>
      </c>
      <c r="AL1429" t="s">
        <v>29</v>
      </c>
    </row>
    <row r="1430" spans="1:50" hidden="1" x14ac:dyDescent="0.25">
      <c r="A1430" s="24" t="s">
        <v>258</v>
      </c>
      <c r="B1430" s="24" t="s">
        <v>1338</v>
      </c>
      <c r="C1430">
        <v>21.42</v>
      </c>
      <c r="D1430" t="e">
        <f>IF(H1430&gt;G1430,C1430-0.2*INT((H1430-G1430)/4),IF(H1430&lt;G1430,C1430+0.2*INT((G1430-H1430)/4),C1430)) + ROUND((N1430-O1430)/3,0)*0.1</f>
        <v>#N/A</v>
      </c>
      <c r="E1430" s="107">
        <v>2</v>
      </c>
      <c r="F1430" s="90"/>
      <c r="G1430" t="e">
        <v>#N/A</v>
      </c>
      <c r="H1430">
        <v>2</v>
      </c>
      <c r="J1430" s="58" t="e">
        <v>#N/A</v>
      </c>
      <c r="K1430" s="48" t="s">
        <v>37</v>
      </c>
      <c r="L1430" s="28" t="s">
        <v>65</v>
      </c>
      <c r="M1430" s="104"/>
      <c r="N1430" t="e">
        <v>#N/A</v>
      </c>
      <c r="O1430">
        <v>121</v>
      </c>
      <c r="P1430">
        <v>1162</v>
      </c>
      <c r="S1430">
        <v>6</v>
      </c>
      <c r="U1430" s="32" t="str">
        <f>VLOOKUP(AF1430, method!$A$1:$B$15, 2, 0)</f>
        <v>中前</v>
      </c>
      <c r="V1430" s="42">
        <v>1400</v>
      </c>
      <c r="W1430">
        <v>1</v>
      </c>
      <c r="X1430">
        <v>15</v>
      </c>
      <c r="Y1430">
        <v>3</v>
      </c>
      <c r="Z1430">
        <v>26</v>
      </c>
      <c r="AA1430" s="39" t="s">
        <v>430</v>
      </c>
      <c r="AB1430" s="35" t="s">
        <v>370</v>
      </c>
      <c r="AC1430">
        <v>4</v>
      </c>
      <c r="AD1430">
        <v>46</v>
      </c>
      <c r="AE1430" s="38" t="s">
        <v>579</v>
      </c>
      <c r="AF1430">
        <v>7</v>
      </c>
      <c r="AG1430">
        <v>8</v>
      </c>
      <c r="AH1430">
        <v>7</v>
      </c>
      <c r="AI1430">
        <v>2</v>
      </c>
      <c r="AL1430" t="s">
        <v>308</v>
      </c>
      <c r="AX1430" t="s">
        <v>1397</v>
      </c>
    </row>
    <row r="1431" spans="1:50" hidden="1" x14ac:dyDescent="0.25">
      <c r="A1431" s="24" t="s">
        <v>258</v>
      </c>
      <c r="B1431" s="20" t="s">
        <v>283</v>
      </c>
      <c r="C1431">
        <v>22.13</v>
      </c>
      <c r="D1431">
        <v>21.929999999999996</v>
      </c>
      <c r="E1431" s="15">
        <v>2</v>
      </c>
      <c r="F1431" s="90"/>
      <c r="G1431">
        <v>14</v>
      </c>
      <c r="H1431">
        <v>5</v>
      </c>
      <c r="J1431" s="44" t="s">
        <v>347</v>
      </c>
      <c r="K1431" s="44" t="s">
        <v>347</v>
      </c>
      <c r="L1431" s="17" t="s">
        <v>16</v>
      </c>
      <c r="M1431" s="93"/>
      <c r="N1431">
        <v>115</v>
      </c>
      <c r="O1431">
        <v>132</v>
      </c>
      <c r="P1431">
        <v>1112</v>
      </c>
      <c r="S1431">
        <v>12</v>
      </c>
      <c r="U1431" s="33" t="str">
        <f>VLOOKUP(AF1431, method!$A$1:$B$15, 2, 0)</f>
        <v>留後</v>
      </c>
      <c r="V1431" s="42">
        <v>1400</v>
      </c>
      <c r="W1431">
        <v>1</v>
      </c>
      <c r="X1431">
        <v>27</v>
      </c>
      <c r="Y1431">
        <v>12</v>
      </c>
      <c r="Z1431">
        <v>25</v>
      </c>
      <c r="AA1431" s="39" t="s">
        <v>384</v>
      </c>
      <c r="AB1431" s="35" t="s">
        <v>377</v>
      </c>
      <c r="AC1431">
        <v>4</v>
      </c>
      <c r="AD1431">
        <v>59</v>
      </c>
      <c r="AE1431" s="38" t="s">
        <v>579</v>
      </c>
      <c r="AF1431">
        <v>14</v>
      </c>
      <c r="AG1431">
        <v>13</v>
      </c>
      <c r="AH1431">
        <v>11</v>
      </c>
      <c r="AI1431">
        <v>2</v>
      </c>
      <c r="AL1431" t="s">
        <v>18</v>
      </c>
      <c r="AX1431" t="s">
        <v>1397</v>
      </c>
    </row>
    <row r="1432" spans="1:50" hidden="1" x14ac:dyDescent="0.25">
      <c r="A1432" s="24" t="s">
        <v>258</v>
      </c>
      <c r="B1432" s="20" t="s">
        <v>283</v>
      </c>
      <c r="C1432">
        <v>40.54</v>
      </c>
      <c r="D1432">
        <v>40.44</v>
      </c>
      <c r="E1432">
        <v>12</v>
      </c>
      <c r="G1432">
        <v>14</v>
      </c>
      <c r="H1432">
        <v>13</v>
      </c>
      <c r="J1432" s="44" t="s">
        <v>347</v>
      </c>
      <c r="K1432" s="44" t="s">
        <v>347</v>
      </c>
      <c r="L1432" s="17" t="s">
        <v>16</v>
      </c>
      <c r="M1432" s="93"/>
      <c r="N1432">
        <v>115</v>
      </c>
      <c r="O1432">
        <v>118</v>
      </c>
      <c r="P1432">
        <v>1108</v>
      </c>
      <c r="S1432">
        <v>41</v>
      </c>
      <c r="U1432" s="32" t="str">
        <f>VLOOKUP(AF1432, method!$A$1:$B$15, 2, 0)</f>
        <v>中前</v>
      </c>
      <c r="V1432">
        <v>1650</v>
      </c>
      <c r="W1432">
        <v>1</v>
      </c>
      <c r="X1432">
        <v>7</v>
      </c>
      <c r="Y1432">
        <v>12</v>
      </c>
      <c r="Z1432">
        <v>25</v>
      </c>
      <c r="AA1432" s="41" t="s">
        <v>400</v>
      </c>
      <c r="AB1432" s="35" t="s">
        <v>377</v>
      </c>
      <c r="AC1432">
        <v>3</v>
      </c>
      <c r="AD1432">
        <v>61</v>
      </c>
      <c r="AE1432" s="37" t="s">
        <v>716</v>
      </c>
      <c r="AF1432">
        <v>6</v>
      </c>
      <c r="AG1432">
        <v>5</v>
      </c>
      <c r="AH1432">
        <v>7</v>
      </c>
      <c r="AI1432">
        <v>12</v>
      </c>
      <c r="AL1432" t="s">
        <v>18</v>
      </c>
      <c r="AX1432" t="s">
        <v>1397</v>
      </c>
    </row>
    <row r="1433" spans="1:50" hidden="1" x14ac:dyDescent="0.25">
      <c r="A1433" s="24" t="s">
        <v>258</v>
      </c>
      <c r="B1433" s="20" t="s">
        <v>283</v>
      </c>
      <c r="C1433">
        <v>21.83</v>
      </c>
      <c r="D1433">
        <v>22.129999999999995</v>
      </c>
      <c r="E1433">
        <v>5</v>
      </c>
      <c r="G1433">
        <v>14</v>
      </c>
      <c r="H1433">
        <v>4</v>
      </c>
      <c r="J1433" s="44" t="s">
        <v>347</v>
      </c>
      <c r="K1433" s="44" t="s">
        <v>347</v>
      </c>
      <c r="L1433" s="17" t="s">
        <v>16</v>
      </c>
      <c r="M1433" s="93"/>
      <c r="N1433">
        <v>115</v>
      </c>
      <c r="O1433">
        <v>117</v>
      </c>
      <c r="P1433">
        <v>1114</v>
      </c>
      <c r="S1433">
        <v>79</v>
      </c>
      <c r="U1433" s="31" t="str">
        <f>VLOOKUP(AF1433, method!$A$1:$B$15, 2, 0)</f>
        <v>中後</v>
      </c>
      <c r="V1433" s="42">
        <v>1400</v>
      </c>
      <c r="W1433">
        <v>1</v>
      </c>
      <c r="X1433">
        <v>23</v>
      </c>
      <c r="Y1433">
        <v>11</v>
      </c>
      <c r="Z1433">
        <v>25</v>
      </c>
      <c r="AA1433" s="39" t="s">
        <v>390</v>
      </c>
      <c r="AB1433" s="35" t="s">
        <v>377</v>
      </c>
      <c r="AC1433">
        <v>3</v>
      </c>
      <c r="AD1433">
        <v>63</v>
      </c>
      <c r="AE1433" s="37" t="s">
        <v>531</v>
      </c>
      <c r="AF1433">
        <v>9</v>
      </c>
      <c r="AG1433">
        <v>10</v>
      </c>
      <c r="AH1433">
        <v>11</v>
      </c>
      <c r="AI1433">
        <v>5</v>
      </c>
      <c r="AL1433" t="s">
        <v>18</v>
      </c>
      <c r="AX1433" t="s">
        <v>1397</v>
      </c>
    </row>
    <row r="1434" spans="1:50" hidden="1" x14ac:dyDescent="0.25">
      <c r="A1434" s="24" t="s">
        <v>258</v>
      </c>
      <c r="B1434" s="20" t="s">
        <v>283</v>
      </c>
      <c r="C1434">
        <v>9.41</v>
      </c>
      <c r="D1434">
        <v>9.51</v>
      </c>
      <c r="E1434">
        <v>8</v>
      </c>
      <c r="G1434">
        <v>14</v>
      </c>
      <c r="H1434">
        <v>7</v>
      </c>
      <c r="J1434" s="44" t="s">
        <v>347</v>
      </c>
      <c r="K1434" s="44" t="s">
        <v>347</v>
      </c>
      <c r="L1434" s="17" t="s">
        <v>16</v>
      </c>
      <c r="M1434" s="93"/>
      <c r="N1434">
        <v>115</v>
      </c>
      <c r="O1434">
        <v>118</v>
      </c>
      <c r="P1434">
        <v>1109</v>
      </c>
      <c r="S1434">
        <v>112</v>
      </c>
      <c r="U1434" s="33" t="str">
        <f>VLOOKUP(AF1434, method!$A$1:$B$15, 2, 0)</f>
        <v>留後</v>
      </c>
      <c r="V1434">
        <v>1200</v>
      </c>
      <c r="W1434">
        <v>1</v>
      </c>
      <c r="X1434">
        <v>19</v>
      </c>
      <c r="Y1434">
        <v>10</v>
      </c>
      <c r="Z1434">
        <v>25</v>
      </c>
      <c r="AA1434" s="39" t="s">
        <v>430</v>
      </c>
      <c r="AB1434" s="35" t="s">
        <v>370</v>
      </c>
      <c r="AC1434">
        <v>3</v>
      </c>
      <c r="AD1434">
        <v>65</v>
      </c>
      <c r="AE1434" s="37" t="s">
        <v>473</v>
      </c>
      <c r="AF1434">
        <v>11</v>
      </c>
      <c r="AG1434">
        <v>11</v>
      </c>
      <c r="AH1434">
        <v>8</v>
      </c>
      <c r="AL1434" t="s">
        <v>18</v>
      </c>
      <c r="AX1434" t="s">
        <v>1397</v>
      </c>
    </row>
    <row r="1435" spans="1:50" hidden="1" x14ac:dyDescent="0.25">
      <c r="A1435" s="24" t="s">
        <v>258</v>
      </c>
      <c r="B1435" s="20" t="s">
        <v>283</v>
      </c>
      <c r="C1435">
        <v>9.86</v>
      </c>
      <c r="D1435">
        <v>9.76</v>
      </c>
      <c r="E1435">
        <v>12</v>
      </c>
      <c r="G1435">
        <v>14</v>
      </c>
      <c r="H1435">
        <v>13</v>
      </c>
      <c r="J1435" s="44" t="s">
        <v>347</v>
      </c>
      <c r="K1435" s="44" t="s">
        <v>347</v>
      </c>
      <c r="L1435" s="17" t="s">
        <v>16</v>
      </c>
      <c r="M1435" s="93"/>
      <c r="N1435">
        <v>115</v>
      </c>
      <c r="O1435">
        <v>119</v>
      </c>
      <c r="P1435">
        <v>1112</v>
      </c>
      <c r="S1435">
        <v>110</v>
      </c>
      <c r="U1435" s="33" t="str">
        <f>VLOOKUP(AF1435, method!$A$1:$B$15, 2, 0)</f>
        <v>留後</v>
      </c>
      <c r="V1435">
        <v>1200</v>
      </c>
      <c r="W1435">
        <v>1</v>
      </c>
      <c r="X1435">
        <v>4</v>
      </c>
      <c r="Y1435">
        <v>10</v>
      </c>
      <c r="Z1435">
        <v>25</v>
      </c>
      <c r="AA1435" s="39" t="s">
        <v>390</v>
      </c>
      <c r="AB1435" s="35" t="s">
        <v>370</v>
      </c>
      <c r="AC1435">
        <v>3</v>
      </c>
      <c r="AD1435">
        <v>66</v>
      </c>
      <c r="AE1435" s="37" t="s">
        <v>387</v>
      </c>
      <c r="AF1435">
        <v>12</v>
      </c>
      <c r="AG1435">
        <v>12</v>
      </c>
      <c r="AH1435">
        <v>12</v>
      </c>
      <c r="AL1435" t="s">
        <v>18</v>
      </c>
      <c r="AX1435" t="s">
        <v>1397</v>
      </c>
    </row>
    <row r="1436" spans="1:50" hidden="1" x14ac:dyDescent="0.25">
      <c r="A1436" s="24" t="s">
        <v>258</v>
      </c>
      <c r="B1436" s="20" t="s">
        <v>283</v>
      </c>
      <c r="C1436">
        <v>22.59</v>
      </c>
      <c r="D1436">
        <v>22.79</v>
      </c>
      <c r="E1436">
        <v>10</v>
      </c>
      <c r="G1436">
        <v>14</v>
      </c>
      <c r="H1436">
        <v>6</v>
      </c>
      <c r="J1436" s="44" t="s">
        <v>347</v>
      </c>
      <c r="K1436" s="44" t="s">
        <v>347</v>
      </c>
      <c r="L1436" s="17" t="s">
        <v>16</v>
      </c>
      <c r="M1436" s="93"/>
      <c r="N1436">
        <v>115</v>
      </c>
      <c r="O1436">
        <v>121</v>
      </c>
      <c r="P1436">
        <v>1101</v>
      </c>
      <c r="S1436">
        <v>12</v>
      </c>
      <c r="U1436" s="32" t="str">
        <f>VLOOKUP(AF1436, method!$A$1:$B$15, 2, 0)</f>
        <v>中前</v>
      </c>
      <c r="V1436" s="42">
        <v>1400</v>
      </c>
      <c r="W1436">
        <v>1</v>
      </c>
      <c r="X1436">
        <v>14</v>
      </c>
      <c r="Y1436">
        <v>9</v>
      </c>
      <c r="Z1436">
        <v>25</v>
      </c>
      <c r="AA1436" s="39" t="s">
        <v>394</v>
      </c>
      <c r="AB1436" s="35" t="s">
        <v>370</v>
      </c>
      <c r="AC1436">
        <v>3</v>
      </c>
      <c r="AD1436">
        <v>66</v>
      </c>
      <c r="AE1436" s="37" t="s">
        <v>467</v>
      </c>
      <c r="AF1436">
        <v>7</v>
      </c>
      <c r="AG1436">
        <v>8</v>
      </c>
      <c r="AH1436">
        <v>7</v>
      </c>
      <c r="AI1436">
        <v>10</v>
      </c>
      <c r="AL1436" t="s">
        <v>18</v>
      </c>
      <c r="AX1436" t="s">
        <v>1397</v>
      </c>
    </row>
    <row r="1437" spans="1:50" hidden="1" x14ac:dyDescent="0.25">
      <c r="A1437" s="24" t="s">
        <v>258</v>
      </c>
      <c r="B1437" s="20" t="s">
        <v>283</v>
      </c>
      <c r="C1437">
        <v>23.19</v>
      </c>
      <c r="D1437">
        <v>22.990000000000002</v>
      </c>
      <c r="E1437">
        <v>14</v>
      </c>
      <c r="G1437">
        <v>14</v>
      </c>
      <c r="H1437">
        <v>11</v>
      </c>
      <c r="J1437" s="44" t="s">
        <v>347</v>
      </c>
      <c r="K1437" s="44" t="s">
        <v>347</v>
      </c>
      <c r="L1437" s="17" t="s">
        <v>16</v>
      </c>
      <c r="M1437" s="93"/>
      <c r="N1437">
        <v>115</v>
      </c>
      <c r="O1437">
        <v>122</v>
      </c>
      <c r="P1437">
        <v>1121</v>
      </c>
      <c r="S1437">
        <v>52</v>
      </c>
      <c r="U1437" s="30" t="str">
        <f>VLOOKUP(AF1437, method!$A$1:$B$15, 2, 0)</f>
        <v>放頭</v>
      </c>
      <c r="V1437" s="42">
        <v>1400</v>
      </c>
      <c r="W1437">
        <v>1</v>
      </c>
      <c r="X1437">
        <v>22</v>
      </c>
      <c r="Y1437">
        <v>6</v>
      </c>
      <c r="Z1437">
        <v>25</v>
      </c>
      <c r="AA1437" s="39" t="s">
        <v>369</v>
      </c>
      <c r="AB1437" s="35" t="s">
        <v>377</v>
      </c>
      <c r="AC1437">
        <v>3</v>
      </c>
      <c r="AD1437">
        <v>66</v>
      </c>
      <c r="AE1437" s="37">
        <v>13</v>
      </c>
      <c r="AF1437">
        <v>2</v>
      </c>
      <c r="AG1437">
        <v>2</v>
      </c>
      <c r="AH1437">
        <v>7</v>
      </c>
      <c r="AI1437">
        <v>14</v>
      </c>
      <c r="AL1437" t="s">
        <v>18</v>
      </c>
      <c r="AX1437" t="s">
        <v>1397</v>
      </c>
    </row>
    <row r="1438" spans="1:50" hidden="1" x14ac:dyDescent="0.25">
      <c r="A1438" s="24" t="s">
        <v>258</v>
      </c>
      <c r="B1438" s="20" t="s">
        <v>283</v>
      </c>
      <c r="C1438">
        <v>22.2</v>
      </c>
      <c r="D1438">
        <v>22.2</v>
      </c>
      <c r="E1438" s="15">
        <v>1</v>
      </c>
      <c r="F1438" s="90"/>
      <c r="G1438">
        <v>14</v>
      </c>
      <c r="H1438">
        <v>2</v>
      </c>
      <c r="J1438" s="44" t="s">
        <v>347</v>
      </c>
      <c r="K1438" s="44" t="s">
        <v>347</v>
      </c>
      <c r="L1438" s="17" t="s">
        <v>16</v>
      </c>
      <c r="M1438" s="93"/>
      <c r="N1438">
        <v>115</v>
      </c>
      <c r="O1438">
        <v>132</v>
      </c>
      <c r="P1438">
        <v>1115</v>
      </c>
      <c r="S1438">
        <v>20</v>
      </c>
      <c r="U1438" s="32" t="str">
        <f>VLOOKUP(AF1438, method!$A$1:$B$15, 2, 0)</f>
        <v>中前</v>
      </c>
      <c r="V1438" s="42">
        <v>1400</v>
      </c>
      <c r="W1438">
        <v>1</v>
      </c>
      <c r="X1438">
        <v>8</v>
      </c>
      <c r="Y1438">
        <v>6</v>
      </c>
      <c r="Z1438">
        <v>25</v>
      </c>
      <c r="AA1438" s="39" t="s">
        <v>413</v>
      </c>
      <c r="AB1438" s="35" t="s">
        <v>370</v>
      </c>
      <c r="AC1438">
        <v>4</v>
      </c>
      <c r="AD1438">
        <v>60</v>
      </c>
      <c r="AE1438" s="38" t="s">
        <v>579</v>
      </c>
      <c r="AF1438">
        <v>4</v>
      </c>
      <c r="AG1438">
        <v>5</v>
      </c>
      <c r="AH1438">
        <v>3</v>
      </c>
      <c r="AI1438">
        <v>1</v>
      </c>
      <c r="AL1438" t="s">
        <v>729</v>
      </c>
      <c r="AX1438" t="s">
        <v>1397</v>
      </c>
    </row>
    <row r="1439" spans="1:50" hidden="1" x14ac:dyDescent="0.25">
      <c r="A1439" s="24" t="s">
        <v>258</v>
      </c>
      <c r="B1439" s="20" t="s">
        <v>283</v>
      </c>
      <c r="C1439">
        <v>10.1</v>
      </c>
      <c r="D1439">
        <v>10.199999999999999</v>
      </c>
      <c r="E1439">
        <v>6</v>
      </c>
      <c r="G1439">
        <v>14</v>
      </c>
      <c r="H1439">
        <v>7</v>
      </c>
      <c r="J1439" s="44" t="s">
        <v>347</v>
      </c>
      <c r="K1439" s="44" t="s">
        <v>347</v>
      </c>
      <c r="L1439" s="17" t="s">
        <v>16</v>
      </c>
      <c r="M1439" s="93"/>
      <c r="N1439">
        <v>115</v>
      </c>
      <c r="O1439">
        <v>119</v>
      </c>
      <c r="P1439">
        <v>1115</v>
      </c>
      <c r="S1439">
        <v>90</v>
      </c>
      <c r="U1439" s="31" t="str">
        <f>VLOOKUP(AF1439, method!$A$1:$B$15, 2, 0)</f>
        <v>中後</v>
      </c>
      <c r="V1439">
        <v>1200</v>
      </c>
      <c r="W1439">
        <v>1</v>
      </c>
      <c r="X1439">
        <v>14</v>
      </c>
      <c r="Y1439">
        <v>5</v>
      </c>
      <c r="Z1439">
        <v>25</v>
      </c>
      <c r="AA1439" s="40" t="s">
        <v>426</v>
      </c>
      <c r="AB1439" s="35" t="s">
        <v>370</v>
      </c>
      <c r="AC1439">
        <v>3</v>
      </c>
      <c r="AD1439">
        <v>62</v>
      </c>
      <c r="AE1439" s="37" t="s">
        <v>467</v>
      </c>
      <c r="AF1439">
        <v>10</v>
      </c>
      <c r="AG1439">
        <v>11</v>
      </c>
      <c r="AH1439">
        <v>6</v>
      </c>
      <c r="AL1439" t="s">
        <v>103</v>
      </c>
      <c r="AX1439" t="s">
        <v>1397</v>
      </c>
    </row>
    <row r="1440" spans="1:50" hidden="1" x14ac:dyDescent="0.25">
      <c r="A1440" s="24" t="s">
        <v>258</v>
      </c>
      <c r="B1440" s="20" t="s">
        <v>283</v>
      </c>
      <c r="C1440">
        <v>10.28</v>
      </c>
      <c r="D1440">
        <v>10.48</v>
      </c>
      <c r="E1440">
        <v>11</v>
      </c>
      <c r="G1440">
        <v>14</v>
      </c>
      <c r="H1440">
        <v>6</v>
      </c>
      <c r="J1440" s="44" t="s">
        <v>347</v>
      </c>
      <c r="K1440" s="61" t="s">
        <v>128</v>
      </c>
      <c r="L1440" s="17" t="s">
        <v>16</v>
      </c>
      <c r="M1440" s="93"/>
      <c r="N1440">
        <v>115</v>
      </c>
      <c r="O1440">
        <v>120</v>
      </c>
      <c r="P1440">
        <v>1114</v>
      </c>
      <c r="S1440">
        <v>33</v>
      </c>
      <c r="U1440" s="33" t="str">
        <f>VLOOKUP(AF1440, method!$A$1:$B$15, 2, 0)</f>
        <v>留後</v>
      </c>
      <c r="V1440">
        <v>1200</v>
      </c>
      <c r="W1440">
        <v>1</v>
      </c>
      <c r="X1440">
        <v>30</v>
      </c>
      <c r="Y1440">
        <v>4</v>
      </c>
      <c r="Z1440">
        <v>25</v>
      </c>
      <c r="AA1440" s="40" t="s">
        <v>446</v>
      </c>
      <c r="AB1440" s="35" t="s">
        <v>370</v>
      </c>
      <c r="AC1440">
        <v>3</v>
      </c>
      <c r="AD1440">
        <v>64</v>
      </c>
      <c r="AE1440" s="37" t="s">
        <v>473</v>
      </c>
      <c r="AF1440">
        <v>11</v>
      </c>
      <c r="AG1440">
        <v>12</v>
      </c>
      <c r="AH1440">
        <v>11</v>
      </c>
      <c r="AL1440" t="s">
        <v>103</v>
      </c>
      <c r="AX1440" t="s">
        <v>1397</v>
      </c>
    </row>
    <row r="1441" spans="1:50" hidden="1" x14ac:dyDescent="0.25">
      <c r="A1441" s="24" t="s">
        <v>258</v>
      </c>
      <c r="B1441" s="20" t="s">
        <v>283</v>
      </c>
      <c r="C1441">
        <v>57.33</v>
      </c>
      <c r="D1441">
        <v>57.43</v>
      </c>
      <c r="E1441">
        <v>9</v>
      </c>
      <c r="G1441">
        <v>14</v>
      </c>
      <c r="H1441">
        <v>9</v>
      </c>
      <c r="J1441" s="44" t="s">
        <v>347</v>
      </c>
      <c r="K1441" s="44" t="s">
        <v>347</v>
      </c>
      <c r="L1441" s="17" t="s">
        <v>16</v>
      </c>
      <c r="M1441" s="93"/>
      <c r="N1441">
        <v>115</v>
      </c>
      <c r="O1441">
        <v>119</v>
      </c>
      <c r="P1441">
        <v>1113</v>
      </c>
      <c r="S1441">
        <v>70</v>
      </c>
      <c r="U1441" s="33" t="str">
        <f>VLOOKUP(AF1441, method!$A$1:$B$15, 2, 0)</f>
        <v>留後</v>
      </c>
      <c r="V1441">
        <v>1000</v>
      </c>
      <c r="W1441">
        <v>0</v>
      </c>
      <c r="X1441">
        <v>13</v>
      </c>
      <c r="Y1441">
        <v>4</v>
      </c>
      <c r="Z1441">
        <v>25</v>
      </c>
      <c r="AA1441" s="39" t="s">
        <v>413</v>
      </c>
      <c r="AB1441" s="35" t="s">
        <v>377</v>
      </c>
      <c r="AC1441">
        <v>3</v>
      </c>
      <c r="AD1441">
        <v>64</v>
      </c>
      <c r="AE1441" s="37" t="s">
        <v>423</v>
      </c>
      <c r="AF1441">
        <v>13</v>
      </c>
      <c r="AG1441">
        <v>13</v>
      </c>
      <c r="AH1441">
        <v>9</v>
      </c>
      <c r="AL1441" t="s">
        <v>457</v>
      </c>
      <c r="AX1441" t="s">
        <v>1397</v>
      </c>
    </row>
    <row r="1442" spans="1:50" hidden="1" x14ac:dyDescent="0.25">
      <c r="A1442" s="24" t="s">
        <v>258</v>
      </c>
      <c r="B1442" s="21" t="s">
        <v>286</v>
      </c>
      <c r="C1442">
        <v>36.6</v>
      </c>
      <c r="D1442">
        <v>36.200000000000003</v>
      </c>
      <c r="E1442" s="106">
        <v>11</v>
      </c>
      <c r="G1442">
        <v>4</v>
      </c>
      <c r="H1442">
        <v>13</v>
      </c>
      <c r="J1442" s="54" t="s">
        <v>64</v>
      </c>
      <c r="K1442" s="49" t="s">
        <v>349</v>
      </c>
      <c r="L1442" s="22" t="s">
        <v>43</v>
      </c>
      <c r="M1442" s="98"/>
      <c r="N1442">
        <v>116</v>
      </c>
      <c r="O1442">
        <v>117</v>
      </c>
      <c r="P1442">
        <v>1233</v>
      </c>
      <c r="S1442">
        <v>9.1</v>
      </c>
      <c r="U1442" s="30" t="str">
        <f>VLOOKUP(AF1442, method!$A$1:$B$15, 2, 0)</f>
        <v>放頭</v>
      </c>
      <c r="V1442">
        <v>1600</v>
      </c>
      <c r="W1442">
        <v>1</v>
      </c>
      <c r="X1442">
        <v>6</v>
      </c>
      <c r="Y1442">
        <v>4</v>
      </c>
      <c r="Z1442">
        <v>26</v>
      </c>
      <c r="AA1442" s="39" t="s">
        <v>390</v>
      </c>
      <c r="AB1442" s="35" t="s">
        <v>377</v>
      </c>
      <c r="AC1442">
        <v>4</v>
      </c>
      <c r="AD1442">
        <v>41</v>
      </c>
      <c r="AE1442" s="37" t="s">
        <v>473</v>
      </c>
      <c r="AF1442">
        <v>1</v>
      </c>
      <c r="AG1442">
        <v>1</v>
      </c>
      <c r="AH1442">
        <v>1</v>
      </c>
      <c r="AI1442">
        <v>11</v>
      </c>
      <c r="AL1442" t="s">
        <v>385</v>
      </c>
      <c r="AX1442" t="s">
        <v>1397</v>
      </c>
    </row>
    <row r="1443" spans="1:50" hidden="1" x14ac:dyDescent="0.25">
      <c r="A1443" s="24" t="s">
        <v>258</v>
      </c>
      <c r="B1443" s="21" t="s">
        <v>286</v>
      </c>
      <c r="C1443">
        <v>40.200000000000003</v>
      </c>
      <c r="D1443">
        <v>40.1</v>
      </c>
      <c r="E1443">
        <v>7</v>
      </c>
      <c r="G1443">
        <v>4</v>
      </c>
      <c r="H1443">
        <v>7</v>
      </c>
      <c r="J1443" s="54" t="s">
        <v>64</v>
      </c>
      <c r="K1443" s="54" t="s">
        <v>64</v>
      </c>
      <c r="L1443" s="22" t="s">
        <v>43</v>
      </c>
      <c r="M1443" s="98"/>
      <c r="N1443">
        <v>116</v>
      </c>
      <c r="O1443">
        <v>118</v>
      </c>
      <c r="P1443">
        <v>1229</v>
      </c>
      <c r="S1443">
        <v>3.9</v>
      </c>
      <c r="U1443" s="30" t="str">
        <f>VLOOKUP(AF1443, method!$A$1:$B$15, 2, 0)</f>
        <v>放頭</v>
      </c>
      <c r="V1443">
        <v>1650</v>
      </c>
      <c r="W1443">
        <v>1</v>
      </c>
      <c r="X1443">
        <v>25</v>
      </c>
      <c r="Y1443">
        <v>3</v>
      </c>
      <c r="Z1443">
        <v>26</v>
      </c>
      <c r="AA1443" s="40" t="s">
        <v>426</v>
      </c>
      <c r="AB1443" s="35" t="s">
        <v>377</v>
      </c>
      <c r="AC1443">
        <v>4</v>
      </c>
      <c r="AD1443">
        <v>41</v>
      </c>
      <c r="AE1443" s="37">
        <v>3</v>
      </c>
      <c r="AF1443">
        <v>3</v>
      </c>
      <c r="AG1443">
        <v>3</v>
      </c>
      <c r="AH1443">
        <v>3</v>
      </c>
      <c r="AI1443">
        <v>7</v>
      </c>
      <c r="AL1443" t="s">
        <v>385</v>
      </c>
      <c r="AX1443" t="s">
        <v>1397</v>
      </c>
    </row>
    <row r="1444" spans="1:50" hidden="1" x14ac:dyDescent="0.25">
      <c r="A1444" s="24" t="s">
        <v>258</v>
      </c>
      <c r="B1444" s="21" t="s">
        <v>286</v>
      </c>
      <c r="C1444">
        <v>49.35</v>
      </c>
      <c r="D1444">
        <v>48.95</v>
      </c>
      <c r="E1444" s="15">
        <v>1</v>
      </c>
      <c r="F1444" s="90"/>
      <c r="G1444">
        <v>4</v>
      </c>
      <c r="H1444">
        <v>5</v>
      </c>
      <c r="J1444" s="54" t="s">
        <v>64</v>
      </c>
      <c r="K1444" s="50" t="s">
        <v>46</v>
      </c>
      <c r="L1444" s="22" t="s">
        <v>43</v>
      </c>
      <c r="M1444" s="98"/>
      <c r="N1444">
        <v>116</v>
      </c>
      <c r="O1444">
        <v>129</v>
      </c>
      <c r="P1444">
        <v>1215</v>
      </c>
      <c r="S1444">
        <v>4.2</v>
      </c>
      <c r="U1444" s="30" t="str">
        <f>VLOOKUP(AF1444, method!$A$1:$B$15, 2, 0)</f>
        <v>放頭</v>
      </c>
      <c r="V1444">
        <v>1800</v>
      </c>
      <c r="W1444">
        <v>1</v>
      </c>
      <c r="X1444">
        <v>4</v>
      </c>
      <c r="Y1444">
        <v>3</v>
      </c>
      <c r="Z1444">
        <v>26</v>
      </c>
      <c r="AA1444" s="40" t="s">
        <v>398</v>
      </c>
      <c r="AB1444" s="36" t="s">
        <v>459</v>
      </c>
      <c r="AC1444">
        <v>5</v>
      </c>
      <c r="AD1444">
        <v>35</v>
      </c>
      <c r="AE1444" s="38">
        <v>1</v>
      </c>
      <c r="AF1444">
        <v>3</v>
      </c>
      <c r="AG1444">
        <v>4</v>
      </c>
      <c r="AH1444">
        <v>4</v>
      </c>
      <c r="AI1444">
        <v>3</v>
      </c>
      <c r="AJ1444">
        <v>1</v>
      </c>
      <c r="AL1444" t="s">
        <v>385</v>
      </c>
      <c r="AX1444" t="s">
        <v>1397</v>
      </c>
    </row>
    <row r="1445" spans="1:50" hidden="1" x14ac:dyDescent="0.25">
      <c r="A1445" s="24" t="s">
        <v>258</v>
      </c>
      <c r="B1445" s="21" t="s">
        <v>286</v>
      </c>
      <c r="C1445">
        <v>49.73</v>
      </c>
      <c r="D1445">
        <v>49.03</v>
      </c>
      <c r="E1445">
        <v>7</v>
      </c>
      <c r="G1445">
        <v>4</v>
      </c>
      <c r="H1445">
        <v>12</v>
      </c>
      <c r="J1445" s="54" t="s">
        <v>64</v>
      </c>
      <c r="K1445" s="49" t="s">
        <v>349</v>
      </c>
      <c r="L1445" s="22" t="s">
        <v>43</v>
      </c>
      <c r="M1445" s="98"/>
      <c r="N1445">
        <v>116</v>
      </c>
      <c r="O1445">
        <v>126</v>
      </c>
      <c r="P1445">
        <v>1219</v>
      </c>
      <c r="S1445">
        <v>6.7</v>
      </c>
      <c r="U1445" s="32" t="str">
        <f>VLOOKUP(AF1445, method!$A$1:$B$15, 2, 0)</f>
        <v>中前</v>
      </c>
      <c r="V1445">
        <v>1800</v>
      </c>
      <c r="W1445">
        <v>1</v>
      </c>
      <c r="X1445">
        <v>7</v>
      </c>
      <c r="Y1445">
        <v>1</v>
      </c>
      <c r="Z1445">
        <v>26</v>
      </c>
      <c r="AA1445" s="40" t="s">
        <v>376</v>
      </c>
      <c r="AB1445" s="35" t="s">
        <v>377</v>
      </c>
      <c r="AC1445">
        <v>5</v>
      </c>
      <c r="AD1445">
        <v>37</v>
      </c>
      <c r="AE1445" s="37">
        <v>3</v>
      </c>
      <c r="AF1445">
        <v>5</v>
      </c>
      <c r="AG1445">
        <v>2</v>
      </c>
      <c r="AH1445">
        <v>2</v>
      </c>
      <c r="AI1445">
        <v>5</v>
      </c>
      <c r="AJ1445">
        <v>7</v>
      </c>
      <c r="AL1445" t="s">
        <v>385</v>
      </c>
      <c r="AX1445" t="s">
        <v>1397</v>
      </c>
    </row>
    <row r="1446" spans="1:50" hidden="1" x14ac:dyDescent="0.25">
      <c r="A1446" s="24" t="s">
        <v>258</v>
      </c>
      <c r="B1446" s="21" t="s">
        <v>286</v>
      </c>
      <c r="C1446">
        <v>18.22</v>
      </c>
      <c r="D1446">
        <v>17.619999999999997</v>
      </c>
      <c r="E1446">
        <v>10</v>
      </c>
      <c r="G1446">
        <v>4</v>
      </c>
      <c r="H1446">
        <v>2</v>
      </c>
      <c r="J1446" s="54" t="s">
        <v>64</v>
      </c>
      <c r="K1446" s="65" t="s">
        <v>406</v>
      </c>
      <c r="L1446" s="22" t="s">
        <v>43</v>
      </c>
      <c r="M1446" s="98"/>
      <c r="N1446">
        <v>116</v>
      </c>
      <c r="O1446">
        <v>134</v>
      </c>
      <c r="P1446">
        <v>1222</v>
      </c>
      <c r="S1446">
        <v>7.9</v>
      </c>
      <c r="U1446" s="32" t="str">
        <f>VLOOKUP(AF1446, method!$A$1:$B$15, 2, 0)</f>
        <v>中前</v>
      </c>
      <c r="V1446">
        <v>2200</v>
      </c>
      <c r="W1446">
        <v>2</v>
      </c>
      <c r="X1446">
        <v>17</v>
      </c>
      <c r="Y1446">
        <v>12</v>
      </c>
      <c r="Z1446">
        <v>25</v>
      </c>
      <c r="AA1446" s="40" t="s">
        <v>426</v>
      </c>
      <c r="AB1446" s="35" t="s">
        <v>377</v>
      </c>
      <c r="AC1446">
        <v>5</v>
      </c>
      <c r="AD1446">
        <v>39</v>
      </c>
      <c r="AE1446" s="37" t="s">
        <v>373</v>
      </c>
      <c r="AF1446">
        <v>4</v>
      </c>
      <c r="AG1446">
        <v>3</v>
      </c>
      <c r="AH1446">
        <v>3</v>
      </c>
      <c r="AI1446">
        <v>3</v>
      </c>
      <c r="AJ1446">
        <v>4</v>
      </c>
      <c r="AK1446">
        <v>10</v>
      </c>
      <c r="AL1446" t="s">
        <v>385</v>
      </c>
      <c r="AX1446" t="s">
        <v>1397</v>
      </c>
    </row>
    <row r="1447" spans="1:50" hidden="1" x14ac:dyDescent="0.25">
      <c r="A1447" s="24" t="s">
        <v>258</v>
      </c>
      <c r="B1447" s="21" t="s">
        <v>286</v>
      </c>
      <c r="C1447">
        <v>49.91</v>
      </c>
      <c r="D1447">
        <v>49.109999999999992</v>
      </c>
      <c r="E1447" s="15">
        <v>3</v>
      </c>
      <c r="F1447" s="90"/>
      <c r="G1447">
        <v>4</v>
      </c>
      <c r="H1447">
        <v>10</v>
      </c>
      <c r="J1447" s="54" t="s">
        <v>64</v>
      </c>
      <c r="K1447" s="65" t="s">
        <v>406</v>
      </c>
      <c r="L1447" s="22" t="s">
        <v>43</v>
      </c>
      <c r="M1447" s="98"/>
      <c r="N1447">
        <v>116</v>
      </c>
      <c r="O1447">
        <v>135</v>
      </c>
      <c r="P1447">
        <v>1216</v>
      </c>
      <c r="S1447">
        <v>12</v>
      </c>
      <c r="U1447" s="32" t="str">
        <f>VLOOKUP(AF1447, method!$A$1:$B$15, 2, 0)</f>
        <v>中前</v>
      </c>
      <c r="V1447">
        <v>1800</v>
      </c>
      <c r="W1447">
        <v>1</v>
      </c>
      <c r="X1447">
        <v>3</v>
      </c>
      <c r="Y1447">
        <v>12</v>
      </c>
      <c r="Z1447">
        <v>25</v>
      </c>
      <c r="AA1447" s="40" t="s">
        <v>446</v>
      </c>
      <c r="AB1447" s="35" t="s">
        <v>377</v>
      </c>
      <c r="AC1447">
        <v>5</v>
      </c>
      <c r="AD1447">
        <v>40</v>
      </c>
      <c r="AE1447" s="38">
        <v>1</v>
      </c>
      <c r="AF1447">
        <v>5</v>
      </c>
      <c r="AG1447">
        <v>2</v>
      </c>
      <c r="AH1447">
        <v>2</v>
      </c>
      <c r="AI1447">
        <v>2</v>
      </c>
      <c r="AJ1447">
        <v>3</v>
      </c>
      <c r="AL1447" t="s">
        <v>385</v>
      </c>
      <c r="AX1447" t="s">
        <v>1397</v>
      </c>
    </row>
    <row r="1448" spans="1:50" hidden="1" x14ac:dyDescent="0.25">
      <c r="A1448" s="24" t="s">
        <v>258</v>
      </c>
      <c r="B1448" s="21" t="s">
        <v>286</v>
      </c>
      <c r="C1448">
        <v>21.84</v>
      </c>
      <c r="D1448">
        <v>21.64</v>
      </c>
      <c r="E1448">
        <v>4</v>
      </c>
      <c r="G1448">
        <v>4</v>
      </c>
      <c r="H1448">
        <v>9</v>
      </c>
      <c r="J1448" s="54" t="s">
        <v>64</v>
      </c>
      <c r="K1448" s="65" t="s">
        <v>406</v>
      </c>
      <c r="L1448" s="22" t="s">
        <v>43</v>
      </c>
      <c r="M1448" s="98"/>
      <c r="N1448">
        <v>116</v>
      </c>
      <c r="O1448">
        <v>117</v>
      </c>
      <c r="P1448">
        <v>1213</v>
      </c>
      <c r="S1448">
        <v>29</v>
      </c>
      <c r="U1448" s="33" t="str">
        <f>VLOOKUP(AF1448, method!$A$1:$B$15, 2, 0)</f>
        <v>留後</v>
      </c>
      <c r="V1448" s="42">
        <v>1400</v>
      </c>
      <c r="W1448">
        <v>1</v>
      </c>
      <c r="X1448">
        <v>23</v>
      </c>
      <c r="Y1448">
        <v>11</v>
      </c>
      <c r="Z1448">
        <v>25</v>
      </c>
      <c r="AA1448" s="39" t="s">
        <v>390</v>
      </c>
      <c r="AB1448" s="35" t="s">
        <v>377</v>
      </c>
      <c r="AC1448">
        <v>4</v>
      </c>
      <c r="AD1448">
        <v>41</v>
      </c>
      <c r="AE1448" s="38" t="s">
        <v>447</v>
      </c>
      <c r="AF1448">
        <v>12</v>
      </c>
      <c r="AG1448">
        <v>9</v>
      </c>
      <c r="AH1448">
        <v>7</v>
      </c>
      <c r="AI1448">
        <v>4</v>
      </c>
      <c r="AL1448" t="s">
        <v>385</v>
      </c>
      <c r="AX1448" t="s">
        <v>1397</v>
      </c>
    </row>
    <row r="1449" spans="1:50" hidden="1" x14ac:dyDescent="0.25">
      <c r="A1449" s="24" t="s">
        <v>258</v>
      </c>
      <c r="B1449" s="21" t="s">
        <v>286</v>
      </c>
      <c r="C1449">
        <v>52.26</v>
      </c>
      <c r="D1449">
        <v>52.16</v>
      </c>
      <c r="E1449">
        <v>10</v>
      </c>
      <c r="G1449">
        <v>4</v>
      </c>
      <c r="H1449">
        <v>1</v>
      </c>
      <c r="J1449" s="54" t="s">
        <v>64</v>
      </c>
      <c r="K1449" s="48" t="s">
        <v>37</v>
      </c>
      <c r="L1449" s="22" t="s">
        <v>43</v>
      </c>
      <c r="M1449" s="98"/>
      <c r="N1449">
        <v>116</v>
      </c>
      <c r="O1449">
        <v>118</v>
      </c>
      <c r="P1449">
        <v>1228</v>
      </c>
      <c r="S1449">
        <v>4.5999999999999996</v>
      </c>
      <c r="U1449" s="30" t="str">
        <f>VLOOKUP(AF1449, method!$A$1:$B$15, 2, 0)</f>
        <v>放頭</v>
      </c>
      <c r="V1449">
        <v>1800</v>
      </c>
      <c r="W1449">
        <v>1</v>
      </c>
      <c r="X1449">
        <v>30</v>
      </c>
      <c r="Y1449">
        <v>10</v>
      </c>
      <c r="Z1449">
        <v>25</v>
      </c>
      <c r="AA1449" s="41" t="s">
        <v>400</v>
      </c>
      <c r="AB1449" s="35" t="s">
        <v>377</v>
      </c>
      <c r="AC1449">
        <v>4</v>
      </c>
      <c r="AD1449">
        <v>42</v>
      </c>
      <c r="AE1449" s="37" t="s">
        <v>449</v>
      </c>
      <c r="AF1449">
        <v>1</v>
      </c>
      <c r="AG1449">
        <v>1</v>
      </c>
      <c r="AH1449">
        <v>1</v>
      </c>
      <c r="AI1449">
        <v>1</v>
      </c>
      <c r="AJ1449">
        <v>10</v>
      </c>
      <c r="AL1449" t="s">
        <v>385</v>
      </c>
      <c r="AX1449" t="s">
        <v>1397</v>
      </c>
    </row>
    <row r="1450" spans="1:50" hidden="1" x14ac:dyDescent="0.25">
      <c r="A1450" s="24" t="s">
        <v>258</v>
      </c>
      <c r="B1450" s="21" t="s">
        <v>286</v>
      </c>
      <c r="C1450">
        <v>40.46</v>
      </c>
      <c r="D1450">
        <v>40.26</v>
      </c>
      <c r="E1450">
        <v>7</v>
      </c>
      <c r="G1450">
        <v>4</v>
      </c>
      <c r="H1450">
        <v>8</v>
      </c>
      <c r="J1450" s="54" t="s">
        <v>64</v>
      </c>
      <c r="K1450" s="48" t="s">
        <v>37</v>
      </c>
      <c r="L1450" s="22" t="s">
        <v>43</v>
      </c>
      <c r="M1450" s="98"/>
      <c r="N1450">
        <v>116</v>
      </c>
      <c r="O1450">
        <v>117</v>
      </c>
      <c r="P1450">
        <v>1230</v>
      </c>
      <c r="S1450">
        <v>4.5</v>
      </c>
      <c r="U1450" s="30" t="str">
        <f>VLOOKUP(AF1450, method!$A$1:$B$15, 2, 0)</f>
        <v>放頭</v>
      </c>
      <c r="V1450">
        <v>1650</v>
      </c>
      <c r="W1450">
        <v>1</v>
      </c>
      <c r="X1450">
        <v>22</v>
      </c>
      <c r="Y1450">
        <v>10</v>
      </c>
      <c r="Z1450">
        <v>25</v>
      </c>
      <c r="AA1450" s="40" t="s">
        <v>426</v>
      </c>
      <c r="AB1450" s="35" t="s">
        <v>377</v>
      </c>
      <c r="AC1450">
        <v>4</v>
      </c>
      <c r="AD1450">
        <v>42</v>
      </c>
      <c r="AE1450" s="37" t="s">
        <v>416</v>
      </c>
      <c r="AF1450">
        <v>2</v>
      </c>
      <c r="AG1450">
        <v>2</v>
      </c>
      <c r="AH1450">
        <v>2</v>
      </c>
      <c r="AI1450">
        <v>7</v>
      </c>
      <c r="AL1450" t="s">
        <v>385</v>
      </c>
      <c r="AX1450" t="s">
        <v>1397</v>
      </c>
    </row>
    <row r="1451" spans="1:50" hidden="1" x14ac:dyDescent="0.25">
      <c r="A1451" s="24" t="s">
        <v>258</v>
      </c>
      <c r="B1451" s="21" t="s">
        <v>286</v>
      </c>
      <c r="C1451">
        <v>38.81</v>
      </c>
      <c r="D1451">
        <v>38.410000000000004</v>
      </c>
      <c r="E1451" s="15">
        <v>3</v>
      </c>
      <c r="F1451" s="90"/>
      <c r="G1451">
        <v>4</v>
      </c>
      <c r="H1451">
        <v>12</v>
      </c>
      <c r="J1451" s="54" t="s">
        <v>64</v>
      </c>
      <c r="K1451" s="48" t="s">
        <v>37</v>
      </c>
      <c r="L1451" s="22" t="s">
        <v>43</v>
      </c>
      <c r="M1451" s="98"/>
      <c r="N1451">
        <v>116</v>
      </c>
      <c r="O1451">
        <v>117</v>
      </c>
      <c r="P1451">
        <v>1220</v>
      </c>
      <c r="S1451">
        <v>9</v>
      </c>
      <c r="U1451" s="32" t="str">
        <f>VLOOKUP(AF1451, method!$A$1:$B$15, 2, 0)</f>
        <v>中前</v>
      </c>
      <c r="V1451">
        <v>1650</v>
      </c>
      <c r="W1451">
        <v>1</v>
      </c>
      <c r="X1451">
        <v>8</v>
      </c>
      <c r="Y1451">
        <v>10</v>
      </c>
      <c r="Z1451">
        <v>25</v>
      </c>
      <c r="AA1451" s="40" t="s">
        <v>446</v>
      </c>
      <c r="AB1451" s="35" t="s">
        <v>370</v>
      </c>
      <c r="AC1451">
        <v>4</v>
      </c>
      <c r="AD1451">
        <v>42</v>
      </c>
      <c r="AE1451" s="38" t="s">
        <v>511</v>
      </c>
      <c r="AF1451">
        <v>5</v>
      </c>
      <c r="AG1451">
        <v>5</v>
      </c>
      <c r="AH1451">
        <v>5</v>
      </c>
      <c r="AI1451">
        <v>3</v>
      </c>
      <c r="AL1451" t="s">
        <v>385</v>
      </c>
      <c r="AX1451" t="s">
        <v>1397</v>
      </c>
    </row>
    <row r="1452" spans="1:50" hidden="1" x14ac:dyDescent="0.25">
      <c r="A1452" s="24" t="s">
        <v>258</v>
      </c>
      <c r="B1452" s="21" t="s">
        <v>286</v>
      </c>
      <c r="C1452">
        <v>40.299999999999997</v>
      </c>
      <c r="D1452">
        <v>39.599999999999994</v>
      </c>
      <c r="E1452" s="15">
        <v>1</v>
      </c>
      <c r="F1452" s="90"/>
      <c r="G1452">
        <v>4</v>
      </c>
      <c r="H1452">
        <v>9</v>
      </c>
      <c r="J1452" s="54" t="s">
        <v>64</v>
      </c>
      <c r="K1452" s="50" t="s">
        <v>46</v>
      </c>
      <c r="L1452" s="22" t="s">
        <v>43</v>
      </c>
      <c r="M1452" s="98"/>
      <c r="N1452">
        <v>116</v>
      </c>
      <c r="O1452">
        <v>131</v>
      </c>
      <c r="P1452">
        <v>1192</v>
      </c>
      <c r="S1452">
        <v>5.6</v>
      </c>
      <c r="U1452" s="30" t="str">
        <f>VLOOKUP(AF1452, method!$A$1:$B$15, 2, 0)</f>
        <v>放頭</v>
      </c>
      <c r="V1452">
        <v>1650</v>
      </c>
      <c r="W1452">
        <v>1</v>
      </c>
      <c r="X1452">
        <v>10</v>
      </c>
      <c r="Y1452">
        <v>9</v>
      </c>
      <c r="Z1452">
        <v>25</v>
      </c>
      <c r="AA1452" s="40" t="s">
        <v>376</v>
      </c>
      <c r="AB1452" s="35" t="s">
        <v>377</v>
      </c>
      <c r="AC1452">
        <v>5</v>
      </c>
      <c r="AD1452">
        <v>36</v>
      </c>
      <c r="AE1452" s="38" t="s">
        <v>463</v>
      </c>
      <c r="AF1452">
        <v>1</v>
      </c>
      <c r="AG1452">
        <v>1</v>
      </c>
      <c r="AH1452">
        <v>1</v>
      </c>
      <c r="AI1452">
        <v>1</v>
      </c>
      <c r="AL1452" t="s">
        <v>584</v>
      </c>
      <c r="AX1452" t="s">
        <v>1397</v>
      </c>
    </row>
    <row r="1453" spans="1:50" hidden="1" x14ac:dyDescent="0.25">
      <c r="A1453" s="24" t="s">
        <v>258</v>
      </c>
      <c r="B1453" s="21" t="s">
        <v>286</v>
      </c>
      <c r="C1453">
        <v>49.27</v>
      </c>
      <c r="D1453">
        <v>49.27</v>
      </c>
      <c r="E1453">
        <v>5</v>
      </c>
      <c r="G1453">
        <v>4</v>
      </c>
      <c r="H1453">
        <v>1</v>
      </c>
      <c r="J1453" s="54" t="s">
        <v>64</v>
      </c>
      <c r="K1453" s="59" t="s">
        <v>111</v>
      </c>
      <c r="L1453" s="22" t="s">
        <v>43</v>
      </c>
      <c r="M1453" s="98"/>
      <c r="N1453">
        <v>116</v>
      </c>
      <c r="O1453">
        <v>116</v>
      </c>
      <c r="P1453">
        <v>1205</v>
      </c>
      <c r="S1453">
        <v>4.8</v>
      </c>
      <c r="U1453" s="32" t="str">
        <f>VLOOKUP(AF1453, method!$A$1:$B$15, 2, 0)</f>
        <v>中前</v>
      </c>
      <c r="V1453">
        <v>1800</v>
      </c>
      <c r="W1453">
        <v>1</v>
      </c>
      <c r="X1453">
        <v>16</v>
      </c>
      <c r="Y1453">
        <v>7</v>
      </c>
      <c r="Z1453">
        <v>25</v>
      </c>
      <c r="AA1453" s="40" t="s">
        <v>426</v>
      </c>
      <c r="AB1453" s="35" t="s">
        <v>370</v>
      </c>
      <c r="AC1453">
        <v>4</v>
      </c>
      <c r="AD1453">
        <v>40</v>
      </c>
      <c r="AE1453" s="37" t="s">
        <v>436</v>
      </c>
      <c r="AF1453">
        <v>4</v>
      </c>
      <c r="AG1453">
        <v>2</v>
      </c>
      <c r="AH1453">
        <v>1</v>
      </c>
      <c r="AI1453">
        <v>1</v>
      </c>
      <c r="AJ1453">
        <v>5</v>
      </c>
      <c r="AL1453" t="s">
        <v>587</v>
      </c>
      <c r="AX1453" t="s">
        <v>1397</v>
      </c>
    </row>
    <row r="1454" spans="1:50" hidden="1" x14ac:dyDescent="0.25">
      <c r="A1454" s="24" t="s">
        <v>258</v>
      </c>
      <c r="B1454" s="21" t="s">
        <v>286</v>
      </c>
      <c r="C1454">
        <v>40.26</v>
      </c>
      <c r="D1454">
        <v>40.26</v>
      </c>
      <c r="E1454">
        <v>4</v>
      </c>
      <c r="G1454">
        <v>4</v>
      </c>
      <c r="H1454">
        <v>6</v>
      </c>
      <c r="J1454" s="54" t="s">
        <v>64</v>
      </c>
      <c r="K1454" s="70" t="s">
        <v>510</v>
      </c>
      <c r="L1454" s="22" t="s">
        <v>43</v>
      </c>
      <c r="M1454" s="98"/>
      <c r="N1454">
        <v>116</v>
      </c>
      <c r="O1454">
        <v>116</v>
      </c>
      <c r="P1454">
        <v>1211</v>
      </c>
      <c r="S1454">
        <v>13</v>
      </c>
      <c r="U1454" s="32" t="str">
        <f>VLOOKUP(AF1454, method!$A$1:$B$15, 2, 0)</f>
        <v>中前</v>
      </c>
      <c r="V1454">
        <v>1650</v>
      </c>
      <c r="W1454">
        <v>1</v>
      </c>
      <c r="X1454">
        <v>28</v>
      </c>
      <c r="Y1454">
        <v>5</v>
      </c>
      <c r="Z1454">
        <v>25</v>
      </c>
      <c r="AA1454" s="40" t="s">
        <v>446</v>
      </c>
      <c r="AB1454" s="35" t="s">
        <v>370</v>
      </c>
      <c r="AC1454">
        <v>4</v>
      </c>
      <c r="AD1454">
        <v>41</v>
      </c>
      <c r="AE1454" s="37">
        <v>5</v>
      </c>
      <c r="AF1454">
        <v>5</v>
      </c>
      <c r="AG1454">
        <v>5</v>
      </c>
      <c r="AH1454">
        <v>8</v>
      </c>
      <c r="AI1454">
        <v>4</v>
      </c>
      <c r="AL1454" t="s">
        <v>587</v>
      </c>
      <c r="AX1454" t="s">
        <v>1397</v>
      </c>
    </row>
    <row r="1455" spans="1:50" hidden="1" x14ac:dyDescent="0.25">
      <c r="A1455" s="24" t="s">
        <v>258</v>
      </c>
      <c r="B1455" s="21" t="s">
        <v>286</v>
      </c>
      <c r="C1455">
        <v>40.14</v>
      </c>
      <c r="D1455">
        <v>40.04</v>
      </c>
      <c r="E1455">
        <v>6</v>
      </c>
      <c r="G1455">
        <v>4</v>
      </c>
      <c r="H1455">
        <v>7</v>
      </c>
      <c r="J1455" s="54" t="s">
        <v>64</v>
      </c>
      <c r="K1455" s="67" t="s">
        <v>442</v>
      </c>
      <c r="L1455" s="22" t="s">
        <v>43</v>
      </c>
      <c r="M1455" s="98"/>
      <c r="N1455">
        <v>116</v>
      </c>
      <c r="O1455">
        <v>119</v>
      </c>
      <c r="P1455">
        <v>1202</v>
      </c>
      <c r="S1455">
        <v>16</v>
      </c>
      <c r="U1455" s="30" t="str">
        <f>VLOOKUP(AF1455, method!$A$1:$B$15, 2, 0)</f>
        <v>放頭</v>
      </c>
      <c r="V1455">
        <v>1650</v>
      </c>
      <c r="W1455">
        <v>1</v>
      </c>
      <c r="X1455">
        <v>14</v>
      </c>
      <c r="Y1455">
        <v>5</v>
      </c>
      <c r="Z1455">
        <v>25</v>
      </c>
      <c r="AA1455" s="40" t="s">
        <v>426</v>
      </c>
      <c r="AB1455" s="35" t="s">
        <v>370</v>
      </c>
      <c r="AC1455">
        <v>4</v>
      </c>
      <c r="AD1455">
        <v>43</v>
      </c>
      <c r="AE1455" s="38" t="s">
        <v>517</v>
      </c>
      <c r="AF1455">
        <v>3</v>
      </c>
      <c r="AG1455">
        <v>2</v>
      </c>
      <c r="AH1455">
        <v>2</v>
      </c>
      <c r="AI1455">
        <v>6</v>
      </c>
      <c r="AL1455" t="s">
        <v>587</v>
      </c>
      <c r="AX1455" t="s">
        <v>1397</v>
      </c>
    </row>
    <row r="1456" spans="1:50" hidden="1" x14ac:dyDescent="0.25">
      <c r="A1456" s="24" t="s">
        <v>258</v>
      </c>
      <c r="B1456" s="21" t="s">
        <v>286</v>
      </c>
      <c r="C1456">
        <v>10.26</v>
      </c>
      <c r="D1456">
        <v>9.9600000000000009</v>
      </c>
      <c r="E1456">
        <v>7</v>
      </c>
      <c r="G1456">
        <v>4</v>
      </c>
      <c r="H1456">
        <v>11</v>
      </c>
      <c r="J1456" s="54" t="s">
        <v>64</v>
      </c>
      <c r="K1456" s="67" t="s">
        <v>442</v>
      </c>
      <c r="L1456" s="22" t="s">
        <v>43</v>
      </c>
      <c r="M1456" s="98"/>
      <c r="N1456">
        <v>116</v>
      </c>
      <c r="O1456">
        <v>120</v>
      </c>
      <c r="P1456">
        <v>1202</v>
      </c>
      <c r="S1456">
        <v>121</v>
      </c>
      <c r="U1456" s="31" t="str">
        <f>VLOOKUP(AF1456, method!$A$1:$B$15, 2, 0)</f>
        <v>中後</v>
      </c>
      <c r="V1456">
        <v>1200</v>
      </c>
      <c r="W1456">
        <v>1</v>
      </c>
      <c r="X1456">
        <v>30</v>
      </c>
      <c r="Y1456">
        <v>4</v>
      </c>
      <c r="Z1456">
        <v>25</v>
      </c>
      <c r="AA1456" s="40" t="s">
        <v>446</v>
      </c>
      <c r="AB1456" s="35" t="s">
        <v>370</v>
      </c>
      <c r="AC1456">
        <v>4</v>
      </c>
      <c r="AD1456">
        <v>45</v>
      </c>
      <c r="AE1456" s="37">
        <v>5</v>
      </c>
      <c r="AF1456">
        <v>10</v>
      </c>
      <c r="AG1456">
        <v>10</v>
      </c>
      <c r="AH1456">
        <v>7</v>
      </c>
      <c r="AL1456" t="s">
        <v>799</v>
      </c>
      <c r="AX1456" t="s">
        <v>1397</v>
      </c>
    </row>
    <row r="1457" spans="1:50" hidden="1" x14ac:dyDescent="0.25">
      <c r="A1457" s="24" t="s">
        <v>258</v>
      </c>
      <c r="B1457" s="21" t="s">
        <v>286</v>
      </c>
      <c r="C1457">
        <v>10.63</v>
      </c>
      <c r="D1457">
        <v>10.130000000000001</v>
      </c>
      <c r="E1457">
        <v>11</v>
      </c>
      <c r="G1457">
        <v>4</v>
      </c>
      <c r="H1457">
        <v>10</v>
      </c>
      <c r="J1457" s="54" t="s">
        <v>64</v>
      </c>
      <c r="K1457" s="67" t="s">
        <v>442</v>
      </c>
      <c r="L1457" s="22" t="s">
        <v>43</v>
      </c>
      <c r="M1457" s="98"/>
      <c r="N1457">
        <v>116</v>
      </c>
      <c r="O1457">
        <v>124</v>
      </c>
      <c r="P1457">
        <v>1194</v>
      </c>
      <c r="S1457">
        <v>145</v>
      </c>
      <c r="U1457" s="33" t="str">
        <f>VLOOKUP(AF1457, method!$A$1:$B$15, 2, 0)</f>
        <v>留後</v>
      </c>
      <c r="V1457">
        <v>1200</v>
      </c>
      <c r="W1457">
        <v>1</v>
      </c>
      <c r="X1457">
        <v>9</v>
      </c>
      <c r="Y1457">
        <v>4</v>
      </c>
      <c r="Z1457">
        <v>25</v>
      </c>
      <c r="AA1457" s="40" t="s">
        <v>376</v>
      </c>
      <c r="AB1457" s="35" t="s">
        <v>370</v>
      </c>
      <c r="AC1457">
        <v>4</v>
      </c>
      <c r="AD1457">
        <v>48</v>
      </c>
      <c r="AE1457" s="37" t="s">
        <v>410</v>
      </c>
      <c r="AF1457">
        <v>12</v>
      </c>
      <c r="AG1457">
        <v>12</v>
      </c>
      <c r="AH1457">
        <v>11</v>
      </c>
      <c r="AL1457" t="s">
        <v>147</v>
      </c>
      <c r="AX1457" t="s">
        <v>1397</v>
      </c>
    </row>
    <row r="1458" spans="1:50" hidden="1" x14ac:dyDescent="0.25">
      <c r="A1458" s="24" t="s">
        <v>258</v>
      </c>
      <c r="B1458" s="21" t="s">
        <v>286</v>
      </c>
      <c r="C1458">
        <v>10.44</v>
      </c>
      <c r="D1458">
        <v>9.94</v>
      </c>
      <c r="E1458">
        <v>11</v>
      </c>
      <c r="G1458">
        <v>4</v>
      </c>
      <c r="H1458">
        <v>10</v>
      </c>
      <c r="J1458" s="54" t="s">
        <v>64</v>
      </c>
      <c r="K1458" s="67" t="s">
        <v>442</v>
      </c>
      <c r="L1458" s="22" t="s">
        <v>43</v>
      </c>
      <c r="M1458" s="98"/>
      <c r="N1458">
        <v>116</v>
      </c>
      <c r="O1458">
        <v>125</v>
      </c>
      <c r="P1458">
        <v>1192</v>
      </c>
      <c r="S1458">
        <v>175</v>
      </c>
      <c r="U1458" s="33" t="str">
        <f>VLOOKUP(AF1458, method!$A$1:$B$15, 2, 0)</f>
        <v>留後</v>
      </c>
      <c r="V1458">
        <v>1200</v>
      </c>
      <c r="W1458">
        <v>1</v>
      </c>
      <c r="X1458">
        <v>30</v>
      </c>
      <c r="Y1458">
        <v>3</v>
      </c>
      <c r="Z1458">
        <v>25</v>
      </c>
      <c r="AA1458" s="39" t="s">
        <v>384</v>
      </c>
      <c r="AB1458" s="35" t="s">
        <v>377</v>
      </c>
      <c r="AC1458">
        <v>4</v>
      </c>
      <c r="AD1458">
        <v>50</v>
      </c>
      <c r="AE1458" s="37" t="s">
        <v>382</v>
      </c>
      <c r="AF1458">
        <v>13</v>
      </c>
      <c r="AG1458">
        <v>13</v>
      </c>
      <c r="AH1458">
        <v>11</v>
      </c>
      <c r="AL1458" t="s">
        <v>147</v>
      </c>
      <c r="AX1458" t="s">
        <v>1397</v>
      </c>
    </row>
    <row r="1459" spans="1:50" hidden="1" x14ac:dyDescent="0.25">
      <c r="A1459" s="24" t="s">
        <v>258</v>
      </c>
      <c r="B1459" s="21" t="s">
        <v>286</v>
      </c>
      <c r="C1459">
        <v>10.1</v>
      </c>
      <c r="D1459">
        <v>9.6</v>
      </c>
      <c r="E1459">
        <v>12</v>
      </c>
      <c r="G1459">
        <v>4</v>
      </c>
      <c r="H1459">
        <v>11</v>
      </c>
      <c r="J1459" s="54" t="s">
        <v>64</v>
      </c>
      <c r="K1459" s="54" t="s">
        <v>64</v>
      </c>
      <c r="L1459" s="22" t="s">
        <v>43</v>
      </c>
      <c r="M1459" s="98"/>
      <c r="N1459">
        <v>116</v>
      </c>
      <c r="O1459">
        <v>125</v>
      </c>
      <c r="P1459">
        <v>1184</v>
      </c>
      <c r="S1459">
        <v>210</v>
      </c>
      <c r="U1459" s="33" t="str">
        <f>VLOOKUP(AF1459, method!$A$1:$B$15, 2, 0)</f>
        <v>留後</v>
      </c>
      <c r="V1459">
        <v>1200</v>
      </c>
      <c r="W1459">
        <v>1</v>
      </c>
      <c r="X1459">
        <v>15</v>
      </c>
      <c r="Y1459">
        <v>3</v>
      </c>
      <c r="Z1459">
        <v>25</v>
      </c>
      <c r="AA1459" s="39" t="s">
        <v>430</v>
      </c>
      <c r="AB1459" s="35" t="s">
        <v>370</v>
      </c>
      <c r="AC1459">
        <v>4</v>
      </c>
      <c r="AD1459">
        <v>52</v>
      </c>
      <c r="AE1459" s="37" t="s">
        <v>525</v>
      </c>
      <c r="AF1459">
        <v>11</v>
      </c>
      <c r="AG1459">
        <v>12</v>
      </c>
      <c r="AH1459">
        <v>12</v>
      </c>
      <c r="AL1459" t="s">
        <v>147</v>
      </c>
      <c r="AX1459" t="s">
        <v>1397</v>
      </c>
    </row>
    <row r="1460" spans="1:50" hidden="1" x14ac:dyDescent="0.25">
      <c r="A1460" s="24" t="s">
        <v>258</v>
      </c>
      <c r="B1460" s="21" t="s">
        <v>286</v>
      </c>
      <c r="C1460">
        <v>10.8</v>
      </c>
      <c r="D1460">
        <v>10</v>
      </c>
      <c r="E1460">
        <v>9</v>
      </c>
      <c r="G1460">
        <v>4</v>
      </c>
      <c r="H1460">
        <v>12</v>
      </c>
      <c r="J1460" s="54" t="s">
        <v>64</v>
      </c>
      <c r="K1460" s="67" t="s">
        <v>442</v>
      </c>
      <c r="L1460" s="22" t="s">
        <v>43</v>
      </c>
      <c r="M1460" s="98"/>
      <c r="N1460">
        <v>116</v>
      </c>
      <c r="O1460">
        <v>127</v>
      </c>
      <c r="P1460">
        <v>1186</v>
      </c>
      <c r="S1460">
        <v>121</v>
      </c>
      <c r="U1460" s="33" t="str">
        <f>VLOOKUP(AF1460, method!$A$1:$B$15, 2, 0)</f>
        <v>留後</v>
      </c>
      <c r="V1460">
        <v>1200</v>
      </c>
      <c r="W1460">
        <v>1</v>
      </c>
      <c r="X1460">
        <v>19</v>
      </c>
      <c r="Y1460">
        <v>2</v>
      </c>
      <c r="Z1460">
        <v>25</v>
      </c>
      <c r="AA1460" s="40" t="s">
        <v>426</v>
      </c>
      <c r="AB1460" s="35" t="s">
        <v>377</v>
      </c>
      <c r="AC1460">
        <v>4</v>
      </c>
      <c r="AD1460">
        <v>52</v>
      </c>
      <c r="AE1460" s="37">
        <v>6</v>
      </c>
      <c r="AF1460">
        <v>12</v>
      </c>
      <c r="AG1460">
        <v>12</v>
      </c>
      <c r="AH1460">
        <v>9</v>
      </c>
      <c r="AL1460" t="s">
        <v>800</v>
      </c>
      <c r="AX1460" t="s">
        <v>1397</v>
      </c>
    </row>
    <row r="1461" spans="1:50" hidden="1" x14ac:dyDescent="0.25">
      <c r="A1461" s="24" t="s">
        <v>258</v>
      </c>
      <c r="B1461" s="22" t="s">
        <v>288</v>
      </c>
      <c r="C1461">
        <v>39.97</v>
      </c>
      <c r="D1461">
        <v>39.47</v>
      </c>
      <c r="E1461">
        <v>4</v>
      </c>
      <c r="G1461">
        <v>3</v>
      </c>
      <c r="H1461">
        <v>8</v>
      </c>
      <c r="J1461" s="61" t="s">
        <v>128</v>
      </c>
      <c r="K1461" s="61" t="s">
        <v>128</v>
      </c>
      <c r="L1461" s="21" t="s">
        <v>38</v>
      </c>
      <c r="M1461" s="97"/>
      <c r="N1461">
        <v>115</v>
      </c>
      <c r="O1461">
        <v>123</v>
      </c>
      <c r="P1461">
        <v>1181</v>
      </c>
      <c r="S1461">
        <v>4.8</v>
      </c>
      <c r="U1461" s="30" t="str">
        <f>VLOOKUP(AF1461, method!$A$1:$B$15, 2, 0)</f>
        <v>放頭</v>
      </c>
      <c r="V1461">
        <v>1650</v>
      </c>
      <c r="W1461">
        <v>1</v>
      </c>
      <c r="X1461">
        <v>11</v>
      </c>
      <c r="Y1461">
        <v>2</v>
      </c>
      <c r="Z1461">
        <v>26</v>
      </c>
      <c r="AA1461" s="40" t="s">
        <v>376</v>
      </c>
      <c r="AB1461" s="35" t="s">
        <v>370</v>
      </c>
      <c r="AC1461">
        <v>4</v>
      </c>
      <c r="AD1461">
        <v>46</v>
      </c>
      <c r="AE1461" s="38">
        <v>2</v>
      </c>
      <c r="AF1461">
        <v>3</v>
      </c>
      <c r="AG1461">
        <v>4</v>
      </c>
      <c r="AH1461">
        <v>5</v>
      </c>
      <c r="AI1461">
        <v>4</v>
      </c>
      <c r="AL1461" t="s">
        <v>39</v>
      </c>
      <c r="AX1461" t="s">
        <v>1397</v>
      </c>
    </row>
    <row r="1462" spans="1:50" hidden="1" x14ac:dyDescent="0.25">
      <c r="A1462" s="24" t="s">
        <v>258</v>
      </c>
      <c r="B1462" s="22" t="s">
        <v>288</v>
      </c>
      <c r="C1462">
        <v>40.21</v>
      </c>
      <c r="D1462">
        <v>39.809999999999995</v>
      </c>
      <c r="E1462" s="15">
        <v>3</v>
      </c>
      <c r="F1462" s="90"/>
      <c r="G1462">
        <v>3</v>
      </c>
      <c r="H1462">
        <v>8</v>
      </c>
      <c r="J1462" s="61" t="s">
        <v>128</v>
      </c>
      <c r="K1462" s="61" t="s">
        <v>128</v>
      </c>
      <c r="L1462" s="21" t="s">
        <v>38</v>
      </c>
      <c r="M1462" s="97"/>
      <c r="N1462">
        <v>115</v>
      </c>
      <c r="O1462">
        <v>121</v>
      </c>
      <c r="P1462">
        <v>1168</v>
      </c>
      <c r="S1462">
        <v>5.6</v>
      </c>
      <c r="U1462" s="31" t="str">
        <f>VLOOKUP(AF1462, method!$A$1:$B$15, 2, 0)</f>
        <v>中後</v>
      </c>
      <c r="V1462">
        <v>1650</v>
      </c>
      <c r="W1462">
        <v>1</v>
      </c>
      <c r="X1462">
        <v>14</v>
      </c>
      <c r="Y1462">
        <v>1</v>
      </c>
      <c r="Z1462">
        <v>26</v>
      </c>
      <c r="AA1462" s="40" t="s">
        <v>426</v>
      </c>
      <c r="AB1462" s="35" t="s">
        <v>377</v>
      </c>
      <c r="AC1462">
        <v>4</v>
      </c>
      <c r="AD1462">
        <v>46</v>
      </c>
      <c r="AE1462" s="38" t="s">
        <v>550</v>
      </c>
      <c r="AF1462">
        <v>8</v>
      </c>
      <c r="AG1462">
        <v>8</v>
      </c>
      <c r="AH1462">
        <v>7</v>
      </c>
      <c r="AI1462">
        <v>3</v>
      </c>
      <c r="AL1462" t="s">
        <v>39</v>
      </c>
      <c r="AX1462" t="s">
        <v>1397</v>
      </c>
    </row>
    <row r="1463" spans="1:50" hidden="1" x14ac:dyDescent="0.25">
      <c r="A1463" s="24" t="s">
        <v>258</v>
      </c>
      <c r="B1463" s="22" t="s">
        <v>288</v>
      </c>
      <c r="C1463">
        <v>35.450000000000003</v>
      </c>
      <c r="D1463">
        <v>34.950000000000003</v>
      </c>
      <c r="E1463" s="106">
        <v>10</v>
      </c>
      <c r="G1463">
        <v>3</v>
      </c>
      <c r="H1463">
        <v>7</v>
      </c>
      <c r="J1463" s="61" t="s">
        <v>128</v>
      </c>
      <c r="K1463" s="61" t="s">
        <v>128</v>
      </c>
      <c r="L1463" s="21" t="s">
        <v>38</v>
      </c>
      <c r="M1463" s="97"/>
      <c r="N1463">
        <v>115</v>
      </c>
      <c r="O1463">
        <v>123</v>
      </c>
      <c r="P1463">
        <v>1180</v>
      </c>
      <c r="S1463">
        <v>18</v>
      </c>
      <c r="U1463" s="32" t="str">
        <f>VLOOKUP(AF1463, method!$A$1:$B$15, 2, 0)</f>
        <v>中前</v>
      </c>
      <c r="V1463">
        <v>1600</v>
      </c>
      <c r="W1463">
        <v>1</v>
      </c>
      <c r="X1463">
        <v>1</v>
      </c>
      <c r="Y1463">
        <v>1</v>
      </c>
      <c r="Z1463">
        <v>26</v>
      </c>
      <c r="AA1463" s="39" t="s">
        <v>390</v>
      </c>
      <c r="AB1463" s="35" t="s">
        <v>377</v>
      </c>
      <c r="AC1463">
        <v>4</v>
      </c>
      <c r="AD1463">
        <v>48</v>
      </c>
      <c r="AE1463" s="37" t="s">
        <v>570</v>
      </c>
      <c r="AF1463">
        <v>7</v>
      </c>
      <c r="AG1463">
        <v>5</v>
      </c>
      <c r="AH1463">
        <v>7</v>
      </c>
      <c r="AI1463">
        <v>10</v>
      </c>
      <c r="AL1463" t="s">
        <v>39</v>
      </c>
      <c r="AX1463" t="s">
        <v>1397</v>
      </c>
    </row>
    <row r="1464" spans="1:50" hidden="1" x14ac:dyDescent="0.25">
      <c r="A1464" s="24" t="s">
        <v>258</v>
      </c>
      <c r="B1464" s="22" t="s">
        <v>288</v>
      </c>
      <c r="C1464">
        <v>23.47</v>
      </c>
      <c r="D1464">
        <v>22.67</v>
      </c>
      <c r="E1464">
        <v>9</v>
      </c>
      <c r="G1464">
        <v>3</v>
      </c>
      <c r="H1464">
        <v>12</v>
      </c>
      <c r="J1464" s="61" t="s">
        <v>128</v>
      </c>
      <c r="K1464" s="61" t="s">
        <v>128</v>
      </c>
      <c r="L1464" s="21" t="s">
        <v>38</v>
      </c>
      <c r="M1464" s="97"/>
      <c r="N1464">
        <v>115</v>
      </c>
      <c r="O1464">
        <v>126</v>
      </c>
      <c r="P1464">
        <v>1160</v>
      </c>
      <c r="S1464">
        <v>13</v>
      </c>
      <c r="U1464" s="32" t="str">
        <f>VLOOKUP(AF1464, method!$A$1:$B$15, 2, 0)</f>
        <v>中前</v>
      </c>
      <c r="V1464" s="42">
        <v>1400</v>
      </c>
      <c r="W1464">
        <v>1</v>
      </c>
      <c r="X1464">
        <v>7</v>
      </c>
      <c r="Y1464">
        <v>12</v>
      </c>
      <c r="Z1464">
        <v>25</v>
      </c>
      <c r="AA1464" s="39" t="s">
        <v>430</v>
      </c>
      <c r="AB1464" s="35" t="s">
        <v>377</v>
      </c>
      <c r="AC1464">
        <v>4</v>
      </c>
      <c r="AD1464">
        <v>50</v>
      </c>
      <c r="AE1464" s="37">
        <v>8</v>
      </c>
      <c r="AF1464">
        <v>4</v>
      </c>
      <c r="AG1464">
        <v>4</v>
      </c>
      <c r="AH1464">
        <v>8</v>
      </c>
      <c r="AI1464">
        <v>9</v>
      </c>
      <c r="AL1464" t="s">
        <v>39</v>
      </c>
      <c r="AX1464" t="s">
        <v>1397</v>
      </c>
    </row>
    <row r="1465" spans="1:50" hidden="1" x14ac:dyDescent="0.25">
      <c r="A1465" s="24" t="s">
        <v>258</v>
      </c>
      <c r="B1465" s="22" t="s">
        <v>288</v>
      </c>
      <c r="C1465">
        <v>39.44</v>
      </c>
      <c r="D1465">
        <v>38.839999999999996</v>
      </c>
      <c r="E1465">
        <v>5</v>
      </c>
      <c r="G1465">
        <v>3</v>
      </c>
      <c r="H1465">
        <v>9</v>
      </c>
      <c r="J1465" s="61" t="s">
        <v>128</v>
      </c>
      <c r="K1465" s="61" t="s">
        <v>128</v>
      </c>
      <c r="L1465" s="21" t="s">
        <v>38</v>
      </c>
      <c r="M1465" s="97"/>
      <c r="N1465">
        <v>115</v>
      </c>
      <c r="O1465">
        <v>126</v>
      </c>
      <c r="P1465">
        <v>1158</v>
      </c>
      <c r="S1465">
        <v>14</v>
      </c>
      <c r="U1465" s="30" t="str">
        <f>VLOOKUP(AF1465, method!$A$1:$B$15, 2, 0)</f>
        <v>放頭</v>
      </c>
      <c r="V1465">
        <v>1650</v>
      </c>
      <c r="W1465">
        <v>1</v>
      </c>
      <c r="X1465">
        <v>12</v>
      </c>
      <c r="Y1465">
        <v>11</v>
      </c>
      <c r="Z1465">
        <v>25</v>
      </c>
      <c r="AA1465" s="40" t="s">
        <v>376</v>
      </c>
      <c r="AB1465" s="35" t="s">
        <v>370</v>
      </c>
      <c r="AC1465">
        <v>4</v>
      </c>
      <c r="AD1465">
        <v>50</v>
      </c>
      <c r="AE1465" s="38" t="s">
        <v>550</v>
      </c>
      <c r="AF1465">
        <v>2</v>
      </c>
      <c r="AG1465">
        <v>2</v>
      </c>
      <c r="AH1465">
        <v>2</v>
      </c>
      <c r="AI1465">
        <v>5</v>
      </c>
      <c r="AL1465" t="s">
        <v>39</v>
      </c>
      <c r="AX1465" t="s">
        <v>1397</v>
      </c>
    </row>
    <row r="1466" spans="1:50" hidden="1" x14ac:dyDescent="0.25">
      <c r="A1466" s="24" t="s">
        <v>258</v>
      </c>
      <c r="B1466" s="22" t="s">
        <v>288</v>
      </c>
      <c r="C1466">
        <v>21.29</v>
      </c>
      <c r="D1466">
        <v>20.79</v>
      </c>
      <c r="E1466" s="15">
        <v>2</v>
      </c>
      <c r="F1466" s="90"/>
      <c r="G1466">
        <v>3</v>
      </c>
      <c r="H1466">
        <v>7</v>
      </c>
      <c r="J1466" s="61" t="s">
        <v>128</v>
      </c>
      <c r="K1466" s="61" t="s">
        <v>128</v>
      </c>
      <c r="L1466" s="21" t="s">
        <v>38</v>
      </c>
      <c r="M1466" s="97"/>
      <c r="N1466">
        <v>115</v>
      </c>
      <c r="O1466">
        <v>124</v>
      </c>
      <c r="P1466">
        <v>1160</v>
      </c>
      <c r="S1466">
        <v>26</v>
      </c>
      <c r="U1466" s="30" t="str">
        <f>VLOOKUP(AF1466, method!$A$1:$B$15, 2, 0)</f>
        <v>放頭</v>
      </c>
      <c r="V1466" s="42">
        <v>1400</v>
      </c>
      <c r="W1466">
        <v>1</v>
      </c>
      <c r="X1466">
        <v>26</v>
      </c>
      <c r="Y1466">
        <v>10</v>
      </c>
      <c r="Z1466">
        <v>25</v>
      </c>
      <c r="AA1466" s="39" t="s">
        <v>369</v>
      </c>
      <c r="AB1466" s="35" t="s">
        <v>370</v>
      </c>
      <c r="AC1466">
        <v>4</v>
      </c>
      <c r="AD1466">
        <v>49</v>
      </c>
      <c r="AE1466" s="38" t="s">
        <v>463</v>
      </c>
      <c r="AF1466">
        <v>3</v>
      </c>
      <c r="AG1466">
        <v>4</v>
      </c>
      <c r="AH1466">
        <v>4</v>
      </c>
      <c r="AI1466">
        <v>2</v>
      </c>
      <c r="AL1466" t="s">
        <v>39</v>
      </c>
      <c r="AX1466" t="s">
        <v>1397</v>
      </c>
    </row>
    <row r="1467" spans="1:50" hidden="1" x14ac:dyDescent="0.25">
      <c r="A1467" s="24" t="s">
        <v>258</v>
      </c>
      <c r="B1467" s="22" t="s">
        <v>288</v>
      </c>
      <c r="C1467">
        <v>9.74</v>
      </c>
      <c r="D1467">
        <v>8.94</v>
      </c>
      <c r="E1467">
        <v>10</v>
      </c>
      <c r="G1467">
        <v>3</v>
      </c>
      <c r="H1467">
        <v>11</v>
      </c>
      <c r="J1467" s="61" t="s">
        <v>128</v>
      </c>
      <c r="K1467" s="61" t="s">
        <v>128</v>
      </c>
      <c r="L1467" s="21" t="s">
        <v>38</v>
      </c>
      <c r="M1467" s="97"/>
      <c r="N1467">
        <v>115</v>
      </c>
      <c r="O1467">
        <v>127</v>
      </c>
      <c r="P1467">
        <v>1166</v>
      </c>
      <c r="S1467">
        <v>36</v>
      </c>
      <c r="U1467" s="32" t="str">
        <f>VLOOKUP(AF1467, method!$A$1:$B$15, 2, 0)</f>
        <v>中前</v>
      </c>
      <c r="V1467">
        <v>1200</v>
      </c>
      <c r="W1467">
        <v>1</v>
      </c>
      <c r="X1467">
        <v>28</v>
      </c>
      <c r="Y1467">
        <v>9</v>
      </c>
      <c r="Z1467">
        <v>25</v>
      </c>
      <c r="AA1467" s="39" t="s">
        <v>430</v>
      </c>
      <c r="AB1467" s="35" t="s">
        <v>370</v>
      </c>
      <c r="AC1467">
        <v>4</v>
      </c>
      <c r="AD1467">
        <v>51</v>
      </c>
      <c r="AE1467" s="37" t="s">
        <v>382</v>
      </c>
      <c r="AF1467">
        <v>6</v>
      </c>
      <c r="AG1467">
        <v>8</v>
      </c>
      <c r="AH1467">
        <v>10</v>
      </c>
      <c r="AL1467" t="s">
        <v>39</v>
      </c>
      <c r="AX1467" t="s">
        <v>1397</v>
      </c>
    </row>
    <row r="1468" spans="1:50" hidden="1" x14ac:dyDescent="0.25">
      <c r="A1468" s="24" t="s">
        <v>258</v>
      </c>
      <c r="B1468" s="22" t="s">
        <v>288</v>
      </c>
      <c r="C1468">
        <v>34.79</v>
      </c>
      <c r="D1468">
        <v>34.49</v>
      </c>
      <c r="E1468" s="15">
        <v>3</v>
      </c>
      <c r="F1468" s="90"/>
      <c r="G1468">
        <v>3</v>
      </c>
      <c r="H1468">
        <v>4</v>
      </c>
      <c r="J1468" s="61" t="s">
        <v>128</v>
      </c>
      <c r="K1468" s="44" t="s">
        <v>347</v>
      </c>
      <c r="L1468" s="21" t="s">
        <v>38</v>
      </c>
      <c r="M1468" s="97"/>
      <c r="N1468">
        <v>115</v>
      </c>
      <c r="O1468">
        <v>125</v>
      </c>
      <c r="P1468">
        <v>1155</v>
      </c>
      <c r="S1468">
        <v>9.6999999999999993</v>
      </c>
      <c r="U1468" s="32" t="str">
        <f>VLOOKUP(AF1468, method!$A$1:$B$15, 2, 0)</f>
        <v>中前</v>
      </c>
      <c r="V1468">
        <v>1600</v>
      </c>
      <c r="W1468">
        <v>1</v>
      </c>
      <c r="X1468">
        <v>13</v>
      </c>
      <c r="Y1468">
        <v>7</v>
      </c>
      <c r="Z1468">
        <v>25</v>
      </c>
      <c r="AA1468" s="39" t="s">
        <v>369</v>
      </c>
      <c r="AB1468" s="35" t="s">
        <v>370</v>
      </c>
      <c r="AC1468">
        <v>4</v>
      </c>
      <c r="AD1468">
        <v>52</v>
      </c>
      <c r="AE1468" s="38">
        <v>1</v>
      </c>
      <c r="AF1468">
        <v>7</v>
      </c>
      <c r="AG1468">
        <v>9</v>
      </c>
      <c r="AH1468">
        <v>9</v>
      </c>
      <c r="AI1468">
        <v>3</v>
      </c>
      <c r="AL1468" t="s">
        <v>39</v>
      </c>
      <c r="AX1468" t="s">
        <v>1397</v>
      </c>
    </row>
    <row r="1469" spans="1:50" hidden="1" x14ac:dyDescent="0.25">
      <c r="A1469" s="24" t="s">
        <v>258</v>
      </c>
      <c r="B1469" s="22" t="s">
        <v>288</v>
      </c>
      <c r="C1469">
        <v>35.9</v>
      </c>
      <c r="D1469">
        <v>35.6</v>
      </c>
      <c r="E1469">
        <v>4</v>
      </c>
      <c r="G1469">
        <v>3</v>
      </c>
      <c r="H1469">
        <v>6</v>
      </c>
      <c r="J1469" s="61" t="s">
        <v>128</v>
      </c>
      <c r="K1469" s="44" t="s">
        <v>347</v>
      </c>
      <c r="L1469" s="21" t="s">
        <v>38</v>
      </c>
      <c r="M1469" s="97"/>
      <c r="N1469">
        <v>115</v>
      </c>
      <c r="O1469">
        <v>124</v>
      </c>
      <c r="P1469">
        <v>1149</v>
      </c>
      <c r="S1469">
        <v>102</v>
      </c>
      <c r="U1469" s="32" t="str">
        <f>VLOOKUP(AF1469, method!$A$1:$B$15, 2, 0)</f>
        <v>中前</v>
      </c>
      <c r="V1469">
        <v>1600</v>
      </c>
      <c r="W1469">
        <v>1</v>
      </c>
      <c r="X1469">
        <v>22</v>
      </c>
      <c r="Y1469">
        <v>6</v>
      </c>
      <c r="Z1469">
        <v>25</v>
      </c>
      <c r="AA1469" s="39" t="s">
        <v>369</v>
      </c>
      <c r="AB1469" s="35" t="s">
        <v>377</v>
      </c>
      <c r="AC1469">
        <v>4</v>
      </c>
      <c r="AD1469">
        <v>51</v>
      </c>
      <c r="AE1469" s="38" t="s">
        <v>470</v>
      </c>
      <c r="AF1469">
        <v>5</v>
      </c>
      <c r="AG1469">
        <v>5</v>
      </c>
      <c r="AH1469">
        <v>5</v>
      </c>
      <c r="AI1469">
        <v>4</v>
      </c>
      <c r="AL1469" t="s">
        <v>284</v>
      </c>
      <c r="AX1469" t="s">
        <v>1397</v>
      </c>
    </row>
    <row r="1470" spans="1:50" hidden="1" x14ac:dyDescent="0.25">
      <c r="A1470" s="24" t="s">
        <v>258</v>
      </c>
      <c r="B1470" s="22" t="s">
        <v>288</v>
      </c>
      <c r="C1470">
        <v>35.549999999999997</v>
      </c>
      <c r="D1470">
        <v>34.949999999999996</v>
      </c>
      <c r="E1470">
        <v>10</v>
      </c>
      <c r="G1470">
        <v>3</v>
      </c>
      <c r="H1470">
        <v>10</v>
      </c>
      <c r="J1470" s="61" t="s">
        <v>128</v>
      </c>
      <c r="K1470" s="44" t="s">
        <v>347</v>
      </c>
      <c r="L1470" s="21" t="s">
        <v>38</v>
      </c>
      <c r="M1470" s="97"/>
      <c r="N1470">
        <v>115</v>
      </c>
      <c r="O1470">
        <v>126</v>
      </c>
      <c r="P1470">
        <v>1128</v>
      </c>
      <c r="S1470">
        <v>65</v>
      </c>
      <c r="U1470" s="33" t="str">
        <f>VLOOKUP(AF1470, method!$A$1:$B$15, 2, 0)</f>
        <v>留後</v>
      </c>
      <c r="V1470">
        <v>1600</v>
      </c>
      <c r="W1470">
        <v>1</v>
      </c>
      <c r="X1470">
        <v>3</v>
      </c>
      <c r="Y1470">
        <v>11</v>
      </c>
      <c r="Z1470">
        <v>24</v>
      </c>
      <c r="AA1470" s="39" t="s">
        <v>430</v>
      </c>
      <c r="AB1470" s="35" t="s">
        <v>370</v>
      </c>
      <c r="AC1470">
        <v>4</v>
      </c>
      <c r="AD1470">
        <v>53</v>
      </c>
      <c r="AE1470" s="37" t="s">
        <v>408</v>
      </c>
      <c r="AF1470">
        <v>12</v>
      </c>
      <c r="AG1470">
        <v>13</v>
      </c>
      <c r="AH1470">
        <v>11</v>
      </c>
      <c r="AI1470">
        <v>10</v>
      </c>
      <c r="AL1470" t="s">
        <v>34</v>
      </c>
      <c r="AX1470" t="s">
        <v>1397</v>
      </c>
    </row>
    <row r="1471" spans="1:50" hidden="1" x14ac:dyDescent="0.25">
      <c r="A1471" s="24" t="s">
        <v>258</v>
      </c>
      <c r="B1471" s="22" t="s">
        <v>288</v>
      </c>
      <c r="C1471">
        <v>22.49</v>
      </c>
      <c r="D1471">
        <v>21.69</v>
      </c>
      <c r="E1471">
        <v>6</v>
      </c>
      <c r="G1471">
        <v>3</v>
      </c>
      <c r="H1471">
        <v>11</v>
      </c>
      <c r="J1471" s="61" t="s">
        <v>128</v>
      </c>
      <c r="K1471" s="44" t="s">
        <v>347</v>
      </c>
      <c r="L1471" s="21" t="s">
        <v>38</v>
      </c>
      <c r="M1471" s="97"/>
      <c r="N1471">
        <v>115</v>
      </c>
      <c r="O1471">
        <v>126</v>
      </c>
      <c r="P1471">
        <v>1114</v>
      </c>
      <c r="S1471">
        <v>44</v>
      </c>
      <c r="U1471" s="33" t="str">
        <f>VLOOKUP(AF1471, method!$A$1:$B$15, 2, 0)</f>
        <v>留後</v>
      </c>
      <c r="V1471" s="42">
        <v>1400</v>
      </c>
      <c r="W1471">
        <v>1</v>
      </c>
      <c r="X1471">
        <v>28</v>
      </c>
      <c r="Y1471">
        <v>9</v>
      </c>
      <c r="Z1471">
        <v>24</v>
      </c>
      <c r="AA1471" s="39" t="s">
        <v>413</v>
      </c>
      <c r="AB1471" s="35" t="s">
        <v>377</v>
      </c>
      <c r="AC1471">
        <v>4</v>
      </c>
      <c r="AD1471">
        <v>54</v>
      </c>
      <c r="AE1471" s="37" t="s">
        <v>467</v>
      </c>
      <c r="AF1471">
        <v>12</v>
      </c>
      <c r="AG1471">
        <v>12</v>
      </c>
      <c r="AH1471">
        <v>12</v>
      </c>
      <c r="AI1471">
        <v>6</v>
      </c>
      <c r="AL1471" t="s">
        <v>34</v>
      </c>
      <c r="AX1471" t="s">
        <v>1397</v>
      </c>
    </row>
    <row r="1472" spans="1:50" hidden="1" x14ac:dyDescent="0.25">
      <c r="A1472" s="24" t="s">
        <v>258</v>
      </c>
      <c r="B1472" s="23" t="s">
        <v>1337</v>
      </c>
      <c r="C1472">
        <v>40.24</v>
      </c>
      <c r="D1472" t="e">
        <f>IF(H1472&gt;G1472,C1472-0.2*INT((H1472-G1472)/4),IF(H1472&lt;G1472,C1472+0.2*INT((G1472-H1472)/4),C1472)) + ROUND((N1472-O1472)/3,0)*0.1</f>
        <v>#N/A</v>
      </c>
      <c r="E1472">
        <v>8</v>
      </c>
      <c r="G1472" t="e">
        <v>#N/A</v>
      </c>
      <c r="H1472">
        <v>8</v>
      </c>
      <c r="J1472" s="58" t="e">
        <v>#N/A</v>
      </c>
      <c r="K1472" s="62" t="s">
        <v>154</v>
      </c>
      <c r="L1472" s="17" t="s">
        <v>90</v>
      </c>
      <c r="M1472" s="93"/>
      <c r="N1472" t="e">
        <v>#N/A</v>
      </c>
      <c r="O1472">
        <v>120</v>
      </c>
      <c r="P1472">
        <v>1103</v>
      </c>
      <c r="S1472">
        <v>10</v>
      </c>
      <c r="U1472" s="30" t="str">
        <f>VLOOKUP(AF1472, method!$A$1:$B$15, 2, 0)</f>
        <v>放頭</v>
      </c>
      <c r="V1472">
        <v>1650</v>
      </c>
      <c r="W1472">
        <v>1</v>
      </c>
      <c r="X1472">
        <v>8</v>
      </c>
      <c r="Y1472">
        <v>7</v>
      </c>
      <c r="Z1472">
        <v>26</v>
      </c>
      <c r="AA1472" s="40" t="s">
        <v>426</v>
      </c>
      <c r="AB1472" s="35" t="s">
        <v>377</v>
      </c>
      <c r="AC1472">
        <v>4</v>
      </c>
      <c r="AD1472">
        <v>45</v>
      </c>
      <c r="AE1472" s="38" t="s">
        <v>517</v>
      </c>
      <c r="AF1472">
        <v>3</v>
      </c>
      <c r="AG1472">
        <v>3</v>
      </c>
      <c r="AH1472">
        <v>4</v>
      </c>
      <c r="AI1472">
        <v>8</v>
      </c>
      <c r="AL1472" t="s">
        <v>29</v>
      </c>
      <c r="AX1472" t="s">
        <v>1397</v>
      </c>
    </row>
    <row r="1473" spans="1:50" hidden="1" x14ac:dyDescent="0.25">
      <c r="A1473" s="24" t="s">
        <v>258</v>
      </c>
      <c r="B1473" s="23" t="s">
        <v>1337</v>
      </c>
      <c r="C1473">
        <v>55.68</v>
      </c>
      <c r="D1473" t="e">
        <f>IF(H1473&gt;G1473,C1473-0.2*INT((H1473-G1473)/4),IF(H1473&lt;G1473,C1473+0.2*INT((G1473-H1473)/4),C1473)) + ROUND((N1473-O1473)/3,0)*0.1</f>
        <v>#N/A</v>
      </c>
      <c r="E1473" s="106">
        <v>11</v>
      </c>
      <c r="G1473" t="e">
        <v>#N/A</v>
      </c>
      <c r="H1473">
        <v>7</v>
      </c>
      <c r="J1473" s="58" t="e">
        <v>#N/A</v>
      </c>
      <c r="K1473" s="52" t="s">
        <v>56</v>
      </c>
      <c r="L1473" s="17" t="s">
        <v>90</v>
      </c>
      <c r="M1473" s="93"/>
      <c r="N1473" t="e">
        <v>#N/A</v>
      </c>
      <c r="O1473">
        <v>123</v>
      </c>
      <c r="P1473">
        <v>1112</v>
      </c>
      <c r="S1473">
        <v>22</v>
      </c>
      <c r="U1473" s="32" t="str">
        <f>VLOOKUP(AF1473, method!$A$1:$B$15, 2, 0)</f>
        <v>中前</v>
      </c>
      <c r="V1473">
        <v>1800</v>
      </c>
      <c r="W1473">
        <v>1</v>
      </c>
      <c r="X1473">
        <v>6</v>
      </c>
      <c r="Y1473">
        <v>5</v>
      </c>
      <c r="Z1473">
        <v>26</v>
      </c>
      <c r="AA1473" s="41" t="s">
        <v>400</v>
      </c>
      <c r="AB1473" s="35" t="s">
        <v>377</v>
      </c>
      <c r="AC1473">
        <v>4</v>
      </c>
      <c r="AD1473">
        <v>47</v>
      </c>
      <c r="AE1473" s="37">
        <v>39</v>
      </c>
      <c r="AF1473">
        <v>6</v>
      </c>
      <c r="AG1473">
        <v>7</v>
      </c>
      <c r="AH1473">
        <v>7</v>
      </c>
      <c r="AI1473">
        <v>11</v>
      </c>
      <c r="AJ1473">
        <v>11</v>
      </c>
      <c r="AL1473" t="s">
        <v>29</v>
      </c>
      <c r="AX1473" t="s">
        <v>1397</v>
      </c>
    </row>
    <row r="1474" spans="1:50" hidden="1" x14ac:dyDescent="0.25">
      <c r="A1474" s="24" t="s">
        <v>258</v>
      </c>
      <c r="B1474" s="23" t="s">
        <v>1337</v>
      </c>
      <c r="C1474">
        <v>48.91</v>
      </c>
      <c r="D1474" t="e">
        <f>IF(H1474&gt;G1474,C1474-0.2*INT((H1474-G1474)/4),IF(H1474&lt;G1474,C1474+0.2*INT((G1474-H1474)/4),C1474)) + ROUND((N1474-O1474)/3,0)*0.1</f>
        <v>#N/A</v>
      </c>
      <c r="E1474" s="106">
        <v>6</v>
      </c>
      <c r="G1474" t="e">
        <v>#N/A</v>
      </c>
      <c r="H1474">
        <v>14</v>
      </c>
      <c r="J1474" s="58" t="e">
        <v>#N/A</v>
      </c>
      <c r="K1474" s="52" t="s">
        <v>56</v>
      </c>
      <c r="L1474" s="17" t="s">
        <v>90</v>
      </c>
      <c r="M1474" s="93"/>
      <c r="N1474" t="e">
        <v>#N/A</v>
      </c>
      <c r="O1474">
        <v>126</v>
      </c>
      <c r="P1474">
        <v>1101</v>
      </c>
      <c r="S1474">
        <v>8.5</v>
      </c>
      <c r="U1474" s="32" t="str">
        <f>VLOOKUP(AF1474, method!$A$1:$B$15, 2, 0)</f>
        <v>中前</v>
      </c>
      <c r="V1474">
        <v>1800</v>
      </c>
      <c r="W1474">
        <v>1</v>
      </c>
      <c r="X1474">
        <v>1</v>
      </c>
      <c r="Y1474">
        <v>4</v>
      </c>
      <c r="Z1474">
        <v>26</v>
      </c>
      <c r="AA1474" s="41" t="s">
        <v>400</v>
      </c>
      <c r="AB1474" s="35" t="s">
        <v>377</v>
      </c>
      <c r="AC1474">
        <v>4</v>
      </c>
      <c r="AD1474">
        <v>50</v>
      </c>
      <c r="AE1474" s="37" t="s">
        <v>440</v>
      </c>
      <c r="AF1474">
        <v>5</v>
      </c>
      <c r="AG1474">
        <v>2</v>
      </c>
      <c r="AH1474">
        <v>2</v>
      </c>
      <c r="AI1474">
        <v>2</v>
      </c>
      <c r="AJ1474">
        <v>6</v>
      </c>
      <c r="AL1474" t="s">
        <v>801</v>
      </c>
      <c r="AX1474" t="s">
        <v>1397</v>
      </c>
    </row>
    <row r="1475" spans="1:50" x14ac:dyDescent="0.25">
      <c r="A1475" s="24" t="s">
        <v>258</v>
      </c>
      <c r="B1475" s="22" t="s">
        <v>261</v>
      </c>
      <c r="C1475">
        <v>24.65</v>
      </c>
      <c r="D1475">
        <v>25.249999999999996</v>
      </c>
      <c r="E1475" s="107">
        <v>3</v>
      </c>
      <c r="F1475" s="90"/>
      <c r="G1475">
        <v>13</v>
      </c>
      <c r="H1475">
        <v>5</v>
      </c>
      <c r="J1475" s="62" t="s">
        <v>154</v>
      </c>
      <c r="K1475" s="62" t="s">
        <v>154</v>
      </c>
      <c r="L1475" s="20" t="s">
        <v>165</v>
      </c>
      <c r="M1475" s="96"/>
      <c r="N1475">
        <v>135</v>
      </c>
      <c r="O1475">
        <v>130</v>
      </c>
      <c r="P1475">
        <v>1104</v>
      </c>
      <c r="S1475">
        <v>8.1999999999999993</v>
      </c>
      <c r="U1475" s="30" t="str">
        <f>VLOOKUP(AF1475, method!$A$1:$B$15, 2, 0)</f>
        <v>放頭</v>
      </c>
      <c r="V1475" s="42">
        <v>1400</v>
      </c>
      <c r="W1475">
        <v>1</v>
      </c>
      <c r="X1475">
        <v>17</v>
      </c>
      <c r="Y1475">
        <v>5</v>
      </c>
      <c r="Z1475">
        <v>26</v>
      </c>
      <c r="AA1475" s="39" t="s">
        <v>430</v>
      </c>
      <c r="AB1475" s="36" t="s">
        <v>577</v>
      </c>
      <c r="AC1475">
        <v>4</v>
      </c>
      <c r="AD1475">
        <v>55</v>
      </c>
      <c r="AE1475" s="37" t="s">
        <v>410</v>
      </c>
      <c r="AF1475">
        <v>2</v>
      </c>
      <c r="AG1475">
        <v>2</v>
      </c>
      <c r="AH1475">
        <v>2</v>
      </c>
      <c r="AI1475">
        <v>3</v>
      </c>
      <c r="AL1475" t="s">
        <v>385</v>
      </c>
    </row>
    <row r="1476" spans="1:50" hidden="1" x14ac:dyDescent="0.25">
      <c r="A1476" s="24" t="s">
        <v>258</v>
      </c>
      <c r="B1476" s="23" t="s">
        <v>1337</v>
      </c>
      <c r="C1476">
        <v>39.31</v>
      </c>
      <c r="D1476" t="e">
        <f t="shared" ref="D1476:D1485" si="5">IF(H1476&gt;G1476,C1476-0.2*INT((H1476-G1476)/4),IF(H1476&lt;G1476,C1476+0.2*INT((G1476-H1476)/4),C1476)) + ROUND((N1476-O1476)/3,0)*0.1</f>
        <v>#N/A</v>
      </c>
      <c r="E1476" s="15">
        <v>3</v>
      </c>
      <c r="F1476" s="90"/>
      <c r="G1476" t="e">
        <v>#N/A</v>
      </c>
      <c r="H1476">
        <v>5</v>
      </c>
      <c r="J1476" s="58" t="e">
        <v>#N/A</v>
      </c>
      <c r="K1476" s="69" t="s">
        <v>358</v>
      </c>
      <c r="L1476" s="17" t="s">
        <v>90</v>
      </c>
      <c r="M1476" s="93"/>
      <c r="N1476" t="e">
        <v>#N/A</v>
      </c>
      <c r="O1476">
        <v>126</v>
      </c>
      <c r="P1476">
        <v>1118</v>
      </c>
      <c r="S1476">
        <v>7</v>
      </c>
      <c r="U1476" s="32" t="str">
        <f>VLOOKUP(AF1476, method!$A$1:$B$15, 2, 0)</f>
        <v>中前</v>
      </c>
      <c r="V1476">
        <v>1650</v>
      </c>
      <c r="W1476">
        <v>1</v>
      </c>
      <c r="X1476">
        <v>18</v>
      </c>
      <c r="Y1476">
        <v>3</v>
      </c>
      <c r="Z1476">
        <v>26</v>
      </c>
      <c r="AA1476" s="40" t="s">
        <v>376</v>
      </c>
      <c r="AB1476" s="35" t="s">
        <v>370</v>
      </c>
      <c r="AC1476">
        <v>4</v>
      </c>
      <c r="AD1476">
        <v>51</v>
      </c>
      <c r="AE1476" s="38" t="s">
        <v>517</v>
      </c>
      <c r="AF1476">
        <v>4</v>
      </c>
      <c r="AG1476">
        <v>4</v>
      </c>
      <c r="AH1476">
        <v>4</v>
      </c>
      <c r="AI1476">
        <v>3</v>
      </c>
      <c r="AL1476" t="s">
        <v>385</v>
      </c>
      <c r="AX1476" t="s">
        <v>1397</v>
      </c>
    </row>
    <row r="1477" spans="1:50" hidden="1" x14ac:dyDescent="0.25">
      <c r="A1477" s="24" t="s">
        <v>258</v>
      </c>
      <c r="B1477" s="23" t="s">
        <v>1337</v>
      </c>
      <c r="C1477">
        <v>47.94</v>
      </c>
      <c r="D1477" t="e">
        <f t="shared" si="5"/>
        <v>#N/A</v>
      </c>
      <c r="E1477" s="106">
        <v>10</v>
      </c>
      <c r="G1477" t="e">
        <v>#N/A</v>
      </c>
      <c r="H1477">
        <v>12</v>
      </c>
      <c r="J1477" s="58" t="e">
        <v>#N/A</v>
      </c>
      <c r="K1477" s="52" t="s">
        <v>56</v>
      </c>
      <c r="L1477" s="17" t="s">
        <v>90</v>
      </c>
      <c r="M1477" s="93"/>
      <c r="N1477" t="e">
        <v>#N/A</v>
      </c>
      <c r="O1477">
        <v>128</v>
      </c>
      <c r="P1477">
        <v>1116</v>
      </c>
      <c r="S1477">
        <v>15</v>
      </c>
      <c r="U1477" s="30" t="str">
        <f>VLOOKUP(AF1477, method!$A$1:$B$15, 2, 0)</f>
        <v>放頭</v>
      </c>
      <c r="V1477">
        <v>1800</v>
      </c>
      <c r="W1477">
        <v>1</v>
      </c>
      <c r="X1477">
        <v>1</v>
      </c>
      <c r="Y1477">
        <v>3</v>
      </c>
      <c r="Z1477">
        <v>26</v>
      </c>
      <c r="AA1477" s="39" t="s">
        <v>390</v>
      </c>
      <c r="AB1477" s="35" t="s">
        <v>377</v>
      </c>
      <c r="AC1477">
        <v>4</v>
      </c>
      <c r="AD1477">
        <v>53</v>
      </c>
      <c r="AE1477" s="37" t="s">
        <v>423</v>
      </c>
      <c r="AF1477">
        <v>3</v>
      </c>
      <c r="AG1477">
        <v>3</v>
      </c>
      <c r="AH1477">
        <v>2</v>
      </c>
      <c r="AI1477">
        <v>2</v>
      </c>
      <c r="AJ1477">
        <v>10</v>
      </c>
      <c r="AL1477" t="s">
        <v>385</v>
      </c>
      <c r="AX1477" t="s">
        <v>1397</v>
      </c>
    </row>
    <row r="1478" spans="1:50" hidden="1" x14ac:dyDescent="0.25">
      <c r="A1478" s="24" t="s">
        <v>258</v>
      </c>
      <c r="B1478" s="23" t="s">
        <v>1337</v>
      </c>
      <c r="C1478">
        <v>34.9</v>
      </c>
      <c r="D1478" t="e">
        <f t="shared" si="5"/>
        <v>#N/A</v>
      </c>
      <c r="E1478" s="106">
        <v>5</v>
      </c>
      <c r="G1478" t="e">
        <v>#N/A</v>
      </c>
      <c r="H1478">
        <v>13</v>
      </c>
      <c r="J1478" s="58" t="e">
        <v>#N/A</v>
      </c>
      <c r="K1478" s="52" t="s">
        <v>56</v>
      </c>
      <c r="L1478" s="17" t="s">
        <v>90</v>
      </c>
      <c r="M1478" s="93"/>
      <c r="N1478" t="e">
        <v>#N/A</v>
      </c>
      <c r="O1478">
        <v>130</v>
      </c>
      <c r="P1478">
        <v>1119</v>
      </c>
      <c r="S1478">
        <v>18</v>
      </c>
      <c r="U1478" s="30" t="str">
        <f>VLOOKUP(AF1478, method!$A$1:$B$15, 2, 0)</f>
        <v>放頭</v>
      </c>
      <c r="V1478">
        <v>1600</v>
      </c>
      <c r="W1478">
        <v>1</v>
      </c>
      <c r="X1478">
        <v>1</v>
      </c>
      <c r="Y1478">
        <v>2</v>
      </c>
      <c r="Z1478">
        <v>26</v>
      </c>
      <c r="AA1478" s="39" t="s">
        <v>390</v>
      </c>
      <c r="AB1478" s="35" t="s">
        <v>377</v>
      </c>
      <c r="AC1478">
        <v>4</v>
      </c>
      <c r="AD1478">
        <v>55</v>
      </c>
      <c r="AE1478" s="37" t="s">
        <v>423</v>
      </c>
      <c r="AF1478">
        <v>2</v>
      </c>
      <c r="AG1478">
        <v>2</v>
      </c>
      <c r="AH1478">
        <v>2</v>
      </c>
      <c r="AI1478">
        <v>5</v>
      </c>
      <c r="AL1478" t="s">
        <v>385</v>
      </c>
      <c r="AX1478" t="s">
        <v>1397</v>
      </c>
    </row>
    <row r="1479" spans="1:50" hidden="1" x14ac:dyDescent="0.25">
      <c r="A1479" s="24" t="s">
        <v>258</v>
      </c>
      <c r="B1479" s="23" t="s">
        <v>1337</v>
      </c>
      <c r="C1479">
        <v>34.770000000000003</v>
      </c>
      <c r="D1479" t="e">
        <f t="shared" si="5"/>
        <v>#N/A</v>
      </c>
      <c r="E1479" s="106">
        <v>6</v>
      </c>
      <c r="G1479" t="e">
        <v>#N/A</v>
      </c>
      <c r="H1479">
        <v>6</v>
      </c>
      <c r="J1479" s="58" t="e">
        <v>#N/A</v>
      </c>
      <c r="K1479" s="52" t="s">
        <v>56</v>
      </c>
      <c r="L1479" s="17" t="s">
        <v>90</v>
      </c>
      <c r="M1479" s="93"/>
      <c r="N1479" t="e">
        <v>#N/A</v>
      </c>
      <c r="O1479">
        <v>132</v>
      </c>
      <c r="P1479">
        <v>1121</v>
      </c>
      <c r="S1479">
        <v>28</v>
      </c>
      <c r="U1479" s="30" t="str">
        <f>VLOOKUP(AF1479, method!$A$1:$B$15, 2, 0)</f>
        <v>放頭</v>
      </c>
      <c r="V1479">
        <v>1600</v>
      </c>
      <c r="W1479">
        <v>1</v>
      </c>
      <c r="X1479">
        <v>1</v>
      </c>
      <c r="Y1479">
        <v>1</v>
      </c>
      <c r="Z1479">
        <v>26</v>
      </c>
      <c r="AA1479" s="39" t="s">
        <v>390</v>
      </c>
      <c r="AB1479" s="35" t="s">
        <v>377</v>
      </c>
      <c r="AC1479">
        <v>4</v>
      </c>
      <c r="AD1479">
        <v>57</v>
      </c>
      <c r="AE1479" s="37" t="s">
        <v>531</v>
      </c>
      <c r="AF1479">
        <v>3</v>
      </c>
      <c r="AG1479">
        <v>3</v>
      </c>
      <c r="AH1479">
        <v>3</v>
      </c>
      <c r="AI1479">
        <v>6</v>
      </c>
      <c r="AL1479" t="s">
        <v>385</v>
      </c>
      <c r="AX1479" t="s">
        <v>1397</v>
      </c>
    </row>
    <row r="1480" spans="1:50" hidden="1" x14ac:dyDescent="0.25">
      <c r="A1480" s="24" t="s">
        <v>258</v>
      </c>
      <c r="B1480" s="23" t="s">
        <v>1337</v>
      </c>
      <c r="C1480">
        <v>35.26</v>
      </c>
      <c r="D1480" t="e">
        <f t="shared" si="5"/>
        <v>#N/A</v>
      </c>
      <c r="E1480">
        <v>4</v>
      </c>
      <c r="G1480" t="e">
        <v>#N/A</v>
      </c>
      <c r="H1480">
        <v>9</v>
      </c>
      <c r="J1480" s="58" t="e">
        <v>#N/A</v>
      </c>
      <c r="K1480" s="52" t="s">
        <v>56</v>
      </c>
      <c r="L1480" s="17" t="s">
        <v>90</v>
      </c>
      <c r="M1480" s="93"/>
      <c r="N1480" t="e">
        <v>#N/A</v>
      </c>
      <c r="O1480">
        <v>134</v>
      </c>
      <c r="P1480">
        <v>1105</v>
      </c>
      <c r="S1480">
        <v>206</v>
      </c>
      <c r="U1480" s="30" t="str">
        <f>VLOOKUP(AF1480, method!$A$1:$B$15, 2, 0)</f>
        <v>放頭</v>
      </c>
      <c r="V1480">
        <v>1600</v>
      </c>
      <c r="W1480">
        <v>1</v>
      </c>
      <c r="X1480">
        <v>30</v>
      </c>
      <c r="Y1480">
        <v>11</v>
      </c>
      <c r="Z1480">
        <v>25</v>
      </c>
      <c r="AA1480" s="39" t="s">
        <v>413</v>
      </c>
      <c r="AB1480" s="35" t="s">
        <v>377</v>
      </c>
      <c r="AC1480">
        <v>4</v>
      </c>
      <c r="AD1480">
        <v>57</v>
      </c>
      <c r="AE1480" s="38" t="s">
        <v>468</v>
      </c>
      <c r="AF1480">
        <v>2</v>
      </c>
      <c r="AG1480">
        <v>2</v>
      </c>
      <c r="AH1480">
        <v>2</v>
      </c>
      <c r="AI1480">
        <v>4</v>
      </c>
      <c r="AL1480" t="s">
        <v>385</v>
      </c>
      <c r="AX1480" t="s">
        <v>1397</v>
      </c>
    </row>
    <row r="1481" spans="1:50" hidden="1" x14ac:dyDescent="0.25">
      <c r="A1481" s="24" t="s">
        <v>258</v>
      </c>
      <c r="B1481" s="23" t="s">
        <v>1337</v>
      </c>
      <c r="C1481">
        <v>37.5</v>
      </c>
      <c r="D1481" t="e">
        <f t="shared" si="5"/>
        <v>#N/A</v>
      </c>
      <c r="E1481">
        <v>12</v>
      </c>
      <c r="G1481" t="e">
        <v>#N/A</v>
      </c>
      <c r="H1481">
        <v>1</v>
      </c>
      <c r="J1481" s="58" t="e">
        <v>#N/A</v>
      </c>
      <c r="K1481" s="61" t="s">
        <v>128</v>
      </c>
      <c r="L1481" s="17" t="s">
        <v>90</v>
      </c>
      <c r="M1481" s="93"/>
      <c r="N1481" t="e">
        <v>#N/A</v>
      </c>
      <c r="O1481">
        <v>134</v>
      </c>
      <c r="P1481">
        <v>1103</v>
      </c>
      <c r="S1481">
        <v>99</v>
      </c>
      <c r="U1481" s="31" t="str">
        <f>VLOOKUP(AF1481, method!$A$1:$B$15, 2, 0)</f>
        <v>中後</v>
      </c>
      <c r="V1481">
        <v>1600</v>
      </c>
      <c r="W1481">
        <v>1</v>
      </c>
      <c r="X1481">
        <v>9</v>
      </c>
      <c r="Y1481">
        <v>11</v>
      </c>
      <c r="Z1481">
        <v>25</v>
      </c>
      <c r="AA1481" s="39" t="s">
        <v>430</v>
      </c>
      <c r="AB1481" s="35" t="s">
        <v>377</v>
      </c>
      <c r="AC1481">
        <v>4</v>
      </c>
      <c r="AD1481">
        <v>59</v>
      </c>
      <c r="AE1481" s="37" t="s">
        <v>534</v>
      </c>
      <c r="AF1481">
        <v>9</v>
      </c>
      <c r="AG1481">
        <v>10</v>
      </c>
      <c r="AH1481">
        <v>14</v>
      </c>
      <c r="AI1481">
        <v>12</v>
      </c>
      <c r="AL1481" t="s">
        <v>385</v>
      </c>
      <c r="AX1481" t="s">
        <v>1397</v>
      </c>
    </row>
    <row r="1482" spans="1:50" hidden="1" x14ac:dyDescent="0.25">
      <c r="A1482" s="24" t="s">
        <v>258</v>
      </c>
      <c r="B1482" s="23" t="s">
        <v>1337</v>
      </c>
      <c r="C1482">
        <v>39.85</v>
      </c>
      <c r="D1482" t="e">
        <f t="shared" si="5"/>
        <v>#N/A</v>
      </c>
      <c r="E1482">
        <v>11</v>
      </c>
      <c r="G1482" t="e">
        <v>#N/A</v>
      </c>
      <c r="H1482">
        <v>2</v>
      </c>
      <c r="J1482" s="58" t="e">
        <v>#N/A</v>
      </c>
      <c r="K1482" s="60" t="s">
        <v>125</v>
      </c>
      <c r="L1482" s="17" t="s">
        <v>90</v>
      </c>
      <c r="M1482" s="93"/>
      <c r="N1482" t="e">
        <v>#N/A</v>
      </c>
      <c r="O1482">
        <v>116</v>
      </c>
      <c r="P1482">
        <v>1100</v>
      </c>
      <c r="S1482">
        <v>48</v>
      </c>
      <c r="U1482" s="32" t="str">
        <f>VLOOKUP(AF1482, method!$A$1:$B$15, 2, 0)</f>
        <v>中前</v>
      </c>
      <c r="V1482">
        <v>1650</v>
      </c>
      <c r="W1482">
        <v>1</v>
      </c>
      <c r="X1482">
        <v>8</v>
      </c>
      <c r="Y1482">
        <v>10</v>
      </c>
      <c r="Z1482">
        <v>25</v>
      </c>
      <c r="AA1482" s="40" t="s">
        <v>446</v>
      </c>
      <c r="AB1482" s="35" t="s">
        <v>370</v>
      </c>
      <c r="AC1482">
        <v>3</v>
      </c>
      <c r="AD1482">
        <v>61</v>
      </c>
      <c r="AE1482" s="37">
        <v>8</v>
      </c>
      <c r="AF1482">
        <v>4</v>
      </c>
      <c r="AG1482">
        <v>5</v>
      </c>
      <c r="AH1482">
        <v>6</v>
      </c>
      <c r="AI1482">
        <v>11</v>
      </c>
      <c r="AL1482" t="s">
        <v>385</v>
      </c>
      <c r="AX1482" t="s">
        <v>1397</v>
      </c>
    </row>
    <row r="1483" spans="1:50" hidden="1" x14ac:dyDescent="0.25">
      <c r="A1483" s="24" t="s">
        <v>258</v>
      </c>
      <c r="B1483" s="23" t="s">
        <v>1337</v>
      </c>
      <c r="C1483">
        <v>22.46</v>
      </c>
      <c r="D1483" t="e">
        <f t="shared" si="5"/>
        <v>#N/A</v>
      </c>
      <c r="E1483">
        <v>6</v>
      </c>
      <c r="G1483" t="e">
        <v>#N/A</v>
      </c>
      <c r="H1483">
        <v>13</v>
      </c>
      <c r="J1483" s="58" t="e">
        <v>#N/A</v>
      </c>
      <c r="K1483" s="61" t="s">
        <v>128</v>
      </c>
      <c r="L1483" s="17" t="s">
        <v>90</v>
      </c>
      <c r="M1483" s="93"/>
      <c r="N1483" t="e">
        <v>#N/A</v>
      </c>
      <c r="O1483">
        <v>119</v>
      </c>
      <c r="P1483">
        <v>1098</v>
      </c>
      <c r="S1483">
        <v>146</v>
      </c>
      <c r="U1483" s="30" t="str">
        <f>VLOOKUP(AF1483, method!$A$1:$B$15, 2, 0)</f>
        <v>放頭</v>
      </c>
      <c r="V1483" s="42">
        <v>1400</v>
      </c>
      <c r="W1483">
        <v>1</v>
      </c>
      <c r="X1483">
        <v>14</v>
      </c>
      <c r="Y1483">
        <v>9</v>
      </c>
      <c r="Z1483">
        <v>25</v>
      </c>
      <c r="AA1483" s="39" t="s">
        <v>394</v>
      </c>
      <c r="AB1483" s="35" t="s">
        <v>370</v>
      </c>
      <c r="AC1483">
        <v>3</v>
      </c>
      <c r="AD1483">
        <v>62</v>
      </c>
      <c r="AE1483" s="37" t="s">
        <v>428</v>
      </c>
      <c r="AF1483">
        <v>3</v>
      </c>
      <c r="AG1483">
        <v>2</v>
      </c>
      <c r="AH1483">
        <v>2</v>
      </c>
      <c r="AI1483">
        <v>6</v>
      </c>
      <c r="AL1483" t="s">
        <v>385</v>
      </c>
      <c r="AX1483" t="s">
        <v>1397</v>
      </c>
    </row>
    <row r="1484" spans="1:50" hidden="1" x14ac:dyDescent="0.25">
      <c r="A1484" s="24" t="s">
        <v>258</v>
      </c>
      <c r="B1484" s="23" t="s">
        <v>1337</v>
      </c>
      <c r="C1484">
        <v>41.3</v>
      </c>
      <c r="D1484" t="e">
        <f t="shared" si="5"/>
        <v>#N/A</v>
      </c>
      <c r="E1484">
        <v>12</v>
      </c>
      <c r="G1484" t="e">
        <v>#N/A</v>
      </c>
      <c r="H1484">
        <v>10</v>
      </c>
      <c r="J1484" s="58" t="e">
        <v>#N/A</v>
      </c>
      <c r="K1484" s="49" t="s">
        <v>349</v>
      </c>
      <c r="L1484" s="17" t="s">
        <v>90</v>
      </c>
      <c r="M1484" s="93"/>
      <c r="N1484" t="e">
        <v>#N/A</v>
      </c>
      <c r="O1484">
        <v>119</v>
      </c>
      <c r="P1484">
        <v>1129</v>
      </c>
      <c r="S1484">
        <v>134</v>
      </c>
      <c r="U1484" s="33" t="str">
        <f>VLOOKUP(AF1484, method!$A$1:$B$15, 2, 0)</f>
        <v>留後</v>
      </c>
      <c r="V1484">
        <v>1650</v>
      </c>
      <c r="W1484">
        <v>1</v>
      </c>
      <c r="X1484">
        <v>16</v>
      </c>
      <c r="Y1484">
        <v>7</v>
      </c>
      <c r="Z1484">
        <v>25</v>
      </c>
      <c r="AA1484" s="40" t="s">
        <v>426</v>
      </c>
      <c r="AB1484" s="35" t="s">
        <v>370</v>
      </c>
      <c r="AC1484">
        <v>3</v>
      </c>
      <c r="AD1484">
        <v>65</v>
      </c>
      <c r="AE1484" s="37" t="s">
        <v>455</v>
      </c>
      <c r="AF1484">
        <v>12</v>
      </c>
      <c r="AG1484">
        <v>12</v>
      </c>
      <c r="AH1484">
        <v>12</v>
      </c>
      <c r="AI1484">
        <v>12</v>
      </c>
      <c r="AL1484" t="s">
        <v>464</v>
      </c>
      <c r="AX1484" t="s">
        <v>1397</v>
      </c>
    </row>
    <row r="1485" spans="1:50" hidden="1" x14ac:dyDescent="0.25">
      <c r="A1485" s="24" t="s">
        <v>258</v>
      </c>
      <c r="B1485" s="23" t="s">
        <v>1337</v>
      </c>
      <c r="C1485">
        <v>12.16</v>
      </c>
      <c r="D1485" t="e">
        <f t="shared" si="5"/>
        <v>#N/A</v>
      </c>
      <c r="E1485">
        <v>12</v>
      </c>
      <c r="G1485" t="e">
        <v>#N/A</v>
      </c>
      <c r="H1485">
        <v>11</v>
      </c>
      <c r="J1485" s="58" t="e">
        <v>#N/A</v>
      </c>
      <c r="K1485" s="60" t="s">
        <v>125</v>
      </c>
      <c r="L1485" s="17" t="s">
        <v>90</v>
      </c>
      <c r="M1485" s="93"/>
      <c r="N1485" t="e">
        <v>#N/A</v>
      </c>
      <c r="O1485">
        <v>124</v>
      </c>
      <c r="P1485">
        <v>1139</v>
      </c>
      <c r="S1485">
        <v>106</v>
      </c>
      <c r="U1485" s="33" t="str">
        <f>VLOOKUP(AF1485, method!$A$1:$B$15, 2, 0)</f>
        <v>留後</v>
      </c>
      <c r="V1485">
        <v>1200</v>
      </c>
      <c r="W1485">
        <v>1</v>
      </c>
      <c r="X1485">
        <v>4</v>
      </c>
      <c r="Y1485">
        <v>6</v>
      </c>
      <c r="Z1485">
        <v>25</v>
      </c>
      <c r="AA1485" s="40" t="s">
        <v>376</v>
      </c>
      <c r="AB1485" s="36" t="s">
        <v>459</v>
      </c>
      <c r="AC1485">
        <v>3</v>
      </c>
      <c r="AD1485">
        <v>65</v>
      </c>
      <c r="AE1485" s="37" t="s">
        <v>695</v>
      </c>
      <c r="AF1485">
        <v>12</v>
      </c>
      <c r="AG1485">
        <v>12</v>
      </c>
      <c r="AH1485">
        <v>12</v>
      </c>
      <c r="AL1485" t="s">
        <v>711</v>
      </c>
      <c r="AX1485" t="s">
        <v>1397</v>
      </c>
    </row>
    <row r="1486" spans="1:50" x14ac:dyDescent="0.25">
      <c r="A1486" s="25" t="s">
        <v>290</v>
      </c>
      <c r="B1486" s="28" t="s">
        <v>299</v>
      </c>
      <c r="C1486">
        <v>20.85</v>
      </c>
      <c r="D1486">
        <v>21.150000000000002</v>
      </c>
      <c r="E1486" s="107">
        <v>1</v>
      </c>
      <c r="F1486" s="90"/>
      <c r="G1486">
        <v>2</v>
      </c>
      <c r="H1486">
        <v>3</v>
      </c>
      <c r="J1486" s="62" t="s">
        <v>154</v>
      </c>
      <c r="K1486" s="62" t="s">
        <v>154</v>
      </c>
      <c r="L1486" s="18" t="s">
        <v>74</v>
      </c>
      <c r="M1486" s="94"/>
      <c r="N1486">
        <v>131</v>
      </c>
      <c r="O1486">
        <v>122</v>
      </c>
      <c r="P1486">
        <v>1129</v>
      </c>
      <c r="S1486">
        <v>6.7</v>
      </c>
      <c r="U1486" s="30" t="str">
        <f>VLOOKUP(AF1486, method!$A$1:$B$15, 2, 0)</f>
        <v>放頭</v>
      </c>
      <c r="V1486" s="42">
        <v>1400</v>
      </c>
      <c r="W1486">
        <v>1</v>
      </c>
      <c r="X1486">
        <v>31</v>
      </c>
      <c r="Y1486">
        <v>5</v>
      </c>
      <c r="Z1486">
        <v>26</v>
      </c>
      <c r="AA1486" s="39" t="s">
        <v>394</v>
      </c>
      <c r="AB1486" s="35" t="s">
        <v>377</v>
      </c>
      <c r="AC1486">
        <v>3</v>
      </c>
      <c r="AD1486">
        <v>66</v>
      </c>
      <c r="AE1486" s="38" t="s">
        <v>463</v>
      </c>
      <c r="AF1486">
        <v>3</v>
      </c>
      <c r="AG1486">
        <v>3</v>
      </c>
      <c r="AH1486">
        <v>3</v>
      </c>
      <c r="AI1486">
        <v>1</v>
      </c>
      <c r="AL1486" t="s">
        <v>103</v>
      </c>
    </row>
    <row r="1487" spans="1:50" hidden="1" x14ac:dyDescent="0.25">
      <c r="A1487" s="24" t="s">
        <v>258</v>
      </c>
      <c r="B1487" s="24" t="s">
        <v>1338</v>
      </c>
      <c r="C1487">
        <v>21.59</v>
      </c>
      <c r="D1487" t="e">
        <f>IF(H1487&gt;G1487,C1487-0.2*INT((H1487-G1487)/4),IF(H1487&lt;G1487,C1487+0.2*INT((G1487-H1487)/4),C1487)) + ROUND((N1487-O1487)/3,0)*0.1</f>
        <v>#N/A</v>
      </c>
      <c r="E1487" s="107">
        <v>2</v>
      </c>
      <c r="F1487" s="90"/>
      <c r="G1487" t="e">
        <v>#N/A</v>
      </c>
      <c r="H1487">
        <v>5</v>
      </c>
      <c r="J1487" s="58" t="e">
        <v>#N/A</v>
      </c>
      <c r="K1487" s="48" t="s">
        <v>37</v>
      </c>
      <c r="L1487" s="28" t="s">
        <v>65</v>
      </c>
      <c r="M1487" s="104"/>
      <c r="N1487" t="e">
        <v>#N/A</v>
      </c>
      <c r="O1487">
        <v>120</v>
      </c>
      <c r="P1487">
        <v>1142</v>
      </c>
      <c r="S1487">
        <v>6.2</v>
      </c>
      <c r="U1487" s="31" t="str">
        <f>VLOOKUP(AF1487, method!$A$1:$B$15, 2, 0)</f>
        <v>中後</v>
      </c>
      <c r="V1487" s="42">
        <v>1400</v>
      </c>
      <c r="W1487">
        <v>1</v>
      </c>
      <c r="X1487">
        <v>19</v>
      </c>
      <c r="Y1487">
        <v>2</v>
      </c>
      <c r="Z1487">
        <v>26</v>
      </c>
      <c r="AA1487" s="39" t="s">
        <v>369</v>
      </c>
      <c r="AB1487" s="35" t="s">
        <v>377</v>
      </c>
      <c r="AC1487">
        <v>4</v>
      </c>
      <c r="AD1487">
        <v>45</v>
      </c>
      <c r="AE1487" s="38" t="s">
        <v>468</v>
      </c>
      <c r="AF1487">
        <v>8</v>
      </c>
      <c r="AG1487">
        <v>7</v>
      </c>
      <c r="AH1487">
        <v>5</v>
      </c>
      <c r="AI1487">
        <v>2</v>
      </c>
      <c r="AL1487" t="s">
        <v>308</v>
      </c>
      <c r="AX1487" t="s">
        <v>1397</v>
      </c>
    </row>
    <row r="1488" spans="1:50" x14ac:dyDescent="0.25">
      <c r="A1488" s="25" t="s">
        <v>290</v>
      </c>
      <c r="B1488" s="18" t="s">
        <v>303</v>
      </c>
      <c r="C1488">
        <v>21.1</v>
      </c>
      <c r="D1488">
        <v>21.200000000000003</v>
      </c>
      <c r="E1488" s="107">
        <v>3</v>
      </c>
      <c r="F1488" s="90"/>
      <c r="G1488">
        <v>10</v>
      </c>
      <c r="H1488">
        <v>8</v>
      </c>
      <c r="J1488" s="47" t="s">
        <v>32</v>
      </c>
      <c r="K1488" s="57" t="s">
        <v>77</v>
      </c>
      <c r="L1488" s="23" t="s">
        <v>47</v>
      </c>
      <c r="M1488" s="99"/>
      <c r="N1488">
        <v>129</v>
      </c>
      <c r="O1488">
        <v>127</v>
      </c>
      <c r="P1488">
        <v>1239</v>
      </c>
      <c r="S1488">
        <v>3.5</v>
      </c>
      <c r="U1488" s="31" t="str">
        <f>VLOOKUP(AF1488, method!$A$1:$B$15, 2, 0)</f>
        <v>中後</v>
      </c>
      <c r="V1488" s="42">
        <v>1400</v>
      </c>
      <c r="W1488">
        <v>1</v>
      </c>
      <c r="X1488">
        <v>31</v>
      </c>
      <c r="Y1488">
        <v>5</v>
      </c>
      <c r="Z1488">
        <v>26</v>
      </c>
      <c r="AA1488" s="39" t="s">
        <v>394</v>
      </c>
      <c r="AB1488" s="35" t="s">
        <v>377</v>
      </c>
      <c r="AC1488">
        <v>3</v>
      </c>
      <c r="AD1488">
        <v>71</v>
      </c>
      <c r="AE1488" s="38">
        <v>1</v>
      </c>
      <c r="AF1488">
        <v>10</v>
      </c>
      <c r="AG1488">
        <v>10</v>
      </c>
      <c r="AH1488">
        <v>9</v>
      </c>
      <c r="AI1488">
        <v>3</v>
      </c>
      <c r="AL1488" t="s">
        <v>34</v>
      </c>
    </row>
    <row r="1489" spans="1:50" x14ac:dyDescent="0.25">
      <c r="A1489" s="25" t="s">
        <v>290</v>
      </c>
      <c r="B1489" s="28" t="s">
        <v>299</v>
      </c>
      <c r="C1489">
        <v>21.15</v>
      </c>
      <c r="D1489">
        <v>21.45</v>
      </c>
      <c r="E1489" s="106">
        <v>4</v>
      </c>
      <c r="G1489">
        <v>2</v>
      </c>
      <c r="H1489">
        <v>2</v>
      </c>
      <c r="J1489" s="62" t="s">
        <v>154</v>
      </c>
      <c r="K1489" s="62" t="s">
        <v>154</v>
      </c>
      <c r="L1489" s="18" t="s">
        <v>74</v>
      </c>
      <c r="M1489" s="94"/>
      <c r="N1489">
        <v>131</v>
      </c>
      <c r="O1489">
        <v>123</v>
      </c>
      <c r="P1489">
        <v>1135</v>
      </c>
      <c r="S1489">
        <v>6.9</v>
      </c>
      <c r="U1489" s="30" t="str">
        <f>VLOOKUP(AF1489, method!$A$1:$B$15, 2, 0)</f>
        <v>放頭</v>
      </c>
      <c r="V1489" s="42">
        <v>1400</v>
      </c>
      <c r="W1489">
        <v>1</v>
      </c>
      <c r="X1489">
        <v>26</v>
      </c>
      <c r="Y1489">
        <v>4</v>
      </c>
      <c r="Z1489">
        <v>26</v>
      </c>
      <c r="AA1489" s="39" t="s">
        <v>369</v>
      </c>
      <c r="AB1489" s="35" t="s">
        <v>370</v>
      </c>
      <c r="AC1489">
        <v>3</v>
      </c>
      <c r="AD1489">
        <v>66</v>
      </c>
      <c r="AE1489" s="38" t="s">
        <v>463</v>
      </c>
      <c r="AF1489">
        <v>2</v>
      </c>
      <c r="AG1489">
        <v>1</v>
      </c>
      <c r="AH1489">
        <v>1</v>
      </c>
      <c r="AI1489">
        <v>4</v>
      </c>
      <c r="AL1489" t="s">
        <v>103</v>
      </c>
    </row>
    <row r="1490" spans="1:50" hidden="1" x14ac:dyDescent="0.25">
      <c r="A1490" s="24" t="s">
        <v>258</v>
      </c>
      <c r="B1490" s="24" t="s">
        <v>1338</v>
      </c>
      <c r="C1490">
        <v>22.1</v>
      </c>
      <c r="D1490" t="e">
        <f>IF(H1490&gt;G1490,C1490-0.2*INT((H1490-G1490)/4),IF(H1490&lt;G1490,C1490+0.2*INT((G1490-H1490)/4),C1490)) + ROUND((N1490-O1490)/3,0)*0.1</f>
        <v>#N/A</v>
      </c>
      <c r="E1490">
        <v>4</v>
      </c>
      <c r="G1490" t="e">
        <v>#N/A</v>
      </c>
      <c r="H1490">
        <v>10</v>
      </c>
      <c r="J1490" s="58" t="e">
        <v>#N/A</v>
      </c>
      <c r="K1490" s="48" t="s">
        <v>37</v>
      </c>
      <c r="L1490" s="28" t="s">
        <v>65</v>
      </c>
      <c r="M1490" s="104"/>
      <c r="N1490" t="e">
        <v>#N/A</v>
      </c>
      <c r="O1490">
        <v>122</v>
      </c>
      <c r="P1490">
        <v>1139</v>
      </c>
      <c r="S1490">
        <v>30</v>
      </c>
      <c r="U1490" s="32" t="str">
        <f>VLOOKUP(AF1490, method!$A$1:$B$15, 2, 0)</f>
        <v>中前</v>
      </c>
      <c r="V1490" s="42">
        <v>1400</v>
      </c>
      <c r="W1490">
        <v>1</v>
      </c>
      <c r="X1490">
        <v>27</v>
      </c>
      <c r="Y1490">
        <v>12</v>
      </c>
      <c r="Z1490">
        <v>25</v>
      </c>
      <c r="AA1490" s="39" t="s">
        <v>384</v>
      </c>
      <c r="AB1490" s="35" t="s">
        <v>377</v>
      </c>
      <c r="AC1490" t="s">
        <v>404</v>
      </c>
      <c r="AD1490">
        <v>47</v>
      </c>
      <c r="AE1490" s="37" t="s">
        <v>467</v>
      </c>
      <c r="AF1490">
        <v>4</v>
      </c>
      <c r="AG1490">
        <v>2</v>
      </c>
      <c r="AH1490">
        <v>2</v>
      </c>
      <c r="AI1490">
        <v>4</v>
      </c>
      <c r="AL1490" t="s">
        <v>769</v>
      </c>
      <c r="AX1490" t="s">
        <v>1397</v>
      </c>
    </row>
    <row r="1491" spans="1:50" hidden="1" x14ac:dyDescent="0.25">
      <c r="A1491" s="24" t="s">
        <v>258</v>
      </c>
      <c r="B1491" s="24" t="s">
        <v>1338</v>
      </c>
      <c r="C1491">
        <v>22.54</v>
      </c>
      <c r="D1491" t="e">
        <f>IF(H1491&gt;G1491,C1491-0.2*INT((H1491-G1491)/4),IF(H1491&lt;G1491,C1491+0.2*INT((G1491-H1491)/4),C1491)) + ROUND((N1491-O1491)/3,0)*0.1</f>
        <v>#N/A</v>
      </c>
      <c r="E1491">
        <v>10</v>
      </c>
      <c r="G1491" t="e">
        <v>#N/A</v>
      </c>
      <c r="H1491">
        <v>10</v>
      </c>
      <c r="J1491" s="58" t="e">
        <v>#N/A</v>
      </c>
      <c r="K1491" s="78" t="s">
        <v>599</v>
      </c>
      <c r="L1491" s="28" t="s">
        <v>65</v>
      </c>
      <c r="M1491" s="104"/>
      <c r="N1491" t="e">
        <v>#N/A</v>
      </c>
      <c r="O1491">
        <v>124</v>
      </c>
      <c r="P1491">
        <v>1161</v>
      </c>
      <c r="S1491">
        <v>33</v>
      </c>
      <c r="U1491" s="33" t="str">
        <f>VLOOKUP(AF1491, method!$A$1:$B$15, 2, 0)</f>
        <v>留後</v>
      </c>
      <c r="V1491" s="42">
        <v>1400</v>
      </c>
      <c r="W1491">
        <v>1</v>
      </c>
      <c r="X1491">
        <v>23</v>
      </c>
      <c r="Y1491">
        <v>11</v>
      </c>
      <c r="Z1491">
        <v>25</v>
      </c>
      <c r="AA1491" s="39" t="s">
        <v>390</v>
      </c>
      <c r="AB1491" s="35" t="s">
        <v>377</v>
      </c>
      <c r="AC1491">
        <v>4</v>
      </c>
      <c r="AD1491">
        <v>49</v>
      </c>
      <c r="AE1491" s="37" t="s">
        <v>471</v>
      </c>
      <c r="AF1491">
        <v>14</v>
      </c>
      <c r="AG1491">
        <v>12</v>
      </c>
      <c r="AH1491">
        <v>12</v>
      </c>
      <c r="AI1491">
        <v>10</v>
      </c>
      <c r="AL1491" t="s">
        <v>223</v>
      </c>
      <c r="AX1491" t="s">
        <v>1397</v>
      </c>
    </row>
    <row r="1492" spans="1:50" hidden="1" x14ac:dyDescent="0.25">
      <c r="A1492" s="24" t="s">
        <v>258</v>
      </c>
      <c r="B1492" s="24" t="s">
        <v>1338</v>
      </c>
      <c r="C1492">
        <v>9.6199999999999992</v>
      </c>
      <c r="D1492" t="e">
        <f>IF(H1492&gt;G1492,C1492-0.2*INT((H1492-G1492)/4),IF(H1492&lt;G1492,C1492+0.2*INT((G1492-H1492)/4),C1492)) + ROUND((N1492-O1492)/3,0)*0.1</f>
        <v>#N/A</v>
      </c>
      <c r="E1492">
        <v>8</v>
      </c>
      <c r="G1492" t="e">
        <v>#N/A</v>
      </c>
      <c r="H1492">
        <v>12</v>
      </c>
      <c r="J1492" s="58" t="e">
        <v>#N/A</v>
      </c>
      <c r="K1492" s="48" t="s">
        <v>37</v>
      </c>
      <c r="L1492" s="28" t="s">
        <v>65</v>
      </c>
      <c r="M1492" s="104"/>
      <c r="N1492" t="e">
        <v>#N/A</v>
      </c>
      <c r="O1492">
        <v>126</v>
      </c>
      <c r="P1492">
        <v>1142</v>
      </c>
      <c r="S1492">
        <v>9.6999999999999993</v>
      </c>
      <c r="U1492" s="33" t="str">
        <f>VLOOKUP(AF1492, method!$A$1:$B$15, 2, 0)</f>
        <v>留後</v>
      </c>
      <c r="V1492">
        <v>1200</v>
      </c>
      <c r="W1492">
        <v>1</v>
      </c>
      <c r="X1492">
        <v>26</v>
      </c>
      <c r="Y1492">
        <v>10</v>
      </c>
      <c r="Z1492">
        <v>25</v>
      </c>
      <c r="AA1492" s="39" t="s">
        <v>369</v>
      </c>
      <c r="AB1492" s="35" t="s">
        <v>370</v>
      </c>
      <c r="AC1492" t="s">
        <v>404</v>
      </c>
      <c r="AD1492">
        <v>51</v>
      </c>
      <c r="AE1492" s="37">
        <v>5</v>
      </c>
      <c r="AF1492">
        <v>14</v>
      </c>
      <c r="AG1492">
        <v>14</v>
      </c>
      <c r="AH1492">
        <v>8</v>
      </c>
      <c r="AL1492" t="s">
        <v>802</v>
      </c>
      <c r="AX1492" t="s">
        <v>1397</v>
      </c>
    </row>
    <row r="1493" spans="1:50" hidden="1" x14ac:dyDescent="0.25">
      <c r="A1493" s="24" t="s">
        <v>258</v>
      </c>
      <c r="B1493" s="24" t="s">
        <v>1338</v>
      </c>
      <c r="C1493">
        <v>10.88</v>
      </c>
      <c r="D1493" t="e">
        <f>IF(H1493&gt;G1493,C1493-0.2*INT((H1493-G1493)/4),IF(H1493&lt;G1493,C1493+0.2*INT((G1493-H1493)/4),C1493)) + ROUND((N1493-O1493)/3,0)*0.1</f>
        <v>#N/A</v>
      </c>
      <c r="E1493">
        <v>7</v>
      </c>
      <c r="G1493" t="e">
        <v>#N/A</v>
      </c>
      <c r="H1493">
        <v>11</v>
      </c>
      <c r="J1493" s="58" t="e">
        <v>#N/A</v>
      </c>
      <c r="K1493" s="48" t="s">
        <v>37</v>
      </c>
      <c r="L1493" s="28" t="s">
        <v>65</v>
      </c>
      <c r="M1493" s="104"/>
      <c r="N1493" t="e">
        <v>#N/A</v>
      </c>
      <c r="O1493">
        <v>126</v>
      </c>
      <c r="P1493">
        <v>1147</v>
      </c>
      <c r="S1493">
        <v>3.8</v>
      </c>
      <c r="U1493" s="32" t="str">
        <f>VLOOKUP(AF1493, method!$A$1:$B$15, 2, 0)</f>
        <v>中前</v>
      </c>
      <c r="V1493">
        <v>1200</v>
      </c>
      <c r="W1493">
        <v>1</v>
      </c>
      <c r="X1493">
        <v>21</v>
      </c>
      <c r="Y1493">
        <v>9</v>
      </c>
      <c r="Z1493">
        <v>25</v>
      </c>
      <c r="AA1493" s="39" t="s">
        <v>413</v>
      </c>
      <c r="AB1493" s="36" t="s">
        <v>577</v>
      </c>
      <c r="AC1493" t="s">
        <v>404</v>
      </c>
      <c r="AD1493">
        <v>52</v>
      </c>
      <c r="AE1493" s="37" t="s">
        <v>473</v>
      </c>
      <c r="AF1493">
        <v>7</v>
      </c>
      <c r="AG1493">
        <v>10</v>
      </c>
      <c r="AH1493">
        <v>7</v>
      </c>
      <c r="AL1493" t="s">
        <v>614</v>
      </c>
      <c r="AX1493" t="s">
        <v>1397</v>
      </c>
    </row>
    <row r="1494" spans="1:50" hidden="1" x14ac:dyDescent="0.25">
      <c r="A1494" s="24" t="s">
        <v>258</v>
      </c>
      <c r="B1494" s="24" t="s">
        <v>1338</v>
      </c>
      <c r="C1494">
        <v>9.9</v>
      </c>
      <c r="D1494" t="e">
        <f>IF(H1494&gt;G1494,C1494-0.2*INT((H1494-G1494)/4),IF(H1494&lt;G1494,C1494+0.2*INT((G1494-H1494)/4),C1494)) + ROUND((N1494-O1494)/3,0)*0.1</f>
        <v>#N/A</v>
      </c>
      <c r="E1494">
        <v>5</v>
      </c>
      <c r="G1494" t="e">
        <v>#N/A</v>
      </c>
      <c r="H1494">
        <v>5</v>
      </c>
      <c r="J1494" s="58" t="e">
        <v>#N/A</v>
      </c>
      <c r="K1494" s="77" t="s">
        <v>586</v>
      </c>
      <c r="L1494" s="26" t="s">
        <v>793</v>
      </c>
      <c r="M1494" s="102"/>
      <c r="N1494" t="e">
        <v>#N/A</v>
      </c>
      <c r="O1494">
        <v>121</v>
      </c>
      <c r="P1494">
        <v>1150</v>
      </c>
      <c r="S1494">
        <v>32</v>
      </c>
      <c r="U1494" s="31" t="str">
        <f>VLOOKUP(AF1494, method!$A$1:$B$15, 2, 0)</f>
        <v>中後</v>
      </c>
      <c r="V1494">
        <v>1200</v>
      </c>
      <c r="W1494">
        <v>1</v>
      </c>
      <c r="X1494">
        <v>5</v>
      </c>
      <c r="Y1494">
        <v>7</v>
      </c>
      <c r="Z1494">
        <v>25</v>
      </c>
      <c r="AA1494" s="39" t="s">
        <v>430</v>
      </c>
      <c r="AB1494" s="35" t="s">
        <v>370</v>
      </c>
      <c r="AC1494" t="s">
        <v>526</v>
      </c>
      <c r="AD1494" t="s">
        <v>385</v>
      </c>
      <c r="AE1494" s="38" t="s">
        <v>511</v>
      </c>
      <c r="AF1494">
        <v>8</v>
      </c>
      <c r="AG1494">
        <v>9</v>
      </c>
      <c r="AH1494">
        <v>5</v>
      </c>
      <c r="AL1494" t="s">
        <v>181</v>
      </c>
      <c r="AX1494" t="s">
        <v>1397</v>
      </c>
    </row>
    <row r="1495" spans="1:50" hidden="1" x14ac:dyDescent="0.25">
      <c r="A1495" s="25" t="s">
        <v>290</v>
      </c>
      <c r="B1495" s="25" t="s">
        <v>291</v>
      </c>
      <c r="C1495">
        <v>34.18</v>
      </c>
      <c r="D1495">
        <v>34.28</v>
      </c>
      <c r="E1495" s="107">
        <v>2</v>
      </c>
      <c r="F1495" s="90"/>
      <c r="G1495">
        <v>6</v>
      </c>
      <c r="H1495">
        <v>4</v>
      </c>
      <c r="J1495" s="50" t="s">
        <v>46</v>
      </c>
      <c r="K1495" s="50" t="s">
        <v>46</v>
      </c>
      <c r="L1495" s="25" t="s">
        <v>138</v>
      </c>
      <c r="M1495" s="101"/>
      <c r="N1495">
        <v>135</v>
      </c>
      <c r="O1495">
        <v>131</v>
      </c>
      <c r="P1495">
        <v>1205</v>
      </c>
      <c r="S1495">
        <v>15</v>
      </c>
      <c r="U1495" s="32" t="str">
        <f>VLOOKUP(AF1495, method!$A$1:$B$15, 2, 0)</f>
        <v>中前</v>
      </c>
      <c r="V1495">
        <v>1600</v>
      </c>
      <c r="W1495">
        <v>1</v>
      </c>
      <c r="X1495">
        <v>12</v>
      </c>
      <c r="Y1495">
        <v>7</v>
      </c>
      <c r="Z1495">
        <v>26</v>
      </c>
      <c r="AA1495" s="39" t="s">
        <v>369</v>
      </c>
      <c r="AB1495" s="35" t="s">
        <v>370</v>
      </c>
      <c r="AC1495">
        <v>3</v>
      </c>
      <c r="AD1495">
        <v>79</v>
      </c>
      <c r="AE1495" s="38" t="s">
        <v>550</v>
      </c>
      <c r="AF1495">
        <v>7</v>
      </c>
      <c r="AG1495">
        <v>6</v>
      </c>
      <c r="AH1495">
        <v>4</v>
      </c>
      <c r="AI1495">
        <v>2</v>
      </c>
      <c r="AL1495" t="s">
        <v>24</v>
      </c>
      <c r="AX1495" t="s">
        <v>1398</v>
      </c>
    </row>
    <row r="1496" spans="1:50" hidden="1" x14ac:dyDescent="0.25">
      <c r="A1496" s="25" t="s">
        <v>290</v>
      </c>
      <c r="B1496" s="25" t="s">
        <v>291</v>
      </c>
      <c r="C1496">
        <v>34.119999999999997</v>
      </c>
      <c r="D1496">
        <v>34.520000000000003</v>
      </c>
      <c r="E1496" s="107">
        <v>1</v>
      </c>
      <c r="F1496" s="90"/>
      <c r="G1496">
        <v>6</v>
      </c>
      <c r="H1496">
        <v>1</v>
      </c>
      <c r="J1496" s="50" t="s">
        <v>46</v>
      </c>
      <c r="K1496" s="50" t="s">
        <v>46</v>
      </c>
      <c r="L1496" s="25" t="s">
        <v>138</v>
      </c>
      <c r="M1496" s="101"/>
      <c r="N1496">
        <v>135</v>
      </c>
      <c r="O1496">
        <v>128</v>
      </c>
      <c r="P1496">
        <v>1205</v>
      </c>
      <c r="S1496">
        <v>8</v>
      </c>
      <c r="U1496" s="32" t="str">
        <f>VLOOKUP(AF1496, method!$A$1:$B$15, 2, 0)</f>
        <v>中前</v>
      </c>
      <c r="V1496">
        <v>1600</v>
      </c>
      <c r="W1496">
        <v>1</v>
      </c>
      <c r="X1496">
        <v>1</v>
      </c>
      <c r="Y1496">
        <v>7</v>
      </c>
      <c r="Z1496">
        <v>26</v>
      </c>
      <c r="AA1496" s="39" t="s">
        <v>413</v>
      </c>
      <c r="AB1496" s="35" t="s">
        <v>370</v>
      </c>
      <c r="AC1496">
        <v>3</v>
      </c>
      <c r="AD1496">
        <v>73</v>
      </c>
      <c r="AE1496" s="38" t="s">
        <v>434</v>
      </c>
      <c r="AF1496">
        <v>7</v>
      </c>
      <c r="AG1496">
        <v>8</v>
      </c>
      <c r="AH1496">
        <v>8</v>
      </c>
      <c r="AI1496">
        <v>1</v>
      </c>
      <c r="AL1496" t="s">
        <v>24</v>
      </c>
      <c r="AX1496" t="s">
        <v>1398</v>
      </c>
    </row>
    <row r="1497" spans="1:50" hidden="1" x14ac:dyDescent="0.25">
      <c r="A1497" s="25" t="s">
        <v>290</v>
      </c>
      <c r="B1497" s="25" t="s">
        <v>291</v>
      </c>
      <c r="C1497">
        <v>34.659999999999997</v>
      </c>
      <c r="D1497">
        <v>34.659999999999997</v>
      </c>
      <c r="E1497" s="106">
        <v>7</v>
      </c>
      <c r="G1497">
        <v>6</v>
      </c>
      <c r="H1497">
        <v>12</v>
      </c>
      <c r="J1497" s="50" t="s">
        <v>46</v>
      </c>
      <c r="K1497" s="75" t="s">
        <v>346</v>
      </c>
      <c r="L1497" s="25" t="s">
        <v>138</v>
      </c>
      <c r="M1497" s="101"/>
      <c r="N1497">
        <v>135</v>
      </c>
      <c r="O1497">
        <v>128</v>
      </c>
      <c r="P1497">
        <v>1197</v>
      </c>
      <c r="S1497">
        <v>11</v>
      </c>
      <c r="U1497" s="31" t="str">
        <f>VLOOKUP(AF1497, method!$A$1:$B$15, 2, 0)</f>
        <v>中後</v>
      </c>
      <c r="V1497">
        <v>1600</v>
      </c>
      <c r="W1497">
        <v>1</v>
      </c>
      <c r="X1497">
        <v>31</v>
      </c>
      <c r="Y1497">
        <v>5</v>
      </c>
      <c r="Z1497">
        <v>26</v>
      </c>
      <c r="AA1497" s="39" t="s">
        <v>394</v>
      </c>
      <c r="AB1497" s="35" t="s">
        <v>370</v>
      </c>
      <c r="AC1497">
        <v>3</v>
      </c>
      <c r="AD1497">
        <v>75</v>
      </c>
      <c r="AE1497" s="37" t="s">
        <v>531</v>
      </c>
      <c r="AF1497">
        <v>10</v>
      </c>
      <c r="AG1497">
        <v>10</v>
      </c>
      <c r="AH1497">
        <v>11</v>
      </c>
      <c r="AI1497">
        <v>7</v>
      </c>
      <c r="AL1497" t="s">
        <v>24</v>
      </c>
      <c r="AX1497" t="s">
        <v>1398</v>
      </c>
    </row>
    <row r="1498" spans="1:50" hidden="1" x14ac:dyDescent="0.25">
      <c r="A1498" s="25" t="s">
        <v>290</v>
      </c>
      <c r="B1498" s="25" t="s">
        <v>291</v>
      </c>
      <c r="C1498">
        <v>34.840000000000003</v>
      </c>
      <c r="D1498">
        <v>34.940000000000005</v>
      </c>
      <c r="E1498" s="106">
        <v>5</v>
      </c>
      <c r="G1498">
        <v>6</v>
      </c>
      <c r="H1498">
        <v>6</v>
      </c>
      <c r="J1498" s="50" t="s">
        <v>46</v>
      </c>
      <c r="K1498" s="75" t="s">
        <v>346</v>
      </c>
      <c r="L1498" s="25" t="s">
        <v>138</v>
      </c>
      <c r="M1498" s="101"/>
      <c r="N1498">
        <v>135</v>
      </c>
      <c r="O1498">
        <v>132</v>
      </c>
      <c r="P1498">
        <v>1186</v>
      </c>
      <c r="S1498">
        <v>11</v>
      </c>
      <c r="U1498" s="31" t="str">
        <f>VLOOKUP(AF1498, method!$A$1:$B$15, 2, 0)</f>
        <v>中後</v>
      </c>
      <c r="V1498">
        <v>1600</v>
      </c>
      <c r="W1498">
        <v>1</v>
      </c>
      <c r="X1498">
        <v>26</v>
      </c>
      <c r="Y1498">
        <v>4</v>
      </c>
      <c r="Z1498">
        <v>26</v>
      </c>
      <c r="AA1498" s="39" t="s">
        <v>369</v>
      </c>
      <c r="AB1498" s="35" t="s">
        <v>370</v>
      </c>
      <c r="AC1498">
        <v>3</v>
      </c>
      <c r="AD1498">
        <v>76</v>
      </c>
      <c r="AE1498" s="38" t="s">
        <v>447</v>
      </c>
      <c r="AF1498">
        <v>8</v>
      </c>
      <c r="AG1498">
        <v>8</v>
      </c>
      <c r="AH1498">
        <v>6</v>
      </c>
      <c r="AI1498">
        <v>5</v>
      </c>
      <c r="AL1498" t="s">
        <v>24</v>
      </c>
      <c r="AX1498" t="s">
        <v>1398</v>
      </c>
    </row>
    <row r="1499" spans="1:50" hidden="1" x14ac:dyDescent="0.25">
      <c r="A1499" s="24" t="s">
        <v>258</v>
      </c>
      <c r="B1499" s="23" t="s">
        <v>1337</v>
      </c>
      <c r="C1499">
        <v>21.77</v>
      </c>
      <c r="D1499" t="e">
        <f>IF(H1499&gt;G1499,C1499-0.2*INT((H1499-G1499)/4),IF(H1499&lt;G1499,C1499+0.2*INT((G1499-H1499)/4),C1499)) + ROUND((N1499-O1499)/3,0)*0.1</f>
        <v>#N/A</v>
      </c>
      <c r="E1499" s="106">
        <v>4</v>
      </c>
      <c r="G1499" t="e">
        <v>#N/A</v>
      </c>
      <c r="H1499">
        <v>9</v>
      </c>
      <c r="J1499" s="58" t="e">
        <v>#N/A</v>
      </c>
      <c r="K1499" s="52" t="s">
        <v>56</v>
      </c>
      <c r="L1499" s="17" t="s">
        <v>90</v>
      </c>
      <c r="M1499" s="93"/>
      <c r="N1499" t="e">
        <v>#N/A</v>
      </c>
      <c r="O1499">
        <v>127</v>
      </c>
      <c r="P1499">
        <v>1115</v>
      </c>
      <c r="S1499">
        <v>5.4</v>
      </c>
      <c r="U1499" s="33" t="str">
        <f>VLOOKUP(AF1499, method!$A$1:$B$15, 2, 0)</f>
        <v>留後</v>
      </c>
      <c r="V1499" s="42">
        <v>1400</v>
      </c>
      <c r="W1499">
        <v>1</v>
      </c>
      <c r="X1499">
        <v>29</v>
      </c>
      <c r="Y1499">
        <v>3</v>
      </c>
      <c r="Z1499">
        <v>26</v>
      </c>
      <c r="AA1499" s="39" t="s">
        <v>384</v>
      </c>
      <c r="AB1499" s="35" t="s">
        <v>370</v>
      </c>
      <c r="AC1499">
        <v>4</v>
      </c>
      <c r="AD1499">
        <v>50</v>
      </c>
      <c r="AE1499" s="37" t="s">
        <v>440</v>
      </c>
      <c r="AF1499">
        <v>11</v>
      </c>
      <c r="AG1499">
        <v>13</v>
      </c>
      <c r="AH1499">
        <v>13</v>
      </c>
      <c r="AI1499">
        <v>4</v>
      </c>
      <c r="AL1499" t="s">
        <v>385</v>
      </c>
      <c r="AX1499" t="s">
        <v>1397</v>
      </c>
    </row>
    <row r="1500" spans="1:50" hidden="1" x14ac:dyDescent="0.25">
      <c r="A1500" s="25" t="s">
        <v>290</v>
      </c>
      <c r="B1500" s="25" t="s">
        <v>291</v>
      </c>
      <c r="C1500">
        <v>48.2</v>
      </c>
      <c r="D1500">
        <v>48.5</v>
      </c>
      <c r="E1500" s="106">
        <v>13</v>
      </c>
      <c r="G1500">
        <v>6</v>
      </c>
      <c r="H1500">
        <v>5</v>
      </c>
      <c r="J1500" s="50" t="s">
        <v>46</v>
      </c>
      <c r="K1500" s="75" t="s">
        <v>346</v>
      </c>
      <c r="L1500" s="25" t="s">
        <v>138</v>
      </c>
      <c r="M1500" s="101"/>
      <c r="N1500">
        <v>135</v>
      </c>
      <c r="O1500">
        <v>126</v>
      </c>
      <c r="P1500">
        <v>1204</v>
      </c>
      <c r="S1500">
        <v>26</v>
      </c>
      <c r="U1500" s="32" t="str">
        <f>VLOOKUP(AF1500, method!$A$1:$B$15, 2, 0)</f>
        <v>中前</v>
      </c>
      <c r="V1500">
        <v>1800</v>
      </c>
      <c r="W1500">
        <v>1</v>
      </c>
      <c r="X1500">
        <v>1</v>
      </c>
      <c r="Y1500">
        <v>3</v>
      </c>
      <c r="Z1500">
        <v>26</v>
      </c>
      <c r="AA1500" s="39" t="s">
        <v>390</v>
      </c>
      <c r="AB1500" s="35" t="s">
        <v>377</v>
      </c>
      <c r="AC1500" t="s">
        <v>792</v>
      </c>
      <c r="AD1500">
        <v>76</v>
      </c>
      <c r="AE1500" s="37" t="s">
        <v>373</v>
      </c>
      <c r="AF1500">
        <v>4</v>
      </c>
      <c r="AG1500">
        <v>4</v>
      </c>
      <c r="AH1500">
        <v>3</v>
      </c>
      <c r="AI1500">
        <v>3</v>
      </c>
      <c r="AJ1500">
        <v>13</v>
      </c>
      <c r="AL1500" t="s">
        <v>24</v>
      </c>
      <c r="AX1500" t="s">
        <v>1398</v>
      </c>
    </row>
    <row r="1501" spans="1:50" hidden="1" x14ac:dyDescent="0.25">
      <c r="A1501" s="25" t="s">
        <v>290</v>
      </c>
      <c r="B1501" s="25" t="s">
        <v>291</v>
      </c>
      <c r="C1501">
        <v>34.78</v>
      </c>
      <c r="D1501">
        <v>34.880000000000003</v>
      </c>
      <c r="E1501" s="106">
        <v>4</v>
      </c>
      <c r="G1501">
        <v>6</v>
      </c>
      <c r="H1501">
        <v>3</v>
      </c>
      <c r="J1501" s="50" t="s">
        <v>46</v>
      </c>
      <c r="K1501" s="52" t="s">
        <v>56</v>
      </c>
      <c r="L1501" s="25" t="s">
        <v>138</v>
      </c>
      <c r="M1501" s="101"/>
      <c r="N1501">
        <v>135</v>
      </c>
      <c r="O1501">
        <v>133</v>
      </c>
      <c r="P1501">
        <v>1184</v>
      </c>
      <c r="S1501">
        <v>3.6</v>
      </c>
      <c r="U1501" s="32" t="str">
        <f>VLOOKUP(AF1501, method!$A$1:$B$15, 2, 0)</f>
        <v>中前</v>
      </c>
      <c r="V1501">
        <v>1600</v>
      </c>
      <c r="W1501">
        <v>1</v>
      </c>
      <c r="X1501">
        <v>14</v>
      </c>
      <c r="Y1501">
        <v>2</v>
      </c>
      <c r="Z1501">
        <v>26</v>
      </c>
      <c r="AA1501" s="39" t="s">
        <v>430</v>
      </c>
      <c r="AB1501" s="35" t="s">
        <v>370</v>
      </c>
      <c r="AC1501" t="s">
        <v>803</v>
      </c>
      <c r="AD1501">
        <v>76</v>
      </c>
      <c r="AE1501" s="37" t="s">
        <v>436</v>
      </c>
      <c r="AF1501">
        <v>6</v>
      </c>
      <c r="AG1501">
        <v>7</v>
      </c>
      <c r="AH1501">
        <v>7</v>
      </c>
      <c r="AI1501">
        <v>4</v>
      </c>
      <c r="AL1501" t="s">
        <v>24</v>
      </c>
      <c r="AX1501" t="s">
        <v>1398</v>
      </c>
    </row>
    <row r="1502" spans="1:50" hidden="1" x14ac:dyDescent="0.25">
      <c r="A1502" s="25" t="s">
        <v>290</v>
      </c>
      <c r="B1502" s="25" t="s">
        <v>291</v>
      </c>
      <c r="C1502">
        <v>33.82</v>
      </c>
      <c r="D1502">
        <v>34.119999999999997</v>
      </c>
      <c r="E1502" s="107">
        <v>1</v>
      </c>
      <c r="F1502" s="90"/>
      <c r="G1502">
        <v>6</v>
      </c>
      <c r="H1502">
        <v>10</v>
      </c>
      <c r="J1502" s="50" t="s">
        <v>46</v>
      </c>
      <c r="K1502" s="75" t="s">
        <v>346</v>
      </c>
      <c r="L1502" s="25" t="s">
        <v>138</v>
      </c>
      <c r="M1502" s="101"/>
      <c r="N1502">
        <v>135</v>
      </c>
      <c r="O1502">
        <v>120</v>
      </c>
      <c r="P1502">
        <v>1195</v>
      </c>
      <c r="S1502">
        <v>5.4</v>
      </c>
      <c r="U1502" s="33" t="str">
        <f>VLOOKUP(AF1502, method!$A$1:$B$15, 2, 0)</f>
        <v>留後</v>
      </c>
      <c r="V1502">
        <v>1600</v>
      </c>
      <c r="W1502">
        <v>1</v>
      </c>
      <c r="X1502">
        <v>1</v>
      </c>
      <c r="Y1502">
        <v>2</v>
      </c>
      <c r="Z1502">
        <v>26</v>
      </c>
      <c r="AA1502" s="39" t="s">
        <v>390</v>
      </c>
      <c r="AB1502" s="35" t="s">
        <v>377</v>
      </c>
      <c r="AC1502">
        <v>3</v>
      </c>
      <c r="AD1502">
        <v>68</v>
      </c>
      <c r="AE1502" s="38" t="s">
        <v>461</v>
      </c>
      <c r="AF1502">
        <v>11</v>
      </c>
      <c r="AG1502">
        <v>11</v>
      </c>
      <c r="AH1502">
        <v>13</v>
      </c>
      <c r="AI1502">
        <v>1</v>
      </c>
      <c r="AL1502" t="s">
        <v>24</v>
      </c>
      <c r="AX1502" t="s">
        <v>1398</v>
      </c>
    </row>
    <row r="1503" spans="1:50" x14ac:dyDescent="0.25">
      <c r="A1503" s="25" t="s">
        <v>290</v>
      </c>
      <c r="B1503" s="28" t="s">
        <v>299</v>
      </c>
      <c r="C1503">
        <v>21.2</v>
      </c>
      <c r="D1503">
        <v>20.7</v>
      </c>
      <c r="E1503" s="107">
        <v>2</v>
      </c>
      <c r="F1503" s="90"/>
      <c r="G1503">
        <v>2</v>
      </c>
      <c r="H1503">
        <v>10</v>
      </c>
      <c r="J1503" s="62" t="s">
        <v>154</v>
      </c>
      <c r="K1503" s="62" t="s">
        <v>154</v>
      </c>
      <c r="L1503" s="18" t="s">
        <v>74</v>
      </c>
      <c r="M1503" s="94"/>
      <c r="N1503">
        <v>131</v>
      </c>
      <c r="O1503">
        <v>133</v>
      </c>
      <c r="P1503">
        <v>1134</v>
      </c>
      <c r="S1503">
        <v>9.8000000000000007</v>
      </c>
      <c r="U1503" s="30" t="str">
        <f>VLOOKUP(AF1503, method!$A$1:$B$15, 2, 0)</f>
        <v>放頭</v>
      </c>
      <c r="V1503" s="42">
        <v>1400</v>
      </c>
      <c r="W1503">
        <v>1</v>
      </c>
      <c r="X1503">
        <v>27</v>
      </c>
      <c r="Y1503">
        <v>6</v>
      </c>
      <c r="Z1503">
        <v>26</v>
      </c>
      <c r="AA1503" s="39" t="s">
        <v>394</v>
      </c>
      <c r="AB1503" s="35" t="s">
        <v>377</v>
      </c>
      <c r="AC1503">
        <v>3</v>
      </c>
      <c r="AD1503">
        <v>73</v>
      </c>
      <c r="AE1503" s="38" t="s">
        <v>470</v>
      </c>
      <c r="AF1503">
        <v>3</v>
      </c>
      <c r="AG1503">
        <v>2</v>
      </c>
      <c r="AH1503">
        <v>2</v>
      </c>
      <c r="AI1503">
        <v>2</v>
      </c>
      <c r="AL1503" t="s">
        <v>103</v>
      </c>
    </row>
    <row r="1504" spans="1:50" hidden="1" x14ac:dyDescent="0.25">
      <c r="A1504" s="25" t="s">
        <v>290</v>
      </c>
      <c r="B1504" s="25" t="s">
        <v>291</v>
      </c>
      <c r="C1504">
        <v>22.43</v>
      </c>
      <c r="D1504">
        <v>22.630000000000003</v>
      </c>
      <c r="E1504">
        <v>7</v>
      </c>
      <c r="G1504">
        <v>6</v>
      </c>
      <c r="H1504">
        <v>14</v>
      </c>
      <c r="J1504" s="50" t="s">
        <v>46</v>
      </c>
      <c r="K1504" s="60" t="s">
        <v>125</v>
      </c>
      <c r="L1504" s="25" t="s">
        <v>138</v>
      </c>
      <c r="M1504" s="101"/>
      <c r="N1504">
        <v>135</v>
      </c>
      <c r="O1504">
        <v>116</v>
      </c>
      <c r="P1504">
        <v>1207</v>
      </c>
      <c r="S1504">
        <v>12</v>
      </c>
      <c r="U1504" s="33" t="str">
        <f>VLOOKUP(AF1504, method!$A$1:$B$15, 2, 0)</f>
        <v>留後</v>
      </c>
      <c r="V1504" s="42">
        <v>1400</v>
      </c>
      <c r="W1504">
        <v>1</v>
      </c>
      <c r="X1504">
        <v>7</v>
      </c>
      <c r="Y1504">
        <v>12</v>
      </c>
      <c r="Z1504">
        <v>25</v>
      </c>
      <c r="AA1504" s="39" t="s">
        <v>430</v>
      </c>
      <c r="AB1504" s="35" t="s">
        <v>377</v>
      </c>
      <c r="AC1504">
        <v>3</v>
      </c>
      <c r="AD1504">
        <v>61</v>
      </c>
      <c r="AE1504" s="37">
        <v>3</v>
      </c>
      <c r="AF1504">
        <v>14</v>
      </c>
      <c r="AG1504">
        <v>14</v>
      </c>
      <c r="AH1504">
        <v>13</v>
      </c>
      <c r="AI1504">
        <v>7</v>
      </c>
      <c r="AL1504" t="s">
        <v>24</v>
      </c>
      <c r="AX1504" t="s">
        <v>1398</v>
      </c>
    </row>
    <row r="1505" spans="1:50" hidden="1" x14ac:dyDescent="0.25">
      <c r="A1505" s="25" t="s">
        <v>290</v>
      </c>
      <c r="B1505" s="25" t="s">
        <v>291</v>
      </c>
      <c r="C1505">
        <v>23.37</v>
      </c>
      <c r="D1505">
        <v>23.970000000000002</v>
      </c>
      <c r="E1505">
        <v>6</v>
      </c>
      <c r="G1505">
        <v>6</v>
      </c>
      <c r="H1505">
        <v>9</v>
      </c>
      <c r="J1505" s="50" t="s">
        <v>46</v>
      </c>
      <c r="K1505" s="62" t="s">
        <v>154</v>
      </c>
      <c r="L1505" s="25" t="s">
        <v>138</v>
      </c>
      <c r="M1505" s="101"/>
      <c r="N1505">
        <v>135</v>
      </c>
      <c r="O1505">
        <v>116</v>
      </c>
      <c r="P1505">
        <v>1208</v>
      </c>
      <c r="S1505">
        <v>3.4</v>
      </c>
      <c r="U1505" s="33" t="str">
        <f>VLOOKUP(AF1505, method!$A$1:$B$15, 2, 0)</f>
        <v>留後</v>
      </c>
      <c r="V1505" s="42">
        <v>1400</v>
      </c>
      <c r="W1505">
        <v>1</v>
      </c>
      <c r="X1505">
        <v>9</v>
      </c>
      <c r="Y1505">
        <v>11</v>
      </c>
      <c r="Z1505">
        <v>25</v>
      </c>
      <c r="AA1505" s="39" t="s">
        <v>430</v>
      </c>
      <c r="AB1505" s="35" t="s">
        <v>377</v>
      </c>
      <c r="AC1505">
        <v>3</v>
      </c>
      <c r="AD1505">
        <v>61</v>
      </c>
      <c r="AE1505" s="37" t="s">
        <v>436</v>
      </c>
      <c r="AF1505">
        <v>12</v>
      </c>
      <c r="AG1505">
        <v>11</v>
      </c>
      <c r="AH1505">
        <v>11</v>
      </c>
      <c r="AI1505">
        <v>6</v>
      </c>
      <c r="AL1505" t="s">
        <v>24</v>
      </c>
      <c r="AX1505" t="s">
        <v>1398</v>
      </c>
    </row>
    <row r="1506" spans="1:50" hidden="1" x14ac:dyDescent="0.25">
      <c r="A1506" s="25" t="s">
        <v>290</v>
      </c>
      <c r="B1506" s="25" t="s">
        <v>291</v>
      </c>
      <c r="C1506">
        <v>21.15</v>
      </c>
      <c r="D1506">
        <v>21.25</v>
      </c>
      <c r="E1506" s="15">
        <v>1</v>
      </c>
      <c r="F1506" s="90"/>
      <c r="G1506">
        <v>6</v>
      </c>
      <c r="H1506">
        <v>12</v>
      </c>
      <c r="J1506" s="50" t="s">
        <v>46</v>
      </c>
      <c r="K1506" s="75" t="s">
        <v>346</v>
      </c>
      <c r="L1506" s="25" t="s">
        <v>138</v>
      </c>
      <c r="M1506" s="101"/>
      <c r="N1506">
        <v>135</v>
      </c>
      <c r="O1506">
        <v>126</v>
      </c>
      <c r="P1506">
        <v>1190</v>
      </c>
      <c r="S1506">
        <v>4.9000000000000004</v>
      </c>
      <c r="U1506" s="31" t="str">
        <f>VLOOKUP(AF1506, method!$A$1:$B$15, 2, 0)</f>
        <v>中後</v>
      </c>
      <c r="V1506" s="42">
        <v>1400</v>
      </c>
      <c r="W1506">
        <v>1</v>
      </c>
      <c r="X1506">
        <v>19</v>
      </c>
      <c r="Y1506">
        <v>10</v>
      </c>
      <c r="Z1506">
        <v>25</v>
      </c>
      <c r="AA1506" s="39" t="s">
        <v>430</v>
      </c>
      <c r="AB1506" s="35" t="s">
        <v>370</v>
      </c>
      <c r="AC1506">
        <v>4</v>
      </c>
      <c r="AD1506">
        <v>53</v>
      </c>
      <c r="AE1506" s="38" t="s">
        <v>468</v>
      </c>
      <c r="AF1506">
        <v>9</v>
      </c>
      <c r="AG1506">
        <v>10</v>
      </c>
      <c r="AH1506">
        <v>9</v>
      </c>
      <c r="AI1506">
        <v>1</v>
      </c>
      <c r="AL1506" t="s">
        <v>24</v>
      </c>
      <c r="AX1506" t="s">
        <v>1398</v>
      </c>
    </row>
    <row r="1507" spans="1:50" hidden="1" x14ac:dyDescent="0.25">
      <c r="A1507" s="25" t="s">
        <v>290</v>
      </c>
      <c r="B1507" s="25" t="s">
        <v>291</v>
      </c>
      <c r="C1507">
        <v>21.71</v>
      </c>
      <c r="D1507">
        <v>21.810000000000002</v>
      </c>
      <c r="E1507" s="15">
        <v>1</v>
      </c>
      <c r="F1507" s="90"/>
      <c r="G1507">
        <v>6</v>
      </c>
      <c r="H1507">
        <v>14</v>
      </c>
      <c r="J1507" s="50" t="s">
        <v>46</v>
      </c>
      <c r="K1507" s="75" t="s">
        <v>346</v>
      </c>
      <c r="L1507" s="25" t="s">
        <v>138</v>
      </c>
      <c r="M1507" s="101"/>
      <c r="N1507">
        <v>135</v>
      </c>
      <c r="O1507">
        <v>119</v>
      </c>
      <c r="P1507">
        <v>1200</v>
      </c>
      <c r="S1507">
        <v>5.7</v>
      </c>
      <c r="U1507" s="31" t="str">
        <f>VLOOKUP(AF1507, method!$A$1:$B$15, 2, 0)</f>
        <v>中後</v>
      </c>
      <c r="V1507" s="42">
        <v>1400</v>
      </c>
      <c r="W1507">
        <v>1</v>
      </c>
      <c r="X1507">
        <v>28</v>
      </c>
      <c r="Y1507">
        <v>9</v>
      </c>
      <c r="Z1507">
        <v>25</v>
      </c>
      <c r="AA1507" s="39" t="s">
        <v>430</v>
      </c>
      <c r="AB1507" s="35" t="s">
        <v>370</v>
      </c>
      <c r="AC1507">
        <v>4</v>
      </c>
      <c r="AD1507">
        <v>45</v>
      </c>
      <c r="AE1507" s="38">
        <v>1</v>
      </c>
      <c r="AF1507">
        <v>9</v>
      </c>
      <c r="AG1507">
        <v>13</v>
      </c>
      <c r="AH1507">
        <v>14</v>
      </c>
      <c r="AI1507">
        <v>1</v>
      </c>
      <c r="AL1507" t="s">
        <v>24</v>
      </c>
      <c r="AX1507" t="s">
        <v>1398</v>
      </c>
    </row>
    <row r="1508" spans="1:50" hidden="1" x14ac:dyDescent="0.25">
      <c r="A1508" s="25" t="s">
        <v>290</v>
      </c>
      <c r="B1508" s="25" t="s">
        <v>291</v>
      </c>
      <c r="C1508">
        <v>10.29</v>
      </c>
      <c r="D1508">
        <v>10.79</v>
      </c>
      <c r="E1508" s="15">
        <v>3</v>
      </c>
      <c r="F1508" s="90"/>
      <c r="G1508">
        <v>6</v>
      </c>
      <c r="H1508">
        <v>7</v>
      </c>
      <c r="J1508" s="50" t="s">
        <v>46</v>
      </c>
      <c r="K1508" s="62" t="s">
        <v>154</v>
      </c>
      <c r="L1508" s="25" t="s">
        <v>138</v>
      </c>
      <c r="M1508" s="101"/>
      <c r="N1508">
        <v>135</v>
      </c>
      <c r="O1508">
        <v>120</v>
      </c>
      <c r="P1508">
        <v>1177</v>
      </c>
      <c r="S1508">
        <v>3.4</v>
      </c>
      <c r="U1508" s="31" t="str">
        <f>VLOOKUP(AF1508, method!$A$1:$B$15, 2, 0)</f>
        <v>中後</v>
      </c>
      <c r="V1508">
        <v>1200</v>
      </c>
      <c r="W1508">
        <v>1</v>
      </c>
      <c r="X1508">
        <v>10</v>
      </c>
      <c r="Y1508">
        <v>9</v>
      </c>
      <c r="Z1508">
        <v>25</v>
      </c>
      <c r="AA1508" s="40" t="s">
        <v>376</v>
      </c>
      <c r="AB1508" s="35" t="s">
        <v>377</v>
      </c>
      <c r="AC1508">
        <v>4</v>
      </c>
      <c r="AD1508">
        <v>45</v>
      </c>
      <c r="AE1508" s="38" t="s">
        <v>511</v>
      </c>
      <c r="AF1508">
        <v>9</v>
      </c>
      <c r="AG1508">
        <v>9</v>
      </c>
      <c r="AH1508">
        <v>3</v>
      </c>
      <c r="AL1508" t="s">
        <v>783</v>
      </c>
      <c r="AX1508" t="s">
        <v>1398</v>
      </c>
    </row>
    <row r="1509" spans="1:50" hidden="1" x14ac:dyDescent="0.25">
      <c r="A1509" s="25" t="s">
        <v>290</v>
      </c>
      <c r="B1509" s="25" t="s">
        <v>291</v>
      </c>
      <c r="C1509">
        <v>9.4700000000000006</v>
      </c>
      <c r="D1509">
        <v>9.9700000000000006</v>
      </c>
      <c r="E1509" s="15">
        <v>3</v>
      </c>
      <c r="F1509" s="90"/>
      <c r="G1509">
        <v>6</v>
      </c>
      <c r="H1509">
        <v>5</v>
      </c>
      <c r="J1509" s="50" t="s">
        <v>46</v>
      </c>
      <c r="K1509" s="61" t="s">
        <v>128</v>
      </c>
      <c r="L1509" s="25" t="s">
        <v>138</v>
      </c>
      <c r="M1509" s="101"/>
      <c r="N1509">
        <v>135</v>
      </c>
      <c r="O1509">
        <v>121</v>
      </c>
      <c r="P1509">
        <v>1179</v>
      </c>
      <c r="S1509">
        <v>2.9</v>
      </c>
      <c r="U1509" s="30" t="str">
        <f>VLOOKUP(AF1509, method!$A$1:$B$15, 2, 0)</f>
        <v>放頭</v>
      </c>
      <c r="V1509">
        <v>1200</v>
      </c>
      <c r="W1509">
        <v>1</v>
      </c>
      <c r="X1509">
        <v>16</v>
      </c>
      <c r="Y1509">
        <v>7</v>
      </c>
      <c r="Z1509">
        <v>25</v>
      </c>
      <c r="AA1509" s="40" t="s">
        <v>426</v>
      </c>
      <c r="AB1509" s="35" t="s">
        <v>370</v>
      </c>
      <c r="AC1509">
        <v>4</v>
      </c>
      <c r="AD1509">
        <v>46</v>
      </c>
      <c r="AE1509" s="37" t="s">
        <v>436</v>
      </c>
      <c r="AF1509">
        <v>3</v>
      </c>
      <c r="AG1509">
        <v>2</v>
      </c>
      <c r="AH1509">
        <v>3</v>
      </c>
      <c r="AL1509" t="s">
        <v>786</v>
      </c>
      <c r="AX1509" t="s">
        <v>1398</v>
      </c>
    </row>
    <row r="1510" spans="1:50" hidden="1" x14ac:dyDescent="0.25">
      <c r="A1510" s="25" t="s">
        <v>290</v>
      </c>
      <c r="B1510" s="25" t="s">
        <v>291</v>
      </c>
      <c r="C1510">
        <v>21.93</v>
      </c>
      <c r="D1510">
        <v>22.03</v>
      </c>
      <c r="E1510" s="15">
        <v>2</v>
      </c>
      <c r="F1510" s="90"/>
      <c r="G1510">
        <v>6</v>
      </c>
      <c r="H1510">
        <v>14</v>
      </c>
      <c r="J1510" s="50" t="s">
        <v>46</v>
      </c>
      <c r="K1510" s="61" t="s">
        <v>128</v>
      </c>
      <c r="L1510" s="25" t="s">
        <v>138</v>
      </c>
      <c r="M1510" s="101"/>
      <c r="N1510">
        <v>135</v>
      </c>
      <c r="O1510">
        <v>120</v>
      </c>
      <c r="P1510">
        <v>1195</v>
      </c>
      <c r="S1510">
        <v>25</v>
      </c>
      <c r="U1510" s="31" t="str">
        <f>VLOOKUP(AF1510, method!$A$1:$B$15, 2, 0)</f>
        <v>中後</v>
      </c>
      <c r="V1510" s="42">
        <v>1400</v>
      </c>
      <c r="W1510">
        <v>1</v>
      </c>
      <c r="X1510">
        <v>28</v>
      </c>
      <c r="Y1510">
        <v>6</v>
      </c>
      <c r="Z1510">
        <v>25</v>
      </c>
      <c r="AA1510" s="39" t="s">
        <v>394</v>
      </c>
      <c r="AB1510" s="35" t="s">
        <v>377</v>
      </c>
      <c r="AC1510">
        <v>4</v>
      </c>
      <c r="AD1510">
        <v>45</v>
      </c>
      <c r="AE1510" s="38" t="s">
        <v>468</v>
      </c>
      <c r="AF1510">
        <v>9</v>
      </c>
      <c r="AG1510">
        <v>5</v>
      </c>
      <c r="AH1510">
        <v>4</v>
      </c>
      <c r="AI1510">
        <v>2</v>
      </c>
      <c r="AL1510" t="s">
        <v>786</v>
      </c>
      <c r="AX1510" t="s">
        <v>1398</v>
      </c>
    </row>
    <row r="1511" spans="1:50" hidden="1" x14ac:dyDescent="0.25">
      <c r="A1511" s="25" t="s">
        <v>290</v>
      </c>
      <c r="B1511" s="25" t="s">
        <v>291</v>
      </c>
      <c r="C1511">
        <v>40.700000000000003</v>
      </c>
      <c r="D1511">
        <v>41.300000000000004</v>
      </c>
      <c r="E1511">
        <v>5</v>
      </c>
      <c r="G1511">
        <v>6</v>
      </c>
      <c r="H1511">
        <v>2</v>
      </c>
      <c r="J1511" s="50" t="s">
        <v>46</v>
      </c>
      <c r="K1511" s="53" t="s">
        <v>60</v>
      </c>
      <c r="L1511" s="25" t="s">
        <v>138</v>
      </c>
      <c r="M1511" s="101"/>
      <c r="N1511">
        <v>135</v>
      </c>
      <c r="O1511">
        <v>122</v>
      </c>
      <c r="P1511">
        <v>1183</v>
      </c>
      <c r="S1511">
        <v>4.8</v>
      </c>
      <c r="U1511" s="32" t="str">
        <f>VLOOKUP(AF1511, method!$A$1:$B$15, 2, 0)</f>
        <v>中前</v>
      </c>
      <c r="V1511">
        <v>1650</v>
      </c>
      <c r="W1511">
        <v>1</v>
      </c>
      <c r="X1511">
        <v>16</v>
      </c>
      <c r="Y1511">
        <v>4</v>
      </c>
      <c r="Z1511">
        <v>25</v>
      </c>
      <c r="AA1511" s="40" t="s">
        <v>426</v>
      </c>
      <c r="AB1511" s="35" t="s">
        <v>370</v>
      </c>
      <c r="AC1511">
        <v>4</v>
      </c>
      <c r="AD1511">
        <v>47</v>
      </c>
      <c r="AE1511" s="37" t="s">
        <v>436</v>
      </c>
      <c r="AF1511">
        <v>6</v>
      </c>
      <c r="AG1511">
        <v>5</v>
      </c>
      <c r="AH1511">
        <v>4</v>
      </c>
      <c r="AI1511">
        <v>5</v>
      </c>
      <c r="AL1511" t="s">
        <v>787</v>
      </c>
      <c r="AX1511" t="s">
        <v>1398</v>
      </c>
    </row>
    <row r="1512" spans="1:50" hidden="1" x14ac:dyDescent="0.25">
      <c r="A1512" s="25" t="s">
        <v>290</v>
      </c>
      <c r="B1512" s="25" t="s">
        <v>291</v>
      </c>
      <c r="C1512">
        <v>21.84</v>
      </c>
      <c r="D1512">
        <v>22.24</v>
      </c>
      <c r="E1512">
        <v>7</v>
      </c>
      <c r="G1512">
        <v>6</v>
      </c>
      <c r="H1512">
        <v>6</v>
      </c>
      <c r="J1512" s="50" t="s">
        <v>46</v>
      </c>
      <c r="K1512" s="53" t="s">
        <v>60</v>
      </c>
      <c r="L1512" s="25" t="s">
        <v>138</v>
      </c>
      <c r="M1512" s="101"/>
      <c r="N1512">
        <v>135</v>
      </c>
      <c r="O1512">
        <v>124</v>
      </c>
      <c r="P1512">
        <v>1186</v>
      </c>
      <c r="S1512">
        <v>5.0999999999999996</v>
      </c>
      <c r="U1512" s="32" t="str">
        <f>VLOOKUP(AF1512, method!$A$1:$B$15, 2, 0)</f>
        <v>中前</v>
      </c>
      <c r="V1512" s="42">
        <v>1400</v>
      </c>
      <c r="W1512">
        <v>1</v>
      </c>
      <c r="X1512">
        <v>23</v>
      </c>
      <c r="Y1512">
        <v>3</v>
      </c>
      <c r="Z1512">
        <v>25</v>
      </c>
      <c r="AA1512" s="39" t="s">
        <v>369</v>
      </c>
      <c r="AB1512" s="35" t="s">
        <v>370</v>
      </c>
      <c r="AC1512">
        <v>4</v>
      </c>
      <c r="AD1512">
        <v>49</v>
      </c>
      <c r="AE1512" s="38" t="s">
        <v>517</v>
      </c>
      <c r="AF1512">
        <v>6</v>
      </c>
      <c r="AG1512">
        <v>4</v>
      </c>
      <c r="AH1512">
        <v>3</v>
      </c>
      <c r="AI1512">
        <v>7</v>
      </c>
      <c r="AL1512" t="s">
        <v>24</v>
      </c>
      <c r="AX1512" t="s">
        <v>1398</v>
      </c>
    </row>
    <row r="1513" spans="1:50" hidden="1" x14ac:dyDescent="0.25">
      <c r="A1513" s="25" t="s">
        <v>290</v>
      </c>
      <c r="B1513" s="25" t="s">
        <v>291</v>
      </c>
      <c r="C1513">
        <v>34.880000000000003</v>
      </c>
      <c r="D1513">
        <v>34.979999999999997</v>
      </c>
      <c r="E1513">
        <v>5</v>
      </c>
      <c r="G1513">
        <v>6</v>
      </c>
      <c r="H1513">
        <v>10</v>
      </c>
      <c r="J1513" s="50" t="s">
        <v>46</v>
      </c>
      <c r="K1513" s="53" t="s">
        <v>60</v>
      </c>
      <c r="L1513" s="25" t="s">
        <v>138</v>
      </c>
      <c r="M1513" s="101"/>
      <c r="N1513">
        <v>135</v>
      </c>
      <c r="O1513">
        <v>126</v>
      </c>
      <c r="P1513">
        <v>1191</v>
      </c>
      <c r="S1513">
        <v>6.5</v>
      </c>
      <c r="U1513" s="31" t="str">
        <f>VLOOKUP(AF1513, method!$A$1:$B$15, 2, 0)</f>
        <v>中後</v>
      </c>
      <c r="V1513">
        <v>1600</v>
      </c>
      <c r="W1513">
        <v>1</v>
      </c>
      <c r="X1513">
        <v>9</v>
      </c>
      <c r="Y1513">
        <v>3</v>
      </c>
      <c r="Z1513">
        <v>25</v>
      </c>
      <c r="AA1513" s="39" t="s">
        <v>413</v>
      </c>
      <c r="AB1513" s="35" t="s">
        <v>370</v>
      </c>
      <c r="AC1513">
        <v>4</v>
      </c>
      <c r="AD1513">
        <v>51</v>
      </c>
      <c r="AE1513" s="37">
        <v>3</v>
      </c>
      <c r="AF1513">
        <v>8</v>
      </c>
      <c r="AG1513">
        <v>8</v>
      </c>
      <c r="AH1513">
        <v>7</v>
      </c>
      <c r="AI1513">
        <v>5</v>
      </c>
      <c r="AL1513" t="s">
        <v>24</v>
      </c>
      <c r="AX1513" t="s">
        <v>1398</v>
      </c>
    </row>
    <row r="1514" spans="1:50" hidden="1" x14ac:dyDescent="0.25">
      <c r="A1514" s="25" t="s">
        <v>290</v>
      </c>
      <c r="B1514" s="25" t="s">
        <v>291</v>
      </c>
      <c r="C1514">
        <v>22.66</v>
      </c>
      <c r="D1514">
        <v>22.76</v>
      </c>
      <c r="E1514">
        <v>4</v>
      </c>
      <c r="G1514">
        <v>6</v>
      </c>
      <c r="H1514">
        <v>12</v>
      </c>
      <c r="J1514" s="50" t="s">
        <v>46</v>
      </c>
      <c r="K1514" s="53" t="s">
        <v>60</v>
      </c>
      <c r="L1514" s="25" t="s">
        <v>138</v>
      </c>
      <c r="M1514" s="101"/>
      <c r="N1514">
        <v>135</v>
      </c>
      <c r="O1514">
        <v>127</v>
      </c>
      <c r="P1514">
        <v>1194</v>
      </c>
      <c r="S1514">
        <v>11</v>
      </c>
      <c r="U1514" s="33" t="str">
        <f>VLOOKUP(AF1514, method!$A$1:$B$15, 2, 0)</f>
        <v>留後</v>
      </c>
      <c r="V1514" s="42">
        <v>1400</v>
      </c>
      <c r="W1514">
        <v>1</v>
      </c>
      <c r="X1514">
        <v>23</v>
      </c>
      <c r="Y1514">
        <v>2</v>
      </c>
      <c r="Z1514">
        <v>25</v>
      </c>
      <c r="AA1514" s="39" t="s">
        <v>369</v>
      </c>
      <c r="AB1514" s="35" t="s">
        <v>377</v>
      </c>
      <c r="AC1514">
        <v>4</v>
      </c>
      <c r="AD1514">
        <v>52</v>
      </c>
      <c r="AE1514" s="37">
        <v>3</v>
      </c>
      <c r="AF1514">
        <v>14</v>
      </c>
      <c r="AG1514">
        <v>14</v>
      </c>
      <c r="AH1514">
        <v>14</v>
      </c>
      <c r="AI1514">
        <v>4</v>
      </c>
      <c r="AL1514" t="s">
        <v>24</v>
      </c>
      <c r="AX1514" t="s">
        <v>1398</v>
      </c>
    </row>
    <row r="1515" spans="1:50" hidden="1" x14ac:dyDescent="0.25">
      <c r="A1515" s="25" t="s">
        <v>290</v>
      </c>
      <c r="B1515" s="25" t="s">
        <v>291</v>
      </c>
      <c r="C1515">
        <v>22.79</v>
      </c>
      <c r="D1515">
        <v>22.99</v>
      </c>
      <c r="E1515">
        <v>5</v>
      </c>
      <c r="G1515">
        <v>6</v>
      </c>
      <c r="H1515">
        <v>8</v>
      </c>
      <c r="J1515" s="50" t="s">
        <v>46</v>
      </c>
      <c r="K1515" s="53" t="s">
        <v>60</v>
      </c>
      <c r="L1515" s="25" t="s">
        <v>138</v>
      </c>
      <c r="M1515" s="101"/>
      <c r="N1515">
        <v>135</v>
      </c>
      <c r="O1515">
        <v>129</v>
      </c>
      <c r="P1515">
        <v>1205</v>
      </c>
      <c r="S1515">
        <v>8</v>
      </c>
      <c r="U1515" s="31" t="str">
        <f>VLOOKUP(AF1515, method!$A$1:$B$15, 2, 0)</f>
        <v>中後</v>
      </c>
      <c r="V1515" s="42">
        <v>1400</v>
      </c>
      <c r="W1515">
        <v>1</v>
      </c>
      <c r="X1515">
        <v>9</v>
      </c>
      <c r="Y1515">
        <v>2</v>
      </c>
      <c r="Z1515">
        <v>25</v>
      </c>
      <c r="AA1515" s="39" t="s">
        <v>413</v>
      </c>
      <c r="AB1515" s="35" t="s">
        <v>377</v>
      </c>
      <c r="AC1515">
        <v>4</v>
      </c>
      <c r="AD1515">
        <v>52</v>
      </c>
      <c r="AE1515" s="38" t="s">
        <v>447</v>
      </c>
      <c r="AF1515">
        <v>10</v>
      </c>
      <c r="AG1515">
        <v>10</v>
      </c>
      <c r="AH1515">
        <v>12</v>
      </c>
      <c r="AI1515">
        <v>5</v>
      </c>
      <c r="AL1515" t="s">
        <v>411</v>
      </c>
      <c r="AX1515" t="s">
        <v>1398</v>
      </c>
    </row>
    <row r="1516" spans="1:50" hidden="1" x14ac:dyDescent="0.25">
      <c r="A1516" s="25" t="s">
        <v>290</v>
      </c>
      <c r="B1516" s="26" t="s">
        <v>293</v>
      </c>
      <c r="C1516">
        <v>34.5</v>
      </c>
      <c r="D1516">
        <v>34.800000000000004</v>
      </c>
      <c r="E1516" s="106">
        <v>7</v>
      </c>
      <c r="G1516">
        <v>7</v>
      </c>
      <c r="H1516">
        <v>1</v>
      </c>
      <c r="J1516" s="60" t="s">
        <v>125</v>
      </c>
      <c r="K1516" s="60" t="s">
        <v>125</v>
      </c>
      <c r="L1516" s="17" t="s">
        <v>90</v>
      </c>
      <c r="M1516" s="93"/>
      <c r="N1516">
        <v>133</v>
      </c>
      <c r="O1516">
        <v>129</v>
      </c>
      <c r="P1516">
        <v>1148</v>
      </c>
      <c r="S1516">
        <v>8.9</v>
      </c>
      <c r="U1516" s="30" t="str">
        <f>VLOOKUP(AF1516, method!$A$1:$B$15, 2, 0)</f>
        <v>放頭</v>
      </c>
      <c r="V1516">
        <v>1600</v>
      </c>
      <c r="W1516">
        <v>1</v>
      </c>
      <c r="X1516">
        <v>12</v>
      </c>
      <c r="Y1516">
        <v>7</v>
      </c>
      <c r="Z1516">
        <v>26</v>
      </c>
      <c r="AA1516" s="39" t="s">
        <v>369</v>
      </c>
      <c r="AB1516" s="35" t="s">
        <v>370</v>
      </c>
      <c r="AC1516">
        <v>3</v>
      </c>
      <c r="AD1516">
        <v>77</v>
      </c>
      <c r="AE1516" s="37" t="s">
        <v>423</v>
      </c>
      <c r="AF1516">
        <v>3</v>
      </c>
      <c r="AG1516">
        <v>4</v>
      </c>
      <c r="AH1516">
        <v>5</v>
      </c>
      <c r="AI1516">
        <v>7</v>
      </c>
      <c r="AL1516" t="s">
        <v>294</v>
      </c>
      <c r="AX1516" t="s">
        <v>1398</v>
      </c>
    </row>
    <row r="1517" spans="1:50" x14ac:dyDescent="0.25">
      <c r="A1517" s="25" t="s">
        <v>290</v>
      </c>
      <c r="B1517" s="28" t="s">
        <v>299</v>
      </c>
      <c r="C1517">
        <v>21.38</v>
      </c>
      <c r="D1517">
        <v>21.48</v>
      </c>
      <c r="E1517" s="107">
        <v>1</v>
      </c>
      <c r="F1517" s="90"/>
      <c r="G1517">
        <v>2</v>
      </c>
      <c r="H1517">
        <v>2</v>
      </c>
      <c r="J1517" s="62" t="s">
        <v>154</v>
      </c>
      <c r="K1517" s="62" t="s">
        <v>154</v>
      </c>
      <c r="L1517" s="18" t="s">
        <v>74</v>
      </c>
      <c r="M1517" s="94"/>
      <c r="N1517">
        <v>131</v>
      </c>
      <c r="O1517">
        <v>128</v>
      </c>
      <c r="P1517">
        <v>1134</v>
      </c>
      <c r="S1517">
        <v>3.2</v>
      </c>
      <c r="U1517" s="30" t="str">
        <f>VLOOKUP(AF1517, method!$A$1:$B$15, 2, 0)</f>
        <v>放頭</v>
      </c>
      <c r="V1517" s="42">
        <v>1400</v>
      </c>
      <c r="W1517">
        <v>1</v>
      </c>
      <c r="X1517">
        <v>19</v>
      </c>
      <c r="Y1517">
        <v>2</v>
      </c>
      <c r="Z1517">
        <v>26</v>
      </c>
      <c r="AA1517" s="39" t="s">
        <v>369</v>
      </c>
      <c r="AB1517" s="35" t="s">
        <v>377</v>
      </c>
      <c r="AC1517">
        <v>4</v>
      </c>
      <c r="AD1517">
        <v>53</v>
      </c>
      <c r="AE1517" s="38" t="s">
        <v>468</v>
      </c>
      <c r="AF1517">
        <v>1</v>
      </c>
      <c r="AG1517">
        <v>1</v>
      </c>
      <c r="AH1517">
        <v>1</v>
      </c>
      <c r="AI1517">
        <v>1</v>
      </c>
      <c r="AL1517" t="s">
        <v>103</v>
      </c>
    </row>
    <row r="1518" spans="1:50" x14ac:dyDescent="0.25">
      <c r="A1518" s="25" t="s">
        <v>290</v>
      </c>
      <c r="B1518" s="28" t="s">
        <v>299</v>
      </c>
      <c r="C1518">
        <v>21.38</v>
      </c>
      <c r="D1518">
        <v>21.38</v>
      </c>
      <c r="E1518" s="107">
        <v>2</v>
      </c>
      <c r="F1518" s="90"/>
      <c r="G1518">
        <v>2</v>
      </c>
      <c r="H1518">
        <v>8</v>
      </c>
      <c r="J1518" s="62" t="s">
        <v>154</v>
      </c>
      <c r="K1518" s="62" t="s">
        <v>154</v>
      </c>
      <c r="L1518" s="18" t="s">
        <v>74</v>
      </c>
      <c r="M1518" s="94"/>
      <c r="N1518">
        <v>131</v>
      </c>
      <c r="O1518">
        <v>126</v>
      </c>
      <c r="P1518">
        <v>1131</v>
      </c>
      <c r="S1518">
        <v>5.8</v>
      </c>
      <c r="U1518" s="30" t="str">
        <f>VLOOKUP(AF1518, method!$A$1:$B$15, 2, 0)</f>
        <v>放頭</v>
      </c>
      <c r="V1518" s="42">
        <v>1400</v>
      </c>
      <c r="W1518">
        <v>1</v>
      </c>
      <c r="X1518">
        <v>25</v>
      </c>
      <c r="Y1518">
        <v>1</v>
      </c>
      <c r="Z1518">
        <v>26</v>
      </c>
      <c r="AA1518" s="39" t="s">
        <v>384</v>
      </c>
      <c r="AB1518" s="35" t="s">
        <v>370</v>
      </c>
      <c r="AC1518">
        <v>4</v>
      </c>
      <c r="AD1518">
        <v>51</v>
      </c>
      <c r="AE1518" s="38" t="s">
        <v>463</v>
      </c>
      <c r="AF1518">
        <v>2</v>
      </c>
      <c r="AG1518">
        <v>1</v>
      </c>
      <c r="AH1518">
        <v>1</v>
      </c>
      <c r="AI1518">
        <v>2</v>
      </c>
      <c r="AL1518" t="s">
        <v>103</v>
      </c>
    </row>
    <row r="1519" spans="1:50" x14ac:dyDescent="0.25">
      <c r="A1519" s="25" t="s">
        <v>290</v>
      </c>
      <c r="B1519" s="28" t="s">
        <v>299</v>
      </c>
      <c r="C1519">
        <v>21.4</v>
      </c>
      <c r="D1519">
        <v>21.099999999999998</v>
      </c>
      <c r="E1519" s="107">
        <v>1</v>
      </c>
      <c r="F1519" s="90"/>
      <c r="G1519">
        <v>2</v>
      </c>
      <c r="H1519">
        <v>8</v>
      </c>
      <c r="J1519" s="62" t="s">
        <v>154</v>
      </c>
      <c r="K1519" s="62" t="s">
        <v>154</v>
      </c>
      <c r="L1519" s="18" t="s">
        <v>74</v>
      </c>
      <c r="M1519" s="94"/>
      <c r="N1519">
        <v>131</v>
      </c>
      <c r="O1519">
        <v>135</v>
      </c>
      <c r="P1519">
        <v>1132</v>
      </c>
      <c r="S1519">
        <v>6.3</v>
      </c>
      <c r="U1519" s="30" t="str">
        <f>VLOOKUP(AF1519, method!$A$1:$B$15, 2, 0)</f>
        <v>放頭</v>
      </c>
      <c r="V1519" s="42">
        <v>1400</v>
      </c>
      <c r="W1519">
        <v>1</v>
      </c>
      <c r="X1519">
        <v>22</v>
      </c>
      <c r="Y1519">
        <v>3</v>
      </c>
      <c r="Z1519">
        <v>26</v>
      </c>
      <c r="AA1519" s="39" t="s">
        <v>369</v>
      </c>
      <c r="AB1519" s="35" t="s">
        <v>370</v>
      </c>
      <c r="AC1519">
        <v>4</v>
      </c>
      <c r="AD1519">
        <v>60</v>
      </c>
      <c r="AE1519" s="38" t="s">
        <v>434</v>
      </c>
      <c r="AF1519">
        <v>3</v>
      </c>
      <c r="AG1519">
        <v>2</v>
      </c>
      <c r="AH1519">
        <v>2</v>
      </c>
      <c r="AI1519">
        <v>1</v>
      </c>
      <c r="AL1519" t="s">
        <v>103</v>
      </c>
    </row>
    <row r="1520" spans="1:50" x14ac:dyDescent="0.25">
      <c r="A1520" s="25" t="s">
        <v>290</v>
      </c>
      <c r="B1520" s="18" t="s">
        <v>303</v>
      </c>
      <c r="C1520">
        <v>21.4</v>
      </c>
      <c r="D1520">
        <v>21.299999999999997</v>
      </c>
      <c r="E1520" s="107">
        <v>3</v>
      </c>
      <c r="F1520" s="90"/>
      <c r="G1520">
        <v>10</v>
      </c>
      <c r="H1520">
        <v>9</v>
      </c>
      <c r="J1520" s="47" t="s">
        <v>32</v>
      </c>
      <c r="K1520" s="47" t="s">
        <v>32</v>
      </c>
      <c r="L1520" s="23" t="s">
        <v>47</v>
      </c>
      <c r="M1520" s="99"/>
      <c r="N1520">
        <v>129</v>
      </c>
      <c r="O1520">
        <v>131</v>
      </c>
      <c r="P1520">
        <v>1248</v>
      </c>
      <c r="S1520">
        <v>2.2999999999999998</v>
      </c>
      <c r="U1520" s="33" t="str">
        <f>VLOOKUP(AF1520, method!$A$1:$B$15, 2, 0)</f>
        <v>留後</v>
      </c>
      <c r="V1520" s="42">
        <v>1400</v>
      </c>
      <c r="W1520">
        <v>1</v>
      </c>
      <c r="X1520">
        <v>27</v>
      </c>
      <c r="Y1520">
        <v>6</v>
      </c>
      <c r="Z1520">
        <v>26</v>
      </c>
      <c r="AA1520" s="39" t="s">
        <v>394</v>
      </c>
      <c r="AB1520" s="35" t="s">
        <v>377</v>
      </c>
      <c r="AC1520">
        <v>3</v>
      </c>
      <c r="AD1520">
        <v>71</v>
      </c>
      <c r="AE1520" s="38" t="s">
        <v>463</v>
      </c>
      <c r="AF1520">
        <v>12</v>
      </c>
      <c r="AG1520">
        <v>10</v>
      </c>
      <c r="AH1520">
        <v>11</v>
      </c>
      <c r="AI1520">
        <v>3</v>
      </c>
      <c r="AL1520" t="s">
        <v>34</v>
      </c>
    </row>
    <row r="1521" spans="1:50" hidden="1" x14ac:dyDescent="0.25">
      <c r="A1521" s="25" t="s">
        <v>290</v>
      </c>
      <c r="B1521" s="26" t="s">
        <v>293</v>
      </c>
      <c r="C1521">
        <v>34.65</v>
      </c>
      <c r="D1521">
        <v>34.949999999999996</v>
      </c>
      <c r="E1521" s="107">
        <v>3</v>
      </c>
      <c r="F1521" s="90"/>
      <c r="G1521">
        <v>7</v>
      </c>
      <c r="H1521">
        <v>7</v>
      </c>
      <c r="J1521" s="60" t="s">
        <v>125</v>
      </c>
      <c r="K1521" s="47" t="s">
        <v>32</v>
      </c>
      <c r="L1521" s="17" t="s">
        <v>90</v>
      </c>
      <c r="M1521" s="93"/>
      <c r="N1521">
        <v>133</v>
      </c>
      <c r="O1521">
        <v>125</v>
      </c>
      <c r="P1521">
        <v>1150</v>
      </c>
      <c r="S1521">
        <v>2.9</v>
      </c>
      <c r="U1521" s="30" t="str">
        <f>VLOOKUP(AF1521, method!$A$1:$B$15, 2, 0)</f>
        <v>放頭</v>
      </c>
      <c r="V1521">
        <v>1600</v>
      </c>
      <c r="W1521">
        <v>1</v>
      </c>
      <c r="X1521">
        <v>8</v>
      </c>
      <c r="Y1521">
        <v>3</v>
      </c>
      <c r="Z1521">
        <v>26</v>
      </c>
      <c r="AA1521" s="39" t="s">
        <v>413</v>
      </c>
      <c r="AB1521" s="35" t="s">
        <v>377</v>
      </c>
      <c r="AC1521">
        <v>3</v>
      </c>
      <c r="AD1521">
        <v>69</v>
      </c>
      <c r="AE1521" s="38" t="s">
        <v>470</v>
      </c>
      <c r="AF1521">
        <v>2</v>
      </c>
      <c r="AG1521">
        <v>5</v>
      </c>
      <c r="AH1521">
        <v>4</v>
      </c>
      <c r="AI1521">
        <v>3</v>
      </c>
      <c r="AL1521" t="s">
        <v>294</v>
      </c>
      <c r="AX1521" t="s">
        <v>1398</v>
      </c>
    </row>
    <row r="1522" spans="1:50" hidden="1" x14ac:dyDescent="0.25">
      <c r="A1522" s="25" t="s">
        <v>290</v>
      </c>
      <c r="B1522" s="26" t="s">
        <v>293</v>
      </c>
      <c r="C1522">
        <v>34.520000000000003</v>
      </c>
      <c r="D1522">
        <v>34.720000000000006</v>
      </c>
      <c r="E1522" s="107">
        <v>2</v>
      </c>
      <c r="F1522" s="90"/>
      <c r="G1522">
        <v>7</v>
      </c>
      <c r="H1522">
        <v>5</v>
      </c>
      <c r="J1522" s="60" t="s">
        <v>125</v>
      </c>
      <c r="K1522" s="74" t="s">
        <v>357</v>
      </c>
      <c r="L1522" s="17" t="s">
        <v>90</v>
      </c>
      <c r="M1522" s="93"/>
      <c r="N1522">
        <v>133</v>
      </c>
      <c r="O1522">
        <v>126</v>
      </c>
      <c r="P1522">
        <v>1143</v>
      </c>
      <c r="S1522">
        <v>9.5</v>
      </c>
      <c r="U1522" s="30" t="str">
        <f>VLOOKUP(AF1522, method!$A$1:$B$15, 2, 0)</f>
        <v>放頭</v>
      </c>
      <c r="V1522">
        <v>1600</v>
      </c>
      <c r="W1522">
        <v>1</v>
      </c>
      <c r="X1522">
        <v>22</v>
      </c>
      <c r="Y1522">
        <v>2</v>
      </c>
      <c r="Z1522">
        <v>26</v>
      </c>
      <c r="AA1522" s="39" t="s">
        <v>384</v>
      </c>
      <c r="AB1522" s="35" t="s">
        <v>377</v>
      </c>
      <c r="AC1522">
        <v>3</v>
      </c>
      <c r="AD1522">
        <v>68</v>
      </c>
      <c r="AE1522" s="38" t="s">
        <v>468</v>
      </c>
      <c r="AF1522">
        <v>3</v>
      </c>
      <c r="AG1522">
        <v>3</v>
      </c>
      <c r="AH1522">
        <v>5</v>
      </c>
      <c r="AI1522">
        <v>2</v>
      </c>
      <c r="AL1522" t="s">
        <v>294</v>
      </c>
      <c r="AX1522" t="s">
        <v>1398</v>
      </c>
    </row>
    <row r="1523" spans="1:50" hidden="1" x14ac:dyDescent="0.25">
      <c r="A1523" s="25" t="s">
        <v>290</v>
      </c>
      <c r="B1523" s="26" t="s">
        <v>293</v>
      </c>
      <c r="C1523">
        <v>34.299999999999997</v>
      </c>
      <c r="D1523">
        <v>34.499999999999993</v>
      </c>
      <c r="E1523" s="106">
        <v>6</v>
      </c>
      <c r="G1523">
        <v>7</v>
      </c>
      <c r="H1523">
        <v>13</v>
      </c>
      <c r="J1523" s="60" t="s">
        <v>125</v>
      </c>
      <c r="K1523" s="74" t="s">
        <v>357</v>
      </c>
      <c r="L1523" s="17" t="s">
        <v>90</v>
      </c>
      <c r="M1523" s="93"/>
      <c r="N1523">
        <v>133</v>
      </c>
      <c r="O1523">
        <v>121</v>
      </c>
      <c r="P1523">
        <v>1149</v>
      </c>
      <c r="S1523">
        <v>7.3</v>
      </c>
      <c r="U1523" s="33" t="str">
        <f>VLOOKUP(AF1523, method!$A$1:$B$15, 2, 0)</f>
        <v>留後</v>
      </c>
      <c r="V1523">
        <v>1600</v>
      </c>
      <c r="W1523">
        <v>1</v>
      </c>
      <c r="X1523">
        <v>1</v>
      </c>
      <c r="Y1523">
        <v>2</v>
      </c>
      <c r="Z1523">
        <v>26</v>
      </c>
      <c r="AA1523" s="39" t="s">
        <v>390</v>
      </c>
      <c r="AB1523" s="35" t="s">
        <v>377</v>
      </c>
      <c r="AC1523">
        <v>3</v>
      </c>
      <c r="AD1523">
        <v>68</v>
      </c>
      <c r="AE1523" s="37">
        <v>3</v>
      </c>
      <c r="AF1523">
        <v>14</v>
      </c>
      <c r="AG1523">
        <v>14</v>
      </c>
      <c r="AH1523">
        <v>14</v>
      </c>
      <c r="AI1523">
        <v>6</v>
      </c>
      <c r="AL1523" t="s">
        <v>294</v>
      </c>
      <c r="AX1523" t="s">
        <v>1398</v>
      </c>
    </row>
    <row r="1524" spans="1:50" hidden="1" x14ac:dyDescent="0.25">
      <c r="A1524" s="25" t="s">
        <v>290</v>
      </c>
      <c r="B1524" s="26" t="s">
        <v>293</v>
      </c>
      <c r="C1524">
        <v>34.450000000000003</v>
      </c>
      <c r="D1524">
        <v>34.950000000000003</v>
      </c>
      <c r="E1524" s="107">
        <v>3</v>
      </c>
      <c r="F1524" s="90"/>
      <c r="G1524">
        <v>7</v>
      </c>
      <c r="H1524">
        <v>6</v>
      </c>
      <c r="J1524" s="60" t="s">
        <v>125</v>
      </c>
      <c r="K1524" s="74" t="s">
        <v>357</v>
      </c>
      <c r="L1524" s="17" t="s">
        <v>90</v>
      </c>
      <c r="M1524" s="93"/>
      <c r="N1524">
        <v>133</v>
      </c>
      <c r="O1524">
        <v>119</v>
      </c>
      <c r="P1524">
        <v>1153</v>
      </c>
      <c r="S1524">
        <v>10</v>
      </c>
      <c r="U1524" s="31" t="str">
        <f>VLOOKUP(AF1524, method!$A$1:$B$15, 2, 0)</f>
        <v>中後</v>
      </c>
      <c r="V1524">
        <v>1600</v>
      </c>
      <c r="W1524">
        <v>1</v>
      </c>
      <c r="X1524">
        <v>11</v>
      </c>
      <c r="Y1524">
        <v>1</v>
      </c>
      <c r="Z1524">
        <v>26</v>
      </c>
      <c r="AA1524" s="39" t="s">
        <v>430</v>
      </c>
      <c r="AB1524" s="35" t="s">
        <v>370</v>
      </c>
      <c r="AC1524" t="s">
        <v>803</v>
      </c>
      <c r="AD1524">
        <v>67</v>
      </c>
      <c r="AE1524" s="38" t="s">
        <v>511</v>
      </c>
      <c r="AF1524">
        <v>8</v>
      </c>
      <c r="AG1524">
        <v>7</v>
      </c>
      <c r="AH1524">
        <v>7</v>
      </c>
      <c r="AI1524">
        <v>3</v>
      </c>
      <c r="AL1524" t="s">
        <v>294</v>
      </c>
      <c r="AX1524" t="s">
        <v>1398</v>
      </c>
    </row>
    <row r="1525" spans="1:50" hidden="1" x14ac:dyDescent="0.25">
      <c r="A1525" s="25" t="s">
        <v>290</v>
      </c>
      <c r="B1525" s="26" t="s">
        <v>293</v>
      </c>
      <c r="C1525">
        <v>21.87</v>
      </c>
      <c r="D1525">
        <v>22.17</v>
      </c>
      <c r="E1525" s="15">
        <v>1</v>
      </c>
      <c r="F1525" s="90"/>
      <c r="G1525">
        <v>7</v>
      </c>
      <c r="H1525">
        <v>12</v>
      </c>
      <c r="J1525" s="60" t="s">
        <v>125</v>
      </c>
      <c r="K1525" s="78" t="s">
        <v>599</v>
      </c>
      <c r="L1525" s="17" t="s">
        <v>90</v>
      </c>
      <c r="M1525" s="93"/>
      <c r="N1525">
        <v>133</v>
      </c>
      <c r="O1525">
        <v>118</v>
      </c>
      <c r="P1525">
        <v>1145</v>
      </c>
      <c r="S1525">
        <v>9.6</v>
      </c>
      <c r="U1525" s="30" t="str">
        <f>VLOOKUP(AF1525, method!$A$1:$B$15, 2, 0)</f>
        <v>放頭</v>
      </c>
      <c r="V1525" s="42">
        <v>1400</v>
      </c>
      <c r="W1525">
        <v>1</v>
      </c>
      <c r="X1525">
        <v>20</v>
      </c>
      <c r="Y1525">
        <v>12</v>
      </c>
      <c r="Z1525">
        <v>25</v>
      </c>
      <c r="AA1525" s="39" t="s">
        <v>430</v>
      </c>
      <c r="AB1525" s="35" t="s">
        <v>377</v>
      </c>
      <c r="AC1525">
        <v>3</v>
      </c>
      <c r="AD1525">
        <v>61</v>
      </c>
      <c r="AE1525" s="38" t="s">
        <v>434</v>
      </c>
      <c r="AF1525">
        <v>3</v>
      </c>
      <c r="AG1525">
        <v>7</v>
      </c>
      <c r="AH1525">
        <v>7</v>
      </c>
      <c r="AI1525">
        <v>1</v>
      </c>
      <c r="AL1525" t="s">
        <v>806</v>
      </c>
      <c r="AX1525" t="s">
        <v>1398</v>
      </c>
    </row>
    <row r="1526" spans="1:50" hidden="1" x14ac:dyDescent="0.25">
      <c r="A1526" s="25" t="s">
        <v>290</v>
      </c>
      <c r="B1526" s="26" t="s">
        <v>293</v>
      </c>
      <c r="C1526">
        <v>21.66</v>
      </c>
      <c r="D1526">
        <v>22.16</v>
      </c>
      <c r="E1526" s="15">
        <v>3</v>
      </c>
      <c r="F1526" s="90"/>
      <c r="G1526">
        <v>7</v>
      </c>
      <c r="H1526">
        <v>6</v>
      </c>
      <c r="J1526" s="60" t="s">
        <v>125</v>
      </c>
      <c r="K1526" s="78" t="s">
        <v>599</v>
      </c>
      <c r="L1526" s="17" t="s">
        <v>90</v>
      </c>
      <c r="M1526" s="93"/>
      <c r="N1526">
        <v>133</v>
      </c>
      <c r="O1526">
        <v>118</v>
      </c>
      <c r="P1526">
        <v>1147</v>
      </c>
      <c r="S1526">
        <v>13</v>
      </c>
      <c r="U1526" s="32" t="str">
        <f>VLOOKUP(AF1526, method!$A$1:$B$15, 2, 0)</f>
        <v>中前</v>
      </c>
      <c r="V1526" s="42">
        <v>1400</v>
      </c>
      <c r="W1526">
        <v>1</v>
      </c>
      <c r="X1526">
        <v>23</v>
      </c>
      <c r="Y1526">
        <v>11</v>
      </c>
      <c r="Z1526">
        <v>25</v>
      </c>
      <c r="AA1526" s="39" t="s">
        <v>390</v>
      </c>
      <c r="AB1526" s="35" t="s">
        <v>377</v>
      </c>
      <c r="AC1526">
        <v>3</v>
      </c>
      <c r="AD1526">
        <v>62</v>
      </c>
      <c r="AE1526" s="38" t="s">
        <v>447</v>
      </c>
      <c r="AF1526">
        <v>4</v>
      </c>
      <c r="AG1526">
        <v>5</v>
      </c>
      <c r="AH1526">
        <v>4</v>
      </c>
      <c r="AI1526">
        <v>3</v>
      </c>
      <c r="AL1526" t="s">
        <v>807</v>
      </c>
      <c r="AX1526" t="s">
        <v>1398</v>
      </c>
    </row>
    <row r="1527" spans="1:50" hidden="1" x14ac:dyDescent="0.25">
      <c r="A1527" s="25" t="s">
        <v>290</v>
      </c>
      <c r="B1527" s="26" t="s">
        <v>293</v>
      </c>
      <c r="C1527">
        <v>21.36</v>
      </c>
      <c r="D1527">
        <v>21.86</v>
      </c>
      <c r="E1527">
        <v>5</v>
      </c>
      <c r="G1527">
        <v>7</v>
      </c>
      <c r="H1527">
        <v>5</v>
      </c>
      <c r="J1527" s="60" t="s">
        <v>125</v>
      </c>
      <c r="K1527" s="63" t="s">
        <v>191</v>
      </c>
      <c r="L1527" s="17" t="s">
        <v>90</v>
      </c>
      <c r="M1527" s="93"/>
      <c r="N1527">
        <v>133</v>
      </c>
      <c r="O1527">
        <v>117</v>
      </c>
      <c r="P1527">
        <v>1141</v>
      </c>
      <c r="S1527">
        <v>10</v>
      </c>
      <c r="U1527" s="33" t="str">
        <f>VLOOKUP(AF1527, method!$A$1:$B$15, 2, 0)</f>
        <v>留後</v>
      </c>
      <c r="V1527" s="42">
        <v>1400</v>
      </c>
      <c r="W1527">
        <v>1</v>
      </c>
      <c r="X1527">
        <v>12</v>
      </c>
      <c r="Y1527">
        <v>10</v>
      </c>
      <c r="Z1527">
        <v>25</v>
      </c>
      <c r="AA1527" s="39" t="s">
        <v>413</v>
      </c>
      <c r="AB1527" s="35" t="s">
        <v>377</v>
      </c>
      <c r="AC1527">
        <v>3</v>
      </c>
      <c r="AD1527">
        <v>62</v>
      </c>
      <c r="AE1527" s="38" t="s">
        <v>550</v>
      </c>
      <c r="AF1527">
        <v>11</v>
      </c>
      <c r="AG1527">
        <v>10</v>
      </c>
      <c r="AH1527">
        <v>8</v>
      </c>
      <c r="AI1527">
        <v>5</v>
      </c>
      <c r="AL1527" t="s">
        <v>608</v>
      </c>
      <c r="AX1527" t="s">
        <v>1398</v>
      </c>
    </row>
    <row r="1528" spans="1:50" hidden="1" x14ac:dyDescent="0.25">
      <c r="A1528" s="25" t="s">
        <v>290</v>
      </c>
      <c r="B1528" s="26" t="s">
        <v>293</v>
      </c>
      <c r="C1528">
        <v>10.36</v>
      </c>
      <c r="D1528">
        <v>10.66</v>
      </c>
      <c r="E1528">
        <v>5</v>
      </c>
      <c r="G1528">
        <v>7</v>
      </c>
      <c r="H1528">
        <v>9</v>
      </c>
      <c r="J1528" s="60" t="s">
        <v>125</v>
      </c>
      <c r="K1528" s="54" t="s">
        <v>64</v>
      </c>
      <c r="L1528" s="17" t="s">
        <v>90</v>
      </c>
      <c r="M1528" s="93"/>
      <c r="N1528">
        <v>133</v>
      </c>
      <c r="O1528">
        <v>124</v>
      </c>
      <c r="P1528">
        <v>1138</v>
      </c>
      <c r="S1528">
        <v>6.1</v>
      </c>
      <c r="U1528" s="33" t="str">
        <f>VLOOKUP(AF1528, method!$A$1:$B$15, 2, 0)</f>
        <v>留後</v>
      </c>
      <c r="V1528">
        <v>1200</v>
      </c>
      <c r="W1528">
        <v>1</v>
      </c>
      <c r="X1528">
        <v>21</v>
      </c>
      <c r="Y1528">
        <v>9</v>
      </c>
      <c r="Z1528">
        <v>25</v>
      </c>
      <c r="AA1528" s="39" t="s">
        <v>413</v>
      </c>
      <c r="AB1528" s="36" t="s">
        <v>702</v>
      </c>
      <c r="AC1528">
        <v>3</v>
      </c>
      <c r="AD1528">
        <v>64</v>
      </c>
      <c r="AE1528" s="37">
        <v>6</v>
      </c>
      <c r="AF1528">
        <v>11</v>
      </c>
      <c r="AG1528">
        <v>10</v>
      </c>
      <c r="AH1528">
        <v>5</v>
      </c>
      <c r="AL1528" t="s">
        <v>608</v>
      </c>
      <c r="AX1528" t="s">
        <v>1398</v>
      </c>
    </row>
    <row r="1529" spans="1:50" hidden="1" x14ac:dyDescent="0.25">
      <c r="A1529" s="25" t="s">
        <v>290</v>
      </c>
      <c r="B1529" s="26" t="s">
        <v>293</v>
      </c>
      <c r="C1529">
        <v>22.23</v>
      </c>
      <c r="D1529">
        <v>22.330000000000002</v>
      </c>
      <c r="E1529">
        <v>7</v>
      </c>
      <c r="G1529">
        <v>7</v>
      </c>
      <c r="H1529">
        <v>13</v>
      </c>
      <c r="J1529" s="60" t="s">
        <v>125</v>
      </c>
      <c r="K1529" s="54" t="s">
        <v>64</v>
      </c>
      <c r="L1529" s="17" t="s">
        <v>90</v>
      </c>
      <c r="M1529" s="93"/>
      <c r="N1529">
        <v>133</v>
      </c>
      <c r="O1529">
        <v>124</v>
      </c>
      <c r="P1529">
        <v>1137</v>
      </c>
      <c r="S1529">
        <v>29</v>
      </c>
      <c r="U1529" s="32" t="str">
        <f>VLOOKUP(AF1529, method!$A$1:$B$15, 2, 0)</f>
        <v>中前</v>
      </c>
      <c r="V1529" s="42">
        <v>1400</v>
      </c>
      <c r="W1529">
        <v>1</v>
      </c>
      <c r="X1529">
        <v>28</v>
      </c>
      <c r="Y1529">
        <v>6</v>
      </c>
      <c r="Z1529">
        <v>25</v>
      </c>
      <c r="AA1529" s="39" t="s">
        <v>394</v>
      </c>
      <c r="AB1529" s="35" t="s">
        <v>377</v>
      </c>
      <c r="AC1529">
        <v>3</v>
      </c>
      <c r="AD1529">
        <v>66</v>
      </c>
      <c r="AE1529" s="37" t="s">
        <v>531</v>
      </c>
      <c r="AF1529">
        <v>7</v>
      </c>
      <c r="AG1529">
        <v>8</v>
      </c>
      <c r="AH1529">
        <v>8</v>
      </c>
      <c r="AI1529">
        <v>7</v>
      </c>
      <c r="AL1529" t="s">
        <v>608</v>
      </c>
      <c r="AX1529" t="s">
        <v>1398</v>
      </c>
    </row>
    <row r="1530" spans="1:50" hidden="1" x14ac:dyDescent="0.25">
      <c r="A1530" s="25" t="s">
        <v>290</v>
      </c>
      <c r="B1530" s="26" t="s">
        <v>293</v>
      </c>
      <c r="C1530">
        <v>9.52</v>
      </c>
      <c r="D1530">
        <v>9.82</v>
      </c>
      <c r="E1530">
        <v>7</v>
      </c>
      <c r="G1530">
        <v>7</v>
      </c>
      <c r="H1530">
        <v>7</v>
      </c>
      <c r="J1530" s="60" t="s">
        <v>125</v>
      </c>
      <c r="K1530" s="54" t="s">
        <v>64</v>
      </c>
      <c r="L1530" s="17" t="s">
        <v>90</v>
      </c>
      <c r="M1530" s="93"/>
      <c r="N1530">
        <v>133</v>
      </c>
      <c r="O1530">
        <v>124</v>
      </c>
      <c r="P1530">
        <v>1145</v>
      </c>
      <c r="S1530">
        <v>29</v>
      </c>
      <c r="U1530" s="33" t="str">
        <f>VLOOKUP(AF1530, method!$A$1:$B$15, 2, 0)</f>
        <v>留後</v>
      </c>
      <c r="V1530">
        <v>1200</v>
      </c>
      <c r="W1530">
        <v>1</v>
      </c>
      <c r="X1530">
        <v>8</v>
      </c>
      <c r="Y1530">
        <v>6</v>
      </c>
      <c r="Z1530">
        <v>25</v>
      </c>
      <c r="AA1530" s="39" t="s">
        <v>413</v>
      </c>
      <c r="AB1530" s="35" t="s">
        <v>370</v>
      </c>
      <c r="AC1530">
        <v>3</v>
      </c>
      <c r="AD1530">
        <v>67</v>
      </c>
      <c r="AE1530" s="37" t="s">
        <v>531</v>
      </c>
      <c r="AF1530">
        <v>12</v>
      </c>
      <c r="AG1530">
        <v>11</v>
      </c>
      <c r="AH1530">
        <v>7</v>
      </c>
      <c r="AL1530" t="s">
        <v>608</v>
      </c>
      <c r="AX1530" t="s">
        <v>1398</v>
      </c>
    </row>
    <row r="1531" spans="1:50" hidden="1" x14ac:dyDescent="0.25">
      <c r="A1531" s="25" t="s">
        <v>290</v>
      </c>
      <c r="B1531" s="26" t="s">
        <v>293</v>
      </c>
      <c r="C1531">
        <v>9.74</v>
      </c>
      <c r="D1531">
        <v>10.040000000000001</v>
      </c>
      <c r="E1531">
        <v>9</v>
      </c>
      <c r="G1531">
        <v>7</v>
      </c>
      <c r="H1531">
        <v>9</v>
      </c>
      <c r="J1531" s="60" t="s">
        <v>125</v>
      </c>
      <c r="K1531" s="55" t="s">
        <v>69</v>
      </c>
      <c r="L1531" s="17" t="s">
        <v>90</v>
      </c>
      <c r="M1531" s="93"/>
      <c r="N1531">
        <v>133</v>
      </c>
      <c r="O1531">
        <v>124</v>
      </c>
      <c r="P1531">
        <v>1138</v>
      </c>
      <c r="S1531">
        <v>27</v>
      </c>
      <c r="U1531" s="31" t="str">
        <f>VLOOKUP(AF1531, method!$A$1:$B$15, 2, 0)</f>
        <v>中後</v>
      </c>
      <c r="V1531">
        <v>1200</v>
      </c>
      <c r="W1531">
        <v>1</v>
      </c>
      <c r="X1531">
        <v>21</v>
      </c>
      <c r="Y1531">
        <v>5</v>
      </c>
      <c r="Z1531">
        <v>25</v>
      </c>
      <c r="AA1531" s="40" t="s">
        <v>398</v>
      </c>
      <c r="AB1531" s="35" t="s">
        <v>370</v>
      </c>
      <c r="AC1531">
        <v>3</v>
      </c>
      <c r="AD1531">
        <v>67</v>
      </c>
      <c r="AE1531" s="37" t="s">
        <v>423</v>
      </c>
      <c r="AF1531">
        <v>10</v>
      </c>
      <c r="AG1531">
        <v>11</v>
      </c>
      <c r="AH1531">
        <v>9</v>
      </c>
      <c r="AL1531" t="s">
        <v>610</v>
      </c>
      <c r="AX1531" t="s">
        <v>1398</v>
      </c>
    </row>
    <row r="1532" spans="1:50" hidden="1" x14ac:dyDescent="0.25">
      <c r="A1532" s="25" t="s">
        <v>290</v>
      </c>
      <c r="B1532" s="27" t="s">
        <v>296</v>
      </c>
      <c r="C1532">
        <v>48.97</v>
      </c>
      <c r="D1532">
        <v>49.370000000000005</v>
      </c>
      <c r="E1532">
        <v>4</v>
      </c>
      <c r="G1532">
        <v>11</v>
      </c>
      <c r="H1532">
        <v>7</v>
      </c>
      <c r="J1532" s="51" t="s">
        <v>52</v>
      </c>
      <c r="K1532" s="51" t="s">
        <v>52</v>
      </c>
      <c r="L1532" s="23" t="s">
        <v>112</v>
      </c>
      <c r="M1532" s="99"/>
      <c r="N1532">
        <v>132</v>
      </c>
      <c r="O1532">
        <v>126</v>
      </c>
      <c r="P1532">
        <v>1082</v>
      </c>
      <c r="S1532">
        <v>48</v>
      </c>
      <c r="U1532" s="33" t="str">
        <f>VLOOKUP(AF1532, method!$A$1:$B$15, 2, 0)</f>
        <v>留後</v>
      </c>
      <c r="V1532">
        <v>1800</v>
      </c>
      <c r="W1532">
        <v>1</v>
      </c>
      <c r="X1532">
        <v>8</v>
      </c>
      <c r="Y1532">
        <v>7</v>
      </c>
      <c r="Z1532">
        <v>26</v>
      </c>
      <c r="AA1532" s="40" t="s">
        <v>426</v>
      </c>
      <c r="AB1532" s="35" t="s">
        <v>377</v>
      </c>
      <c r="AC1532">
        <v>2</v>
      </c>
      <c r="AD1532">
        <v>79</v>
      </c>
      <c r="AE1532" s="37" t="s">
        <v>440</v>
      </c>
      <c r="AF1532">
        <v>11</v>
      </c>
      <c r="AG1532">
        <v>10</v>
      </c>
      <c r="AH1532">
        <v>10</v>
      </c>
      <c r="AI1532">
        <v>12</v>
      </c>
      <c r="AJ1532">
        <v>4</v>
      </c>
      <c r="AL1532" t="s">
        <v>385</v>
      </c>
      <c r="AX1532" t="s">
        <v>1398</v>
      </c>
    </row>
    <row r="1533" spans="1:50" hidden="1" x14ac:dyDescent="0.25">
      <c r="A1533" s="25" t="s">
        <v>290</v>
      </c>
      <c r="B1533" s="27" t="s">
        <v>296</v>
      </c>
      <c r="C1533">
        <v>36.270000000000003</v>
      </c>
      <c r="D1533">
        <v>36.67</v>
      </c>
      <c r="E1533" s="106">
        <v>7</v>
      </c>
      <c r="G1533">
        <v>11</v>
      </c>
      <c r="H1533">
        <v>8</v>
      </c>
      <c r="J1533" s="51" t="s">
        <v>52</v>
      </c>
      <c r="K1533" s="63" t="s">
        <v>191</v>
      </c>
      <c r="L1533" s="23" t="s">
        <v>112</v>
      </c>
      <c r="M1533" s="99"/>
      <c r="N1533">
        <v>132</v>
      </c>
      <c r="O1533">
        <v>119</v>
      </c>
      <c r="P1533">
        <v>1080</v>
      </c>
      <c r="S1533">
        <v>52</v>
      </c>
      <c r="U1533" s="31" t="str">
        <f>VLOOKUP(AF1533, method!$A$1:$B$15, 2, 0)</f>
        <v>中後</v>
      </c>
      <c r="V1533">
        <v>1600</v>
      </c>
      <c r="W1533">
        <v>1</v>
      </c>
      <c r="X1533">
        <v>13</v>
      </c>
      <c r="Y1533">
        <v>6</v>
      </c>
      <c r="Z1533">
        <v>26</v>
      </c>
      <c r="AA1533" s="39" t="s">
        <v>430</v>
      </c>
      <c r="AB1533" s="36" t="s">
        <v>459</v>
      </c>
      <c r="AC1533">
        <v>2</v>
      </c>
      <c r="AD1533">
        <v>81</v>
      </c>
      <c r="AE1533" s="37">
        <v>9</v>
      </c>
      <c r="AF1533">
        <v>9</v>
      </c>
      <c r="AG1533">
        <v>9</v>
      </c>
      <c r="AH1533">
        <v>8</v>
      </c>
      <c r="AI1533">
        <v>7</v>
      </c>
      <c r="AL1533" t="s">
        <v>385</v>
      </c>
      <c r="AX1533" t="s">
        <v>1398</v>
      </c>
    </row>
    <row r="1534" spans="1:50" hidden="1" x14ac:dyDescent="0.25">
      <c r="A1534" s="25" t="s">
        <v>290</v>
      </c>
      <c r="B1534" s="27" t="s">
        <v>296</v>
      </c>
      <c r="C1534">
        <v>49.13</v>
      </c>
      <c r="D1534">
        <v>49.730000000000004</v>
      </c>
      <c r="E1534">
        <v>10</v>
      </c>
      <c r="G1534">
        <v>11</v>
      </c>
      <c r="H1534">
        <v>4</v>
      </c>
      <c r="J1534" s="51" t="s">
        <v>52</v>
      </c>
      <c r="K1534" s="63" t="s">
        <v>191</v>
      </c>
      <c r="L1534" s="23" t="s">
        <v>112</v>
      </c>
      <c r="M1534" s="99"/>
      <c r="N1534">
        <v>132</v>
      </c>
      <c r="O1534">
        <v>120</v>
      </c>
      <c r="P1534">
        <v>1089</v>
      </c>
      <c r="S1534">
        <v>40</v>
      </c>
      <c r="U1534" s="32" t="str">
        <f>VLOOKUP(AF1534, method!$A$1:$B$15, 2, 0)</f>
        <v>中前</v>
      </c>
      <c r="V1534">
        <v>1800</v>
      </c>
      <c r="W1534">
        <v>1</v>
      </c>
      <c r="X1534">
        <v>3</v>
      </c>
      <c r="Y1534">
        <v>6</v>
      </c>
      <c r="Z1534">
        <v>26</v>
      </c>
      <c r="AA1534" s="40" t="s">
        <v>398</v>
      </c>
      <c r="AB1534" s="35" t="s">
        <v>370</v>
      </c>
      <c r="AC1534">
        <v>2</v>
      </c>
      <c r="AD1534">
        <v>83</v>
      </c>
      <c r="AE1534" s="37" t="s">
        <v>531</v>
      </c>
      <c r="AF1534">
        <v>7</v>
      </c>
      <c r="AG1534">
        <v>7</v>
      </c>
      <c r="AH1534">
        <v>6</v>
      </c>
      <c r="AI1534">
        <v>4</v>
      </c>
      <c r="AJ1534">
        <v>10</v>
      </c>
      <c r="AL1534" t="s">
        <v>385</v>
      </c>
      <c r="AX1534" t="s">
        <v>1398</v>
      </c>
    </row>
    <row r="1535" spans="1:50" hidden="1" x14ac:dyDescent="0.25">
      <c r="A1535" s="25" t="s">
        <v>290</v>
      </c>
      <c r="B1535" s="27" t="s">
        <v>296</v>
      </c>
      <c r="C1535">
        <v>40.1</v>
      </c>
      <c r="D1535">
        <v>40.6</v>
      </c>
      <c r="E1535" s="106">
        <v>9</v>
      </c>
      <c r="G1535">
        <v>11</v>
      </c>
      <c r="H1535">
        <v>11</v>
      </c>
      <c r="J1535" s="51" t="s">
        <v>52</v>
      </c>
      <c r="K1535" s="48" t="s">
        <v>37</v>
      </c>
      <c r="L1535" s="23" t="s">
        <v>112</v>
      </c>
      <c r="M1535" s="99"/>
      <c r="N1535">
        <v>132</v>
      </c>
      <c r="O1535">
        <v>117</v>
      </c>
      <c r="P1535">
        <v>1099</v>
      </c>
      <c r="S1535">
        <v>22</v>
      </c>
      <c r="U1535" s="30" t="str">
        <f>VLOOKUP(AF1535, method!$A$1:$B$15, 2, 0)</f>
        <v>放頭</v>
      </c>
      <c r="V1535">
        <v>1600</v>
      </c>
      <c r="W1535">
        <v>1</v>
      </c>
      <c r="X1535">
        <v>3</v>
      </c>
      <c r="Y1535">
        <v>5</v>
      </c>
      <c r="Z1535">
        <v>26</v>
      </c>
      <c r="AA1535" s="39" t="s">
        <v>394</v>
      </c>
      <c r="AB1535" s="36" t="s">
        <v>702</v>
      </c>
      <c r="AC1535">
        <v>2</v>
      </c>
      <c r="AD1535">
        <v>85</v>
      </c>
      <c r="AE1535" s="37" t="s">
        <v>808</v>
      </c>
      <c r="AF1535">
        <v>2</v>
      </c>
      <c r="AG1535">
        <v>2</v>
      </c>
      <c r="AH1535">
        <v>4</v>
      </c>
      <c r="AI1535">
        <v>9</v>
      </c>
      <c r="AL1535" t="s">
        <v>385</v>
      </c>
      <c r="AX1535" t="s">
        <v>1398</v>
      </c>
    </row>
    <row r="1536" spans="1:50" hidden="1" x14ac:dyDescent="0.25">
      <c r="A1536" s="25" t="s">
        <v>290</v>
      </c>
      <c r="B1536" s="27" t="s">
        <v>296</v>
      </c>
      <c r="C1536">
        <v>34.67</v>
      </c>
      <c r="D1536">
        <v>35.070000000000007</v>
      </c>
      <c r="E1536" s="106">
        <v>7</v>
      </c>
      <c r="G1536">
        <v>11</v>
      </c>
      <c r="H1536">
        <v>6</v>
      </c>
      <c r="J1536" s="51" t="s">
        <v>52</v>
      </c>
      <c r="K1536" s="47" t="s">
        <v>32</v>
      </c>
      <c r="L1536" s="23" t="s">
        <v>112</v>
      </c>
      <c r="M1536" s="99"/>
      <c r="N1536">
        <v>132</v>
      </c>
      <c r="O1536">
        <v>125</v>
      </c>
      <c r="P1536">
        <v>1096</v>
      </c>
      <c r="S1536">
        <v>4.3</v>
      </c>
      <c r="U1536" s="30" t="str">
        <f>VLOOKUP(AF1536, method!$A$1:$B$15, 2, 0)</f>
        <v>放頭</v>
      </c>
      <c r="V1536">
        <v>1600</v>
      </c>
      <c r="W1536">
        <v>1</v>
      </c>
      <c r="X1536">
        <v>29</v>
      </c>
      <c r="Y1536">
        <v>3</v>
      </c>
      <c r="Z1536">
        <v>26</v>
      </c>
      <c r="AA1536" s="39" t="s">
        <v>384</v>
      </c>
      <c r="AB1536" s="35" t="s">
        <v>370</v>
      </c>
      <c r="AC1536">
        <v>2</v>
      </c>
      <c r="AD1536">
        <v>85</v>
      </c>
      <c r="AE1536" s="37" t="s">
        <v>467</v>
      </c>
      <c r="AF1536">
        <v>3</v>
      </c>
      <c r="AG1536">
        <v>5</v>
      </c>
      <c r="AH1536">
        <v>3</v>
      </c>
      <c r="AI1536">
        <v>7</v>
      </c>
      <c r="AL1536" t="s">
        <v>385</v>
      </c>
      <c r="AX1536" t="s">
        <v>1398</v>
      </c>
    </row>
    <row r="1537" spans="1:50" x14ac:dyDescent="0.25">
      <c r="A1537" s="25" t="s">
        <v>290</v>
      </c>
      <c r="B1537" s="26" t="s">
        <v>293</v>
      </c>
      <c r="C1537">
        <v>21.61</v>
      </c>
      <c r="D1537">
        <v>22.11</v>
      </c>
      <c r="E1537" s="106">
        <v>11</v>
      </c>
      <c r="G1537">
        <v>7</v>
      </c>
      <c r="H1537">
        <v>10</v>
      </c>
      <c r="J1537" s="60" t="s">
        <v>125</v>
      </c>
      <c r="K1537" s="56" t="s">
        <v>352</v>
      </c>
      <c r="L1537" s="17" t="s">
        <v>90</v>
      </c>
      <c r="M1537" s="93"/>
      <c r="N1537">
        <v>133</v>
      </c>
      <c r="O1537">
        <v>117</v>
      </c>
      <c r="P1537">
        <v>1150</v>
      </c>
      <c r="S1537">
        <v>6.2</v>
      </c>
      <c r="U1537" s="31" t="str">
        <f>VLOOKUP(AF1537, method!$A$1:$B$15, 2, 0)</f>
        <v>中後</v>
      </c>
      <c r="V1537" s="42">
        <v>1400</v>
      </c>
      <c r="W1537">
        <v>1</v>
      </c>
      <c r="X1537">
        <v>26</v>
      </c>
      <c r="Y1537">
        <v>4</v>
      </c>
      <c r="Z1537">
        <v>26</v>
      </c>
      <c r="AA1537" s="39" t="s">
        <v>369</v>
      </c>
      <c r="AB1537" s="35" t="s">
        <v>370</v>
      </c>
      <c r="AC1537">
        <v>3</v>
      </c>
      <c r="AD1537">
        <v>70</v>
      </c>
      <c r="AE1537" s="37" t="s">
        <v>428</v>
      </c>
      <c r="AF1537">
        <v>9</v>
      </c>
      <c r="AG1537">
        <v>11</v>
      </c>
      <c r="AH1537">
        <v>11</v>
      </c>
      <c r="AI1537">
        <v>11</v>
      </c>
      <c r="AL1537" t="s">
        <v>804</v>
      </c>
    </row>
    <row r="1538" spans="1:50" x14ac:dyDescent="0.25">
      <c r="A1538" s="25" t="s">
        <v>290</v>
      </c>
      <c r="B1538" s="25" t="s">
        <v>291</v>
      </c>
      <c r="C1538">
        <v>21.66</v>
      </c>
      <c r="D1538">
        <v>21.76</v>
      </c>
      <c r="E1538" s="106">
        <v>4</v>
      </c>
      <c r="G1538">
        <v>6</v>
      </c>
      <c r="H1538">
        <v>3</v>
      </c>
      <c r="J1538" s="50" t="s">
        <v>46</v>
      </c>
      <c r="K1538" s="75" t="s">
        <v>346</v>
      </c>
      <c r="L1538" s="25" t="s">
        <v>138</v>
      </c>
      <c r="M1538" s="101"/>
      <c r="N1538">
        <v>135</v>
      </c>
      <c r="O1538">
        <v>131</v>
      </c>
      <c r="P1538">
        <v>1197</v>
      </c>
      <c r="S1538">
        <v>13</v>
      </c>
      <c r="U1538" s="32" t="str">
        <f>VLOOKUP(AF1538, method!$A$1:$B$15, 2, 0)</f>
        <v>中前</v>
      </c>
      <c r="V1538" s="42">
        <v>1400</v>
      </c>
      <c r="W1538">
        <v>1</v>
      </c>
      <c r="X1538">
        <v>29</v>
      </c>
      <c r="Y1538">
        <v>3</v>
      </c>
      <c r="Z1538">
        <v>26</v>
      </c>
      <c r="AA1538" s="39" t="s">
        <v>384</v>
      </c>
      <c r="AB1538" s="35" t="s">
        <v>370</v>
      </c>
      <c r="AC1538">
        <v>3</v>
      </c>
      <c r="AD1538">
        <v>76</v>
      </c>
      <c r="AE1538" s="38" t="s">
        <v>447</v>
      </c>
      <c r="AF1538">
        <v>7</v>
      </c>
      <c r="AG1538">
        <v>7</v>
      </c>
      <c r="AH1538">
        <v>7</v>
      </c>
      <c r="AI1538">
        <v>4</v>
      </c>
      <c r="AL1538" t="s">
        <v>24</v>
      </c>
    </row>
    <row r="1539" spans="1:50" x14ac:dyDescent="0.25">
      <c r="A1539" s="25" t="s">
        <v>290</v>
      </c>
      <c r="B1539" s="26" t="s">
        <v>293</v>
      </c>
      <c r="C1539">
        <v>21.68</v>
      </c>
      <c r="D1539">
        <v>21.88</v>
      </c>
      <c r="E1539" s="107">
        <v>3</v>
      </c>
      <c r="F1539" s="90"/>
      <c r="G1539">
        <v>7</v>
      </c>
      <c r="H1539">
        <v>4</v>
      </c>
      <c r="J1539" s="60" t="s">
        <v>125</v>
      </c>
      <c r="K1539" s="47" t="s">
        <v>32</v>
      </c>
      <c r="L1539" s="17" t="s">
        <v>90</v>
      </c>
      <c r="M1539" s="93"/>
      <c r="N1539">
        <v>133</v>
      </c>
      <c r="O1539">
        <v>128</v>
      </c>
      <c r="P1539">
        <v>1149</v>
      </c>
      <c r="S1539">
        <v>2.6</v>
      </c>
      <c r="U1539" s="32" t="str">
        <f>VLOOKUP(AF1539, method!$A$1:$B$15, 2, 0)</f>
        <v>中前</v>
      </c>
      <c r="V1539" s="42">
        <v>1400</v>
      </c>
      <c r="W1539">
        <v>1</v>
      </c>
      <c r="X1539">
        <v>6</v>
      </c>
      <c r="Y1539">
        <v>4</v>
      </c>
      <c r="Z1539">
        <v>26</v>
      </c>
      <c r="AA1539" s="39" t="s">
        <v>390</v>
      </c>
      <c r="AB1539" s="35" t="s">
        <v>377</v>
      </c>
      <c r="AC1539">
        <v>3</v>
      </c>
      <c r="AD1539">
        <v>70</v>
      </c>
      <c r="AE1539" s="37">
        <v>4</v>
      </c>
      <c r="AF1539">
        <v>6</v>
      </c>
      <c r="AG1539">
        <v>7</v>
      </c>
      <c r="AH1539">
        <v>4</v>
      </c>
      <c r="AI1539">
        <v>3</v>
      </c>
      <c r="AL1539" t="s">
        <v>805</v>
      </c>
    </row>
    <row r="1540" spans="1:50" x14ac:dyDescent="0.25">
      <c r="A1540" s="25" t="s">
        <v>290</v>
      </c>
      <c r="B1540" s="19" t="s">
        <v>305</v>
      </c>
      <c r="C1540">
        <v>21.71</v>
      </c>
      <c r="D1540">
        <v>22.31</v>
      </c>
      <c r="E1540" s="106">
        <v>9</v>
      </c>
      <c r="G1540">
        <v>8</v>
      </c>
      <c r="H1540">
        <v>3</v>
      </c>
      <c r="J1540" s="44" t="s">
        <v>347</v>
      </c>
      <c r="K1540" s="44" t="s">
        <v>347</v>
      </c>
      <c r="L1540" s="17" t="s">
        <v>16</v>
      </c>
      <c r="M1540" s="93"/>
      <c r="N1540">
        <v>126</v>
      </c>
      <c r="O1540">
        <v>114</v>
      </c>
      <c r="P1540">
        <v>1077</v>
      </c>
      <c r="S1540">
        <v>24</v>
      </c>
      <c r="U1540" s="32" t="str">
        <f>VLOOKUP(AF1540, method!$A$1:$B$15, 2, 0)</f>
        <v>中前</v>
      </c>
      <c r="V1540" s="42">
        <v>1400</v>
      </c>
      <c r="W1540">
        <v>1</v>
      </c>
      <c r="X1540">
        <v>11</v>
      </c>
      <c r="Y1540">
        <v>1</v>
      </c>
      <c r="Z1540">
        <v>26</v>
      </c>
      <c r="AA1540" s="39" t="s">
        <v>430</v>
      </c>
      <c r="AB1540" s="35" t="s">
        <v>370</v>
      </c>
      <c r="AC1540">
        <v>2</v>
      </c>
      <c r="AD1540">
        <v>81</v>
      </c>
      <c r="AE1540" s="37" t="s">
        <v>471</v>
      </c>
      <c r="AF1540">
        <v>5</v>
      </c>
      <c r="AG1540">
        <v>6</v>
      </c>
      <c r="AH1540">
        <v>6</v>
      </c>
      <c r="AI1540">
        <v>9</v>
      </c>
      <c r="AL1540" t="s">
        <v>39</v>
      </c>
    </row>
    <row r="1541" spans="1:50" x14ac:dyDescent="0.25">
      <c r="A1541" s="25" t="s">
        <v>290</v>
      </c>
      <c r="B1541" s="26" t="s">
        <v>293</v>
      </c>
      <c r="C1541">
        <v>21.83</v>
      </c>
      <c r="D1541">
        <v>22.33</v>
      </c>
      <c r="E1541" s="107">
        <v>1</v>
      </c>
      <c r="F1541" s="90"/>
      <c r="G1541">
        <v>7</v>
      </c>
      <c r="H1541">
        <v>3</v>
      </c>
      <c r="J1541" s="60" t="s">
        <v>125</v>
      </c>
      <c r="K1541" s="60" t="s">
        <v>125</v>
      </c>
      <c r="L1541" s="17" t="s">
        <v>90</v>
      </c>
      <c r="M1541" s="93"/>
      <c r="N1541">
        <v>133</v>
      </c>
      <c r="O1541">
        <v>125</v>
      </c>
      <c r="P1541">
        <v>1145</v>
      </c>
      <c r="S1541">
        <v>13</v>
      </c>
      <c r="U1541" s="30" t="str">
        <f>VLOOKUP(AF1541, method!$A$1:$B$15, 2, 0)</f>
        <v>放頭</v>
      </c>
      <c r="V1541" s="42">
        <v>1400</v>
      </c>
      <c r="W1541">
        <v>1</v>
      </c>
      <c r="X1541">
        <v>24</v>
      </c>
      <c r="Y1541">
        <v>5</v>
      </c>
      <c r="Z1541">
        <v>26</v>
      </c>
      <c r="AA1541" s="39" t="s">
        <v>369</v>
      </c>
      <c r="AB1541" s="35" t="s">
        <v>370</v>
      </c>
      <c r="AC1541">
        <v>3</v>
      </c>
      <c r="AD1541">
        <v>69</v>
      </c>
      <c r="AE1541" s="38" t="s">
        <v>468</v>
      </c>
      <c r="AF1541">
        <v>3</v>
      </c>
      <c r="AG1541">
        <v>3</v>
      </c>
      <c r="AH1541">
        <v>3</v>
      </c>
      <c r="AI1541">
        <v>1</v>
      </c>
      <c r="AL1541" t="s">
        <v>294</v>
      </c>
    </row>
    <row r="1542" spans="1:50" x14ac:dyDescent="0.25">
      <c r="A1542" s="25" t="s">
        <v>290</v>
      </c>
      <c r="B1542" s="17" t="s">
        <v>301</v>
      </c>
      <c r="C1542">
        <v>22.13</v>
      </c>
      <c r="D1542">
        <v>22.33</v>
      </c>
      <c r="E1542" s="106">
        <v>4</v>
      </c>
      <c r="G1542">
        <v>1</v>
      </c>
      <c r="H1542">
        <v>1</v>
      </c>
      <c r="J1542" s="45" t="s">
        <v>22</v>
      </c>
      <c r="K1542" s="62" t="s">
        <v>154</v>
      </c>
      <c r="L1542" s="18" t="s">
        <v>23</v>
      </c>
      <c r="M1542" s="94"/>
      <c r="N1542">
        <v>131</v>
      </c>
      <c r="O1542">
        <v>124</v>
      </c>
      <c r="P1542">
        <v>1176</v>
      </c>
      <c r="S1542">
        <v>2.1</v>
      </c>
      <c r="U1542" s="32" t="str">
        <f>VLOOKUP(AF1542, method!$A$1:$B$15, 2, 0)</f>
        <v>中前</v>
      </c>
      <c r="V1542" s="42">
        <v>1400</v>
      </c>
      <c r="W1542">
        <v>1</v>
      </c>
      <c r="X1542">
        <v>24</v>
      </c>
      <c r="Y1542">
        <v>5</v>
      </c>
      <c r="Z1542">
        <v>26</v>
      </c>
      <c r="AA1542" s="39" t="s">
        <v>369</v>
      </c>
      <c r="AB1542" s="35" t="s">
        <v>370</v>
      </c>
      <c r="AC1542">
        <v>3</v>
      </c>
      <c r="AD1542">
        <v>68</v>
      </c>
      <c r="AE1542" s="38">
        <v>2</v>
      </c>
      <c r="AF1542">
        <v>4</v>
      </c>
      <c r="AG1542">
        <v>4</v>
      </c>
      <c r="AH1542">
        <v>4</v>
      </c>
      <c r="AI1542">
        <v>4</v>
      </c>
      <c r="AL1542" t="s">
        <v>18</v>
      </c>
    </row>
    <row r="1543" spans="1:50" hidden="1" x14ac:dyDescent="0.25">
      <c r="A1543" s="25" t="s">
        <v>290</v>
      </c>
      <c r="B1543" s="28" t="s">
        <v>299</v>
      </c>
      <c r="C1543">
        <v>40.11</v>
      </c>
      <c r="D1543">
        <v>39.81</v>
      </c>
      <c r="E1543">
        <v>6</v>
      </c>
      <c r="G1543">
        <v>2</v>
      </c>
      <c r="H1543">
        <v>10</v>
      </c>
      <c r="J1543" s="62" t="s">
        <v>154</v>
      </c>
      <c r="K1543" s="74" t="s">
        <v>357</v>
      </c>
      <c r="L1543" s="18" t="s">
        <v>74</v>
      </c>
      <c r="M1543" s="94"/>
      <c r="N1543">
        <v>131</v>
      </c>
      <c r="O1543">
        <v>128</v>
      </c>
      <c r="P1543">
        <v>1133</v>
      </c>
      <c r="S1543">
        <v>9.4</v>
      </c>
      <c r="U1543" s="32" t="str">
        <f>VLOOKUP(AF1543, method!$A$1:$B$15, 2, 0)</f>
        <v>中前</v>
      </c>
      <c r="V1543">
        <v>1650</v>
      </c>
      <c r="W1543">
        <v>1</v>
      </c>
      <c r="X1543">
        <v>7</v>
      </c>
      <c r="Y1543">
        <v>1</v>
      </c>
      <c r="Z1543">
        <v>26</v>
      </c>
      <c r="AA1543" s="40" t="s">
        <v>376</v>
      </c>
      <c r="AB1543" s="35" t="s">
        <v>377</v>
      </c>
      <c r="AC1543">
        <v>4</v>
      </c>
      <c r="AD1543">
        <v>53</v>
      </c>
      <c r="AE1543" s="37" t="s">
        <v>423</v>
      </c>
      <c r="AF1543">
        <v>5</v>
      </c>
      <c r="AG1543">
        <v>7</v>
      </c>
      <c r="AH1543">
        <v>6</v>
      </c>
      <c r="AI1543">
        <v>6</v>
      </c>
      <c r="AL1543" t="s">
        <v>103</v>
      </c>
      <c r="AX1543" t="s">
        <v>1398</v>
      </c>
    </row>
    <row r="1544" spans="1:50" hidden="1" x14ac:dyDescent="0.25">
      <c r="A1544" s="25" t="s">
        <v>290</v>
      </c>
      <c r="B1544" s="28" t="s">
        <v>299</v>
      </c>
      <c r="C1544">
        <v>40.659999999999997</v>
      </c>
      <c r="D1544">
        <v>40.76</v>
      </c>
      <c r="E1544">
        <v>6</v>
      </c>
      <c r="G1544">
        <v>2</v>
      </c>
      <c r="H1544">
        <v>5</v>
      </c>
      <c r="J1544" s="62" t="s">
        <v>154</v>
      </c>
      <c r="K1544" s="45" t="s">
        <v>22</v>
      </c>
      <c r="L1544" s="18" t="s">
        <v>74</v>
      </c>
      <c r="M1544" s="94"/>
      <c r="N1544">
        <v>131</v>
      </c>
      <c r="O1544">
        <v>129</v>
      </c>
      <c r="P1544">
        <v>1117</v>
      </c>
      <c r="S1544">
        <v>5</v>
      </c>
      <c r="U1544" s="30" t="str">
        <f>VLOOKUP(AF1544, method!$A$1:$B$15, 2, 0)</f>
        <v>放頭</v>
      </c>
      <c r="V1544">
        <v>1650</v>
      </c>
      <c r="W1544">
        <v>1</v>
      </c>
      <c r="X1544">
        <v>10</v>
      </c>
      <c r="Y1544">
        <v>12</v>
      </c>
      <c r="Z1544">
        <v>25</v>
      </c>
      <c r="AA1544" s="40" t="s">
        <v>376</v>
      </c>
      <c r="AB1544" s="35" t="s">
        <v>377</v>
      </c>
      <c r="AC1544">
        <v>4</v>
      </c>
      <c r="AD1544">
        <v>54</v>
      </c>
      <c r="AE1544" s="37" t="s">
        <v>531</v>
      </c>
      <c r="AF1544">
        <v>1</v>
      </c>
      <c r="AG1544">
        <v>1</v>
      </c>
      <c r="AH1544">
        <v>1</v>
      </c>
      <c r="AI1544">
        <v>6</v>
      </c>
      <c r="AL1544" t="s">
        <v>103</v>
      </c>
      <c r="AX1544" t="s">
        <v>1398</v>
      </c>
    </row>
    <row r="1545" spans="1:50" hidden="1" x14ac:dyDescent="0.25">
      <c r="A1545" s="25" t="s">
        <v>290</v>
      </c>
      <c r="B1545" s="28" t="s">
        <v>299</v>
      </c>
      <c r="C1545">
        <v>39.32</v>
      </c>
      <c r="D1545">
        <v>39.42</v>
      </c>
      <c r="E1545" s="15">
        <v>3</v>
      </c>
      <c r="F1545" s="90"/>
      <c r="G1545">
        <v>2</v>
      </c>
      <c r="H1545">
        <v>5</v>
      </c>
      <c r="J1545" s="62" t="s">
        <v>154</v>
      </c>
      <c r="K1545" s="45" t="s">
        <v>22</v>
      </c>
      <c r="L1545" s="18" t="s">
        <v>74</v>
      </c>
      <c r="M1545" s="94"/>
      <c r="N1545">
        <v>131</v>
      </c>
      <c r="O1545">
        <v>129</v>
      </c>
      <c r="P1545">
        <v>1110</v>
      </c>
      <c r="S1545">
        <v>7.5</v>
      </c>
      <c r="U1545" s="30" t="str">
        <f>VLOOKUP(AF1545, method!$A$1:$B$15, 2, 0)</f>
        <v>放頭</v>
      </c>
      <c r="V1545">
        <v>1650</v>
      </c>
      <c r="W1545">
        <v>1</v>
      </c>
      <c r="X1545">
        <v>12</v>
      </c>
      <c r="Y1545">
        <v>11</v>
      </c>
      <c r="Z1545">
        <v>25</v>
      </c>
      <c r="AA1545" s="40" t="s">
        <v>376</v>
      </c>
      <c r="AB1545" s="35" t="s">
        <v>370</v>
      </c>
      <c r="AC1545">
        <v>4</v>
      </c>
      <c r="AD1545">
        <v>53</v>
      </c>
      <c r="AE1545" s="38" t="s">
        <v>470</v>
      </c>
      <c r="AF1545">
        <v>3</v>
      </c>
      <c r="AG1545">
        <v>4</v>
      </c>
      <c r="AH1545">
        <v>4</v>
      </c>
      <c r="AI1545">
        <v>3</v>
      </c>
      <c r="AL1545" t="s">
        <v>103</v>
      </c>
      <c r="AX1545" t="s">
        <v>1398</v>
      </c>
    </row>
    <row r="1546" spans="1:50" hidden="1" x14ac:dyDescent="0.25">
      <c r="A1546" s="25" t="s">
        <v>290</v>
      </c>
      <c r="B1546" s="28" t="s">
        <v>299</v>
      </c>
      <c r="C1546">
        <v>21.52</v>
      </c>
      <c r="D1546">
        <v>21.220000000000002</v>
      </c>
      <c r="E1546">
        <v>5</v>
      </c>
      <c r="G1546">
        <v>2</v>
      </c>
      <c r="H1546">
        <v>11</v>
      </c>
      <c r="J1546" s="62" t="s">
        <v>154</v>
      </c>
      <c r="K1546" s="45" t="s">
        <v>22</v>
      </c>
      <c r="L1546" s="18" t="s">
        <v>74</v>
      </c>
      <c r="M1546" s="94"/>
      <c r="N1546">
        <v>131</v>
      </c>
      <c r="O1546">
        <v>128</v>
      </c>
      <c r="P1546">
        <v>1105</v>
      </c>
      <c r="S1546">
        <v>8.8000000000000007</v>
      </c>
      <c r="U1546" s="30" t="str">
        <f>VLOOKUP(AF1546, method!$A$1:$B$15, 2, 0)</f>
        <v>放頭</v>
      </c>
      <c r="V1546" s="42">
        <v>1400</v>
      </c>
      <c r="W1546">
        <v>1</v>
      </c>
      <c r="X1546">
        <v>19</v>
      </c>
      <c r="Y1546">
        <v>10</v>
      </c>
      <c r="Z1546">
        <v>25</v>
      </c>
      <c r="AA1546" s="39" t="s">
        <v>430</v>
      </c>
      <c r="AB1546" s="35" t="s">
        <v>370</v>
      </c>
      <c r="AC1546">
        <v>4</v>
      </c>
      <c r="AD1546">
        <v>53</v>
      </c>
      <c r="AE1546" s="38" t="s">
        <v>447</v>
      </c>
      <c r="AF1546">
        <v>3</v>
      </c>
      <c r="AG1546">
        <v>2</v>
      </c>
      <c r="AH1546">
        <v>2</v>
      </c>
      <c r="AI1546">
        <v>5</v>
      </c>
      <c r="AL1546" t="s">
        <v>103</v>
      </c>
      <c r="AX1546" t="s">
        <v>1398</v>
      </c>
    </row>
    <row r="1547" spans="1:50" hidden="1" x14ac:dyDescent="0.25">
      <c r="A1547" s="25" t="s">
        <v>290</v>
      </c>
      <c r="B1547" s="28" t="s">
        <v>299</v>
      </c>
      <c r="C1547">
        <v>21.33</v>
      </c>
      <c r="D1547">
        <v>21.03</v>
      </c>
      <c r="E1547" s="15">
        <v>2</v>
      </c>
      <c r="F1547" s="90"/>
      <c r="G1547">
        <v>2</v>
      </c>
      <c r="H1547">
        <v>11</v>
      </c>
      <c r="J1547" s="62" t="s">
        <v>154</v>
      </c>
      <c r="K1547" s="45" t="s">
        <v>22</v>
      </c>
      <c r="L1547" s="18" t="s">
        <v>74</v>
      </c>
      <c r="M1547" s="94"/>
      <c r="N1547">
        <v>131</v>
      </c>
      <c r="O1547">
        <v>129</v>
      </c>
      <c r="P1547">
        <v>1104</v>
      </c>
      <c r="S1547">
        <v>8.3000000000000007</v>
      </c>
      <c r="U1547" s="30" t="str">
        <f>VLOOKUP(AF1547, method!$A$1:$B$15, 2, 0)</f>
        <v>放頭</v>
      </c>
      <c r="V1547" s="42">
        <v>1400</v>
      </c>
      <c r="W1547">
        <v>1</v>
      </c>
      <c r="X1547">
        <v>14</v>
      </c>
      <c r="Y1547">
        <v>9</v>
      </c>
      <c r="Z1547">
        <v>25</v>
      </c>
      <c r="AA1547" s="39" t="s">
        <v>394</v>
      </c>
      <c r="AB1547" s="35" t="s">
        <v>370</v>
      </c>
      <c r="AC1547">
        <v>4</v>
      </c>
      <c r="AD1547">
        <v>53</v>
      </c>
      <c r="AE1547" s="38" t="s">
        <v>550</v>
      </c>
      <c r="AF1547">
        <v>1</v>
      </c>
      <c r="AG1547">
        <v>2</v>
      </c>
      <c r="AH1547">
        <v>2</v>
      </c>
      <c r="AI1547">
        <v>2</v>
      </c>
      <c r="AL1547" t="s">
        <v>103</v>
      </c>
      <c r="AX1547" t="s">
        <v>1398</v>
      </c>
    </row>
    <row r="1548" spans="1:50" hidden="1" x14ac:dyDescent="0.25">
      <c r="A1548" s="25" t="s">
        <v>290</v>
      </c>
      <c r="B1548" s="28" t="s">
        <v>299</v>
      </c>
      <c r="C1548">
        <v>22.14</v>
      </c>
      <c r="D1548">
        <v>22.14</v>
      </c>
      <c r="E1548">
        <v>7</v>
      </c>
      <c r="G1548">
        <v>2</v>
      </c>
      <c r="H1548">
        <v>3</v>
      </c>
      <c r="J1548" s="62" t="s">
        <v>154</v>
      </c>
      <c r="K1548" s="52" t="s">
        <v>56</v>
      </c>
      <c r="L1548" s="18" t="s">
        <v>74</v>
      </c>
      <c r="M1548" s="94"/>
      <c r="N1548">
        <v>131</v>
      </c>
      <c r="O1548">
        <v>131</v>
      </c>
      <c r="P1548">
        <v>1087</v>
      </c>
      <c r="S1548">
        <v>16</v>
      </c>
      <c r="U1548" s="32" t="str">
        <f>VLOOKUP(AF1548, method!$A$1:$B$15, 2, 0)</f>
        <v>中前</v>
      </c>
      <c r="V1548" s="42">
        <v>1400</v>
      </c>
      <c r="W1548">
        <v>1</v>
      </c>
      <c r="X1548">
        <v>5</v>
      </c>
      <c r="Y1548">
        <v>7</v>
      </c>
      <c r="Z1548">
        <v>25</v>
      </c>
      <c r="AA1548" s="39" t="s">
        <v>430</v>
      </c>
      <c r="AB1548" s="35" t="s">
        <v>370</v>
      </c>
      <c r="AC1548">
        <v>4</v>
      </c>
      <c r="AD1548">
        <v>56</v>
      </c>
      <c r="AE1548" s="38" t="s">
        <v>447</v>
      </c>
      <c r="AF1548">
        <v>4</v>
      </c>
      <c r="AG1548">
        <v>4</v>
      </c>
      <c r="AH1548">
        <v>3</v>
      </c>
      <c r="AI1548">
        <v>7</v>
      </c>
      <c r="AL1548" t="s">
        <v>103</v>
      </c>
      <c r="AX1548" t="s">
        <v>1398</v>
      </c>
    </row>
    <row r="1549" spans="1:50" hidden="1" x14ac:dyDescent="0.25">
      <c r="A1549" s="25" t="s">
        <v>290</v>
      </c>
      <c r="B1549" s="28" t="s">
        <v>299</v>
      </c>
      <c r="C1549">
        <v>22.61</v>
      </c>
      <c r="D1549">
        <v>22.11</v>
      </c>
      <c r="E1549">
        <v>8</v>
      </c>
      <c r="G1549">
        <v>2</v>
      </c>
      <c r="H1549">
        <v>10</v>
      </c>
      <c r="J1549" s="62" t="s">
        <v>154</v>
      </c>
      <c r="K1549" s="52" t="s">
        <v>56</v>
      </c>
      <c r="L1549" s="18" t="s">
        <v>74</v>
      </c>
      <c r="M1549" s="94"/>
      <c r="N1549">
        <v>131</v>
      </c>
      <c r="O1549">
        <v>133</v>
      </c>
      <c r="P1549">
        <v>1091</v>
      </c>
      <c r="S1549">
        <v>15</v>
      </c>
      <c r="U1549" s="33" t="str">
        <f>VLOOKUP(AF1549, method!$A$1:$B$15, 2, 0)</f>
        <v>留後</v>
      </c>
      <c r="V1549" s="42">
        <v>1400</v>
      </c>
      <c r="W1549">
        <v>1</v>
      </c>
      <c r="X1549">
        <v>14</v>
      </c>
      <c r="Y1549">
        <v>6</v>
      </c>
      <c r="Z1549">
        <v>25</v>
      </c>
      <c r="AA1549" s="39" t="s">
        <v>430</v>
      </c>
      <c r="AB1549" s="35" t="s">
        <v>377</v>
      </c>
      <c r="AC1549">
        <v>4</v>
      </c>
      <c r="AD1549">
        <v>58</v>
      </c>
      <c r="AE1549" s="37" t="s">
        <v>471</v>
      </c>
      <c r="AF1549">
        <v>11</v>
      </c>
      <c r="AG1549">
        <v>11</v>
      </c>
      <c r="AH1549">
        <v>10</v>
      </c>
      <c r="AI1549">
        <v>8</v>
      </c>
      <c r="AL1549" t="s">
        <v>809</v>
      </c>
      <c r="AX1549" t="s">
        <v>1398</v>
      </c>
    </row>
    <row r="1550" spans="1:50" hidden="1" x14ac:dyDescent="0.25">
      <c r="A1550" s="25" t="s">
        <v>290</v>
      </c>
      <c r="B1550" s="28" t="s">
        <v>299</v>
      </c>
      <c r="C1550">
        <v>10.18</v>
      </c>
      <c r="D1550">
        <v>10.08</v>
      </c>
      <c r="E1550">
        <v>9</v>
      </c>
      <c r="G1550">
        <v>2</v>
      </c>
      <c r="H1550">
        <v>3</v>
      </c>
      <c r="J1550" s="62" t="s">
        <v>154</v>
      </c>
      <c r="K1550" s="52" t="s">
        <v>56</v>
      </c>
      <c r="L1550" s="18" t="s">
        <v>74</v>
      </c>
      <c r="M1550" s="94"/>
      <c r="N1550">
        <v>131</v>
      </c>
      <c r="O1550">
        <v>135</v>
      </c>
      <c r="P1550">
        <v>1088</v>
      </c>
      <c r="S1550">
        <v>8.8000000000000007</v>
      </c>
      <c r="U1550" s="31" t="str">
        <f>VLOOKUP(AF1550, method!$A$1:$B$15, 2, 0)</f>
        <v>中後</v>
      </c>
      <c r="V1550">
        <v>1200</v>
      </c>
      <c r="W1550">
        <v>1</v>
      </c>
      <c r="X1550">
        <v>27</v>
      </c>
      <c r="Y1550">
        <v>4</v>
      </c>
      <c r="Z1550">
        <v>25</v>
      </c>
      <c r="AA1550" s="39" t="s">
        <v>369</v>
      </c>
      <c r="AB1550" s="35" t="s">
        <v>377</v>
      </c>
      <c r="AC1550">
        <v>4</v>
      </c>
      <c r="AD1550">
        <v>60</v>
      </c>
      <c r="AE1550" s="37" t="s">
        <v>408</v>
      </c>
      <c r="AF1550">
        <v>8</v>
      </c>
      <c r="AG1550">
        <v>8</v>
      </c>
      <c r="AH1550">
        <v>9</v>
      </c>
      <c r="AL1550" t="s">
        <v>744</v>
      </c>
      <c r="AX1550" t="s">
        <v>1398</v>
      </c>
    </row>
    <row r="1551" spans="1:50" hidden="1" x14ac:dyDescent="0.25">
      <c r="A1551" s="25" t="s">
        <v>290</v>
      </c>
      <c r="B1551" s="28" t="s">
        <v>299</v>
      </c>
      <c r="C1551">
        <v>9.59</v>
      </c>
      <c r="D1551">
        <v>9.69</v>
      </c>
      <c r="E1551">
        <v>9</v>
      </c>
      <c r="G1551">
        <v>2</v>
      </c>
      <c r="H1551">
        <v>11</v>
      </c>
      <c r="J1551" s="62" t="s">
        <v>154</v>
      </c>
      <c r="K1551" s="78" t="s">
        <v>599</v>
      </c>
      <c r="L1551" s="18" t="s">
        <v>74</v>
      </c>
      <c r="M1551" s="94"/>
      <c r="N1551">
        <v>131</v>
      </c>
      <c r="O1551">
        <v>115</v>
      </c>
      <c r="P1551">
        <v>1087</v>
      </c>
      <c r="S1551">
        <v>19</v>
      </c>
      <c r="U1551" s="30" t="str">
        <f>VLOOKUP(AF1551, method!$A$1:$B$15, 2, 0)</f>
        <v>放頭</v>
      </c>
      <c r="V1551">
        <v>1200</v>
      </c>
      <c r="W1551">
        <v>1</v>
      </c>
      <c r="X1551">
        <v>16</v>
      </c>
      <c r="Y1551">
        <v>2</v>
      </c>
      <c r="Z1551">
        <v>25</v>
      </c>
      <c r="AA1551" s="39" t="s">
        <v>430</v>
      </c>
      <c r="AB1551" s="35" t="s">
        <v>370</v>
      </c>
      <c r="AC1551">
        <v>3</v>
      </c>
      <c r="AD1551">
        <v>62</v>
      </c>
      <c r="AE1551" s="37" t="s">
        <v>525</v>
      </c>
      <c r="AF1551">
        <v>3</v>
      </c>
      <c r="AG1551">
        <v>2</v>
      </c>
      <c r="AH1551">
        <v>9</v>
      </c>
      <c r="AL1551" t="s">
        <v>735</v>
      </c>
      <c r="AX1551" t="s">
        <v>1398</v>
      </c>
    </row>
    <row r="1552" spans="1:50" hidden="1" x14ac:dyDescent="0.25">
      <c r="A1552" s="25" t="s">
        <v>290</v>
      </c>
      <c r="B1552" s="28" t="s">
        <v>299</v>
      </c>
      <c r="C1552">
        <v>9.5299999999999994</v>
      </c>
      <c r="D1552">
        <v>9.5299999999999994</v>
      </c>
      <c r="E1552">
        <v>9</v>
      </c>
      <c r="G1552">
        <v>2</v>
      </c>
      <c r="H1552">
        <v>11</v>
      </c>
      <c r="J1552" s="62" t="s">
        <v>154</v>
      </c>
      <c r="K1552" s="62" t="s">
        <v>154</v>
      </c>
      <c r="L1552" s="18" t="s">
        <v>74</v>
      </c>
      <c r="M1552" s="94"/>
      <c r="N1552">
        <v>131</v>
      </c>
      <c r="O1552">
        <v>120</v>
      </c>
      <c r="P1552">
        <v>1072</v>
      </c>
      <c r="S1552">
        <v>7.7</v>
      </c>
      <c r="U1552" s="32" t="str">
        <f>VLOOKUP(AF1552, method!$A$1:$B$15, 2, 0)</f>
        <v>中前</v>
      </c>
      <c r="V1552">
        <v>1200</v>
      </c>
      <c r="W1552">
        <v>1</v>
      </c>
      <c r="X1552">
        <v>12</v>
      </c>
      <c r="Y1552">
        <v>1</v>
      </c>
      <c r="Z1552">
        <v>25</v>
      </c>
      <c r="AA1552" s="41" t="s">
        <v>400</v>
      </c>
      <c r="AB1552" s="35" t="s">
        <v>377</v>
      </c>
      <c r="AC1552">
        <v>3</v>
      </c>
      <c r="AD1552">
        <v>63</v>
      </c>
      <c r="AE1552" s="37" t="s">
        <v>525</v>
      </c>
      <c r="AF1552">
        <v>6</v>
      </c>
      <c r="AG1552">
        <v>7</v>
      </c>
      <c r="AH1552">
        <v>9</v>
      </c>
      <c r="AL1552" t="s">
        <v>671</v>
      </c>
      <c r="AX1552" t="s">
        <v>1398</v>
      </c>
    </row>
    <row r="1553" spans="1:50" hidden="1" x14ac:dyDescent="0.25">
      <c r="A1553" s="25" t="s">
        <v>290</v>
      </c>
      <c r="B1553" s="28" t="s">
        <v>299</v>
      </c>
      <c r="C1553">
        <v>22.18</v>
      </c>
      <c r="D1553">
        <v>22.080000000000002</v>
      </c>
      <c r="E1553">
        <v>8</v>
      </c>
      <c r="G1553">
        <v>2</v>
      </c>
      <c r="H1553">
        <v>12</v>
      </c>
      <c r="J1553" s="62" t="s">
        <v>154</v>
      </c>
      <c r="K1553" s="60" t="s">
        <v>125</v>
      </c>
      <c r="L1553" s="18" t="s">
        <v>74</v>
      </c>
      <c r="M1553" s="94"/>
      <c r="N1553">
        <v>131</v>
      </c>
      <c r="O1553">
        <v>121</v>
      </c>
      <c r="P1553">
        <v>1089</v>
      </c>
      <c r="S1553">
        <v>24</v>
      </c>
      <c r="U1553" s="30" t="str">
        <f>VLOOKUP(AF1553, method!$A$1:$B$15, 2, 0)</f>
        <v>放頭</v>
      </c>
      <c r="V1553" s="42">
        <v>1400</v>
      </c>
      <c r="W1553">
        <v>1</v>
      </c>
      <c r="X1553">
        <v>1</v>
      </c>
      <c r="Y1553">
        <v>12</v>
      </c>
      <c r="Z1553">
        <v>24</v>
      </c>
      <c r="AA1553" s="39" t="s">
        <v>430</v>
      </c>
      <c r="AB1553" s="35" t="s">
        <v>377</v>
      </c>
      <c r="AC1553">
        <v>3</v>
      </c>
      <c r="AD1553">
        <v>63</v>
      </c>
      <c r="AE1553" s="37" t="s">
        <v>414</v>
      </c>
      <c r="AF1553">
        <v>1</v>
      </c>
      <c r="AG1553">
        <v>2</v>
      </c>
      <c r="AH1553">
        <v>2</v>
      </c>
      <c r="AI1553">
        <v>8</v>
      </c>
      <c r="AL1553" t="s">
        <v>810</v>
      </c>
      <c r="AX1553" t="s">
        <v>1398</v>
      </c>
    </row>
    <row r="1554" spans="1:50" hidden="1" x14ac:dyDescent="0.25">
      <c r="A1554" s="25" t="s">
        <v>290</v>
      </c>
      <c r="B1554" s="28" t="s">
        <v>299</v>
      </c>
      <c r="C1554">
        <v>22.34</v>
      </c>
      <c r="D1554">
        <v>22.74</v>
      </c>
      <c r="E1554">
        <v>7</v>
      </c>
      <c r="G1554">
        <v>2</v>
      </c>
      <c r="H1554">
        <v>2</v>
      </c>
      <c r="J1554" s="62" t="s">
        <v>154</v>
      </c>
      <c r="K1554" s="47" t="s">
        <v>32</v>
      </c>
      <c r="L1554" s="18" t="s">
        <v>74</v>
      </c>
      <c r="M1554" s="94"/>
      <c r="N1554">
        <v>131</v>
      </c>
      <c r="O1554">
        <v>120</v>
      </c>
      <c r="P1554">
        <v>1081</v>
      </c>
      <c r="S1554">
        <v>3.5</v>
      </c>
      <c r="U1554" s="30" t="str">
        <f>VLOOKUP(AF1554, method!$A$1:$B$15, 2, 0)</f>
        <v>放頭</v>
      </c>
      <c r="V1554" s="42">
        <v>1400</v>
      </c>
      <c r="W1554">
        <v>1</v>
      </c>
      <c r="X1554">
        <v>3</v>
      </c>
      <c r="Y1554">
        <v>11</v>
      </c>
      <c r="Z1554">
        <v>24</v>
      </c>
      <c r="AA1554" s="39" t="s">
        <v>430</v>
      </c>
      <c r="AB1554" s="35" t="s">
        <v>370</v>
      </c>
      <c r="AC1554">
        <v>3</v>
      </c>
      <c r="AD1554">
        <v>63</v>
      </c>
      <c r="AE1554" s="37" t="s">
        <v>428</v>
      </c>
      <c r="AF1554">
        <v>1</v>
      </c>
      <c r="AG1554">
        <v>2</v>
      </c>
      <c r="AH1554">
        <v>1</v>
      </c>
      <c r="AI1554">
        <v>7</v>
      </c>
      <c r="AL1554" t="s">
        <v>474</v>
      </c>
      <c r="AX1554" t="s">
        <v>1398</v>
      </c>
    </row>
    <row r="1555" spans="1:50" hidden="1" x14ac:dyDescent="0.25">
      <c r="A1555" s="25" t="s">
        <v>290</v>
      </c>
      <c r="B1555" s="28" t="s">
        <v>299</v>
      </c>
      <c r="C1555">
        <v>21.85</v>
      </c>
      <c r="D1555">
        <v>21.75</v>
      </c>
      <c r="E1555" s="15">
        <v>1</v>
      </c>
      <c r="F1555" s="90"/>
      <c r="G1555">
        <v>2</v>
      </c>
      <c r="H1555">
        <v>2</v>
      </c>
      <c r="J1555" s="62" t="s">
        <v>154</v>
      </c>
      <c r="K1555" s="47" t="s">
        <v>32</v>
      </c>
      <c r="L1555" s="18" t="s">
        <v>74</v>
      </c>
      <c r="M1555" s="94"/>
      <c r="N1555">
        <v>131</v>
      </c>
      <c r="O1555">
        <v>134</v>
      </c>
      <c r="P1555">
        <v>1078</v>
      </c>
      <c r="S1555">
        <v>2.4</v>
      </c>
      <c r="U1555" s="30" t="str">
        <f>VLOOKUP(AF1555, method!$A$1:$B$15, 2, 0)</f>
        <v>放頭</v>
      </c>
      <c r="V1555" s="42">
        <v>1400</v>
      </c>
      <c r="W1555">
        <v>1</v>
      </c>
      <c r="X1555">
        <v>6</v>
      </c>
      <c r="Y1555">
        <v>10</v>
      </c>
      <c r="Z1555">
        <v>24</v>
      </c>
      <c r="AA1555" s="39" t="s">
        <v>369</v>
      </c>
      <c r="AB1555" s="35" t="s">
        <v>370</v>
      </c>
      <c r="AC1555">
        <v>4</v>
      </c>
      <c r="AD1555">
        <v>58</v>
      </c>
      <c r="AE1555" s="38" t="s">
        <v>461</v>
      </c>
      <c r="AF1555">
        <v>1</v>
      </c>
      <c r="AG1555">
        <v>1</v>
      </c>
      <c r="AH1555">
        <v>1</v>
      </c>
      <c r="AI1555">
        <v>1</v>
      </c>
      <c r="AL1555" t="s">
        <v>474</v>
      </c>
      <c r="AX1555" t="s">
        <v>1398</v>
      </c>
    </row>
    <row r="1556" spans="1:50" hidden="1" x14ac:dyDescent="0.25">
      <c r="A1556" s="25" t="s">
        <v>290</v>
      </c>
      <c r="B1556" s="28" t="s">
        <v>299</v>
      </c>
      <c r="C1556">
        <v>10.78</v>
      </c>
      <c r="D1556">
        <v>10.28</v>
      </c>
      <c r="E1556">
        <v>9</v>
      </c>
      <c r="G1556">
        <v>2</v>
      </c>
      <c r="H1556">
        <v>12</v>
      </c>
      <c r="J1556" s="62" t="s">
        <v>154</v>
      </c>
      <c r="K1556" s="47" t="s">
        <v>32</v>
      </c>
      <c r="L1556" s="18" t="s">
        <v>74</v>
      </c>
      <c r="M1556" s="94"/>
      <c r="N1556">
        <v>131</v>
      </c>
      <c r="O1556">
        <v>134</v>
      </c>
      <c r="P1556">
        <v>1084</v>
      </c>
      <c r="S1556">
        <v>5.0999999999999996</v>
      </c>
      <c r="U1556" s="32" t="str">
        <f>VLOOKUP(AF1556, method!$A$1:$B$15, 2, 0)</f>
        <v>中前</v>
      </c>
      <c r="V1556">
        <v>1200</v>
      </c>
      <c r="W1556">
        <v>1</v>
      </c>
      <c r="X1556">
        <v>25</v>
      </c>
      <c r="Y1556">
        <v>9</v>
      </c>
      <c r="Z1556">
        <v>24</v>
      </c>
      <c r="AA1556" s="40" t="s">
        <v>398</v>
      </c>
      <c r="AB1556" s="35" t="s">
        <v>377</v>
      </c>
      <c r="AC1556">
        <v>4</v>
      </c>
      <c r="AD1556">
        <v>59</v>
      </c>
      <c r="AE1556" s="37" t="s">
        <v>423</v>
      </c>
      <c r="AF1556">
        <v>6</v>
      </c>
      <c r="AG1556">
        <v>5</v>
      </c>
      <c r="AH1556">
        <v>9</v>
      </c>
      <c r="AL1556" t="s">
        <v>474</v>
      </c>
      <c r="AX1556" t="s">
        <v>1398</v>
      </c>
    </row>
    <row r="1557" spans="1:50" hidden="1" x14ac:dyDescent="0.25">
      <c r="A1557" s="25" t="s">
        <v>290</v>
      </c>
      <c r="B1557" s="28" t="s">
        <v>299</v>
      </c>
      <c r="C1557">
        <v>22.19</v>
      </c>
      <c r="D1557">
        <v>22.09</v>
      </c>
      <c r="E1557">
        <v>6</v>
      </c>
      <c r="G1557">
        <v>2</v>
      </c>
      <c r="H1557">
        <v>4</v>
      </c>
      <c r="J1557" s="62" t="s">
        <v>154</v>
      </c>
      <c r="K1557" s="47" t="s">
        <v>32</v>
      </c>
      <c r="L1557" s="18" t="s">
        <v>74</v>
      </c>
      <c r="M1557" s="94"/>
      <c r="N1557">
        <v>131</v>
      </c>
      <c r="O1557">
        <v>134</v>
      </c>
      <c r="P1557">
        <v>1095</v>
      </c>
      <c r="S1557">
        <v>1.8</v>
      </c>
      <c r="U1557" s="32" t="str">
        <f>VLOOKUP(AF1557, method!$A$1:$B$15, 2, 0)</f>
        <v>中前</v>
      </c>
      <c r="V1557" s="42">
        <v>1400</v>
      </c>
      <c r="W1557">
        <v>1</v>
      </c>
      <c r="X1557">
        <v>15</v>
      </c>
      <c r="Y1557">
        <v>9</v>
      </c>
      <c r="Z1557">
        <v>24</v>
      </c>
      <c r="AA1557" s="39" t="s">
        <v>384</v>
      </c>
      <c r="AB1557" s="35" t="s">
        <v>370</v>
      </c>
      <c r="AC1557">
        <v>4</v>
      </c>
      <c r="AD1557">
        <v>59</v>
      </c>
      <c r="AE1557" s="37" t="s">
        <v>428</v>
      </c>
      <c r="AF1557">
        <v>5</v>
      </c>
      <c r="AG1557">
        <v>6</v>
      </c>
      <c r="AH1557">
        <v>6</v>
      </c>
      <c r="AI1557">
        <v>6</v>
      </c>
      <c r="AL1557" t="s">
        <v>811</v>
      </c>
      <c r="AX1557" t="s">
        <v>1398</v>
      </c>
    </row>
    <row r="1558" spans="1:50" x14ac:dyDescent="0.25">
      <c r="A1558" s="25" t="s">
        <v>290</v>
      </c>
      <c r="B1558" s="26" t="s">
        <v>293</v>
      </c>
      <c r="C1558">
        <v>22.18</v>
      </c>
      <c r="D1558">
        <v>22.18</v>
      </c>
      <c r="E1558" s="107">
        <v>3</v>
      </c>
      <c r="F1558" s="90"/>
      <c r="G1558">
        <v>7</v>
      </c>
      <c r="H1558">
        <v>9</v>
      </c>
      <c r="J1558" s="60" t="s">
        <v>125</v>
      </c>
      <c r="K1558" s="60" t="s">
        <v>125</v>
      </c>
      <c r="L1558" s="17" t="s">
        <v>90</v>
      </c>
      <c r="M1558" s="93"/>
      <c r="N1558">
        <v>133</v>
      </c>
      <c r="O1558">
        <v>132</v>
      </c>
      <c r="P1558">
        <v>1149</v>
      </c>
      <c r="S1558">
        <v>17</v>
      </c>
      <c r="U1558" s="30" t="str">
        <f>VLOOKUP(AF1558, method!$A$1:$B$15, 2, 0)</f>
        <v>放頭</v>
      </c>
      <c r="V1558" s="42">
        <v>1400</v>
      </c>
      <c r="W1558">
        <v>1</v>
      </c>
      <c r="X1558">
        <v>13</v>
      </c>
      <c r="Y1558">
        <v>6</v>
      </c>
      <c r="Z1558">
        <v>26</v>
      </c>
      <c r="AA1558" s="39" t="s">
        <v>430</v>
      </c>
      <c r="AB1558" s="36" t="s">
        <v>459</v>
      </c>
      <c r="AC1558">
        <v>3</v>
      </c>
      <c r="AD1558">
        <v>76</v>
      </c>
      <c r="AE1558" s="38" t="s">
        <v>463</v>
      </c>
      <c r="AF1558">
        <v>3</v>
      </c>
      <c r="AG1558">
        <v>4</v>
      </c>
      <c r="AH1558">
        <v>4</v>
      </c>
      <c r="AI1558">
        <v>3</v>
      </c>
      <c r="AL1558" t="s">
        <v>294</v>
      </c>
    </row>
    <row r="1559" spans="1:50" x14ac:dyDescent="0.25">
      <c r="A1559" s="25" t="s">
        <v>290</v>
      </c>
      <c r="B1559" s="20" t="s">
        <v>307</v>
      </c>
      <c r="C1559">
        <v>22.27</v>
      </c>
      <c r="D1559">
        <v>21.87</v>
      </c>
      <c r="E1559" s="106">
        <v>10</v>
      </c>
      <c r="G1559">
        <v>4</v>
      </c>
      <c r="H1559">
        <v>1</v>
      </c>
      <c r="J1559" s="59" t="s">
        <v>111</v>
      </c>
      <c r="K1559" s="59" t="s">
        <v>111</v>
      </c>
      <c r="L1559" s="21" t="s">
        <v>38</v>
      </c>
      <c r="M1559" s="97"/>
      <c r="N1559">
        <v>123</v>
      </c>
      <c r="O1559">
        <v>134</v>
      </c>
      <c r="P1559">
        <v>1030</v>
      </c>
      <c r="S1559">
        <v>18</v>
      </c>
      <c r="U1559" s="32" t="str">
        <f>VLOOKUP(AF1559, method!$A$1:$B$15, 2, 0)</f>
        <v>中前</v>
      </c>
      <c r="V1559" s="42">
        <v>1400</v>
      </c>
      <c r="W1559">
        <v>1</v>
      </c>
      <c r="X1559">
        <v>18</v>
      </c>
      <c r="Y1559">
        <v>1</v>
      </c>
      <c r="Z1559">
        <v>26</v>
      </c>
      <c r="AA1559" s="39" t="s">
        <v>369</v>
      </c>
      <c r="AB1559" s="35" t="s">
        <v>370</v>
      </c>
      <c r="AC1559">
        <v>3</v>
      </c>
      <c r="AD1559">
        <v>78</v>
      </c>
      <c r="AE1559" s="37">
        <v>6</v>
      </c>
      <c r="AF1559">
        <v>7</v>
      </c>
      <c r="AG1559">
        <v>6</v>
      </c>
      <c r="AH1559">
        <v>7</v>
      </c>
      <c r="AI1559">
        <v>10</v>
      </c>
      <c r="AL1559" t="s">
        <v>223</v>
      </c>
    </row>
    <row r="1560" spans="1:50" x14ac:dyDescent="0.25">
      <c r="A1560" s="25" t="s">
        <v>290</v>
      </c>
      <c r="B1560" s="25" t="s">
        <v>291</v>
      </c>
      <c r="C1560">
        <v>22.33</v>
      </c>
      <c r="D1560">
        <v>22.73</v>
      </c>
      <c r="E1560" s="107">
        <v>1</v>
      </c>
      <c r="F1560" s="90"/>
      <c r="G1560">
        <v>6</v>
      </c>
      <c r="H1560">
        <v>10</v>
      </c>
      <c r="J1560" s="50" t="s">
        <v>46</v>
      </c>
      <c r="K1560" s="60" t="s">
        <v>125</v>
      </c>
      <c r="L1560" s="25" t="s">
        <v>138</v>
      </c>
      <c r="M1560" s="101"/>
      <c r="N1560">
        <v>135</v>
      </c>
      <c r="O1560">
        <v>116</v>
      </c>
      <c r="P1560">
        <v>1202</v>
      </c>
      <c r="S1560">
        <v>5.7</v>
      </c>
      <c r="U1560" s="32" t="str">
        <f>VLOOKUP(AF1560, method!$A$1:$B$15, 2, 0)</f>
        <v>中前</v>
      </c>
      <c r="V1560" s="42">
        <v>1400</v>
      </c>
      <c r="W1560">
        <v>1</v>
      </c>
      <c r="X1560">
        <v>11</v>
      </c>
      <c r="Y1560">
        <v>1</v>
      </c>
      <c r="Z1560">
        <v>26</v>
      </c>
      <c r="AA1560" s="39" t="s">
        <v>430</v>
      </c>
      <c r="AB1560" s="35" t="s">
        <v>370</v>
      </c>
      <c r="AC1560">
        <v>3</v>
      </c>
      <c r="AD1560">
        <v>61</v>
      </c>
      <c r="AE1560" s="38" t="s">
        <v>432</v>
      </c>
      <c r="AF1560">
        <v>7</v>
      </c>
      <c r="AG1560">
        <v>4</v>
      </c>
      <c r="AH1560">
        <v>3</v>
      </c>
      <c r="AI1560">
        <v>1</v>
      </c>
      <c r="AL1560" t="s">
        <v>24</v>
      </c>
    </row>
    <row r="1561" spans="1:50" hidden="1" x14ac:dyDescent="0.25">
      <c r="A1561" s="25" t="s">
        <v>290</v>
      </c>
      <c r="B1561" s="17" t="s">
        <v>301</v>
      </c>
      <c r="C1561">
        <v>9.8800000000000008</v>
      </c>
      <c r="D1561">
        <v>9.7800000000000011</v>
      </c>
      <c r="E1561" s="107">
        <v>3</v>
      </c>
      <c r="F1561" s="90"/>
      <c r="G1561">
        <v>1</v>
      </c>
      <c r="H1561">
        <v>3</v>
      </c>
      <c r="J1561" s="45" t="s">
        <v>22</v>
      </c>
      <c r="K1561" s="45" t="s">
        <v>22</v>
      </c>
      <c r="L1561" s="18" t="s">
        <v>23</v>
      </c>
      <c r="M1561" s="94"/>
      <c r="N1561">
        <v>131</v>
      </c>
      <c r="O1561">
        <v>135</v>
      </c>
      <c r="P1561">
        <v>1171</v>
      </c>
      <c r="S1561">
        <v>1.7</v>
      </c>
      <c r="U1561" s="32" t="str">
        <f>VLOOKUP(AF1561, method!$A$1:$B$15, 2, 0)</f>
        <v>中前</v>
      </c>
      <c r="V1561">
        <v>1200</v>
      </c>
      <c r="W1561">
        <v>1</v>
      </c>
      <c r="X1561">
        <v>12</v>
      </c>
      <c r="Y1561">
        <v>4</v>
      </c>
      <c r="Z1561">
        <v>26</v>
      </c>
      <c r="AA1561" s="39" t="s">
        <v>413</v>
      </c>
      <c r="AB1561" s="35" t="s">
        <v>377</v>
      </c>
      <c r="AC1561">
        <v>4</v>
      </c>
      <c r="AD1561">
        <v>60</v>
      </c>
      <c r="AE1561" s="38" t="s">
        <v>463</v>
      </c>
      <c r="AF1561">
        <v>6</v>
      </c>
      <c r="AG1561">
        <v>5</v>
      </c>
      <c r="AH1561">
        <v>3</v>
      </c>
      <c r="AL1561" t="s">
        <v>18</v>
      </c>
      <c r="AX1561" t="s">
        <v>1398</v>
      </c>
    </row>
    <row r="1562" spans="1:50" hidden="1" x14ac:dyDescent="0.25">
      <c r="A1562" s="25" t="s">
        <v>290</v>
      </c>
      <c r="B1562" s="17" t="s">
        <v>301</v>
      </c>
      <c r="C1562">
        <v>8.73</v>
      </c>
      <c r="D1562">
        <v>8.6300000000000008</v>
      </c>
      <c r="E1562" s="107">
        <v>3</v>
      </c>
      <c r="F1562" s="90"/>
      <c r="G1562">
        <v>1</v>
      </c>
      <c r="H1562">
        <v>2</v>
      </c>
      <c r="J1562" s="45" t="s">
        <v>22</v>
      </c>
      <c r="K1562" s="52" t="s">
        <v>56</v>
      </c>
      <c r="L1562" s="18" t="s">
        <v>23</v>
      </c>
      <c r="M1562" s="94"/>
      <c r="N1562">
        <v>131</v>
      </c>
      <c r="O1562">
        <v>135</v>
      </c>
      <c r="P1562">
        <v>1174</v>
      </c>
      <c r="S1562">
        <v>1.7</v>
      </c>
      <c r="U1562" s="32" t="str">
        <f>VLOOKUP(AF1562, method!$A$1:$B$15, 2, 0)</f>
        <v>中前</v>
      </c>
      <c r="V1562">
        <v>1200</v>
      </c>
      <c r="W1562">
        <v>1</v>
      </c>
      <c r="X1562">
        <v>22</v>
      </c>
      <c r="Y1562">
        <v>3</v>
      </c>
      <c r="Z1562">
        <v>26</v>
      </c>
      <c r="AA1562" s="39" t="s">
        <v>369</v>
      </c>
      <c r="AB1562" s="35" t="s">
        <v>370</v>
      </c>
      <c r="AC1562">
        <v>4</v>
      </c>
      <c r="AD1562">
        <v>60</v>
      </c>
      <c r="AE1562" s="38" t="s">
        <v>550</v>
      </c>
      <c r="AF1562">
        <v>7</v>
      </c>
      <c r="AG1562">
        <v>9</v>
      </c>
      <c r="AH1562">
        <v>3</v>
      </c>
      <c r="AL1562" t="s">
        <v>18</v>
      </c>
      <c r="AX1562" t="s">
        <v>1398</v>
      </c>
    </row>
    <row r="1563" spans="1:50" hidden="1" x14ac:dyDescent="0.25">
      <c r="A1563" s="25" t="s">
        <v>290</v>
      </c>
      <c r="B1563" s="17" t="s">
        <v>301</v>
      </c>
      <c r="C1563">
        <v>9.68</v>
      </c>
      <c r="D1563">
        <v>9.379999999999999</v>
      </c>
      <c r="E1563" s="107">
        <v>1</v>
      </c>
      <c r="F1563" s="90"/>
      <c r="G1563">
        <v>1</v>
      </c>
      <c r="H1563">
        <v>11</v>
      </c>
      <c r="J1563" s="45" t="s">
        <v>22</v>
      </c>
      <c r="K1563" s="52" t="s">
        <v>56</v>
      </c>
      <c r="L1563" s="18" t="s">
        <v>23</v>
      </c>
      <c r="M1563" s="94"/>
      <c r="N1563">
        <v>131</v>
      </c>
      <c r="O1563">
        <v>128</v>
      </c>
      <c r="P1563">
        <v>1163</v>
      </c>
      <c r="S1563">
        <v>6</v>
      </c>
      <c r="U1563" s="30" t="str">
        <f>VLOOKUP(AF1563, method!$A$1:$B$15, 2, 0)</f>
        <v>放頭</v>
      </c>
      <c r="V1563">
        <v>1200</v>
      </c>
      <c r="W1563">
        <v>1</v>
      </c>
      <c r="X1563">
        <v>19</v>
      </c>
      <c r="Y1563">
        <v>2</v>
      </c>
      <c r="Z1563">
        <v>26</v>
      </c>
      <c r="AA1563" s="39" t="s">
        <v>369</v>
      </c>
      <c r="AB1563" s="35" t="s">
        <v>377</v>
      </c>
      <c r="AC1563">
        <v>4</v>
      </c>
      <c r="AD1563">
        <v>52</v>
      </c>
      <c r="AE1563" s="38" t="s">
        <v>511</v>
      </c>
      <c r="AF1563">
        <v>2</v>
      </c>
      <c r="AG1563">
        <v>2</v>
      </c>
      <c r="AH1563">
        <v>1</v>
      </c>
      <c r="AL1563" t="s">
        <v>181</v>
      </c>
      <c r="AX1563" t="s">
        <v>1398</v>
      </c>
    </row>
    <row r="1564" spans="1:50" x14ac:dyDescent="0.25">
      <c r="A1564" s="25" t="s">
        <v>290</v>
      </c>
      <c r="B1564" s="17" t="s">
        <v>301</v>
      </c>
      <c r="C1564">
        <v>22.4</v>
      </c>
      <c r="D1564">
        <v>22.4</v>
      </c>
      <c r="E1564" s="107">
        <v>1</v>
      </c>
      <c r="F1564" s="90"/>
      <c r="G1564">
        <v>1</v>
      </c>
      <c r="H1564">
        <v>5</v>
      </c>
      <c r="J1564" s="45" t="s">
        <v>22</v>
      </c>
      <c r="K1564" s="45" t="s">
        <v>22</v>
      </c>
      <c r="L1564" s="18" t="s">
        <v>23</v>
      </c>
      <c r="M1564" s="94"/>
      <c r="N1564">
        <v>131</v>
      </c>
      <c r="O1564">
        <v>124</v>
      </c>
      <c r="P1564">
        <v>1165</v>
      </c>
      <c r="S1564">
        <v>4.5999999999999996</v>
      </c>
      <c r="U1564" s="32" t="str">
        <f>VLOOKUP(AF1564, method!$A$1:$B$15, 2, 0)</f>
        <v>中前</v>
      </c>
      <c r="V1564" s="42">
        <v>1400</v>
      </c>
      <c r="W1564">
        <v>1</v>
      </c>
      <c r="X1564">
        <v>13</v>
      </c>
      <c r="Y1564">
        <v>6</v>
      </c>
      <c r="Z1564">
        <v>26</v>
      </c>
      <c r="AA1564" s="39" t="s">
        <v>430</v>
      </c>
      <c r="AB1564" s="36" t="s">
        <v>459</v>
      </c>
      <c r="AC1564">
        <v>3</v>
      </c>
      <c r="AD1564">
        <v>68</v>
      </c>
      <c r="AE1564" s="38" t="s">
        <v>463</v>
      </c>
      <c r="AF1564">
        <v>4</v>
      </c>
      <c r="AG1564">
        <v>3</v>
      </c>
      <c r="AH1564">
        <v>3</v>
      </c>
      <c r="AI1564">
        <v>1</v>
      </c>
      <c r="AL1564" t="s">
        <v>18</v>
      </c>
    </row>
    <row r="1565" spans="1:50" hidden="1" x14ac:dyDescent="0.25">
      <c r="A1565" s="24" t="s">
        <v>258</v>
      </c>
      <c r="B1565" s="24" t="s">
        <v>1338</v>
      </c>
      <c r="C1565">
        <v>22.58</v>
      </c>
      <c r="D1565" t="e">
        <f>IF(H1565&gt;G1565,C1565-0.2*INT((H1565-G1565)/4),IF(H1565&lt;G1565,C1565+0.2*INT((G1565-H1565)/4),C1565)) + ROUND((N1565-O1565)/3,0)*0.1</f>
        <v>#N/A</v>
      </c>
      <c r="E1565" s="106">
        <v>10</v>
      </c>
      <c r="G1565" t="e">
        <v>#N/A</v>
      </c>
      <c r="H1565">
        <v>3</v>
      </c>
      <c r="J1565" s="58" t="e">
        <v>#N/A</v>
      </c>
      <c r="K1565" s="48" t="s">
        <v>37</v>
      </c>
      <c r="L1565" s="28" t="s">
        <v>65</v>
      </c>
      <c r="M1565" s="104"/>
      <c r="N1565" t="e">
        <v>#N/A</v>
      </c>
      <c r="O1565">
        <v>123</v>
      </c>
      <c r="P1565">
        <v>1164</v>
      </c>
      <c r="S1565">
        <v>10</v>
      </c>
      <c r="U1565" s="32" t="str">
        <f>VLOOKUP(AF1565, method!$A$1:$B$15, 2, 0)</f>
        <v>中前</v>
      </c>
      <c r="V1565" s="42">
        <v>1400</v>
      </c>
      <c r="W1565">
        <v>1</v>
      </c>
      <c r="X1565">
        <v>24</v>
      </c>
      <c r="Y1565">
        <v>5</v>
      </c>
      <c r="Z1565">
        <v>26</v>
      </c>
      <c r="AA1565" s="39" t="s">
        <v>369</v>
      </c>
      <c r="AB1565" s="35" t="s">
        <v>370</v>
      </c>
      <c r="AC1565">
        <v>4</v>
      </c>
      <c r="AD1565">
        <v>48</v>
      </c>
      <c r="AE1565" s="37" t="s">
        <v>414</v>
      </c>
      <c r="AF1565">
        <v>4</v>
      </c>
      <c r="AG1565">
        <v>6</v>
      </c>
      <c r="AH1565">
        <v>6</v>
      </c>
      <c r="AI1565">
        <v>10</v>
      </c>
      <c r="AL1565" t="s">
        <v>308</v>
      </c>
      <c r="AX1565" t="s">
        <v>1397</v>
      </c>
    </row>
    <row r="1566" spans="1:50" hidden="1" x14ac:dyDescent="0.25">
      <c r="A1566" s="25" t="s">
        <v>290</v>
      </c>
      <c r="B1566" s="18" t="s">
        <v>303</v>
      </c>
      <c r="C1566">
        <v>8.7200000000000006</v>
      </c>
      <c r="D1566">
        <v>9.0200000000000014</v>
      </c>
      <c r="E1566" s="107">
        <v>1</v>
      </c>
      <c r="F1566" s="90"/>
      <c r="G1566">
        <v>10</v>
      </c>
      <c r="H1566">
        <v>7</v>
      </c>
      <c r="J1566" s="47" t="s">
        <v>32</v>
      </c>
      <c r="K1566" s="57" t="s">
        <v>77</v>
      </c>
      <c r="L1566" s="23" t="s">
        <v>47</v>
      </c>
      <c r="M1566" s="99"/>
      <c r="N1566">
        <v>129</v>
      </c>
      <c r="O1566">
        <v>120</v>
      </c>
      <c r="P1566">
        <v>1237</v>
      </c>
      <c r="S1566">
        <v>1.9</v>
      </c>
      <c r="U1566" s="31" t="str">
        <f>VLOOKUP(AF1566, method!$A$1:$B$15, 2, 0)</f>
        <v>中後</v>
      </c>
      <c r="V1566">
        <v>1200</v>
      </c>
      <c r="W1566">
        <v>1</v>
      </c>
      <c r="X1566">
        <v>22</v>
      </c>
      <c r="Y1566">
        <v>3</v>
      </c>
      <c r="Z1566">
        <v>26</v>
      </c>
      <c r="AA1566" s="39" t="s">
        <v>369</v>
      </c>
      <c r="AB1566" s="35" t="s">
        <v>370</v>
      </c>
      <c r="AC1566">
        <v>3</v>
      </c>
      <c r="AD1566">
        <v>63</v>
      </c>
      <c r="AE1566" s="38" t="s">
        <v>463</v>
      </c>
      <c r="AF1566">
        <v>10</v>
      </c>
      <c r="AG1566">
        <v>9</v>
      </c>
      <c r="AH1566">
        <v>1</v>
      </c>
      <c r="AL1566" t="s">
        <v>34</v>
      </c>
      <c r="AX1566" t="s">
        <v>1398</v>
      </c>
    </row>
    <row r="1567" spans="1:50" hidden="1" x14ac:dyDescent="0.25">
      <c r="A1567" s="25" t="s">
        <v>290</v>
      </c>
      <c r="B1567" s="18" t="s">
        <v>303</v>
      </c>
      <c r="C1567">
        <v>9.1199999999999992</v>
      </c>
      <c r="D1567">
        <v>9.42</v>
      </c>
      <c r="E1567" s="107">
        <v>1</v>
      </c>
      <c r="F1567" s="90"/>
      <c r="G1567">
        <v>10</v>
      </c>
      <c r="H1567">
        <v>1</v>
      </c>
      <c r="J1567" s="47" t="s">
        <v>32</v>
      </c>
      <c r="K1567" s="57" t="s">
        <v>77</v>
      </c>
      <c r="L1567" s="23" t="s">
        <v>47</v>
      </c>
      <c r="M1567" s="99"/>
      <c r="N1567">
        <v>129</v>
      </c>
      <c r="O1567">
        <v>131</v>
      </c>
      <c r="P1567">
        <v>1241</v>
      </c>
      <c r="S1567">
        <v>3.1</v>
      </c>
      <c r="U1567" s="30" t="str">
        <f>VLOOKUP(AF1567, method!$A$1:$B$15, 2, 0)</f>
        <v>放頭</v>
      </c>
      <c r="V1567">
        <v>1200</v>
      </c>
      <c r="W1567">
        <v>1</v>
      </c>
      <c r="X1567">
        <v>19</v>
      </c>
      <c r="Y1567">
        <v>2</v>
      </c>
      <c r="Z1567">
        <v>26</v>
      </c>
      <c r="AA1567" s="39" t="s">
        <v>369</v>
      </c>
      <c r="AB1567" s="35" t="s">
        <v>377</v>
      </c>
      <c r="AC1567">
        <v>4</v>
      </c>
      <c r="AD1567">
        <v>54</v>
      </c>
      <c r="AE1567" s="38" t="s">
        <v>447</v>
      </c>
      <c r="AF1567">
        <v>3</v>
      </c>
      <c r="AG1567">
        <v>2</v>
      </c>
      <c r="AH1567">
        <v>1</v>
      </c>
      <c r="AL1567" t="s">
        <v>34</v>
      </c>
      <c r="AX1567" t="s">
        <v>1398</v>
      </c>
    </row>
    <row r="1568" spans="1:50" hidden="1" x14ac:dyDescent="0.25">
      <c r="A1568" s="25" t="s">
        <v>290</v>
      </c>
      <c r="B1568" s="18" t="s">
        <v>303</v>
      </c>
      <c r="C1568">
        <v>9.2899999999999991</v>
      </c>
      <c r="D1568">
        <v>9.4899999999999984</v>
      </c>
      <c r="E1568" s="107">
        <v>2</v>
      </c>
      <c r="F1568" s="90"/>
      <c r="G1568">
        <v>10</v>
      </c>
      <c r="H1568">
        <v>5</v>
      </c>
      <c r="J1568" s="47" t="s">
        <v>32</v>
      </c>
      <c r="K1568" s="57" t="s">
        <v>77</v>
      </c>
      <c r="L1568" s="23" t="s">
        <v>47</v>
      </c>
      <c r="M1568" s="99"/>
      <c r="N1568">
        <v>129</v>
      </c>
      <c r="O1568">
        <v>128</v>
      </c>
      <c r="P1568">
        <v>1276</v>
      </c>
      <c r="S1568">
        <v>33</v>
      </c>
      <c r="U1568" s="32" t="str">
        <f>VLOOKUP(AF1568, method!$A$1:$B$15, 2, 0)</f>
        <v>中前</v>
      </c>
      <c r="V1568">
        <v>1200</v>
      </c>
      <c r="W1568">
        <v>1</v>
      </c>
      <c r="X1568">
        <v>18</v>
      </c>
      <c r="Y1568">
        <v>1</v>
      </c>
      <c r="Z1568">
        <v>26</v>
      </c>
      <c r="AA1568" s="39" t="s">
        <v>369</v>
      </c>
      <c r="AB1568" s="35" t="s">
        <v>377</v>
      </c>
      <c r="AC1568">
        <v>4</v>
      </c>
      <c r="AD1568">
        <v>52</v>
      </c>
      <c r="AE1568" s="38" t="s">
        <v>463</v>
      </c>
      <c r="AF1568">
        <v>7</v>
      </c>
      <c r="AG1568">
        <v>5</v>
      </c>
      <c r="AH1568">
        <v>2</v>
      </c>
      <c r="AL1568" t="s">
        <v>753</v>
      </c>
      <c r="AX1568" t="s">
        <v>1398</v>
      </c>
    </row>
    <row r="1569" spans="1:50" x14ac:dyDescent="0.25">
      <c r="A1569" s="25" t="s">
        <v>290</v>
      </c>
      <c r="B1569" s="21" t="s">
        <v>310</v>
      </c>
      <c r="C1569">
        <v>22.9</v>
      </c>
      <c r="D1569">
        <v>22.5</v>
      </c>
      <c r="E1569" s="106">
        <v>9</v>
      </c>
      <c r="G1569">
        <v>5</v>
      </c>
      <c r="H1569">
        <v>10</v>
      </c>
      <c r="J1569" s="57" t="s">
        <v>77</v>
      </c>
      <c r="K1569" s="57" t="s">
        <v>77</v>
      </c>
      <c r="L1569" s="19" t="s">
        <v>28</v>
      </c>
      <c r="M1569" s="95"/>
      <c r="N1569">
        <v>123</v>
      </c>
      <c r="O1569">
        <v>129</v>
      </c>
      <c r="P1569">
        <v>1152</v>
      </c>
      <c r="S1569">
        <v>53</v>
      </c>
      <c r="U1569" s="33" t="str">
        <f>VLOOKUP(AF1569, method!$A$1:$B$15, 2, 0)</f>
        <v>留後</v>
      </c>
      <c r="V1569" s="42">
        <v>1400</v>
      </c>
      <c r="W1569">
        <v>1</v>
      </c>
      <c r="X1569">
        <v>13</v>
      </c>
      <c r="Y1569">
        <v>6</v>
      </c>
      <c r="Z1569">
        <v>26</v>
      </c>
      <c r="AA1569" s="39" t="s">
        <v>430</v>
      </c>
      <c r="AB1569" s="36" t="s">
        <v>459</v>
      </c>
      <c r="AC1569">
        <v>3</v>
      </c>
      <c r="AD1569">
        <v>73</v>
      </c>
      <c r="AE1569" s="37" t="s">
        <v>471</v>
      </c>
      <c r="AF1569">
        <v>14</v>
      </c>
      <c r="AG1569">
        <v>13</v>
      </c>
      <c r="AH1569">
        <v>13</v>
      </c>
      <c r="AI1569">
        <v>9</v>
      </c>
      <c r="AL1569" t="s">
        <v>39</v>
      </c>
    </row>
    <row r="1570" spans="1:50" hidden="1" x14ac:dyDescent="0.25">
      <c r="A1570" s="24" t="s">
        <v>258</v>
      </c>
      <c r="B1570" s="24" t="s">
        <v>1338</v>
      </c>
      <c r="C1570">
        <v>22.63</v>
      </c>
      <c r="D1570" t="e">
        <f>IF(H1570&gt;G1570,C1570-0.2*INT((H1570-G1570)/4),IF(H1570&lt;G1570,C1570+0.2*INT((G1570-H1570)/4),C1570)) + ROUND((N1570-O1570)/3,0)*0.1</f>
        <v>#N/A</v>
      </c>
      <c r="E1570" s="106">
        <v>7</v>
      </c>
      <c r="G1570" t="e">
        <v>#N/A</v>
      </c>
      <c r="H1570">
        <v>3</v>
      </c>
      <c r="J1570" s="58" t="e">
        <v>#N/A</v>
      </c>
      <c r="K1570" s="48" t="s">
        <v>37</v>
      </c>
      <c r="L1570" s="28" t="s">
        <v>65</v>
      </c>
      <c r="M1570" s="104"/>
      <c r="N1570" t="e">
        <v>#N/A</v>
      </c>
      <c r="O1570">
        <v>123</v>
      </c>
      <c r="P1570">
        <v>1154</v>
      </c>
      <c r="S1570">
        <v>4.8</v>
      </c>
      <c r="U1570" s="30" t="str">
        <f>VLOOKUP(AF1570, method!$A$1:$B$15, 2, 0)</f>
        <v>放頭</v>
      </c>
      <c r="V1570" s="42">
        <v>1400</v>
      </c>
      <c r="W1570">
        <v>1</v>
      </c>
      <c r="X1570">
        <v>12</v>
      </c>
      <c r="Y1570">
        <v>4</v>
      </c>
      <c r="Z1570">
        <v>26</v>
      </c>
      <c r="AA1570" s="39" t="s">
        <v>413</v>
      </c>
      <c r="AB1570" s="35" t="s">
        <v>377</v>
      </c>
      <c r="AC1570">
        <v>4</v>
      </c>
      <c r="AD1570">
        <v>48</v>
      </c>
      <c r="AE1570" s="37">
        <v>4</v>
      </c>
      <c r="AF1570">
        <v>3</v>
      </c>
      <c r="AG1570">
        <v>4</v>
      </c>
      <c r="AH1570">
        <v>3</v>
      </c>
      <c r="AI1570">
        <v>7</v>
      </c>
      <c r="AL1570" t="s">
        <v>308</v>
      </c>
      <c r="AX1570" t="s">
        <v>1397</v>
      </c>
    </row>
    <row r="1571" spans="1:50" x14ac:dyDescent="0.25">
      <c r="A1571" s="25" t="s">
        <v>290</v>
      </c>
      <c r="B1571" s="19" t="s">
        <v>305</v>
      </c>
      <c r="C1571">
        <v>23.37</v>
      </c>
      <c r="D1571">
        <v>23.07</v>
      </c>
      <c r="E1571" s="106">
        <v>14</v>
      </c>
      <c r="G1571">
        <v>8</v>
      </c>
      <c r="H1571">
        <v>13</v>
      </c>
      <c r="J1571" s="44" t="s">
        <v>347</v>
      </c>
      <c r="K1571" s="44" t="s">
        <v>347</v>
      </c>
      <c r="L1571" s="17" t="s">
        <v>16</v>
      </c>
      <c r="M1571" s="93"/>
      <c r="N1571">
        <v>126</v>
      </c>
      <c r="O1571">
        <v>129</v>
      </c>
      <c r="P1571">
        <v>1073</v>
      </c>
      <c r="S1571">
        <v>108</v>
      </c>
      <c r="U1571" s="32" t="str">
        <f>VLOOKUP(AF1571, method!$A$1:$B$15, 2, 0)</f>
        <v>中前</v>
      </c>
      <c r="V1571" s="42">
        <v>1400</v>
      </c>
      <c r="W1571">
        <v>1</v>
      </c>
      <c r="X1571">
        <v>22</v>
      </c>
      <c r="Y1571">
        <v>2</v>
      </c>
      <c r="Z1571">
        <v>26</v>
      </c>
      <c r="AA1571" s="39" t="s">
        <v>384</v>
      </c>
      <c r="AB1571" s="35" t="s">
        <v>377</v>
      </c>
      <c r="AC1571">
        <v>3</v>
      </c>
      <c r="AD1571">
        <v>79</v>
      </c>
      <c r="AE1571" s="37" t="s">
        <v>751</v>
      </c>
      <c r="AF1571">
        <v>7</v>
      </c>
      <c r="AG1571">
        <v>9</v>
      </c>
      <c r="AH1571">
        <v>12</v>
      </c>
      <c r="AI1571">
        <v>14</v>
      </c>
      <c r="AL1571" t="s">
        <v>39</v>
      </c>
    </row>
    <row r="1572" spans="1:50" hidden="1" x14ac:dyDescent="0.25">
      <c r="A1572" s="25" t="s">
        <v>290</v>
      </c>
      <c r="B1572" s="19" t="s">
        <v>305</v>
      </c>
      <c r="C1572">
        <v>35.79</v>
      </c>
      <c r="D1572">
        <v>35.79</v>
      </c>
      <c r="E1572" s="106">
        <v>14</v>
      </c>
      <c r="G1572">
        <v>8</v>
      </c>
      <c r="H1572">
        <v>4</v>
      </c>
      <c r="J1572" s="44" t="s">
        <v>347</v>
      </c>
      <c r="K1572" s="47" t="s">
        <v>32</v>
      </c>
      <c r="L1572" s="17" t="s">
        <v>16</v>
      </c>
      <c r="M1572" s="93"/>
      <c r="N1572">
        <v>126</v>
      </c>
      <c r="O1572">
        <v>133</v>
      </c>
      <c r="P1572">
        <v>1073</v>
      </c>
      <c r="S1572">
        <v>14</v>
      </c>
      <c r="U1572" s="31" t="str">
        <f>VLOOKUP(AF1572, method!$A$1:$B$15, 2, 0)</f>
        <v>中後</v>
      </c>
      <c r="V1572">
        <v>1600</v>
      </c>
      <c r="W1572">
        <v>1</v>
      </c>
      <c r="X1572">
        <v>1</v>
      </c>
      <c r="Y1572">
        <v>2</v>
      </c>
      <c r="Z1572">
        <v>26</v>
      </c>
      <c r="AA1572" s="39" t="s">
        <v>390</v>
      </c>
      <c r="AB1572" s="35" t="s">
        <v>377</v>
      </c>
      <c r="AC1572">
        <v>3</v>
      </c>
      <c r="AD1572">
        <v>80</v>
      </c>
      <c r="AE1572" s="37" t="s">
        <v>449</v>
      </c>
      <c r="AF1572">
        <v>8</v>
      </c>
      <c r="AG1572">
        <v>9</v>
      </c>
      <c r="AH1572">
        <v>8</v>
      </c>
      <c r="AI1572">
        <v>14</v>
      </c>
      <c r="AL1572" t="s">
        <v>39</v>
      </c>
      <c r="AX1572" t="s">
        <v>1398</v>
      </c>
    </row>
    <row r="1573" spans="1:50" x14ac:dyDescent="0.25">
      <c r="A1573" s="25" t="s">
        <v>290</v>
      </c>
      <c r="B1573" s="17" t="s">
        <v>301</v>
      </c>
      <c r="C1573">
        <v>24.6</v>
      </c>
      <c r="D1573">
        <v>24.8</v>
      </c>
      <c r="E1573" s="107">
        <v>1</v>
      </c>
      <c r="F1573" s="90"/>
      <c r="G1573">
        <v>1</v>
      </c>
      <c r="H1573">
        <v>7</v>
      </c>
      <c r="J1573" s="45" t="s">
        <v>22</v>
      </c>
      <c r="K1573" s="62" t="s">
        <v>154</v>
      </c>
      <c r="L1573" s="18" t="s">
        <v>23</v>
      </c>
      <c r="M1573" s="94"/>
      <c r="N1573">
        <v>131</v>
      </c>
      <c r="O1573">
        <v>118</v>
      </c>
      <c r="P1573">
        <v>1175</v>
      </c>
      <c r="S1573">
        <v>2.8</v>
      </c>
      <c r="U1573" s="32" t="str">
        <f>VLOOKUP(AF1573, method!$A$1:$B$15, 2, 0)</f>
        <v>中前</v>
      </c>
      <c r="V1573" s="42">
        <v>1400</v>
      </c>
      <c r="W1573">
        <v>1</v>
      </c>
      <c r="X1573">
        <v>3</v>
      </c>
      <c r="Y1573">
        <v>5</v>
      </c>
      <c r="Z1573">
        <v>26</v>
      </c>
      <c r="AA1573" s="39" t="s">
        <v>394</v>
      </c>
      <c r="AB1573" s="36" t="s">
        <v>702</v>
      </c>
      <c r="AC1573">
        <v>3</v>
      </c>
      <c r="AD1573">
        <v>60</v>
      </c>
      <c r="AE1573" s="38" t="s">
        <v>517</v>
      </c>
      <c r="AF1573">
        <v>4</v>
      </c>
      <c r="AG1573">
        <v>4</v>
      </c>
      <c r="AH1573">
        <v>4</v>
      </c>
      <c r="AI1573">
        <v>1</v>
      </c>
      <c r="AL1573" t="s">
        <v>18</v>
      </c>
    </row>
    <row r="1574" spans="1:50" hidden="1" x14ac:dyDescent="0.25">
      <c r="A1574" s="25" t="s">
        <v>290</v>
      </c>
      <c r="B1574" s="19" t="s">
        <v>305</v>
      </c>
      <c r="C1574">
        <v>23.23</v>
      </c>
      <c r="D1574">
        <v>23.63</v>
      </c>
      <c r="E1574">
        <v>13</v>
      </c>
      <c r="G1574">
        <v>8</v>
      </c>
      <c r="H1574">
        <v>11</v>
      </c>
      <c r="J1574" s="44" t="s">
        <v>347</v>
      </c>
      <c r="K1574" s="44" t="s">
        <v>347</v>
      </c>
      <c r="L1574" s="17" t="s">
        <v>16</v>
      </c>
      <c r="M1574" s="93"/>
      <c r="N1574">
        <v>126</v>
      </c>
      <c r="O1574">
        <v>113</v>
      </c>
      <c r="P1574">
        <v>1054</v>
      </c>
      <c r="S1574">
        <v>13</v>
      </c>
      <c r="U1574" s="31" t="str">
        <f>VLOOKUP(AF1574, method!$A$1:$B$15, 2, 0)</f>
        <v>中後</v>
      </c>
      <c r="V1574" s="42">
        <v>1400</v>
      </c>
      <c r="W1574">
        <v>1</v>
      </c>
      <c r="X1574">
        <v>14</v>
      </c>
      <c r="Y1574">
        <v>12</v>
      </c>
      <c r="Z1574">
        <v>25</v>
      </c>
      <c r="AA1574" s="39" t="s">
        <v>369</v>
      </c>
      <c r="AB1574" s="35" t="s">
        <v>377</v>
      </c>
      <c r="AC1574">
        <v>2</v>
      </c>
      <c r="AD1574">
        <v>81</v>
      </c>
      <c r="AE1574" s="37" t="s">
        <v>525</v>
      </c>
      <c r="AF1574">
        <v>8</v>
      </c>
      <c r="AG1574">
        <v>7</v>
      </c>
      <c r="AH1574">
        <v>10</v>
      </c>
      <c r="AI1574">
        <v>13</v>
      </c>
      <c r="AL1574" t="s">
        <v>39</v>
      </c>
      <c r="AX1574" t="s">
        <v>1398</v>
      </c>
    </row>
    <row r="1575" spans="1:50" hidden="1" x14ac:dyDescent="0.25">
      <c r="A1575" s="25" t="s">
        <v>290</v>
      </c>
      <c r="B1575" s="19" t="s">
        <v>305</v>
      </c>
      <c r="C1575">
        <v>22.14</v>
      </c>
      <c r="D1575">
        <v>22.74</v>
      </c>
      <c r="E1575">
        <v>4</v>
      </c>
      <c r="G1575">
        <v>8</v>
      </c>
      <c r="H1575">
        <v>1</v>
      </c>
      <c r="J1575" s="44" t="s">
        <v>347</v>
      </c>
      <c r="K1575" s="44" t="s">
        <v>347</v>
      </c>
      <c r="L1575" s="17" t="s">
        <v>16</v>
      </c>
      <c r="M1575" s="93"/>
      <c r="N1575">
        <v>126</v>
      </c>
      <c r="O1575">
        <v>113</v>
      </c>
      <c r="P1575">
        <v>1071</v>
      </c>
      <c r="S1575">
        <v>5.6</v>
      </c>
      <c r="U1575" s="30" t="str">
        <f>VLOOKUP(AF1575, method!$A$1:$B$15, 2, 0)</f>
        <v>放頭</v>
      </c>
      <c r="V1575" s="42">
        <v>1400</v>
      </c>
      <c r="W1575">
        <v>1</v>
      </c>
      <c r="X1575">
        <v>9</v>
      </c>
      <c r="Y1575">
        <v>11</v>
      </c>
      <c r="Z1575">
        <v>25</v>
      </c>
      <c r="AA1575" s="39" t="s">
        <v>430</v>
      </c>
      <c r="AB1575" s="35" t="s">
        <v>377</v>
      </c>
      <c r="AC1575">
        <v>2</v>
      </c>
      <c r="AD1575">
        <v>81</v>
      </c>
      <c r="AE1575" s="38" t="s">
        <v>447</v>
      </c>
      <c r="AF1575">
        <v>2</v>
      </c>
      <c r="AG1575">
        <v>1</v>
      </c>
      <c r="AH1575">
        <v>1</v>
      </c>
      <c r="AI1575">
        <v>4</v>
      </c>
      <c r="AL1575" t="s">
        <v>39</v>
      </c>
      <c r="AX1575" t="s">
        <v>1398</v>
      </c>
    </row>
    <row r="1576" spans="1:50" hidden="1" x14ac:dyDescent="0.25">
      <c r="A1576" s="25" t="s">
        <v>290</v>
      </c>
      <c r="B1576" s="19" t="s">
        <v>305</v>
      </c>
      <c r="C1576">
        <v>21.56</v>
      </c>
      <c r="D1576">
        <v>21.36</v>
      </c>
      <c r="E1576" s="15">
        <v>1</v>
      </c>
      <c r="F1576" s="90"/>
      <c r="G1576">
        <v>8</v>
      </c>
      <c r="H1576">
        <v>6</v>
      </c>
      <c r="J1576" s="44" t="s">
        <v>347</v>
      </c>
      <c r="K1576" s="44" t="s">
        <v>347</v>
      </c>
      <c r="L1576" s="17" t="s">
        <v>16</v>
      </c>
      <c r="M1576" s="93"/>
      <c r="N1576">
        <v>126</v>
      </c>
      <c r="O1576">
        <v>131</v>
      </c>
      <c r="P1576">
        <v>1086</v>
      </c>
      <c r="S1576">
        <v>6.3</v>
      </c>
      <c r="U1576" s="30" t="str">
        <f>VLOOKUP(AF1576, method!$A$1:$B$15, 2, 0)</f>
        <v>放頭</v>
      </c>
      <c r="V1576" s="42">
        <v>1400</v>
      </c>
      <c r="W1576">
        <v>1</v>
      </c>
      <c r="X1576">
        <v>28</v>
      </c>
      <c r="Y1576">
        <v>9</v>
      </c>
      <c r="Z1576">
        <v>25</v>
      </c>
      <c r="AA1576" s="39" t="s">
        <v>430</v>
      </c>
      <c r="AB1576" s="35" t="s">
        <v>370</v>
      </c>
      <c r="AC1576">
        <v>3</v>
      </c>
      <c r="AD1576">
        <v>75</v>
      </c>
      <c r="AE1576" s="38" t="s">
        <v>434</v>
      </c>
      <c r="AF1576">
        <v>2</v>
      </c>
      <c r="AG1576">
        <v>1</v>
      </c>
      <c r="AH1576">
        <v>1</v>
      </c>
      <c r="AI1576">
        <v>1</v>
      </c>
      <c r="AL1576" t="s">
        <v>39</v>
      </c>
      <c r="AX1576" t="s">
        <v>1398</v>
      </c>
    </row>
    <row r="1577" spans="1:50" hidden="1" x14ac:dyDescent="0.25">
      <c r="A1577" s="25" t="s">
        <v>290</v>
      </c>
      <c r="B1577" s="19" t="s">
        <v>305</v>
      </c>
      <c r="C1577">
        <v>21.56</v>
      </c>
      <c r="D1577">
        <v>21.46</v>
      </c>
      <c r="E1577" s="15">
        <v>1</v>
      </c>
      <c r="F1577" s="90"/>
      <c r="G1577">
        <v>8</v>
      </c>
      <c r="H1577">
        <v>12</v>
      </c>
      <c r="J1577" s="44" t="s">
        <v>347</v>
      </c>
      <c r="K1577" s="44" t="s">
        <v>347</v>
      </c>
      <c r="L1577" s="17" t="s">
        <v>16</v>
      </c>
      <c r="M1577" s="93"/>
      <c r="N1577">
        <v>126</v>
      </c>
      <c r="O1577">
        <v>122</v>
      </c>
      <c r="P1577">
        <v>1085</v>
      </c>
      <c r="S1577">
        <v>8.1</v>
      </c>
      <c r="U1577" s="30" t="str">
        <f>VLOOKUP(AF1577, method!$A$1:$B$15, 2, 0)</f>
        <v>放頭</v>
      </c>
      <c r="V1577" s="42">
        <v>1400</v>
      </c>
      <c r="W1577">
        <v>1</v>
      </c>
      <c r="X1577">
        <v>7</v>
      </c>
      <c r="Y1577">
        <v>9</v>
      </c>
      <c r="Z1577">
        <v>25</v>
      </c>
      <c r="AA1577" s="39" t="s">
        <v>369</v>
      </c>
      <c r="AB1577" s="35" t="s">
        <v>377</v>
      </c>
      <c r="AC1577">
        <v>3</v>
      </c>
      <c r="AD1577">
        <v>68</v>
      </c>
      <c r="AE1577" s="38" t="s">
        <v>470</v>
      </c>
      <c r="AF1577">
        <v>1</v>
      </c>
      <c r="AG1577">
        <v>1</v>
      </c>
      <c r="AH1577">
        <v>1</v>
      </c>
      <c r="AI1577">
        <v>1</v>
      </c>
      <c r="AL1577" t="s">
        <v>39</v>
      </c>
      <c r="AX1577" t="s">
        <v>1398</v>
      </c>
    </row>
    <row r="1578" spans="1:50" hidden="1" x14ac:dyDescent="0.25">
      <c r="A1578" s="25" t="s">
        <v>290</v>
      </c>
      <c r="B1578" s="19" t="s">
        <v>305</v>
      </c>
      <c r="C1578">
        <v>21.11</v>
      </c>
      <c r="D1578">
        <v>21.41</v>
      </c>
      <c r="E1578" s="15">
        <v>1</v>
      </c>
      <c r="F1578" s="90"/>
      <c r="G1578">
        <v>8</v>
      </c>
      <c r="H1578">
        <v>7</v>
      </c>
      <c r="J1578" s="44" t="s">
        <v>347</v>
      </c>
      <c r="K1578" s="44" t="s">
        <v>347</v>
      </c>
      <c r="L1578" s="17" t="s">
        <v>16</v>
      </c>
      <c r="M1578" s="93"/>
      <c r="N1578">
        <v>126</v>
      </c>
      <c r="O1578">
        <v>118</v>
      </c>
      <c r="P1578">
        <v>1091</v>
      </c>
      <c r="S1578">
        <v>8.5</v>
      </c>
      <c r="U1578" s="30" t="str">
        <f>VLOOKUP(AF1578, method!$A$1:$B$15, 2, 0)</f>
        <v>放頭</v>
      </c>
      <c r="V1578" s="42">
        <v>1400</v>
      </c>
      <c r="W1578">
        <v>1</v>
      </c>
      <c r="X1578">
        <v>5</v>
      </c>
      <c r="Y1578">
        <v>7</v>
      </c>
      <c r="Z1578">
        <v>25</v>
      </c>
      <c r="AA1578" s="39" t="s">
        <v>430</v>
      </c>
      <c r="AB1578" s="35" t="s">
        <v>370</v>
      </c>
      <c r="AC1578">
        <v>3</v>
      </c>
      <c r="AD1578">
        <v>62</v>
      </c>
      <c r="AE1578" s="38" t="s">
        <v>463</v>
      </c>
      <c r="AF1578">
        <v>1</v>
      </c>
      <c r="AG1578">
        <v>2</v>
      </c>
      <c r="AH1578">
        <v>2</v>
      </c>
      <c r="AI1578">
        <v>1</v>
      </c>
      <c r="AL1578" t="s">
        <v>39</v>
      </c>
      <c r="AX1578" t="s">
        <v>1398</v>
      </c>
    </row>
    <row r="1579" spans="1:50" hidden="1" x14ac:dyDescent="0.25">
      <c r="A1579" s="25" t="s">
        <v>290</v>
      </c>
      <c r="B1579" s="19" t="s">
        <v>305</v>
      </c>
      <c r="C1579">
        <v>9.19</v>
      </c>
      <c r="D1579">
        <v>9.2899999999999991</v>
      </c>
      <c r="E1579">
        <v>7</v>
      </c>
      <c r="G1579">
        <v>8</v>
      </c>
      <c r="H1579">
        <v>10</v>
      </c>
      <c r="J1579" s="44" t="s">
        <v>347</v>
      </c>
      <c r="K1579" s="44" t="s">
        <v>347</v>
      </c>
      <c r="L1579" s="17" t="s">
        <v>16</v>
      </c>
      <c r="M1579" s="93"/>
      <c r="N1579">
        <v>126</v>
      </c>
      <c r="O1579">
        <v>122</v>
      </c>
      <c r="P1579">
        <v>1089</v>
      </c>
      <c r="S1579">
        <v>12</v>
      </c>
      <c r="U1579" s="31" t="str">
        <f>VLOOKUP(AF1579, method!$A$1:$B$15, 2, 0)</f>
        <v>中後</v>
      </c>
      <c r="V1579">
        <v>1200</v>
      </c>
      <c r="W1579">
        <v>1</v>
      </c>
      <c r="X1579">
        <v>22</v>
      </c>
      <c r="Y1579">
        <v>6</v>
      </c>
      <c r="Z1579">
        <v>25</v>
      </c>
      <c r="AA1579" s="39" t="s">
        <v>369</v>
      </c>
      <c r="AB1579" s="35" t="s">
        <v>377</v>
      </c>
      <c r="AC1579">
        <v>3</v>
      </c>
      <c r="AD1579">
        <v>64</v>
      </c>
      <c r="AE1579" s="37" t="s">
        <v>467</v>
      </c>
      <c r="AF1579">
        <v>9</v>
      </c>
      <c r="AG1579">
        <v>10</v>
      </c>
      <c r="AH1579">
        <v>7</v>
      </c>
      <c r="AL1579" t="s">
        <v>317</v>
      </c>
      <c r="AX1579" t="s">
        <v>1398</v>
      </c>
    </row>
    <row r="1580" spans="1:50" hidden="1" x14ac:dyDescent="0.25">
      <c r="A1580" s="25" t="s">
        <v>290</v>
      </c>
      <c r="B1580" s="19" t="s">
        <v>305</v>
      </c>
      <c r="C1580">
        <v>39.28</v>
      </c>
      <c r="D1580">
        <v>39.580000000000005</v>
      </c>
      <c r="E1580">
        <v>5</v>
      </c>
      <c r="G1580">
        <v>8</v>
      </c>
      <c r="H1580">
        <v>1</v>
      </c>
      <c r="J1580" s="44" t="s">
        <v>347</v>
      </c>
      <c r="K1580" s="52" t="s">
        <v>56</v>
      </c>
      <c r="L1580" s="17" t="s">
        <v>16</v>
      </c>
      <c r="M1580" s="93"/>
      <c r="N1580">
        <v>126</v>
      </c>
      <c r="O1580">
        <v>124</v>
      </c>
      <c r="P1580">
        <v>1076</v>
      </c>
      <c r="S1580">
        <v>4.2</v>
      </c>
      <c r="U1580" s="32" t="str">
        <f>VLOOKUP(AF1580, method!$A$1:$B$15, 2, 0)</f>
        <v>中前</v>
      </c>
      <c r="V1580">
        <v>1650</v>
      </c>
      <c r="W1580">
        <v>1</v>
      </c>
      <c r="X1580">
        <v>30</v>
      </c>
      <c r="Y1580">
        <v>4</v>
      </c>
      <c r="Z1580">
        <v>25</v>
      </c>
      <c r="AA1580" s="40" t="s">
        <v>446</v>
      </c>
      <c r="AB1580" s="35" t="s">
        <v>370</v>
      </c>
      <c r="AC1580">
        <v>3</v>
      </c>
      <c r="AD1580">
        <v>66</v>
      </c>
      <c r="AE1580" s="38" t="s">
        <v>447</v>
      </c>
      <c r="AF1580">
        <v>4</v>
      </c>
      <c r="AG1580">
        <v>4</v>
      </c>
      <c r="AH1580">
        <v>4</v>
      </c>
      <c r="AI1580">
        <v>5</v>
      </c>
      <c r="AL1580" t="s">
        <v>18</v>
      </c>
      <c r="AX1580" t="s">
        <v>1398</v>
      </c>
    </row>
    <row r="1581" spans="1:50" hidden="1" x14ac:dyDescent="0.25">
      <c r="A1581" s="25" t="s">
        <v>290</v>
      </c>
      <c r="B1581" s="19" t="s">
        <v>305</v>
      </c>
      <c r="C1581">
        <v>21.62</v>
      </c>
      <c r="D1581">
        <v>21.62</v>
      </c>
      <c r="E1581">
        <v>7</v>
      </c>
      <c r="G1581">
        <v>8</v>
      </c>
      <c r="H1581">
        <v>9</v>
      </c>
      <c r="J1581" s="44" t="s">
        <v>347</v>
      </c>
      <c r="K1581" s="52" t="s">
        <v>56</v>
      </c>
      <c r="L1581" s="17" t="s">
        <v>16</v>
      </c>
      <c r="M1581" s="93"/>
      <c r="N1581">
        <v>126</v>
      </c>
      <c r="O1581">
        <v>127</v>
      </c>
      <c r="P1581">
        <v>1083</v>
      </c>
      <c r="S1581">
        <v>24</v>
      </c>
      <c r="U1581" s="31" t="str">
        <f>VLOOKUP(AF1581, method!$A$1:$B$15, 2, 0)</f>
        <v>中後</v>
      </c>
      <c r="V1581" s="42">
        <v>1400</v>
      </c>
      <c r="W1581">
        <v>1</v>
      </c>
      <c r="X1581">
        <v>20</v>
      </c>
      <c r="Y1581">
        <v>4</v>
      </c>
      <c r="Z1581">
        <v>25</v>
      </c>
      <c r="AA1581" s="39" t="s">
        <v>430</v>
      </c>
      <c r="AB1581" s="35" t="s">
        <v>370</v>
      </c>
      <c r="AC1581">
        <v>3</v>
      </c>
      <c r="AD1581">
        <v>68</v>
      </c>
      <c r="AE1581" s="37">
        <v>4</v>
      </c>
      <c r="AF1581">
        <v>10</v>
      </c>
      <c r="AG1581">
        <v>9</v>
      </c>
      <c r="AH1581">
        <v>9</v>
      </c>
      <c r="AI1581">
        <v>7</v>
      </c>
      <c r="AL1581" t="s">
        <v>18</v>
      </c>
      <c r="AX1581" t="s">
        <v>1398</v>
      </c>
    </row>
    <row r="1582" spans="1:50" hidden="1" x14ac:dyDescent="0.25">
      <c r="A1582" s="25" t="s">
        <v>290</v>
      </c>
      <c r="B1582" s="19" t="s">
        <v>305</v>
      </c>
      <c r="C1582">
        <v>10.29</v>
      </c>
      <c r="D1582">
        <v>10.29</v>
      </c>
      <c r="E1582">
        <v>9</v>
      </c>
      <c r="G1582">
        <v>8</v>
      </c>
      <c r="H1582">
        <v>11</v>
      </c>
      <c r="J1582" s="44" t="s">
        <v>347</v>
      </c>
      <c r="K1582" s="52" t="s">
        <v>56</v>
      </c>
      <c r="L1582" s="17" t="s">
        <v>16</v>
      </c>
      <c r="M1582" s="93"/>
      <c r="N1582">
        <v>126</v>
      </c>
      <c r="O1582">
        <v>126</v>
      </c>
      <c r="P1582">
        <v>1085</v>
      </c>
      <c r="S1582">
        <v>30</v>
      </c>
      <c r="U1582" s="33" t="str">
        <f>VLOOKUP(AF1582, method!$A$1:$B$15, 2, 0)</f>
        <v>留後</v>
      </c>
      <c r="V1582">
        <v>1200</v>
      </c>
      <c r="W1582">
        <v>1</v>
      </c>
      <c r="X1582">
        <v>30</v>
      </c>
      <c r="Y1582">
        <v>3</v>
      </c>
      <c r="Z1582">
        <v>25</v>
      </c>
      <c r="AA1582" s="39" t="s">
        <v>384</v>
      </c>
      <c r="AB1582" s="35" t="s">
        <v>377</v>
      </c>
      <c r="AC1582">
        <v>3</v>
      </c>
      <c r="AD1582">
        <v>70</v>
      </c>
      <c r="AE1582" s="37">
        <v>6</v>
      </c>
      <c r="AF1582">
        <v>11</v>
      </c>
      <c r="AG1582">
        <v>11</v>
      </c>
      <c r="AH1582">
        <v>9</v>
      </c>
      <c r="AL1582" t="s">
        <v>18</v>
      </c>
      <c r="AX1582" t="s">
        <v>1398</v>
      </c>
    </row>
    <row r="1583" spans="1:50" hidden="1" x14ac:dyDescent="0.25">
      <c r="A1583" s="25" t="s">
        <v>290</v>
      </c>
      <c r="B1583" s="19" t="s">
        <v>305</v>
      </c>
      <c r="C1583">
        <v>23.65</v>
      </c>
      <c r="D1583">
        <v>23.749999999999996</v>
      </c>
      <c r="E1583">
        <v>11</v>
      </c>
      <c r="G1583">
        <v>8</v>
      </c>
      <c r="H1583">
        <v>4</v>
      </c>
      <c r="J1583" s="44" t="s">
        <v>347</v>
      </c>
      <c r="K1583" s="53" t="s">
        <v>60</v>
      </c>
      <c r="L1583" s="17" t="s">
        <v>16</v>
      </c>
      <c r="M1583" s="93"/>
      <c r="N1583">
        <v>126</v>
      </c>
      <c r="O1583">
        <v>128</v>
      </c>
      <c r="P1583">
        <v>1072</v>
      </c>
      <c r="S1583">
        <v>11</v>
      </c>
      <c r="U1583" s="32" t="str">
        <f>VLOOKUP(AF1583, method!$A$1:$B$15, 2, 0)</f>
        <v>中前</v>
      </c>
      <c r="V1583" s="42">
        <v>1400</v>
      </c>
      <c r="W1583">
        <v>1</v>
      </c>
      <c r="X1583">
        <v>15</v>
      </c>
      <c r="Y1583">
        <v>3</v>
      </c>
      <c r="Z1583">
        <v>25</v>
      </c>
      <c r="AA1583" s="39" t="s">
        <v>430</v>
      </c>
      <c r="AB1583" s="36" t="s">
        <v>459</v>
      </c>
      <c r="AC1583">
        <v>3</v>
      </c>
      <c r="AD1583">
        <v>72</v>
      </c>
      <c r="AE1583" s="37" t="s">
        <v>473</v>
      </c>
      <c r="AF1583">
        <v>6</v>
      </c>
      <c r="AG1583">
        <v>6</v>
      </c>
      <c r="AH1583">
        <v>7</v>
      </c>
      <c r="AI1583">
        <v>11</v>
      </c>
      <c r="AL1583" t="s">
        <v>18</v>
      </c>
      <c r="AX1583" t="s">
        <v>1398</v>
      </c>
    </row>
    <row r="1584" spans="1:50" hidden="1" x14ac:dyDescent="0.25">
      <c r="A1584" s="25" t="s">
        <v>290</v>
      </c>
      <c r="B1584" s="19" t="s">
        <v>305</v>
      </c>
      <c r="C1584">
        <v>21.49</v>
      </c>
      <c r="D1584">
        <v>21.29</v>
      </c>
      <c r="E1584" s="15">
        <v>3</v>
      </c>
      <c r="F1584" s="90"/>
      <c r="G1584">
        <v>8</v>
      </c>
      <c r="H1584">
        <v>9</v>
      </c>
      <c r="J1584" s="44" t="s">
        <v>347</v>
      </c>
      <c r="K1584" s="51" t="s">
        <v>52</v>
      </c>
      <c r="L1584" s="17" t="s">
        <v>16</v>
      </c>
      <c r="M1584" s="93"/>
      <c r="N1584">
        <v>126</v>
      </c>
      <c r="O1584">
        <v>132</v>
      </c>
      <c r="P1584">
        <v>1069</v>
      </c>
      <c r="S1584">
        <v>12</v>
      </c>
      <c r="U1584" s="31" t="str">
        <f>VLOOKUP(AF1584, method!$A$1:$B$15, 2, 0)</f>
        <v>中後</v>
      </c>
      <c r="V1584" s="42">
        <v>1400</v>
      </c>
      <c r="W1584">
        <v>1</v>
      </c>
      <c r="X1584">
        <v>23</v>
      </c>
      <c r="Y1584">
        <v>2</v>
      </c>
      <c r="Z1584">
        <v>25</v>
      </c>
      <c r="AA1584" s="39" t="s">
        <v>369</v>
      </c>
      <c r="AB1584" s="35" t="s">
        <v>377</v>
      </c>
      <c r="AC1584">
        <v>3</v>
      </c>
      <c r="AD1584">
        <v>73</v>
      </c>
      <c r="AE1584" s="37" t="s">
        <v>467</v>
      </c>
      <c r="AF1584">
        <v>9</v>
      </c>
      <c r="AG1584">
        <v>7</v>
      </c>
      <c r="AH1584">
        <v>5</v>
      </c>
      <c r="AI1584">
        <v>3</v>
      </c>
      <c r="AL1584" t="s">
        <v>18</v>
      </c>
      <c r="AX1584" t="s">
        <v>1398</v>
      </c>
    </row>
    <row r="1585" spans="1:50" hidden="1" x14ac:dyDescent="0.25">
      <c r="A1585" s="25" t="s">
        <v>290</v>
      </c>
      <c r="B1585" s="19" t="s">
        <v>305</v>
      </c>
      <c r="C1585">
        <v>22.9</v>
      </c>
      <c r="D1585">
        <v>22.599999999999998</v>
      </c>
      <c r="E1585">
        <v>6</v>
      </c>
      <c r="G1585">
        <v>8</v>
      </c>
      <c r="H1585">
        <v>11</v>
      </c>
      <c r="J1585" s="44" t="s">
        <v>347</v>
      </c>
      <c r="K1585" s="51" t="s">
        <v>52</v>
      </c>
      <c r="L1585" s="17" t="s">
        <v>16</v>
      </c>
      <c r="M1585" s="93"/>
      <c r="N1585">
        <v>126</v>
      </c>
      <c r="O1585">
        <v>134</v>
      </c>
      <c r="P1585">
        <v>1077</v>
      </c>
      <c r="S1585">
        <v>16</v>
      </c>
      <c r="U1585" s="31" t="str">
        <f>VLOOKUP(AF1585, method!$A$1:$B$15, 2, 0)</f>
        <v>中後</v>
      </c>
      <c r="V1585" s="42">
        <v>1400</v>
      </c>
      <c r="W1585">
        <v>1</v>
      </c>
      <c r="X1585">
        <v>9</v>
      </c>
      <c r="Y1585">
        <v>2</v>
      </c>
      <c r="Z1585">
        <v>25</v>
      </c>
      <c r="AA1585" s="39" t="s">
        <v>413</v>
      </c>
      <c r="AB1585" s="35" t="s">
        <v>377</v>
      </c>
      <c r="AC1585">
        <v>3</v>
      </c>
      <c r="AD1585">
        <v>75</v>
      </c>
      <c r="AE1585" s="37">
        <v>5</v>
      </c>
      <c r="AF1585">
        <v>10</v>
      </c>
      <c r="AG1585">
        <v>11</v>
      </c>
      <c r="AH1585">
        <v>10</v>
      </c>
      <c r="AI1585">
        <v>6</v>
      </c>
      <c r="AL1585" t="s">
        <v>18</v>
      </c>
      <c r="AX1585" t="s">
        <v>1398</v>
      </c>
    </row>
    <row r="1586" spans="1:50" hidden="1" x14ac:dyDescent="0.25">
      <c r="A1586" s="25" t="s">
        <v>290</v>
      </c>
      <c r="B1586" s="19" t="s">
        <v>305</v>
      </c>
      <c r="C1586">
        <v>22.37</v>
      </c>
      <c r="D1586">
        <v>22.17</v>
      </c>
      <c r="E1586">
        <v>6</v>
      </c>
      <c r="G1586">
        <v>8</v>
      </c>
      <c r="H1586">
        <v>5</v>
      </c>
      <c r="J1586" s="44" t="s">
        <v>347</v>
      </c>
      <c r="K1586" s="51" t="s">
        <v>52</v>
      </c>
      <c r="L1586" s="17" t="s">
        <v>16</v>
      </c>
      <c r="M1586" s="93"/>
      <c r="N1586">
        <v>126</v>
      </c>
      <c r="O1586">
        <v>131</v>
      </c>
      <c r="P1586">
        <v>1081</v>
      </c>
      <c r="S1586">
        <v>6.8</v>
      </c>
      <c r="U1586" s="32" t="str">
        <f>VLOOKUP(AF1586, method!$A$1:$B$15, 2, 0)</f>
        <v>中前</v>
      </c>
      <c r="V1586" s="42">
        <v>1400</v>
      </c>
      <c r="W1586">
        <v>1</v>
      </c>
      <c r="X1586">
        <v>29</v>
      </c>
      <c r="Y1586">
        <v>12</v>
      </c>
      <c r="Z1586">
        <v>24</v>
      </c>
      <c r="AA1586" s="39" t="s">
        <v>390</v>
      </c>
      <c r="AB1586" s="35" t="s">
        <v>377</v>
      </c>
      <c r="AC1586">
        <v>3</v>
      </c>
      <c r="AD1586">
        <v>75</v>
      </c>
      <c r="AE1586" s="38">
        <v>1</v>
      </c>
      <c r="AF1586">
        <v>5</v>
      </c>
      <c r="AG1586">
        <v>5</v>
      </c>
      <c r="AH1586">
        <v>5</v>
      </c>
      <c r="AI1586">
        <v>6</v>
      </c>
      <c r="AL1586" t="s">
        <v>18</v>
      </c>
      <c r="AX1586" t="s">
        <v>1398</v>
      </c>
    </row>
    <row r="1587" spans="1:50" hidden="1" x14ac:dyDescent="0.25">
      <c r="A1587" s="25" t="s">
        <v>290</v>
      </c>
      <c r="B1587" s="19" t="s">
        <v>305</v>
      </c>
      <c r="C1587">
        <v>21.55</v>
      </c>
      <c r="D1587">
        <v>21.65</v>
      </c>
      <c r="E1587" s="15">
        <v>2</v>
      </c>
      <c r="F1587" s="90"/>
      <c r="G1587">
        <v>8</v>
      </c>
      <c r="H1587">
        <v>3</v>
      </c>
      <c r="J1587" s="44" t="s">
        <v>347</v>
      </c>
      <c r="K1587" s="51" t="s">
        <v>52</v>
      </c>
      <c r="L1587" s="17" t="s">
        <v>16</v>
      </c>
      <c r="M1587" s="93"/>
      <c r="N1587">
        <v>126</v>
      </c>
      <c r="O1587">
        <v>129</v>
      </c>
      <c r="P1587">
        <v>1078</v>
      </c>
      <c r="S1587">
        <v>5.6</v>
      </c>
      <c r="U1587" s="32" t="str">
        <f>VLOOKUP(AF1587, method!$A$1:$B$15, 2, 0)</f>
        <v>中前</v>
      </c>
      <c r="V1587" s="42">
        <v>1400</v>
      </c>
      <c r="W1587">
        <v>1</v>
      </c>
      <c r="X1587">
        <v>22</v>
      </c>
      <c r="Y1587">
        <v>12</v>
      </c>
      <c r="Z1587">
        <v>24</v>
      </c>
      <c r="AA1587" s="39" t="s">
        <v>384</v>
      </c>
      <c r="AB1587" s="35" t="s">
        <v>377</v>
      </c>
      <c r="AC1587">
        <v>3</v>
      </c>
      <c r="AD1587">
        <v>74</v>
      </c>
      <c r="AE1587" s="38" t="s">
        <v>470</v>
      </c>
      <c r="AF1587">
        <v>6</v>
      </c>
      <c r="AG1587">
        <v>7</v>
      </c>
      <c r="AH1587">
        <v>7</v>
      </c>
      <c r="AI1587">
        <v>2</v>
      </c>
      <c r="AL1587" t="s">
        <v>18</v>
      </c>
      <c r="AX1587" t="s">
        <v>1398</v>
      </c>
    </row>
    <row r="1588" spans="1:50" hidden="1" x14ac:dyDescent="0.25">
      <c r="A1588" s="25" t="s">
        <v>290</v>
      </c>
      <c r="B1588" s="19" t="s">
        <v>305</v>
      </c>
      <c r="C1588">
        <v>21.82</v>
      </c>
      <c r="D1588">
        <v>21.72</v>
      </c>
      <c r="E1588" s="15">
        <v>3</v>
      </c>
      <c r="F1588" s="90"/>
      <c r="G1588">
        <v>8</v>
      </c>
      <c r="H1588">
        <v>5</v>
      </c>
      <c r="J1588" s="44" t="s">
        <v>347</v>
      </c>
      <c r="K1588" s="51" t="s">
        <v>52</v>
      </c>
      <c r="L1588" s="17" t="s">
        <v>16</v>
      </c>
      <c r="M1588" s="93"/>
      <c r="N1588">
        <v>126</v>
      </c>
      <c r="O1588">
        <v>130</v>
      </c>
      <c r="P1588">
        <v>1065</v>
      </c>
      <c r="S1588">
        <v>16</v>
      </c>
      <c r="U1588" s="31" t="str">
        <f>VLOOKUP(AF1588, method!$A$1:$B$15, 2, 0)</f>
        <v>中後</v>
      </c>
      <c r="V1588" s="42">
        <v>1400</v>
      </c>
      <c r="W1588">
        <v>1</v>
      </c>
      <c r="X1588">
        <v>8</v>
      </c>
      <c r="Y1588">
        <v>12</v>
      </c>
      <c r="Z1588">
        <v>24</v>
      </c>
      <c r="AA1588" s="39" t="s">
        <v>369</v>
      </c>
      <c r="AB1588" s="35" t="s">
        <v>377</v>
      </c>
      <c r="AC1588">
        <v>3</v>
      </c>
      <c r="AD1588">
        <v>74</v>
      </c>
      <c r="AE1588" s="38">
        <v>2</v>
      </c>
      <c r="AF1588">
        <v>9</v>
      </c>
      <c r="AG1588">
        <v>8</v>
      </c>
      <c r="AH1588">
        <v>6</v>
      </c>
      <c r="AI1588">
        <v>3</v>
      </c>
      <c r="AL1588" t="s">
        <v>18</v>
      </c>
      <c r="AX1588" t="s">
        <v>1398</v>
      </c>
    </row>
    <row r="1589" spans="1:50" hidden="1" x14ac:dyDescent="0.25">
      <c r="A1589" s="25" t="s">
        <v>290</v>
      </c>
      <c r="B1589" s="19" t="s">
        <v>305</v>
      </c>
      <c r="C1589">
        <v>21.74</v>
      </c>
      <c r="D1589">
        <v>21.74</v>
      </c>
      <c r="E1589" s="15">
        <v>2</v>
      </c>
      <c r="F1589" s="90"/>
      <c r="G1589">
        <v>8</v>
      </c>
      <c r="H1589">
        <v>4</v>
      </c>
      <c r="J1589" s="44" t="s">
        <v>347</v>
      </c>
      <c r="K1589" s="51" t="s">
        <v>52</v>
      </c>
      <c r="L1589" s="17" t="s">
        <v>16</v>
      </c>
      <c r="M1589" s="93"/>
      <c r="N1589">
        <v>126</v>
      </c>
      <c r="O1589">
        <v>131</v>
      </c>
      <c r="P1589">
        <v>1067</v>
      </c>
      <c r="S1589">
        <v>16</v>
      </c>
      <c r="U1589" s="32" t="str">
        <f>VLOOKUP(AF1589, method!$A$1:$B$15, 2, 0)</f>
        <v>中前</v>
      </c>
      <c r="V1589" s="42">
        <v>1400</v>
      </c>
      <c r="W1589">
        <v>1</v>
      </c>
      <c r="X1589">
        <v>17</v>
      </c>
      <c r="Y1589">
        <v>11</v>
      </c>
      <c r="Z1589">
        <v>24</v>
      </c>
      <c r="AA1589" s="39" t="s">
        <v>390</v>
      </c>
      <c r="AB1589" s="35" t="s">
        <v>377</v>
      </c>
      <c r="AC1589">
        <v>3</v>
      </c>
      <c r="AD1589">
        <v>73</v>
      </c>
      <c r="AE1589" s="38" t="s">
        <v>470</v>
      </c>
      <c r="AF1589">
        <v>6</v>
      </c>
      <c r="AG1589">
        <v>5</v>
      </c>
      <c r="AH1589">
        <v>3</v>
      </c>
      <c r="AI1589">
        <v>2</v>
      </c>
      <c r="AL1589" t="s">
        <v>18</v>
      </c>
      <c r="AX1589" t="s">
        <v>1398</v>
      </c>
    </row>
    <row r="1590" spans="1:50" hidden="1" x14ac:dyDescent="0.25">
      <c r="A1590" s="25" t="s">
        <v>290</v>
      </c>
      <c r="B1590" s="19" t="s">
        <v>305</v>
      </c>
      <c r="C1590">
        <v>21.96</v>
      </c>
      <c r="D1590">
        <v>22.06</v>
      </c>
      <c r="E1590" s="15">
        <v>3</v>
      </c>
      <c r="F1590" s="90"/>
      <c r="G1590">
        <v>8</v>
      </c>
      <c r="H1590">
        <v>3</v>
      </c>
      <c r="J1590" s="44" t="s">
        <v>347</v>
      </c>
      <c r="K1590" s="61" t="s">
        <v>128</v>
      </c>
      <c r="L1590" s="17" t="s">
        <v>16</v>
      </c>
      <c r="M1590" s="93"/>
      <c r="N1590">
        <v>126</v>
      </c>
      <c r="O1590">
        <v>130</v>
      </c>
      <c r="P1590">
        <v>1063</v>
      </c>
      <c r="S1590">
        <v>8.3000000000000007</v>
      </c>
      <c r="U1590" s="32" t="str">
        <f>VLOOKUP(AF1590, method!$A$1:$B$15, 2, 0)</f>
        <v>中前</v>
      </c>
      <c r="V1590" s="42">
        <v>1400</v>
      </c>
      <c r="W1590">
        <v>1</v>
      </c>
      <c r="X1590">
        <v>3</v>
      </c>
      <c r="Y1590">
        <v>11</v>
      </c>
      <c r="Z1590">
        <v>24</v>
      </c>
      <c r="AA1590" s="39" t="s">
        <v>430</v>
      </c>
      <c r="AB1590" s="35" t="s">
        <v>370</v>
      </c>
      <c r="AC1590">
        <v>3</v>
      </c>
      <c r="AD1590">
        <v>73</v>
      </c>
      <c r="AE1590" s="38" t="s">
        <v>468</v>
      </c>
      <c r="AF1590">
        <v>6</v>
      </c>
      <c r="AG1590">
        <v>5</v>
      </c>
      <c r="AH1590">
        <v>5</v>
      </c>
      <c r="AI1590">
        <v>3</v>
      </c>
      <c r="AL1590" t="s">
        <v>18</v>
      </c>
      <c r="AX1590" t="s">
        <v>1398</v>
      </c>
    </row>
    <row r="1591" spans="1:50" hidden="1" x14ac:dyDescent="0.25">
      <c r="A1591" s="25" t="s">
        <v>290</v>
      </c>
      <c r="B1591" s="19" t="s">
        <v>305</v>
      </c>
      <c r="C1591">
        <v>22</v>
      </c>
      <c r="D1591">
        <v>21.7</v>
      </c>
      <c r="E1591">
        <v>7</v>
      </c>
      <c r="G1591">
        <v>8</v>
      </c>
      <c r="H1591">
        <v>13</v>
      </c>
      <c r="J1591" s="44" t="s">
        <v>347</v>
      </c>
      <c r="K1591" s="50" t="s">
        <v>46</v>
      </c>
      <c r="L1591" s="17" t="s">
        <v>16</v>
      </c>
      <c r="M1591" s="93"/>
      <c r="N1591">
        <v>126</v>
      </c>
      <c r="O1591">
        <v>130</v>
      </c>
      <c r="P1591">
        <v>1047</v>
      </c>
      <c r="S1591">
        <v>11</v>
      </c>
      <c r="U1591" s="33" t="str">
        <f>VLOOKUP(AF1591, method!$A$1:$B$15, 2, 0)</f>
        <v>留後</v>
      </c>
      <c r="V1591" s="42">
        <v>1400</v>
      </c>
      <c r="W1591">
        <v>1</v>
      </c>
      <c r="X1591">
        <v>13</v>
      </c>
      <c r="Y1591">
        <v>10</v>
      </c>
      <c r="Z1591">
        <v>24</v>
      </c>
      <c r="AA1591" s="39" t="s">
        <v>384</v>
      </c>
      <c r="AB1591" s="35" t="s">
        <v>370</v>
      </c>
      <c r="AC1591">
        <v>3</v>
      </c>
      <c r="AD1591">
        <v>75</v>
      </c>
      <c r="AE1591" s="38" t="s">
        <v>511</v>
      </c>
      <c r="AF1591">
        <v>13</v>
      </c>
      <c r="AG1591">
        <v>13</v>
      </c>
      <c r="AH1591">
        <v>12</v>
      </c>
      <c r="AI1591">
        <v>7</v>
      </c>
      <c r="AL1591" t="s">
        <v>18</v>
      </c>
      <c r="AX1591" t="s">
        <v>1398</v>
      </c>
    </row>
    <row r="1592" spans="1:50" hidden="1" x14ac:dyDescent="0.25">
      <c r="A1592" s="25" t="s">
        <v>290</v>
      </c>
      <c r="B1592" s="19" t="s">
        <v>305</v>
      </c>
      <c r="C1592">
        <v>22.74</v>
      </c>
      <c r="D1592">
        <v>23.139999999999997</v>
      </c>
      <c r="E1592">
        <v>7</v>
      </c>
      <c r="G1592">
        <v>8</v>
      </c>
      <c r="H1592">
        <v>4</v>
      </c>
      <c r="J1592" s="44" t="s">
        <v>347</v>
      </c>
      <c r="K1592" s="61" t="s">
        <v>128</v>
      </c>
      <c r="L1592" s="17" t="s">
        <v>16</v>
      </c>
      <c r="M1592" s="93"/>
      <c r="N1592">
        <v>126</v>
      </c>
      <c r="O1592">
        <v>120</v>
      </c>
      <c r="P1592">
        <v>1034</v>
      </c>
      <c r="S1592">
        <v>5.7</v>
      </c>
      <c r="U1592" s="32" t="str">
        <f>VLOOKUP(AF1592, method!$A$1:$B$15, 2, 0)</f>
        <v>中前</v>
      </c>
      <c r="V1592" s="42">
        <v>1400</v>
      </c>
      <c r="W1592">
        <v>1</v>
      </c>
      <c r="X1592">
        <v>8</v>
      </c>
      <c r="Y1592">
        <v>9</v>
      </c>
      <c r="Z1592">
        <v>24</v>
      </c>
      <c r="AA1592" s="39" t="s">
        <v>369</v>
      </c>
      <c r="AB1592" s="35" t="s">
        <v>377</v>
      </c>
      <c r="AC1592">
        <v>2</v>
      </c>
      <c r="AD1592">
        <v>75</v>
      </c>
      <c r="AE1592" s="37" t="s">
        <v>473</v>
      </c>
      <c r="AF1592">
        <v>7</v>
      </c>
      <c r="AG1592">
        <v>7</v>
      </c>
      <c r="AH1592">
        <v>7</v>
      </c>
      <c r="AI1592">
        <v>7</v>
      </c>
      <c r="AL1592" t="s">
        <v>18</v>
      </c>
      <c r="AX1592" t="s">
        <v>1398</v>
      </c>
    </row>
    <row r="1593" spans="1:50" hidden="1" x14ac:dyDescent="0.25">
      <c r="A1593" s="25" t="s">
        <v>290</v>
      </c>
      <c r="B1593" s="20" t="s">
        <v>307</v>
      </c>
      <c r="C1593">
        <v>8.77</v>
      </c>
      <c r="D1593">
        <v>8.27</v>
      </c>
      <c r="E1593" s="106">
        <v>6</v>
      </c>
      <c r="G1593">
        <v>4</v>
      </c>
      <c r="H1593">
        <v>13</v>
      </c>
      <c r="J1593" s="59" t="s">
        <v>111</v>
      </c>
      <c r="K1593" s="55" t="s">
        <v>69</v>
      </c>
      <c r="L1593" s="21" t="s">
        <v>38</v>
      </c>
      <c r="M1593" s="97"/>
      <c r="N1593">
        <v>123</v>
      </c>
      <c r="O1593">
        <v>126</v>
      </c>
      <c r="P1593">
        <v>1024</v>
      </c>
      <c r="S1593">
        <v>11</v>
      </c>
      <c r="U1593" s="31" t="str">
        <f>VLOOKUP(AF1593, method!$A$1:$B$15, 2, 0)</f>
        <v>中後</v>
      </c>
      <c r="V1593">
        <v>1200</v>
      </c>
      <c r="W1593">
        <v>1</v>
      </c>
      <c r="X1593">
        <v>12</v>
      </c>
      <c r="Y1593">
        <v>7</v>
      </c>
      <c r="Z1593">
        <v>26</v>
      </c>
      <c r="AA1593" s="39" t="s">
        <v>369</v>
      </c>
      <c r="AB1593" s="35" t="s">
        <v>370</v>
      </c>
      <c r="AC1593">
        <v>3</v>
      </c>
      <c r="AD1593">
        <v>71</v>
      </c>
      <c r="AE1593" s="37" t="s">
        <v>436</v>
      </c>
      <c r="AF1593">
        <v>9</v>
      </c>
      <c r="AG1593">
        <v>9</v>
      </c>
      <c r="AH1593">
        <v>6</v>
      </c>
      <c r="AL1593" t="s">
        <v>308</v>
      </c>
      <c r="AX1593" t="s">
        <v>1398</v>
      </c>
    </row>
    <row r="1594" spans="1:50" hidden="1" x14ac:dyDescent="0.25">
      <c r="A1594" s="25" t="s">
        <v>290</v>
      </c>
      <c r="B1594" s="20" t="s">
        <v>307</v>
      </c>
      <c r="C1594">
        <v>9.2100000000000009</v>
      </c>
      <c r="D1594">
        <v>8.9100000000000019</v>
      </c>
      <c r="E1594" s="106">
        <v>5</v>
      </c>
      <c r="G1594">
        <v>4</v>
      </c>
      <c r="H1594">
        <v>11</v>
      </c>
      <c r="J1594" s="59" t="s">
        <v>111</v>
      </c>
      <c r="K1594" s="50" t="s">
        <v>46</v>
      </c>
      <c r="L1594" s="21" t="s">
        <v>38</v>
      </c>
      <c r="M1594" s="97"/>
      <c r="N1594">
        <v>123</v>
      </c>
      <c r="O1594">
        <v>126</v>
      </c>
      <c r="P1594">
        <v>1027</v>
      </c>
      <c r="S1594">
        <v>15</v>
      </c>
      <c r="U1594" s="31" t="str">
        <f>VLOOKUP(AF1594, method!$A$1:$B$15, 2, 0)</f>
        <v>中後</v>
      </c>
      <c r="V1594">
        <v>1200</v>
      </c>
      <c r="W1594">
        <v>1</v>
      </c>
      <c r="X1594">
        <v>21</v>
      </c>
      <c r="Y1594">
        <v>6</v>
      </c>
      <c r="Z1594">
        <v>26</v>
      </c>
      <c r="AA1594" s="39" t="s">
        <v>369</v>
      </c>
      <c r="AB1594" s="35" t="s">
        <v>377</v>
      </c>
      <c r="AC1594">
        <v>3</v>
      </c>
      <c r="AD1594">
        <v>71</v>
      </c>
      <c r="AE1594" s="38" t="s">
        <v>463</v>
      </c>
      <c r="AF1594">
        <v>10</v>
      </c>
      <c r="AG1594">
        <v>11</v>
      </c>
      <c r="AH1594">
        <v>5</v>
      </c>
      <c r="AL1594" t="s">
        <v>308</v>
      </c>
      <c r="AX1594" t="s">
        <v>1398</v>
      </c>
    </row>
    <row r="1595" spans="1:50" hidden="1" x14ac:dyDescent="0.25">
      <c r="A1595" s="25" t="s">
        <v>290</v>
      </c>
      <c r="B1595" s="20" t="s">
        <v>307</v>
      </c>
      <c r="C1595">
        <v>9.33</v>
      </c>
      <c r="D1595">
        <v>8.83</v>
      </c>
      <c r="E1595" s="106">
        <v>6</v>
      </c>
      <c r="G1595">
        <v>4</v>
      </c>
      <c r="H1595">
        <v>12</v>
      </c>
      <c r="J1595" s="59" t="s">
        <v>111</v>
      </c>
      <c r="K1595" s="50" t="s">
        <v>46</v>
      </c>
      <c r="L1595" s="21" t="s">
        <v>38</v>
      </c>
      <c r="M1595" s="97"/>
      <c r="N1595">
        <v>123</v>
      </c>
      <c r="O1595">
        <v>127</v>
      </c>
      <c r="P1595">
        <v>1023</v>
      </c>
      <c r="S1595">
        <v>68</v>
      </c>
      <c r="U1595" s="33" t="str">
        <f>VLOOKUP(AF1595, method!$A$1:$B$15, 2, 0)</f>
        <v>留後</v>
      </c>
      <c r="V1595">
        <v>1200</v>
      </c>
      <c r="W1595">
        <v>1</v>
      </c>
      <c r="X1595">
        <v>24</v>
      </c>
      <c r="Y1595">
        <v>5</v>
      </c>
      <c r="Z1595">
        <v>26</v>
      </c>
      <c r="AA1595" s="39" t="s">
        <v>369</v>
      </c>
      <c r="AB1595" s="35" t="s">
        <v>370</v>
      </c>
      <c r="AC1595">
        <v>3</v>
      </c>
      <c r="AD1595">
        <v>72</v>
      </c>
      <c r="AE1595" s="38" t="s">
        <v>550</v>
      </c>
      <c r="AF1595">
        <v>12</v>
      </c>
      <c r="AG1595">
        <v>4</v>
      </c>
      <c r="AH1595">
        <v>6</v>
      </c>
      <c r="AL1595" t="s">
        <v>308</v>
      </c>
      <c r="AX1595" t="s">
        <v>1398</v>
      </c>
    </row>
    <row r="1596" spans="1:50" hidden="1" x14ac:dyDescent="0.25">
      <c r="A1596" s="25" t="s">
        <v>290</v>
      </c>
      <c r="B1596" s="20" t="s">
        <v>307</v>
      </c>
      <c r="C1596">
        <v>9.9499999999999993</v>
      </c>
      <c r="D1596">
        <v>9.2499999999999982</v>
      </c>
      <c r="E1596">
        <v>6</v>
      </c>
      <c r="G1596">
        <v>4</v>
      </c>
      <c r="H1596">
        <v>12</v>
      </c>
      <c r="J1596" s="59" t="s">
        <v>111</v>
      </c>
      <c r="K1596" s="50" t="s">
        <v>46</v>
      </c>
      <c r="L1596" s="21" t="s">
        <v>38</v>
      </c>
      <c r="M1596" s="97"/>
      <c r="N1596">
        <v>123</v>
      </c>
      <c r="O1596">
        <v>132</v>
      </c>
      <c r="P1596">
        <v>1012</v>
      </c>
      <c r="S1596">
        <v>53</v>
      </c>
      <c r="U1596" s="33" t="str">
        <f>VLOOKUP(AF1596, method!$A$1:$B$15, 2, 0)</f>
        <v>留後</v>
      </c>
      <c r="V1596">
        <v>1200</v>
      </c>
      <c r="W1596">
        <v>1</v>
      </c>
      <c r="X1596">
        <v>22</v>
      </c>
      <c r="Y1596">
        <v>4</v>
      </c>
      <c r="Z1596">
        <v>26</v>
      </c>
      <c r="AA1596" s="40" t="s">
        <v>426</v>
      </c>
      <c r="AB1596" s="35" t="s">
        <v>370</v>
      </c>
      <c r="AC1596">
        <v>3</v>
      </c>
      <c r="AD1596">
        <v>74</v>
      </c>
      <c r="AE1596" s="37" t="s">
        <v>423</v>
      </c>
      <c r="AF1596">
        <v>12</v>
      </c>
      <c r="AG1596">
        <v>11</v>
      </c>
      <c r="AH1596">
        <v>6</v>
      </c>
      <c r="AL1596" t="s">
        <v>769</v>
      </c>
      <c r="AX1596" t="s">
        <v>1398</v>
      </c>
    </row>
    <row r="1597" spans="1:50" hidden="1" x14ac:dyDescent="0.25">
      <c r="A1597" s="25" t="s">
        <v>290</v>
      </c>
      <c r="B1597" s="20" t="s">
        <v>307</v>
      </c>
      <c r="C1597">
        <v>41.97</v>
      </c>
      <c r="D1597">
        <v>41.67</v>
      </c>
      <c r="E1597">
        <v>10</v>
      </c>
      <c r="G1597">
        <v>4</v>
      </c>
      <c r="H1597">
        <v>5</v>
      </c>
      <c r="J1597" s="59" t="s">
        <v>111</v>
      </c>
      <c r="K1597" s="50" t="s">
        <v>46</v>
      </c>
      <c r="L1597" s="21" t="s">
        <v>38</v>
      </c>
      <c r="M1597" s="97"/>
      <c r="N1597">
        <v>123</v>
      </c>
      <c r="O1597">
        <v>133</v>
      </c>
      <c r="P1597">
        <v>1023</v>
      </c>
      <c r="S1597">
        <v>8.3000000000000007</v>
      </c>
      <c r="U1597" s="32" t="str">
        <f>VLOOKUP(AF1597, method!$A$1:$B$15, 2, 0)</f>
        <v>中前</v>
      </c>
      <c r="V1597">
        <v>1650</v>
      </c>
      <c r="W1597">
        <v>1</v>
      </c>
      <c r="X1597">
        <v>25</v>
      </c>
      <c r="Y1597">
        <v>3</v>
      </c>
      <c r="Z1597">
        <v>26</v>
      </c>
      <c r="AA1597" s="40" t="s">
        <v>426</v>
      </c>
      <c r="AB1597" s="35" t="s">
        <v>377</v>
      </c>
      <c r="AC1597">
        <v>3</v>
      </c>
      <c r="AD1597">
        <v>76</v>
      </c>
      <c r="AE1597" s="37">
        <v>10</v>
      </c>
      <c r="AF1597">
        <v>5</v>
      </c>
      <c r="AG1597">
        <v>7</v>
      </c>
      <c r="AH1597">
        <v>5</v>
      </c>
      <c r="AI1597">
        <v>10</v>
      </c>
      <c r="AL1597" t="s">
        <v>223</v>
      </c>
      <c r="AX1597" t="s">
        <v>1398</v>
      </c>
    </row>
    <row r="1598" spans="1:50" hidden="1" x14ac:dyDescent="0.25">
      <c r="A1598" s="25" t="s">
        <v>290</v>
      </c>
      <c r="B1598" s="20" t="s">
        <v>307</v>
      </c>
      <c r="C1598">
        <v>38.99</v>
      </c>
      <c r="D1598">
        <v>38.590000000000003</v>
      </c>
      <c r="E1598">
        <v>7</v>
      </c>
      <c r="G1598">
        <v>4</v>
      </c>
      <c r="H1598">
        <v>3</v>
      </c>
      <c r="J1598" s="59" t="s">
        <v>111</v>
      </c>
      <c r="K1598" s="59" t="s">
        <v>111</v>
      </c>
      <c r="L1598" s="21" t="s">
        <v>38</v>
      </c>
      <c r="M1598" s="97"/>
      <c r="N1598">
        <v>123</v>
      </c>
      <c r="O1598">
        <v>135</v>
      </c>
      <c r="P1598">
        <v>1029</v>
      </c>
      <c r="S1598">
        <v>7.6</v>
      </c>
      <c r="U1598" s="32" t="str">
        <f>VLOOKUP(AF1598, method!$A$1:$B$15, 2, 0)</f>
        <v>中前</v>
      </c>
      <c r="V1598">
        <v>1650</v>
      </c>
      <c r="W1598">
        <v>1</v>
      </c>
      <c r="X1598">
        <v>11</v>
      </c>
      <c r="Y1598">
        <v>2</v>
      </c>
      <c r="Z1598">
        <v>26</v>
      </c>
      <c r="AA1598" s="40" t="s">
        <v>376</v>
      </c>
      <c r="AB1598" s="35" t="s">
        <v>370</v>
      </c>
      <c r="AC1598">
        <v>3</v>
      </c>
      <c r="AD1598">
        <v>78</v>
      </c>
      <c r="AE1598" s="37" t="s">
        <v>428</v>
      </c>
      <c r="AF1598">
        <v>5</v>
      </c>
      <c r="AG1598">
        <v>5</v>
      </c>
      <c r="AH1598">
        <v>4</v>
      </c>
      <c r="AI1598">
        <v>7</v>
      </c>
      <c r="AL1598" t="s">
        <v>223</v>
      </c>
      <c r="AX1598" t="s">
        <v>1398</v>
      </c>
    </row>
    <row r="1599" spans="1:50" x14ac:dyDescent="0.25">
      <c r="A1599" s="25" t="s">
        <v>290</v>
      </c>
      <c r="B1599" s="19" t="s">
        <v>305</v>
      </c>
      <c r="C1599">
        <v>24.94</v>
      </c>
      <c r="D1599">
        <v>24.64</v>
      </c>
      <c r="E1599" s="106">
        <v>14</v>
      </c>
      <c r="G1599">
        <v>8</v>
      </c>
      <c r="H1599">
        <v>12</v>
      </c>
      <c r="J1599" s="44" t="s">
        <v>347</v>
      </c>
      <c r="K1599" s="44" t="s">
        <v>347</v>
      </c>
      <c r="L1599" s="17" t="s">
        <v>16</v>
      </c>
      <c r="M1599" s="93"/>
      <c r="N1599">
        <v>126</v>
      </c>
      <c r="O1599">
        <v>129</v>
      </c>
      <c r="P1599">
        <v>1077</v>
      </c>
      <c r="S1599">
        <v>125</v>
      </c>
      <c r="U1599" s="33" t="str">
        <f>VLOOKUP(AF1599, method!$A$1:$B$15, 2, 0)</f>
        <v>留後</v>
      </c>
      <c r="V1599" s="42">
        <v>1400</v>
      </c>
      <c r="W1599">
        <v>1</v>
      </c>
      <c r="X1599">
        <v>13</v>
      </c>
      <c r="Y1599">
        <v>6</v>
      </c>
      <c r="Z1599">
        <v>26</v>
      </c>
      <c r="AA1599" s="39" t="s">
        <v>430</v>
      </c>
      <c r="AB1599" s="36" t="s">
        <v>459</v>
      </c>
      <c r="AC1599">
        <v>3</v>
      </c>
      <c r="AD1599">
        <v>75</v>
      </c>
      <c r="AE1599" s="37" t="s">
        <v>812</v>
      </c>
      <c r="AF1599">
        <v>13</v>
      </c>
      <c r="AG1599">
        <v>12</v>
      </c>
      <c r="AH1599">
        <v>14</v>
      </c>
      <c r="AI1599">
        <v>14</v>
      </c>
      <c r="AL1599" t="s">
        <v>39</v>
      </c>
    </row>
    <row r="1600" spans="1:50" hidden="1" x14ac:dyDescent="0.25">
      <c r="A1600" s="25" t="s">
        <v>290</v>
      </c>
      <c r="B1600" s="20" t="s">
        <v>307</v>
      </c>
      <c r="C1600">
        <v>40.799999999999997</v>
      </c>
      <c r="D1600">
        <v>40.4</v>
      </c>
      <c r="E1600" s="15">
        <v>2</v>
      </c>
      <c r="F1600" s="90"/>
      <c r="G1600">
        <v>4</v>
      </c>
      <c r="H1600">
        <v>5</v>
      </c>
      <c r="J1600" s="59" t="s">
        <v>111</v>
      </c>
      <c r="K1600" s="47" t="s">
        <v>32</v>
      </c>
      <c r="L1600" s="21" t="s">
        <v>38</v>
      </c>
      <c r="M1600" s="97"/>
      <c r="N1600">
        <v>123</v>
      </c>
      <c r="O1600">
        <v>134</v>
      </c>
      <c r="P1600">
        <v>1029</v>
      </c>
      <c r="S1600">
        <v>5.0999999999999996</v>
      </c>
      <c r="U1600" s="32" t="str">
        <f>VLOOKUP(AF1600, method!$A$1:$B$15, 2, 0)</f>
        <v>中前</v>
      </c>
      <c r="V1600">
        <v>1650</v>
      </c>
      <c r="W1600">
        <v>1</v>
      </c>
      <c r="X1600">
        <v>10</v>
      </c>
      <c r="Y1600">
        <v>12</v>
      </c>
      <c r="Z1600">
        <v>25</v>
      </c>
      <c r="AA1600" s="40" t="s">
        <v>376</v>
      </c>
      <c r="AB1600" s="35" t="s">
        <v>377</v>
      </c>
      <c r="AC1600">
        <v>3</v>
      </c>
      <c r="AD1600">
        <v>76</v>
      </c>
      <c r="AE1600" s="38" t="s">
        <v>461</v>
      </c>
      <c r="AF1600">
        <v>7</v>
      </c>
      <c r="AG1600">
        <v>6</v>
      </c>
      <c r="AH1600">
        <v>6</v>
      </c>
      <c r="AI1600">
        <v>2</v>
      </c>
      <c r="AL1600" t="s">
        <v>223</v>
      </c>
      <c r="AX1600" t="s">
        <v>1398</v>
      </c>
    </row>
    <row r="1601" spans="1:50" hidden="1" x14ac:dyDescent="0.25">
      <c r="A1601" s="25" t="s">
        <v>290</v>
      </c>
      <c r="B1601" s="20" t="s">
        <v>307</v>
      </c>
      <c r="C1601">
        <v>39.47</v>
      </c>
      <c r="D1601">
        <v>39.17</v>
      </c>
      <c r="E1601" s="15">
        <v>2</v>
      </c>
      <c r="F1601" s="90"/>
      <c r="G1601">
        <v>4</v>
      </c>
      <c r="H1601">
        <v>4</v>
      </c>
      <c r="J1601" s="59" t="s">
        <v>111</v>
      </c>
      <c r="K1601" s="59" t="s">
        <v>111</v>
      </c>
      <c r="L1601" s="21" t="s">
        <v>38</v>
      </c>
      <c r="M1601" s="97"/>
      <c r="N1601">
        <v>123</v>
      </c>
      <c r="O1601">
        <v>132</v>
      </c>
      <c r="P1601">
        <v>1020</v>
      </c>
      <c r="S1601">
        <v>9.9</v>
      </c>
      <c r="U1601" s="32" t="str">
        <f>VLOOKUP(AF1601, method!$A$1:$B$15, 2, 0)</f>
        <v>中前</v>
      </c>
      <c r="V1601">
        <v>1650</v>
      </c>
      <c r="W1601">
        <v>1</v>
      </c>
      <c r="X1601">
        <v>19</v>
      </c>
      <c r="Y1601">
        <v>11</v>
      </c>
      <c r="Z1601">
        <v>25</v>
      </c>
      <c r="AA1601" s="40" t="s">
        <v>426</v>
      </c>
      <c r="AB1601" s="35" t="s">
        <v>377</v>
      </c>
      <c r="AC1601">
        <v>3</v>
      </c>
      <c r="AD1601">
        <v>75</v>
      </c>
      <c r="AE1601" s="38" t="s">
        <v>461</v>
      </c>
      <c r="AF1601">
        <v>5</v>
      </c>
      <c r="AG1601">
        <v>6</v>
      </c>
      <c r="AH1601">
        <v>6</v>
      </c>
      <c r="AI1601">
        <v>2</v>
      </c>
      <c r="AL1601" t="s">
        <v>223</v>
      </c>
      <c r="AX1601" t="s">
        <v>1398</v>
      </c>
    </row>
    <row r="1602" spans="1:50" hidden="1" x14ac:dyDescent="0.25">
      <c r="A1602" s="25" t="s">
        <v>290</v>
      </c>
      <c r="B1602" s="20" t="s">
        <v>307</v>
      </c>
      <c r="C1602">
        <v>21.54</v>
      </c>
      <c r="D1602">
        <v>21.34</v>
      </c>
      <c r="E1602">
        <v>10</v>
      </c>
      <c r="G1602">
        <v>4</v>
      </c>
      <c r="H1602">
        <v>4</v>
      </c>
      <c r="J1602" s="59" t="s">
        <v>111</v>
      </c>
      <c r="K1602" s="59" t="s">
        <v>111</v>
      </c>
      <c r="L1602" s="21" t="s">
        <v>38</v>
      </c>
      <c r="M1602" s="97"/>
      <c r="N1602">
        <v>123</v>
      </c>
      <c r="O1602">
        <v>130</v>
      </c>
      <c r="P1602">
        <v>1034</v>
      </c>
      <c r="S1602">
        <v>7.5</v>
      </c>
      <c r="U1602" s="31" t="str">
        <f>VLOOKUP(AF1602, method!$A$1:$B$15, 2, 0)</f>
        <v>中後</v>
      </c>
      <c r="V1602" s="42">
        <v>1400</v>
      </c>
      <c r="W1602">
        <v>1</v>
      </c>
      <c r="X1602">
        <v>19</v>
      </c>
      <c r="Y1602">
        <v>10</v>
      </c>
      <c r="Z1602">
        <v>25</v>
      </c>
      <c r="AA1602" s="39" t="s">
        <v>430</v>
      </c>
      <c r="AB1602" s="35" t="s">
        <v>370</v>
      </c>
      <c r="AC1602">
        <v>3</v>
      </c>
      <c r="AD1602">
        <v>75</v>
      </c>
      <c r="AE1602" s="37" t="s">
        <v>423</v>
      </c>
      <c r="AF1602">
        <v>9</v>
      </c>
      <c r="AG1602">
        <v>7</v>
      </c>
      <c r="AH1602">
        <v>7</v>
      </c>
      <c r="AI1602">
        <v>10</v>
      </c>
      <c r="AL1602" t="s">
        <v>223</v>
      </c>
      <c r="AX1602" t="s">
        <v>1398</v>
      </c>
    </row>
    <row r="1603" spans="1:50" hidden="1" x14ac:dyDescent="0.25">
      <c r="A1603" s="25" t="s">
        <v>290</v>
      </c>
      <c r="B1603" s="20" t="s">
        <v>307</v>
      </c>
      <c r="C1603">
        <v>22.24</v>
      </c>
      <c r="D1603">
        <v>21.939999999999998</v>
      </c>
      <c r="E1603">
        <v>11</v>
      </c>
      <c r="G1603">
        <v>4</v>
      </c>
      <c r="H1603">
        <v>5</v>
      </c>
      <c r="J1603" s="59" t="s">
        <v>111</v>
      </c>
      <c r="K1603" s="59" t="s">
        <v>111</v>
      </c>
      <c r="L1603" s="21" t="s">
        <v>38</v>
      </c>
      <c r="M1603" s="97"/>
      <c r="N1603">
        <v>123</v>
      </c>
      <c r="O1603">
        <v>133</v>
      </c>
      <c r="P1603">
        <v>1038</v>
      </c>
      <c r="S1603">
        <v>8.5</v>
      </c>
      <c r="U1603" s="32" t="str">
        <f>VLOOKUP(AF1603, method!$A$1:$B$15, 2, 0)</f>
        <v>中前</v>
      </c>
      <c r="V1603" s="42">
        <v>1400</v>
      </c>
      <c r="W1603">
        <v>1</v>
      </c>
      <c r="X1603">
        <v>28</v>
      </c>
      <c r="Y1603">
        <v>9</v>
      </c>
      <c r="Z1603">
        <v>25</v>
      </c>
      <c r="AA1603" s="39" t="s">
        <v>430</v>
      </c>
      <c r="AB1603" s="35" t="s">
        <v>370</v>
      </c>
      <c r="AC1603">
        <v>3</v>
      </c>
      <c r="AD1603">
        <v>75</v>
      </c>
      <c r="AE1603" s="37" t="s">
        <v>467</v>
      </c>
      <c r="AF1603">
        <v>7</v>
      </c>
      <c r="AG1603">
        <v>7</v>
      </c>
      <c r="AH1603">
        <v>5</v>
      </c>
      <c r="AI1603">
        <v>11</v>
      </c>
      <c r="AL1603" t="s">
        <v>223</v>
      </c>
      <c r="AX1603" t="s">
        <v>1398</v>
      </c>
    </row>
    <row r="1604" spans="1:50" hidden="1" x14ac:dyDescent="0.25">
      <c r="A1604" s="25" t="s">
        <v>290</v>
      </c>
      <c r="B1604" s="20" t="s">
        <v>307</v>
      </c>
      <c r="C1604">
        <v>21.1</v>
      </c>
      <c r="D1604">
        <v>21</v>
      </c>
      <c r="E1604" s="15">
        <v>1</v>
      </c>
      <c r="F1604" s="90"/>
      <c r="G1604">
        <v>4</v>
      </c>
      <c r="H1604">
        <v>3</v>
      </c>
      <c r="J1604" s="59" t="s">
        <v>111</v>
      </c>
      <c r="K1604" s="59" t="s">
        <v>111</v>
      </c>
      <c r="L1604" s="21" t="s">
        <v>38</v>
      </c>
      <c r="M1604" s="97"/>
      <c r="N1604">
        <v>123</v>
      </c>
      <c r="O1604">
        <v>127</v>
      </c>
      <c r="P1604">
        <v>1016</v>
      </c>
      <c r="S1604">
        <v>33</v>
      </c>
      <c r="U1604" s="31" t="str">
        <f>VLOOKUP(AF1604, method!$A$1:$B$15, 2, 0)</f>
        <v>中後</v>
      </c>
      <c r="V1604" s="42">
        <v>1400</v>
      </c>
      <c r="W1604">
        <v>1</v>
      </c>
      <c r="X1604">
        <v>22</v>
      </c>
      <c r="Y1604">
        <v>6</v>
      </c>
      <c r="Z1604">
        <v>25</v>
      </c>
      <c r="AA1604" s="39" t="s">
        <v>369</v>
      </c>
      <c r="AB1604" s="35" t="s">
        <v>377</v>
      </c>
      <c r="AC1604">
        <v>3</v>
      </c>
      <c r="AD1604">
        <v>69</v>
      </c>
      <c r="AE1604" s="38" t="s">
        <v>461</v>
      </c>
      <c r="AF1604">
        <v>8</v>
      </c>
      <c r="AG1604">
        <v>9</v>
      </c>
      <c r="AH1604">
        <v>6</v>
      </c>
      <c r="AI1604">
        <v>1</v>
      </c>
      <c r="AL1604" t="s">
        <v>771</v>
      </c>
      <c r="AX1604" t="s">
        <v>1398</v>
      </c>
    </row>
    <row r="1605" spans="1:50" hidden="1" x14ac:dyDescent="0.25">
      <c r="A1605" s="25" t="s">
        <v>290</v>
      </c>
      <c r="B1605" s="20" t="s">
        <v>307</v>
      </c>
      <c r="C1605">
        <v>39.17</v>
      </c>
      <c r="D1605">
        <v>38.97</v>
      </c>
      <c r="E1605">
        <v>5</v>
      </c>
      <c r="G1605">
        <v>4</v>
      </c>
      <c r="H1605">
        <v>8</v>
      </c>
      <c r="J1605" s="59" t="s">
        <v>111</v>
      </c>
      <c r="K1605" s="59" t="s">
        <v>111</v>
      </c>
      <c r="L1605" s="21" t="s">
        <v>38</v>
      </c>
      <c r="M1605" s="97"/>
      <c r="N1605">
        <v>123</v>
      </c>
      <c r="O1605">
        <v>124</v>
      </c>
      <c r="P1605">
        <v>1008</v>
      </c>
      <c r="S1605">
        <v>3.1</v>
      </c>
      <c r="U1605" s="30" t="str">
        <f>VLOOKUP(AF1605, method!$A$1:$B$15, 2, 0)</f>
        <v>放頭</v>
      </c>
      <c r="V1605">
        <v>1650</v>
      </c>
      <c r="W1605">
        <v>1</v>
      </c>
      <c r="X1605">
        <v>28</v>
      </c>
      <c r="Y1605">
        <v>5</v>
      </c>
      <c r="Z1605">
        <v>25</v>
      </c>
      <c r="AA1605" s="40" t="s">
        <v>446</v>
      </c>
      <c r="AB1605" s="35" t="s">
        <v>370</v>
      </c>
      <c r="AC1605">
        <v>3</v>
      </c>
      <c r="AD1605">
        <v>69</v>
      </c>
      <c r="AE1605" s="38" t="s">
        <v>517</v>
      </c>
      <c r="AF1605">
        <v>2</v>
      </c>
      <c r="AG1605">
        <v>2</v>
      </c>
      <c r="AH1605">
        <v>2</v>
      </c>
      <c r="AI1605">
        <v>5</v>
      </c>
      <c r="AL1605" t="s">
        <v>18</v>
      </c>
      <c r="AX1605" t="s">
        <v>1398</v>
      </c>
    </row>
    <row r="1606" spans="1:50" hidden="1" x14ac:dyDescent="0.25">
      <c r="A1606" s="25" t="s">
        <v>290</v>
      </c>
      <c r="B1606" s="20" t="s">
        <v>307</v>
      </c>
      <c r="C1606">
        <v>38.97</v>
      </c>
      <c r="D1606">
        <v>38.669999999999995</v>
      </c>
      <c r="E1606" s="15">
        <v>2</v>
      </c>
      <c r="F1606" s="90"/>
      <c r="G1606">
        <v>4</v>
      </c>
      <c r="H1606">
        <v>10</v>
      </c>
      <c r="J1606" s="59" t="s">
        <v>111</v>
      </c>
      <c r="K1606" s="59" t="s">
        <v>111</v>
      </c>
      <c r="L1606" s="21" t="s">
        <v>38</v>
      </c>
      <c r="M1606" s="97"/>
      <c r="N1606">
        <v>123</v>
      </c>
      <c r="O1606">
        <v>125</v>
      </c>
      <c r="P1606">
        <v>1008</v>
      </c>
      <c r="S1606">
        <v>8.4</v>
      </c>
      <c r="U1606" s="32" t="str">
        <f>VLOOKUP(AF1606, method!$A$1:$B$15, 2, 0)</f>
        <v>中前</v>
      </c>
      <c r="V1606">
        <v>1650</v>
      </c>
      <c r="W1606">
        <v>1</v>
      </c>
      <c r="X1606">
        <v>30</v>
      </c>
      <c r="Y1606">
        <v>4</v>
      </c>
      <c r="Z1606">
        <v>25</v>
      </c>
      <c r="AA1606" s="40" t="s">
        <v>446</v>
      </c>
      <c r="AB1606" s="35" t="s">
        <v>370</v>
      </c>
      <c r="AC1606">
        <v>3</v>
      </c>
      <c r="AD1606">
        <v>67</v>
      </c>
      <c r="AE1606" s="38" t="s">
        <v>461</v>
      </c>
      <c r="AF1606">
        <v>5</v>
      </c>
      <c r="AG1606">
        <v>5</v>
      </c>
      <c r="AH1606">
        <v>5</v>
      </c>
      <c r="AI1606">
        <v>2</v>
      </c>
      <c r="AL1606" t="s">
        <v>18</v>
      </c>
      <c r="AX1606" t="s">
        <v>1398</v>
      </c>
    </row>
    <row r="1607" spans="1:50" hidden="1" x14ac:dyDescent="0.25">
      <c r="A1607" s="25" t="s">
        <v>290</v>
      </c>
      <c r="B1607" s="20" t="s">
        <v>307</v>
      </c>
      <c r="C1607">
        <v>39.26</v>
      </c>
      <c r="D1607">
        <v>39.46</v>
      </c>
      <c r="E1607" s="15">
        <v>1</v>
      </c>
      <c r="F1607" s="90"/>
      <c r="G1607">
        <v>4</v>
      </c>
      <c r="H1607">
        <v>1</v>
      </c>
      <c r="J1607" s="59" t="s">
        <v>111</v>
      </c>
      <c r="K1607" s="59" t="s">
        <v>111</v>
      </c>
      <c r="L1607" s="21" t="s">
        <v>38</v>
      </c>
      <c r="M1607" s="97"/>
      <c r="N1607">
        <v>123</v>
      </c>
      <c r="O1607">
        <v>117</v>
      </c>
      <c r="P1607">
        <v>1008</v>
      </c>
      <c r="S1607">
        <v>2.5</v>
      </c>
      <c r="U1607" s="32" t="str">
        <f>VLOOKUP(AF1607, method!$A$1:$B$15, 2, 0)</f>
        <v>中前</v>
      </c>
      <c r="V1607">
        <v>1650</v>
      </c>
      <c r="W1607">
        <v>1</v>
      </c>
      <c r="X1607">
        <v>9</v>
      </c>
      <c r="Y1607">
        <v>4</v>
      </c>
      <c r="Z1607">
        <v>25</v>
      </c>
      <c r="AA1607" s="40" t="s">
        <v>376</v>
      </c>
      <c r="AB1607" s="35" t="s">
        <v>370</v>
      </c>
      <c r="AC1607">
        <v>3</v>
      </c>
      <c r="AD1607">
        <v>61</v>
      </c>
      <c r="AE1607" s="38">
        <v>1</v>
      </c>
      <c r="AF1607">
        <v>5</v>
      </c>
      <c r="AG1607">
        <v>3</v>
      </c>
      <c r="AH1607">
        <v>2</v>
      </c>
      <c r="AI1607">
        <v>1</v>
      </c>
      <c r="AL1607" t="s">
        <v>18</v>
      </c>
      <c r="AX1607" t="s">
        <v>1398</v>
      </c>
    </row>
    <row r="1608" spans="1:50" hidden="1" x14ac:dyDescent="0.25">
      <c r="A1608" s="25" t="s">
        <v>290</v>
      </c>
      <c r="B1608" s="20" t="s">
        <v>307</v>
      </c>
      <c r="C1608">
        <v>39.200000000000003</v>
      </c>
      <c r="D1608">
        <v>39.400000000000006</v>
      </c>
      <c r="E1608">
        <v>4</v>
      </c>
      <c r="G1608">
        <v>4</v>
      </c>
      <c r="H1608">
        <v>2</v>
      </c>
      <c r="J1608" s="59" t="s">
        <v>111</v>
      </c>
      <c r="K1608" s="59" t="s">
        <v>111</v>
      </c>
      <c r="L1608" s="21" t="s">
        <v>38</v>
      </c>
      <c r="M1608" s="97"/>
      <c r="N1608">
        <v>123</v>
      </c>
      <c r="O1608">
        <v>118</v>
      </c>
      <c r="P1608">
        <v>1011</v>
      </c>
      <c r="S1608">
        <v>3.5</v>
      </c>
      <c r="U1608" s="32" t="str">
        <f>VLOOKUP(AF1608, method!$A$1:$B$15, 2, 0)</f>
        <v>中前</v>
      </c>
      <c r="V1608">
        <v>1650</v>
      </c>
      <c r="W1608">
        <v>1</v>
      </c>
      <c r="X1608">
        <v>19</v>
      </c>
      <c r="Y1608">
        <v>3</v>
      </c>
      <c r="Z1608">
        <v>25</v>
      </c>
      <c r="AA1608" s="40" t="s">
        <v>426</v>
      </c>
      <c r="AB1608" s="35" t="s">
        <v>370</v>
      </c>
      <c r="AC1608">
        <v>3</v>
      </c>
      <c r="AD1608">
        <v>61</v>
      </c>
      <c r="AE1608" s="37">
        <v>3</v>
      </c>
      <c r="AF1608">
        <v>4</v>
      </c>
      <c r="AG1608">
        <v>3</v>
      </c>
      <c r="AH1608">
        <v>6</v>
      </c>
      <c r="AI1608">
        <v>4</v>
      </c>
      <c r="AL1608" t="s">
        <v>18</v>
      </c>
      <c r="AX1608" t="s">
        <v>1398</v>
      </c>
    </row>
    <row r="1609" spans="1:50" hidden="1" x14ac:dyDescent="0.25">
      <c r="A1609" s="25" t="s">
        <v>290</v>
      </c>
      <c r="B1609" s="20" t="s">
        <v>307</v>
      </c>
      <c r="C1609">
        <v>39.93</v>
      </c>
      <c r="D1609">
        <v>39.33</v>
      </c>
      <c r="E1609" s="15">
        <v>2</v>
      </c>
      <c r="F1609" s="90"/>
      <c r="G1609">
        <v>4</v>
      </c>
      <c r="H1609">
        <v>9</v>
      </c>
      <c r="J1609" s="59" t="s">
        <v>111</v>
      </c>
      <c r="K1609" s="78" t="s">
        <v>599</v>
      </c>
      <c r="L1609" s="21" t="s">
        <v>38</v>
      </c>
      <c r="M1609" s="97"/>
      <c r="N1609">
        <v>123</v>
      </c>
      <c r="O1609">
        <v>134</v>
      </c>
      <c r="P1609">
        <v>1002</v>
      </c>
      <c r="S1609">
        <v>18</v>
      </c>
      <c r="U1609" s="33" t="str">
        <f>VLOOKUP(AF1609, method!$A$1:$B$15, 2, 0)</f>
        <v>留後</v>
      </c>
      <c r="V1609">
        <v>1650</v>
      </c>
      <c r="W1609">
        <v>1</v>
      </c>
      <c r="X1609">
        <v>19</v>
      </c>
      <c r="Y1609">
        <v>2</v>
      </c>
      <c r="Z1609">
        <v>25</v>
      </c>
      <c r="AA1609" s="40" t="s">
        <v>426</v>
      </c>
      <c r="AB1609" s="35" t="s">
        <v>377</v>
      </c>
      <c r="AC1609">
        <v>4</v>
      </c>
      <c r="AD1609">
        <v>59</v>
      </c>
      <c r="AE1609" s="38" t="s">
        <v>432</v>
      </c>
      <c r="AF1609">
        <v>12</v>
      </c>
      <c r="AG1609">
        <v>12</v>
      </c>
      <c r="AH1609">
        <v>12</v>
      </c>
      <c r="AI1609">
        <v>2</v>
      </c>
      <c r="AL1609" t="s">
        <v>18</v>
      </c>
      <c r="AX1609" t="s">
        <v>1398</v>
      </c>
    </row>
    <row r="1610" spans="1:50" hidden="1" x14ac:dyDescent="0.25">
      <c r="A1610" s="25" t="s">
        <v>290</v>
      </c>
      <c r="B1610" s="20" t="s">
        <v>307</v>
      </c>
      <c r="C1610">
        <v>10.59</v>
      </c>
      <c r="D1610">
        <v>10.79</v>
      </c>
      <c r="E1610">
        <v>8</v>
      </c>
      <c r="G1610">
        <v>4</v>
      </c>
      <c r="H1610">
        <v>2</v>
      </c>
      <c r="J1610" s="59" t="s">
        <v>111</v>
      </c>
      <c r="K1610" s="61" t="s">
        <v>128</v>
      </c>
      <c r="L1610" s="21" t="s">
        <v>38</v>
      </c>
      <c r="M1610" s="97"/>
      <c r="N1610">
        <v>123</v>
      </c>
      <c r="O1610">
        <v>116</v>
      </c>
      <c r="P1610">
        <v>1011</v>
      </c>
      <c r="S1610">
        <v>9</v>
      </c>
      <c r="U1610" s="31" t="str">
        <f>VLOOKUP(AF1610, method!$A$1:$B$15, 2, 0)</f>
        <v>中後</v>
      </c>
      <c r="V1610">
        <v>1200</v>
      </c>
      <c r="W1610">
        <v>1</v>
      </c>
      <c r="X1610">
        <v>15</v>
      </c>
      <c r="Y1610">
        <v>1</v>
      </c>
      <c r="Z1610">
        <v>25</v>
      </c>
      <c r="AA1610" s="40" t="s">
        <v>426</v>
      </c>
      <c r="AB1610" s="35" t="s">
        <v>377</v>
      </c>
      <c r="AC1610">
        <v>3</v>
      </c>
      <c r="AD1610">
        <v>61</v>
      </c>
      <c r="AE1610" s="38" t="s">
        <v>447</v>
      </c>
      <c r="AF1610">
        <v>10</v>
      </c>
      <c r="AG1610">
        <v>11</v>
      </c>
      <c r="AH1610">
        <v>8</v>
      </c>
      <c r="AL1610" t="s">
        <v>18</v>
      </c>
      <c r="AX1610" t="s">
        <v>1398</v>
      </c>
    </row>
    <row r="1611" spans="1:50" hidden="1" x14ac:dyDescent="0.25">
      <c r="A1611" s="25" t="s">
        <v>290</v>
      </c>
      <c r="B1611" s="20" t="s">
        <v>307</v>
      </c>
      <c r="C1611">
        <v>9.73</v>
      </c>
      <c r="D1611">
        <v>9.6300000000000008</v>
      </c>
      <c r="E1611">
        <v>6</v>
      </c>
      <c r="G1611">
        <v>4</v>
      </c>
      <c r="H1611">
        <v>8</v>
      </c>
      <c r="J1611" s="59" t="s">
        <v>111</v>
      </c>
      <c r="K1611" s="61" t="s">
        <v>128</v>
      </c>
      <c r="L1611" s="21" t="s">
        <v>38</v>
      </c>
      <c r="M1611" s="97"/>
      <c r="N1611">
        <v>123</v>
      </c>
      <c r="O1611">
        <v>120</v>
      </c>
      <c r="P1611">
        <v>1016</v>
      </c>
      <c r="S1611">
        <v>44</v>
      </c>
      <c r="U1611" s="31" t="str">
        <f>VLOOKUP(AF1611, method!$A$1:$B$15, 2, 0)</f>
        <v>中後</v>
      </c>
      <c r="V1611">
        <v>1200</v>
      </c>
      <c r="W1611">
        <v>1</v>
      </c>
      <c r="X1611">
        <v>26</v>
      </c>
      <c r="Y1611">
        <v>12</v>
      </c>
      <c r="Z1611">
        <v>24</v>
      </c>
      <c r="AA1611" s="40" t="s">
        <v>446</v>
      </c>
      <c r="AB1611" s="35" t="s">
        <v>377</v>
      </c>
      <c r="AC1611">
        <v>3</v>
      </c>
      <c r="AD1611">
        <v>63</v>
      </c>
      <c r="AE1611" s="37" t="s">
        <v>423</v>
      </c>
      <c r="AF1611">
        <v>10</v>
      </c>
      <c r="AG1611">
        <v>10</v>
      </c>
      <c r="AH1611">
        <v>6</v>
      </c>
      <c r="AL1611" t="s">
        <v>18</v>
      </c>
      <c r="AX1611" t="s">
        <v>1398</v>
      </c>
    </row>
    <row r="1612" spans="1:50" hidden="1" x14ac:dyDescent="0.25">
      <c r="A1612" s="25" t="s">
        <v>290</v>
      </c>
      <c r="B1612" s="20" t="s">
        <v>307</v>
      </c>
      <c r="C1612">
        <v>9.1199999999999992</v>
      </c>
      <c r="D1612">
        <v>9.1199999999999992</v>
      </c>
      <c r="E1612">
        <v>8</v>
      </c>
      <c r="G1612">
        <v>4</v>
      </c>
      <c r="H1612">
        <v>8</v>
      </c>
      <c r="J1612" s="59" t="s">
        <v>111</v>
      </c>
      <c r="K1612" s="61" t="s">
        <v>128</v>
      </c>
      <c r="L1612" s="21" t="s">
        <v>38</v>
      </c>
      <c r="M1612" s="97"/>
      <c r="N1612">
        <v>123</v>
      </c>
      <c r="O1612">
        <v>118</v>
      </c>
      <c r="P1612">
        <v>1027</v>
      </c>
      <c r="S1612">
        <v>27</v>
      </c>
      <c r="U1612" s="30" t="str">
        <f>VLOOKUP(AF1612, method!$A$1:$B$15, 2, 0)</f>
        <v>放頭</v>
      </c>
      <c r="V1612">
        <v>1200</v>
      </c>
      <c r="W1612">
        <v>1</v>
      </c>
      <c r="X1612">
        <v>9</v>
      </c>
      <c r="Y1612">
        <v>11</v>
      </c>
      <c r="Z1612">
        <v>24</v>
      </c>
      <c r="AA1612" s="39" t="s">
        <v>384</v>
      </c>
      <c r="AB1612" s="35" t="s">
        <v>370</v>
      </c>
      <c r="AC1612">
        <v>3</v>
      </c>
      <c r="AD1612">
        <v>63</v>
      </c>
      <c r="AE1612" s="37" t="s">
        <v>428</v>
      </c>
      <c r="AF1612">
        <v>2</v>
      </c>
      <c r="AG1612">
        <v>2</v>
      </c>
      <c r="AH1612">
        <v>8</v>
      </c>
      <c r="AL1612" t="s">
        <v>181</v>
      </c>
      <c r="AX1612" t="s">
        <v>1398</v>
      </c>
    </row>
    <row r="1613" spans="1:50" hidden="1" x14ac:dyDescent="0.25">
      <c r="A1613" s="25" t="s">
        <v>290</v>
      </c>
      <c r="B1613" s="21" t="s">
        <v>310</v>
      </c>
      <c r="C1613">
        <v>34.549999999999997</v>
      </c>
      <c r="D1613">
        <v>34.449999999999996</v>
      </c>
      <c r="E1613" s="106">
        <v>8</v>
      </c>
      <c r="G1613">
        <v>5</v>
      </c>
      <c r="H1613">
        <v>2</v>
      </c>
      <c r="J1613" s="57" t="s">
        <v>77</v>
      </c>
      <c r="K1613" s="57" t="s">
        <v>77</v>
      </c>
      <c r="L1613" s="19" t="s">
        <v>28</v>
      </c>
      <c r="M1613" s="95"/>
      <c r="N1613">
        <v>123</v>
      </c>
      <c r="O1613">
        <v>126</v>
      </c>
      <c r="P1613">
        <v>1156</v>
      </c>
      <c r="S1613">
        <v>10</v>
      </c>
      <c r="U1613" s="31" t="str">
        <f>VLOOKUP(AF1613, method!$A$1:$B$15, 2, 0)</f>
        <v>中後</v>
      </c>
      <c r="V1613">
        <v>1600</v>
      </c>
      <c r="W1613">
        <v>1</v>
      </c>
      <c r="X1613">
        <v>1</v>
      </c>
      <c r="Y1613">
        <v>7</v>
      </c>
      <c r="Z1613">
        <v>26</v>
      </c>
      <c r="AA1613" s="39" t="s">
        <v>413</v>
      </c>
      <c r="AB1613" s="35" t="s">
        <v>370</v>
      </c>
      <c r="AC1613">
        <v>3</v>
      </c>
      <c r="AD1613">
        <v>71</v>
      </c>
      <c r="AE1613" s="37" t="s">
        <v>436</v>
      </c>
      <c r="AF1613">
        <v>10</v>
      </c>
      <c r="AG1613">
        <v>11</v>
      </c>
      <c r="AH1613">
        <v>12</v>
      </c>
      <c r="AI1613">
        <v>8</v>
      </c>
      <c r="AL1613" t="s">
        <v>39</v>
      </c>
      <c r="AX1613" t="s">
        <v>1398</v>
      </c>
    </row>
    <row r="1614" spans="1:50" x14ac:dyDescent="0.25">
      <c r="A1614" s="25" t="s">
        <v>290</v>
      </c>
      <c r="B1614" s="19" t="s">
        <v>305</v>
      </c>
      <c r="C1614">
        <v>28.93</v>
      </c>
      <c r="D1614">
        <v>28.93</v>
      </c>
      <c r="E1614" s="106">
        <v>14</v>
      </c>
      <c r="G1614">
        <v>8</v>
      </c>
      <c r="H1614">
        <v>4</v>
      </c>
      <c r="J1614" s="44" t="s">
        <v>347</v>
      </c>
      <c r="K1614" s="44" t="s">
        <v>347</v>
      </c>
      <c r="L1614" s="17" t="s">
        <v>16</v>
      </c>
      <c r="M1614" s="93"/>
      <c r="N1614">
        <v>126</v>
      </c>
      <c r="O1614">
        <v>133</v>
      </c>
      <c r="P1614">
        <v>1070</v>
      </c>
      <c r="S1614">
        <v>117</v>
      </c>
      <c r="U1614" s="33" t="str">
        <f>VLOOKUP(AF1614, method!$A$1:$B$15, 2, 0)</f>
        <v>留後</v>
      </c>
      <c r="V1614" s="42">
        <v>1400</v>
      </c>
      <c r="W1614">
        <v>1</v>
      </c>
      <c r="X1614">
        <v>3</v>
      </c>
      <c r="Y1614">
        <v>5</v>
      </c>
      <c r="Z1614">
        <v>26</v>
      </c>
      <c r="AA1614" s="39" t="s">
        <v>394</v>
      </c>
      <c r="AB1614" s="36" t="s">
        <v>702</v>
      </c>
      <c r="AC1614">
        <v>3</v>
      </c>
      <c r="AD1614">
        <v>77</v>
      </c>
      <c r="AE1614" s="37">
        <v>27</v>
      </c>
      <c r="AF1614">
        <v>12</v>
      </c>
      <c r="AG1614">
        <v>11</v>
      </c>
      <c r="AH1614">
        <v>14</v>
      </c>
      <c r="AI1614">
        <v>14</v>
      </c>
      <c r="AL1614" t="s">
        <v>39</v>
      </c>
    </row>
    <row r="1615" spans="1:50" hidden="1" x14ac:dyDescent="0.25">
      <c r="A1615" s="25" t="s">
        <v>290</v>
      </c>
      <c r="B1615" s="21" t="s">
        <v>310</v>
      </c>
      <c r="C1615">
        <v>35.71</v>
      </c>
      <c r="D1615">
        <v>35.309999999999995</v>
      </c>
      <c r="E1615">
        <v>12</v>
      </c>
      <c r="G1615">
        <v>5</v>
      </c>
      <c r="H1615">
        <v>12</v>
      </c>
      <c r="J1615" s="57" t="s">
        <v>77</v>
      </c>
      <c r="K1615" s="78" t="s">
        <v>599</v>
      </c>
      <c r="L1615" s="19" t="s">
        <v>28</v>
      </c>
      <c r="M1615" s="95"/>
      <c r="N1615">
        <v>123</v>
      </c>
      <c r="O1615">
        <v>130</v>
      </c>
      <c r="P1615">
        <v>1152</v>
      </c>
      <c r="S1615">
        <v>10</v>
      </c>
      <c r="U1615" s="33" t="str">
        <f>VLOOKUP(AF1615, method!$A$1:$B$15, 2, 0)</f>
        <v>留後</v>
      </c>
      <c r="V1615">
        <v>1600</v>
      </c>
      <c r="W1615">
        <v>1</v>
      </c>
      <c r="X1615">
        <v>30</v>
      </c>
      <c r="Y1615">
        <v>11</v>
      </c>
      <c r="Z1615">
        <v>25</v>
      </c>
      <c r="AA1615" s="39" t="s">
        <v>413</v>
      </c>
      <c r="AB1615" s="35" t="s">
        <v>377</v>
      </c>
      <c r="AC1615">
        <v>3</v>
      </c>
      <c r="AD1615">
        <v>75</v>
      </c>
      <c r="AE1615" s="37" t="s">
        <v>410</v>
      </c>
      <c r="AF1615">
        <v>11</v>
      </c>
      <c r="AG1615">
        <v>11</v>
      </c>
      <c r="AH1615">
        <v>10</v>
      </c>
      <c r="AI1615">
        <v>12</v>
      </c>
      <c r="AL1615" t="s">
        <v>317</v>
      </c>
      <c r="AX1615" t="s">
        <v>1398</v>
      </c>
    </row>
    <row r="1616" spans="1:50" hidden="1" x14ac:dyDescent="0.25">
      <c r="A1616" s="25" t="s">
        <v>290</v>
      </c>
      <c r="B1616" s="21" t="s">
        <v>310</v>
      </c>
      <c r="C1616">
        <v>35.18</v>
      </c>
      <c r="D1616">
        <v>34.880000000000003</v>
      </c>
      <c r="E1616">
        <v>9</v>
      </c>
      <c r="G1616">
        <v>5</v>
      </c>
      <c r="H1616">
        <v>4</v>
      </c>
      <c r="J1616" s="57" t="s">
        <v>77</v>
      </c>
      <c r="K1616" s="50" t="s">
        <v>46</v>
      </c>
      <c r="L1616" s="19" t="s">
        <v>28</v>
      </c>
      <c r="M1616" s="95"/>
      <c r="N1616">
        <v>123</v>
      </c>
      <c r="O1616">
        <v>131</v>
      </c>
      <c r="P1616">
        <v>1143</v>
      </c>
      <c r="S1616">
        <v>5.9</v>
      </c>
      <c r="U1616" s="33" t="str">
        <f>VLOOKUP(AF1616, method!$A$1:$B$15, 2, 0)</f>
        <v>留後</v>
      </c>
      <c r="V1616">
        <v>1600</v>
      </c>
      <c r="W1616">
        <v>1</v>
      </c>
      <c r="X1616">
        <v>15</v>
      </c>
      <c r="Y1616">
        <v>11</v>
      </c>
      <c r="Z1616">
        <v>25</v>
      </c>
      <c r="AA1616" s="39" t="s">
        <v>384</v>
      </c>
      <c r="AB1616" s="35" t="s">
        <v>377</v>
      </c>
      <c r="AC1616">
        <v>3</v>
      </c>
      <c r="AD1616">
        <v>76</v>
      </c>
      <c r="AE1616" s="38" t="s">
        <v>517</v>
      </c>
      <c r="AF1616">
        <v>11</v>
      </c>
      <c r="AG1616">
        <v>13</v>
      </c>
      <c r="AH1616">
        <v>13</v>
      </c>
      <c r="AI1616">
        <v>9</v>
      </c>
      <c r="AL1616" t="s">
        <v>18</v>
      </c>
      <c r="AX1616" t="s">
        <v>1398</v>
      </c>
    </row>
    <row r="1617" spans="1:50" hidden="1" x14ac:dyDescent="0.25">
      <c r="A1617" s="25" t="s">
        <v>290</v>
      </c>
      <c r="B1617" s="21" t="s">
        <v>310</v>
      </c>
      <c r="C1617">
        <v>34.21</v>
      </c>
      <c r="D1617">
        <v>33.71</v>
      </c>
      <c r="E1617">
        <v>8</v>
      </c>
      <c r="G1617">
        <v>5</v>
      </c>
      <c r="H1617">
        <v>12</v>
      </c>
      <c r="J1617" s="57" t="s">
        <v>77</v>
      </c>
      <c r="K1617" s="57" t="s">
        <v>77</v>
      </c>
      <c r="L1617" s="19" t="s">
        <v>28</v>
      </c>
      <c r="M1617" s="95"/>
      <c r="N1617">
        <v>123</v>
      </c>
      <c r="O1617">
        <v>131</v>
      </c>
      <c r="P1617">
        <v>1145</v>
      </c>
      <c r="S1617">
        <v>5.0999999999999996</v>
      </c>
      <c r="U1617" s="30" t="str">
        <f>VLOOKUP(AF1617, method!$A$1:$B$15, 2, 0)</f>
        <v>放頭</v>
      </c>
      <c r="V1617">
        <v>1600</v>
      </c>
      <c r="W1617">
        <v>1</v>
      </c>
      <c r="X1617">
        <v>19</v>
      </c>
      <c r="Y1617">
        <v>10</v>
      </c>
      <c r="Z1617">
        <v>25</v>
      </c>
      <c r="AA1617" s="39" t="s">
        <v>430</v>
      </c>
      <c r="AB1617" s="35" t="s">
        <v>370</v>
      </c>
      <c r="AC1617">
        <v>3</v>
      </c>
      <c r="AD1617">
        <v>76</v>
      </c>
      <c r="AE1617" s="37" t="s">
        <v>428</v>
      </c>
      <c r="AF1617">
        <v>1</v>
      </c>
      <c r="AG1617">
        <v>1</v>
      </c>
      <c r="AH1617">
        <v>1</v>
      </c>
      <c r="AI1617">
        <v>8</v>
      </c>
      <c r="AL1617" t="s">
        <v>18</v>
      </c>
      <c r="AX1617" t="s">
        <v>1398</v>
      </c>
    </row>
    <row r="1618" spans="1:50" hidden="1" x14ac:dyDescent="0.25">
      <c r="A1618" s="25" t="s">
        <v>290</v>
      </c>
      <c r="B1618" s="21" t="s">
        <v>310</v>
      </c>
      <c r="C1618">
        <v>34.340000000000003</v>
      </c>
      <c r="D1618">
        <v>33.840000000000003</v>
      </c>
      <c r="E1618">
        <v>5</v>
      </c>
      <c r="G1618">
        <v>5</v>
      </c>
      <c r="H1618">
        <v>12</v>
      </c>
      <c r="J1618" s="57" t="s">
        <v>77</v>
      </c>
      <c r="K1618" s="57" t="s">
        <v>77</v>
      </c>
      <c r="L1618" s="19" t="s">
        <v>28</v>
      </c>
      <c r="M1618" s="95"/>
      <c r="N1618">
        <v>123</v>
      </c>
      <c r="O1618">
        <v>132</v>
      </c>
      <c r="P1618">
        <v>1141</v>
      </c>
      <c r="S1618">
        <v>3.7</v>
      </c>
      <c r="U1618" s="30" t="str">
        <f>VLOOKUP(AF1618, method!$A$1:$B$15, 2, 0)</f>
        <v>放頭</v>
      </c>
      <c r="V1618">
        <v>1600</v>
      </c>
      <c r="W1618">
        <v>1</v>
      </c>
      <c r="X1618">
        <v>28</v>
      </c>
      <c r="Y1618">
        <v>9</v>
      </c>
      <c r="Z1618">
        <v>25</v>
      </c>
      <c r="AA1618" s="39" t="s">
        <v>430</v>
      </c>
      <c r="AB1618" s="35" t="s">
        <v>370</v>
      </c>
      <c r="AC1618">
        <v>3</v>
      </c>
      <c r="AD1618">
        <v>76</v>
      </c>
      <c r="AE1618" s="38" t="s">
        <v>511</v>
      </c>
      <c r="AF1618">
        <v>3</v>
      </c>
      <c r="AG1618">
        <v>3</v>
      </c>
      <c r="AH1618">
        <v>1</v>
      </c>
      <c r="AI1618">
        <v>5</v>
      </c>
      <c r="AL1618" t="s">
        <v>18</v>
      </c>
      <c r="AX1618" t="s">
        <v>1398</v>
      </c>
    </row>
    <row r="1619" spans="1:50" hidden="1" x14ac:dyDescent="0.25">
      <c r="A1619" s="25" t="s">
        <v>290</v>
      </c>
      <c r="B1619" s="21" t="s">
        <v>310</v>
      </c>
      <c r="C1619">
        <v>34.299999999999997</v>
      </c>
      <c r="D1619">
        <v>33.799999999999997</v>
      </c>
      <c r="E1619" s="15">
        <v>1</v>
      </c>
      <c r="F1619" s="90"/>
      <c r="G1619">
        <v>5</v>
      </c>
      <c r="H1619">
        <v>14</v>
      </c>
      <c r="J1619" s="57" t="s">
        <v>77</v>
      </c>
      <c r="K1619" s="57" t="s">
        <v>77</v>
      </c>
      <c r="L1619" s="19" t="s">
        <v>28</v>
      </c>
      <c r="M1619" s="95"/>
      <c r="N1619">
        <v>123</v>
      </c>
      <c r="O1619">
        <v>126</v>
      </c>
      <c r="P1619">
        <v>1136</v>
      </c>
      <c r="S1619">
        <v>6.4</v>
      </c>
      <c r="U1619" s="32" t="str">
        <f>VLOOKUP(AF1619, method!$A$1:$B$15, 2, 0)</f>
        <v>中前</v>
      </c>
      <c r="V1619">
        <v>1600</v>
      </c>
      <c r="W1619">
        <v>1</v>
      </c>
      <c r="X1619">
        <v>1</v>
      </c>
      <c r="Y1619">
        <v>7</v>
      </c>
      <c r="Z1619">
        <v>25</v>
      </c>
      <c r="AA1619" s="39" t="s">
        <v>413</v>
      </c>
      <c r="AB1619" s="35" t="s">
        <v>377</v>
      </c>
      <c r="AC1619">
        <v>3</v>
      </c>
      <c r="AD1619">
        <v>69</v>
      </c>
      <c r="AE1619" s="38" t="s">
        <v>468</v>
      </c>
      <c r="AF1619">
        <v>5</v>
      </c>
      <c r="AG1619">
        <v>3</v>
      </c>
      <c r="AH1619">
        <v>1</v>
      </c>
      <c r="AI1619">
        <v>1</v>
      </c>
      <c r="AL1619" t="s">
        <v>514</v>
      </c>
      <c r="AX1619" t="s">
        <v>1398</v>
      </c>
    </row>
    <row r="1620" spans="1:50" hidden="1" x14ac:dyDescent="0.25">
      <c r="A1620" s="25" t="s">
        <v>290</v>
      </c>
      <c r="B1620" s="21" t="s">
        <v>310</v>
      </c>
      <c r="C1620">
        <v>21.48</v>
      </c>
      <c r="D1620">
        <v>21.38</v>
      </c>
      <c r="E1620" s="15">
        <v>3</v>
      </c>
      <c r="F1620" s="90"/>
      <c r="G1620">
        <v>5</v>
      </c>
      <c r="H1620">
        <v>2</v>
      </c>
      <c r="J1620" s="57" t="s">
        <v>77</v>
      </c>
      <c r="K1620" s="57" t="s">
        <v>77</v>
      </c>
      <c r="L1620" s="19" t="s">
        <v>28</v>
      </c>
      <c r="M1620" s="95"/>
      <c r="N1620">
        <v>123</v>
      </c>
      <c r="O1620">
        <v>127</v>
      </c>
      <c r="P1620">
        <v>1133</v>
      </c>
      <c r="S1620">
        <v>2.8</v>
      </c>
      <c r="U1620" s="30" t="str">
        <f>VLOOKUP(AF1620, method!$A$1:$B$15, 2, 0)</f>
        <v>放頭</v>
      </c>
      <c r="V1620" s="42">
        <v>1400</v>
      </c>
      <c r="W1620">
        <v>1</v>
      </c>
      <c r="X1620">
        <v>31</v>
      </c>
      <c r="Y1620">
        <v>5</v>
      </c>
      <c r="Z1620">
        <v>25</v>
      </c>
      <c r="AA1620" s="39" t="s">
        <v>394</v>
      </c>
      <c r="AB1620" s="35" t="s">
        <v>377</v>
      </c>
      <c r="AC1620">
        <v>3</v>
      </c>
      <c r="AD1620">
        <v>69</v>
      </c>
      <c r="AE1620" s="38" t="s">
        <v>517</v>
      </c>
      <c r="AF1620">
        <v>3</v>
      </c>
      <c r="AG1620">
        <v>3</v>
      </c>
      <c r="AH1620">
        <v>2</v>
      </c>
      <c r="AI1620">
        <v>3</v>
      </c>
      <c r="AL1620" t="s">
        <v>39</v>
      </c>
      <c r="AX1620" t="s">
        <v>1398</v>
      </c>
    </row>
    <row r="1621" spans="1:50" hidden="1" x14ac:dyDescent="0.25">
      <c r="A1621" s="25" t="s">
        <v>290</v>
      </c>
      <c r="B1621" s="21" t="s">
        <v>310</v>
      </c>
      <c r="C1621">
        <v>21.4</v>
      </c>
      <c r="D1621">
        <v>21.4</v>
      </c>
      <c r="E1621" s="15">
        <v>2</v>
      </c>
      <c r="F1621" s="90"/>
      <c r="G1621">
        <v>5</v>
      </c>
      <c r="H1621">
        <v>5</v>
      </c>
      <c r="J1621" s="57" t="s">
        <v>77</v>
      </c>
      <c r="K1621" s="57" t="s">
        <v>77</v>
      </c>
      <c r="L1621" s="19" t="s">
        <v>28</v>
      </c>
      <c r="M1621" s="95"/>
      <c r="N1621">
        <v>123</v>
      </c>
      <c r="O1621">
        <v>123</v>
      </c>
      <c r="P1621">
        <v>1128</v>
      </c>
      <c r="S1621">
        <v>3.2</v>
      </c>
      <c r="U1621" s="30" t="str">
        <f>VLOOKUP(AF1621, method!$A$1:$B$15, 2, 0)</f>
        <v>放頭</v>
      </c>
      <c r="V1621" s="42">
        <v>1400</v>
      </c>
      <c r="W1621">
        <v>1</v>
      </c>
      <c r="X1621">
        <v>4</v>
      </c>
      <c r="Y1621">
        <v>5</v>
      </c>
      <c r="Z1621">
        <v>25</v>
      </c>
      <c r="AA1621" s="39" t="s">
        <v>394</v>
      </c>
      <c r="AB1621" s="35" t="s">
        <v>370</v>
      </c>
      <c r="AC1621">
        <v>3</v>
      </c>
      <c r="AD1621">
        <v>68</v>
      </c>
      <c r="AE1621" s="38">
        <v>1</v>
      </c>
      <c r="AF1621">
        <v>1</v>
      </c>
      <c r="AG1621">
        <v>1</v>
      </c>
      <c r="AH1621">
        <v>1</v>
      </c>
      <c r="AI1621">
        <v>2</v>
      </c>
      <c r="AL1621" t="s">
        <v>39</v>
      </c>
      <c r="AX1621" t="s">
        <v>1398</v>
      </c>
    </row>
    <row r="1622" spans="1:50" hidden="1" x14ac:dyDescent="0.25">
      <c r="A1622" s="25" t="s">
        <v>290</v>
      </c>
      <c r="B1622" s="21" t="s">
        <v>310</v>
      </c>
      <c r="C1622">
        <v>21.76</v>
      </c>
      <c r="D1622">
        <v>21.76</v>
      </c>
      <c r="E1622" s="15">
        <v>2</v>
      </c>
      <c r="F1622" s="90"/>
      <c r="G1622">
        <v>5</v>
      </c>
      <c r="H1622">
        <v>8</v>
      </c>
      <c r="J1622" s="57" t="s">
        <v>77</v>
      </c>
      <c r="K1622" s="57" t="s">
        <v>77</v>
      </c>
      <c r="L1622" s="19" t="s">
        <v>28</v>
      </c>
      <c r="M1622" s="95"/>
      <c r="N1622">
        <v>123</v>
      </c>
      <c r="O1622">
        <v>122</v>
      </c>
      <c r="P1622">
        <v>1121</v>
      </c>
      <c r="S1622">
        <v>12</v>
      </c>
      <c r="U1622" s="30" t="str">
        <f>VLOOKUP(AF1622, method!$A$1:$B$15, 2, 0)</f>
        <v>放頭</v>
      </c>
      <c r="V1622" s="42">
        <v>1400</v>
      </c>
      <c r="W1622">
        <v>1</v>
      </c>
      <c r="X1622">
        <v>30</v>
      </c>
      <c r="Y1622">
        <v>3</v>
      </c>
      <c r="Z1622">
        <v>25</v>
      </c>
      <c r="AA1622" s="39" t="s">
        <v>384</v>
      </c>
      <c r="AB1622" s="35" t="s">
        <v>377</v>
      </c>
      <c r="AC1622">
        <v>3</v>
      </c>
      <c r="AD1622">
        <v>66</v>
      </c>
      <c r="AE1622" s="38" t="s">
        <v>463</v>
      </c>
      <c r="AF1622">
        <v>1</v>
      </c>
      <c r="AG1622">
        <v>1</v>
      </c>
      <c r="AH1622">
        <v>1</v>
      </c>
      <c r="AI1622">
        <v>2</v>
      </c>
      <c r="AL1622" t="s">
        <v>39</v>
      </c>
      <c r="AX1622" t="s">
        <v>1398</v>
      </c>
    </row>
    <row r="1623" spans="1:50" hidden="1" x14ac:dyDescent="0.25">
      <c r="A1623" s="25" t="s">
        <v>290</v>
      </c>
      <c r="B1623" s="21" t="s">
        <v>310</v>
      </c>
      <c r="C1623">
        <v>21.57</v>
      </c>
      <c r="D1623">
        <v>21.27</v>
      </c>
      <c r="E1623">
        <v>5</v>
      </c>
      <c r="G1623">
        <v>5</v>
      </c>
      <c r="H1623">
        <v>11</v>
      </c>
      <c r="J1623" s="57" t="s">
        <v>77</v>
      </c>
      <c r="K1623" s="63" t="s">
        <v>191</v>
      </c>
      <c r="L1623" s="19" t="s">
        <v>28</v>
      </c>
      <c r="M1623" s="95"/>
      <c r="N1623">
        <v>123</v>
      </c>
      <c r="O1623">
        <v>125</v>
      </c>
      <c r="P1623">
        <v>1126</v>
      </c>
      <c r="S1623">
        <v>4.9000000000000004</v>
      </c>
      <c r="U1623" s="31" t="str">
        <f>VLOOKUP(AF1623, method!$A$1:$B$15, 2, 0)</f>
        <v>中後</v>
      </c>
      <c r="V1623" s="42">
        <v>1400</v>
      </c>
      <c r="W1623">
        <v>1</v>
      </c>
      <c r="X1623">
        <v>23</v>
      </c>
      <c r="Y1623">
        <v>2</v>
      </c>
      <c r="Z1623">
        <v>25</v>
      </c>
      <c r="AA1623" s="39" t="s">
        <v>369</v>
      </c>
      <c r="AB1623" s="35" t="s">
        <v>377</v>
      </c>
      <c r="AC1623">
        <v>3</v>
      </c>
      <c r="AD1623">
        <v>66</v>
      </c>
      <c r="AE1623" s="37" t="s">
        <v>410</v>
      </c>
      <c r="AF1623">
        <v>10</v>
      </c>
      <c r="AG1623">
        <v>10</v>
      </c>
      <c r="AH1623">
        <v>8</v>
      </c>
      <c r="AI1623">
        <v>5</v>
      </c>
      <c r="AL1623" t="s">
        <v>39</v>
      </c>
      <c r="AX1623" t="s">
        <v>1398</v>
      </c>
    </row>
    <row r="1624" spans="1:50" hidden="1" x14ac:dyDescent="0.25">
      <c r="A1624" s="25" t="s">
        <v>290</v>
      </c>
      <c r="B1624" s="21" t="s">
        <v>310</v>
      </c>
      <c r="C1624">
        <v>22.8</v>
      </c>
      <c r="D1624">
        <v>22.400000000000002</v>
      </c>
      <c r="E1624" s="15">
        <v>1</v>
      </c>
      <c r="F1624" s="90"/>
      <c r="G1624">
        <v>5</v>
      </c>
      <c r="H1624">
        <v>5</v>
      </c>
      <c r="J1624" s="57" t="s">
        <v>77</v>
      </c>
      <c r="K1624" s="47" t="s">
        <v>32</v>
      </c>
      <c r="L1624" s="19" t="s">
        <v>28</v>
      </c>
      <c r="M1624" s="95"/>
      <c r="N1624">
        <v>123</v>
      </c>
      <c r="O1624">
        <v>134</v>
      </c>
      <c r="P1624">
        <v>1140</v>
      </c>
      <c r="S1624">
        <v>3</v>
      </c>
      <c r="U1624" s="32" t="str">
        <f>VLOOKUP(AF1624, method!$A$1:$B$15, 2, 0)</f>
        <v>中前</v>
      </c>
      <c r="V1624" s="42">
        <v>1400</v>
      </c>
      <c r="W1624">
        <v>1</v>
      </c>
      <c r="X1624">
        <v>26</v>
      </c>
      <c r="Y1624">
        <v>1</v>
      </c>
      <c r="Z1624">
        <v>25</v>
      </c>
      <c r="AA1624" s="39" t="s">
        <v>384</v>
      </c>
      <c r="AB1624" s="35" t="s">
        <v>377</v>
      </c>
      <c r="AC1624">
        <v>4</v>
      </c>
      <c r="AD1624">
        <v>57</v>
      </c>
      <c r="AE1624" s="37">
        <v>3</v>
      </c>
      <c r="AF1624">
        <v>7</v>
      </c>
      <c r="AG1624">
        <v>7</v>
      </c>
      <c r="AH1624">
        <v>5</v>
      </c>
      <c r="AI1624">
        <v>1</v>
      </c>
      <c r="AL1624" t="s">
        <v>98</v>
      </c>
      <c r="AX1624" t="s">
        <v>1398</v>
      </c>
    </row>
    <row r="1625" spans="1:50" hidden="1" x14ac:dyDescent="0.25">
      <c r="A1625" s="25" t="s">
        <v>290</v>
      </c>
      <c r="B1625" s="21" t="s">
        <v>310</v>
      </c>
      <c r="C1625">
        <v>22.49</v>
      </c>
      <c r="D1625">
        <v>22.189999999999998</v>
      </c>
      <c r="E1625">
        <v>4</v>
      </c>
      <c r="G1625">
        <v>5</v>
      </c>
      <c r="H1625">
        <v>4</v>
      </c>
      <c r="J1625" s="57" t="s">
        <v>77</v>
      </c>
      <c r="K1625" s="47" t="s">
        <v>32</v>
      </c>
      <c r="L1625" s="19" t="s">
        <v>28</v>
      </c>
      <c r="M1625" s="95"/>
      <c r="N1625">
        <v>123</v>
      </c>
      <c r="O1625">
        <v>132</v>
      </c>
      <c r="P1625">
        <v>1154</v>
      </c>
      <c r="S1625">
        <v>2.9</v>
      </c>
      <c r="U1625" s="33" t="str">
        <f>VLOOKUP(AF1625, method!$A$1:$B$15, 2, 0)</f>
        <v>留後</v>
      </c>
      <c r="V1625" s="42">
        <v>1400</v>
      </c>
      <c r="W1625">
        <v>1</v>
      </c>
      <c r="X1625">
        <v>1</v>
      </c>
      <c r="Y1625">
        <v>1</v>
      </c>
      <c r="Z1625">
        <v>25</v>
      </c>
      <c r="AA1625" s="39" t="s">
        <v>413</v>
      </c>
      <c r="AB1625" s="35" t="s">
        <v>377</v>
      </c>
      <c r="AC1625">
        <v>4</v>
      </c>
      <c r="AD1625">
        <v>57</v>
      </c>
      <c r="AE1625" s="38">
        <v>2</v>
      </c>
      <c r="AF1625">
        <v>11</v>
      </c>
      <c r="AG1625">
        <v>10</v>
      </c>
      <c r="AH1625">
        <v>10</v>
      </c>
      <c r="AI1625">
        <v>4</v>
      </c>
      <c r="AL1625" t="s">
        <v>18</v>
      </c>
      <c r="AX1625" t="s">
        <v>1398</v>
      </c>
    </row>
    <row r="1626" spans="1:50" hidden="1" x14ac:dyDescent="0.25">
      <c r="A1626" s="25" t="s">
        <v>290</v>
      </c>
      <c r="B1626" s="21" t="s">
        <v>310</v>
      </c>
      <c r="C1626">
        <v>22.71</v>
      </c>
      <c r="D1626">
        <v>22.21</v>
      </c>
      <c r="E1626">
        <v>7</v>
      </c>
      <c r="G1626">
        <v>5</v>
      </c>
      <c r="H1626">
        <v>11</v>
      </c>
      <c r="J1626" s="57" t="s">
        <v>77</v>
      </c>
      <c r="K1626" s="47" t="s">
        <v>32</v>
      </c>
      <c r="L1626" s="19" t="s">
        <v>28</v>
      </c>
      <c r="M1626" s="95"/>
      <c r="N1626">
        <v>123</v>
      </c>
      <c r="O1626">
        <v>133</v>
      </c>
      <c r="P1626">
        <v>1150</v>
      </c>
      <c r="S1626">
        <v>5.5</v>
      </c>
      <c r="U1626" s="31" t="str">
        <f>VLOOKUP(AF1626, method!$A$1:$B$15, 2, 0)</f>
        <v>中後</v>
      </c>
      <c r="V1626" s="42">
        <v>1400</v>
      </c>
      <c r="W1626">
        <v>1</v>
      </c>
      <c r="X1626">
        <v>15</v>
      </c>
      <c r="Y1626">
        <v>12</v>
      </c>
      <c r="Z1626">
        <v>24</v>
      </c>
      <c r="AA1626" s="39" t="s">
        <v>430</v>
      </c>
      <c r="AB1626" s="35" t="s">
        <v>377</v>
      </c>
      <c r="AC1626">
        <v>4</v>
      </c>
      <c r="AD1626">
        <v>58</v>
      </c>
      <c r="AE1626" s="37">
        <v>5</v>
      </c>
      <c r="AF1626">
        <v>9</v>
      </c>
      <c r="AG1626">
        <v>8</v>
      </c>
      <c r="AH1626">
        <v>10</v>
      </c>
      <c r="AI1626">
        <v>7</v>
      </c>
      <c r="AL1626" t="s">
        <v>181</v>
      </c>
      <c r="AX1626" t="s">
        <v>1398</v>
      </c>
    </row>
    <row r="1627" spans="1:50" hidden="1" x14ac:dyDescent="0.25">
      <c r="A1627" s="25" t="s">
        <v>290</v>
      </c>
      <c r="B1627" s="21" t="s">
        <v>310</v>
      </c>
      <c r="C1627">
        <v>22.51</v>
      </c>
      <c r="D1627">
        <v>22.21</v>
      </c>
      <c r="E1627">
        <v>7</v>
      </c>
      <c r="G1627">
        <v>5</v>
      </c>
      <c r="H1627">
        <v>8</v>
      </c>
      <c r="J1627" s="57" t="s">
        <v>77</v>
      </c>
      <c r="K1627" s="50" t="s">
        <v>46</v>
      </c>
      <c r="L1627" s="19" t="s">
        <v>28</v>
      </c>
      <c r="M1627" s="95"/>
      <c r="N1627">
        <v>123</v>
      </c>
      <c r="O1627">
        <v>133</v>
      </c>
      <c r="P1627">
        <v>1134</v>
      </c>
      <c r="S1627">
        <v>3.5</v>
      </c>
      <c r="U1627" s="33" t="str">
        <f>VLOOKUP(AF1627, method!$A$1:$B$15, 2, 0)</f>
        <v>留後</v>
      </c>
      <c r="V1627" s="42">
        <v>1400</v>
      </c>
      <c r="W1627">
        <v>1</v>
      </c>
      <c r="X1627">
        <v>3</v>
      </c>
      <c r="Y1627">
        <v>11</v>
      </c>
      <c r="Z1627">
        <v>24</v>
      </c>
      <c r="AA1627" s="39" t="s">
        <v>430</v>
      </c>
      <c r="AB1627" s="35" t="s">
        <v>370</v>
      </c>
      <c r="AC1627">
        <v>4</v>
      </c>
      <c r="AD1627">
        <v>58</v>
      </c>
      <c r="AE1627" s="38" t="s">
        <v>517</v>
      </c>
      <c r="AF1627">
        <v>12</v>
      </c>
      <c r="AG1627">
        <v>8</v>
      </c>
      <c r="AH1627">
        <v>5</v>
      </c>
      <c r="AI1627">
        <v>7</v>
      </c>
      <c r="AL1627" t="s">
        <v>385</v>
      </c>
      <c r="AX1627" t="s">
        <v>1398</v>
      </c>
    </row>
    <row r="1628" spans="1:50" hidden="1" x14ac:dyDescent="0.25">
      <c r="A1628" s="25" t="s">
        <v>290</v>
      </c>
      <c r="B1628" s="21" t="s">
        <v>310</v>
      </c>
      <c r="C1628">
        <v>22.1</v>
      </c>
      <c r="D1628">
        <v>21.900000000000002</v>
      </c>
      <c r="E1628" s="15">
        <v>3</v>
      </c>
      <c r="F1628" s="90"/>
      <c r="G1628">
        <v>5</v>
      </c>
      <c r="H1628">
        <v>2</v>
      </c>
      <c r="J1628" s="57" t="s">
        <v>77</v>
      </c>
      <c r="K1628" s="57" t="s">
        <v>77</v>
      </c>
      <c r="L1628" s="19" t="s">
        <v>28</v>
      </c>
      <c r="M1628" s="95"/>
      <c r="N1628">
        <v>123</v>
      </c>
      <c r="O1628">
        <v>128</v>
      </c>
      <c r="P1628">
        <v>1130</v>
      </c>
      <c r="S1628">
        <v>7.6</v>
      </c>
      <c r="U1628" s="31" t="str">
        <f>VLOOKUP(AF1628, method!$A$1:$B$15, 2, 0)</f>
        <v>中後</v>
      </c>
      <c r="V1628" s="42">
        <v>1400</v>
      </c>
      <c r="W1628">
        <v>1</v>
      </c>
      <c r="X1628">
        <v>1</v>
      </c>
      <c r="Y1628">
        <v>10</v>
      </c>
      <c r="Z1628">
        <v>24</v>
      </c>
      <c r="AA1628" s="39" t="s">
        <v>430</v>
      </c>
      <c r="AB1628" s="35" t="s">
        <v>370</v>
      </c>
      <c r="AC1628">
        <v>4</v>
      </c>
      <c r="AD1628">
        <v>57</v>
      </c>
      <c r="AE1628" s="38" t="s">
        <v>463</v>
      </c>
      <c r="AF1628">
        <v>9</v>
      </c>
      <c r="AG1628">
        <v>9</v>
      </c>
      <c r="AH1628">
        <v>10</v>
      </c>
      <c r="AI1628">
        <v>3</v>
      </c>
      <c r="AL1628" t="s">
        <v>385</v>
      </c>
      <c r="AX1628" t="s">
        <v>1398</v>
      </c>
    </row>
    <row r="1629" spans="1:50" hidden="1" x14ac:dyDescent="0.25">
      <c r="A1629" s="25" t="s">
        <v>290</v>
      </c>
      <c r="B1629" s="21" t="s">
        <v>310</v>
      </c>
      <c r="C1629">
        <v>9.4700000000000006</v>
      </c>
      <c r="D1629">
        <v>9.17</v>
      </c>
      <c r="E1629">
        <v>5</v>
      </c>
      <c r="G1629">
        <v>5</v>
      </c>
      <c r="H1629">
        <v>8</v>
      </c>
      <c r="J1629" s="57" t="s">
        <v>77</v>
      </c>
      <c r="K1629" s="57" t="s">
        <v>77</v>
      </c>
      <c r="L1629" s="19" t="s">
        <v>28</v>
      </c>
      <c r="M1629" s="95"/>
      <c r="N1629">
        <v>123</v>
      </c>
      <c r="O1629">
        <v>132</v>
      </c>
      <c r="P1629">
        <v>1128</v>
      </c>
      <c r="S1629">
        <v>6.2</v>
      </c>
      <c r="U1629" s="30" t="str">
        <f>VLOOKUP(AF1629, method!$A$1:$B$15, 2, 0)</f>
        <v>放頭</v>
      </c>
      <c r="V1629">
        <v>1200</v>
      </c>
      <c r="W1629">
        <v>1</v>
      </c>
      <c r="X1629">
        <v>8</v>
      </c>
      <c r="Y1629">
        <v>9</v>
      </c>
      <c r="Z1629">
        <v>24</v>
      </c>
      <c r="AA1629" s="39" t="s">
        <v>369</v>
      </c>
      <c r="AB1629" s="35" t="s">
        <v>377</v>
      </c>
      <c r="AC1629">
        <v>4</v>
      </c>
      <c r="AD1629">
        <v>57</v>
      </c>
      <c r="AE1629" s="37" t="s">
        <v>410</v>
      </c>
      <c r="AF1629">
        <v>3</v>
      </c>
      <c r="AG1629">
        <v>3</v>
      </c>
      <c r="AH1629">
        <v>5</v>
      </c>
      <c r="AL1629" t="s">
        <v>385</v>
      </c>
      <c r="AX1629" t="s">
        <v>1398</v>
      </c>
    </row>
    <row r="1630" spans="1:50" hidden="1" x14ac:dyDescent="0.25">
      <c r="A1630" s="25" t="s">
        <v>290</v>
      </c>
      <c r="B1630" s="22" t="s">
        <v>316</v>
      </c>
      <c r="C1630">
        <v>52.37</v>
      </c>
      <c r="D1630">
        <v>52.07</v>
      </c>
      <c r="E1630">
        <v>12</v>
      </c>
      <c r="G1630">
        <v>9</v>
      </c>
      <c r="H1630">
        <v>8</v>
      </c>
      <c r="J1630" s="46" t="s">
        <v>351</v>
      </c>
      <c r="K1630" s="63" t="s">
        <v>191</v>
      </c>
      <c r="L1630" s="20" t="s">
        <v>33</v>
      </c>
      <c r="M1630" s="96"/>
      <c r="N1630">
        <v>110</v>
      </c>
      <c r="O1630">
        <v>119</v>
      </c>
      <c r="P1630">
        <v>1210</v>
      </c>
      <c r="S1630">
        <v>139</v>
      </c>
      <c r="U1630" s="31" t="str">
        <f>VLOOKUP(AF1630, method!$A$1:$B$15, 2, 0)</f>
        <v>中後</v>
      </c>
      <c r="V1630">
        <v>1800</v>
      </c>
      <c r="W1630">
        <v>1</v>
      </c>
      <c r="X1630">
        <v>22</v>
      </c>
      <c r="Y1630">
        <v>4</v>
      </c>
      <c r="Z1630">
        <v>26</v>
      </c>
      <c r="AA1630" s="40" t="s">
        <v>426</v>
      </c>
      <c r="AB1630" s="35" t="s">
        <v>370</v>
      </c>
      <c r="AC1630">
        <v>3</v>
      </c>
      <c r="AD1630">
        <v>64</v>
      </c>
      <c r="AE1630" s="37" t="s">
        <v>808</v>
      </c>
      <c r="AF1630">
        <v>9</v>
      </c>
      <c r="AG1630">
        <v>10</v>
      </c>
      <c r="AH1630">
        <v>10</v>
      </c>
      <c r="AI1630">
        <v>10</v>
      </c>
      <c r="AJ1630">
        <v>12</v>
      </c>
      <c r="AL1630" t="s">
        <v>113</v>
      </c>
      <c r="AX1630" t="s">
        <v>1398</v>
      </c>
    </row>
    <row r="1631" spans="1:50" hidden="1" x14ac:dyDescent="0.25">
      <c r="A1631" s="25" t="s">
        <v>290</v>
      </c>
      <c r="B1631" s="22" t="s">
        <v>316</v>
      </c>
      <c r="C1631">
        <v>49.84</v>
      </c>
      <c r="D1631">
        <v>49.440000000000005</v>
      </c>
      <c r="E1631" s="106">
        <v>13</v>
      </c>
      <c r="G1631">
        <v>9</v>
      </c>
      <c r="H1631">
        <v>12</v>
      </c>
      <c r="J1631" s="46" t="s">
        <v>351</v>
      </c>
      <c r="K1631" s="57" t="s">
        <v>77</v>
      </c>
      <c r="L1631" s="20" t="s">
        <v>33</v>
      </c>
      <c r="M1631" s="96"/>
      <c r="N1631">
        <v>110</v>
      </c>
      <c r="O1631">
        <v>122</v>
      </c>
      <c r="P1631">
        <v>1213</v>
      </c>
      <c r="S1631">
        <v>168</v>
      </c>
      <c r="U1631" s="33" t="str">
        <f>VLOOKUP(AF1631, method!$A$1:$B$15, 2, 0)</f>
        <v>留後</v>
      </c>
      <c r="V1631">
        <v>1800</v>
      </c>
      <c r="W1631">
        <v>1</v>
      </c>
      <c r="X1631">
        <v>22</v>
      </c>
      <c r="Y1631">
        <v>3</v>
      </c>
      <c r="Z1631">
        <v>26</v>
      </c>
      <c r="AA1631" s="39" t="s">
        <v>369</v>
      </c>
      <c r="AB1631" s="35" t="s">
        <v>370</v>
      </c>
      <c r="AC1631">
        <v>3</v>
      </c>
      <c r="AD1631">
        <v>66</v>
      </c>
      <c r="AE1631" s="37">
        <v>19</v>
      </c>
      <c r="AF1631">
        <v>13</v>
      </c>
      <c r="AG1631">
        <v>13</v>
      </c>
      <c r="AH1631">
        <v>13</v>
      </c>
      <c r="AI1631">
        <v>13</v>
      </c>
      <c r="AJ1631">
        <v>13</v>
      </c>
      <c r="AL1631" t="s">
        <v>34</v>
      </c>
      <c r="AX1631" t="s">
        <v>1398</v>
      </c>
    </row>
    <row r="1632" spans="1:50" hidden="1" x14ac:dyDescent="0.25">
      <c r="A1632" s="25" t="s">
        <v>290</v>
      </c>
      <c r="B1632" s="22" t="s">
        <v>316</v>
      </c>
      <c r="C1632">
        <v>49.8</v>
      </c>
      <c r="D1632">
        <v>49.6</v>
      </c>
      <c r="E1632">
        <v>9</v>
      </c>
      <c r="G1632">
        <v>9</v>
      </c>
      <c r="H1632">
        <v>2</v>
      </c>
      <c r="J1632" s="46" t="s">
        <v>351</v>
      </c>
      <c r="K1632" s="55" t="s">
        <v>69</v>
      </c>
      <c r="L1632" s="20" t="s">
        <v>33</v>
      </c>
      <c r="M1632" s="96"/>
      <c r="N1632">
        <v>110</v>
      </c>
      <c r="O1632">
        <v>122</v>
      </c>
      <c r="P1632">
        <v>1213</v>
      </c>
      <c r="S1632">
        <v>17</v>
      </c>
      <c r="U1632" s="32" t="str">
        <f>VLOOKUP(AF1632, method!$A$1:$B$15, 2, 0)</f>
        <v>中前</v>
      </c>
      <c r="V1632">
        <v>1800</v>
      </c>
      <c r="W1632">
        <v>1</v>
      </c>
      <c r="X1632">
        <v>11</v>
      </c>
      <c r="Y1632">
        <v>3</v>
      </c>
      <c r="Z1632">
        <v>26</v>
      </c>
      <c r="AA1632" s="40" t="s">
        <v>446</v>
      </c>
      <c r="AB1632" s="35" t="s">
        <v>370</v>
      </c>
      <c r="AC1632">
        <v>3</v>
      </c>
      <c r="AD1632">
        <v>68</v>
      </c>
      <c r="AE1632" s="37">
        <v>7</v>
      </c>
      <c r="AF1632">
        <v>7</v>
      </c>
      <c r="AG1632">
        <v>7</v>
      </c>
      <c r="AH1632">
        <v>8</v>
      </c>
      <c r="AI1632">
        <v>8</v>
      </c>
      <c r="AJ1632">
        <v>9</v>
      </c>
      <c r="AL1632" t="s">
        <v>34</v>
      </c>
      <c r="AX1632" t="s">
        <v>1398</v>
      </c>
    </row>
    <row r="1633" spans="1:50" hidden="1" x14ac:dyDescent="0.25">
      <c r="A1633" s="25" t="s">
        <v>290</v>
      </c>
      <c r="B1633" s="22" t="s">
        <v>316</v>
      </c>
      <c r="C1633">
        <v>2.44</v>
      </c>
      <c r="D1633">
        <v>2.14</v>
      </c>
      <c r="E1633" s="106">
        <v>11</v>
      </c>
      <c r="G1633">
        <v>9</v>
      </c>
      <c r="H1633">
        <v>2</v>
      </c>
      <c r="J1633" s="46" t="s">
        <v>351</v>
      </c>
      <c r="K1633" s="52" t="s">
        <v>56</v>
      </c>
      <c r="L1633" s="20" t="s">
        <v>33</v>
      </c>
      <c r="M1633" s="96"/>
      <c r="N1633">
        <v>110</v>
      </c>
      <c r="O1633">
        <v>126</v>
      </c>
      <c r="P1633">
        <v>1206</v>
      </c>
      <c r="S1633">
        <v>98</v>
      </c>
      <c r="U1633" s="32" t="str">
        <f>VLOOKUP(AF1633, method!$A$1:$B$15, 2, 0)</f>
        <v>中前</v>
      </c>
      <c r="V1633">
        <v>2000</v>
      </c>
      <c r="W1633">
        <v>2</v>
      </c>
      <c r="X1633">
        <v>19</v>
      </c>
      <c r="Y1633">
        <v>2</v>
      </c>
      <c r="Z1633">
        <v>26</v>
      </c>
      <c r="AA1633" s="39" t="s">
        <v>369</v>
      </c>
      <c r="AB1633" s="35" t="s">
        <v>377</v>
      </c>
      <c r="AC1633">
        <v>3</v>
      </c>
      <c r="AD1633">
        <v>70</v>
      </c>
      <c r="AE1633" s="37" t="s">
        <v>421</v>
      </c>
      <c r="AF1633">
        <v>6</v>
      </c>
      <c r="AG1633">
        <v>8</v>
      </c>
      <c r="AH1633">
        <v>7</v>
      </c>
      <c r="AI1633">
        <v>8</v>
      </c>
      <c r="AJ1633">
        <v>11</v>
      </c>
      <c r="AL1633" t="s">
        <v>34</v>
      </c>
      <c r="AX1633" t="s">
        <v>1398</v>
      </c>
    </row>
    <row r="1634" spans="1:50" hidden="1" x14ac:dyDescent="0.25">
      <c r="A1634" s="25" t="s">
        <v>290</v>
      </c>
      <c r="B1634" s="22" t="s">
        <v>316</v>
      </c>
      <c r="C1634">
        <v>49.9</v>
      </c>
      <c r="D1634">
        <v>49.5</v>
      </c>
      <c r="E1634" s="106">
        <v>14</v>
      </c>
      <c r="G1634">
        <v>9</v>
      </c>
      <c r="H1634">
        <v>10</v>
      </c>
      <c r="J1634" s="46" t="s">
        <v>351</v>
      </c>
      <c r="K1634" s="54" t="s">
        <v>64</v>
      </c>
      <c r="L1634" s="20" t="s">
        <v>33</v>
      </c>
      <c r="M1634" s="96"/>
      <c r="N1634">
        <v>110</v>
      </c>
      <c r="O1634">
        <v>123</v>
      </c>
      <c r="P1634">
        <v>1225</v>
      </c>
      <c r="S1634">
        <v>111</v>
      </c>
      <c r="U1634" s="33" t="str">
        <f>VLOOKUP(AF1634, method!$A$1:$B$15, 2, 0)</f>
        <v>留後</v>
      </c>
      <c r="V1634">
        <v>1800</v>
      </c>
      <c r="W1634">
        <v>1</v>
      </c>
      <c r="X1634">
        <v>8</v>
      </c>
      <c r="Y1634">
        <v>2</v>
      </c>
      <c r="Z1634">
        <v>26</v>
      </c>
      <c r="AA1634" s="39" t="s">
        <v>413</v>
      </c>
      <c r="AB1634" s="35" t="s">
        <v>377</v>
      </c>
      <c r="AC1634">
        <v>3</v>
      </c>
      <c r="AD1634">
        <v>72</v>
      </c>
      <c r="AE1634" s="37" t="s">
        <v>382</v>
      </c>
      <c r="AF1634">
        <v>12</v>
      </c>
      <c r="AG1634">
        <v>10</v>
      </c>
      <c r="AH1634">
        <v>8</v>
      </c>
      <c r="AI1634">
        <v>8</v>
      </c>
      <c r="AJ1634">
        <v>14</v>
      </c>
      <c r="AL1634" t="s">
        <v>34</v>
      </c>
      <c r="AX1634" t="s">
        <v>1398</v>
      </c>
    </row>
    <row r="1635" spans="1:50" hidden="1" x14ac:dyDescent="0.25">
      <c r="A1635" s="25" t="s">
        <v>290</v>
      </c>
      <c r="B1635" s="22" t="s">
        <v>316</v>
      </c>
      <c r="C1635">
        <v>3.4</v>
      </c>
      <c r="D1635">
        <v>3.3</v>
      </c>
      <c r="E1635" s="106">
        <v>10</v>
      </c>
      <c r="G1635">
        <v>9</v>
      </c>
      <c r="H1635">
        <v>5</v>
      </c>
      <c r="J1635" s="46" t="s">
        <v>351</v>
      </c>
      <c r="K1635" s="54" t="s">
        <v>64</v>
      </c>
      <c r="L1635" s="20" t="s">
        <v>33</v>
      </c>
      <c r="M1635" s="96"/>
      <c r="N1635">
        <v>110</v>
      </c>
      <c r="O1635">
        <v>120</v>
      </c>
      <c r="P1635">
        <v>1221</v>
      </c>
      <c r="S1635">
        <v>18</v>
      </c>
      <c r="U1635" s="30" t="str">
        <f>VLOOKUP(AF1635, method!$A$1:$B$15, 2, 0)</f>
        <v>放頭</v>
      </c>
      <c r="V1635">
        <v>2000</v>
      </c>
      <c r="W1635">
        <v>2</v>
      </c>
      <c r="X1635">
        <v>25</v>
      </c>
      <c r="Y1635">
        <v>1</v>
      </c>
      <c r="Z1635">
        <v>26</v>
      </c>
      <c r="AA1635" s="39" t="s">
        <v>384</v>
      </c>
      <c r="AB1635" s="35" t="s">
        <v>370</v>
      </c>
      <c r="AC1635">
        <v>2</v>
      </c>
      <c r="AD1635">
        <v>74</v>
      </c>
      <c r="AE1635" s="37">
        <v>16</v>
      </c>
      <c r="AF1635">
        <v>2</v>
      </c>
      <c r="AG1635">
        <v>2</v>
      </c>
      <c r="AH1635">
        <v>2</v>
      </c>
      <c r="AI1635">
        <v>3</v>
      </c>
      <c r="AJ1635">
        <v>10</v>
      </c>
      <c r="AL1635" t="s">
        <v>34</v>
      </c>
      <c r="AX1635" t="s">
        <v>1398</v>
      </c>
    </row>
    <row r="1636" spans="1:50" hidden="1" x14ac:dyDescent="0.25">
      <c r="A1636" s="25" t="s">
        <v>290</v>
      </c>
      <c r="B1636" s="22" t="s">
        <v>316</v>
      </c>
      <c r="C1636">
        <v>47.19</v>
      </c>
      <c r="D1636">
        <v>46.89</v>
      </c>
      <c r="E1636" s="106">
        <v>8</v>
      </c>
      <c r="G1636">
        <v>9</v>
      </c>
      <c r="H1636">
        <v>5</v>
      </c>
      <c r="J1636" s="46" t="s">
        <v>351</v>
      </c>
      <c r="K1636" s="54" t="s">
        <v>64</v>
      </c>
      <c r="L1636" s="20" t="s">
        <v>33</v>
      </c>
      <c r="M1636" s="96"/>
      <c r="N1636">
        <v>110</v>
      </c>
      <c r="O1636">
        <v>126</v>
      </c>
      <c r="P1636">
        <v>1226</v>
      </c>
      <c r="S1636">
        <v>38</v>
      </c>
      <c r="U1636" s="31" t="str">
        <f>VLOOKUP(AF1636, method!$A$1:$B$15, 2, 0)</f>
        <v>中後</v>
      </c>
      <c r="V1636">
        <v>1800</v>
      </c>
      <c r="W1636">
        <v>1</v>
      </c>
      <c r="X1636">
        <v>11</v>
      </c>
      <c r="Y1636">
        <v>1</v>
      </c>
      <c r="Z1636">
        <v>26</v>
      </c>
      <c r="AA1636" s="39" t="s">
        <v>430</v>
      </c>
      <c r="AB1636" s="35" t="s">
        <v>370</v>
      </c>
      <c r="AC1636">
        <v>3</v>
      </c>
      <c r="AD1636">
        <v>75</v>
      </c>
      <c r="AE1636" s="37" t="s">
        <v>410</v>
      </c>
      <c r="AF1636">
        <v>10</v>
      </c>
      <c r="AG1636">
        <v>11</v>
      </c>
      <c r="AH1636">
        <v>11</v>
      </c>
      <c r="AI1636">
        <v>14</v>
      </c>
      <c r="AJ1636">
        <v>8</v>
      </c>
      <c r="AL1636" t="s">
        <v>34</v>
      </c>
      <c r="AX1636" t="s">
        <v>1398</v>
      </c>
    </row>
    <row r="1637" spans="1:50" hidden="1" x14ac:dyDescent="0.25">
      <c r="A1637" s="25" t="s">
        <v>290</v>
      </c>
      <c r="B1637" s="22" t="s">
        <v>316</v>
      </c>
      <c r="C1637">
        <v>38.67</v>
      </c>
      <c r="D1637">
        <v>37.870000000000005</v>
      </c>
      <c r="E1637">
        <v>6</v>
      </c>
      <c r="G1637">
        <v>9</v>
      </c>
      <c r="H1637">
        <v>7</v>
      </c>
      <c r="J1637" s="46" t="s">
        <v>351</v>
      </c>
      <c r="K1637" s="62" t="s">
        <v>154</v>
      </c>
      <c r="L1637" s="25" t="s">
        <v>138</v>
      </c>
      <c r="M1637" s="101"/>
      <c r="N1637">
        <v>110</v>
      </c>
      <c r="O1637">
        <v>134</v>
      </c>
      <c r="P1637">
        <v>1237</v>
      </c>
      <c r="S1637">
        <v>14</v>
      </c>
      <c r="U1637" s="33" t="str">
        <f>VLOOKUP(AF1637, method!$A$1:$B$15, 2, 0)</f>
        <v>留後</v>
      </c>
      <c r="V1637">
        <v>1650</v>
      </c>
      <c r="W1637">
        <v>1</v>
      </c>
      <c r="X1637">
        <v>7</v>
      </c>
      <c r="Y1637">
        <v>12</v>
      </c>
      <c r="Z1637">
        <v>25</v>
      </c>
      <c r="AA1637" s="41" t="s">
        <v>400</v>
      </c>
      <c r="AB1637" s="35" t="s">
        <v>377</v>
      </c>
      <c r="AC1637">
        <v>3</v>
      </c>
      <c r="AD1637">
        <v>75</v>
      </c>
      <c r="AE1637" s="37">
        <v>3</v>
      </c>
      <c r="AF1637">
        <v>12</v>
      </c>
      <c r="AG1637">
        <v>12</v>
      </c>
      <c r="AH1637">
        <v>8</v>
      </c>
      <c r="AI1637">
        <v>6</v>
      </c>
      <c r="AL1637" t="s">
        <v>34</v>
      </c>
      <c r="AX1637" t="s">
        <v>1398</v>
      </c>
    </row>
    <row r="1638" spans="1:50" hidden="1" x14ac:dyDescent="0.25">
      <c r="A1638" s="25" t="s">
        <v>290</v>
      </c>
      <c r="B1638" s="22" t="s">
        <v>316</v>
      </c>
      <c r="C1638">
        <v>49.74</v>
      </c>
      <c r="D1638">
        <v>49.04</v>
      </c>
      <c r="E1638">
        <v>7</v>
      </c>
      <c r="G1638">
        <v>9</v>
      </c>
      <c r="H1638">
        <v>11</v>
      </c>
      <c r="J1638" s="46" t="s">
        <v>351</v>
      </c>
      <c r="K1638" s="47" t="s">
        <v>32</v>
      </c>
      <c r="L1638" s="25" t="s">
        <v>138</v>
      </c>
      <c r="M1638" s="101"/>
      <c r="N1638">
        <v>110</v>
      </c>
      <c r="O1638">
        <v>132</v>
      </c>
      <c r="P1638">
        <v>1242</v>
      </c>
      <c r="S1638">
        <v>9.3000000000000007</v>
      </c>
      <c r="U1638" s="31" t="str">
        <f>VLOOKUP(AF1638, method!$A$1:$B$15, 2, 0)</f>
        <v>中後</v>
      </c>
      <c r="V1638">
        <v>1800</v>
      </c>
      <c r="W1638">
        <v>1</v>
      </c>
      <c r="X1638">
        <v>12</v>
      </c>
      <c r="Y1638">
        <v>11</v>
      </c>
      <c r="Z1638">
        <v>25</v>
      </c>
      <c r="AA1638" s="40" t="s">
        <v>376</v>
      </c>
      <c r="AB1638" s="35" t="s">
        <v>370</v>
      </c>
      <c r="AC1638">
        <v>3</v>
      </c>
      <c r="AD1638">
        <v>75</v>
      </c>
      <c r="AE1638" s="38" t="s">
        <v>463</v>
      </c>
      <c r="AF1638">
        <v>9</v>
      </c>
      <c r="AG1638">
        <v>9</v>
      </c>
      <c r="AH1638">
        <v>10</v>
      </c>
      <c r="AI1638">
        <v>9</v>
      </c>
      <c r="AJ1638">
        <v>7</v>
      </c>
      <c r="AL1638" t="s">
        <v>34</v>
      </c>
      <c r="AX1638" t="s">
        <v>1398</v>
      </c>
    </row>
    <row r="1639" spans="1:50" hidden="1" x14ac:dyDescent="0.25">
      <c r="A1639" s="25" t="s">
        <v>290</v>
      </c>
      <c r="B1639" s="22" t="s">
        <v>316</v>
      </c>
      <c r="C1639">
        <v>48.31</v>
      </c>
      <c r="D1639">
        <v>47.81</v>
      </c>
      <c r="E1639" s="15">
        <v>1</v>
      </c>
      <c r="F1639" s="90"/>
      <c r="G1639">
        <v>9</v>
      </c>
      <c r="H1639">
        <v>6</v>
      </c>
      <c r="J1639" s="46" t="s">
        <v>351</v>
      </c>
      <c r="K1639" s="47" t="s">
        <v>32</v>
      </c>
      <c r="L1639" s="25" t="s">
        <v>138</v>
      </c>
      <c r="M1639" s="101"/>
      <c r="N1639">
        <v>110</v>
      </c>
      <c r="O1639">
        <v>125</v>
      </c>
      <c r="P1639">
        <v>1234</v>
      </c>
      <c r="S1639">
        <v>5.4</v>
      </c>
      <c r="U1639" s="32" t="str">
        <f>VLOOKUP(AF1639, method!$A$1:$B$15, 2, 0)</f>
        <v>中前</v>
      </c>
      <c r="V1639">
        <v>1800</v>
      </c>
      <c r="W1639">
        <v>1</v>
      </c>
      <c r="X1639">
        <v>15</v>
      </c>
      <c r="Y1639">
        <v>10</v>
      </c>
      <c r="Z1639">
        <v>25</v>
      </c>
      <c r="AA1639" s="40" t="s">
        <v>376</v>
      </c>
      <c r="AB1639" s="35" t="s">
        <v>370</v>
      </c>
      <c r="AC1639">
        <v>3</v>
      </c>
      <c r="AD1639">
        <v>69</v>
      </c>
      <c r="AE1639" s="38" t="s">
        <v>434</v>
      </c>
      <c r="AF1639">
        <v>6</v>
      </c>
      <c r="AG1639">
        <v>7</v>
      </c>
      <c r="AH1639">
        <v>7</v>
      </c>
      <c r="AI1639">
        <v>7</v>
      </c>
      <c r="AJ1639">
        <v>1</v>
      </c>
      <c r="AL1639" t="s">
        <v>521</v>
      </c>
      <c r="AX1639" t="s">
        <v>1398</v>
      </c>
    </row>
    <row r="1640" spans="1:50" hidden="1" x14ac:dyDescent="0.25">
      <c r="A1640" s="25" t="s">
        <v>290</v>
      </c>
      <c r="B1640" s="22" t="s">
        <v>316</v>
      </c>
      <c r="C1640">
        <v>40.270000000000003</v>
      </c>
      <c r="D1640">
        <v>39.870000000000005</v>
      </c>
      <c r="E1640">
        <v>5</v>
      </c>
      <c r="G1640">
        <v>9</v>
      </c>
      <c r="H1640">
        <v>4</v>
      </c>
      <c r="J1640" s="46" t="s">
        <v>351</v>
      </c>
      <c r="K1640" s="47" t="s">
        <v>32</v>
      </c>
      <c r="L1640" s="25" t="s">
        <v>138</v>
      </c>
      <c r="M1640" s="101"/>
      <c r="N1640">
        <v>110</v>
      </c>
      <c r="O1640">
        <v>127</v>
      </c>
      <c r="P1640">
        <v>1222</v>
      </c>
      <c r="S1640">
        <v>3.8</v>
      </c>
      <c r="U1640" s="32" t="str">
        <f>VLOOKUP(AF1640, method!$A$1:$B$15, 2, 0)</f>
        <v>中前</v>
      </c>
      <c r="V1640">
        <v>1650</v>
      </c>
      <c r="W1640">
        <v>1</v>
      </c>
      <c r="X1640">
        <v>17</v>
      </c>
      <c r="Y1640">
        <v>9</v>
      </c>
      <c r="Z1640">
        <v>25</v>
      </c>
      <c r="AA1640" s="40" t="s">
        <v>426</v>
      </c>
      <c r="AB1640" s="35" t="s">
        <v>370</v>
      </c>
      <c r="AC1640">
        <v>3</v>
      </c>
      <c r="AD1640">
        <v>70</v>
      </c>
      <c r="AE1640" s="38" t="s">
        <v>447</v>
      </c>
      <c r="AF1640">
        <v>7</v>
      </c>
      <c r="AG1640">
        <v>7</v>
      </c>
      <c r="AH1640">
        <v>8</v>
      </c>
      <c r="AI1640">
        <v>5</v>
      </c>
      <c r="AL1640" t="s">
        <v>39</v>
      </c>
      <c r="AX1640" t="s">
        <v>1398</v>
      </c>
    </row>
    <row r="1641" spans="1:50" hidden="1" x14ac:dyDescent="0.25">
      <c r="A1641" s="25" t="s">
        <v>290</v>
      </c>
      <c r="B1641" s="22" t="s">
        <v>316</v>
      </c>
      <c r="C1641">
        <v>34.979999999999997</v>
      </c>
      <c r="D1641">
        <v>34.379999999999995</v>
      </c>
      <c r="E1641">
        <v>5</v>
      </c>
      <c r="G1641">
        <v>9</v>
      </c>
      <c r="H1641">
        <v>10</v>
      </c>
      <c r="J1641" s="46" t="s">
        <v>351</v>
      </c>
      <c r="K1641" s="47" t="s">
        <v>32</v>
      </c>
      <c r="L1641" s="25" t="s">
        <v>138</v>
      </c>
      <c r="M1641" s="101"/>
      <c r="N1641">
        <v>110</v>
      </c>
      <c r="O1641">
        <v>128</v>
      </c>
      <c r="P1641">
        <v>1209</v>
      </c>
      <c r="S1641">
        <v>8.4</v>
      </c>
      <c r="U1641" s="33" t="str">
        <f>VLOOKUP(AF1641, method!$A$1:$B$15, 2, 0)</f>
        <v>留後</v>
      </c>
      <c r="V1641">
        <v>1600</v>
      </c>
      <c r="W1641">
        <v>1</v>
      </c>
      <c r="X1641">
        <v>1</v>
      </c>
      <c r="Y1641">
        <v>7</v>
      </c>
      <c r="Z1641">
        <v>25</v>
      </c>
      <c r="AA1641" s="39" t="s">
        <v>413</v>
      </c>
      <c r="AB1641" s="35" t="s">
        <v>377</v>
      </c>
      <c r="AC1641">
        <v>3</v>
      </c>
      <c r="AD1641">
        <v>71</v>
      </c>
      <c r="AE1641" s="37" t="s">
        <v>467</v>
      </c>
      <c r="AF1641">
        <v>12</v>
      </c>
      <c r="AG1641">
        <v>13</v>
      </c>
      <c r="AH1641">
        <v>14</v>
      </c>
      <c r="AI1641">
        <v>5</v>
      </c>
      <c r="AL1641" t="s">
        <v>39</v>
      </c>
      <c r="AX1641" t="s">
        <v>1398</v>
      </c>
    </row>
    <row r="1642" spans="1:50" hidden="1" x14ac:dyDescent="0.25">
      <c r="A1642" s="25" t="s">
        <v>290</v>
      </c>
      <c r="B1642" s="22" t="s">
        <v>316</v>
      </c>
      <c r="C1642">
        <v>40.520000000000003</v>
      </c>
      <c r="D1642">
        <v>40.020000000000003</v>
      </c>
      <c r="E1642">
        <v>9</v>
      </c>
      <c r="G1642">
        <v>9</v>
      </c>
      <c r="H1642">
        <v>4</v>
      </c>
      <c r="J1642" s="46" t="s">
        <v>351</v>
      </c>
      <c r="K1642" s="59" t="s">
        <v>111</v>
      </c>
      <c r="L1642" s="25" t="s">
        <v>138</v>
      </c>
      <c r="M1642" s="101"/>
      <c r="N1642">
        <v>110</v>
      </c>
      <c r="O1642">
        <v>132</v>
      </c>
      <c r="P1642">
        <v>1209</v>
      </c>
      <c r="S1642">
        <v>4.3</v>
      </c>
      <c r="U1642" s="31" t="str">
        <f>VLOOKUP(AF1642, method!$A$1:$B$15, 2, 0)</f>
        <v>中後</v>
      </c>
      <c r="V1642">
        <v>1650</v>
      </c>
      <c r="W1642">
        <v>1</v>
      </c>
      <c r="X1642">
        <v>11</v>
      </c>
      <c r="Y1642">
        <v>6</v>
      </c>
      <c r="Z1642">
        <v>25</v>
      </c>
      <c r="AA1642" s="40" t="s">
        <v>426</v>
      </c>
      <c r="AB1642" s="35" t="s">
        <v>370</v>
      </c>
      <c r="AC1642">
        <v>3</v>
      </c>
      <c r="AD1642">
        <v>72</v>
      </c>
      <c r="AE1642" s="37" t="s">
        <v>428</v>
      </c>
      <c r="AF1642">
        <v>8</v>
      </c>
      <c r="AG1642">
        <v>8</v>
      </c>
      <c r="AH1642">
        <v>3</v>
      </c>
      <c r="AI1642">
        <v>9</v>
      </c>
      <c r="AL1642" t="s">
        <v>39</v>
      </c>
      <c r="AX1642" t="s">
        <v>1398</v>
      </c>
    </row>
    <row r="1643" spans="1:50" hidden="1" x14ac:dyDescent="0.25">
      <c r="A1643" s="25" t="s">
        <v>290</v>
      </c>
      <c r="B1643" s="22" t="s">
        <v>316</v>
      </c>
      <c r="C1643">
        <v>40.57</v>
      </c>
      <c r="D1643">
        <v>39.869999999999997</v>
      </c>
      <c r="E1643">
        <v>5</v>
      </c>
      <c r="G1643">
        <v>9</v>
      </c>
      <c r="H1643">
        <v>6</v>
      </c>
      <c r="J1643" s="46" t="s">
        <v>351</v>
      </c>
      <c r="K1643" s="53" t="s">
        <v>60</v>
      </c>
      <c r="L1643" s="25" t="s">
        <v>138</v>
      </c>
      <c r="M1643" s="101"/>
      <c r="N1643">
        <v>110</v>
      </c>
      <c r="O1643">
        <v>130</v>
      </c>
      <c r="P1643">
        <v>1215</v>
      </c>
      <c r="S1643">
        <v>8.6999999999999993</v>
      </c>
      <c r="U1643" s="32" t="str">
        <f>VLOOKUP(AF1643, method!$A$1:$B$15, 2, 0)</f>
        <v>中前</v>
      </c>
      <c r="V1643">
        <v>1650</v>
      </c>
      <c r="W1643">
        <v>1</v>
      </c>
      <c r="X1643">
        <v>4</v>
      </c>
      <c r="Y1643">
        <v>6</v>
      </c>
      <c r="Z1643">
        <v>25</v>
      </c>
      <c r="AA1643" s="40" t="s">
        <v>376</v>
      </c>
      <c r="AB1643" s="36" t="s">
        <v>459</v>
      </c>
      <c r="AC1643">
        <v>3</v>
      </c>
      <c r="AD1643">
        <v>72</v>
      </c>
      <c r="AE1643" s="37" t="s">
        <v>382</v>
      </c>
      <c r="AF1643">
        <v>6</v>
      </c>
      <c r="AG1643">
        <v>8</v>
      </c>
      <c r="AH1643">
        <v>9</v>
      </c>
      <c r="AI1643">
        <v>5</v>
      </c>
      <c r="AL1643" t="s">
        <v>39</v>
      </c>
      <c r="AX1643" t="s">
        <v>1398</v>
      </c>
    </row>
    <row r="1644" spans="1:50" hidden="1" x14ac:dyDescent="0.25">
      <c r="A1644" s="25" t="s">
        <v>290</v>
      </c>
      <c r="B1644" s="22" t="s">
        <v>316</v>
      </c>
      <c r="C1644">
        <v>49.34</v>
      </c>
      <c r="D1644">
        <v>48.940000000000005</v>
      </c>
      <c r="E1644" s="15">
        <v>2</v>
      </c>
      <c r="F1644" s="90"/>
      <c r="G1644">
        <v>9</v>
      </c>
      <c r="H1644">
        <v>2</v>
      </c>
      <c r="J1644" s="46" t="s">
        <v>351</v>
      </c>
      <c r="K1644" s="53" t="s">
        <v>60</v>
      </c>
      <c r="L1644" s="25" t="s">
        <v>138</v>
      </c>
      <c r="M1644" s="101"/>
      <c r="N1644">
        <v>110</v>
      </c>
      <c r="O1644">
        <v>128</v>
      </c>
      <c r="P1644">
        <v>1224</v>
      </c>
      <c r="S1644">
        <v>2.8</v>
      </c>
      <c r="U1644" s="32" t="str">
        <f>VLOOKUP(AF1644, method!$A$1:$B$15, 2, 0)</f>
        <v>中前</v>
      </c>
      <c r="V1644">
        <v>1800</v>
      </c>
      <c r="W1644">
        <v>1</v>
      </c>
      <c r="X1644">
        <v>14</v>
      </c>
      <c r="Y1644">
        <v>5</v>
      </c>
      <c r="Z1644">
        <v>25</v>
      </c>
      <c r="AA1644" s="40" t="s">
        <v>426</v>
      </c>
      <c r="AB1644" s="35" t="s">
        <v>370</v>
      </c>
      <c r="AC1644">
        <v>3</v>
      </c>
      <c r="AD1644">
        <v>71</v>
      </c>
      <c r="AE1644" s="38" t="s">
        <v>470</v>
      </c>
      <c r="AF1644">
        <v>4</v>
      </c>
      <c r="AG1644">
        <v>5</v>
      </c>
      <c r="AH1644">
        <v>5</v>
      </c>
      <c r="AI1644">
        <v>2</v>
      </c>
      <c r="AJ1644">
        <v>2</v>
      </c>
      <c r="AL1644" t="s">
        <v>39</v>
      </c>
      <c r="AX1644" t="s">
        <v>1398</v>
      </c>
    </row>
    <row r="1645" spans="1:50" hidden="1" x14ac:dyDescent="0.25">
      <c r="A1645" s="25" t="s">
        <v>290</v>
      </c>
      <c r="B1645" s="22" t="s">
        <v>316</v>
      </c>
      <c r="C1645">
        <v>48.5</v>
      </c>
      <c r="D1645">
        <v>48.4</v>
      </c>
      <c r="E1645" s="15">
        <v>2</v>
      </c>
      <c r="F1645" s="90"/>
      <c r="G1645">
        <v>9</v>
      </c>
      <c r="H1645">
        <v>1</v>
      </c>
      <c r="J1645" s="46" t="s">
        <v>351</v>
      </c>
      <c r="K1645" s="53" t="s">
        <v>60</v>
      </c>
      <c r="L1645" s="25" t="s">
        <v>138</v>
      </c>
      <c r="M1645" s="101"/>
      <c r="N1645">
        <v>110</v>
      </c>
      <c r="O1645">
        <v>124</v>
      </c>
      <c r="P1645">
        <v>1212</v>
      </c>
      <c r="S1645">
        <v>6.3</v>
      </c>
      <c r="U1645" s="32" t="str">
        <f>VLOOKUP(AF1645, method!$A$1:$B$15, 2, 0)</f>
        <v>中前</v>
      </c>
      <c r="V1645">
        <v>1800</v>
      </c>
      <c r="W1645">
        <v>1</v>
      </c>
      <c r="X1645">
        <v>23</v>
      </c>
      <c r="Y1645">
        <v>4</v>
      </c>
      <c r="Z1645">
        <v>25</v>
      </c>
      <c r="AA1645" s="40" t="s">
        <v>398</v>
      </c>
      <c r="AB1645" s="35" t="s">
        <v>377</v>
      </c>
      <c r="AC1645">
        <v>3</v>
      </c>
      <c r="AD1645">
        <v>69</v>
      </c>
      <c r="AE1645" s="38">
        <v>1</v>
      </c>
      <c r="AF1645">
        <v>6</v>
      </c>
      <c r="AG1645">
        <v>6</v>
      </c>
      <c r="AH1645">
        <v>6</v>
      </c>
      <c r="AI1645">
        <v>6</v>
      </c>
      <c r="AJ1645">
        <v>2</v>
      </c>
      <c r="AL1645" t="s">
        <v>39</v>
      </c>
      <c r="AX1645" t="s">
        <v>1398</v>
      </c>
    </row>
    <row r="1646" spans="1:50" hidden="1" x14ac:dyDescent="0.25">
      <c r="A1646" s="25" t="s">
        <v>290</v>
      </c>
      <c r="B1646" s="22" t="s">
        <v>316</v>
      </c>
      <c r="C1646">
        <v>39.11</v>
      </c>
      <c r="D1646">
        <v>38.81</v>
      </c>
      <c r="E1646" s="15">
        <v>3</v>
      </c>
      <c r="F1646" s="90"/>
      <c r="G1646">
        <v>9</v>
      </c>
      <c r="H1646">
        <v>3</v>
      </c>
      <c r="J1646" s="46" t="s">
        <v>351</v>
      </c>
      <c r="K1646" s="53" t="s">
        <v>60</v>
      </c>
      <c r="L1646" s="25" t="s">
        <v>138</v>
      </c>
      <c r="M1646" s="101"/>
      <c r="N1646">
        <v>110</v>
      </c>
      <c r="O1646">
        <v>126</v>
      </c>
      <c r="P1646">
        <v>1206</v>
      </c>
      <c r="S1646">
        <v>5.8</v>
      </c>
      <c r="U1646" s="32" t="str">
        <f>VLOOKUP(AF1646, method!$A$1:$B$15, 2, 0)</f>
        <v>中前</v>
      </c>
      <c r="V1646">
        <v>1650</v>
      </c>
      <c r="W1646">
        <v>1</v>
      </c>
      <c r="X1646">
        <v>19</v>
      </c>
      <c r="Y1646">
        <v>3</v>
      </c>
      <c r="Z1646">
        <v>25</v>
      </c>
      <c r="AA1646" s="40" t="s">
        <v>426</v>
      </c>
      <c r="AB1646" s="35" t="s">
        <v>370</v>
      </c>
      <c r="AC1646">
        <v>3</v>
      </c>
      <c r="AD1646">
        <v>69</v>
      </c>
      <c r="AE1646" s="38" t="s">
        <v>517</v>
      </c>
      <c r="AF1646">
        <v>5</v>
      </c>
      <c r="AG1646">
        <v>6</v>
      </c>
      <c r="AH1646">
        <v>2</v>
      </c>
      <c r="AI1646">
        <v>3</v>
      </c>
      <c r="AL1646" t="s">
        <v>39</v>
      </c>
      <c r="AX1646" t="s">
        <v>1398</v>
      </c>
    </row>
    <row r="1647" spans="1:50" hidden="1" x14ac:dyDescent="0.25">
      <c r="A1647" s="25" t="s">
        <v>290</v>
      </c>
      <c r="B1647" s="22" t="s">
        <v>316</v>
      </c>
      <c r="C1647">
        <v>39.65</v>
      </c>
      <c r="D1647">
        <v>39.65</v>
      </c>
      <c r="E1647" s="15">
        <v>1</v>
      </c>
      <c r="F1647" s="90"/>
      <c r="G1647">
        <v>9</v>
      </c>
      <c r="H1647">
        <v>1</v>
      </c>
      <c r="J1647" s="46" t="s">
        <v>351</v>
      </c>
      <c r="K1647" s="59" t="s">
        <v>111</v>
      </c>
      <c r="L1647" s="25" t="s">
        <v>138</v>
      </c>
      <c r="M1647" s="101"/>
      <c r="N1647">
        <v>110</v>
      </c>
      <c r="O1647">
        <v>123</v>
      </c>
      <c r="P1647">
        <v>1223</v>
      </c>
      <c r="S1647">
        <v>7.3</v>
      </c>
      <c r="U1647" s="32" t="str">
        <f>VLOOKUP(AF1647, method!$A$1:$B$15, 2, 0)</f>
        <v>中前</v>
      </c>
      <c r="V1647">
        <v>1650</v>
      </c>
      <c r="W1647">
        <v>1</v>
      </c>
      <c r="X1647">
        <v>5</v>
      </c>
      <c r="Y1647">
        <v>3</v>
      </c>
      <c r="Z1647">
        <v>25</v>
      </c>
      <c r="AA1647" s="40" t="s">
        <v>446</v>
      </c>
      <c r="AB1647" s="35" t="s">
        <v>377</v>
      </c>
      <c r="AC1647">
        <v>3</v>
      </c>
      <c r="AD1647">
        <v>63</v>
      </c>
      <c r="AE1647" s="38" t="s">
        <v>461</v>
      </c>
      <c r="AF1647">
        <v>4</v>
      </c>
      <c r="AG1647">
        <v>4</v>
      </c>
      <c r="AH1647">
        <v>4</v>
      </c>
      <c r="AI1647">
        <v>1</v>
      </c>
      <c r="AL1647" t="s">
        <v>523</v>
      </c>
      <c r="AX1647" t="s">
        <v>1398</v>
      </c>
    </row>
    <row r="1648" spans="1:50" hidden="1" x14ac:dyDescent="0.25">
      <c r="A1648" s="25" t="s">
        <v>290</v>
      </c>
      <c r="B1648" s="22" t="s">
        <v>316</v>
      </c>
      <c r="C1648">
        <v>34.24</v>
      </c>
      <c r="D1648">
        <v>34.040000000000006</v>
      </c>
      <c r="E1648">
        <v>6</v>
      </c>
      <c r="G1648">
        <v>9</v>
      </c>
      <c r="H1648">
        <v>2</v>
      </c>
      <c r="J1648" s="46" t="s">
        <v>351</v>
      </c>
      <c r="K1648" s="53" t="s">
        <v>60</v>
      </c>
      <c r="L1648" s="25" t="s">
        <v>138</v>
      </c>
      <c r="M1648" s="101"/>
      <c r="N1648">
        <v>110</v>
      </c>
      <c r="O1648">
        <v>122</v>
      </c>
      <c r="P1648">
        <v>1209</v>
      </c>
      <c r="S1648">
        <v>20</v>
      </c>
      <c r="U1648" s="32" t="str">
        <f>VLOOKUP(AF1648, method!$A$1:$B$15, 2, 0)</f>
        <v>中前</v>
      </c>
      <c r="V1648">
        <v>1600</v>
      </c>
      <c r="W1648">
        <v>1</v>
      </c>
      <c r="X1648">
        <v>16</v>
      </c>
      <c r="Y1648">
        <v>2</v>
      </c>
      <c r="Z1648">
        <v>25</v>
      </c>
      <c r="AA1648" s="39" t="s">
        <v>430</v>
      </c>
      <c r="AB1648" s="35" t="s">
        <v>370</v>
      </c>
      <c r="AC1648">
        <v>3</v>
      </c>
      <c r="AD1648">
        <v>65</v>
      </c>
      <c r="AE1648" s="37">
        <v>3</v>
      </c>
      <c r="AF1648">
        <v>6</v>
      </c>
      <c r="AG1648">
        <v>6</v>
      </c>
      <c r="AH1648">
        <v>6</v>
      </c>
      <c r="AI1648">
        <v>6</v>
      </c>
      <c r="AL1648" t="s">
        <v>106</v>
      </c>
      <c r="AX1648" t="s">
        <v>1398</v>
      </c>
    </row>
    <row r="1649" spans="1:50" hidden="1" x14ac:dyDescent="0.25">
      <c r="A1649" s="25" t="s">
        <v>290</v>
      </c>
      <c r="B1649" s="22" t="s">
        <v>316</v>
      </c>
      <c r="C1649">
        <v>9.94</v>
      </c>
      <c r="D1649">
        <v>9.44</v>
      </c>
      <c r="E1649">
        <v>4</v>
      </c>
      <c r="G1649">
        <v>9</v>
      </c>
      <c r="H1649">
        <v>9</v>
      </c>
      <c r="J1649" s="46" t="s">
        <v>351</v>
      </c>
      <c r="K1649" s="53" t="s">
        <v>60</v>
      </c>
      <c r="L1649" s="25" t="s">
        <v>138</v>
      </c>
      <c r="M1649" s="101"/>
      <c r="N1649">
        <v>110</v>
      </c>
      <c r="O1649">
        <v>125</v>
      </c>
      <c r="P1649">
        <v>1225</v>
      </c>
      <c r="S1649">
        <v>251</v>
      </c>
      <c r="U1649" s="33" t="str">
        <f>VLOOKUP(AF1649, method!$A$1:$B$15, 2, 0)</f>
        <v>留後</v>
      </c>
      <c r="V1649">
        <v>1200</v>
      </c>
      <c r="W1649">
        <v>1</v>
      </c>
      <c r="X1649">
        <v>26</v>
      </c>
      <c r="Y1649">
        <v>1</v>
      </c>
      <c r="Z1649">
        <v>25</v>
      </c>
      <c r="AA1649" s="39" t="s">
        <v>384</v>
      </c>
      <c r="AB1649" s="35" t="s">
        <v>377</v>
      </c>
      <c r="AC1649">
        <v>3</v>
      </c>
      <c r="AD1649">
        <v>65</v>
      </c>
      <c r="AE1649" s="38" t="s">
        <v>511</v>
      </c>
      <c r="AF1649">
        <v>14</v>
      </c>
      <c r="AG1649">
        <v>14</v>
      </c>
      <c r="AH1649">
        <v>4</v>
      </c>
      <c r="AL1649" t="s">
        <v>385</v>
      </c>
      <c r="AX1649" t="s">
        <v>1398</v>
      </c>
    </row>
    <row r="1650" spans="1:50" hidden="1" x14ac:dyDescent="0.25">
      <c r="A1650" s="25" t="s">
        <v>290</v>
      </c>
      <c r="B1650" s="22" t="s">
        <v>316</v>
      </c>
      <c r="C1650">
        <v>23.56</v>
      </c>
      <c r="D1650">
        <v>23.56</v>
      </c>
      <c r="E1650">
        <v>14</v>
      </c>
      <c r="G1650">
        <v>9</v>
      </c>
      <c r="H1650">
        <v>1</v>
      </c>
      <c r="J1650" s="46" t="s">
        <v>351</v>
      </c>
      <c r="K1650" s="53" t="s">
        <v>60</v>
      </c>
      <c r="L1650" s="25" t="s">
        <v>138</v>
      </c>
      <c r="M1650" s="101"/>
      <c r="N1650">
        <v>110</v>
      </c>
      <c r="O1650">
        <v>122</v>
      </c>
      <c r="P1650">
        <v>1236</v>
      </c>
      <c r="S1650">
        <v>61</v>
      </c>
      <c r="U1650" s="32" t="str">
        <f>VLOOKUP(AF1650, method!$A$1:$B$15, 2, 0)</f>
        <v>中前</v>
      </c>
      <c r="V1650" s="42">
        <v>1400</v>
      </c>
      <c r="W1650">
        <v>1</v>
      </c>
      <c r="X1650">
        <v>29</v>
      </c>
      <c r="Y1650">
        <v>12</v>
      </c>
      <c r="Z1650">
        <v>24</v>
      </c>
      <c r="AA1650" s="39" t="s">
        <v>390</v>
      </c>
      <c r="AB1650" s="35" t="s">
        <v>377</v>
      </c>
      <c r="AC1650">
        <v>3</v>
      </c>
      <c r="AD1650">
        <v>65</v>
      </c>
      <c r="AE1650" s="37" t="s">
        <v>640</v>
      </c>
      <c r="AF1650">
        <v>7</v>
      </c>
      <c r="AG1650">
        <v>7</v>
      </c>
      <c r="AH1650">
        <v>10</v>
      </c>
      <c r="AI1650">
        <v>14</v>
      </c>
      <c r="AL1650" t="s">
        <v>385</v>
      </c>
      <c r="AX1650" t="s">
        <v>1398</v>
      </c>
    </row>
    <row r="1651" spans="1:50" hidden="1" x14ac:dyDescent="0.25">
      <c r="A1651" s="26" t="s">
        <v>319</v>
      </c>
      <c r="B1651" s="23" t="s">
        <v>320</v>
      </c>
      <c r="C1651">
        <v>21.28</v>
      </c>
      <c r="D1651">
        <v>21.98</v>
      </c>
      <c r="E1651" s="106">
        <v>4</v>
      </c>
      <c r="G1651">
        <v>8</v>
      </c>
      <c r="H1651">
        <v>5</v>
      </c>
      <c r="J1651" s="48" t="s">
        <v>37</v>
      </c>
      <c r="K1651" s="48" t="s">
        <v>37</v>
      </c>
      <c r="L1651" s="28" t="s">
        <v>65</v>
      </c>
      <c r="M1651" s="104"/>
      <c r="N1651">
        <v>135</v>
      </c>
      <c r="O1651">
        <v>115</v>
      </c>
      <c r="P1651">
        <v>1165</v>
      </c>
      <c r="S1651">
        <v>4</v>
      </c>
      <c r="U1651" s="32" t="str">
        <f>VLOOKUP(AF1651, method!$A$1:$B$15, 2, 0)</f>
        <v>中前</v>
      </c>
      <c r="V1651">
        <v>1400</v>
      </c>
      <c r="W1651">
        <v>1</v>
      </c>
      <c r="X1651">
        <v>1</v>
      </c>
      <c r="Y1651">
        <v>7</v>
      </c>
      <c r="Z1651">
        <v>26</v>
      </c>
      <c r="AA1651" s="39" t="s">
        <v>413</v>
      </c>
      <c r="AB1651" s="35" t="s">
        <v>370</v>
      </c>
      <c r="AC1651">
        <v>2</v>
      </c>
      <c r="AD1651">
        <v>82</v>
      </c>
      <c r="AE1651" s="37" t="s">
        <v>531</v>
      </c>
      <c r="AF1651">
        <v>4</v>
      </c>
      <c r="AG1651">
        <v>3</v>
      </c>
      <c r="AH1651">
        <v>3</v>
      </c>
      <c r="AI1651">
        <v>4</v>
      </c>
      <c r="AL1651" t="s">
        <v>385</v>
      </c>
      <c r="AX1651" t="s">
        <v>1390</v>
      </c>
    </row>
    <row r="1652" spans="1:50" x14ac:dyDescent="0.25">
      <c r="A1652" s="26" t="s">
        <v>319</v>
      </c>
      <c r="B1652" s="26" t="s">
        <v>326</v>
      </c>
      <c r="C1652">
        <v>8.5</v>
      </c>
      <c r="D1652">
        <v>9</v>
      </c>
      <c r="E1652" s="107">
        <v>3</v>
      </c>
      <c r="F1652" s="90"/>
      <c r="G1652">
        <v>2</v>
      </c>
      <c r="H1652">
        <v>1</v>
      </c>
      <c r="J1652" s="50" t="s">
        <v>46</v>
      </c>
      <c r="K1652" s="61" t="s">
        <v>128</v>
      </c>
      <c r="L1652" s="17" t="s">
        <v>16</v>
      </c>
      <c r="M1652" s="93"/>
      <c r="N1652">
        <v>130</v>
      </c>
      <c r="O1652">
        <v>115</v>
      </c>
      <c r="P1652">
        <v>1216</v>
      </c>
      <c r="S1652">
        <v>7.5</v>
      </c>
      <c r="U1652" s="32" t="str">
        <f>VLOOKUP(AF1652, method!$A$1:$B$15, 2, 0)</f>
        <v>中前</v>
      </c>
      <c r="V1652" s="42">
        <v>1200</v>
      </c>
      <c r="W1652">
        <v>1</v>
      </c>
      <c r="X1652">
        <v>14</v>
      </c>
      <c r="Y1652">
        <v>2</v>
      </c>
      <c r="Z1652">
        <v>26</v>
      </c>
      <c r="AA1652" s="39" t="s">
        <v>430</v>
      </c>
      <c r="AB1652" s="35" t="s">
        <v>370</v>
      </c>
      <c r="AC1652">
        <v>2</v>
      </c>
      <c r="AD1652">
        <v>82</v>
      </c>
      <c r="AE1652" s="38" t="s">
        <v>470</v>
      </c>
      <c r="AF1652">
        <v>7</v>
      </c>
      <c r="AG1652">
        <v>5</v>
      </c>
      <c r="AH1652">
        <v>3</v>
      </c>
      <c r="AL1652" t="s">
        <v>18</v>
      </c>
    </row>
    <row r="1653" spans="1:50" x14ac:dyDescent="0.25">
      <c r="A1653" s="26" t="s">
        <v>319</v>
      </c>
      <c r="B1653" s="28" t="s">
        <v>329</v>
      </c>
      <c r="C1653">
        <v>8.5</v>
      </c>
      <c r="D1653">
        <v>8.6999999999999993</v>
      </c>
      <c r="E1653" s="107">
        <v>1</v>
      </c>
      <c r="F1653" s="90"/>
      <c r="G1653">
        <v>5</v>
      </c>
      <c r="H1653">
        <v>6</v>
      </c>
      <c r="J1653" s="45" t="s">
        <v>22</v>
      </c>
      <c r="K1653" s="47" t="s">
        <v>32</v>
      </c>
      <c r="L1653" s="18" t="s">
        <v>23</v>
      </c>
      <c r="M1653" s="94"/>
      <c r="N1653">
        <v>129</v>
      </c>
      <c r="O1653">
        <v>122</v>
      </c>
      <c r="P1653">
        <v>1125</v>
      </c>
      <c r="S1653">
        <v>3.9</v>
      </c>
      <c r="U1653" s="30" t="str">
        <f>VLOOKUP(AF1653, method!$A$1:$B$15, 2, 0)</f>
        <v>放頭</v>
      </c>
      <c r="V1653" s="42">
        <v>1200</v>
      </c>
      <c r="W1653">
        <v>1</v>
      </c>
      <c r="X1653">
        <v>19</v>
      </c>
      <c r="Y1653">
        <v>4</v>
      </c>
      <c r="Z1653">
        <v>26</v>
      </c>
      <c r="AA1653" s="39" t="s">
        <v>430</v>
      </c>
      <c r="AB1653" s="35" t="s">
        <v>370</v>
      </c>
      <c r="AC1653">
        <v>3</v>
      </c>
      <c r="AD1653">
        <v>65</v>
      </c>
      <c r="AE1653" s="38" t="s">
        <v>468</v>
      </c>
      <c r="AF1653">
        <v>2</v>
      </c>
      <c r="AG1653">
        <v>2</v>
      </c>
      <c r="AH1653">
        <v>1</v>
      </c>
      <c r="AL1653" t="s">
        <v>24</v>
      </c>
    </row>
    <row r="1654" spans="1:50" hidden="1" x14ac:dyDescent="0.25">
      <c r="A1654" s="26" t="s">
        <v>319</v>
      </c>
      <c r="B1654" s="23" t="s">
        <v>320</v>
      </c>
      <c r="C1654">
        <v>9.82</v>
      </c>
      <c r="D1654">
        <v>9.92</v>
      </c>
      <c r="E1654" s="106">
        <v>12</v>
      </c>
      <c r="G1654">
        <v>8</v>
      </c>
      <c r="H1654">
        <v>11</v>
      </c>
      <c r="J1654" s="48" t="s">
        <v>37</v>
      </c>
      <c r="K1654" s="53" t="s">
        <v>60</v>
      </c>
      <c r="L1654" s="23" t="s">
        <v>112</v>
      </c>
      <c r="M1654" s="99"/>
      <c r="N1654">
        <v>135</v>
      </c>
      <c r="O1654">
        <v>133</v>
      </c>
      <c r="P1654">
        <v>1188</v>
      </c>
      <c r="S1654">
        <v>21</v>
      </c>
      <c r="U1654" s="31" t="str">
        <f>VLOOKUP(AF1654, method!$A$1:$B$15, 2, 0)</f>
        <v>中後</v>
      </c>
      <c r="V1654" s="42">
        <v>1200</v>
      </c>
      <c r="W1654">
        <v>1</v>
      </c>
      <c r="X1654">
        <v>8</v>
      </c>
      <c r="Y1654">
        <v>3</v>
      </c>
      <c r="Z1654">
        <v>26</v>
      </c>
      <c r="AA1654" s="41" t="s">
        <v>400</v>
      </c>
      <c r="AB1654" s="35" t="s">
        <v>377</v>
      </c>
      <c r="AC1654">
        <v>3</v>
      </c>
      <c r="AD1654">
        <v>83</v>
      </c>
      <c r="AE1654" s="37" t="s">
        <v>813</v>
      </c>
      <c r="AF1654">
        <v>10</v>
      </c>
      <c r="AG1654">
        <v>12</v>
      </c>
      <c r="AH1654">
        <v>12</v>
      </c>
      <c r="AL1654" t="s">
        <v>29</v>
      </c>
      <c r="AX1654" t="s">
        <v>1390</v>
      </c>
    </row>
    <row r="1655" spans="1:50" hidden="1" x14ac:dyDescent="0.25">
      <c r="A1655" s="26" t="s">
        <v>319</v>
      </c>
      <c r="B1655" s="23" t="s">
        <v>320</v>
      </c>
      <c r="C1655">
        <v>34.270000000000003</v>
      </c>
      <c r="D1655">
        <v>34.770000000000003</v>
      </c>
      <c r="E1655" s="106">
        <v>10</v>
      </c>
      <c r="G1655">
        <v>8</v>
      </c>
      <c r="H1655">
        <v>1</v>
      </c>
      <c r="J1655" s="48" t="s">
        <v>37</v>
      </c>
      <c r="K1655" s="51" t="s">
        <v>52</v>
      </c>
      <c r="L1655" s="23" t="s">
        <v>112</v>
      </c>
      <c r="M1655" s="99"/>
      <c r="N1655">
        <v>135</v>
      </c>
      <c r="O1655">
        <v>126</v>
      </c>
      <c r="P1655">
        <v>1242</v>
      </c>
      <c r="S1655">
        <v>14</v>
      </c>
      <c r="U1655" s="32" t="str">
        <f>VLOOKUP(AF1655, method!$A$1:$B$15, 2, 0)</f>
        <v>中前</v>
      </c>
      <c r="V1655">
        <v>1600</v>
      </c>
      <c r="W1655">
        <v>1</v>
      </c>
      <c r="X1655">
        <v>1</v>
      </c>
      <c r="Y1655">
        <v>2</v>
      </c>
      <c r="Z1655">
        <v>26</v>
      </c>
      <c r="AA1655" s="39" t="s">
        <v>390</v>
      </c>
      <c r="AB1655" s="35" t="s">
        <v>377</v>
      </c>
      <c r="AC1655" t="s">
        <v>792</v>
      </c>
      <c r="AD1655">
        <v>83</v>
      </c>
      <c r="AE1655" s="37">
        <v>6</v>
      </c>
      <c r="AF1655">
        <v>5</v>
      </c>
      <c r="AG1655">
        <v>3</v>
      </c>
      <c r="AH1655">
        <v>3</v>
      </c>
      <c r="AI1655">
        <v>10</v>
      </c>
      <c r="AL1655" t="s">
        <v>801</v>
      </c>
      <c r="AX1655" t="s">
        <v>1390</v>
      </c>
    </row>
    <row r="1656" spans="1:50" hidden="1" x14ac:dyDescent="0.25">
      <c r="A1656" s="26" t="s">
        <v>319</v>
      </c>
      <c r="B1656" s="23" t="s">
        <v>320</v>
      </c>
      <c r="C1656">
        <v>21.29</v>
      </c>
      <c r="D1656">
        <v>21.89</v>
      </c>
      <c r="E1656" s="106">
        <v>4</v>
      </c>
      <c r="G1656">
        <v>8</v>
      </c>
      <c r="H1656">
        <v>5</v>
      </c>
      <c r="J1656" s="48" t="s">
        <v>37</v>
      </c>
      <c r="K1656" s="62" t="s">
        <v>154</v>
      </c>
      <c r="L1656" s="23" t="s">
        <v>112</v>
      </c>
      <c r="M1656" s="99"/>
      <c r="N1656">
        <v>135</v>
      </c>
      <c r="O1656">
        <v>118</v>
      </c>
      <c r="P1656">
        <v>1257</v>
      </c>
      <c r="S1656">
        <v>7.3</v>
      </c>
      <c r="U1656" s="30" t="str">
        <f>VLOOKUP(AF1656, method!$A$1:$B$15, 2, 0)</f>
        <v>放頭</v>
      </c>
      <c r="V1656">
        <v>1400</v>
      </c>
      <c r="W1656">
        <v>1</v>
      </c>
      <c r="X1656">
        <v>11</v>
      </c>
      <c r="Y1656">
        <v>1</v>
      </c>
      <c r="Z1656">
        <v>26</v>
      </c>
      <c r="AA1656" s="39" t="s">
        <v>430</v>
      </c>
      <c r="AB1656" s="35" t="s">
        <v>370</v>
      </c>
      <c r="AC1656">
        <v>2</v>
      </c>
      <c r="AD1656">
        <v>83</v>
      </c>
      <c r="AE1656" s="37" t="s">
        <v>436</v>
      </c>
      <c r="AF1656">
        <v>2</v>
      </c>
      <c r="AG1656">
        <v>4</v>
      </c>
      <c r="AH1656">
        <v>3</v>
      </c>
      <c r="AI1656">
        <v>4</v>
      </c>
      <c r="AL1656" t="s">
        <v>626</v>
      </c>
      <c r="AX1656" t="s">
        <v>1390</v>
      </c>
    </row>
    <row r="1657" spans="1:50" hidden="1" x14ac:dyDescent="0.25">
      <c r="A1657" s="26" t="s">
        <v>319</v>
      </c>
      <c r="B1657" s="23" t="s">
        <v>320</v>
      </c>
      <c r="C1657">
        <v>22.17</v>
      </c>
      <c r="D1657">
        <v>22.87</v>
      </c>
      <c r="E1657" s="15">
        <v>3</v>
      </c>
      <c r="F1657" s="90"/>
      <c r="G1657">
        <v>8</v>
      </c>
      <c r="H1657">
        <v>8</v>
      </c>
      <c r="J1657" s="48" t="s">
        <v>37</v>
      </c>
      <c r="K1657" s="83" t="s">
        <v>672</v>
      </c>
      <c r="L1657" s="23" t="s">
        <v>112</v>
      </c>
      <c r="M1657" s="99"/>
      <c r="N1657">
        <v>135</v>
      </c>
      <c r="O1657">
        <v>115</v>
      </c>
      <c r="P1657">
        <v>1250</v>
      </c>
      <c r="S1657">
        <v>3.6</v>
      </c>
      <c r="U1657" s="30" t="str">
        <f>VLOOKUP(AF1657, method!$A$1:$B$15, 2, 0)</f>
        <v>放頭</v>
      </c>
      <c r="V1657">
        <v>1400</v>
      </c>
      <c r="W1657">
        <v>1</v>
      </c>
      <c r="X1657">
        <v>14</v>
      </c>
      <c r="Y1657">
        <v>12</v>
      </c>
      <c r="Z1657">
        <v>25</v>
      </c>
      <c r="AA1657" s="39" t="s">
        <v>369</v>
      </c>
      <c r="AB1657" s="35" t="s">
        <v>377</v>
      </c>
      <c r="AC1657">
        <v>2</v>
      </c>
      <c r="AD1657">
        <v>82</v>
      </c>
      <c r="AE1657" s="38" t="s">
        <v>470</v>
      </c>
      <c r="AF1657">
        <v>3</v>
      </c>
      <c r="AG1657">
        <v>2</v>
      </c>
      <c r="AH1657">
        <v>1</v>
      </c>
      <c r="AI1657">
        <v>3</v>
      </c>
      <c r="AL1657" t="s">
        <v>66</v>
      </c>
      <c r="AX1657" t="s">
        <v>1390</v>
      </c>
    </row>
    <row r="1658" spans="1:50" hidden="1" x14ac:dyDescent="0.25">
      <c r="A1658" s="26" t="s">
        <v>319</v>
      </c>
      <c r="B1658" s="23" t="s">
        <v>320</v>
      </c>
      <c r="C1658">
        <v>9.9</v>
      </c>
      <c r="D1658">
        <v>9.9</v>
      </c>
      <c r="E1658" s="15">
        <v>2</v>
      </c>
      <c r="F1658" s="90"/>
      <c r="G1658">
        <v>8</v>
      </c>
      <c r="H1658">
        <v>6</v>
      </c>
      <c r="J1658" s="48" t="s">
        <v>37</v>
      </c>
      <c r="K1658" s="51" t="s">
        <v>52</v>
      </c>
      <c r="L1658" s="23" t="s">
        <v>112</v>
      </c>
      <c r="M1658" s="99"/>
      <c r="N1658">
        <v>135</v>
      </c>
      <c r="O1658">
        <v>135</v>
      </c>
      <c r="P1658">
        <v>1260</v>
      </c>
      <c r="S1658">
        <v>9</v>
      </c>
      <c r="U1658" s="30" t="str">
        <f>VLOOKUP(AF1658, method!$A$1:$B$15, 2, 0)</f>
        <v>放頭</v>
      </c>
      <c r="V1658" s="42">
        <v>1200</v>
      </c>
      <c r="W1658">
        <v>1</v>
      </c>
      <c r="X1658">
        <v>23</v>
      </c>
      <c r="Y1658">
        <v>11</v>
      </c>
      <c r="Z1658">
        <v>25</v>
      </c>
      <c r="AA1658" s="39" t="s">
        <v>390</v>
      </c>
      <c r="AB1658" s="35" t="s">
        <v>370</v>
      </c>
      <c r="AC1658">
        <v>3</v>
      </c>
      <c r="AD1658">
        <v>80</v>
      </c>
      <c r="AE1658" s="38" t="s">
        <v>470</v>
      </c>
      <c r="AF1658">
        <v>3</v>
      </c>
      <c r="AG1658">
        <v>3</v>
      </c>
      <c r="AH1658">
        <v>2</v>
      </c>
      <c r="AL1658" t="s">
        <v>814</v>
      </c>
      <c r="AX1658" t="s">
        <v>1390</v>
      </c>
    </row>
    <row r="1659" spans="1:50" hidden="1" x14ac:dyDescent="0.25">
      <c r="A1659" s="26" t="s">
        <v>319</v>
      </c>
      <c r="B1659" s="24" t="s">
        <v>322</v>
      </c>
      <c r="C1659">
        <v>9.6199999999999992</v>
      </c>
      <c r="D1659">
        <v>10.119999999999999</v>
      </c>
      <c r="E1659" s="15">
        <v>1</v>
      </c>
      <c r="F1659" s="90"/>
      <c r="G1659">
        <v>12</v>
      </c>
      <c r="H1659">
        <v>1</v>
      </c>
      <c r="J1659" s="55" t="s">
        <v>69</v>
      </c>
      <c r="K1659" s="55" t="s">
        <v>69</v>
      </c>
      <c r="L1659" s="21" t="s">
        <v>38</v>
      </c>
      <c r="M1659" s="97"/>
      <c r="N1659">
        <v>132</v>
      </c>
      <c r="O1659">
        <v>129</v>
      </c>
      <c r="P1659">
        <v>1105</v>
      </c>
      <c r="S1659">
        <v>7.2</v>
      </c>
      <c r="U1659" s="32" t="str">
        <f>VLOOKUP(AF1659, method!$A$1:$B$15, 2, 0)</f>
        <v>中前</v>
      </c>
      <c r="V1659" s="42">
        <v>1200</v>
      </c>
      <c r="W1659">
        <v>1</v>
      </c>
      <c r="X1659">
        <v>24</v>
      </c>
      <c r="Y1659">
        <v>6</v>
      </c>
      <c r="Z1659">
        <v>26</v>
      </c>
      <c r="AA1659" s="40" t="s">
        <v>376</v>
      </c>
      <c r="AB1659" s="35" t="s">
        <v>377</v>
      </c>
      <c r="AC1659">
        <v>3</v>
      </c>
      <c r="AD1659">
        <v>71</v>
      </c>
      <c r="AE1659" s="38" t="s">
        <v>470</v>
      </c>
      <c r="AF1659">
        <v>4</v>
      </c>
      <c r="AG1659">
        <v>3</v>
      </c>
      <c r="AH1659">
        <v>1</v>
      </c>
      <c r="AL1659" t="s">
        <v>34</v>
      </c>
      <c r="AX1659" t="s">
        <v>1390</v>
      </c>
    </row>
    <row r="1660" spans="1:50" x14ac:dyDescent="0.25">
      <c r="A1660" s="26" t="s">
        <v>319</v>
      </c>
      <c r="B1660" s="27" t="s">
        <v>327</v>
      </c>
      <c r="C1660">
        <v>8.5299999999999994</v>
      </c>
      <c r="D1660">
        <v>9.129999999999999</v>
      </c>
      <c r="E1660" s="107">
        <v>1</v>
      </c>
      <c r="F1660" s="90"/>
      <c r="G1660">
        <v>11</v>
      </c>
      <c r="H1660">
        <v>1</v>
      </c>
      <c r="J1660" s="46" t="s">
        <v>351</v>
      </c>
      <c r="K1660" s="54" t="s">
        <v>64</v>
      </c>
      <c r="L1660" s="24" t="s">
        <v>53</v>
      </c>
      <c r="M1660" s="100"/>
      <c r="N1660">
        <v>123</v>
      </c>
      <c r="O1660">
        <v>118</v>
      </c>
      <c r="P1660">
        <v>1194</v>
      </c>
      <c r="S1660">
        <v>6.5</v>
      </c>
      <c r="U1660" s="32" t="str">
        <f>VLOOKUP(AF1660, method!$A$1:$B$15, 2, 0)</f>
        <v>中前</v>
      </c>
      <c r="V1660" s="42">
        <v>1200</v>
      </c>
      <c r="W1660">
        <v>1</v>
      </c>
      <c r="X1660">
        <v>19</v>
      </c>
      <c r="Y1660">
        <v>2</v>
      </c>
      <c r="Z1660">
        <v>26</v>
      </c>
      <c r="AA1660" s="39" t="s">
        <v>369</v>
      </c>
      <c r="AB1660" s="35" t="s">
        <v>377</v>
      </c>
      <c r="AC1660">
        <v>3</v>
      </c>
      <c r="AD1660">
        <v>60</v>
      </c>
      <c r="AE1660" s="38" t="s">
        <v>468</v>
      </c>
      <c r="AF1660">
        <v>4</v>
      </c>
      <c r="AG1660">
        <v>3</v>
      </c>
      <c r="AH1660">
        <v>1</v>
      </c>
      <c r="AL1660" t="s">
        <v>39</v>
      </c>
    </row>
    <row r="1661" spans="1:50" hidden="1" x14ac:dyDescent="0.25">
      <c r="A1661" s="26" t="s">
        <v>319</v>
      </c>
      <c r="B1661" s="24" t="s">
        <v>322</v>
      </c>
      <c r="C1661">
        <v>9.68</v>
      </c>
      <c r="D1661">
        <v>9.7799999999999994</v>
      </c>
      <c r="E1661" s="15">
        <v>3</v>
      </c>
      <c r="F1661" s="90"/>
      <c r="G1661">
        <v>12</v>
      </c>
      <c r="H1661">
        <v>7</v>
      </c>
      <c r="J1661" s="55" t="s">
        <v>69</v>
      </c>
      <c r="K1661" s="55" t="s">
        <v>69</v>
      </c>
      <c r="L1661" s="21" t="s">
        <v>38</v>
      </c>
      <c r="M1661" s="97"/>
      <c r="N1661">
        <v>132</v>
      </c>
      <c r="O1661">
        <v>134</v>
      </c>
      <c r="P1661">
        <v>1132</v>
      </c>
      <c r="S1661">
        <v>7.6</v>
      </c>
      <c r="U1661" s="30" t="str">
        <f>VLOOKUP(AF1661, method!$A$1:$B$15, 2, 0)</f>
        <v>放頭</v>
      </c>
      <c r="V1661" s="42">
        <v>1200</v>
      </c>
      <c r="W1661">
        <v>1</v>
      </c>
      <c r="X1661">
        <v>11</v>
      </c>
      <c r="Y1661">
        <v>3</v>
      </c>
      <c r="Z1661">
        <v>26</v>
      </c>
      <c r="AA1661" s="40" t="s">
        <v>446</v>
      </c>
      <c r="AB1661" s="35" t="s">
        <v>370</v>
      </c>
      <c r="AC1661">
        <v>3</v>
      </c>
      <c r="AD1661">
        <v>74</v>
      </c>
      <c r="AE1661" s="37">
        <v>3</v>
      </c>
      <c r="AF1661">
        <v>1</v>
      </c>
      <c r="AG1661">
        <v>1</v>
      </c>
      <c r="AH1661">
        <v>3</v>
      </c>
      <c r="AL1661" t="s">
        <v>34</v>
      </c>
      <c r="AX1661" t="s">
        <v>1390</v>
      </c>
    </row>
    <row r="1662" spans="1:50" x14ac:dyDescent="0.25">
      <c r="A1662" s="26" t="s">
        <v>319</v>
      </c>
      <c r="B1662" s="21" t="s">
        <v>339</v>
      </c>
      <c r="C1662">
        <v>8.68</v>
      </c>
      <c r="D1662">
        <v>8.7799999999999994</v>
      </c>
      <c r="E1662" s="107">
        <v>2</v>
      </c>
      <c r="F1662" s="90"/>
      <c r="G1662">
        <v>9</v>
      </c>
      <c r="H1662">
        <v>2</v>
      </c>
      <c r="J1662" s="63" t="s">
        <v>191</v>
      </c>
      <c r="K1662" s="63" t="s">
        <v>191</v>
      </c>
      <c r="L1662" s="25" t="s">
        <v>138</v>
      </c>
      <c r="M1662" s="101"/>
      <c r="N1662">
        <v>119</v>
      </c>
      <c r="O1662">
        <v>121</v>
      </c>
      <c r="P1662">
        <v>1036</v>
      </c>
      <c r="S1662">
        <v>11</v>
      </c>
      <c r="U1662" s="31" t="str">
        <f>VLOOKUP(AF1662, method!$A$1:$B$15, 2, 0)</f>
        <v>中後</v>
      </c>
      <c r="V1662" s="42">
        <v>1200</v>
      </c>
      <c r="W1662">
        <v>1</v>
      </c>
      <c r="X1662">
        <v>19</v>
      </c>
      <c r="Y1662">
        <v>4</v>
      </c>
      <c r="Z1662">
        <v>26</v>
      </c>
      <c r="AA1662" s="39" t="s">
        <v>430</v>
      </c>
      <c r="AB1662" s="35" t="s">
        <v>370</v>
      </c>
      <c r="AC1662">
        <v>3</v>
      </c>
      <c r="AD1662">
        <v>64</v>
      </c>
      <c r="AE1662" s="38" t="s">
        <v>468</v>
      </c>
      <c r="AF1662">
        <v>8</v>
      </c>
      <c r="AG1662">
        <v>6</v>
      </c>
      <c r="AH1662">
        <v>2</v>
      </c>
      <c r="AL1662" t="s">
        <v>385</v>
      </c>
    </row>
    <row r="1663" spans="1:50" x14ac:dyDescent="0.25">
      <c r="A1663" s="26" t="s">
        <v>319</v>
      </c>
      <c r="B1663" s="23" t="s">
        <v>320</v>
      </c>
      <c r="C1663">
        <v>8.81</v>
      </c>
      <c r="D1663">
        <v>9.51</v>
      </c>
      <c r="E1663" s="107">
        <v>3</v>
      </c>
      <c r="F1663" s="90"/>
      <c r="G1663">
        <v>8</v>
      </c>
      <c r="H1663">
        <v>3</v>
      </c>
      <c r="J1663" s="48" t="s">
        <v>37</v>
      </c>
      <c r="K1663" s="48" t="s">
        <v>37</v>
      </c>
      <c r="L1663" s="28" t="s">
        <v>65</v>
      </c>
      <c r="M1663" s="104"/>
      <c r="N1663">
        <v>135</v>
      </c>
      <c r="O1663">
        <v>119</v>
      </c>
      <c r="P1663">
        <v>1171</v>
      </c>
      <c r="S1663">
        <v>5.4</v>
      </c>
      <c r="U1663" s="30" t="str">
        <f>VLOOKUP(AF1663, method!$A$1:$B$15, 2, 0)</f>
        <v>放頭</v>
      </c>
      <c r="V1663" s="42">
        <v>1200</v>
      </c>
      <c r="W1663">
        <v>1</v>
      </c>
      <c r="X1663">
        <v>7</v>
      </c>
      <c r="Y1663">
        <v>6</v>
      </c>
      <c r="Z1663">
        <v>26</v>
      </c>
      <c r="AA1663" s="39" t="s">
        <v>413</v>
      </c>
      <c r="AB1663" s="35" t="s">
        <v>377</v>
      </c>
      <c r="AC1663">
        <v>2</v>
      </c>
      <c r="AD1663">
        <v>82</v>
      </c>
      <c r="AE1663" s="38">
        <v>1</v>
      </c>
      <c r="AF1663">
        <v>3</v>
      </c>
      <c r="AG1663">
        <v>2</v>
      </c>
      <c r="AH1663">
        <v>3</v>
      </c>
      <c r="AL1663" t="s">
        <v>385</v>
      </c>
    </row>
    <row r="1664" spans="1:50" hidden="1" x14ac:dyDescent="0.25">
      <c r="A1664" s="26" t="s">
        <v>319</v>
      </c>
      <c r="B1664" s="24" t="s">
        <v>322</v>
      </c>
      <c r="C1664">
        <v>9.24</v>
      </c>
      <c r="D1664">
        <v>9.6399999999999988</v>
      </c>
      <c r="E1664" s="15">
        <v>1</v>
      </c>
      <c r="F1664" s="90"/>
      <c r="G1664">
        <v>12</v>
      </c>
      <c r="H1664">
        <v>6</v>
      </c>
      <c r="J1664" s="55" t="s">
        <v>69</v>
      </c>
      <c r="K1664" s="55" t="s">
        <v>69</v>
      </c>
      <c r="L1664" s="21" t="s">
        <v>38</v>
      </c>
      <c r="M1664" s="97"/>
      <c r="N1664">
        <v>132</v>
      </c>
      <c r="O1664">
        <v>127</v>
      </c>
      <c r="P1664">
        <v>1136</v>
      </c>
      <c r="S1664">
        <v>9.6999999999999993</v>
      </c>
      <c r="U1664" s="30" t="str">
        <f>VLOOKUP(AF1664, method!$A$1:$B$15, 2, 0)</f>
        <v>放頭</v>
      </c>
      <c r="V1664" s="42">
        <v>1200</v>
      </c>
      <c r="W1664">
        <v>1</v>
      </c>
      <c r="X1664">
        <v>27</v>
      </c>
      <c r="Y1664">
        <v>12</v>
      </c>
      <c r="Z1664">
        <v>25</v>
      </c>
      <c r="AA1664" s="39" t="s">
        <v>384</v>
      </c>
      <c r="AB1664" s="35" t="s">
        <v>377</v>
      </c>
      <c r="AC1664">
        <v>3</v>
      </c>
      <c r="AD1664">
        <v>68</v>
      </c>
      <c r="AE1664" s="38" t="s">
        <v>461</v>
      </c>
      <c r="AF1664">
        <v>1</v>
      </c>
      <c r="AG1664">
        <v>1</v>
      </c>
      <c r="AH1664">
        <v>1</v>
      </c>
      <c r="AL1664" t="s">
        <v>34</v>
      </c>
      <c r="AX1664" t="s">
        <v>1390</v>
      </c>
    </row>
    <row r="1665" spans="1:50" hidden="1" x14ac:dyDescent="0.25">
      <c r="A1665" s="26" t="s">
        <v>319</v>
      </c>
      <c r="B1665" s="24" t="s">
        <v>322</v>
      </c>
      <c r="C1665">
        <v>9.27</v>
      </c>
      <c r="D1665">
        <v>9.77</v>
      </c>
      <c r="E1665">
        <v>11</v>
      </c>
      <c r="G1665">
        <v>12</v>
      </c>
      <c r="H1665">
        <v>8</v>
      </c>
      <c r="J1665" s="55" t="s">
        <v>69</v>
      </c>
      <c r="K1665" s="55" t="s">
        <v>69</v>
      </c>
      <c r="L1665" s="21" t="s">
        <v>38</v>
      </c>
      <c r="M1665" s="97"/>
      <c r="N1665">
        <v>132</v>
      </c>
      <c r="O1665">
        <v>123</v>
      </c>
      <c r="P1665">
        <v>1126</v>
      </c>
      <c r="S1665">
        <v>11</v>
      </c>
      <c r="U1665" s="30" t="str">
        <f>VLOOKUP(AF1665, method!$A$1:$B$15, 2, 0)</f>
        <v>放頭</v>
      </c>
      <c r="V1665" s="42">
        <v>1200</v>
      </c>
      <c r="W1665">
        <v>1</v>
      </c>
      <c r="X1665">
        <v>4</v>
      </c>
      <c r="Y1665">
        <v>10</v>
      </c>
      <c r="Z1665">
        <v>25</v>
      </c>
      <c r="AA1665" s="39" t="s">
        <v>390</v>
      </c>
      <c r="AB1665" s="35" t="s">
        <v>370</v>
      </c>
      <c r="AC1665">
        <v>3</v>
      </c>
      <c r="AD1665">
        <v>68</v>
      </c>
      <c r="AE1665" s="37" t="s">
        <v>382</v>
      </c>
      <c r="AF1665">
        <v>1</v>
      </c>
      <c r="AG1665">
        <v>1</v>
      </c>
      <c r="AH1665">
        <v>11</v>
      </c>
      <c r="AL1665" t="s">
        <v>34</v>
      </c>
      <c r="AX1665" t="s">
        <v>1390</v>
      </c>
    </row>
    <row r="1666" spans="1:50" hidden="1" x14ac:dyDescent="0.25">
      <c r="A1666" s="26" t="s">
        <v>319</v>
      </c>
      <c r="B1666" s="24" t="s">
        <v>322</v>
      </c>
      <c r="C1666">
        <v>9.73</v>
      </c>
      <c r="D1666">
        <v>10.33</v>
      </c>
      <c r="E1666">
        <v>9</v>
      </c>
      <c r="G1666">
        <v>12</v>
      </c>
      <c r="H1666">
        <v>1</v>
      </c>
      <c r="J1666" s="55" t="s">
        <v>69</v>
      </c>
      <c r="K1666" s="55" t="s">
        <v>69</v>
      </c>
      <c r="L1666" s="21" t="s">
        <v>38</v>
      </c>
      <c r="M1666" s="97"/>
      <c r="N1666">
        <v>132</v>
      </c>
      <c r="O1666">
        <v>127</v>
      </c>
      <c r="P1666">
        <v>1122</v>
      </c>
      <c r="S1666">
        <v>7.5</v>
      </c>
      <c r="U1666" s="30" t="str">
        <f>VLOOKUP(AF1666, method!$A$1:$B$15, 2, 0)</f>
        <v>放頭</v>
      </c>
      <c r="V1666" s="42">
        <v>1200</v>
      </c>
      <c r="W1666">
        <v>1</v>
      </c>
      <c r="X1666">
        <v>7</v>
      </c>
      <c r="Y1666">
        <v>9</v>
      </c>
      <c r="Z1666">
        <v>25</v>
      </c>
      <c r="AA1666" s="39" t="s">
        <v>369</v>
      </c>
      <c r="AB1666" s="35" t="s">
        <v>377</v>
      </c>
      <c r="AC1666">
        <v>3</v>
      </c>
      <c r="AD1666">
        <v>68</v>
      </c>
      <c r="AE1666" s="37" t="s">
        <v>640</v>
      </c>
      <c r="AF1666">
        <v>1</v>
      </c>
      <c r="AG1666">
        <v>1</v>
      </c>
      <c r="AH1666">
        <v>9</v>
      </c>
      <c r="AL1666" t="s">
        <v>34</v>
      </c>
      <c r="AX1666" t="s">
        <v>1390</v>
      </c>
    </row>
    <row r="1667" spans="1:50" hidden="1" x14ac:dyDescent="0.25">
      <c r="A1667" s="26" t="s">
        <v>319</v>
      </c>
      <c r="B1667" s="24" t="s">
        <v>322</v>
      </c>
      <c r="C1667">
        <v>8.52</v>
      </c>
      <c r="D1667">
        <v>8.92</v>
      </c>
      <c r="E1667" s="15">
        <v>1</v>
      </c>
      <c r="F1667" s="90"/>
      <c r="G1667">
        <v>12</v>
      </c>
      <c r="H1667">
        <v>12</v>
      </c>
      <c r="J1667" s="55" t="s">
        <v>69</v>
      </c>
      <c r="K1667" s="55" t="s">
        <v>69</v>
      </c>
      <c r="L1667" s="21" t="s">
        <v>38</v>
      </c>
      <c r="M1667" s="97"/>
      <c r="N1667">
        <v>132</v>
      </c>
      <c r="O1667">
        <v>121</v>
      </c>
      <c r="P1667">
        <v>1139</v>
      </c>
      <c r="S1667">
        <v>5.2</v>
      </c>
      <c r="U1667" s="30" t="str">
        <f>VLOOKUP(AF1667, method!$A$1:$B$15, 2, 0)</f>
        <v>放頭</v>
      </c>
      <c r="V1667" s="42">
        <v>1200</v>
      </c>
      <c r="W1667">
        <v>1</v>
      </c>
      <c r="X1667">
        <v>22</v>
      </c>
      <c r="Y1667">
        <v>6</v>
      </c>
      <c r="Z1667">
        <v>25</v>
      </c>
      <c r="AA1667" s="39" t="s">
        <v>369</v>
      </c>
      <c r="AB1667" s="35" t="s">
        <v>377</v>
      </c>
      <c r="AC1667">
        <v>3</v>
      </c>
      <c r="AD1667">
        <v>61</v>
      </c>
      <c r="AE1667" s="38">
        <v>1</v>
      </c>
      <c r="AF1667">
        <v>1</v>
      </c>
      <c r="AG1667">
        <v>1</v>
      </c>
      <c r="AH1667">
        <v>1</v>
      </c>
      <c r="AL1667" t="s">
        <v>34</v>
      </c>
      <c r="AX1667" t="s">
        <v>1390</v>
      </c>
    </row>
    <row r="1668" spans="1:50" hidden="1" x14ac:dyDescent="0.25">
      <c r="A1668" s="26" t="s">
        <v>319</v>
      </c>
      <c r="B1668" s="24" t="s">
        <v>322</v>
      </c>
      <c r="C1668">
        <v>9.25</v>
      </c>
      <c r="D1668">
        <v>9.35</v>
      </c>
      <c r="E1668" s="15">
        <v>2</v>
      </c>
      <c r="F1668" s="90"/>
      <c r="G1668">
        <v>12</v>
      </c>
      <c r="H1668">
        <v>7</v>
      </c>
      <c r="J1668" s="55" t="s">
        <v>69</v>
      </c>
      <c r="K1668" s="55" t="s">
        <v>69</v>
      </c>
      <c r="L1668" s="21" t="s">
        <v>38</v>
      </c>
      <c r="M1668" s="97"/>
      <c r="N1668">
        <v>132</v>
      </c>
      <c r="O1668">
        <v>135</v>
      </c>
      <c r="P1668">
        <v>1158</v>
      </c>
      <c r="S1668">
        <v>2.8</v>
      </c>
      <c r="U1668" s="30" t="str">
        <f>VLOOKUP(AF1668, method!$A$1:$B$15, 2, 0)</f>
        <v>放頭</v>
      </c>
      <c r="V1668" s="42">
        <v>1200</v>
      </c>
      <c r="W1668">
        <v>1</v>
      </c>
      <c r="X1668">
        <v>21</v>
      </c>
      <c r="Y1668">
        <v>5</v>
      </c>
      <c r="Z1668">
        <v>25</v>
      </c>
      <c r="AA1668" s="40" t="s">
        <v>398</v>
      </c>
      <c r="AB1668" s="35" t="s">
        <v>370</v>
      </c>
      <c r="AC1668">
        <v>4</v>
      </c>
      <c r="AD1668">
        <v>59</v>
      </c>
      <c r="AE1668" s="38" t="s">
        <v>434</v>
      </c>
      <c r="AF1668">
        <v>1</v>
      </c>
      <c r="AG1668">
        <v>1</v>
      </c>
      <c r="AH1668">
        <v>2</v>
      </c>
      <c r="AL1668" t="s">
        <v>34</v>
      </c>
      <c r="AX1668" t="s">
        <v>1390</v>
      </c>
    </row>
    <row r="1669" spans="1:50" hidden="1" x14ac:dyDescent="0.25">
      <c r="A1669" s="26" t="s">
        <v>319</v>
      </c>
      <c r="B1669" s="24" t="s">
        <v>322</v>
      </c>
      <c r="C1669">
        <v>9.7899999999999991</v>
      </c>
      <c r="D1669">
        <v>9.8899999999999988</v>
      </c>
      <c r="E1669">
        <v>4</v>
      </c>
      <c r="G1669">
        <v>12</v>
      </c>
      <c r="H1669">
        <v>6</v>
      </c>
      <c r="J1669" s="55" t="s">
        <v>69</v>
      </c>
      <c r="K1669" s="55" t="s">
        <v>69</v>
      </c>
      <c r="L1669" s="21" t="s">
        <v>38</v>
      </c>
      <c r="M1669" s="97"/>
      <c r="N1669">
        <v>132</v>
      </c>
      <c r="O1669">
        <v>135</v>
      </c>
      <c r="P1669">
        <v>1172</v>
      </c>
      <c r="S1669">
        <v>3.8</v>
      </c>
      <c r="U1669" s="30" t="str">
        <f>VLOOKUP(AF1669, method!$A$1:$B$15, 2, 0)</f>
        <v>放頭</v>
      </c>
      <c r="V1669" s="42">
        <v>1200</v>
      </c>
      <c r="W1669">
        <v>1</v>
      </c>
      <c r="X1669">
        <v>23</v>
      </c>
      <c r="Y1669">
        <v>4</v>
      </c>
      <c r="Z1669">
        <v>25</v>
      </c>
      <c r="AA1669" s="40" t="s">
        <v>398</v>
      </c>
      <c r="AB1669" s="35" t="s">
        <v>377</v>
      </c>
      <c r="AC1669">
        <v>4</v>
      </c>
      <c r="AD1669">
        <v>59</v>
      </c>
      <c r="AE1669" s="38" t="s">
        <v>468</v>
      </c>
      <c r="AF1669">
        <v>2</v>
      </c>
      <c r="AG1669">
        <v>2</v>
      </c>
      <c r="AH1669">
        <v>4</v>
      </c>
      <c r="AL1669" t="s">
        <v>34</v>
      </c>
      <c r="AX1669" t="s">
        <v>1390</v>
      </c>
    </row>
    <row r="1670" spans="1:50" hidden="1" x14ac:dyDescent="0.25">
      <c r="A1670" s="26" t="s">
        <v>319</v>
      </c>
      <c r="B1670" s="24" t="s">
        <v>322</v>
      </c>
      <c r="C1670">
        <v>9.4</v>
      </c>
      <c r="D1670">
        <v>9.6</v>
      </c>
      <c r="E1670" s="15">
        <v>1</v>
      </c>
      <c r="F1670" s="90"/>
      <c r="G1670">
        <v>12</v>
      </c>
      <c r="H1670">
        <v>13</v>
      </c>
      <c r="J1670" s="55" t="s">
        <v>69</v>
      </c>
      <c r="K1670" s="55" t="s">
        <v>69</v>
      </c>
      <c r="L1670" s="21" t="s">
        <v>38</v>
      </c>
      <c r="M1670" s="97"/>
      <c r="N1670">
        <v>132</v>
      </c>
      <c r="O1670">
        <v>126</v>
      </c>
      <c r="P1670">
        <v>1172</v>
      </c>
      <c r="S1670">
        <v>17</v>
      </c>
      <c r="U1670" s="30" t="str">
        <f>VLOOKUP(AF1670, method!$A$1:$B$15, 2, 0)</f>
        <v>放頭</v>
      </c>
      <c r="V1670" s="42">
        <v>1200</v>
      </c>
      <c r="W1670">
        <v>1</v>
      </c>
      <c r="X1670">
        <v>30</v>
      </c>
      <c r="Y1670">
        <v>3</v>
      </c>
      <c r="Z1670">
        <v>25</v>
      </c>
      <c r="AA1670" s="39" t="s">
        <v>384</v>
      </c>
      <c r="AB1670" s="35" t="s">
        <v>377</v>
      </c>
      <c r="AC1670">
        <v>4</v>
      </c>
      <c r="AD1670">
        <v>51</v>
      </c>
      <c r="AE1670" s="38">
        <v>2</v>
      </c>
      <c r="AF1670">
        <v>1</v>
      </c>
      <c r="AG1670">
        <v>1</v>
      </c>
      <c r="AH1670">
        <v>1</v>
      </c>
      <c r="AL1670" t="s">
        <v>94</v>
      </c>
      <c r="AX1670" t="s">
        <v>1390</v>
      </c>
    </row>
    <row r="1671" spans="1:50" hidden="1" x14ac:dyDescent="0.25">
      <c r="A1671" s="26" t="s">
        <v>319</v>
      </c>
      <c r="B1671" s="24" t="s">
        <v>322</v>
      </c>
      <c r="C1671">
        <v>56.29</v>
      </c>
      <c r="D1671">
        <v>56.79</v>
      </c>
      <c r="E1671" s="15">
        <v>3</v>
      </c>
      <c r="F1671" s="90"/>
      <c r="G1671">
        <v>12</v>
      </c>
      <c r="H1671">
        <v>2</v>
      </c>
      <c r="J1671" s="55" t="s">
        <v>69</v>
      </c>
      <c r="K1671" s="55" t="s">
        <v>69</v>
      </c>
      <c r="L1671" s="21" t="s">
        <v>38</v>
      </c>
      <c r="M1671" s="97"/>
      <c r="N1671">
        <v>132</v>
      </c>
      <c r="O1671">
        <v>128</v>
      </c>
      <c r="P1671">
        <v>1201</v>
      </c>
      <c r="S1671">
        <v>10</v>
      </c>
      <c r="U1671" s="32" t="str">
        <f>VLOOKUP(AF1671, method!$A$1:$B$15, 2, 0)</f>
        <v>中前</v>
      </c>
      <c r="V1671">
        <v>1000</v>
      </c>
      <c r="W1671">
        <v>0</v>
      </c>
      <c r="X1671">
        <v>2</v>
      </c>
      <c r="Y1671">
        <v>3</v>
      </c>
      <c r="Z1671">
        <v>25</v>
      </c>
      <c r="AA1671" s="39" t="s">
        <v>394</v>
      </c>
      <c r="AB1671" s="35" t="s">
        <v>377</v>
      </c>
      <c r="AC1671">
        <v>4</v>
      </c>
      <c r="AD1671">
        <v>52</v>
      </c>
      <c r="AE1671" s="37">
        <v>4</v>
      </c>
      <c r="AF1671">
        <v>5</v>
      </c>
      <c r="AG1671">
        <v>4</v>
      </c>
      <c r="AH1671">
        <v>3</v>
      </c>
      <c r="AL1671" t="s">
        <v>18</v>
      </c>
      <c r="AX1671" t="s">
        <v>1390</v>
      </c>
    </row>
    <row r="1672" spans="1:50" hidden="1" x14ac:dyDescent="0.25">
      <c r="A1672" s="26" t="s">
        <v>319</v>
      </c>
      <c r="B1672" s="24" t="s">
        <v>322</v>
      </c>
      <c r="C1672">
        <v>57.3</v>
      </c>
      <c r="D1672">
        <v>57.7</v>
      </c>
      <c r="E1672">
        <v>5</v>
      </c>
      <c r="G1672">
        <v>12</v>
      </c>
      <c r="H1672">
        <v>8</v>
      </c>
      <c r="J1672" s="55" t="s">
        <v>69</v>
      </c>
      <c r="K1672" s="45" t="s">
        <v>22</v>
      </c>
      <c r="L1672" s="21" t="s">
        <v>38</v>
      </c>
      <c r="M1672" s="97"/>
      <c r="N1672">
        <v>132</v>
      </c>
      <c r="O1672">
        <v>126</v>
      </c>
      <c r="P1672">
        <v>1219</v>
      </c>
      <c r="S1672">
        <v>13</v>
      </c>
      <c r="U1672" s="33" t="str">
        <f>VLOOKUP(AF1672, method!$A$1:$B$15, 2, 0)</f>
        <v>留後</v>
      </c>
      <c r="V1672">
        <v>1000</v>
      </c>
      <c r="W1672">
        <v>0</v>
      </c>
      <c r="X1672">
        <v>9</v>
      </c>
      <c r="Y1672">
        <v>2</v>
      </c>
      <c r="Z1672">
        <v>25</v>
      </c>
      <c r="AA1672" s="39" t="s">
        <v>413</v>
      </c>
      <c r="AB1672" s="35" t="s">
        <v>377</v>
      </c>
      <c r="AC1672">
        <v>4</v>
      </c>
      <c r="AD1672">
        <v>52</v>
      </c>
      <c r="AE1672" s="37" t="s">
        <v>467</v>
      </c>
      <c r="AF1672">
        <v>12</v>
      </c>
      <c r="AG1672">
        <v>6</v>
      </c>
      <c r="AH1672">
        <v>5</v>
      </c>
      <c r="AL1672" t="s">
        <v>181</v>
      </c>
      <c r="AX1672" t="s">
        <v>1390</v>
      </c>
    </row>
    <row r="1673" spans="1:50" hidden="1" x14ac:dyDescent="0.25">
      <c r="A1673" s="26" t="s">
        <v>319</v>
      </c>
      <c r="B1673" s="25" t="s">
        <v>324</v>
      </c>
      <c r="C1673">
        <v>23.63</v>
      </c>
      <c r="D1673">
        <v>23.529999999999998</v>
      </c>
      <c r="E1673" s="106">
        <v>13</v>
      </c>
      <c r="G1673">
        <v>10</v>
      </c>
      <c r="H1673">
        <v>8</v>
      </c>
      <c r="J1673" s="51" t="s">
        <v>52</v>
      </c>
      <c r="K1673" s="51" t="s">
        <v>52</v>
      </c>
      <c r="L1673" s="23" t="s">
        <v>112</v>
      </c>
      <c r="M1673" s="99"/>
      <c r="N1673">
        <v>130</v>
      </c>
      <c r="O1673">
        <v>133</v>
      </c>
      <c r="P1673">
        <v>1105</v>
      </c>
      <c r="S1673">
        <v>41</v>
      </c>
      <c r="U1673" s="31" t="str">
        <f>VLOOKUP(AF1673, method!$A$1:$B$15, 2, 0)</f>
        <v>中後</v>
      </c>
      <c r="V1673">
        <v>1400</v>
      </c>
      <c r="W1673">
        <v>1</v>
      </c>
      <c r="X1673">
        <v>13</v>
      </c>
      <c r="Y1673">
        <v>6</v>
      </c>
      <c r="Z1673">
        <v>26</v>
      </c>
      <c r="AA1673" s="39" t="s">
        <v>430</v>
      </c>
      <c r="AB1673" s="36" t="s">
        <v>459</v>
      </c>
      <c r="AC1673">
        <v>3</v>
      </c>
      <c r="AD1673">
        <v>77</v>
      </c>
      <c r="AE1673" s="37">
        <v>10</v>
      </c>
      <c r="AF1673">
        <v>10</v>
      </c>
      <c r="AG1673">
        <v>10</v>
      </c>
      <c r="AH1673">
        <v>9</v>
      </c>
      <c r="AI1673">
        <v>13</v>
      </c>
      <c r="AL1673" t="s">
        <v>29</v>
      </c>
      <c r="AX1673" t="s">
        <v>1390</v>
      </c>
    </row>
    <row r="1674" spans="1:50" hidden="1" x14ac:dyDescent="0.25">
      <c r="A1674" s="26" t="s">
        <v>319</v>
      </c>
      <c r="B1674" s="25" t="s">
        <v>324</v>
      </c>
      <c r="C1674">
        <v>22.44</v>
      </c>
      <c r="D1674">
        <v>22.240000000000002</v>
      </c>
      <c r="E1674" s="106">
        <v>8</v>
      </c>
      <c r="G1674">
        <v>10</v>
      </c>
      <c r="H1674">
        <v>7</v>
      </c>
      <c r="J1674" s="51" t="s">
        <v>52</v>
      </c>
      <c r="K1674" s="51" t="s">
        <v>52</v>
      </c>
      <c r="L1674" s="23" t="s">
        <v>112</v>
      </c>
      <c r="M1674" s="99"/>
      <c r="N1674">
        <v>130</v>
      </c>
      <c r="O1674">
        <v>135</v>
      </c>
      <c r="P1674">
        <v>1106</v>
      </c>
      <c r="S1674">
        <v>23</v>
      </c>
      <c r="U1674" s="30" t="str">
        <f>VLOOKUP(AF1674, method!$A$1:$B$15, 2, 0)</f>
        <v>放頭</v>
      </c>
      <c r="V1674">
        <v>1400</v>
      </c>
      <c r="W1674">
        <v>1</v>
      </c>
      <c r="X1674">
        <v>24</v>
      </c>
      <c r="Y1674">
        <v>5</v>
      </c>
      <c r="Z1674">
        <v>26</v>
      </c>
      <c r="AA1674" s="39" t="s">
        <v>369</v>
      </c>
      <c r="AB1674" s="35" t="s">
        <v>370</v>
      </c>
      <c r="AC1674">
        <v>3</v>
      </c>
      <c r="AD1674">
        <v>79</v>
      </c>
      <c r="AE1674" s="37" t="s">
        <v>423</v>
      </c>
      <c r="AF1674">
        <v>2</v>
      </c>
      <c r="AG1674">
        <v>2</v>
      </c>
      <c r="AH1674">
        <v>2</v>
      </c>
      <c r="AI1674">
        <v>8</v>
      </c>
      <c r="AL1674" t="s">
        <v>29</v>
      </c>
      <c r="AX1674" t="s">
        <v>1390</v>
      </c>
    </row>
    <row r="1675" spans="1:50" x14ac:dyDescent="0.25">
      <c r="A1675" s="26" t="s">
        <v>319</v>
      </c>
      <c r="B1675" s="28" t="s">
        <v>329</v>
      </c>
      <c r="C1675">
        <v>8.86</v>
      </c>
      <c r="D1675">
        <v>8.66</v>
      </c>
      <c r="E1675" s="106">
        <v>7</v>
      </c>
      <c r="G1675">
        <v>5</v>
      </c>
      <c r="H1675">
        <v>9</v>
      </c>
      <c r="J1675" s="45" t="s">
        <v>22</v>
      </c>
      <c r="K1675" s="47" t="s">
        <v>32</v>
      </c>
      <c r="L1675" s="18" t="s">
        <v>23</v>
      </c>
      <c r="M1675" s="94"/>
      <c r="N1675">
        <v>129</v>
      </c>
      <c r="O1675">
        <v>129</v>
      </c>
      <c r="P1675">
        <v>1100</v>
      </c>
      <c r="S1675">
        <v>3.5</v>
      </c>
      <c r="U1675" s="32" t="str">
        <f>VLOOKUP(AF1675, method!$A$1:$B$15, 2, 0)</f>
        <v>中前</v>
      </c>
      <c r="V1675" s="42">
        <v>1200</v>
      </c>
      <c r="W1675">
        <v>1</v>
      </c>
      <c r="X1675">
        <v>12</v>
      </c>
      <c r="Y1675">
        <v>7</v>
      </c>
      <c r="Z1675">
        <v>26</v>
      </c>
      <c r="AA1675" s="39" t="s">
        <v>369</v>
      </c>
      <c r="AB1675" s="35" t="s">
        <v>370</v>
      </c>
      <c r="AC1675">
        <v>3</v>
      </c>
      <c r="AD1675">
        <v>74</v>
      </c>
      <c r="AE1675" s="37" t="s">
        <v>531</v>
      </c>
      <c r="AF1675">
        <v>5</v>
      </c>
      <c r="AG1675">
        <v>4</v>
      </c>
      <c r="AH1675">
        <v>7</v>
      </c>
      <c r="AL1675" t="s">
        <v>24</v>
      </c>
    </row>
    <row r="1676" spans="1:50" hidden="1" x14ac:dyDescent="0.25">
      <c r="A1676" s="26" t="s">
        <v>319</v>
      </c>
      <c r="B1676" s="25" t="s">
        <v>324</v>
      </c>
      <c r="C1676">
        <v>57.6</v>
      </c>
      <c r="D1676">
        <v>58.1</v>
      </c>
      <c r="E1676">
        <v>7</v>
      </c>
      <c r="G1676">
        <v>10</v>
      </c>
      <c r="H1676">
        <v>7</v>
      </c>
      <c r="J1676" s="51" t="s">
        <v>52</v>
      </c>
      <c r="K1676" s="59" t="s">
        <v>111</v>
      </c>
      <c r="L1676" s="23" t="s">
        <v>112</v>
      </c>
      <c r="M1676" s="99"/>
      <c r="N1676">
        <v>130</v>
      </c>
      <c r="O1676">
        <v>115</v>
      </c>
      <c r="P1676">
        <v>1106</v>
      </c>
      <c r="S1676">
        <v>8.9</v>
      </c>
      <c r="U1676" s="31" t="str">
        <f>VLOOKUP(AF1676, method!$A$1:$B$15, 2, 0)</f>
        <v>中後</v>
      </c>
      <c r="V1676">
        <v>1000</v>
      </c>
      <c r="W1676">
        <v>0</v>
      </c>
      <c r="X1676">
        <v>29</v>
      </c>
      <c r="Y1676">
        <v>4</v>
      </c>
      <c r="Z1676">
        <v>26</v>
      </c>
      <c r="AA1676" s="40" t="s">
        <v>398</v>
      </c>
      <c r="AB1676" s="35" t="s">
        <v>377</v>
      </c>
      <c r="AC1676">
        <v>2</v>
      </c>
      <c r="AD1676">
        <v>82</v>
      </c>
      <c r="AE1676" s="37">
        <v>5</v>
      </c>
      <c r="AF1676">
        <v>9</v>
      </c>
      <c r="AG1676">
        <v>8</v>
      </c>
      <c r="AH1676">
        <v>7</v>
      </c>
      <c r="AL1676" t="s">
        <v>29</v>
      </c>
      <c r="AX1676" t="s">
        <v>1390</v>
      </c>
    </row>
    <row r="1677" spans="1:50" hidden="1" x14ac:dyDescent="0.25">
      <c r="A1677" s="26" t="s">
        <v>319</v>
      </c>
      <c r="B1677" s="25" t="s">
        <v>324</v>
      </c>
      <c r="C1677">
        <v>21.85</v>
      </c>
      <c r="D1677">
        <v>22.35</v>
      </c>
      <c r="E1677" s="106">
        <v>6</v>
      </c>
      <c r="G1677">
        <v>10</v>
      </c>
      <c r="H1677">
        <v>5</v>
      </c>
      <c r="J1677" s="51" t="s">
        <v>52</v>
      </c>
      <c r="K1677" s="47" t="s">
        <v>32</v>
      </c>
      <c r="L1677" s="23" t="s">
        <v>112</v>
      </c>
      <c r="M1677" s="99"/>
      <c r="N1677">
        <v>130</v>
      </c>
      <c r="O1677">
        <v>120</v>
      </c>
      <c r="P1677">
        <v>1095</v>
      </c>
      <c r="S1677">
        <v>4.2</v>
      </c>
      <c r="U1677" s="32" t="str">
        <f>VLOOKUP(AF1677, method!$A$1:$B$15, 2, 0)</f>
        <v>中前</v>
      </c>
      <c r="V1677">
        <v>1400</v>
      </c>
      <c r="W1677">
        <v>1</v>
      </c>
      <c r="X1677">
        <v>6</v>
      </c>
      <c r="Y1677">
        <v>4</v>
      </c>
      <c r="Z1677">
        <v>26</v>
      </c>
      <c r="AA1677" s="39" t="s">
        <v>390</v>
      </c>
      <c r="AB1677" s="35" t="s">
        <v>377</v>
      </c>
      <c r="AC1677">
        <v>2</v>
      </c>
      <c r="AD1677">
        <v>82</v>
      </c>
      <c r="AE1677" s="38" t="s">
        <v>517</v>
      </c>
      <c r="AF1677">
        <v>5</v>
      </c>
      <c r="AG1677">
        <v>6</v>
      </c>
      <c r="AH1677">
        <v>7</v>
      </c>
      <c r="AI1677">
        <v>6</v>
      </c>
      <c r="AL1677" t="s">
        <v>29</v>
      </c>
      <c r="AX1677" t="s">
        <v>1390</v>
      </c>
    </row>
    <row r="1678" spans="1:50" hidden="1" x14ac:dyDescent="0.25">
      <c r="A1678" s="26" t="s">
        <v>319</v>
      </c>
      <c r="B1678" s="25" t="s">
        <v>324</v>
      </c>
      <c r="C1678">
        <v>47.45</v>
      </c>
      <c r="D1678">
        <v>47.750000000000007</v>
      </c>
      <c r="E1678" s="106">
        <v>11</v>
      </c>
      <c r="G1678">
        <v>10</v>
      </c>
      <c r="H1678">
        <v>6</v>
      </c>
      <c r="J1678" s="51" t="s">
        <v>52</v>
      </c>
      <c r="K1678" s="63" t="s">
        <v>191</v>
      </c>
      <c r="L1678" s="23" t="s">
        <v>112</v>
      </c>
      <c r="M1678" s="99"/>
      <c r="N1678">
        <v>130</v>
      </c>
      <c r="O1678">
        <v>126</v>
      </c>
      <c r="P1678">
        <v>1100</v>
      </c>
      <c r="S1678">
        <v>76</v>
      </c>
      <c r="U1678" s="30" t="str">
        <f>VLOOKUP(AF1678, method!$A$1:$B$15, 2, 0)</f>
        <v>放頭</v>
      </c>
      <c r="V1678">
        <v>1800</v>
      </c>
      <c r="W1678">
        <v>1</v>
      </c>
      <c r="X1678">
        <v>1</v>
      </c>
      <c r="Y1678">
        <v>3</v>
      </c>
      <c r="Z1678">
        <v>26</v>
      </c>
      <c r="AA1678" s="39" t="s">
        <v>390</v>
      </c>
      <c r="AB1678" s="35" t="s">
        <v>377</v>
      </c>
      <c r="AC1678" t="s">
        <v>792</v>
      </c>
      <c r="AD1678">
        <v>82</v>
      </c>
      <c r="AE1678" s="37" t="s">
        <v>473</v>
      </c>
      <c r="AF1678">
        <v>1</v>
      </c>
      <c r="AG1678">
        <v>1</v>
      </c>
      <c r="AH1678">
        <v>2</v>
      </c>
      <c r="AI1678">
        <v>2</v>
      </c>
      <c r="AJ1678">
        <v>11</v>
      </c>
      <c r="AL1678" t="s">
        <v>29</v>
      </c>
      <c r="AX1678" t="s">
        <v>1390</v>
      </c>
    </row>
    <row r="1679" spans="1:50" hidden="1" x14ac:dyDescent="0.25">
      <c r="A1679" s="26" t="s">
        <v>319</v>
      </c>
      <c r="B1679" s="25" t="s">
        <v>324</v>
      </c>
      <c r="C1679">
        <v>33.96</v>
      </c>
      <c r="D1679">
        <v>34.260000000000005</v>
      </c>
      <c r="E1679" s="106">
        <v>8</v>
      </c>
      <c r="G1679">
        <v>10</v>
      </c>
      <c r="H1679">
        <v>4</v>
      </c>
      <c r="J1679" s="51" t="s">
        <v>52</v>
      </c>
      <c r="K1679" s="53" t="s">
        <v>60</v>
      </c>
      <c r="L1679" s="23" t="s">
        <v>112</v>
      </c>
      <c r="M1679" s="99"/>
      <c r="N1679">
        <v>130</v>
      </c>
      <c r="O1679">
        <v>126</v>
      </c>
      <c r="P1679">
        <v>1108</v>
      </c>
      <c r="S1679">
        <v>15</v>
      </c>
      <c r="U1679" s="32" t="str">
        <f>VLOOKUP(AF1679, method!$A$1:$B$15, 2, 0)</f>
        <v>中前</v>
      </c>
      <c r="V1679">
        <v>1600</v>
      </c>
      <c r="W1679">
        <v>1</v>
      </c>
      <c r="X1679">
        <v>1</v>
      </c>
      <c r="Y1679">
        <v>2</v>
      </c>
      <c r="Z1679">
        <v>26</v>
      </c>
      <c r="AA1679" s="39" t="s">
        <v>390</v>
      </c>
      <c r="AB1679" s="35" t="s">
        <v>377</v>
      </c>
      <c r="AC1679" t="s">
        <v>792</v>
      </c>
      <c r="AD1679">
        <v>82</v>
      </c>
      <c r="AE1679" s="37">
        <v>4</v>
      </c>
      <c r="AF1679">
        <v>4</v>
      </c>
      <c r="AG1679">
        <v>5</v>
      </c>
      <c r="AH1679">
        <v>4</v>
      </c>
      <c r="AI1679">
        <v>8</v>
      </c>
      <c r="AL1679" t="s">
        <v>29</v>
      </c>
      <c r="AX1679" t="s">
        <v>1390</v>
      </c>
    </row>
    <row r="1680" spans="1:50" hidden="1" x14ac:dyDescent="0.25">
      <c r="A1680" s="26" t="s">
        <v>319</v>
      </c>
      <c r="B1680" s="25" t="s">
        <v>324</v>
      </c>
      <c r="C1680">
        <v>21.3</v>
      </c>
      <c r="D1680">
        <v>21.400000000000002</v>
      </c>
      <c r="E1680" s="107">
        <v>1</v>
      </c>
      <c r="F1680" s="90"/>
      <c r="G1680">
        <v>10</v>
      </c>
      <c r="H1680">
        <v>8</v>
      </c>
      <c r="J1680" s="51" t="s">
        <v>52</v>
      </c>
      <c r="K1680" s="51" t="s">
        <v>52</v>
      </c>
      <c r="L1680" s="23" t="s">
        <v>112</v>
      </c>
      <c r="M1680" s="99"/>
      <c r="N1680">
        <v>130</v>
      </c>
      <c r="O1680">
        <v>128</v>
      </c>
      <c r="P1680">
        <v>1111</v>
      </c>
      <c r="S1680">
        <v>18</v>
      </c>
      <c r="U1680" s="30" t="str">
        <f>VLOOKUP(AF1680, method!$A$1:$B$15, 2, 0)</f>
        <v>放頭</v>
      </c>
      <c r="V1680">
        <v>1400</v>
      </c>
      <c r="W1680">
        <v>1</v>
      </c>
      <c r="X1680">
        <v>18</v>
      </c>
      <c r="Y1680">
        <v>1</v>
      </c>
      <c r="Z1680">
        <v>26</v>
      </c>
      <c r="AA1680" s="39" t="s">
        <v>369</v>
      </c>
      <c r="AB1680" s="35" t="s">
        <v>370</v>
      </c>
      <c r="AC1680">
        <v>3</v>
      </c>
      <c r="AD1680">
        <v>72</v>
      </c>
      <c r="AE1680" s="37">
        <v>3</v>
      </c>
      <c r="AF1680">
        <v>1</v>
      </c>
      <c r="AG1680">
        <v>1</v>
      </c>
      <c r="AH1680">
        <v>1</v>
      </c>
      <c r="AI1680">
        <v>1</v>
      </c>
      <c r="AL1680" t="s">
        <v>29</v>
      </c>
      <c r="AX1680" t="s">
        <v>1390</v>
      </c>
    </row>
    <row r="1681" spans="1:50" hidden="1" x14ac:dyDescent="0.25">
      <c r="A1681" s="26" t="s">
        <v>319</v>
      </c>
      <c r="B1681" s="25" t="s">
        <v>324</v>
      </c>
      <c r="C1681">
        <v>22.9</v>
      </c>
      <c r="D1681">
        <v>23</v>
      </c>
      <c r="E1681" s="106">
        <v>6</v>
      </c>
      <c r="G1681">
        <v>10</v>
      </c>
      <c r="H1681">
        <v>13</v>
      </c>
      <c r="J1681" s="51" t="s">
        <v>52</v>
      </c>
      <c r="K1681" s="63" t="s">
        <v>191</v>
      </c>
      <c r="L1681" s="23" t="s">
        <v>112</v>
      </c>
      <c r="M1681" s="99"/>
      <c r="N1681">
        <v>130</v>
      </c>
      <c r="O1681">
        <v>128</v>
      </c>
      <c r="P1681">
        <v>1111</v>
      </c>
      <c r="S1681">
        <v>16</v>
      </c>
      <c r="U1681" s="33" t="str">
        <f>VLOOKUP(AF1681, method!$A$1:$B$15, 2, 0)</f>
        <v>留後</v>
      </c>
      <c r="V1681">
        <v>1400</v>
      </c>
      <c r="W1681">
        <v>1</v>
      </c>
      <c r="X1681">
        <v>11</v>
      </c>
      <c r="Y1681">
        <v>1</v>
      </c>
      <c r="Z1681">
        <v>26</v>
      </c>
      <c r="AA1681" s="39" t="s">
        <v>430</v>
      </c>
      <c r="AB1681" s="35" t="s">
        <v>370</v>
      </c>
      <c r="AC1681">
        <v>3</v>
      </c>
      <c r="AD1681">
        <v>73</v>
      </c>
      <c r="AE1681" s="37" t="s">
        <v>428</v>
      </c>
      <c r="AF1681">
        <v>13</v>
      </c>
      <c r="AG1681">
        <v>13</v>
      </c>
      <c r="AH1681">
        <v>12</v>
      </c>
      <c r="AI1681">
        <v>7</v>
      </c>
      <c r="AL1681" t="s">
        <v>29</v>
      </c>
      <c r="AX1681" t="s">
        <v>1390</v>
      </c>
    </row>
    <row r="1682" spans="1:50" hidden="1" x14ac:dyDescent="0.25">
      <c r="A1682" s="26" t="s">
        <v>319</v>
      </c>
      <c r="B1682" s="25" t="s">
        <v>324</v>
      </c>
      <c r="C1682">
        <v>9.6300000000000008</v>
      </c>
      <c r="D1682">
        <v>9.73</v>
      </c>
      <c r="E1682">
        <v>5</v>
      </c>
      <c r="G1682">
        <v>10</v>
      </c>
      <c r="H1682">
        <v>7</v>
      </c>
      <c r="J1682" s="51" t="s">
        <v>52</v>
      </c>
      <c r="K1682" s="47" t="s">
        <v>32</v>
      </c>
      <c r="L1682" s="23" t="s">
        <v>112</v>
      </c>
      <c r="M1682" s="99"/>
      <c r="N1682">
        <v>130</v>
      </c>
      <c r="O1682">
        <v>128</v>
      </c>
      <c r="P1682">
        <v>1095</v>
      </c>
      <c r="S1682">
        <v>3.8</v>
      </c>
      <c r="U1682" s="32" t="str">
        <f>VLOOKUP(AF1682, method!$A$1:$B$15, 2, 0)</f>
        <v>中前</v>
      </c>
      <c r="V1682" s="42">
        <v>1200</v>
      </c>
      <c r="W1682">
        <v>1</v>
      </c>
      <c r="X1682">
        <v>20</v>
      </c>
      <c r="Y1682">
        <v>12</v>
      </c>
      <c r="Z1682">
        <v>25</v>
      </c>
      <c r="AA1682" s="39" t="s">
        <v>430</v>
      </c>
      <c r="AB1682" s="35" t="s">
        <v>377</v>
      </c>
      <c r="AC1682">
        <v>3</v>
      </c>
      <c r="AD1682">
        <v>73</v>
      </c>
      <c r="AE1682" s="37">
        <v>3</v>
      </c>
      <c r="AF1682">
        <v>6</v>
      </c>
      <c r="AG1682">
        <v>9</v>
      </c>
      <c r="AH1682">
        <v>5</v>
      </c>
      <c r="AL1682" t="s">
        <v>29</v>
      </c>
      <c r="AX1682" t="s">
        <v>1390</v>
      </c>
    </row>
    <row r="1683" spans="1:50" hidden="1" x14ac:dyDescent="0.25">
      <c r="A1683" s="26" t="s">
        <v>319</v>
      </c>
      <c r="B1683" s="25" t="s">
        <v>324</v>
      </c>
      <c r="C1683">
        <v>10.45</v>
      </c>
      <c r="D1683">
        <v>10.549999999999999</v>
      </c>
      <c r="E1683">
        <v>9</v>
      </c>
      <c r="G1683">
        <v>10</v>
      </c>
      <c r="H1683">
        <v>6</v>
      </c>
      <c r="J1683" s="51" t="s">
        <v>52</v>
      </c>
      <c r="K1683" s="66" t="s">
        <v>356</v>
      </c>
      <c r="L1683" s="23" t="s">
        <v>112</v>
      </c>
      <c r="M1683" s="99"/>
      <c r="N1683">
        <v>130</v>
      </c>
      <c r="O1683">
        <v>132</v>
      </c>
      <c r="P1683">
        <v>1094</v>
      </c>
      <c r="S1683">
        <v>7</v>
      </c>
      <c r="U1683" s="32" t="str">
        <f>VLOOKUP(AF1683, method!$A$1:$B$15, 2, 0)</f>
        <v>中前</v>
      </c>
      <c r="V1683" s="42">
        <v>1200</v>
      </c>
      <c r="W1683">
        <v>1</v>
      </c>
      <c r="X1683">
        <v>10</v>
      </c>
      <c r="Y1683">
        <v>12</v>
      </c>
      <c r="Z1683">
        <v>25</v>
      </c>
      <c r="AA1683" s="40" t="s">
        <v>376</v>
      </c>
      <c r="AB1683" s="35" t="s">
        <v>377</v>
      </c>
      <c r="AC1683">
        <v>3</v>
      </c>
      <c r="AD1683">
        <v>73</v>
      </c>
      <c r="AE1683" s="37" t="s">
        <v>436</v>
      </c>
      <c r="AF1683">
        <v>7</v>
      </c>
      <c r="AG1683">
        <v>6</v>
      </c>
      <c r="AH1683">
        <v>9</v>
      </c>
      <c r="AL1683" t="s">
        <v>29</v>
      </c>
      <c r="AX1683" t="s">
        <v>1390</v>
      </c>
    </row>
    <row r="1684" spans="1:50" hidden="1" x14ac:dyDescent="0.25">
      <c r="A1684" s="26" t="s">
        <v>319</v>
      </c>
      <c r="B1684" s="25" t="s">
        <v>324</v>
      </c>
      <c r="C1684">
        <v>10.9</v>
      </c>
      <c r="D1684">
        <v>11.200000000000001</v>
      </c>
      <c r="E1684">
        <v>4</v>
      </c>
      <c r="G1684">
        <v>10</v>
      </c>
      <c r="H1684">
        <v>1</v>
      </c>
      <c r="J1684" s="51" t="s">
        <v>52</v>
      </c>
      <c r="K1684" s="47" t="s">
        <v>32</v>
      </c>
      <c r="L1684" s="23" t="s">
        <v>112</v>
      </c>
      <c r="M1684" s="99"/>
      <c r="N1684">
        <v>130</v>
      </c>
      <c r="O1684">
        <v>132</v>
      </c>
      <c r="P1684">
        <v>1095</v>
      </c>
      <c r="S1684">
        <v>1.8</v>
      </c>
      <c r="U1684" s="30" t="str">
        <f>VLOOKUP(AF1684, method!$A$1:$B$15, 2, 0)</f>
        <v>放頭</v>
      </c>
      <c r="V1684" s="42">
        <v>1200</v>
      </c>
      <c r="W1684">
        <v>1</v>
      </c>
      <c r="X1684">
        <v>26</v>
      </c>
      <c r="Y1684">
        <v>11</v>
      </c>
      <c r="Z1684">
        <v>25</v>
      </c>
      <c r="AA1684" s="40" t="s">
        <v>398</v>
      </c>
      <c r="AB1684" s="35" t="s">
        <v>370</v>
      </c>
      <c r="AC1684">
        <v>3</v>
      </c>
      <c r="AD1684">
        <v>72</v>
      </c>
      <c r="AE1684" s="38" t="s">
        <v>461</v>
      </c>
      <c r="AF1684">
        <v>3</v>
      </c>
      <c r="AG1684">
        <v>3</v>
      </c>
      <c r="AH1684">
        <v>4</v>
      </c>
      <c r="AL1684" t="s">
        <v>29</v>
      </c>
      <c r="AX1684" t="s">
        <v>1390</v>
      </c>
    </row>
    <row r="1685" spans="1:50" hidden="1" x14ac:dyDescent="0.25">
      <c r="A1685" s="26" t="s">
        <v>319</v>
      </c>
      <c r="B1685" s="25" t="s">
        <v>324</v>
      </c>
      <c r="C1685">
        <v>9.83</v>
      </c>
      <c r="D1685">
        <v>10.130000000000001</v>
      </c>
      <c r="E1685" s="15">
        <v>1</v>
      </c>
      <c r="F1685" s="90"/>
      <c r="G1685">
        <v>10</v>
      </c>
      <c r="H1685">
        <v>7</v>
      </c>
      <c r="J1685" s="51" t="s">
        <v>52</v>
      </c>
      <c r="K1685" s="47" t="s">
        <v>32</v>
      </c>
      <c r="L1685" s="23" t="s">
        <v>112</v>
      </c>
      <c r="M1685" s="99"/>
      <c r="N1685">
        <v>130</v>
      </c>
      <c r="O1685">
        <v>121</v>
      </c>
      <c r="P1685">
        <v>1089</v>
      </c>
      <c r="S1685">
        <v>2.8</v>
      </c>
      <c r="U1685" s="30" t="str">
        <f>VLOOKUP(AF1685, method!$A$1:$B$15, 2, 0)</f>
        <v>放頭</v>
      </c>
      <c r="V1685" s="42">
        <v>1200</v>
      </c>
      <c r="W1685">
        <v>1</v>
      </c>
      <c r="X1685">
        <v>22</v>
      </c>
      <c r="Y1685">
        <v>10</v>
      </c>
      <c r="Z1685">
        <v>25</v>
      </c>
      <c r="AA1685" s="40" t="s">
        <v>426</v>
      </c>
      <c r="AB1685" s="35" t="s">
        <v>377</v>
      </c>
      <c r="AC1685">
        <v>3</v>
      </c>
      <c r="AD1685">
        <v>65</v>
      </c>
      <c r="AE1685" s="38" t="s">
        <v>470</v>
      </c>
      <c r="AF1685">
        <v>2</v>
      </c>
      <c r="AG1685">
        <v>2</v>
      </c>
      <c r="AH1685">
        <v>1</v>
      </c>
      <c r="AL1685" t="s">
        <v>715</v>
      </c>
      <c r="AX1685" t="s">
        <v>1390</v>
      </c>
    </row>
    <row r="1686" spans="1:50" hidden="1" x14ac:dyDescent="0.25">
      <c r="A1686" s="26" t="s">
        <v>319</v>
      </c>
      <c r="B1686" s="25" t="s">
        <v>324</v>
      </c>
      <c r="C1686">
        <v>8.91</v>
      </c>
      <c r="D1686">
        <v>9.2100000000000009</v>
      </c>
      <c r="E1686">
        <v>5</v>
      </c>
      <c r="G1686">
        <v>10</v>
      </c>
      <c r="H1686">
        <v>13</v>
      </c>
      <c r="J1686" s="51" t="s">
        <v>52</v>
      </c>
      <c r="K1686" s="63" t="s">
        <v>191</v>
      </c>
      <c r="L1686" s="23" t="s">
        <v>112</v>
      </c>
      <c r="M1686" s="99"/>
      <c r="N1686">
        <v>130</v>
      </c>
      <c r="O1686">
        <v>120</v>
      </c>
      <c r="P1686">
        <v>1089</v>
      </c>
      <c r="S1686">
        <v>2.4</v>
      </c>
      <c r="U1686" s="30" t="str">
        <f>VLOOKUP(AF1686, method!$A$1:$B$15, 2, 0)</f>
        <v>放頭</v>
      </c>
      <c r="V1686" s="42">
        <v>1200</v>
      </c>
      <c r="W1686">
        <v>1</v>
      </c>
      <c r="X1686">
        <v>1</v>
      </c>
      <c r="Y1686">
        <v>10</v>
      </c>
      <c r="Z1686">
        <v>25</v>
      </c>
      <c r="AA1686" s="39" t="s">
        <v>384</v>
      </c>
      <c r="AB1686" s="35" t="s">
        <v>370</v>
      </c>
      <c r="AC1686">
        <v>3</v>
      </c>
      <c r="AD1686">
        <v>65</v>
      </c>
      <c r="AE1686" s="38" t="s">
        <v>463</v>
      </c>
      <c r="AF1686">
        <v>2</v>
      </c>
      <c r="AG1686">
        <v>2</v>
      </c>
      <c r="AH1686">
        <v>5</v>
      </c>
      <c r="AL1686" t="s">
        <v>66</v>
      </c>
      <c r="AX1686" t="s">
        <v>1390</v>
      </c>
    </row>
    <row r="1687" spans="1:50" hidden="1" x14ac:dyDescent="0.25">
      <c r="A1687" s="26" t="s">
        <v>319</v>
      </c>
      <c r="B1687" s="25" t="s">
        <v>324</v>
      </c>
      <c r="C1687">
        <v>8.64</v>
      </c>
      <c r="D1687">
        <v>9.0399999999999991</v>
      </c>
      <c r="E1687" s="15">
        <v>2</v>
      </c>
      <c r="F1687" s="90"/>
      <c r="G1687">
        <v>10</v>
      </c>
      <c r="H1687">
        <v>5</v>
      </c>
      <c r="J1687" s="51" t="s">
        <v>52</v>
      </c>
      <c r="K1687" s="63" t="s">
        <v>191</v>
      </c>
      <c r="L1687" s="23" t="s">
        <v>112</v>
      </c>
      <c r="M1687" s="99"/>
      <c r="N1687">
        <v>130</v>
      </c>
      <c r="O1687">
        <v>123</v>
      </c>
      <c r="P1687">
        <v>1090</v>
      </c>
      <c r="S1687">
        <v>4.5</v>
      </c>
      <c r="U1687" s="32" t="str">
        <f>VLOOKUP(AF1687, method!$A$1:$B$15, 2, 0)</f>
        <v>中前</v>
      </c>
      <c r="V1687" s="42">
        <v>1200</v>
      </c>
      <c r="W1687">
        <v>1</v>
      </c>
      <c r="X1687">
        <v>7</v>
      </c>
      <c r="Y1687">
        <v>9</v>
      </c>
      <c r="Z1687">
        <v>25</v>
      </c>
      <c r="AA1687" s="39" t="s">
        <v>369</v>
      </c>
      <c r="AB1687" s="35" t="s">
        <v>377</v>
      </c>
      <c r="AC1687">
        <v>3</v>
      </c>
      <c r="AD1687">
        <v>64</v>
      </c>
      <c r="AE1687" s="38" t="s">
        <v>550</v>
      </c>
      <c r="AF1687">
        <v>6</v>
      </c>
      <c r="AG1687">
        <v>6</v>
      </c>
      <c r="AH1687">
        <v>2</v>
      </c>
      <c r="AL1687" t="s">
        <v>297</v>
      </c>
      <c r="AX1687" t="s">
        <v>1390</v>
      </c>
    </row>
    <row r="1688" spans="1:50" hidden="1" x14ac:dyDescent="0.25">
      <c r="A1688" s="26" t="s">
        <v>319</v>
      </c>
      <c r="B1688" s="25" t="s">
        <v>324</v>
      </c>
      <c r="C1688">
        <v>8.9700000000000006</v>
      </c>
      <c r="D1688">
        <v>9.370000000000001</v>
      </c>
      <c r="E1688" s="15">
        <v>3</v>
      </c>
      <c r="F1688" s="90"/>
      <c r="G1688">
        <v>10</v>
      </c>
      <c r="H1688">
        <v>10</v>
      </c>
      <c r="J1688" s="51" t="s">
        <v>52</v>
      </c>
      <c r="K1688" s="59" t="s">
        <v>111</v>
      </c>
      <c r="L1688" s="23" t="s">
        <v>112</v>
      </c>
      <c r="M1688" s="99"/>
      <c r="N1688">
        <v>130</v>
      </c>
      <c r="O1688">
        <v>118</v>
      </c>
      <c r="P1688">
        <v>1091</v>
      </c>
      <c r="S1688">
        <v>7.1</v>
      </c>
      <c r="U1688" s="32" t="str">
        <f>VLOOKUP(AF1688, method!$A$1:$B$15, 2, 0)</f>
        <v>中前</v>
      </c>
      <c r="V1688" s="42">
        <v>1200</v>
      </c>
      <c r="W1688">
        <v>1</v>
      </c>
      <c r="X1688">
        <v>5</v>
      </c>
      <c r="Y1688">
        <v>7</v>
      </c>
      <c r="Z1688">
        <v>25</v>
      </c>
      <c r="AA1688" s="39" t="s">
        <v>430</v>
      </c>
      <c r="AB1688" s="35" t="s">
        <v>370</v>
      </c>
      <c r="AC1688">
        <v>3</v>
      </c>
      <c r="AD1688">
        <v>63</v>
      </c>
      <c r="AE1688" s="38" t="s">
        <v>470</v>
      </c>
      <c r="AF1688">
        <v>4</v>
      </c>
      <c r="AG1688">
        <v>3</v>
      </c>
      <c r="AH1688">
        <v>3</v>
      </c>
      <c r="AL1688" t="s">
        <v>385</v>
      </c>
      <c r="AX1688" t="s">
        <v>1390</v>
      </c>
    </row>
    <row r="1689" spans="1:50" hidden="1" x14ac:dyDescent="0.25">
      <c r="A1689" s="26" t="s">
        <v>319</v>
      </c>
      <c r="B1689" s="25" t="s">
        <v>324</v>
      </c>
      <c r="C1689">
        <v>21.65</v>
      </c>
      <c r="D1689">
        <v>21.95</v>
      </c>
      <c r="E1689">
        <v>6</v>
      </c>
      <c r="G1689">
        <v>10</v>
      </c>
      <c r="H1689">
        <v>13</v>
      </c>
      <c r="J1689" s="51" t="s">
        <v>52</v>
      </c>
      <c r="K1689" s="63" t="s">
        <v>191</v>
      </c>
      <c r="L1689" s="23" t="s">
        <v>112</v>
      </c>
      <c r="M1689" s="99"/>
      <c r="N1689">
        <v>130</v>
      </c>
      <c r="O1689">
        <v>120</v>
      </c>
      <c r="P1689">
        <v>1084</v>
      </c>
      <c r="S1689">
        <v>20</v>
      </c>
      <c r="U1689" s="30" t="str">
        <f>VLOOKUP(AF1689, method!$A$1:$B$15, 2, 0)</f>
        <v>放頭</v>
      </c>
      <c r="V1689">
        <v>1400</v>
      </c>
      <c r="W1689">
        <v>1</v>
      </c>
      <c r="X1689">
        <v>25</v>
      </c>
      <c r="Y1689">
        <v>5</v>
      </c>
      <c r="Z1689">
        <v>25</v>
      </c>
      <c r="AA1689" s="39" t="s">
        <v>369</v>
      </c>
      <c r="AB1689" s="35" t="s">
        <v>377</v>
      </c>
      <c r="AC1689">
        <v>3</v>
      </c>
      <c r="AD1689">
        <v>63</v>
      </c>
      <c r="AE1689" s="37">
        <v>5</v>
      </c>
      <c r="AF1689">
        <v>2</v>
      </c>
      <c r="AG1689">
        <v>3</v>
      </c>
      <c r="AH1689">
        <v>2</v>
      </c>
      <c r="AI1689">
        <v>6</v>
      </c>
      <c r="AL1689" t="s">
        <v>385</v>
      </c>
      <c r="AX1689" t="s">
        <v>1390</v>
      </c>
    </row>
    <row r="1690" spans="1:50" hidden="1" x14ac:dyDescent="0.25">
      <c r="A1690" s="26" t="s">
        <v>319</v>
      </c>
      <c r="B1690" s="25" t="s">
        <v>324</v>
      </c>
      <c r="C1690">
        <v>9.3000000000000007</v>
      </c>
      <c r="D1690">
        <v>9.8000000000000007</v>
      </c>
      <c r="E1690">
        <v>4</v>
      </c>
      <c r="G1690">
        <v>10</v>
      </c>
      <c r="H1690">
        <v>6</v>
      </c>
      <c r="J1690" s="51" t="s">
        <v>52</v>
      </c>
      <c r="K1690" s="63" t="s">
        <v>191</v>
      </c>
      <c r="L1690" s="23" t="s">
        <v>112</v>
      </c>
      <c r="M1690" s="99"/>
      <c r="N1690">
        <v>130</v>
      </c>
      <c r="O1690">
        <v>120</v>
      </c>
      <c r="P1690">
        <v>1071</v>
      </c>
      <c r="S1690">
        <v>3.3</v>
      </c>
      <c r="U1690" s="32" t="str">
        <f>VLOOKUP(AF1690, method!$A$1:$B$15, 2, 0)</f>
        <v>中前</v>
      </c>
      <c r="V1690" s="42">
        <v>1200</v>
      </c>
      <c r="W1690">
        <v>1</v>
      </c>
      <c r="X1690">
        <v>27</v>
      </c>
      <c r="Y1690">
        <v>4</v>
      </c>
      <c r="Z1690">
        <v>25</v>
      </c>
      <c r="AA1690" s="39" t="s">
        <v>369</v>
      </c>
      <c r="AB1690" s="35" t="s">
        <v>377</v>
      </c>
      <c r="AC1690">
        <v>3</v>
      </c>
      <c r="AD1690">
        <v>63</v>
      </c>
      <c r="AE1690" s="38">
        <v>2</v>
      </c>
      <c r="AF1690">
        <v>4</v>
      </c>
      <c r="AG1690">
        <v>4</v>
      </c>
      <c r="AH1690">
        <v>4</v>
      </c>
      <c r="AL1690" t="s">
        <v>385</v>
      </c>
      <c r="AX1690" t="s">
        <v>1390</v>
      </c>
    </row>
    <row r="1691" spans="1:50" hidden="1" x14ac:dyDescent="0.25">
      <c r="A1691" s="26" t="s">
        <v>319</v>
      </c>
      <c r="B1691" s="25" t="s">
        <v>324</v>
      </c>
      <c r="C1691">
        <v>9.16</v>
      </c>
      <c r="D1691">
        <v>8.7600000000000016</v>
      </c>
      <c r="E1691" s="15">
        <v>2</v>
      </c>
      <c r="F1691" s="90"/>
      <c r="G1691">
        <v>10</v>
      </c>
      <c r="H1691">
        <v>14</v>
      </c>
      <c r="J1691" s="51" t="s">
        <v>52</v>
      </c>
      <c r="K1691" s="63" t="s">
        <v>191</v>
      </c>
      <c r="L1691" s="23" t="s">
        <v>112</v>
      </c>
      <c r="M1691" s="99"/>
      <c r="N1691">
        <v>130</v>
      </c>
      <c r="O1691">
        <v>135</v>
      </c>
      <c r="P1691">
        <v>1086</v>
      </c>
      <c r="S1691">
        <v>3.2</v>
      </c>
      <c r="U1691" s="30" t="str">
        <f>VLOOKUP(AF1691, method!$A$1:$B$15, 2, 0)</f>
        <v>放頭</v>
      </c>
      <c r="V1691" s="42">
        <v>1200</v>
      </c>
      <c r="W1691">
        <v>1</v>
      </c>
      <c r="X1691">
        <v>6</v>
      </c>
      <c r="Y1691">
        <v>4</v>
      </c>
      <c r="Z1691">
        <v>25</v>
      </c>
      <c r="AA1691" s="39" t="s">
        <v>390</v>
      </c>
      <c r="AB1691" s="35" t="s">
        <v>377</v>
      </c>
      <c r="AC1691">
        <v>4</v>
      </c>
      <c r="AD1691">
        <v>60</v>
      </c>
      <c r="AE1691" s="38" t="s">
        <v>461</v>
      </c>
      <c r="AF1691">
        <v>2</v>
      </c>
      <c r="AG1691">
        <v>2</v>
      </c>
      <c r="AH1691">
        <v>2</v>
      </c>
      <c r="AL1691" t="s">
        <v>385</v>
      </c>
      <c r="AX1691" t="s">
        <v>1390</v>
      </c>
    </row>
    <row r="1692" spans="1:50" hidden="1" x14ac:dyDescent="0.25">
      <c r="A1692" s="26" t="s">
        <v>319</v>
      </c>
      <c r="B1692" s="25" t="s">
        <v>324</v>
      </c>
      <c r="C1692">
        <v>9.8699999999999992</v>
      </c>
      <c r="D1692">
        <v>9.9699999999999989</v>
      </c>
      <c r="E1692" s="15">
        <v>1</v>
      </c>
      <c r="F1692" s="90"/>
      <c r="G1692">
        <v>10</v>
      </c>
      <c r="H1692">
        <v>12</v>
      </c>
      <c r="J1692" s="51" t="s">
        <v>52</v>
      </c>
      <c r="K1692" s="63" t="s">
        <v>191</v>
      </c>
      <c r="L1692" s="23" t="s">
        <v>112</v>
      </c>
      <c r="M1692" s="99"/>
      <c r="N1692">
        <v>130</v>
      </c>
      <c r="O1692">
        <v>127</v>
      </c>
      <c r="P1692">
        <v>1086</v>
      </c>
      <c r="S1692">
        <v>4.5999999999999996</v>
      </c>
      <c r="U1692" s="30" t="str">
        <f>VLOOKUP(AF1692, method!$A$1:$B$15, 2, 0)</f>
        <v>放頭</v>
      </c>
      <c r="V1692" s="42">
        <v>1200</v>
      </c>
      <c r="W1692">
        <v>1</v>
      </c>
      <c r="X1692">
        <v>9</v>
      </c>
      <c r="Y1692">
        <v>3</v>
      </c>
      <c r="Z1692">
        <v>25</v>
      </c>
      <c r="AA1692" s="39" t="s">
        <v>413</v>
      </c>
      <c r="AB1692" s="35" t="s">
        <v>370</v>
      </c>
      <c r="AC1692">
        <v>4</v>
      </c>
      <c r="AD1692">
        <v>52</v>
      </c>
      <c r="AE1692" s="38" t="s">
        <v>468</v>
      </c>
      <c r="AF1692">
        <v>1</v>
      </c>
      <c r="AG1692">
        <v>1</v>
      </c>
      <c r="AH1692">
        <v>1</v>
      </c>
      <c r="AL1692" t="s">
        <v>385</v>
      </c>
      <c r="AX1692" t="s">
        <v>1390</v>
      </c>
    </row>
    <row r="1693" spans="1:50" x14ac:dyDescent="0.25">
      <c r="A1693" s="26" t="s">
        <v>319</v>
      </c>
      <c r="B1693" s="22" t="s">
        <v>341</v>
      </c>
      <c r="C1693">
        <v>8.9</v>
      </c>
      <c r="D1693">
        <v>8.6</v>
      </c>
      <c r="E1693" s="107">
        <v>1</v>
      </c>
      <c r="F1693" s="90"/>
      <c r="G1693">
        <v>7</v>
      </c>
      <c r="H1693">
        <v>1</v>
      </c>
      <c r="J1693" s="47" t="s">
        <v>32</v>
      </c>
      <c r="K1693" s="47" t="s">
        <v>32</v>
      </c>
      <c r="L1693" s="19" t="s">
        <v>78</v>
      </c>
      <c r="M1693" s="95"/>
      <c r="N1693">
        <v>118</v>
      </c>
      <c r="O1693">
        <v>132</v>
      </c>
      <c r="P1693">
        <v>1086</v>
      </c>
      <c r="S1693">
        <v>3.1</v>
      </c>
      <c r="U1693" s="30" t="str">
        <f>VLOOKUP(AF1693, method!$A$1:$B$15, 2, 0)</f>
        <v>放頭</v>
      </c>
      <c r="V1693" s="42">
        <v>1200</v>
      </c>
      <c r="W1693">
        <v>1</v>
      </c>
      <c r="X1693">
        <v>7</v>
      </c>
      <c r="Y1693">
        <v>6</v>
      </c>
      <c r="Z1693">
        <v>26</v>
      </c>
      <c r="AA1693" s="39" t="s">
        <v>413</v>
      </c>
      <c r="AB1693" s="35" t="s">
        <v>377</v>
      </c>
      <c r="AC1693">
        <v>4</v>
      </c>
      <c r="AD1693">
        <v>55</v>
      </c>
      <c r="AE1693" s="38" t="s">
        <v>550</v>
      </c>
      <c r="AF1693">
        <v>1</v>
      </c>
      <c r="AG1693">
        <v>1</v>
      </c>
      <c r="AH1693">
        <v>1</v>
      </c>
      <c r="AL1693" t="s">
        <v>18</v>
      </c>
    </row>
    <row r="1694" spans="1:50" x14ac:dyDescent="0.25">
      <c r="A1694" s="26" t="s">
        <v>319</v>
      </c>
      <c r="B1694" s="27" t="s">
        <v>327</v>
      </c>
      <c r="C1694">
        <v>8.91</v>
      </c>
      <c r="D1694">
        <v>9.3099999999999987</v>
      </c>
      <c r="E1694" s="106">
        <v>4</v>
      </c>
      <c r="G1694">
        <v>11</v>
      </c>
      <c r="H1694">
        <v>5</v>
      </c>
      <c r="J1694" s="46" t="s">
        <v>351</v>
      </c>
      <c r="K1694" s="54" t="s">
        <v>64</v>
      </c>
      <c r="L1694" s="24" t="s">
        <v>53</v>
      </c>
      <c r="M1694" s="100"/>
      <c r="N1694">
        <v>123</v>
      </c>
      <c r="O1694">
        <v>117</v>
      </c>
      <c r="P1694">
        <v>1209</v>
      </c>
      <c r="S1694">
        <v>11</v>
      </c>
      <c r="U1694" s="30" t="str">
        <f>VLOOKUP(AF1694, method!$A$1:$B$15, 2, 0)</f>
        <v>放頭</v>
      </c>
      <c r="V1694" s="42">
        <v>1200</v>
      </c>
      <c r="W1694">
        <v>1</v>
      </c>
      <c r="X1694">
        <v>25</v>
      </c>
      <c r="Y1694">
        <v>1</v>
      </c>
      <c r="Z1694">
        <v>26</v>
      </c>
      <c r="AA1694" s="39" t="s">
        <v>384</v>
      </c>
      <c r="AB1694" s="35" t="s">
        <v>370</v>
      </c>
      <c r="AC1694">
        <v>3</v>
      </c>
      <c r="AD1694">
        <v>60</v>
      </c>
      <c r="AE1694" s="38" t="s">
        <v>511</v>
      </c>
      <c r="AF1694">
        <v>2</v>
      </c>
      <c r="AG1694">
        <v>2</v>
      </c>
      <c r="AH1694">
        <v>4</v>
      </c>
      <c r="AL1694" t="s">
        <v>39</v>
      </c>
    </row>
    <row r="1695" spans="1:50" x14ac:dyDescent="0.25">
      <c r="A1695" s="26" t="s">
        <v>319</v>
      </c>
      <c r="B1695" s="18" t="s">
        <v>333</v>
      </c>
      <c r="C1695">
        <v>8.92</v>
      </c>
      <c r="D1695">
        <v>8.92</v>
      </c>
      <c r="E1695" s="107">
        <v>2</v>
      </c>
      <c r="F1695" s="90"/>
      <c r="G1695">
        <v>6</v>
      </c>
      <c r="H1695">
        <v>9</v>
      </c>
      <c r="J1695" s="62" t="s">
        <v>154</v>
      </c>
      <c r="K1695" s="62" t="s">
        <v>154</v>
      </c>
      <c r="L1695" s="19" t="s">
        <v>28</v>
      </c>
      <c r="M1695" s="95"/>
      <c r="N1695">
        <v>125</v>
      </c>
      <c r="O1695">
        <v>125</v>
      </c>
      <c r="P1695">
        <v>1217</v>
      </c>
      <c r="S1695">
        <v>16</v>
      </c>
      <c r="U1695" s="33" t="str">
        <f>VLOOKUP(AF1695, method!$A$1:$B$15, 2, 0)</f>
        <v>留後</v>
      </c>
      <c r="V1695" s="42">
        <v>1200</v>
      </c>
      <c r="W1695">
        <v>1</v>
      </c>
      <c r="X1695">
        <v>1</v>
      </c>
      <c r="Y1695">
        <v>7</v>
      </c>
      <c r="Z1695">
        <v>26</v>
      </c>
      <c r="AA1695" s="39" t="s">
        <v>413</v>
      </c>
      <c r="AB1695" s="35" t="s">
        <v>370</v>
      </c>
      <c r="AC1695">
        <v>3</v>
      </c>
      <c r="AD1695">
        <v>70</v>
      </c>
      <c r="AE1695" s="38">
        <v>1</v>
      </c>
      <c r="AF1695">
        <v>11</v>
      </c>
      <c r="AG1695">
        <v>10</v>
      </c>
      <c r="AH1695">
        <v>2</v>
      </c>
      <c r="AL1695" t="s">
        <v>385</v>
      </c>
    </row>
    <row r="1696" spans="1:50" x14ac:dyDescent="0.25">
      <c r="A1696" s="26" t="s">
        <v>319</v>
      </c>
      <c r="B1696" s="26" t="s">
        <v>326</v>
      </c>
      <c r="C1696">
        <v>8.94</v>
      </c>
      <c r="D1696">
        <v>8.74</v>
      </c>
      <c r="E1696" s="106">
        <v>4</v>
      </c>
      <c r="G1696">
        <v>2</v>
      </c>
      <c r="H1696">
        <v>1</v>
      </c>
      <c r="J1696" s="50" t="s">
        <v>46</v>
      </c>
      <c r="K1696" s="47" t="s">
        <v>32</v>
      </c>
      <c r="L1696" s="17" t="s">
        <v>16</v>
      </c>
      <c r="M1696" s="93"/>
      <c r="N1696">
        <v>130</v>
      </c>
      <c r="O1696">
        <v>135</v>
      </c>
      <c r="P1696">
        <v>1206</v>
      </c>
      <c r="S1696">
        <v>5.6</v>
      </c>
      <c r="U1696" s="32" t="str">
        <f>VLOOKUP(AF1696, method!$A$1:$B$15, 2, 0)</f>
        <v>中前</v>
      </c>
      <c r="V1696" s="42">
        <v>1200</v>
      </c>
      <c r="W1696">
        <v>1</v>
      </c>
      <c r="X1696">
        <v>7</v>
      </c>
      <c r="Y1696">
        <v>6</v>
      </c>
      <c r="Z1696">
        <v>26</v>
      </c>
      <c r="AA1696" s="39" t="s">
        <v>413</v>
      </c>
      <c r="AB1696" s="35" t="s">
        <v>377</v>
      </c>
      <c r="AC1696">
        <v>3</v>
      </c>
      <c r="AD1696">
        <v>80</v>
      </c>
      <c r="AE1696" s="38">
        <v>1</v>
      </c>
      <c r="AF1696">
        <v>6</v>
      </c>
      <c r="AG1696">
        <v>5</v>
      </c>
      <c r="AH1696">
        <v>4</v>
      </c>
      <c r="AL1696" t="s">
        <v>18</v>
      </c>
    </row>
    <row r="1697" spans="1:50" hidden="1" x14ac:dyDescent="0.25">
      <c r="A1697" s="26" t="s">
        <v>319</v>
      </c>
      <c r="B1697" s="26" t="s">
        <v>326</v>
      </c>
      <c r="C1697">
        <v>10.82</v>
      </c>
      <c r="D1697">
        <v>10.92</v>
      </c>
      <c r="E1697">
        <v>10</v>
      </c>
      <c r="G1697">
        <v>2</v>
      </c>
      <c r="H1697">
        <v>10</v>
      </c>
      <c r="J1697" s="50" t="s">
        <v>46</v>
      </c>
      <c r="K1697" s="44" t="s">
        <v>347</v>
      </c>
      <c r="L1697" s="17" t="s">
        <v>16</v>
      </c>
      <c r="M1697" s="93"/>
      <c r="N1697">
        <v>130</v>
      </c>
      <c r="O1697">
        <v>115</v>
      </c>
      <c r="P1697">
        <v>1207</v>
      </c>
      <c r="S1697">
        <v>17</v>
      </c>
      <c r="U1697" s="32" t="str">
        <f>VLOOKUP(AF1697, method!$A$1:$B$15, 2, 0)</f>
        <v>中前</v>
      </c>
      <c r="V1697" s="42">
        <v>1200</v>
      </c>
      <c r="W1697">
        <v>1</v>
      </c>
      <c r="X1697">
        <v>18</v>
      </c>
      <c r="Y1697">
        <v>3</v>
      </c>
      <c r="Z1697">
        <v>26</v>
      </c>
      <c r="AA1697" s="40" t="s">
        <v>376</v>
      </c>
      <c r="AB1697" s="35" t="s">
        <v>370</v>
      </c>
      <c r="AC1697">
        <v>2</v>
      </c>
      <c r="AD1697">
        <v>82</v>
      </c>
      <c r="AE1697" s="37">
        <v>13</v>
      </c>
      <c r="AF1697">
        <v>5</v>
      </c>
      <c r="AG1697">
        <v>7</v>
      </c>
      <c r="AH1697">
        <v>10</v>
      </c>
      <c r="AL1697" t="s">
        <v>18</v>
      </c>
      <c r="AX1697" t="s">
        <v>1390</v>
      </c>
    </row>
    <row r="1698" spans="1:50" hidden="1" x14ac:dyDescent="0.25">
      <c r="A1698" s="26" t="s">
        <v>319</v>
      </c>
      <c r="B1698" s="26" t="s">
        <v>326</v>
      </c>
      <c r="C1698">
        <v>21.98</v>
      </c>
      <c r="D1698">
        <v>22.38</v>
      </c>
      <c r="E1698" s="106">
        <v>4</v>
      </c>
      <c r="G1698">
        <v>2</v>
      </c>
      <c r="H1698">
        <v>1</v>
      </c>
      <c r="J1698" s="50" t="s">
        <v>46</v>
      </c>
      <c r="K1698" s="44" t="s">
        <v>347</v>
      </c>
      <c r="L1698" s="17" t="s">
        <v>16</v>
      </c>
      <c r="M1698" s="93"/>
      <c r="N1698">
        <v>130</v>
      </c>
      <c r="O1698">
        <v>119</v>
      </c>
      <c r="P1698">
        <v>1209</v>
      </c>
      <c r="S1698">
        <v>6.2</v>
      </c>
      <c r="U1698" s="30" t="str">
        <f>VLOOKUP(AF1698, method!$A$1:$B$15, 2, 0)</f>
        <v>放頭</v>
      </c>
      <c r="V1698">
        <v>1400</v>
      </c>
      <c r="W1698">
        <v>1</v>
      </c>
      <c r="X1698">
        <v>1</v>
      </c>
      <c r="Y1698">
        <v>3</v>
      </c>
      <c r="Z1698">
        <v>26</v>
      </c>
      <c r="AA1698" s="39" t="s">
        <v>390</v>
      </c>
      <c r="AB1698" s="35" t="s">
        <v>377</v>
      </c>
      <c r="AC1698">
        <v>2</v>
      </c>
      <c r="AD1698">
        <v>82</v>
      </c>
      <c r="AE1698" s="38" t="s">
        <v>550</v>
      </c>
      <c r="AF1698">
        <v>3</v>
      </c>
      <c r="AG1698">
        <v>3</v>
      </c>
      <c r="AH1698">
        <v>3</v>
      </c>
      <c r="AI1698">
        <v>4</v>
      </c>
      <c r="AL1698" t="s">
        <v>18</v>
      </c>
      <c r="AX1698" t="s">
        <v>1390</v>
      </c>
    </row>
    <row r="1699" spans="1:50" x14ac:dyDescent="0.25">
      <c r="A1699" s="26" t="s">
        <v>319</v>
      </c>
      <c r="B1699" s="27" t="s">
        <v>327</v>
      </c>
      <c r="C1699">
        <v>9</v>
      </c>
      <c r="D1699">
        <v>9.1</v>
      </c>
      <c r="E1699" s="106">
        <v>4</v>
      </c>
      <c r="G1699">
        <v>11</v>
      </c>
      <c r="H1699">
        <v>6</v>
      </c>
      <c r="J1699" s="46" t="s">
        <v>351</v>
      </c>
      <c r="K1699" s="54" t="s">
        <v>64</v>
      </c>
      <c r="L1699" s="24" t="s">
        <v>53</v>
      </c>
      <c r="M1699" s="100"/>
      <c r="N1699">
        <v>123</v>
      </c>
      <c r="O1699">
        <v>125</v>
      </c>
      <c r="P1699">
        <v>1206</v>
      </c>
      <c r="S1699">
        <v>7.7</v>
      </c>
      <c r="U1699" s="32" t="str">
        <f>VLOOKUP(AF1699, method!$A$1:$B$15, 2, 0)</f>
        <v>中前</v>
      </c>
      <c r="V1699" s="42">
        <v>1200</v>
      </c>
      <c r="W1699">
        <v>1</v>
      </c>
      <c r="X1699">
        <v>29</v>
      </c>
      <c r="Y1699">
        <v>3</v>
      </c>
      <c r="Z1699">
        <v>26</v>
      </c>
      <c r="AA1699" s="39" t="s">
        <v>384</v>
      </c>
      <c r="AB1699" s="35" t="s">
        <v>370</v>
      </c>
      <c r="AC1699">
        <v>3</v>
      </c>
      <c r="AD1699">
        <v>68</v>
      </c>
      <c r="AE1699" s="37" t="s">
        <v>531</v>
      </c>
      <c r="AF1699">
        <v>5</v>
      </c>
      <c r="AG1699">
        <v>6</v>
      </c>
      <c r="AH1699">
        <v>4</v>
      </c>
      <c r="AL1699" t="s">
        <v>39</v>
      </c>
    </row>
    <row r="1700" spans="1:50" x14ac:dyDescent="0.25">
      <c r="A1700" s="26" t="s">
        <v>319</v>
      </c>
      <c r="B1700" s="21" t="s">
        <v>339</v>
      </c>
      <c r="C1700">
        <v>9.16</v>
      </c>
      <c r="D1700">
        <v>9.06</v>
      </c>
      <c r="E1700" s="106">
        <v>8</v>
      </c>
      <c r="G1700">
        <v>9</v>
      </c>
      <c r="H1700">
        <v>9</v>
      </c>
      <c r="J1700" s="63" t="s">
        <v>191</v>
      </c>
      <c r="K1700" s="63" t="s">
        <v>191</v>
      </c>
      <c r="L1700" s="25" t="s">
        <v>138</v>
      </c>
      <c r="M1700" s="101"/>
      <c r="N1700">
        <v>119</v>
      </c>
      <c r="O1700">
        <v>121</v>
      </c>
      <c r="P1700">
        <v>1045</v>
      </c>
      <c r="S1700">
        <v>37</v>
      </c>
      <c r="U1700" s="31" t="str">
        <f>VLOOKUP(AF1700, method!$A$1:$B$15, 2, 0)</f>
        <v>中後</v>
      </c>
      <c r="V1700" s="42">
        <v>1200</v>
      </c>
      <c r="W1700">
        <v>1</v>
      </c>
      <c r="X1700">
        <v>27</v>
      </c>
      <c r="Y1700">
        <v>6</v>
      </c>
      <c r="Z1700">
        <v>26</v>
      </c>
      <c r="AA1700" s="39" t="s">
        <v>394</v>
      </c>
      <c r="AB1700" s="35" t="s">
        <v>377</v>
      </c>
      <c r="AC1700">
        <v>3</v>
      </c>
      <c r="AD1700">
        <v>65</v>
      </c>
      <c r="AE1700" s="37" t="s">
        <v>467</v>
      </c>
      <c r="AF1700">
        <v>10</v>
      </c>
      <c r="AG1700">
        <v>12</v>
      </c>
      <c r="AH1700">
        <v>8</v>
      </c>
      <c r="AL1700" t="s">
        <v>385</v>
      </c>
    </row>
    <row r="1701" spans="1:50" hidden="1" x14ac:dyDescent="0.25">
      <c r="A1701" s="26" t="s">
        <v>319</v>
      </c>
      <c r="B1701" s="26" t="s">
        <v>326</v>
      </c>
      <c r="C1701">
        <v>9.5399999999999991</v>
      </c>
      <c r="D1701">
        <v>9.94</v>
      </c>
      <c r="E1701">
        <v>4</v>
      </c>
      <c r="G1701">
        <v>2</v>
      </c>
      <c r="H1701">
        <v>2</v>
      </c>
      <c r="J1701" s="50" t="s">
        <v>46</v>
      </c>
      <c r="K1701" s="74" t="s">
        <v>357</v>
      </c>
      <c r="L1701" s="17" t="s">
        <v>16</v>
      </c>
      <c r="M1701" s="93"/>
      <c r="N1701">
        <v>130</v>
      </c>
      <c r="O1701">
        <v>118</v>
      </c>
      <c r="P1701">
        <v>1197</v>
      </c>
      <c r="S1701">
        <v>3.8</v>
      </c>
      <c r="U1701" s="32" t="str">
        <f>VLOOKUP(AF1701, method!$A$1:$B$15, 2, 0)</f>
        <v>中前</v>
      </c>
      <c r="V1701" s="42">
        <v>1200</v>
      </c>
      <c r="W1701">
        <v>1</v>
      </c>
      <c r="X1701">
        <v>14</v>
      </c>
      <c r="Y1701">
        <v>1</v>
      </c>
      <c r="Z1701">
        <v>26</v>
      </c>
      <c r="AA1701" s="40" t="s">
        <v>426</v>
      </c>
      <c r="AB1701" s="35" t="s">
        <v>377</v>
      </c>
      <c r="AC1701">
        <v>2</v>
      </c>
      <c r="AD1701">
        <v>82</v>
      </c>
      <c r="AE1701" s="38" t="s">
        <v>511</v>
      </c>
      <c r="AF1701">
        <v>6</v>
      </c>
      <c r="AG1701">
        <v>7</v>
      </c>
      <c r="AH1701">
        <v>4</v>
      </c>
      <c r="AL1701" t="s">
        <v>18</v>
      </c>
      <c r="AX1701" t="s">
        <v>1390</v>
      </c>
    </row>
    <row r="1702" spans="1:50" hidden="1" x14ac:dyDescent="0.25">
      <c r="A1702" s="26" t="s">
        <v>319</v>
      </c>
      <c r="B1702" s="26" t="s">
        <v>326</v>
      </c>
      <c r="C1702">
        <v>21.3</v>
      </c>
      <c r="D1702">
        <v>21.8</v>
      </c>
      <c r="E1702" s="106">
        <v>7</v>
      </c>
      <c r="G1702">
        <v>2</v>
      </c>
      <c r="H1702">
        <v>5</v>
      </c>
      <c r="J1702" s="50" t="s">
        <v>46</v>
      </c>
      <c r="K1702" s="62" t="s">
        <v>154</v>
      </c>
      <c r="L1702" s="17" t="s">
        <v>16</v>
      </c>
      <c r="M1702" s="93"/>
      <c r="N1702">
        <v>130</v>
      </c>
      <c r="O1702">
        <v>116</v>
      </c>
      <c r="P1702">
        <v>1203</v>
      </c>
      <c r="S1702">
        <v>25</v>
      </c>
      <c r="U1702" s="30" t="str">
        <f>VLOOKUP(AF1702, method!$A$1:$B$15, 2, 0)</f>
        <v>放頭</v>
      </c>
      <c r="V1702">
        <v>1400</v>
      </c>
      <c r="W1702">
        <v>1</v>
      </c>
      <c r="X1702">
        <v>1</v>
      </c>
      <c r="Y1702">
        <v>1</v>
      </c>
      <c r="Z1702">
        <v>26</v>
      </c>
      <c r="AA1702" s="39" t="s">
        <v>390</v>
      </c>
      <c r="AB1702" s="35" t="s">
        <v>377</v>
      </c>
      <c r="AC1702" t="s">
        <v>644</v>
      </c>
      <c r="AD1702">
        <v>82</v>
      </c>
      <c r="AE1702" s="38" t="s">
        <v>517</v>
      </c>
      <c r="AF1702">
        <v>2</v>
      </c>
      <c r="AG1702">
        <v>2</v>
      </c>
      <c r="AH1702">
        <v>2</v>
      </c>
      <c r="AI1702">
        <v>7</v>
      </c>
      <c r="AL1702" t="s">
        <v>18</v>
      </c>
      <c r="AX1702" t="s">
        <v>1390</v>
      </c>
    </row>
    <row r="1703" spans="1:50" hidden="1" x14ac:dyDescent="0.25">
      <c r="A1703" s="26" t="s">
        <v>319</v>
      </c>
      <c r="B1703" s="26" t="s">
        <v>326</v>
      </c>
      <c r="C1703">
        <v>22.27</v>
      </c>
      <c r="D1703">
        <v>22.57</v>
      </c>
      <c r="E1703">
        <v>7</v>
      </c>
      <c r="G1703">
        <v>2</v>
      </c>
      <c r="H1703">
        <v>7</v>
      </c>
      <c r="J1703" s="50" t="s">
        <v>46</v>
      </c>
      <c r="K1703" s="54" t="s">
        <v>64</v>
      </c>
      <c r="L1703" s="17" t="s">
        <v>16</v>
      </c>
      <c r="M1703" s="93"/>
      <c r="N1703">
        <v>130</v>
      </c>
      <c r="O1703">
        <v>115</v>
      </c>
      <c r="P1703">
        <v>1197</v>
      </c>
      <c r="S1703">
        <v>20</v>
      </c>
      <c r="U1703" s="30" t="str">
        <f>VLOOKUP(AF1703, method!$A$1:$B$15, 2, 0)</f>
        <v>放頭</v>
      </c>
      <c r="V1703">
        <v>1400</v>
      </c>
      <c r="W1703">
        <v>1</v>
      </c>
      <c r="X1703">
        <v>14</v>
      </c>
      <c r="Y1703">
        <v>12</v>
      </c>
      <c r="Z1703">
        <v>25</v>
      </c>
      <c r="AA1703" s="39" t="s">
        <v>369</v>
      </c>
      <c r="AB1703" s="35" t="s">
        <v>377</v>
      </c>
      <c r="AC1703">
        <v>2</v>
      </c>
      <c r="AD1703">
        <v>83</v>
      </c>
      <c r="AE1703" s="38" t="s">
        <v>468</v>
      </c>
      <c r="AF1703">
        <v>2</v>
      </c>
      <c r="AG1703">
        <v>4</v>
      </c>
      <c r="AH1703">
        <v>3</v>
      </c>
      <c r="AI1703">
        <v>7</v>
      </c>
      <c r="AL1703" t="s">
        <v>18</v>
      </c>
      <c r="AX1703" t="s">
        <v>1390</v>
      </c>
    </row>
    <row r="1704" spans="1:50" hidden="1" x14ac:dyDescent="0.25">
      <c r="A1704" s="26" t="s">
        <v>319</v>
      </c>
      <c r="B1704" s="26" t="s">
        <v>326</v>
      </c>
      <c r="C1704">
        <v>39.450000000000003</v>
      </c>
      <c r="D1704">
        <v>39.450000000000003</v>
      </c>
      <c r="E1704">
        <v>8</v>
      </c>
      <c r="G1704">
        <v>2</v>
      </c>
      <c r="H1704">
        <v>6</v>
      </c>
      <c r="J1704" s="50" t="s">
        <v>46</v>
      </c>
      <c r="K1704" s="50" t="s">
        <v>46</v>
      </c>
      <c r="L1704" s="17" t="s">
        <v>16</v>
      </c>
      <c r="M1704" s="93"/>
      <c r="N1704">
        <v>130</v>
      </c>
      <c r="O1704">
        <v>124</v>
      </c>
      <c r="P1704">
        <v>1215</v>
      </c>
      <c r="S1704">
        <v>10</v>
      </c>
      <c r="U1704" s="30" t="str">
        <f>VLOOKUP(AF1704, method!$A$1:$B$15, 2, 0)</f>
        <v>放頭</v>
      </c>
      <c r="V1704">
        <v>1650</v>
      </c>
      <c r="W1704">
        <v>1</v>
      </c>
      <c r="X1704">
        <v>12</v>
      </c>
      <c r="Y1704">
        <v>11</v>
      </c>
      <c r="Z1704">
        <v>25</v>
      </c>
      <c r="AA1704" s="40" t="s">
        <v>376</v>
      </c>
      <c r="AB1704" s="35" t="s">
        <v>370</v>
      </c>
      <c r="AC1704">
        <v>2</v>
      </c>
      <c r="AD1704">
        <v>85</v>
      </c>
      <c r="AE1704" s="37" t="s">
        <v>471</v>
      </c>
      <c r="AF1704">
        <v>2</v>
      </c>
      <c r="AG1704">
        <v>2</v>
      </c>
      <c r="AH1704">
        <v>2</v>
      </c>
      <c r="AI1704">
        <v>8</v>
      </c>
      <c r="AL1704" t="s">
        <v>18</v>
      </c>
      <c r="AX1704" t="s">
        <v>1390</v>
      </c>
    </row>
    <row r="1705" spans="1:50" hidden="1" x14ac:dyDescent="0.25">
      <c r="A1705" s="26" t="s">
        <v>319</v>
      </c>
      <c r="B1705" s="26" t="s">
        <v>326</v>
      </c>
      <c r="C1705">
        <v>9.6199999999999992</v>
      </c>
      <c r="D1705">
        <v>9.8199999999999985</v>
      </c>
      <c r="E1705">
        <v>5</v>
      </c>
      <c r="G1705">
        <v>2</v>
      </c>
      <c r="H1705">
        <v>4</v>
      </c>
      <c r="J1705" s="50" t="s">
        <v>46</v>
      </c>
      <c r="K1705" s="44" t="s">
        <v>347</v>
      </c>
      <c r="L1705" s="17" t="s">
        <v>16</v>
      </c>
      <c r="M1705" s="93"/>
      <c r="N1705">
        <v>130</v>
      </c>
      <c r="O1705">
        <v>123</v>
      </c>
      <c r="P1705">
        <v>1221</v>
      </c>
      <c r="S1705">
        <v>11</v>
      </c>
      <c r="U1705" s="31" t="str">
        <f>VLOOKUP(AF1705, method!$A$1:$B$15, 2, 0)</f>
        <v>中後</v>
      </c>
      <c r="V1705" s="42">
        <v>1200</v>
      </c>
      <c r="W1705">
        <v>1</v>
      </c>
      <c r="X1705">
        <v>2</v>
      </c>
      <c r="Y1705">
        <v>11</v>
      </c>
      <c r="Z1705">
        <v>25</v>
      </c>
      <c r="AA1705" s="40" t="s">
        <v>398</v>
      </c>
      <c r="AB1705" s="35" t="s">
        <v>370</v>
      </c>
      <c r="AC1705">
        <v>2</v>
      </c>
      <c r="AD1705">
        <v>87</v>
      </c>
      <c r="AE1705" s="37" t="s">
        <v>440</v>
      </c>
      <c r="AF1705">
        <v>9</v>
      </c>
      <c r="AG1705">
        <v>9</v>
      </c>
      <c r="AH1705">
        <v>5</v>
      </c>
      <c r="AL1705" t="s">
        <v>18</v>
      </c>
      <c r="AX1705" t="s">
        <v>1390</v>
      </c>
    </row>
    <row r="1706" spans="1:50" hidden="1" x14ac:dyDescent="0.25">
      <c r="A1706" s="26" t="s">
        <v>319</v>
      </c>
      <c r="B1706" s="26" t="s">
        <v>326</v>
      </c>
      <c r="C1706">
        <v>21.29</v>
      </c>
      <c r="D1706">
        <v>21.49</v>
      </c>
      <c r="E1706">
        <v>6</v>
      </c>
      <c r="G1706">
        <v>2</v>
      </c>
      <c r="H1706">
        <v>2</v>
      </c>
      <c r="J1706" s="50" t="s">
        <v>46</v>
      </c>
      <c r="K1706" s="44" t="s">
        <v>347</v>
      </c>
      <c r="L1706" s="17" t="s">
        <v>16</v>
      </c>
      <c r="M1706" s="93"/>
      <c r="N1706">
        <v>130</v>
      </c>
      <c r="O1706">
        <v>124</v>
      </c>
      <c r="P1706">
        <v>1202</v>
      </c>
      <c r="S1706">
        <v>12</v>
      </c>
      <c r="U1706" s="30" t="str">
        <f>VLOOKUP(AF1706, method!$A$1:$B$15, 2, 0)</f>
        <v>放頭</v>
      </c>
      <c r="V1706">
        <v>1400</v>
      </c>
      <c r="W1706">
        <v>1</v>
      </c>
      <c r="X1706">
        <v>1</v>
      </c>
      <c r="Y1706">
        <v>10</v>
      </c>
      <c r="Z1706">
        <v>25</v>
      </c>
      <c r="AA1706" s="39" t="s">
        <v>384</v>
      </c>
      <c r="AB1706" s="35" t="s">
        <v>370</v>
      </c>
      <c r="AC1706">
        <v>2</v>
      </c>
      <c r="AD1706">
        <v>88</v>
      </c>
      <c r="AE1706" s="38">
        <v>2</v>
      </c>
      <c r="AF1706">
        <v>1</v>
      </c>
      <c r="AG1706">
        <v>2</v>
      </c>
      <c r="AH1706">
        <v>5</v>
      </c>
      <c r="AI1706">
        <v>6</v>
      </c>
      <c r="AL1706" t="s">
        <v>18</v>
      </c>
      <c r="AX1706" t="s">
        <v>1390</v>
      </c>
    </row>
    <row r="1707" spans="1:50" hidden="1" x14ac:dyDescent="0.25">
      <c r="A1707" s="26" t="s">
        <v>319</v>
      </c>
      <c r="B1707" s="26" t="s">
        <v>326</v>
      </c>
      <c r="C1707">
        <v>21.32</v>
      </c>
      <c r="D1707">
        <v>21.62</v>
      </c>
      <c r="E1707" s="15">
        <v>3</v>
      </c>
      <c r="F1707" s="90"/>
      <c r="G1707">
        <v>2</v>
      </c>
      <c r="H1707">
        <v>3</v>
      </c>
      <c r="J1707" s="50" t="s">
        <v>46</v>
      </c>
      <c r="K1707" s="44" t="s">
        <v>347</v>
      </c>
      <c r="L1707" s="17" t="s">
        <v>16</v>
      </c>
      <c r="M1707" s="93"/>
      <c r="N1707">
        <v>130</v>
      </c>
      <c r="O1707">
        <v>122</v>
      </c>
      <c r="P1707">
        <v>1201</v>
      </c>
      <c r="S1707">
        <v>38</v>
      </c>
      <c r="U1707" s="30" t="str">
        <f>VLOOKUP(AF1707, method!$A$1:$B$15, 2, 0)</f>
        <v>放頭</v>
      </c>
      <c r="V1707">
        <v>1400</v>
      </c>
      <c r="W1707">
        <v>1</v>
      </c>
      <c r="X1707">
        <v>1</v>
      </c>
      <c r="Y1707">
        <v>7</v>
      </c>
      <c r="Z1707">
        <v>25</v>
      </c>
      <c r="AA1707" s="39" t="s">
        <v>413</v>
      </c>
      <c r="AB1707" s="35" t="s">
        <v>377</v>
      </c>
      <c r="AC1707">
        <v>2</v>
      </c>
      <c r="AD1707">
        <v>88</v>
      </c>
      <c r="AE1707" s="38" t="s">
        <v>468</v>
      </c>
      <c r="AF1707">
        <v>2</v>
      </c>
      <c r="AG1707">
        <v>3</v>
      </c>
      <c r="AH1707">
        <v>2</v>
      </c>
      <c r="AI1707">
        <v>3</v>
      </c>
      <c r="AL1707" t="s">
        <v>18</v>
      </c>
      <c r="AX1707" t="s">
        <v>1390</v>
      </c>
    </row>
    <row r="1708" spans="1:50" hidden="1" x14ac:dyDescent="0.25">
      <c r="A1708" s="26" t="s">
        <v>319</v>
      </c>
      <c r="B1708" s="26" t="s">
        <v>326</v>
      </c>
      <c r="C1708">
        <v>8.57</v>
      </c>
      <c r="D1708">
        <v>8.9700000000000006</v>
      </c>
      <c r="E1708">
        <v>7</v>
      </c>
      <c r="G1708">
        <v>2</v>
      </c>
      <c r="H1708">
        <v>3</v>
      </c>
      <c r="J1708" s="50" t="s">
        <v>46</v>
      </c>
      <c r="K1708" s="44" t="s">
        <v>347</v>
      </c>
      <c r="L1708" s="17" t="s">
        <v>16</v>
      </c>
      <c r="M1708" s="93"/>
      <c r="N1708">
        <v>130</v>
      </c>
      <c r="O1708">
        <v>118</v>
      </c>
      <c r="P1708">
        <v>1202</v>
      </c>
      <c r="S1708">
        <v>11</v>
      </c>
      <c r="U1708" s="31" t="str">
        <f>VLOOKUP(AF1708, method!$A$1:$B$15, 2, 0)</f>
        <v>中後</v>
      </c>
      <c r="V1708" s="42">
        <v>1200</v>
      </c>
      <c r="W1708">
        <v>1</v>
      </c>
      <c r="X1708">
        <v>14</v>
      </c>
      <c r="Y1708">
        <v>6</v>
      </c>
      <c r="Z1708">
        <v>25</v>
      </c>
      <c r="AA1708" s="39" t="s">
        <v>430</v>
      </c>
      <c r="AB1708" s="35" t="s">
        <v>377</v>
      </c>
      <c r="AC1708">
        <v>2</v>
      </c>
      <c r="AD1708">
        <v>89</v>
      </c>
      <c r="AE1708" s="37" t="s">
        <v>436</v>
      </c>
      <c r="AF1708">
        <v>8</v>
      </c>
      <c r="AG1708">
        <v>8</v>
      </c>
      <c r="AH1708">
        <v>7</v>
      </c>
      <c r="AL1708" t="s">
        <v>18</v>
      </c>
      <c r="AX1708" t="s">
        <v>1390</v>
      </c>
    </row>
    <row r="1709" spans="1:50" hidden="1" x14ac:dyDescent="0.25">
      <c r="A1709" s="26" t="s">
        <v>319</v>
      </c>
      <c r="B1709" s="26" t="s">
        <v>326</v>
      </c>
      <c r="C1709">
        <v>10.32</v>
      </c>
      <c r="D1709">
        <v>10.32</v>
      </c>
      <c r="E1709">
        <v>8</v>
      </c>
      <c r="G1709">
        <v>2</v>
      </c>
      <c r="H1709">
        <v>9</v>
      </c>
      <c r="J1709" s="50" t="s">
        <v>46</v>
      </c>
      <c r="K1709" s="44" t="s">
        <v>347</v>
      </c>
      <c r="L1709" s="17" t="s">
        <v>16</v>
      </c>
      <c r="M1709" s="93"/>
      <c r="N1709">
        <v>130</v>
      </c>
      <c r="O1709">
        <v>125</v>
      </c>
      <c r="P1709">
        <v>1208</v>
      </c>
      <c r="S1709">
        <v>18</v>
      </c>
      <c r="U1709" s="32" t="str">
        <f>VLOOKUP(AF1709, method!$A$1:$B$15, 2, 0)</f>
        <v>中前</v>
      </c>
      <c r="V1709" s="42">
        <v>1200</v>
      </c>
      <c r="W1709">
        <v>1</v>
      </c>
      <c r="X1709">
        <v>4</v>
      </c>
      <c r="Y1709">
        <v>6</v>
      </c>
      <c r="Z1709">
        <v>25</v>
      </c>
      <c r="AA1709" s="40" t="s">
        <v>376</v>
      </c>
      <c r="AB1709" s="36" t="s">
        <v>459</v>
      </c>
      <c r="AC1709">
        <v>2</v>
      </c>
      <c r="AD1709">
        <v>89</v>
      </c>
      <c r="AE1709" s="37" t="s">
        <v>467</v>
      </c>
      <c r="AF1709">
        <v>7</v>
      </c>
      <c r="AG1709">
        <v>7</v>
      </c>
      <c r="AH1709">
        <v>8</v>
      </c>
      <c r="AL1709" t="s">
        <v>18</v>
      </c>
      <c r="AX1709" t="s">
        <v>1390</v>
      </c>
    </row>
    <row r="1710" spans="1:50" hidden="1" x14ac:dyDescent="0.25">
      <c r="A1710" s="26" t="s">
        <v>319</v>
      </c>
      <c r="B1710" s="26" t="s">
        <v>326</v>
      </c>
      <c r="C1710">
        <v>9.17</v>
      </c>
      <c r="D1710">
        <v>9.17</v>
      </c>
      <c r="E1710">
        <v>10</v>
      </c>
      <c r="G1710">
        <v>2</v>
      </c>
      <c r="H1710">
        <v>10</v>
      </c>
      <c r="J1710" s="50" t="s">
        <v>46</v>
      </c>
      <c r="K1710" s="44" t="s">
        <v>347</v>
      </c>
      <c r="L1710" s="17" t="s">
        <v>16</v>
      </c>
      <c r="M1710" s="93"/>
      <c r="N1710">
        <v>130</v>
      </c>
      <c r="O1710">
        <v>118</v>
      </c>
      <c r="P1710">
        <v>1203</v>
      </c>
      <c r="S1710">
        <v>18</v>
      </c>
      <c r="U1710" s="33" t="str">
        <f>VLOOKUP(AF1710, method!$A$1:$B$15, 2, 0)</f>
        <v>留後</v>
      </c>
      <c r="V1710" s="42">
        <v>1200</v>
      </c>
      <c r="W1710">
        <v>1</v>
      </c>
      <c r="X1710">
        <v>10</v>
      </c>
      <c r="Y1710">
        <v>5</v>
      </c>
      <c r="Z1710">
        <v>25</v>
      </c>
      <c r="AA1710" s="39" t="s">
        <v>413</v>
      </c>
      <c r="AB1710" s="35" t="s">
        <v>377</v>
      </c>
      <c r="AC1710">
        <v>2</v>
      </c>
      <c r="AD1710">
        <v>89</v>
      </c>
      <c r="AE1710" s="37" t="s">
        <v>440</v>
      </c>
      <c r="AF1710">
        <v>11</v>
      </c>
      <c r="AG1710">
        <v>11</v>
      </c>
      <c r="AH1710">
        <v>10</v>
      </c>
      <c r="AL1710" t="s">
        <v>18</v>
      </c>
      <c r="AX1710" t="s">
        <v>1390</v>
      </c>
    </row>
    <row r="1711" spans="1:50" hidden="1" x14ac:dyDescent="0.25">
      <c r="A1711" s="26" t="s">
        <v>319</v>
      </c>
      <c r="B1711" s="26" t="s">
        <v>326</v>
      </c>
      <c r="C1711">
        <v>8.3699999999999992</v>
      </c>
      <c r="D1711">
        <v>8.57</v>
      </c>
      <c r="E1711" s="15">
        <v>1</v>
      </c>
      <c r="F1711" s="90"/>
      <c r="G1711">
        <v>2</v>
      </c>
      <c r="H1711">
        <v>6</v>
      </c>
      <c r="J1711" s="50" t="s">
        <v>46</v>
      </c>
      <c r="K1711" s="44" t="s">
        <v>347</v>
      </c>
      <c r="L1711" s="17" t="s">
        <v>16</v>
      </c>
      <c r="M1711" s="93"/>
      <c r="N1711">
        <v>130</v>
      </c>
      <c r="O1711">
        <v>117</v>
      </c>
      <c r="P1711">
        <v>1203</v>
      </c>
      <c r="S1711">
        <v>9.3000000000000007</v>
      </c>
      <c r="U1711" s="30" t="str">
        <f>VLOOKUP(AF1711, method!$A$1:$B$15, 2, 0)</f>
        <v>放頭</v>
      </c>
      <c r="V1711" s="42">
        <v>1200</v>
      </c>
      <c r="W1711">
        <v>1</v>
      </c>
      <c r="X1711">
        <v>13</v>
      </c>
      <c r="Y1711">
        <v>4</v>
      </c>
      <c r="Z1711">
        <v>25</v>
      </c>
      <c r="AA1711" s="39" t="s">
        <v>413</v>
      </c>
      <c r="AB1711" s="35" t="s">
        <v>377</v>
      </c>
      <c r="AC1711">
        <v>2</v>
      </c>
      <c r="AD1711">
        <v>82</v>
      </c>
      <c r="AE1711" s="38" t="s">
        <v>463</v>
      </c>
      <c r="AF1711">
        <v>3</v>
      </c>
      <c r="AG1711">
        <v>3</v>
      </c>
      <c r="AH1711">
        <v>1</v>
      </c>
      <c r="AL1711" t="s">
        <v>18</v>
      </c>
      <c r="AX1711" t="s">
        <v>1390</v>
      </c>
    </row>
    <row r="1712" spans="1:50" hidden="1" x14ac:dyDescent="0.25">
      <c r="A1712" s="26" t="s">
        <v>319</v>
      </c>
      <c r="B1712" s="26" t="s">
        <v>326</v>
      </c>
      <c r="C1712">
        <v>9.1999999999999993</v>
      </c>
      <c r="D1712">
        <v>9.3000000000000007</v>
      </c>
      <c r="E1712">
        <v>4</v>
      </c>
      <c r="G1712">
        <v>2</v>
      </c>
      <c r="H1712">
        <v>6</v>
      </c>
      <c r="J1712" s="50" t="s">
        <v>46</v>
      </c>
      <c r="K1712" s="51" t="s">
        <v>52</v>
      </c>
      <c r="L1712" s="17" t="s">
        <v>16</v>
      </c>
      <c r="M1712" s="93"/>
      <c r="N1712">
        <v>130</v>
      </c>
      <c r="O1712">
        <v>121</v>
      </c>
      <c r="P1712">
        <v>1203</v>
      </c>
      <c r="S1712">
        <v>5.9</v>
      </c>
      <c r="U1712" s="32" t="str">
        <f>VLOOKUP(AF1712, method!$A$1:$B$15, 2, 0)</f>
        <v>中前</v>
      </c>
      <c r="V1712" s="42">
        <v>1200</v>
      </c>
      <c r="W1712">
        <v>1</v>
      </c>
      <c r="X1712">
        <v>19</v>
      </c>
      <c r="Y1712">
        <v>3</v>
      </c>
      <c r="Z1712">
        <v>25</v>
      </c>
      <c r="AA1712" s="40" t="s">
        <v>426</v>
      </c>
      <c r="AB1712" s="35" t="s">
        <v>370</v>
      </c>
      <c r="AC1712">
        <v>2</v>
      </c>
      <c r="AD1712">
        <v>82</v>
      </c>
      <c r="AE1712" s="38" t="s">
        <v>447</v>
      </c>
      <c r="AF1712">
        <v>5</v>
      </c>
      <c r="AG1712">
        <v>5</v>
      </c>
      <c r="AH1712">
        <v>4</v>
      </c>
      <c r="AL1712" t="s">
        <v>18</v>
      </c>
      <c r="AX1712" t="s">
        <v>1390</v>
      </c>
    </row>
    <row r="1713" spans="1:50" hidden="1" x14ac:dyDescent="0.25">
      <c r="A1713" s="26" t="s">
        <v>319</v>
      </c>
      <c r="B1713" s="26" t="s">
        <v>326</v>
      </c>
      <c r="C1713">
        <v>9.92</v>
      </c>
      <c r="D1713">
        <v>9.620000000000001</v>
      </c>
      <c r="E1713" s="15">
        <v>1</v>
      </c>
      <c r="F1713" s="90"/>
      <c r="G1713">
        <v>2</v>
      </c>
      <c r="H1713">
        <v>9</v>
      </c>
      <c r="J1713" s="50" t="s">
        <v>46</v>
      </c>
      <c r="K1713" s="51" t="s">
        <v>52</v>
      </c>
      <c r="L1713" s="17" t="s">
        <v>16</v>
      </c>
      <c r="M1713" s="93"/>
      <c r="N1713">
        <v>130</v>
      </c>
      <c r="O1713">
        <v>134</v>
      </c>
      <c r="P1713">
        <v>1207</v>
      </c>
      <c r="S1713">
        <v>9.1999999999999993</v>
      </c>
      <c r="U1713" s="32" t="str">
        <f>VLOOKUP(AF1713, method!$A$1:$B$15, 2, 0)</f>
        <v>中前</v>
      </c>
      <c r="V1713" s="42">
        <v>1200</v>
      </c>
      <c r="W1713">
        <v>1</v>
      </c>
      <c r="X1713">
        <v>19</v>
      </c>
      <c r="Y1713">
        <v>2</v>
      </c>
      <c r="Z1713">
        <v>25</v>
      </c>
      <c r="AA1713" s="40" t="s">
        <v>426</v>
      </c>
      <c r="AB1713" s="35" t="s">
        <v>377</v>
      </c>
      <c r="AC1713">
        <v>3</v>
      </c>
      <c r="AD1713">
        <v>76</v>
      </c>
      <c r="AE1713" s="38" t="s">
        <v>470</v>
      </c>
      <c r="AF1713">
        <v>4</v>
      </c>
      <c r="AG1713">
        <v>4</v>
      </c>
      <c r="AH1713">
        <v>1</v>
      </c>
      <c r="AL1713" t="s">
        <v>18</v>
      </c>
      <c r="AX1713" t="s">
        <v>1390</v>
      </c>
    </row>
    <row r="1714" spans="1:50" hidden="1" x14ac:dyDescent="0.25">
      <c r="A1714" s="26" t="s">
        <v>319</v>
      </c>
      <c r="B1714" s="26" t="s">
        <v>326</v>
      </c>
      <c r="C1714">
        <v>10.6</v>
      </c>
      <c r="D1714">
        <v>10.7</v>
      </c>
      <c r="E1714">
        <v>6</v>
      </c>
      <c r="G1714">
        <v>2</v>
      </c>
      <c r="H1714">
        <v>1</v>
      </c>
      <c r="J1714" s="50" t="s">
        <v>46</v>
      </c>
      <c r="K1714" s="44" t="s">
        <v>347</v>
      </c>
      <c r="L1714" s="17" t="s">
        <v>16</v>
      </c>
      <c r="M1714" s="93"/>
      <c r="N1714">
        <v>130</v>
      </c>
      <c r="O1714">
        <v>128</v>
      </c>
      <c r="P1714">
        <v>1209</v>
      </c>
      <c r="S1714">
        <v>4.4000000000000004</v>
      </c>
      <c r="U1714" s="32" t="str">
        <f>VLOOKUP(AF1714, method!$A$1:$B$15, 2, 0)</f>
        <v>中前</v>
      </c>
      <c r="V1714" s="42">
        <v>1200</v>
      </c>
      <c r="W1714">
        <v>1</v>
      </c>
      <c r="X1714">
        <v>5</v>
      </c>
      <c r="Y1714">
        <v>2</v>
      </c>
      <c r="Z1714">
        <v>25</v>
      </c>
      <c r="AA1714" s="40" t="s">
        <v>376</v>
      </c>
      <c r="AB1714" s="35" t="s">
        <v>377</v>
      </c>
      <c r="AC1714">
        <v>3</v>
      </c>
      <c r="AD1714">
        <v>76</v>
      </c>
      <c r="AE1714" s="38">
        <v>1</v>
      </c>
      <c r="AF1714">
        <v>4</v>
      </c>
      <c r="AG1714">
        <v>4</v>
      </c>
      <c r="AH1714">
        <v>6</v>
      </c>
      <c r="AL1714" t="s">
        <v>18</v>
      </c>
      <c r="AX1714" t="s">
        <v>1390</v>
      </c>
    </row>
    <row r="1715" spans="1:50" hidden="1" x14ac:dyDescent="0.25">
      <c r="A1715" s="26" t="s">
        <v>319</v>
      </c>
      <c r="B1715" s="26" t="s">
        <v>326</v>
      </c>
      <c r="C1715">
        <v>10.33</v>
      </c>
      <c r="D1715">
        <v>10.43</v>
      </c>
      <c r="E1715">
        <v>4</v>
      </c>
      <c r="G1715">
        <v>2</v>
      </c>
      <c r="H1715">
        <v>5</v>
      </c>
      <c r="J1715" s="50" t="s">
        <v>46</v>
      </c>
      <c r="K1715" s="44" t="s">
        <v>347</v>
      </c>
      <c r="L1715" s="17" t="s">
        <v>16</v>
      </c>
      <c r="M1715" s="93"/>
      <c r="N1715">
        <v>130</v>
      </c>
      <c r="O1715">
        <v>127</v>
      </c>
      <c r="P1715">
        <v>1204</v>
      </c>
      <c r="S1715">
        <v>6.7</v>
      </c>
      <c r="U1715" s="30" t="str">
        <f>VLOOKUP(AF1715, method!$A$1:$B$15, 2, 0)</f>
        <v>放頭</v>
      </c>
      <c r="V1715" s="42">
        <v>1200</v>
      </c>
      <c r="W1715">
        <v>1</v>
      </c>
      <c r="X1715">
        <v>15</v>
      </c>
      <c r="Y1715">
        <v>1</v>
      </c>
      <c r="Z1715">
        <v>25</v>
      </c>
      <c r="AA1715" s="40" t="s">
        <v>426</v>
      </c>
      <c r="AB1715" s="35" t="s">
        <v>377</v>
      </c>
      <c r="AC1715">
        <v>3</v>
      </c>
      <c r="AD1715">
        <v>75</v>
      </c>
      <c r="AE1715" s="38" t="s">
        <v>470</v>
      </c>
      <c r="AF1715">
        <v>3</v>
      </c>
      <c r="AG1715">
        <v>4</v>
      </c>
      <c r="AH1715">
        <v>4</v>
      </c>
      <c r="AL1715" t="s">
        <v>18</v>
      </c>
      <c r="AX1715" t="s">
        <v>1390</v>
      </c>
    </row>
    <row r="1716" spans="1:50" hidden="1" x14ac:dyDescent="0.25">
      <c r="A1716" s="26" t="s">
        <v>319</v>
      </c>
      <c r="B1716" s="26" t="s">
        <v>326</v>
      </c>
      <c r="C1716">
        <v>10.19</v>
      </c>
      <c r="D1716">
        <v>10.09</v>
      </c>
      <c r="E1716">
        <v>8</v>
      </c>
      <c r="G1716">
        <v>2</v>
      </c>
      <c r="H1716">
        <v>3</v>
      </c>
      <c r="J1716" s="50" t="s">
        <v>46</v>
      </c>
      <c r="K1716" s="50" t="s">
        <v>46</v>
      </c>
      <c r="L1716" s="17" t="s">
        <v>16</v>
      </c>
      <c r="M1716" s="93"/>
      <c r="N1716">
        <v>130</v>
      </c>
      <c r="O1716">
        <v>132</v>
      </c>
      <c r="P1716">
        <v>1198</v>
      </c>
      <c r="S1716">
        <v>6.2</v>
      </c>
      <c r="U1716" s="30" t="str">
        <f>VLOOKUP(AF1716, method!$A$1:$B$15, 2, 0)</f>
        <v>放頭</v>
      </c>
      <c r="V1716" s="42">
        <v>1200</v>
      </c>
      <c r="W1716">
        <v>1</v>
      </c>
      <c r="X1716">
        <v>4</v>
      </c>
      <c r="Y1716">
        <v>12</v>
      </c>
      <c r="Z1716">
        <v>24</v>
      </c>
      <c r="AA1716" s="40" t="s">
        <v>376</v>
      </c>
      <c r="AB1716" s="35" t="s">
        <v>377</v>
      </c>
      <c r="AC1716">
        <v>3</v>
      </c>
      <c r="AD1716">
        <v>75</v>
      </c>
      <c r="AE1716" s="37" t="s">
        <v>467</v>
      </c>
      <c r="AF1716">
        <v>3</v>
      </c>
      <c r="AG1716">
        <v>4</v>
      </c>
      <c r="AH1716">
        <v>8</v>
      </c>
      <c r="AL1716" t="s">
        <v>18</v>
      </c>
      <c r="AX1716" t="s">
        <v>1390</v>
      </c>
    </row>
    <row r="1717" spans="1:50" hidden="1" x14ac:dyDescent="0.25">
      <c r="A1717" s="26" t="s">
        <v>319</v>
      </c>
      <c r="B1717" s="26" t="s">
        <v>326</v>
      </c>
      <c r="C1717">
        <v>10.17</v>
      </c>
      <c r="D1717">
        <v>9.8699999999999992</v>
      </c>
      <c r="E1717" s="15">
        <v>1</v>
      </c>
      <c r="F1717" s="90"/>
      <c r="G1717">
        <v>2</v>
      </c>
      <c r="H1717">
        <v>10</v>
      </c>
      <c r="J1717" s="50" t="s">
        <v>46</v>
      </c>
      <c r="K1717" s="44" t="s">
        <v>347</v>
      </c>
      <c r="L1717" s="17" t="s">
        <v>16</v>
      </c>
      <c r="M1717" s="93"/>
      <c r="N1717">
        <v>130</v>
      </c>
      <c r="O1717">
        <v>126</v>
      </c>
      <c r="P1717">
        <v>1196</v>
      </c>
      <c r="S1717">
        <v>4.4000000000000004</v>
      </c>
      <c r="U1717" s="30" t="str">
        <f>VLOOKUP(AF1717, method!$A$1:$B$15, 2, 0)</f>
        <v>放頭</v>
      </c>
      <c r="V1717" s="42">
        <v>1200</v>
      </c>
      <c r="W1717">
        <v>1</v>
      </c>
      <c r="X1717">
        <v>20</v>
      </c>
      <c r="Y1717">
        <v>11</v>
      </c>
      <c r="Z1717">
        <v>24</v>
      </c>
      <c r="AA1717" s="40" t="s">
        <v>398</v>
      </c>
      <c r="AB1717" s="36" t="s">
        <v>459</v>
      </c>
      <c r="AC1717">
        <v>3</v>
      </c>
      <c r="AD1717">
        <v>69</v>
      </c>
      <c r="AE1717" s="38" t="s">
        <v>579</v>
      </c>
      <c r="AF1717">
        <v>1</v>
      </c>
      <c r="AG1717">
        <v>1</v>
      </c>
      <c r="AH1717">
        <v>1</v>
      </c>
      <c r="AL1717" t="s">
        <v>18</v>
      </c>
      <c r="AX1717" t="s">
        <v>1390</v>
      </c>
    </row>
    <row r="1718" spans="1:50" hidden="1" x14ac:dyDescent="0.25">
      <c r="A1718" s="26" t="s">
        <v>319</v>
      </c>
      <c r="B1718" s="26" t="s">
        <v>326</v>
      </c>
      <c r="C1718">
        <v>9.94</v>
      </c>
      <c r="D1718">
        <v>9.6399999999999988</v>
      </c>
      <c r="E1718">
        <v>4</v>
      </c>
      <c r="G1718">
        <v>2</v>
      </c>
      <c r="H1718">
        <v>10</v>
      </c>
      <c r="J1718" s="50" t="s">
        <v>46</v>
      </c>
      <c r="K1718" s="44" t="s">
        <v>347</v>
      </c>
      <c r="L1718" s="17" t="s">
        <v>16</v>
      </c>
      <c r="M1718" s="93"/>
      <c r="N1718">
        <v>130</v>
      </c>
      <c r="O1718">
        <v>126</v>
      </c>
      <c r="P1718">
        <v>1199</v>
      </c>
      <c r="S1718">
        <v>8.5</v>
      </c>
      <c r="U1718" s="33" t="str">
        <f>VLOOKUP(AF1718, method!$A$1:$B$15, 2, 0)</f>
        <v>留後</v>
      </c>
      <c r="V1718" s="42">
        <v>1200</v>
      </c>
      <c r="W1718">
        <v>1</v>
      </c>
      <c r="X1718">
        <v>30</v>
      </c>
      <c r="Y1718">
        <v>10</v>
      </c>
      <c r="Z1718">
        <v>24</v>
      </c>
      <c r="AA1718" s="40" t="s">
        <v>446</v>
      </c>
      <c r="AB1718" s="35" t="s">
        <v>377</v>
      </c>
      <c r="AC1718">
        <v>3</v>
      </c>
      <c r="AD1718">
        <v>69</v>
      </c>
      <c r="AE1718" s="38" t="s">
        <v>511</v>
      </c>
      <c r="AF1718">
        <v>11</v>
      </c>
      <c r="AG1718">
        <v>10</v>
      </c>
      <c r="AH1718">
        <v>4</v>
      </c>
      <c r="AL1718" t="s">
        <v>18</v>
      </c>
      <c r="AX1718" t="s">
        <v>1390</v>
      </c>
    </row>
    <row r="1719" spans="1:50" hidden="1" x14ac:dyDescent="0.25">
      <c r="A1719" s="26" t="s">
        <v>319</v>
      </c>
      <c r="B1719" s="26" t="s">
        <v>326</v>
      </c>
      <c r="C1719">
        <v>9.66</v>
      </c>
      <c r="D1719">
        <v>9.7600000000000016</v>
      </c>
      <c r="E1719" s="15">
        <v>2</v>
      </c>
      <c r="F1719" s="90"/>
      <c r="G1719">
        <v>2</v>
      </c>
      <c r="H1719">
        <v>7</v>
      </c>
      <c r="J1719" s="50" t="s">
        <v>46</v>
      </c>
      <c r="K1719" s="44" t="s">
        <v>347</v>
      </c>
      <c r="L1719" s="17" t="s">
        <v>16</v>
      </c>
      <c r="M1719" s="93"/>
      <c r="N1719">
        <v>130</v>
      </c>
      <c r="O1719">
        <v>121</v>
      </c>
      <c r="P1719">
        <v>1190</v>
      </c>
      <c r="S1719">
        <v>8.6999999999999993</v>
      </c>
      <c r="U1719" s="30" t="str">
        <f>VLOOKUP(AF1719, method!$A$1:$B$15, 2, 0)</f>
        <v>放頭</v>
      </c>
      <c r="V1719" s="42">
        <v>1200</v>
      </c>
      <c r="W1719">
        <v>1</v>
      </c>
      <c r="X1719">
        <v>16</v>
      </c>
      <c r="Y1719">
        <v>10</v>
      </c>
      <c r="Z1719">
        <v>24</v>
      </c>
      <c r="AA1719" s="40" t="s">
        <v>426</v>
      </c>
      <c r="AB1719" s="35" t="s">
        <v>370</v>
      </c>
      <c r="AC1719">
        <v>3</v>
      </c>
      <c r="AD1719">
        <v>67</v>
      </c>
      <c r="AE1719" s="38" t="s">
        <v>434</v>
      </c>
      <c r="AF1719">
        <v>2</v>
      </c>
      <c r="AG1719">
        <v>3</v>
      </c>
      <c r="AH1719">
        <v>2</v>
      </c>
      <c r="AL1719" t="s">
        <v>18</v>
      </c>
      <c r="AX1719" t="s">
        <v>1390</v>
      </c>
    </row>
    <row r="1720" spans="1:50" hidden="1" x14ac:dyDescent="0.25">
      <c r="A1720" s="26" t="s">
        <v>319</v>
      </c>
      <c r="B1720" s="27" t="s">
        <v>327</v>
      </c>
      <c r="C1720">
        <v>10.210000000000001</v>
      </c>
      <c r="D1720">
        <v>10.11</v>
      </c>
      <c r="E1720">
        <v>9</v>
      </c>
      <c r="G1720">
        <v>11</v>
      </c>
      <c r="H1720">
        <v>4</v>
      </c>
      <c r="J1720" s="46" t="s">
        <v>351</v>
      </c>
      <c r="K1720" s="62" t="s">
        <v>154</v>
      </c>
      <c r="L1720" s="24" t="s">
        <v>53</v>
      </c>
      <c r="M1720" s="100"/>
      <c r="N1720">
        <v>123</v>
      </c>
      <c r="O1720">
        <v>133</v>
      </c>
      <c r="P1720">
        <v>1208</v>
      </c>
      <c r="S1720">
        <v>31</v>
      </c>
      <c r="U1720" s="31" t="str">
        <f>VLOOKUP(AF1720, method!$A$1:$B$15, 2, 0)</f>
        <v>中後</v>
      </c>
      <c r="V1720" s="42">
        <v>1200</v>
      </c>
      <c r="W1720">
        <v>1</v>
      </c>
      <c r="X1720">
        <v>8</v>
      </c>
      <c r="Y1720">
        <v>7</v>
      </c>
      <c r="Z1720">
        <v>26</v>
      </c>
      <c r="AA1720" s="40" t="s">
        <v>426</v>
      </c>
      <c r="AB1720" s="35" t="s">
        <v>377</v>
      </c>
      <c r="AC1720">
        <v>3</v>
      </c>
      <c r="AD1720">
        <v>76</v>
      </c>
      <c r="AE1720" s="37" t="s">
        <v>423</v>
      </c>
      <c r="AF1720">
        <v>8</v>
      </c>
      <c r="AG1720">
        <v>8</v>
      </c>
      <c r="AH1720">
        <v>9</v>
      </c>
      <c r="AL1720" t="s">
        <v>39</v>
      </c>
      <c r="AX1720" t="s">
        <v>1390</v>
      </c>
    </row>
    <row r="1721" spans="1:50" hidden="1" x14ac:dyDescent="0.25">
      <c r="A1721" s="26" t="s">
        <v>319</v>
      </c>
      <c r="B1721" s="27" t="s">
        <v>327</v>
      </c>
      <c r="C1721">
        <v>9.51</v>
      </c>
      <c r="D1721">
        <v>9.61</v>
      </c>
      <c r="E1721">
        <v>5</v>
      </c>
      <c r="G1721">
        <v>11</v>
      </c>
      <c r="H1721">
        <v>3</v>
      </c>
      <c r="J1721" s="46" t="s">
        <v>351</v>
      </c>
      <c r="K1721" s="52" t="s">
        <v>56</v>
      </c>
      <c r="L1721" s="24" t="s">
        <v>53</v>
      </c>
      <c r="M1721" s="100"/>
      <c r="N1721">
        <v>123</v>
      </c>
      <c r="O1721">
        <v>133</v>
      </c>
      <c r="P1721">
        <v>1194</v>
      </c>
      <c r="S1721">
        <v>12</v>
      </c>
      <c r="U1721" s="32" t="str">
        <f>VLOOKUP(AF1721, method!$A$1:$B$15, 2, 0)</f>
        <v>中前</v>
      </c>
      <c r="V1721" s="42">
        <v>1200</v>
      </c>
      <c r="W1721">
        <v>1</v>
      </c>
      <c r="X1721">
        <v>3</v>
      </c>
      <c r="Y1721">
        <v>6</v>
      </c>
      <c r="Z1721">
        <v>26</v>
      </c>
      <c r="AA1721" s="40" t="s">
        <v>398</v>
      </c>
      <c r="AB1721" s="35" t="s">
        <v>370</v>
      </c>
      <c r="AC1721">
        <v>3</v>
      </c>
      <c r="AD1721">
        <v>76</v>
      </c>
      <c r="AE1721" s="38" t="s">
        <v>511</v>
      </c>
      <c r="AF1721">
        <v>4</v>
      </c>
      <c r="AG1721">
        <v>4</v>
      </c>
      <c r="AH1721">
        <v>5</v>
      </c>
      <c r="AL1721" t="s">
        <v>39</v>
      </c>
      <c r="AX1721" t="s">
        <v>1390</v>
      </c>
    </row>
    <row r="1722" spans="1:50" x14ac:dyDescent="0.25">
      <c r="A1722" s="26" t="s">
        <v>319</v>
      </c>
      <c r="B1722" s="28" t="s">
        <v>329</v>
      </c>
      <c r="C1722">
        <v>9.17</v>
      </c>
      <c r="D1722">
        <v>8.67</v>
      </c>
      <c r="E1722" s="107">
        <v>1</v>
      </c>
      <c r="F1722" s="90"/>
      <c r="G1722">
        <v>5</v>
      </c>
      <c r="H1722">
        <v>13</v>
      </c>
      <c r="J1722" s="45" t="s">
        <v>22</v>
      </c>
      <c r="K1722" s="47" t="s">
        <v>32</v>
      </c>
      <c r="L1722" s="18" t="s">
        <v>23</v>
      </c>
      <c r="M1722" s="94"/>
      <c r="N1722">
        <v>129</v>
      </c>
      <c r="O1722">
        <v>133</v>
      </c>
      <c r="P1722">
        <v>1135</v>
      </c>
      <c r="S1722">
        <v>2.9</v>
      </c>
      <c r="U1722" s="30" t="str">
        <f>VLOOKUP(AF1722, method!$A$1:$B$15, 2, 0)</f>
        <v>放頭</v>
      </c>
      <c r="V1722" s="42">
        <v>1200</v>
      </c>
      <c r="W1722">
        <v>1</v>
      </c>
      <c r="X1722">
        <v>22</v>
      </c>
      <c r="Y1722">
        <v>3</v>
      </c>
      <c r="Z1722">
        <v>26</v>
      </c>
      <c r="AA1722" s="39" t="s">
        <v>369</v>
      </c>
      <c r="AB1722" s="35" t="s">
        <v>370</v>
      </c>
      <c r="AC1722">
        <v>4</v>
      </c>
      <c r="AD1722">
        <v>58</v>
      </c>
      <c r="AE1722" s="38" t="s">
        <v>470</v>
      </c>
      <c r="AF1722">
        <v>3</v>
      </c>
      <c r="AG1722">
        <v>3</v>
      </c>
      <c r="AH1722">
        <v>1</v>
      </c>
      <c r="AL1722" t="s">
        <v>411</v>
      </c>
    </row>
    <row r="1723" spans="1:50" hidden="1" x14ac:dyDescent="0.25">
      <c r="A1723" s="26" t="s">
        <v>319</v>
      </c>
      <c r="B1723" s="27" t="s">
        <v>327</v>
      </c>
      <c r="C1723">
        <v>9.33</v>
      </c>
      <c r="D1723">
        <v>9.43</v>
      </c>
      <c r="E1723" s="15">
        <v>1</v>
      </c>
      <c r="F1723" s="90"/>
      <c r="G1723">
        <v>11</v>
      </c>
      <c r="H1723">
        <v>6</v>
      </c>
      <c r="J1723" s="46" t="s">
        <v>351</v>
      </c>
      <c r="K1723" s="54" t="s">
        <v>64</v>
      </c>
      <c r="L1723" s="24" t="s">
        <v>53</v>
      </c>
      <c r="M1723" s="100"/>
      <c r="N1723">
        <v>123</v>
      </c>
      <c r="O1723">
        <v>126</v>
      </c>
      <c r="P1723">
        <v>1203</v>
      </c>
      <c r="S1723">
        <v>14</v>
      </c>
      <c r="U1723" s="30" t="str">
        <f>VLOOKUP(AF1723, method!$A$1:$B$15, 2, 0)</f>
        <v>放頭</v>
      </c>
      <c r="V1723" s="42">
        <v>1200</v>
      </c>
      <c r="W1723">
        <v>1</v>
      </c>
      <c r="X1723">
        <v>22</v>
      </c>
      <c r="Y1723">
        <v>4</v>
      </c>
      <c r="Z1723">
        <v>26</v>
      </c>
      <c r="AA1723" s="40" t="s">
        <v>426</v>
      </c>
      <c r="AB1723" s="35" t="s">
        <v>370</v>
      </c>
      <c r="AC1723">
        <v>3</v>
      </c>
      <c r="AD1723">
        <v>68</v>
      </c>
      <c r="AE1723" s="38" t="s">
        <v>468</v>
      </c>
      <c r="AF1723">
        <v>1</v>
      </c>
      <c r="AG1723">
        <v>1</v>
      </c>
      <c r="AH1723">
        <v>1</v>
      </c>
      <c r="AL1723" t="s">
        <v>39</v>
      </c>
      <c r="AX1723" t="s">
        <v>1390</v>
      </c>
    </row>
    <row r="1724" spans="1:50" x14ac:dyDescent="0.25">
      <c r="A1724" s="26" t="s">
        <v>319</v>
      </c>
      <c r="B1724" s="20" t="s">
        <v>337</v>
      </c>
      <c r="C1724">
        <v>9.1999999999999993</v>
      </c>
      <c r="D1724">
        <v>9.4</v>
      </c>
      <c r="E1724" s="106">
        <v>5</v>
      </c>
      <c r="G1724">
        <v>13</v>
      </c>
      <c r="H1724">
        <v>5</v>
      </c>
      <c r="J1724" s="59" t="s">
        <v>111</v>
      </c>
      <c r="K1724" s="68" t="s">
        <v>348</v>
      </c>
      <c r="L1724" s="22" t="s">
        <v>43</v>
      </c>
      <c r="M1724" s="98"/>
      <c r="N1724">
        <v>122</v>
      </c>
      <c r="O1724">
        <v>128</v>
      </c>
      <c r="P1724">
        <v>1192</v>
      </c>
      <c r="S1724">
        <v>8.6</v>
      </c>
      <c r="U1724" s="31" t="str">
        <f>VLOOKUP(AF1724, method!$A$1:$B$15, 2, 0)</f>
        <v>中後</v>
      </c>
      <c r="V1724" s="42">
        <v>1200</v>
      </c>
      <c r="W1724">
        <v>1</v>
      </c>
      <c r="X1724">
        <v>26</v>
      </c>
      <c r="Y1724">
        <v>4</v>
      </c>
      <c r="Z1724">
        <v>26</v>
      </c>
      <c r="AA1724" s="39" t="s">
        <v>369</v>
      </c>
      <c r="AB1724" s="35" t="s">
        <v>370</v>
      </c>
      <c r="AC1724">
        <v>4</v>
      </c>
      <c r="AD1724">
        <v>54</v>
      </c>
      <c r="AE1724" s="38">
        <v>2</v>
      </c>
      <c r="AF1724">
        <v>10</v>
      </c>
      <c r="AG1724">
        <v>11</v>
      </c>
      <c r="AH1724">
        <v>5</v>
      </c>
      <c r="AL1724" t="s">
        <v>385</v>
      </c>
    </row>
    <row r="1725" spans="1:50" x14ac:dyDescent="0.25">
      <c r="A1725" s="26" t="s">
        <v>319</v>
      </c>
      <c r="B1725" s="21" t="s">
        <v>339</v>
      </c>
      <c r="C1725">
        <v>9.2100000000000009</v>
      </c>
      <c r="D1725">
        <v>8.7100000000000009</v>
      </c>
      <c r="E1725" s="107">
        <v>1</v>
      </c>
      <c r="F1725" s="90"/>
      <c r="G1725">
        <v>9</v>
      </c>
      <c r="H1725">
        <v>8</v>
      </c>
      <c r="J1725" s="63" t="s">
        <v>191</v>
      </c>
      <c r="K1725" s="63" t="s">
        <v>191</v>
      </c>
      <c r="L1725" s="25" t="s">
        <v>138</v>
      </c>
      <c r="M1725" s="101"/>
      <c r="N1725">
        <v>119</v>
      </c>
      <c r="O1725">
        <v>134</v>
      </c>
      <c r="P1725">
        <v>1029</v>
      </c>
      <c r="S1725">
        <v>15</v>
      </c>
      <c r="U1725" s="30" t="str">
        <f>VLOOKUP(AF1725, method!$A$1:$B$15, 2, 0)</f>
        <v>放頭</v>
      </c>
      <c r="V1725" s="42">
        <v>1200</v>
      </c>
      <c r="W1725">
        <v>1</v>
      </c>
      <c r="X1725">
        <v>6</v>
      </c>
      <c r="Y1725">
        <v>4</v>
      </c>
      <c r="Z1725">
        <v>26</v>
      </c>
      <c r="AA1725" s="39" t="s">
        <v>390</v>
      </c>
      <c r="AB1725" s="35" t="s">
        <v>377</v>
      </c>
      <c r="AC1725">
        <v>4</v>
      </c>
      <c r="AD1725">
        <v>58</v>
      </c>
      <c r="AE1725" s="38" t="s">
        <v>470</v>
      </c>
      <c r="AF1725">
        <v>1</v>
      </c>
      <c r="AG1725">
        <v>1</v>
      </c>
      <c r="AH1725">
        <v>1</v>
      </c>
      <c r="AL1725" t="s">
        <v>385</v>
      </c>
    </row>
    <row r="1726" spans="1:50" x14ac:dyDescent="0.25">
      <c r="A1726" s="26" t="s">
        <v>319</v>
      </c>
      <c r="B1726" s="21" t="s">
        <v>339</v>
      </c>
      <c r="C1726">
        <v>9.2100000000000009</v>
      </c>
      <c r="D1726">
        <v>8.5100000000000016</v>
      </c>
      <c r="E1726" s="107">
        <v>2</v>
      </c>
      <c r="F1726" s="90"/>
      <c r="G1726">
        <v>9</v>
      </c>
      <c r="H1726">
        <v>13</v>
      </c>
      <c r="J1726" s="63" t="s">
        <v>191</v>
      </c>
      <c r="K1726" s="63" t="s">
        <v>191</v>
      </c>
      <c r="L1726" s="25" t="s">
        <v>138</v>
      </c>
      <c r="M1726" s="101"/>
      <c r="N1726">
        <v>119</v>
      </c>
      <c r="O1726">
        <v>134</v>
      </c>
      <c r="P1726">
        <v>1026</v>
      </c>
      <c r="S1726">
        <v>4</v>
      </c>
      <c r="U1726" s="30" t="str">
        <f>VLOOKUP(AF1726, method!$A$1:$B$15, 2, 0)</f>
        <v>放頭</v>
      </c>
      <c r="V1726" s="42">
        <v>1200</v>
      </c>
      <c r="W1726">
        <v>1</v>
      </c>
      <c r="X1726">
        <v>22</v>
      </c>
      <c r="Y1726">
        <v>2</v>
      </c>
      <c r="Z1726">
        <v>26</v>
      </c>
      <c r="AA1726" s="39" t="s">
        <v>384</v>
      </c>
      <c r="AB1726" s="35" t="s">
        <v>377</v>
      </c>
      <c r="AC1726">
        <v>4</v>
      </c>
      <c r="AD1726">
        <v>57</v>
      </c>
      <c r="AE1726" s="38" t="s">
        <v>470</v>
      </c>
      <c r="AF1726">
        <v>1</v>
      </c>
      <c r="AG1726">
        <v>1</v>
      </c>
      <c r="AH1726">
        <v>2</v>
      </c>
      <c r="AL1726" t="s">
        <v>385</v>
      </c>
    </row>
    <row r="1727" spans="1:50" hidden="1" x14ac:dyDescent="0.25">
      <c r="A1727" s="26" t="s">
        <v>319</v>
      </c>
      <c r="B1727" s="27" t="s">
        <v>327</v>
      </c>
      <c r="C1727">
        <v>24.11</v>
      </c>
      <c r="D1727">
        <v>23.71</v>
      </c>
      <c r="E1727">
        <v>10</v>
      </c>
      <c r="G1727">
        <v>11</v>
      </c>
      <c r="H1727">
        <v>12</v>
      </c>
      <c r="J1727" s="46" t="s">
        <v>351</v>
      </c>
      <c r="K1727" s="51" t="s">
        <v>52</v>
      </c>
      <c r="L1727" s="24" t="s">
        <v>53</v>
      </c>
      <c r="M1727" s="100"/>
      <c r="N1727">
        <v>123</v>
      </c>
      <c r="O1727">
        <v>135</v>
      </c>
      <c r="P1727">
        <v>1187</v>
      </c>
      <c r="S1727">
        <v>12</v>
      </c>
      <c r="U1727" s="32" t="str">
        <f>VLOOKUP(AF1727, method!$A$1:$B$15, 2, 0)</f>
        <v>中前</v>
      </c>
      <c r="V1727">
        <v>1400</v>
      </c>
      <c r="W1727">
        <v>1</v>
      </c>
      <c r="X1727">
        <v>7</v>
      </c>
      <c r="Y1727">
        <v>12</v>
      </c>
      <c r="Z1727">
        <v>25</v>
      </c>
      <c r="AA1727" s="39" t="s">
        <v>430</v>
      </c>
      <c r="AB1727" s="35" t="s">
        <v>377</v>
      </c>
      <c r="AC1727">
        <v>4</v>
      </c>
      <c r="AD1727">
        <v>60</v>
      </c>
      <c r="AE1727" s="37">
        <v>8</v>
      </c>
      <c r="AF1727">
        <v>6</v>
      </c>
      <c r="AG1727">
        <v>3</v>
      </c>
      <c r="AH1727">
        <v>4</v>
      </c>
      <c r="AI1727">
        <v>10</v>
      </c>
      <c r="AL1727" t="s">
        <v>39</v>
      </c>
      <c r="AX1727" t="s">
        <v>1390</v>
      </c>
    </row>
    <row r="1728" spans="1:50" hidden="1" x14ac:dyDescent="0.25">
      <c r="A1728" s="26" t="s">
        <v>319</v>
      </c>
      <c r="B1728" s="27" t="s">
        <v>327</v>
      </c>
      <c r="C1728">
        <v>11.11</v>
      </c>
      <c r="D1728">
        <v>10.909999999999998</v>
      </c>
      <c r="E1728">
        <v>8</v>
      </c>
      <c r="G1728">
        <v>11</v>
      </c>
      <c r="H1728">
        <v>6</v>
      </c>
      <c r="J1728" s="46" t="s">
        <v>351</v>
      </c>
      <c r="K1728" s="62" t="s">
        <v>154</v>
      </c>
      <c r="L1728" s="24" t="s">
        <v>53</v>
      </c>
      <c r="M1728" s="100"/>
      <c r="N1728">
        <v>123</v>
      </c>
      <c r="O1728">
        <v>135</v>
      </c>
      <c r="P1728">
        <v>1183</v>
      </c>
      <c r="S1728">
        <v>4.0999999999999996</v>
      </c>
      <c r="U1728" s="31" t="str">
        <f>VLOOKUP(AF1728, method!$A$1:$B$15, 2, 0)</f>
        <v>中後</v>
      </c>
      <c r="V1728" s="42">
        <v>1200</v>
      </c>
      <c r="W1728">
        <v>1</v>
      </c>
      <c r="X1728">
        <v>9</v>
      </c>
      <c r="Y1728">
        <v>11</v>
      </c>
      <c r="Z1728">
        <v>25</v>
      </c>
      <c r="AA1728" s="39" t="s">
        <v>430</v>
      </c>
      <c r="AB1728" s="35" t="s">
        <v>377</v>
      </c>
      <c r="AC1728">
        <v>4</v>
      </c>
      <c r="AD1728">
        <v>60</v>
      </c>
      <c r="AE1728" s="37">
        <v>8</v>
      </c>
      <c r="AF1728">
        <v>9</v>
      </c>
      <c r="AG1728">
        <v>11</v>
      </c>
      <c r="AH1728">
        <v>8</v>
      </c>
      <c r="AL1728" t="s">
        <v>39</v>
      </c>
      <c r="AX1728" t="s">
        <v>1390</v>
      </c>
    </row>
    <row r="1729" spans="1:50" hidden="1" x14ac:dyDescent="0.25">
      <c r="A1729" s="26" t="s">
        <v>319</v>
      </c>
      <c r="B1729" s="27" t="s">
        <v>327</v>
      </c>
      <c r="C1729">
        <v>8.99</v>
      </c>
      <c r="D1729">
        <v>9.09</v>
      </c>
      <c r="E1729" s="15">
        <v>1</v>
      </c>
      <c r="F1729" s="90"/>
      <c r="G1729">
        <v>11</v>
      </c>
      <c r="H1729">
        <v>2</v>
      </c>
      <c r="J1729" s="46" t="s">
        <v>351</v>
      </c>
      <c r="K1729" s="62" t="s">
        <v>154</v>
      </c>
      <c r="L1729" s="24" t="s">
        <v>53</v>
      </c>
      <c r="M1729" s="100"/>
      <c r="N1729">
        <v>123</v>
      </c>
      <c r="O1729">
        <v>132</v>
      </c>
      <c r="P1729">
        <v>1172</v>
      </c>
      <c r="S1729">
        <v>1.2</v>
      </c>
      <c r="U1729" s="30" t="str">
        <f>VLOOKUP(AF1729, method!$A$1:$B$15, 2, 0)</f>
        <v>放頭</v>
      </c>
      <c r="V1729" s="42">
        <v>1200</v>
      </c>
      <c r="W1729">
        <v>1</v>
      </c>
      <c r="X1729">
        <v>12</v>
      </c>
      <c r="Y1729">
        <v>10</v>
      </c>
      <c r="Z1729">
        <v>25</v>
      </c>
      <c r="AA1729" s="39" t="s">
        <v>413</v>
      </c>
      <c r="AB1729" s="35" t="s">
        <v>377</v>
      </c>
      <c r="AC1729">
        <v>4</v>
      </c>
      <c r="AD1729">
        <v>53</v>
      </c>
      <c r="AE1729" s="38" t="s">
        <v>461</v>
      </c>
      <c r="AF1729">
        <v>2</v>
      </c>
      <c r="AG1729">
        <v>2</v>
      </c>
      <c r="AH1729">
        <v>1</v>
      </c>
      <c r="AL1729" t="s">
        <v>39</v>
      </c>
      <c r="AX1729" t="s">
        <v>1390</v>
      </c>
    </row>
    <row r="1730" spans="1:50" hidden="1" x14ac:dyDescent="0.25">
      <c r="A1730" s="26" t="s">
        <v>319</v>
      </c>
      <c r="B1730" s="27" t="s">
        <v>327</v>
      </c>
      <c r="C1730">
        <v>8.36</v>
      </c>
      <c r="D1730">
        <v>8.5599999999999987</v>
      </c>
      <c r="E1730" s="15">
        <v>1</v>
      </c>
      <c r="F1730" s="90"/>
      <c r="G1730">
        <v>11</v>
      </c>
      <c r="H1730">
        <v>7</v>
      </c>
      <c r="J1730" s="46" t="s">
        <v>351</v>
      </c>
      <c r="K1730" s="62" t="s">
        <v>154</v>
      </c>
      <c r="L1730" s="24" t="s">
        <v>53</v>
      </c>
      <c r="M1730" s="100"/>
      <c r="N1730">
        <v>123</v>
      </c>
      <c r="O1730">
        <v>123</v>
      </c>
      <c r="P1730">
        <v>1170</v>
      </c>
      <c r="S1730">
        <v>3.2</v>
      </c>
      <c r="U1730" s="32" t="str">
        <f>VLOOKUP(AF1730, method!$A$1:$B$15, 2, 0)</f>
        <v>中前</v>
      </c>
      <c r="V1730" s="42">
        <v>1200</v>
      </c>
      <c r="W1730">
        <v>1</v>
      </c>
      <c r="X1730">
        <v>14</v>
      </c>
      <c r="Y1730">
        <v>9</v>
      </c>
      <c r="Z1730">
        <v>25</v>
      </c>
      <c r="AA1730" s="39" t="s">
        <v>394</v>
      </c>
      <c r="AB1730" s="35" t="s">
        <v>370</v>
      </c>
      <c r="AC1730">
        <v>4</v>
      </c>
      <c r="AD1730">
        <v>44</v>
      </c>
      <c r="AE1730" s="38" t="s">
        <v>517</v>
      </c>
      <c r="AF1730">
        <v>5</v>
      </c>
      <c r="AG1730">
        <v>4</v>
      </c>
      <c r="AH1730">
        <v>1</v>
      </c>
      <c r="AL1730" t="s">
        <v>815</v>
      </c>
      <c r="AX1730" t="s">
        <v>1390</v>
      </c>
    </row>
    <row r="1731" spans="1:50" hidden="1" x14ac:dyDescent="0.25">
      <c r="A1731" s="26" t="s">
        <v>319</v>
      </c>
      <c r="B1731" s="27" t="s">
        <v>327</v>
      </c>
      <c r="C1731">
        <v>39.74</v>
      </c>
      <c r="D1731">
        <v>39.940000000000005</v>
      </c>
      <c r="E1731">
        <v>4</v>
      </c>
      <c r="G1731">
        <v>11</v>
      </c>
      <c r="H1731">
        <v>4</v>
      </c>
      <c r="J1731" s="46" t="s">
        <v>351</v>
      </c>
      <c r="K1731" s="62" t="s">
        <v>154</v>
      </c>
      <c r="L1731" s="24" t="s">
        <v>53</v>
      </c>
      <c r="M1731" s="100"/>
      <c r="N1731">
        <v>123</v>
      </c>
      <c r="O1731">
        <v>123</v>
      </c>
      <c r="P1731">
        <v>1168</v>
      </c>
      <c r="S1731">
        <v>9.3000000000000007</v>
      </c>
      <c r="U1731" s="32" t="str">
        <f>VLOOKUP(AF1731, method!$A$1:$B$15, 2, 0)</f>
        <v>中前</v>
      </c>
      <c r="V1731">
        <v>1650</v>
      </c>
      <c r="W1731">
        <v>1</v>
      </c>
      <c r="X1731">
        <v>25</v>
      </c>
      <c r="Y1731">
        <v>6</v>
      </c>
      <c r="Z1731">
        <v>25</v>
      </c>
      <c r="AA1731" s="40" t="s">
        <v>398</v>
      </c>
      <c r="AB1731" s="35" t="s">
        <v>370</v>
      </c>
      <c r="AC1731">
        <v>4</v>
      </c>
      <c r="AD1731">
        <v>48</v>
      </c>
      <c r="AE1731" s="38" t="s">
        <v>517</v>
      </c>
      <c r="AF1731">
        <v>6</v>
      </c>
      <c r="AG1731">
        <v>5</v>
      </c>
      <c r="AH1731">
        <v>6</v>
      </c>
      <c r="AI1731">
        <v>4</v>
      </c>
      <c r="AL1731" t="s">
        <v>816</v>
      </c>
      <c r="AX1731" t="s">
        <v>1390</v>
      </c>
    </row>
    <row r="1732" spans="1:50" hidden="1" x14ac:dyDescent="0.25">
      <c r="A1732" s="26" t="s">
        <v>319</v>
      </c>
      <c r="B1732" s="27" t="s">
        <v>327</v>
      </c>
      <c r="C1732">
        <v>40.56</v>
      </c>
      <c r="D1732">
        <v>40.46</v>
      </c>
      <c r="E1732">
        <v>6</v>
      </c>
      <c r="G1732">
        <v>11</v>
      </c>
      <c r="H1732">
        <v>11</v>
      </c>
      <c r="J1732" s="46" t="s">
        <v>351</v>
      </c>
      <c r="K1732" s="50" t="s">
        <v>46</v>
      </c>
      <c r="L1732" s="24" t="s">
        <v>53</v>
      </c>
      <c r="M1732" s="100"/>
      <c r="N1732">
        <v>123</v>
      </c>
      <c r="O1732">
        <v>125</v>
      </c>
      <c r="P1732">
        <v>1160</v>
      </c>
      <c r="S1732">
        <v>8.3000000000000007</v>
      </c>
      <c r="U1732" s="33" t="str">
        <f>VLOOKUP(AF1732, method!$A$1:$B$15, 2, 0)</f>
        <v>留後</v>
      </c>
      <c r="V1732">
        <v>1650</v>
      </c>
      <c r="W1732">
        <v>1</v>
      </c>
      <c r="X1732">
        <v>28</v>
      </c>
      <c r="Y1732">
        <v>5</v>
      </c>
      <c r="Z1732">
        <v>25</v>
      </c>
      <c r="AA1732" s="40" t="s">
        <v>446</v>
      </c>
      <c r="AB1732" s="35" t="s">
        <v>370</v>
      </c>
      <c r="AC1732">
        <v>4</v>
      </c>
      <c r="AD1732">
        <v>50</v>
      </c>
      <c r="AE1732" s="37" t="s">
        <v>408</v>
      </c>
      <c r="AF1732">
        <v>12</v>
      </c>
      <c r="AG1732">
        <v>12</v>
      </c>
      <c r="AH1732">
        <v>12</v>
      </c>
      <c r="AI1732">
        <v>6</v>
      </c>
      <c r="AL1732" t="s">
        <v>817</v>
      </c>
      <c r="AX1732" t="s">
        <v>1390</v>
      </c>
    </row>
    <row r="1733" spans="1:50" hidden="1" x14ac:dyDescent="0.25">
      <c r="A1733" s="26" t="s">
        <v>319</v>
      </c>
      <c r="B1733" s="27" t="s">
        <v>327</v>
      </c>
      <c r="C1733">
        <v>41.1</v>
      </c>
      <c r="D1733">
        <v>41</v>
      </c>
      <c r="E1733">
        <v>6</v>
      </c>
      <c r="G1733">
        <v>11</v>
      </c>
      <c r="H1733">
        <v>12</v>
      </c>
      <c r="J1733" s="46" t="s">
        <v>351</v>
      </c>
      <c r="K1733" s="77" t="s">
        <v>586</v>
      </c>
      <c r="L1733" s="24" t="s">
        <v>53</v>
      </c>
      <c r="M1733" s="100"/>
      <c r="N1733">
        <v>123</v>
      </c>
      <c r="O1733">
        <v>127</v>
      </c>
      <c r="P1733">
        <v>1160</v>
      </c>
      <c r="S1733">
        <v>8.8000000000000007</v>
      </c>
      <c r="U1733" s="31" t="str">
        <f>VLOOKUP(AF1733, method!$A$1:$B$15, 2, 0)</f>
        <v>中後</v>
      </c>
      <c r="V1733">
        <v>1650</v>
      </c>
      <c r="W1733">
        <v>1</v>
      </c>
      <c r="X1733">
        <v>7</v>
      </c>
      <c r="Y1733">
        <v>5</v>
      </c>
      <c r="Z1733">
        <v>25</v>
      </c>
      <c r="AA1733" s="40" t="s">
        <v>376</v>
      </c>
      <c r="AB1733" s="35" t="s">
        <v>377</v>
      </c>
      <c r="AC1733">
        <v>4</v>
      </c>
      <c r="AD1733">
        <v>52</v>
      </c>
      <c r="AE1733" s="37" t="s">
        <v>436</v>
      </c>
      <c r="AF1733">
        <v>9</v>
      </c>
      <c r="AG1733">
        <v>8</v>
      </c>
      <c r="AH1733">
        <v>8</v>
      </c>
      <c r="AI1733">
        <v>6</v>
      </c>
      <c r="AL1733" t="s">
        <v>818</v>
      </c>
      <c r="AX1733" t="s">
        <v>1390</v>
      </c>
    </row>
    <row r="1734" spans="1:50" hidden="1" x14ac:dyDescent="0.25">
      <c r="A1734" s="26" t="s">
        <v>319</v>
      </c>
      <c r="B1734" s="27" t="s">
        <v>327</v>
      </c>
      <c r="C1734">
        <v>21.11</v>
      </c>
      <c r="D1734">
        <v>21.11</v>
      </c>
      <c r="E1734" s="15">
        <v>3</v>
      </c>
      <c r="F1734" s="90"/>
      <c r="G1734">
        <v>11</v>
      </c>
      <c r="H1734">
        <v>5</v>
      </c>
      <c r="J1734" s="46" t="s">
        <v>351</v>
      </c>
      <c r="K1734" s="70" t="s">
        <v>510</v>
      </c>
      <c r="L1734" s="24" t="s">
        <v>53</v>
      </c>
      <c r="M1734" s="100"/>
      <c r="N1734">
        <v>123</v>
      </c>
      <c r="O1734">
        <v>129</v>
      </c>
      <c r="P1734">
        <v>1165</v>
      </c>
      <c r="S1734">
        <v>4.7</v>
      </c>
      <c r="U1734" s="31" t="str">
        <f>VLOOKUP(AF1734, method!$A$1:$B$15, 2, 0)</f>
        <v>中後</v>
      </c>
      <c r="V1734">
        <v>1400</v>
      </c>
      <c r="W1734">
        <v>1</v>
      </c>
      <c r="X1734">
        <v>20</v>
      </c>
      <c r="Y1734">
        <v>4</v>
      </c>
      <c r="Z1734">
        <v>25</v>
      </c>
      <c r="AA1734" s="39" t="s">
        <v>430</v>
      </c>
      <c r="AB1734" s="35" t="s">
        <v>370</v>
      </c>
      <c r="AC1734">
        <v>4</v>
      </c>
      <c r="AD1734">
        <v>52</v>
      </c>
      <c r="AE1734" s="38" t="s">
        <v>447</v>
      </c>
      <c r="AF1734">
        <v>9</v>
      </c>
      <c r="AG1734">
        <v>9</v>
      </c>
      <c r="AH1734">
        <v>7</v>
      </c>
      <c r="AI1734">
        <v>3</v>
      </c>
      <c r="AL1734" t="s">
        <v>819</v>
      </c>
      <c r="AX1734" t="s">
        <v>1390</v>
      </c>
    </row>
    <row r="1735" spans="1:50" hidden="1" x14ac:dyDescent="0.25">
      <c r="A1735" s="26" t="s">
        <v>319</v>
      </c>
      <c r="B1735" s="27" t="s">
        <v>327</v>
      </c>
      <c r="C1735">
        <v>9.7200000000000006</v>
      </c>
      <c r="D1735">
        <v>9.82</v>
      </c>
      <c r="E1735" s="15">
        <v>3</v>
      </c>
      <c r="F1735" s="90"/>
      <c r="G1735">
        <v>11</v>
      </c>
      <c r="H1735">
        <v>7</v>
      </c>
      <c r="J1735" s="46" t="s">
        <v>351</v>
      </c>
      <c r="K1735" s="70" t="s">
        <v>510</v>
      </c>
      <c r="L1735" s="24" t="s">
        <v>53</v>
      </c>
      <c r="M1735" s="100"/>
      <c r="N1735">
        <v>123</v>
      </c>
      <c r="O1735">
        <v>127</v>
      </c>
      <c r="P1735">
        <v>1167</v>
      </c>
      <c r="S1735">
        <v>11</v>
      </c>
      <c r="U1735" s="31" t="str">
        <f>VLOOKUP(AF1735, method!$A$1:$B$15, 2, 0)</f>
        <v>中後</v>
      </c>
      <c r="V1735" s="42">
        <v>1200</v>
      </c>
      <c r="W1735">
        <v>1</v>
      </c>
      <c r="X1735">
        <v>30</v>
      </c>
      <c r="Y1735">
        <v>3</v>
      </c>
      <c r="Z1735">
        <v>25</v>
      </c>
      <c r="AA1735" s="39" t="s">
        <v>384</v>
      </c>
      <c r="AB1735" s="35" t="s">
        <v>377</v>
      </c>
      <c r="AC1735">
        <v>4</v>
      </c>
      <c r="AD1735">
        <v>52</v>
      </c>
      <c r="AE1735" s="38">
        <v>2</v>
      </c>
      <c r="AF1735">
        <v>8</v>
      </c>
      <c r="AG1735">
        <v>5</v>
      </c>
      <c r="AH1735">
        <v>3</v>
      </c>
      <c r="AL1735" t="s">
        <v>201</v>
      </c>
      <c r="AX1735" t="s">
        <v>1390</v>
      </c>
    </row>
    <row r="1736" spans="1:50" hidden="1" x14ac:dyDescent="0.25">
      <c r="A1736" s="26" t="s">
        <v>319</v>
      </c>
      <c r="B1736" s="27" t="s">
        <v>327</v>
      </c>
      <c r="C1736">
        <v>22.58</v>
      </c>
      <c r="D1736">
        <v>22.479999999999997</v>
      </c>
      <c r="E1736">
        <v>5</v>
      </c>
      <c r="G1736">
        <v>11</v>
      </c>
      <c r="H1736">
        <v>5</v>
      </c>
      <c r="J1736" s="46" t="s">
        <v>351</v>
      </c>
      <c r="K1736" s="82" t="s">
        <v>670</v>
      </c>
      <c r="L1736" s="24" t="s">
        <v>53</v>
      </c>
      <c r="M1736" s="100"/>
      <c r="N1736">
        <v>123</v>
      </c>
      <c r="O1736">
        <v>131</v>
      </c>
      <c r="P1736">
        <v>1141</v>
      </c>
      <c r="S1736">
        <v>9</v>
      </c>
      <c r="U1736" s="32" t="str">
        <f>VLOOKUP(AF1736, method!$A$1:$B$15, 2, 0)</f>
        <v>中前</v>
      </c>
      <c r="V1736">
        <v>1400</v>
      </c>
      <c r="W1736">
        <v>1</v>
      </c>
      <c r="X1736">
        <v>8</v>
      </c>
      <c r="Y1736">
        <v>12</v>
      </c>
      <c r="Z1736">
        <v>24</v>
      </c>
      <c r="AA1736" s="39" t="s">
        <v>369</v>
      </c>
      <c r="AB1736" s="35" t="s">
        <v>377</v>
      </c>
      <c r="AC1736">
        <v>4</v>
      </c>
      <c r="AD1736">
        <v>54</v>
      </c>
      <c r="AE1736" s="37" t="s">
        <v>467</v>
      </c>
      <c r="AF1736">
        <v>7</v>
      </c>
      <c r="AG1736">
        <v>7</v>
      </c>
      <c r="AH1736">
        <v>9</v>
      </c>
      <c r="AI1736">
        <v>5</v>
      </c>
      <c r="AL1736" t="s">
        <v>820</v>
      </c>
      <c r="AX1736" t="s">
        <v>1390</v>
      </c>
    </row>
    <row r="1737" spans="1:50" hidden="1" x14ac:dyDescent="0.25">
      <c r="A1737" s="26" t="s">
        <v>319</v>
      </c>
      <c r="B1737" s="27" t="s">
        <v>327</v>
      </c>
      <c r="C1737">
        <v>22.8</v>
      </c>
      <c r="D1737">
        <v>22.6</v>
      </c>
      <c r="E1737">
        <v>6</v>
      </c>
      <c r="G1737">
        <v>11</v>
      </c>
      <c r="H1737">
        <v>12</v>
      </c>
      <c r="J1737" s="46" t="s">
        <v>351</v>
      </c>
      <c r="K1737" s="47" t="s">
        <v>32</v>
      </c>
      <c r="L1737" s="24" t="s">
        <v>53</v>
      </c>
      <c r="M1737" s="100"/>
      <c r="N1737">
        <v>123</v>
      </c>
      <c r="O1737">
        <v>130</v>
      </c>
      <c r="P1737">
        <v>1142</v>
      </c>
      <c r="S1737">
        <v>3.9</v>
      </c>
      <c r="U1737" s="33" t="str">
        <f>VLOOKUP(AF1737, method!$A$1:$B$15, 2, 0)</f>
        <v>留後</v>
      </c>
      <c r="V1737">
        <v>1400</v>
      </c>
      <c r="W1737">
        <v>1</v>
      </c>
      <c r="X1737">
        <v>9</v>
      </c>
      <c r="Y1737">
        <v>11</v>
      </c>
      <c r="Z1737">
        <v>24</v>
      </c>
      <c r="AA1737" s="39" t="s">
        <v>384</v>
      </c>
      <c r="AB1737" s="35" t="s">
        <v>370</v>
      </c>
      <c r="AC1737">
        <v>4</v>
      </c>
      <c r="AD1737">
        <v>54</v>
      </c>
      <c r="AE1737" s="37">
        <v>4</v>
      </c>
      <c r="AF1737">
        <v>11</v>
      </c>
      <c r="AG1737">
        <v>10</v>
      </c>
      <c r="AH1737">
        <v>9</v>
      </c>
      <c r="AI1737">
        <v>6</v>
      </c>
      <c r="AL1737" t="s">
        <v>34</v>
      </c>
      <c r="AX1737" t="s">
        <v>1390</v>
      </c>
    </row>
    <row r="1738" spans="1:50" hidden="1" x14ac:dyDescent="0.25">
      <c r="A1738" s="26" t="s">
        <v>319</v>
      </c>
      <c r="B1738" s="27" t="s">
        <v>327</v>
      </c>
      <c r="C1738">
        <v>21.68</v>
      </c>
      <c r="D1738">
        <v>21.779999999999998</v>
      </c>
      <c r="E1738" s="15">
        <v>2</v>
      </c>
      <c r="F1738" s="90"/>
      <c r="G1738">
        <v>11</v>
      </c>
      <c r="H1738">
        <v>4</v>
      </c>
      <c r="J1738" s="46" t="s">
        <v>351</v>
      </c>
      <c r="K1738" s="47" t="s">
        <v>32</v>
      </c>
      <c r="L1738" s="24" t="s">
        <v>53</v>
      </c>
      <c r="M1738" s="100"/>
      <c r="N1738">
        <v>123</v>
      </c>
      <c r="O1738">
        <v>127</v>
      </c>
      <c r="P1738">
        <v>1132</v>
      </c>
      <c r="S1738">
        <v>4.7</v>
      </c>
      <c r="U1738" s="32" t="str">
        <f>VLOOKUP(AF1738, method!$A$1:$B$15, 2, 0)</f>
        <v>中前</v>
      </c>
      <c r="V1738">
        <v>1400</v>
      </c>
      <c r="W1738">
        <v>1</v>
      </c>
      <c r="X1738">
        <v>13</v>
      </c>
      <c r="Y1738">
        <v>10</v>
      </c>
      <c r="Z1738">
        <v>24</v>
      </c>
      <c r="AA1738" s="39" t="s">
        <v>384</v>
      </c>
      <c r="AB1738" s="35" t="s">
        <v>370</v>
      </c>
      <c r="AC1738">
        <v>4</v>
      </c>
      <c r="AD1738">
        <v>52</v>
      </c>
      <c r="AE1738" s="38" t="s">
        <v>461</v>
      </c>
      <c r="AF1738">
        <v>6</v>
      </c>
      <c r="AG1738">
        <v>7</v>
      </c>
      <c r="AH1738">
        <v>5</v>
      </c>
      <c r="AI1738">
        <v>2</v>
      </c>
      <c r="AL1738" t="s">
        <v>34</v>
      </c>
      <c r="AX1738" t="s">
        <v>1390</v>
      </c>
    </row>
    <row r="1739" spans="1:50" hidden="1" x14ac:dyDescent="0.25">
      <c r="A1739" s="26" t="s">
        <v>319</v>
      </c>
      <c r="B1739" s="27" t="s">
        <v>327</v>
      </c>
      <c r="C1739">
        <v>9.4</v>
      </c>
      <c r="D1739">
        <v>9.3000000000000007</v>
      </c>
      <c r="E1739" s="15">
        <v>3</v>
      </c>
      <c r="F1739" s="90"/>
      <c r="G1739">
        <v>11</v>
      </c>
      <c r="H1739">
        <v>8</v>
      </c>
      <c r="J1739" s="46" t="s">
        <v>351</v>
      </c>
      <c r="K1739" s="70" t="s">
        <v>510</v>
      </c>
      <c r="L1739" s="24" t="s">
        <v>53</v>
      </c>
      <c r="M1739" s="100"/>
      <c r="N1739">
        <v>123</v>
      </c>
      <c r="O1739">
        <v>127</v>
      </c>
      <c r="P1739">
        <v>1128</v>
      </c>
      <c r="S1739">
        <v>57</v>
      </c>
      <c r="U1739" s="31" t="str">
        <f>VLOOKUP(AF1739, method!$A$1:$B$15, 2, 0)</f>
        <v>中後</v>
      </c>
      <c r="V1739" s="42">
        <v>1200</v>
      </c>
      <c r="W1739">
        <v>1</v>
      </c>
      <c r="X1739">
        <v>15</v>
      </c>
      <c r="Y1739">
        <v>9</v>
      </c>
      <c r="Z1739">
        <v>24</v>
      </c>
      <c r="AA1739" s="39" t="s">
        <v>384</v>
      </c>
      <c r="AB1739" s="35" t="s">
        <v>370</v>
      </c>
      <c r="AC1739">
        <v>4</v>
      </c>
      <c r="AD1739">
        <v>51</v>
      </c>
      <c r="AE1739" s="38" t="s">
        <v>550</v>
      </c>
      <c r="AF1739">
        <v>10</v>
      </c>
      <c r="AG1739">
        <v>10</v>
      </c>
      <c r="AH1739">
        <v>3</v>
      </c>
      <c r="AL1739" t="s">
        <v>623</v>
      </c>
      <c r="AX1739" t="s">
        <v>1390</v>
      </c>
    </row>
    <row r="1740" spans="1:50" x14ac:dyDescent="0.25">
      <c r="A1740" s="26" t="s">
        <v>319</v>
      </c>
      <c r="B1740" s="23" t="s">
        <v>320</v>
      </c>
      <c r="C1740">
        <v>9.23</v>
      </c>
      <c r="D1740">
        <v>10.129999999999999</v>
      </c>
      <c r="E1740" s="107">
        <v>3</v>
      </c>
      <c r="F1740" s="90"/>
      <c r="G1740">
        <v>8</v>
      </c>
      <c r="H1740">
        <v>2</v>
      </c>
      <c r="J1740" s="48" t="s">
        <v>37</v>
      </c>
      <c r="K1740" s="48" t="s">
        <v>37</v>
      </c>
      <c r="L1740" s="28" t="s">
        <v>65</v>
      </c>
      <c r="M1740" s="104"/>
      <c r="N1740">
        <v>135</v>
      </c>
      <c r="O1740">
        <v>115</v>
      </c>
      <c r="P1740">
        <v>1166</v>
      </c>
      <c r="S1740">
        <v>9.8000000000000007</v>
      </c>
      <c r="U1740" s="32" t="str">
        <f>VLOOKUP(AF1740, method!$A$1:$B$15, 2, 0)</f>
        <v>中前</v>
      </c>
      <c r="V1740" s="42">
        <v>1200</v>
      </c>
      <c r="W1740">
        <v>1</v>
      </c>
      <c r="X1740">
        <v>9</v>
      </c>
      <c r="Y1740">
        <v>5</v>
      </c>
      <c r="Z1740">
        <v>26</v>
      </c>
      <c r="AA1740" s="39" t="s">
        <v>413</v>
      </c>
      <c r="AB1740" s="36" t="s">
        <v>459</v>
      </c>
      <c r="AC1740">
        <v>2</v>
      </c>
      <c r="AD1740">
        <v>81</v>
      </c>
      <c r="AE1740" s="38">
        <v>1</v>
      </c>
      <c r="AF1740">
        <v>5</v>
      </c>
      <c r="AG1740">
        <v>5</v>
      </c>
      <c r="AH1740">
        <v>3</v>
      </c>
      <c r="AL1740" t="s">
        <v>491</v>
      </c>
    </row>
    <row r="1741" spans="1:50" x14ac:dyDescent="0.25">
      <c r="A1741" s="26" t="s">
        <v>319</v>
      </c>
      <c r="B1741" s="24" t="s">
        <v>322</v>
      </c>
      <c r="C1741">
        <v>9.23</v>
      </c>
      <c r="D1741">
        <v>10.030000000000001</v>
      </c>
      <c r="E1741" s="106">
        <v>8</v>
      </c>
      <c r="G1741">
        <v>12</v>
      </c>
      <c r="H1741">
        <v>4</v>
      </c>
      <c r="J1741" s="55" t="s">
        <v>69</v>
      </c>
      <c r="K1741" s="56" t="s">
        <v>352</v>
      </c>
      <c r="L1741" s="21" t="s">
        <v>38</v>
      </c>
      <c r="M1741" s="97"/>
      <c r="N1741">
        <v>132</v>
      </c>
      <c r="O1741">
        <v>119</v>
      </c>
      <c r="P1741">
        <v>1109</v>
      </c>
      <c r="S1741">
        <v>10</v>
      </c>
      <c r="U1741" s="30" t="str">
        <f>VLOOKUP(AF1741, method!$A$1:$B$15, 2, 0)</f>
        <v>放頭</v>
      </c>
      <c r="V1741" s="42">
        <v>1200</v>
      </c>
      <c r="W1741">
        <v>1</v>
      </c>
      <c r="X1741">
        <v>12</v>
      </c>
      <c r="Y1741">
        <v>4</v>
      </c>
      <c r="Z1741">
        <v>26</v>
      </c>
      <c r="AA1741" s="39" t="s">
        <v>413</v>
      </c>
      <c r="AB1741" s="35" t="s">
        <v>377</v>
      </c>
      <c r="AC1741">
        <v>3</v>
      </c>
      <c r="AD1741">
        <v>73</v>
      </c>
      <c r="AE1741" s="37">
        <v>3</v>
      </c>
      <c r="AF1741">
        <v>1</v>
      </c>
      <c r="AG1741">
        <v>1</v>
      </c>
      <c r="AH1741">
        <v>8</v>
      </c>
      <c r="AL1741" t="s">
        <v>34</v>
      </c>
    </row>
    <row r="1742" spans="1:50" x14ac:dyDescent="0.25">
      <c r="A1742" s="26" t="s">
        <v>319</v>
      </c>
      <c r="B1742" s="26" t="s">
        <v>326</v>
      </c>
      <c r="C1742">
        <v>9.25</v>
      </c>
      <c r="D1742">
        <v>9.5500000000000007</v>
      </c>
      <c r="E1742" s="106">
        <v>4</v>
      </c>
      <c r="G1742">
        <v>2</v>
      </c>
      <c r="H1742">
        <v>2</v>
      </c>
      <c r="J1742" s="50" t="s">
        <v>46</v>
      </c>
      <c r="K1742" s="74" t="s">
        <v>357</v>
      </c>
      <c r="L1742" s="17" t="s">
        <v>16</v>
      </c>
      <c r="M1742" s="93"/>
      <c r="N1742">
        <v>130</v>
      </c>
      <c r="O1742">
        <v>121</v>
      </c>
      <c r="P1742">
        <v>1204</v>
      </c>
      <c r="S1742">
        <v>5.5</v>
      </c>
      <c r="U1742" s="32" t="str">
        <f>VLOOKUP(AF1742, method!$A$1:$B$15, 2, 0)</f>
        <v>中前</v>
      </c>
      <c r="V1742" s="42">
        <v>1200</v>
      </c>
      <c r="W1742">
        <v>1</v>
      </c>
      <c r="X1742">
        <v>25</v>
      </c>
      <c r="Y1742">
        <v>1</v>
      </c>
      <c r="Z1742">
        <v>26</v>
      </c>
      <c r="AA1742" s="39" t="s">
        <v>384</v>
      </c>
      <c r="AB1742" s="35" t="s">
        <v>370</v>
      </c>
      <c r="AC1742">
        <v>2</v>
      </c>
      <c r="AD1742">
        <v>82</v>
      </c>
      <c r="AE1742" s="38" t="s">
        <v>550</v>
      </c>
      <c r="AF1742">
        <v>6</v>
      </c>
      <c r="AG1742">
        <v>7</v>
      </c>
      <c r="AH1742">
        <v>4</v>
      </c>
      <c r="AL1742" t="s">
        <v>18</v>
      </c>
    </row>
    <row r="1743" spans="1:50" x14ac:dyDescent="0.25">
      <c r="A1743" s="26" t="s">
        <v>319</v>
      </c>
      <c r="B1743" s="21" t="s">
        <v>339</v>
      </c>
      <c r="C1743">
        <v>9.27</v>
      </c>
      <c r="D1743">
        <v>9.27</v>
      </c>
      <c r="E1743" s="106">
        <v>9</v>
      </c>
      <c r="G1743">
        <v>9</v>
      </c>
      <c r="H1743">
        <v>10</v>
      </c>
      <c r="J1743" s="63" t="s">
        <v>191</v>
      </c>
      <c r="K1743" s="63" t="s">
        <v>191</v>
      </c>
      <c r="L1743" s="25" t="s">
        <v>138</v>
      </c>
      <c r="M1743" s="101"/>
      <c r="N1743">
        <v>119</v>
      </c>
      <c r="O1743">
        <v>120</v>
      </c>
      <c r="P1743">
        <v>1048</v>
      </c>
      <c r="S1743">
        <v>27</v>
      </c>
      <c r="U1743" s="32" t="str">
        <f>VLOOKUP(AF1743, method!$A$1:$B$15, 2, 0)</f>
        <v>中前</v>
      </c>
      <c r="V1743" s="42">
        <v>1200</v>
      </c>
      <c r="W1743">
        <v>1</v>
      </c>
      <c r="X1743">
        <v>31</v>
      </c>
      <c r="Y1743">
        <v>5</v>
      </c>
      <c r="Z1743">
        <v>26</v>
      </c>
      <c r="AA1743" s="39" t="s">
        <v>394</v>
      </c>
      <c r="AB1743" s="35" t="s">
        <v>370</v>
      </c>
      <c r="AC1743">
        <v>3</v>
      </c>
      <c r="AD1743">
        <v>65</v>
      </c>
      <c r="AE1743" s="37">
        <v>8</v>
      </c>
      <c r="AF1743">
        <v>5</v>
      </c>
      <c r="AG1743">
        <v>6</v>
      </c>
      <c r="AH1743">
        <v>9</v>
      </c>
      <c r="AL1743" t="s">
        <v>385</v>
      </c>
    </row>
    <row r="1744" spans="1:50" x14ac:dyDescent="0.25">
      <c r="A1744" s="26" t="s">
        <v>319</v>
      </c>
      <c r="B1744" s="26" t="s">
        <v>326</v>
      </c>
      <c r="C1744">
        <v>9.2799999999999994</v>
      </c>
      <c r="D1744">
        <v>8.7799999999999994</v>
      </c>
      <c r="E1744" s="107">
        <v>3</v>
      </c>
      <c r="F1744" s="90"/>
      <c r="G1744">
        <v>2</v>
      </c>
      <c r="H1744">
        <v>13</v>
      </c>
      <c r="J1744" s="50" t="s">
        <v>46</v>
      </c>
      <c r="K1744" s="44" t="s">
        <v>347</v>
      </c>
      <c r="L1744" s="17" t="s">
        <v>16</v>
      </c>
      <c r="M1744" s="93"/>
      <c r="N1744">
        <v>130</v>
      </c>
      <c r="O1744">
        <v>133</v>
      </c>
      <c r="P1744">
        <v>1204</v>
      </c>
      <c r="S1744">
        <v>28</v>
      </c>
      <c r="U1744" s="30" t="str">
        <f>VLOOKUP(AF1744, method!$A$1:$B$15, 2, 0)</f>
        <v>放頭</v>
      </c>
      <c r="V1744" s="42">
        <v>1200</v>
      </c>
      <c r="W1744">
        <v>1</v>
      </c>
      <c r="X1744">
        <v>24</v>
      </c>
      <c r="Y1744">
        <v>5</v>
      </c>
      <c r="Z1744">
        <v>26</v>
      </c>
      <c r="AA1744" s="39" t="s">
        <v>369</v>
      </c>
      <c r="AB1744" s="35" t="s">
        <v>370</v>
      </c>
      <c r="AC1744">
        <v>3</v>
      </c>
      <c r="AD1744">
        <v>80</v>
      </c>
      <c r="AE1744" s="38" t="s">
        <v>468</v>
      </c>
      <c r="AF1744">
        <v>3</v>
      </c>
      <c r="AG1744">
        <v>3</v>
      </c>
      <c r="AH1744">
        <v>3</v>
      </c>
      <c r="AL1744" t="s">
        <v>18</v>
      </c>
    </row>
    <row r="1745" spans="1:50" hidden="1" x14ac:dyDescent="0.25">
      <c r="A1745" s="26" t="s">
        <v>319</v>
      </c>
      <c r="B1745" s="28" t="s">
        <v>329</v>
      </c>
      <c r="C1745">
        <v>56.73</v>
      </c>
      <c r="D1745">
        <v>56.629999999999995</v>
      </c>
      <c r="E1745" s="107">
        <v>1</v>
      </c>
      <c r="F1745" s="90"/>
      <c r="G1745">
        <v>5</v>
      </c>
      <c r="H1745">
        <v>11</v>
      </c>
      <c r="J1745" s="45" t="s">
        <v>22</v>
      </c>
      <c r="K1745" s="66" t="s">
        <v>356</v>
      </c>
      <c r="L1745" s="18" t="s">
        <v>23</v>
      </c>
      <c r="M1745" s="94"/>
      <c r="N1745">
        <v>129</v>
      </c>
      <c r="O1745">
        <v>127</v>
      </c>
      <c r="P1745">
        <v>1151</v>
      </c>
      <c r="S1745">
        <v>1.5</v>
      </c>
      <c r="U1745" s="30" t="str">
        <f>VLOOKUP(AF1745, method!$A$1:$B$15, 2, 0)</f>
        <v>放頭</v>
      </c>
      <c r="V1745">
        <v>1000</v>
      </c>
      <c r="W1745">
        <v>0</v>
      </c>
      <c r="X1745">
        <v>25</v>
      </c>
      <c r="Y1745">
        <v>1</v>
      </c>
      <c r="Z1745">
        <v>26</v>
      </c>
      <c r="AA1745" s="39" t="s">
        <v>384</v>
      </c>
      <c r="AB1745" s="35" t="s">
        <v>377</v>
      </c>
      <c r="AC1745">
        <v>4</v>
      </c>
      <c r="AD1745">
        <v>52</v>
      </c>
      <c r="AE1745" s="38" t="s">
        <v>434</v>
      </c>
      <c r="AF1745">
        <v>3</v>
      </c>
      <c r="AG1745">
        <v>2</v>
      </c>
      <c r="AH1745">
        <v>1</v>
      </c>
      <c r="AL1745" t="s">
        <v>385</v>
      </c>
      <c r="AX1745" t="s">
        <v>1390</v>
      </c>
    </row>
    <row r="1746" spans="1:50" hidden="1" x14ac:dyDescent="0.25">
      <c r="A1746" s="26" t="s">
        <v>319</v>
      </c>
      <c r="B1746" s="17" t="s">
        <v>331</v>
      </c>
      <c r="C1746">
        <v>22.4</v>
      </c>
      <c r="D1746">
        <v>21.8</v>
      </c>
      <c r="E1746" s="106">
        <v>8</v>
      </c>
      <c r="G1746">
        <v>1</v>
      </c>
      <c r="H1746">
        <v>9</v>
      </c>
      <c r="J1746" s="54" t="s">
        <v>64</v>
      </c>
      <c r="K1746" s="48" t="s">
        <v>37</v>
      </c>
      <c r="L1746" s="22" t="s">
        <v>70</v>
      </c>
      <c r="M1746" s="98"/>
      <c r="N1746">
        <v>126</v>
      </c>
      <c r="O1746">
        <v>133</v>
      </c>
      <c r="P1746">
        <v>1216</v>
      </c>
      <c r="S1746">
        <v>26</v>
      </c>
      <c r="U1746" s="30" t="str">
        <f>VLOOKUP(AF1746, method!$A$1:$B$15, 2, 0)</f>
        <v>放頭</v>
      </c>
      <c r="V1746">
        <v>1400</v>
      </c>
      <c r="W1746">
        <v>1</v>
      </c>
      <c r="X1746">
        <v>6</v>
      </c>
      <c r="Y1746">
        <v>4</v>
      </c>
      <c r="Z1746">
        <v>26</v>
      </c>
      <c r="AA1746" s="39" t="s">
        <v>390</v>
      </c>
      <c r="AB1746" s="35" t="s">
        <v>377</v>
      </c>
      <c r="AC1746">
        <v>3</v>
      </c>
      <c r="AD1746">
        <v>75</v>
      </c>
      <c r="AE1746" s="37" t="s">
        <v>640</v>
      </c>
      <c r="AF1746">
        <v>2</v>
      </c>
      <c r="AG1746">
        <v>4</v>
      </c>
      <c r="AH1746">
        <v>6</v>
      </c>
      <c r="AI1746">
        <v>8</v>
      </c>
      <c r="AL1746" t="s">
        <v>18</v>
      </c>
      <c r="AX1746" t="s">
        <v>1390</v>
      </c>
    </row>
    <row r="1747" spans="1:50" hidden="1" x14ac:dyDescent="0.25">
      <c r="A1747" s="26" t="s">
        <v>319</v>
      </c>
      <c r="B1747" s="17" t="s">
        <v>331</v>
      </c>
      <c r="C1747">
        <v>9.1300000000000008</v>
      </c>
      <c r="D1747">
        <v>8.9300000000000015</v>
      </c>
      <c r="E1747">
        <v>7</v>
      </c>
      <c r="G1747">
        <v>1</v>
      </c>
      <c r="H1747">
        <v>1</v>
      </c>
      <c r="J1747" s="54" t="s">
        <v>64</v>
      </c>
      <c r="K1747" s="71" t="s">
        <v>350</v>
      </c>
      <c r="L1747" s="22" t="s">
        <v>70</v>
      </c>
      <c r="M1747" s="98"/>
      <c r="N1747">
        <v>126</v>
      </c>
      <c r="O1747">
        <v>133</v>
      </c>
      <c r="P1747">
        <v>1216</v>
      </c>
      <c r="S1747">
        <v>10</v>
      </c>
      <c r="U1747" s="30" t="str">
        <f>VLOOKUP(AF1747, method!$A$1:$B$15, 2, 0)</f>
        <v>放頭</v>
      </c>
      <c r="V1747" s="42">
        <v>1200</v>
      </c>
      <c r="W1747">
        <v>1</v>
      </c>
      <c r="X1747">
        <v>18</v>
      </c>
      <c r="Y1747">
        <v>3</v>
      </c>
      <c r="Z1747">
        <v>26</v>
      </c>
      <c r="AA1747" s="40" t="s">
        <v>376</v>
      </c>
      <c r="AB1747" s="35" t="s">
        <v>370</v>
      </c>
      <c r="AC1747">
        <v>3</v>
      </c>
      <c r="AD1747">
        <v>77</v>
      </c>
      <c r="AE1747" s="37">
        <v>4</v>
      </c>
      <c r="AF1747">
        <v>3</v>
      </c>
      <c r="AG1747">
        <v>3</v>
      </c>
      <c r="AH1747">
        <v>7</v>
      </c>
      <c r="AL1747" t="s">
        <v>18</v>
      </c>
      <c r="AX1747" t="s">
        <v>1390</v>
      </c>
    </row>
    <row r="1748" spans="1:50" x14ac:dyDescent="0.25">
      <c r="A1748" s="26" t="s">
        <v>319</v>
      </c>
      <c r="B1748" s="24" t="s">
        <v>322</v>
      </c>
      <c r="C1748">
        <v>9.3000000000000007</v>
      </c>
      <c r="D1748">
        <v>9.5</v>
      </c>
      <c r="E1748" s="106">
        <v>4</v>
      </c>
      <c r="G1748">
        <v>12</v>
      </c>
      <c r="H1748">
        <v>5</v>
      </c>
      <c r="J1748" s="55" t="s">
        <v>69</v>
      </c>
      <c r="K1748" s="55" t="s">
        <v>69</v>
      </c>
      <c r="L1748" s="21" t="s">
        <v>38</v>
      </c>
      <c r="M1748" s="97"/>
      <c r="N1748">
        <v>132</v>
      </c>
      <c r="O1748">
        <v>132</v>
      </c>
      <c r="P1748">
        <v>1133</v>
      </c>
      <c r="S1748">
        <v>15</v>
      </c>
      <c r="U1748" s="30" t="str">
        <f>VLOOKUP(AF1748, method!$A$1:$B$15, 2, 0)</f>
        <v>放頭</v>
      </c>
      <c r="V1748" s="42">
        <v>1200</v>
      </c>
      <c r="W1748">
        <v>1</v>
      </c>
      <c r="X1748">
        <v>19</v>
      </c>
      <c r="Y1748">
        <v>2</v>
      </c>
      <c r="Z1748">
        <v>26</v>
      </c>
      <c r="AA1748" s="39" t="s">
        <v>369</v>
      </c>
      <c r="AB1748" s="35" t="s">
        <v>377</v>
      </c>
      <c r="AC1748">
        <v>3</v>
      </c>
      <c r="AD1748">
        <v>74</v>
      </c>
      <c r="AE1748" s="37" t="s">
        <v>531</v>
      </c>
      <c r="AF1748">
        <v>1</v>
      </c>
      <c r="AG1748">
        <v>1</v>
      </c>
      <c r="AH1748">
        <v>4</v>
      </c>
      <c r="AL1748" t="s">
        <v>34</v>
      </c>
    </row>
    <row r="1749" spans="1:50" hidden="1" x14ac:dyDescent="0.25">
      <c r="A1749" s="26" t="s">
        <v>319</v>
      </c>
      <c r="B1749" s="17" t="s">
        <v>331</v>
      </c>
      <c r="C1749">
        <v>22.7</v>
      </c>
      <c r="D1749">
        <v>22.3</v>
      </c>
      <c r="E1749">
        <v>9</v>
      </c>
      <c r="G1749">
        <v>1</v>
      </c>
      <c r="H1749">
        <v>7</v>
      </c>
      <c r="J1749" s="54" t="s">
        <v>64</v>
      </c>
      <c r="K1749" s="50" t="s">
        <v>46</v>
      </c>
      <c r="L1749" s="22" t="s">
        <v>70</v>
      </c>
      <c r="M1749" s="98"/>
      <c r="N1749">
        <v>126</v>
      </c>
      <c r="O1749">
        <v>133</v>
      </c>
      <c r="P1749">
        <v>1216</v>
      </c>
      <c r="S1749">
        <v>8.6999999999999993</v>
      </c>
      <c r="U1749" s="30" t="str">
        <f>VLOOKUP(AF1749, method!$A$1:$B$15, 2, 0)</f>
        <v>放頭</v>
      </c>
      <c r="V1749">
        <v>1400</v>
      </c>
      <c r="W1749">
        <v>1</v>
      </c>
      <c r="X1749">
        <v>23</v>
      </c>
      <c r="Y1749">
        <v>11</v>
      </c>
      <c r="Z1749">
        <v>25</v>
      </c>
      <c r="AA1749" s="39" t="s">
        <v>390</v>
      </c>
      <c r="AB1749" s="35" t="s">
        <v>377</v>
      </c>
      <c r="AC1749">
        <v>3</v>
      </c>
      <c r="AD1749">
        <v>77</v>
      </c>
      <c r="AE1749" s="37" t="s">
        <v>410</v>
      </c>
      <c r="AF1749">
        <v>1</v>
      </c>
      <c r="AG1749">
        <v>1</v>
      </c>
      <c r="AH1749">
        <v>1</v>
      </c>
      <c r="AI1749">
        <v>9</v>
      </c>
      <c r="AL1749" t="s">
        <v>18</v>
      </c>
      <c r="AX1749" t="s">
        <v>1390</v>
      </c>
    </row>
    <row r="1750" spans="1:50" hidden="1" x14ac:dyDescent="0.25">
      <c r="A1750" s="26" t="s">
        <v>319</v>
      </c>
      <c r="B1750" s="17" t="s">
        <v>331</v>
      </c>
      <c r="C1750">
        <v>22.97</v>
      </c>
      <c r="D1750">
        <v>22.47</v>
      </c>
      <c r="E1750" s="15">
        <v>2</v>
      </c>
      <c r="F1750" s="90"/>
      <c r="G1750">
        <v>1</v>
      </c>
      <c r="H1750">
        <v>11</v>
      </c>
      <c r="J1750" s="54" t="s">
        <v>64</v>
      </c>
      <c r="K1750" s="50" t="s">
        <v>46</v>
      </c>
      <c r="L1750" s="22" t="s">
        <v>70</v>
      </c>
      <c r="M1750" s="98"/>
      <c r="N1750">
        <v>126</v>
      </c>
      <c r="O1750">
        <v>130</v>
      </c>
      <c r="P1750">
        <v>1206</v>
      </c>
      <c r="S1750">
        <v>13</v>
      </c>
      <c r="U1750" s="30" t="str">
        <f>VLOOKUP(AF1750, method!$A$1:$B$15, 2, 0)</f>
        <v>放頭</v>
      </c>
      <c r="V1750">
        <v>1400</v>
      </c>
      <c r="W1750">
        <v>1</v>
      </c>
      <c r="X1750">
        <v>9</v>
      </c>
      <c r="Y1750">
        <v>11</v>
      </c>
      <c r="Z1750">
        <v>25</v>
      </c>
      <c r="AA1750" s="39" t="s">
        <v>430</v>
      </c>
      <c r="AB1750" s="35" t="s">
        <v>377</v>
      </c>
      <c r="AC1750">
        <v>3</v>
      </c>
      <c r="AD1750">
        <v>75</v>
      </c>
      <c r="AE1750" s="38" t="s">
        <v>579</v>
      </c>
      <c r="AF1750">
        <v>2</v>
      </c>
      <c r="AG1750">
        <v>1</v>
      </c>
      <c r="AH1750">
        <v>1</v>
      </c>
      <c r="AI1750">
        <v>2</v>
      </c>
      <c r="AL1750" t="s">
        <v>18</v>
      </c>
      <c r="AX1750" t="s">
        <v>1390</v>
      </c>
    </row>
    <row r="1751" spans="1:50" hidden="1" x14ac:dyDescent="0.25">
      <c r="A1751" s="26" t="s">
        <v>319</v>
      </c>
      <c r="B1751" s="17" t="s">
        <v>331</v>
      </c>
      <c r="C1751">
        <v>10.8</v>
      </c>
      <c r="D1751">
        <v>10.700000000000001</v>
      </c>
      <c r="E1751">
        <v>8</v>
      </c>
      <c r="G1751">
        <v>1</v>
      </c>
      <c r="H1751">
        <v>1</v>
      </c>
      <c r="J1751" s="54" t="s">
        <v>64</v>
      </c>
      <c r="K1751" s="52" t="s">
        <v>56</v>
      </c>
      <c r="L1751" s="22" t="s">
        <v>70</v>
      </c>
      <c r="M1751" s="98"/>
      <c r="N1751">
        <v>126</v>
      </c>
      <c r="O1751">
        <v>130</v>
      </c>
      <c r="P1751">
        <v>1208</v>
      </c>
      <c r="S1751">
        <v>14</v>
      </c>
      <c r="U1751" s="30" t="str">
        <f>VLOOKUP(AF1751, method!$A$1:$B$15, 2, 0)</f>
        <v>放頭</v>
      </c>
      <c r="V1751" s="42">
        <v>1200</v>
      </c>
      <c r="W1751">
        <v>1</v>
      </c>
      <c r="X1751">
        <v>30</v>
      </c>
      <c r="Y1751">
        <v>10</v>
      </c>
      <c r="Z1751">
        <v>25</v>
      </c>
      <c r="AA1751" s="41" t="s">
        <v>400</v>
      </c>
      <c r="AB1751" s="35" t="s">
        <v>377</v>
      </c>
      <c r="AC1751">
        <v>3</v>
      </c>
      <c r="AD1751">
        <v>77</v>
      </c>
      <c r="AE1751" s="37" t="s">
        <v>473</v>
      </c>
      <c r="AF1751">
        <v>3</v>
      </c>
      <c r="AG1751">
        <v>2</v>
      </c>
      <c r="AH1751">
        <v>8</v>
      </c>
      <c r="AL1751" t="s">
        <v>18</v>
      </c>
      <c r="AX1751" t="s">
        <v>1390</v>
      </c>
    </row>
    <row r="1752" spans="1:50" hidden="1" x14ac:dyDescent="0.25">
      <c r="A1752" s="26" t="s">
        <v>319</v>
      </c>
      <c r="B1752" s="17" t="s">
        <v>331</v>
      </c>
      <c r="C1752">
        <v>21.35</v>
      </c>
      <c r="D1752">
        <v>21.75</v>
      </c>
      <c r="E1752">
        <v>6</v>
      </c>
      <c r="G1752">
        <v>1</v>
      </c>
      <c r="H1752">
        <v>2</v>
      </c>
      <c r="J1752" s="54" t="s">
        <v>64</v>
      </c>
      <c r="K1752" s="48" t="s">
        <v>37</v>
      </c>
      <c r="L1752" s="22" t="s">
        <v>70</v>
      </c>
      <c r="M1752" s="98"/>
      <c r="N1752">
        <v>126</v>
      </c>
      <c r="O1752">
        <v>115</v>
      </c>
      <c r="P1752">
        <v>1218</v>
      </c>
      <c r="S1752">
        <v>3.2</v>
      </c>
      <c r="U1752" s="32" t="str">
        <f>VLOOKUP(AF1752, method!$A$1:$B$15, 2, 0)</f>
        <v>中前</v>
      </c>
      <c r="V1752">
        <v>1400</v>
      </c>
      <c r="W1752">
        <v>1</v>
      </c>
      <c r="X1752">
        <v>2</v>
      </c>
      <c r="Y1752">
        <v>3</v>
      </c>
      <c r="Z1752">
        <v>25</v>
      </c>
      <c r="AA1752" s="39" t="s">
        <v>394</v>
      </c>
      <c r="AB1752" s="35" t="s">
        <v>370</v>
      </c>
      <c r="AC1752">
        <v>2</v>
      </c>
      <c r="AD1752">
        <v>79</v>
      </c>
      <c r="AE1752" s="37" t="s">
        <v>436</v>
      </c>
      <c r="AF1752">
        <v>4</v>
      </c>
      <c r="AG1752">
        <v>3</v>
      </c>
      <c r="AH1752">
        <v>3</v>
      </c>
      <c r="AI1752">
        <v>6</v>
      </c>
      <c r="AL1752" t="s">
        <v>729</v>
      </c>
      <c r="AX1752" t="s">
        <v>1390</v>
      </c>
    </row>
    <row r="1753" spans="1:50" hidden="1" x14ac:dyDescent="0.25">
      <c r="A1753" s="26" t="s">
        <v>319</v>
      </c>
      <c r="B1753" s="17" t="s">
        <v>331</v>
      </c>
      <c r="C1753">
        <v>8.66</v>
      </c>
      <c r="D1753">
        <v>8.56</v>
      </c>
      <c r="E1753">
        <v>4</v>
      </c>
      <c r="G1753">
        <v>1</v>
      </c>
      <c r="H1753">
        <v>3</v>
      </c>
      <c r="J1753" s="54" t="s">
        <v>64</v>
      </c>
      <c r="K1753" s="50" t="s">
        <v>46</v>
      </c>
      <c r="L1753" s="22" t="s">
        <v>70</v>
      </c>
      <c r="M1753" s="98"/>
      <c r="N1753">
        <v>126</v>
      </c>
      <c r="O1753">
        <v>129</v>
      </c>
      <c r="P1753">
        <v>1218</v>
      </c>
      <c r="S1753">
        <v>3.4</v>
      </c>
      <c r="U1753" s="32" t="str">
        <f>VLOOKUP(AF1753, method!$A$1:$B$15, 2, 0)</f>
        <v>中前</v>
      </c>
      <c r="V1753" s="42">
        <v>1200</v>
      </c>
      <c r="W1753">
        <v>1</v>
      </c>
      <c r="X1753">
        <v>16</v>
      </c>
      <c r="Y1753">
        <v>2</v>
      </c>
      <c r="Z1753">
        <v>25</v>
      </c>
      <c r="AA1753" s="39" t="s">
        <v>430</v>
      </c>
      <c r="AB1753" s="35" t="s">
        <v>370</v>
      </c>
      <c r="AC1753">
        <v>3</v>
      </c>
      <c r="AD1753">
        <v>79</v>
      </c>
      <c r="AE1753" s="38" t="s">
        <v>550</v>
      </c>
      <c r="AF1753">
        <v>5</v>
      </c>
      <c r="AG1753">
        <v>3</v>
      </c>
      <c r="AH1753">
        <v>4</v>
      </c>
      <c r="AL1753" t="s">
        <v>103</v>
      </c>
      <c r="AX1753" t="s">
        <v>1390</v>
      </c>
    </row>
    <row r="1754" spans="1:50" hidden="1" x14ac:dyDescent="0.25">
      <c r="A1754" s="26" t="s">
        <v>319</v>
      </c>
      <c r="B1754" s="17" t="s">
        <v>331</v>
      </c>
      <c r="C1754">
        <v>34.380000000000003</v>
      </c>
      <c r="D1754">
        <v>33.980000000000004</v>
      </c>
      <c r="E1754">
        <v>7</v>
      </c>
      <c r="G1754">
        <v>1</v>
      </c>
      <c r="H1754">
        <v>12</v>
      </c>
      <c r="J1754" s="54" t="s">
        <v>64</v>
      </c>
      <c r="K1754" s="48" t="s">
        <v>37</v>
      </c>
      <c r="L1754" s="22" t="s">
        <v>70</v>
      </c>
      <c r="M1754" s="98"/>
      <c r="N1754">
        <v>126</v>
      </c>
      <c r="O1754">
        <v>126</v>
      </c>
      <c r="P1754">
        <v>1223</v>
      </c>
      <c r="S1754">
        <v>101</v>
      </c>
      <c r="U1754" s="30" t="str">
        <f>VLOOKUP(AF1754, method!$A$1:$B$15, 2, 0)</f>
        <v>放頭</v>
      </c>
      <c r="V1754">
        <v>1600</v>
      </c>
      <c r="W1754">
        <v>1</v>
      </c>
      <c r="X1754">
        <v>31</v>
      </c>
      <c r="Y1754">
        <v>1</v>
      </c>
      <c r="Z1754">
        <v>25</v>
      </c>
      <c r="AA1754" s="39" t="s">
        <v>390</v>
      </c>
      <c r="AB1754" s="35" t="s">
        <v>377</v>
      </c>
      <c r="AC1754" t="s">
        <v>792</v>
      </c>
      <c r="AD1754">
        <v>79</v>
      </c>
      <c r="AE1754" s="38" t="s">
        <v>517</v>
      </c>
      <c r="AF1754">
        <v>2</v>
      </c>
      <c r="AG1754">
        <v>2</v>
      </c>
      <c r="AH1754">
        <v>2</v>
      </c>
      <c r="AI1754">
        <v>7</v>
      </c>
      <c r="AL1754" t="s">
        <v>730</v>
      </c>
      <c r="AX1754" t="s">
        <v>1390</v>
      </c>
    </row>
    <row r="1755" spans="1:50" hidden="1" x14ac:dyDescent="0.25">
      <c r="A1755" s="26" t="s">
        <v>319</v>
      </c>
      <c r="B1755" s="17" t="s">
        <v>331</v>
      </c>
      <c r="C1755">
        <v>34.79</v>
      </c>
      <c r="D1755">
        <v>34.49</v>
      </c>
      <c r="E1755">
        <v>5</v>
      </c>
      <c r="G1755">
        <v>1</v>
      </c>
      <c r="H1755">
        <v>1</v>
      </c>
      <c r="J1755" s="54" t="s">
        <v>64</v>
      </c>
      <c r="K1755" s="48" t="s">
        <v>37</v>
      </c>
      <c r="L1755" s="22" t="s">
        <v>70</v>
      </c>
      <c r="M1755" s="98"/>
      <c r="N1755">
        <v>126</v>
      </c>
      <c r="O1755">
        <v>135</v>
      </c>
      <c r="P1755">
        <v>1222</v>
      </c>
      <c r="S1755">
        <v>10</v>
      </c>
      <c r="U1755" s="31" t="str">
        <f>VLOOKUP(AF1755, method!$A$1:$B$15, 2, 0)</f>
        <v>中後</v>
      </c>
      <c r="V1755">
        <v>1600</v>
      </c>
      <c r="W1755">
        <v>1</v>
      </c>
      <c r="X1755">
        <v>12</v>
      </c>
      <c r="Y1755">
        <v>1</v>
      </c>
      <c r="Z1755">
        <v>25</v>
      </c>
      <c r="AA1755" s="39" t="s">
        <v>430</v>
      </c>
      <c r="AB1755" s="35" t="s">
        <v>377</v>
      </c>
      <c r="AC1755">
        <v>3</v>
      </c>
      <c r="AD1755">
        <v>79</v>
      </c>
      <c r="AE1755" s="38">
        <v>2</v>
      </c>
      <c r="AF1755">
        <v>8</v>
      </c>
      <c r="AG1755">
        <v>7</v>
      </c>
      <c r="AH1755">
        <v>7</v>
      </c>
      <c r="AI1755">
        <v>5</v>
      </c>
      <c r="AL1755" t="s">
        <v>587</v>
      </c>
      <c r="AX1755" t="s">
        <v>1390</v>
      </c>
    </row>
    <row r="1756" spans="1:50" hidden="1" x14ac:dyDescent="0.25">
      <c r="A1756" s="26" t="s">
        <v>319</v>
      </c>
      <c r="B1756" s="17" t="s">
        <v>331</v>
      </c>
      <c r="C1756">
        <v>21.65</v>
      </c>
      <c r="D1756">
        <v>20.95</v>
      </c>
      <c r="E1756">
        <v>4</v>
      </c>
      <c r="G1756">
        <v>1</v>
      </c>
      <c r="H1756">
        <v>11</v>
      </c>
      <c r="J1756" s="54" t="s">
        <v>64</v>
      </c>
      <c r="K1756" s="47" t="s">
        <v>32</v>
      </c>
      <c r="L1756" s="22" t="s">
        <v>70</v>
      </c>
      <c r="M1756" s="98"/>
      <c r="N1756">
        <v>126</v>
      </c>
      <c r="O1756">
        <v>134</v>
      </c>
      <c r="P1756">
        <v>1207</v>
      </c>
      <c r="S1756">
        <v>4.5</v>
      </c>
      <c r="U1756" s="32" t="str">
        <f>VLOOKUP(AF1756, method!$A$1:$B$15, 2, 0)</f>
        <v>中前</v>
      </c>
      <c r="V1756">
        <v>1400</v>
      </c>
      <c r="W1756">
        <v>1</v>
      </c>
      <c r="X1756">
        <v>22</v>
      </c>
      <c r="Y1756">
        <v>12</v>
      </c>
      <c r="Z1756">
        <v>24</v>
      </c>
      <c r="AA1756" s="39" t="s">
        <v>384</v>
      </c>
      <c r="AB1756" s="35" t="s">
        <v>377</v>
      </c>
      <c r="AC1756">
        <v>3</v>
      </c>
      <c r="AD1756">
        <v>79</v>
      </c>
      <c r="AE1756" s="38">
        <v>1</v>
      </c>
      <c r="AF1756">
        <v>4</v>
      </c>
      <c r="AG1756">
        <v>2</v>
      </c>
      <c r="AH1756">
        <v>2</v>
      </c>
      <c r="AI1756">
        <v>4</v>
      </c>
      <c r="AL1756" t="s">
        <v>587</v>
      </c>
      <c r="AX1756" t="s">
        <v>1390</v>
      </c>
    </row>
    <row r="1757" spans="1:50" hidden="1" x14ac:dyDescent="0.25">
      <c r="A1757" s="26" t="s">
        <v>319</v>
      </c>
      <c r="B1757" s="17" t="s">
        <v>331</v>
      </c>
      <c r="C1757">
        <v>21.97</v>
      </c>
      <c r="D1757">
        <v>21.47</v>
      </c>
      <c r="E1757">
        <v>6</v>
      </c>
      <c r="G1757">
        <v>1</v>
      </c>
      <c r="H1757">
        <v>8</v>
      </c>
      <c r="J1757" s="54" t="s">
        <v>64</v>
      </c>
      <c r="K1757" s="48" t="s">
        <v>37</v>
      </c>
      <c r="L1757" s="22" t="s">
        <v>70</v>
      </c>
      <c r="M1757" s="98"/>
      <c r="N1757">
        <v>126</v>
      </c>
      <c r="O1757">
        <v>135</v>
      </c>
      <c r="P1757">
        <v>1200</v>
      </c>
      <c r="S1757">
        <v>11</v>
      </c>
      <c r="U1757" s="32" t="str">
        <f>VLOOKUP(AF1757, method!$A$1:$B$15, 2, 0)</f>
        <v>中前</v>
      </c>
      <c r="V1757">
        <v>1400</v>
      </c>
      <c r="W1757">
        <v>1</v>
      </c>
      <c r="X1757">
        <v>8</v>
      </c>
      <c r="Y1757">
        <v>12</v>
      </c>
      <c r="Z1757">
        <v>24</v>
      </c>
      <c r="AA1757" s="39" t="s">
        <v>369</v>
      </c>
      <c r="AB1757" s="35" t="s">
        <v>377</v>
      </c>
      <c r="AC1757">
        <v>3</v>
      </c>
      <c r="AD1757">
        <v>79</v>
      </c>
      <c r="AE1757" s="37" t="s">
        <v>436</v>
      </c>
      <c r="AF1757">
        <v>5</v>
      </c>
      <c r="AG1757">
        <v>6</v>
      </c>
      <c r="AH1757">
        <v>8</v>
      </c>
      <c r="AI1757">
        <v>6</v>
      </c>
      <c r="AL1757" t="s">
        <v>587</v>
      </c>
      <c r="AX1757" t="s">
        <v>1390</v>
      </c>
    </row>
    <row r="1758" spans="1:50" hidden="1" x14ac:dyDescent="0.25">
      <c r="A1758" s="26" t="s">
        <v>319</v>
      </c>
      <c r="B1758" s="17" t="s">
        <v>331</v>
      </c>
      <c r="C1758">
        <v>21.72</v>
      </c>
      <c r="D1758">
        <v>21.02</v>
      </c>
      <c r="E1758">
        <v>5</v>
      </c>
      <c r="G1758">
        <v>1</v>
      </c>
      <c r="H1758">
        <v>10</v>
      </c>
      <c r="J1758" s="54" t="s">
        <v>64</v>
      </c>
      <c r="K1758" s="48" t="s">
        <v>37</v>
      </c>
      <c r="L1758" s="22" t="s">
        <v>70</v>
      </c>
      <c r="M1758" s="98"/>
      <c r="N1758">
        <v>126</v>
      </c>
      <c r="O1758">
        <v>135</v>
      </c>
      <c r="P1758">
        <v>1209</v>
      </c>
      <c r="S1758">
        <v>3.7</v>
      </c>
      <c r="U1758" s="30" t="str">
        <f>VLOOKUP(AF1758, method!$A$1:$B$15, 2, 0)</f>
        <v>放頭</v>
      </c>
      <c r="V1758">
        <v>1400</v>
      </c>
      <c r="W1758">
        <v>1</v>
      </c>
      <c r="X1758">
        <v>24</v>
      </c>
      <c r="Y1758">
        <v>11</v>
      </c>
      <c r="Z1758">
        <v>24</v>
      </c>
      <c r="AA1758" s="39" t="s">
        <v>413</v>
      </c>
      <c r="AB1758" s="35" t="s">
        <v>370</v>
      </c>
      <c r="AC1758">
        <v>3</v>
      </c>
      <c r="AD1758">
        <v>79</v>
      </c>
      <c r="AE1758" s="38" t="s">
        <v>447</v>
      </c>
      <c r="AF1758">
        <v>2</v>
      </c>
      <c r="AG1758">
        <v>2</v>
      </c>
      <c r="AH1758">
        <v>2</v>
      </c>
      <c r="AI1758">
        <v>5</v>
      </c>
      <c r="AL1758" t="s">
        <v>587</v>
      </c>
      <c r="AX1758" t="s">
        <v>1390</v>
      </c>
    </row>
    <row r="1759" spans="1:50" hidden="1" x14ac:dyDescent="0.25">
      <c r="A1759" s="26" t="s">
        <v>319</v>
      </c>
      <c r="B1759" s="17" t="s">
        <v>331</v>
      </c>
      <c r="C1759">
        <v>21.71</v>
      </c>
      <c r="D1759">
        <v>21.61</v>
      </c>
      <c r="E1759" s="15">
        <v>1</v>
      </c>
      <c r="F1759" s="90"/>
      <c r="G1759">
        <v>1</v>
      </c>
      <c r="H1759">
        <v>3</v>
      </c>
      <c r="J1759" s="54" t="s">
        <v>64</v>
      </c>
      <c r="K1759" s="48" t="s">
        <v>37</v>
      </c>
      <c r="L1759" s="22" t="s">
        <v>70</v>
      </c>
      <c r="M1759" s="98"/>
      <c r="N1759">
        <v>126</v>
      </c>
      <c r="O1759">
        <v>128</v>
      </c>
      <c r="P1759">
        <v>1186</v>
      </c>
      <c r="S1759">
        <v>2.8</v>
      </c>
      <c r="U1759" s="30" t="str">
        <f>VLOOKUP(AF1759, method!$A$1:$B$15, 2, 0)</f>
        <v>放頭</v>
      </c>
      <c r="V1759">
        <v>1400</v>
      </c>
      <c r="W1759">
        <v>1</v>
      </c>
      <c r="X1759">
        <v>13</v>
      </c>
      <c r="Y1759">
        <v>10</v>
      </c>
      <c r="Z1759">
        <v>24</v>
      </c>
      <c r="AA1759" s="39" t="s">
        <v>384</v>
      </c>
      <c r="AB1759" s="35" t="s">
        <v>370</v>
      </c>
      <c r="AC1759">
        <v>3</v>
      </c>
      <c r="AD1759">
        <v>73</v>
      </c>
      <c r="AE1759" s="38" t="s">
        <v>470</v>
      </c>
      <c r="AF1759">
        <v>1</v>
      </c>
      <c r="AG1759">
        <v>3</v>
      </c>
      <c r="AH1759">
        <v>3</v>
      </c>
      <c r="AI1759">
        <v>1</v>
      </c>
      <c r="AL1759" t="s">
        <v>587</v>
      </c>
      <c r="AX1759" t="s">
        <v>1390</v>
      </c>
    </row>
    <row r="1760" spans="1:50" hidden="1" x14ac:dyDescent="0.25">
      <c r="A1760" s="26" t="s">
        <v>319</v>
      </c>
      <c r="B1760" s="17" t="s">
        <v>331</v>
      </c>
      <c r="C1760">
        <v>9.75</v>
      </c>
      <c r="D1760">
        <v>9.75</v>
      </c>
      <c r="E1760" s="15">
        <v>2</v>
      </c>
      <c r="F1760" s="90"/>
      <c r="G1760">
        <v>1</v>
      </c>
      <c r="H1760">
        <v>4</v>
      </c>
      <c r="J1760" s="54" t="s">
        <v>64</v>
      </c>
      <c r="K1760" s="48" t="s">
        <v>37</v>
      </c>
      <c r="L1760" s="22" t="s">
        <v>70</v>
      </c>
      <c r="M1760" s="98"/>
      <c r="N1760">
        <v>126</v>
      </c>
      <c r="O1760">
        <v>125</v>
      </c>
      <c r="P1760">
        <v>1189</v>
      </c>
      <c r="S1760">
        <v>3.8</v>
      </c>
      <c r="U1760" s="32" t="str">
        <f>VLOOKUP(AF1760, method!$A$1:$B$15, 2, 0)</f>
        <v>中前</v>
      </c>
      <c r="V1760" s="42">
        <v>1200</v>
      </c>
      <c r="W1760">
        <v>1</v>
      </c>
      <c r="X1760">
        <v>22</v>
      </c>
      <c r="Y1760">
        <v>9</v>
      </c>
      <c r="Z1760">
        <v>24</v>
      </c>
      <c r="AA1760" s="39" t="s">
        <v>390</v>
      </c>
      <c r="AB1760" s="36" t="s">
        <v>577</v>
      </c>
      <c r="AC1760">
        <v>3</v>
      </c>
      <c r="AD1760">
        <v>71</v>
      </c>
      <c r="AE1760" s="38" t="s">
        <v>470</v>
      </c>
      <c r="AF1760">
        <v>4</v>
      </c>
      <c r="AG1760">
        <v>4</v>
      </c>
      <c r="AH1760">
        <v>2</v>
      </c>
      <c r="AL1760" t="s">
        <v>587</v>
      </c>
      <c r="AX1760" t="s">
        <v>1390</v>
      </c>
    </row>
    <row r="1761" spans="1:50" x14ac:dyDescent="0.25">
      <c r="A1761" s="26" t="s">
        <v>319</v>
      </c>
      <c r="B1761" s="26" t="s">
        <v>326</v>
      </c>
      <c r="C1761">
        <v>9.36</v>
      </c>
      <c r="D1761">
        <v>9.16</v>
      </c>
      <c r="E1761" s="106">
        <v>10</v>
      </c>
      <c r="G1761">
        <v>2</v>
      </c>
      <c r="H1761">
        <v>5</v>
      </c>
      <c r="J1761" s="50" t="s">
        <v>46</v>
      </c>
      <c r="K1761" s="47" t="s">
        <v>32</v>
      </c>
      <c r="L1761" s="17" t="s">
        <v>16</v>
      </c>
      <c r="M1761" s="93"/>
      <c r="N1761">
        <v>130</v>
      </c>
      <c r="O1761">
        <v>135</v>
      </c>
      <c r="P1761">
        <v>1201</v>
      </c>
      <c r="S1761">
        <v>8.1</v>
      </c>
      <c r="U1761" s="32" t="str">
        <f>VLOOKUP(AF1761, method!$A$1:$B$15, 2, 0)</f>
        <v>中前</v>
      </c>
      <c r="V1761" s="42">
        <v>1200</v>
      </c>
      <c r="W1761">
        <v>1</v>
      </c>
      <c r="X1761">
        <v>27</v>
      </c>
      <c r="Y1761">
        <v>6</v>
      </c>
      <c r="Z1761">
        <v>26</v>
      </c>
      <c r="AA1761" s="39" t="s">
        <v>394</v>
      </c>
      <c r="AB1761" s="35" t="s">
        <v>377</v>
      </c>
      <c r="AC1761">
        <v>3</v>
      </c>
      <c r="AD1761">
        <v>79</v>
      </c>
      <c r="AE1761" s="37" t="s">
        <v>471</v>
      </c>
      <c r="AF1761">
        <v>6</v>
      </c>
      <c r="AG1761">
        <v>6</v>
      </c>
      <c r="AH1761">
        <v>10</v>
      </c>
      <c r="AL1761" t="s">
        <v>18</v>
      </c>
    </row>
    <row r="1762" spans="1:50" hidden="1" x14ac:dyDescent="0.25">
      <c r="A1762" s="26" t="s">
        <v>319</v>
      </c>
      <c r="B1762" s="18" t="s">
        <v>333</v>
      </c>
      <c r="C1762">
        <v>56.41</v>
      </c>
      <c r="D1762">
        <v>56.309999999999995</v>
      </c>
      <c r="E1762" s="106">
        <v>7</v>
      </c>
      <c r="G1762">
        <v>6</v>
      </c>
      <c r="H1762">
        <v>4</v>
      </c>
      <c r="J1762" s="62" t="s">
        <v>154</v>
      </c>
      <c r="K1762" s="75" t="s">
        <v>346</v>
      </c>
      <c r="L1762" s="19" t="s">
        <v>28</v>
      </c>
      <c r="M1762" s="95"/>
      <c r="N1762">
        <v>125</v>
      </c>
      <c r="O1762">
        <v>128</v>
      </c>
      <c r="P1762">
        <v>1221</v>
      </c>
      <c r="S1762">
        <v>6</v>
      </c>
      <c r="U1762" s="33" t="str">
        <f>VLOOKUP(AF1762, method!$A$1:$B$15, 2, 0)</f>
        <v>留後</v>
      </c>
      <c r="V1762">
        <v>1000</v>
      </c>
      <c r="W1762">
        <v>0</v>
      </c>
      <c r="X1762">
        <v>7</v>
      </c>
      <c r="Y1762">
        <v>6</v>
      </c>
      <c r="Z1762">
        <v>26</v>
      </c>
      <c r="AA1762" s="39" t="s">
        <v>413</v>
      </c>
      <c r="AB1762" s="35" t="s">
        <v>377</v>
      </c>
      <c r="AC1762">
        <v>3</v>
      </c>
      <c r="AD1762">
        <v>70</v>
      </c>
      <c r="AE1762" s="37" t="s">
        <v>531</v>
      </c>
      <c r="AF1762">
        <v>12</v>
      </c>
      <c r="AG1762">
        <v>8</v>
      </c>
      <c r="AH1762">
        <v>7</v>
      </c>
      <c r="AL1762" t="s">
        <v>385</v>
      </c>
      <c r="AX1762" t="s">
        <v>1390</v>
      </c>
    </row>
    <row r="1763" spans="1:50" hidden="1" x14ac:dyDescent="0.25">
      <c r="A1763" s="26" t="s">
        <v>319</v>
      </c>
      <c r="B1763" s="18" t="s">
        <v>333</v>
      </c>
      <c r="C1763">
        <v>56.53</v>
      </c>
      <c r="D1763">
        <v>56.129999999999995</v>
      </c>
      <c r="E1763">
        <v>5</v>
      </c>
      <c r="G1763">
        <v>6</v>
      </c>
      <c r="H1763">
        <v>11</v>
      </c>
      <c r="J1763" s="62" t="s">
        <v>154</v>
      </c>
      <c r="K1763" s="47" t="s">
        <v>32</v>
      </c>
      <c r="L1763" s="19" t="s">
        <v>28</v>
      </c>
      <c r="M1763" s="95"/>
      <c r="N1763">
        <v>125</v>
      </c>
      <c r="O1763">
        <v>130</v>
      </c>
      <c r="P1763">
        <v>1213</v>
      </c>
      <c r="S1763">
        <v>2.6</v>
      </c>
      <c r="U1763" s="32" t="str">
        <f>VLOOKUP(AF1763, method!$A$1:$B$15, 2, 0)</f>
        <v>中前</v>
      </c>
      <c r="V1763">
        <v>1000</v>
      </c>
      <c r="W1763">
        <v>0</v>
      </c>
      <c r="X1763">
        <v>27</v>
      </c>
      <c r="Y1763">
        <v>12</v>
      </c>
      <c r="Z1763">
        <v>25</v>
      </c>
      <c r="AA1763" s="39" t="s">
        <v>384</v>
      </c>
      <c r="AB1763" s="35" t="s">
        <v>377</v>
      </c>
      <c r="AC1763">
        <v>3</v>
      </c>
      <c r="AD1763">
        <v>70</v>
      </c>
      <c r="AE1763" s="37" t="s">
        <v>467</v>
      </c>
      <c r="AF1763">
        <v>6</v>
      </c>
      <c r="AG1763">
        <v>7</v>
      </c>
      <c r="AH1763">
        <v>5</v>
      </c>
      <c r="AL1763" t="s">
        <v>385</v>
      </c>
      <c r="AX1763" t="s">
        <v>1390</v>
      </c>
    </row>
    <row r="1764" spans="1:50" hidden="1" x14ac:dyDescent="0.25">
      <c r="A1764" s="26" t="s">
        <v>319</v>
      </c>
      <c r="B1764" s="18" t="s">
        <v>333</v>
      </c>
      <c r="C1764">
        <v>9.23</v>
      </c>
      <c r="D1764">
        <v>9.33</v>
      </c>
      <c r="E1764" s="15">
        <v>3</v>
      </c>
      <c r="F1764" s="90"/>
      <c r="G1764">
        <v>6</v>
      </c>
      <c r="H1764">
        <v>1</v>
      </c>
      <c r="J1764" s="62" t="s">
        <v>154</v>
      </c>
      <c r="K1764" s="47" t="s">
        <v>32</v>
      </c>
      <c r="L1764" s="19" t="s">
        <v>28</v>
      </c>
      <c r="M1764" s="95"/>
      <c r="N1764">
        <v>125</v>
      </c>
      <c r="O1764">
        <v>128</v>
      </c>
      <c r="P1764">
        <v>1203</v>
      </c>
      <c r="S1764">
        <v>1.9</v>
      </c>
      <c r="U1764" s="32" t="str">
        <f>VLOOKUP(AF1764, method!$A$1:$B$15, 2, 0)</f>
        <v>中前</v>
      </c>
      <c r="V1764" s="42">
        <v>1200</v>
      </c>
      <c r="W1764">
        <v>1</v>
      </c>
      <c r="X1764">
        <v>30</v>
      </c>
      <c r="Y1764">
        <v>11</v>
      </c>
      <c r="Z1764">
        <v>25</v>
      </c>
      <c r="AA1764" s="39" t="s">
        <v>413</v>
      </c>
      <c r="AB1764" s="35" t="s">
        <v>377</v>
      </c>
      <c r="AC1764">
        <v>3</v>
      </c>
      <c r="AD1764">
        <v>69</v>
      </c>
      <c r="AE1764" s="38" t="s">
        <v>463</v>
      </c>
      <c r="AF1764">
        <v>5</v>
      </c>
      <c r="AG1764">
        <v>5</v>
      </c>
      <c r="AH1764">
        <v>3</v>
      </c>
      <c r="AL1764" t="s">
        <v>385</v>
      </c>
      <c r="AX1764" t="s">
        <v>1390</v>
      </c>
    </row>
    <row r="1765" spans="1:50" hidden="1" x14ac:dyDescent="0.25">
      <c r="A1765" s="26" t="s">
        <v>319</v>
      </c>
      <c r="B1765" s="18" t="s">
        <v>333</v>
      </c>
      <c r="C1765">
        <v>9.4</v>
      </c>
      <c r="D1765">
        <v>9.4</v>
      </c>
      <c r="E1765" s="15">
        <v>2</v>
      </c>
      <c r="F1765" s="90"/>
      <c r="G1765">
        <v>6</v>
      </c>
      <c r="H1765">
        <v>7</v>
      </c>
      <c r="J1765" s="62" t="s">
        <v>154</v>
      </c>
      <c r="K1765" s="47" t="s">
        <v>32</v>
      </c>
      <c r="L1765" s="19" t="s">
        <v>28</v>
      </c>
      <c r="M1765" s="95"/>
      <c r="N1765">
        <v>125</v>
      </c>
      <c r="O1765">
        <v>126</v>
      </c>
      <c r="P1765">
        <v>1193</v>
      </c>
      <c r="S1765">
        <v>1.9</v>
      </c>
      <c r="U1765" s="30" t="str">
        <f>VLOOKUP(AF1765, method!$A$1:$B$15, 2, 0)</f>
        <v>放頭</v>
      </c>
      <c r="V1765" s="42">
        <v>1200</v>
      </c>
      <c r="W1765">
        <v>1</v>
      </c>
      <c r="X1765">
        <v>12</v>
      </c>
      <c r="Y1765">
        <v>10</v>
      </c>
      <c r="Z1765">
        <v>25</v>
      </c>
      <c r="AA1765" s="39" t="s">
        <v>413</v>
      </c>
      <c r="AB1765" s="35" t="s">
        <v>377</v>
      </c>
      <c r="AC1765">
        <v>3</v>
      </c>
      <c r="AD1765">
        <v>68</v>
      </c>
      <c r="AE1765" s="38">
        <v>1</v>
      </c>
      <c r="AF1765">
        <v>3</v>
      </c>
      <c r="AG1765">
        <v>3</v>
      </c>
      <c r="AH1765">
        <v>2</v>
      </c>
      <c r="AL1765" t="s">
        <v>385</v>
      </c>
      <c r="AX1765" t="s">
        <v>1390</v>
      </c>
    </row>
    <row r="1766" spans="1:50" hidden="1" x14ac:dyDescent="0.25">
      <c r="A1766" s="26" t="s">
        <v>319</v>
      </c>
      <c r="B1766" s="18" t="s">
        <v>333</v>
      </c>
      <c r="C1766">
        <v>56.9</v>
      </c>
      <c r="D1766">
        <v>56.4</v>
      </c>
      <c r="E1766" s="15">
        <v>1</v>
      </c>
      <c r="F1766" s="90"/>
      <c r="G1766">
        <v>6</v>
      </c>
      <c r="H1766">
        <v>13</v>
      </c>
      <c r="J1766" s="62" t="s">
        <v>154</v>
      </c>
      <c r="K1766" s="47" t="s">
        <v>32</v>
      </c>
      <c r="L1766" s="19" t="s">
        <v>28</v>
      </c>
      <c r="M1766" s="95"/>
      <c r="N1766">
        <v>125</v>
      </c>
      <c r="O1766">
        <v>135</v>
      </c>
      <c r="P1766">
        <v>1187</v>
      </c>
      <c r="S1766">
        <v>1.4</v>
      </c>
      <c r="U1766" s="30" t="str">
        <f>VLOOKUP(AF1766, method!$A$1:$B$15, 2, 0)</f>
        <v>放頭</v>
      </c>
      <c r="V1766">
        <v>1000</v>
      </c>
      <c r="W1766">
        <v>0</v>
      </c>
      <c r="X1766">
        <v>7</v>
      </c>
      <c r="Y1766">
        <v>9</v>
      </c>
      <c r="Z1766">
        <v>25</v>
      </c>
      <c r="AA1766" s="39" t="s">
        <v>369</v>
      </c>
      <c r="AB1766" s="35" t="s">
        <v>377</v>
      </c>
      <c r="AC1766">
        <v>4</v>
      </c>
      <c r="AD1766">
        <v>60</v>
      </c>
      <c r="AE1766" s="38" t="s">
        <v>463</v>
      </c>
      <c r="AF1766">
        <v>2</v>
      </c>
      <c r="AG1766">
        <v>2</v>
      </c>
      <c r="AH1766">
        <v>1</v>
      </c>
      <c r="AL1766" t="s">
        <v>385</v>
      </c>
      <c r="AX1766" t="s">
        <v>1390</v>
      </c>
    </row>
    <row r="1767" spans="1:50" hidden="1" x14ac:dyDescent="0.25">
      <c r="A1767" s="26" t="s">
        <v>319</v>
      </c>
      <c r="B1767" s="18" t="s">
        <v>333</v>
      </c>
      <c r="C1767">
        <v>56.31</v>
      </c>
      <c r="D1767">
        <v>56.21</v>
      </c>
      <c r="E1767" s="15">
        <v>1</v>
      </c>
      <c r="F1767" s="90"/>
      <c r="G1767">
        <v>6</v>
      </c>
      <c r="H1767">
        <v>4</v>
      </c>
      <c r="J1767" s="62" t="s">
        <v>154</v>
      </c>
      <c r="K1767" s="61" t="s">
        <v>128</v>
      </c>
      <c r="L1767" s="19" t="s">
        <v>28</v>
      </c>
      <c r="M1767" s="95"/>
      <c r="N1767">
        <v>125</v>
      </c>
      <c r="O1767">
        <v>128</v>
      </c>
      <c r="P1767">
        <v>1168</v>
      </c>
      <c r="S1767">
        <v>2.9</v>
      </c>
      <c r="U1767" s="32" t="str">
        <f>VLOOKUP(AF1767, method!$A$1:$B$15, 2, 0)</f>
        <v>中前</v>
      </c>
      <c r="V1767">
        <v>1000</v>
      </c>
      <c r="W1767">
        <v>0</v>
      </c>
      <c r="X1767">
        <v>15</v>
      </c>
      <c r="Y1767">
        <v>3</v>
      </c>
      <c r="Z1767">
        <v>25</v>
      </c>
      <c r="AA1767" s="39" t="s">
        <v>430</v>
      </c>
      <c r="AB1767" s="35" t="s">
        <v>370</v>
      </c>
      <c r="AC1767">
        <v>4</v>
      </c>
      <c r="AD1767">
        <v>52</v>
      </c>
      <c r="AE1767" s="38" t="s">
        <v>511</v>
      </c>
      <c r="AF1767">
        <v>7</v>
      </c>
      <c r="AG1767">
        <v>5</v>
      </c>
      <c r="AH1767">
        <v>1</v>
      </c>
      <c r="AL1767" t="s">
        <v>385</v>
      </c>
      <c r="AX1767" t="s">
        <v>1390</v>
      </c>
    </row>
    <row r="1768" spans="1:50" hidden="1" x14ac:dyDescent="0.25">
      <c r="A1768" s="26" t="s">
        <v>319</v>
      </c>
      <c r="B1768" s="18" t="s">
        <v>333</v>
      </c>
      <c r="C1768">
        <v>56.25</v>
      </c>
      <c r="D1768">
        <v>56.15</v>
      </c>
      <c r="E1768" s="15">
        <v>2</v>
      </c>
      <c r="F1768" s="90"/>
      <c r="G1768">
        <v>6</v>
      </c>
      <c r="H1768">
        <v>8</v>
      </c>
      <c r="J1768" s="62" t="s">
        <v>154</v>
      </c>
      <c r="K1768" s="61" t="s">
        <v>128</v>
      </c>
      <c r="L1768" s="19" t="s">
        <v>28</v>
      </c>
      <c r="M1768" s="95"/>
      <c r="N1768">
        <v>125</v>
      </c>
      <c r="O1768">
        <v>128</v>
      </c>
      <c r="P1768">
        <v>1154</v>
      </c>
      <c r="S1768">
        <v>10</v>
      </c>
      <c r="U1768" s="33" t="str">
        <f>VLOOKUP(AF1768, method!$A$1:$B$15, 2, 0)</f>
        <v>留後</v>
      </c>
      <c r="V1768">
        <v>1000</v>
      </c>
      <c r="W1768">
        <v>0</v>
      </c>
      <c r="X1768">
        <v>2</v>
      </c>
      <c r="Y1768">
        <v>3</v>
      </c>
      <c r="Z1768">
        <v>25</v>
      </c>
      <c r="AA1768" s="39" t="s">
        <v>394</v>
      </c>
      <c r="AB1768" s="35" t="s">
        <v>377</v>
      </c>
      <c r="AC1768">
        <v>4</v>
      </c>
      <c r="AD1768">
        <v>52</v>
      </c>
      <c r="AE1768" s="37" t="s">
        <v>423</v>
      </c>
      <c r="AF1768">
        <v>12</v>
      </c>
      <c r="AG1768">
        <v>9</v>
      </c>
      <c r="AH1768">
        <v>2</v>
      </c>
      <c r="AL1768" t="s">
        <v>385</v>
      </c>
      <c r="AX1768" t="s">
        <v>1390</v>
      </c>
    </row>
    <row r="1769" spans="1:50" hidden="1" x14ac:dyDescent="0.25">
      <c r="A1769" s="26" t="s">
        <v>319</v>
      </c>
      <c r="B1769" s="19" t="s">
        <v>335</v>
      </c>
      <c r="C1769">
        <v>56.58</v>
      </c>
      <c r="D1769">
        <v>56.379999999999995</v>
      </c>
      <c r="E1769" s="106">
        <v>11</v>
      </c>
      <c r="G1769">
        <v>3</v>
      </c>
      <c r="H1769">
        <v>1</v>
      </c>
      <c r="J1769" s="49" t="s">
        <v>349</v>
      </c>
      <c r="K1769" s="63" t="s">
        <v>191</v>
      </c>
      <c r="L1769" s="23" t="s">
        <v>47</v>
      </c>
      <c r="M1769" s="99"/>
      <c r="N1769">
        <v>119</v>
      </c>
      <c r="O1769">
        <v>125</v>
      </c>
      <c r="P1769">
        <v>1054</v>
      </c>
      <c r="S1769">
        <v>46</v>
      </c>
      <c r="U1769" s="33" t="str">
        <f>VLOOKUP(AF1769, method!$A$1:$B$15, 2, 0)</f>
        <v>留後</v>
      </c>
      <c r="V1769">
        <v>1000</v>
      </c>
      <c r="W1769">
        <v>0</v>
      </c>
      <c r="X1769">
        <v>1</v>
      </c>
      <c r="Y1769">
        <v>7</v>
      </c>
      <c r="Z1769">
        <v>26</v>
      </c>
      <c r="AA1769" s="39" t="s">
        <v>413</v>
      </c>
      <c r="AB1769" s="35" t="s">
        <v>370</v>
      </c>
      <c r="AC1769">
        <v>3</v>
      </c>
      <c r="AD1769">
        <v>70</v>
      </c>
      <c r="AE1769" s="38" t="s">
        <v>517</v>
      </c>
      <c r="AF1769">
        <v>13</v>
      </c>
      <c r="AG1769">
        <v>13</v>
      </c>
      <c r="AH1769">
        <v>11</v>
      </c>
      <c r="AL1769" t="s">
        <v>18</v>
      </c>
      <c r="AX1769" t="s">
        <v>1390</v>
      </c>
    </row>
    <row r="1770" spans="1:50" x14ac:dyDescent="0.25">
      <c r="A1770" s="26" t="s">
        <v>319</v>
      </c>
      <c r="B1770" s="28" t="s">
        <v>329</v>
      </c>
      <c r="C1770">
        <v>9.4</v>
      </c>
      <c r="D1770">
        <v>9.2000000000000011</v>
      </c>
      <c r="E1770" s="107">
        <v>3</v>
      </c>
      <c r="F1770" s="90"/>
      <c r="G1770">
        <v>5</v>
      </c>
      <c r="H1770">
        <v>11</v>
      </c>
      <c r="J1770" s="45" t="s">
        <v>22</v>
      </c>
      <c r="K1770" s="47" t="s">
        <v>32</v>
      </c>
      <c r="L1770" s="18" t="s">
        <v>23</v>
      </c>
      <c r="M1770" s="94"/>
      <c r="N1770">
        <v>129</v>
      </c>
      <c r="O1770">
        <v>128</v>
      </c>
      <c r="P1770">
        <v>1114</v>
      </c>
      <c r="S1770">
        <v>3.3</v>
      </c>
      <c r="U1770" s="30" t="str">
        <f>VLOOKUP(AF1770, method!$A$1:$B$15, 2, 0)</f>
        <v>放頭</v>
      </c>
      <c r="V1770" s="42">
        <v>1200</v>
      </c>
      <c r="W1770">
        <v>1</v>
      </c>
      <c r="X1770">
        <v>9</v>
      </c>
      <c r="Y1770">
        <v>5</v>
      </c>
      <c r="Z1770">
        <v>26</v>
      </c>
      <c r="AA1770" s="39" t="s">
        <v>413</v>
      </c>
      <c r="AB1770" s="36" t="s">
        <v>459</v>
      </c>
      <c r="AC1770">
        <v>3</v>
      </c>
      <c r="AD1770">
        <v>73</v>
      </c>
      <c r="AE1770" s="38" t="s">
        <v>463</v>
      </c>
      <c r="AF1770">
        <v>1</v>
      </c>
      <c r="AG1770">
        <v>1</v>
      </c>
      <c r="AH1770">
        <v>3</v>
      </c>
      <c r="AL1770" t="s">
        <v>24</v>
      </c>
    </row>
    <row r="1771" spans="1:50" hidden="1" x14ac:dyDescent="0.25">
      <c r="A1771" s="26" t="s">
        <v>319</v>
      </c>
      <c r="B1771" s="20" t="s">
        <v>337</v>
      </c>
      <c r="C1771">
        <v>9.7100000000000009</v>
      </c>
      <c r="D1771">
        <v>9.6100000000000012</v>
      </c>
      <c r="E1771" s="15">
        <v>3</v>
      </c>
      <c r="F1771" s="90"/>
      <c r="G1771">
        <v>13</v>
      </c>
      <c r="H1771">
        <v>11</v>
      </c>
      <c r="J1771" s="59" t="s">
        <v>111</v>
      </c>
      <c r="K1771" s="68" t="s">
        <v>348</v>
      </c>
      <c r="L1771" s="22" t="s">
        <v>43</v>
      </c>
      <c r="M1771" s="98"/>
      <c r="N1771">
        <v>122</v>
      </c>
      <c r="O1771">
        <v>124</v>
      </c>
      <c r="P1771">
        <v>1197</v>
      </c>
      <c r="S1771">
        <v>8.4</v>
      </c>
      <c r="U1771" s="31" t="str">
        <f>VLOOKUP(AF1771, method!$A$1:$B$15, 2, 0)</f>
        <v>中後</v>
      </c>
      <c r="V1771" s="42">
        <v>1200</v>
      </c>
      <c r="W1771">
        <v>1</v>
      </c>
      <c r="X1771">
        <v>24</v>
      </c>
      <c r="Y1771">
        <v>6</v>
      </c>
      <c r="Z1771">
        <v>26</v>
      </c>
      <c r="AA1771" s="40" t="s">
        <v>376</v>
      </c>
      <c r="AB1771" s="35" t="s">
        <v>377</v>
      </c>
      <c r="AC1771">
        <v>3</v>
      </c>
      <c r="AD1771">
        <v>66</v>
      </c>
      <c r="AE1771" s="38" t="s">
        <v>470</v>
      </c>
      <c r="AF1771">
        <v>9</v>
      </c>
      <c r="AG1771">
        <v>9</v>
      </c>
      <c r="AH1771">
        <v>3</v>
      </c>
      <c r="AL1771" t="s">
        <v>385</v>
      </c>
      <c r="AX1771" t="s">
        <v>1390</v>
      </c>
    </row>
    <row r="1772" spans="1:50" hidden="1" x14ac:dyDescent="0.25">
      <c r="A1772" s="26" t="s">
        <v>319</v>
      </c>
      <c r="B1772" s="20" t="s">
        <v>337</v>
      </c>
      <c r="C1772">
        <v>9.3699999999999992</v>
      </c>
      <c r="D1772">
        <v>9.3699999999999992</v>
      </c>
      <c r="E1772" s="15">
        <v>1</v>
      </c>
      <c r="F1772" s="90"/>
      <c r="G1772">
        <v>13</v>
      </c>
      <c r="H1772">
        <v>2</v>
      </c>
      <c r="J1772" s="59" t="s">
        <v>111</v>
      </c>
      <c r="K1772" s="68" t="s">
        <v>348</v>
      </c>
      <c r="L1772" s="22" t="s">
        <v>43</v>
      </c>
      <c r="M1772" s="98"/>
      <c r="N1772">
        <v>122</v>
      </c>
      <c r="O1772">
        <v>135</v>
      </c>
      <c r="P1772">
        <v>1190</v>
      </c>
      <c r="S1772">
        <v>2.8</v>
      </c>
      <c r="U1772" s="32" t="str">
        <f>VLOOKUP(AF1772, method!$A$1:$B$15, 2, 0)</f>
        <v>中前</v>
      </c>
      <c r="V1772" s="42">
        <v>1200</v>
      </c>
      <c r="W1772">
        <v>1</v>
      </c>
      <c r="X1772">
        <v>3</v>
      </c>
      <c r="Y1772">
        <v>6</v>
      </c>
      <c r="Z1772">
        <v>26</v>
      </c>
      <c r="AA1772" s="40" t="s">
        <v>398</v>
      </c>
      <c r="AB1772" s="35" t="s">
        <v>370</v>
      </c>
      <c r="AC1772">
        <v>4</v>
      </c>
      <c r="AD1772">
        <v>59</v>
      </c>
      <c r="AE1772" s="38">
        <v>1</v>
      </c>
      <c r="AF1772">
        <v>6</v>
      </c>
      <c r="AG1772">
        <v>7</v>
      </c>
      <c r="AH1772">
        <v>1</v>
      </c>
      <c r="AL1772" t="s">
        <v>385</v>
      </c>
      <c r="AX1772" t="s">
        <v>1390</v>
      </c>
    </row>
    <row r="1773" spans="1:50" hidden="1" x14ac:dyDescent="0.25">
      <c r="A1773" s="26" t="s">
        <v>319</v>
      </c>
      <c r="B1773" s="20" t="s">
        <v>337</v>
      </c>
      <c r="C1773">
        <v>9.5299999999999994</v>
      </c>
      <c r="D1773">
        <v>9.73</v>
      </c>
      <c r="E1773" s="15">
        <v>1</v>
      </c>
      <c r="F1773" s="90"/>
      <c r="G1773">
        <v>13</v>
      </c>
      <c r="H1773">
        <v>4</v>
      </c>
      <c r="J1773" s="59" t="s">
        <v>111</v>
      </c>
      <c r="K1773" s="68" t="s">
        <v>348</v>
      </c>
      <c r="L1773" s="22" t="s">
        <v>43</v>
      </c>
      <c r="M1773" s="98"/>
      <c r="N1773">
        <v>122</v>
      </c>
      <c r="O1773">
        <v>127</v>
      </c>
      <c r="P1773">
        <v>1192</v>
      </c>
      <c r="S1773">
        <v>6.9</v>
      </c>
      <c r="U1773" s="31" t="str">
        <f>VLOOKUP(AF1773, method!$A$1:$B$15, 2, 0)</f>
        <v>中後</v>
      </c>
      <c r="V1773" s="42">
        <v>1200</v>
      </c>
      <c r="W1773">
        <v>1</v>
      </c>
      <c r="X1773">
        <v>20</v>
      </c>
      <c r="Y1773">
        <v>5</v>
      </c>
      <c r="Z1773">
        <v>26</v>
      </c>
      <c r="AA1773" s="40" t="s">
        <v>376</v>
      </c>
      <c r="AB1773" s="35" t="s">
        <v>377</v>
      </c>
      <c r="AC1773">
        <v>4</v>
      </c>
      <c r="AD1773">
        <v>52</v>
      </c>
      <c r="AE1773" s="38" t="s">
        <v>550</v>
      </c>
      <c r="AF1773">
        <v>8</v>
      </c>
      <c r="AG1773">
        <v>8</v>
      </c>
      <c r="AH1773">
        <v>1</v>
      </c>
      <c r="AL1773" t="s">
        <v>385</v>
      </c>
      <c r="AX1773" t="s">
        <v>1390</v>
      </c>
    </row>
    <row r="1774" spans="1:50" x14ac:dyDescent="0.25">
      <c r="A1774" s="26" t="s">
        <v>319</v>
      </c>
      <c r="B1774" s="26" t="s">
        <v>326</v>
      </c>
      <c r="C1774">
        <v>9.48</v>
      </c>
      <c r="D1774">
        <v>9.8800000000000008</v>
      </c>
      <c r="E1774" s="106">
        <v>9</v>
      </c>
      <c r="G1774">
        <v>2</v>
      </c>
      <c r="H1774">
        <v>6</v>
      </c>
      <c r="J1774" s="50" t="s">
        <v>46</v>
      </c>
      <c r="K1774" s="44" t="s">
        <v>347</v>
      </c>
      <c r="L1774" s="17" t="s">
        <v>16</v>
      </c>
      <c r="M1774" s="93"/>
      <c r="N1774">
        <v>130</v>
      </c>
      <c r="O1774">
        <v>113</v>
      </c>
      <c r="P1774">
        <v>1211</v>
      </c>
      <c r="S1774">
        <v>67</v>
      </c>
      <c r="U1774" s="31" t="str">
        <f>VLOOKUP(AF1774, method!$A$1:$B$15, 2, 0)</f>
        <v>中後</v>
      </c>
      <c r="V1774" s="42">
        <v>1200</v>
      </c>
      <c r="W1774">
        <v>1</v>
      </c>
      <c r="X1774">
        <v>9</v>
      </c>
      <c r="Y1774">
        <v>5</v>
      </c>
      <c r="Z1774">
        <v>26</v>
      </c>
      <c r="AA1774" s="39" t="s">
        <v>413</v>
      </c>
      <c r="AB1774" s="36" t="s">
        <v>459</v>
      </c>
      <c r="AC1774">
        <v>2</v>
      </c>
      <c r="AD1774">
        <v>82</v>
      </c>
      <c r="AE1774" s="38" t="s">
        <v>517</v>
      </c>
      <c r="AF1774">
        <v>10</v>
      </c>
      <c r="AG1774">
        <v>11</v>
      </c>
      <c r="AH1774">
        <v>9</v>
      </c>
      <c r="AL1774" t="s">
        <v>18</v>
      </c>
    </row>
    <row r="1775" spans="1:50" hidden="1" x14ac:dyDescent="0.25">
      <c r="A1775" s="26" t="s">
        <v>319</v>
      </c>
      <c r="B1775" s="20" t="s">
        <v>337</v>
      </c>
      <c r="C1775">
        <v>10.61</v>
      </c>
      <c r="D1775">
        <v>10.81</v>
      </c>
      <c r="E1775" s="15">
        <v>3</v>
      </c>
      <c r="F1775" s="90"/>
      <c r="G1775">
        <v>13</v>
      </c>
      <c r="H1775">
        <v>4</v>
      </c>
      <c r="J1775" s="59" t="s">
        <v>111</v>
      </c>
      <c r="K1775" s="68" t="s">
        <v>348</v>
      </c>
      <c r="L1775" s="22" t="s">
        <v>43</v>
      </c>
      <c r="M1775" s="98"/>
      <c r="N1775">
        <v>122</v>
      </c>
      <c r="O1775">
        <v>129</v>
      </c>
      <c r="P1775">
        <v>1190</v>
      </c>
      <c r="S1775">
        <v>2.7</v>
      </c>
      <c r="U1775" s="31" t="str">
        <f>VLOOKUP(AF1775, method!$A$1:$B$15, 2, 0)</f>
        <v>中後</v>
      </c>
      <c r="V1775" s="42">
        <v>1200</v>
      </c>
      <c r="W1775">
        <v>1</v>
      </c>
      <c r="X1775">
        <v>15</v>
      </c>
      <c r="Y1775">
        <v>4</v>
      </c>
      <c r="Z1775">
        <v>26</v>
      </c>
      <c r="AA1775" s="40" t="s">
        <v>376</v>
      </c>
      <c r="AB1775" s="35" t="s">
        <v>377</v>
      </c>
      <c r="AC1775">
        <v>4</v>
      </c>
      <c r="AD1775">
        <v>54</v>
      </c>
      <c r="AE1775" s="38" t="s">
        <v>468</v>
      </c>
      <c r="AF1775">
        <v>9</v>
      </c>
      <c r="AG1775">
        <v>6</v>
      </c>
      <c r="AH1775">
        <v>3</v>
      </c>
      <c r="AL1775" t="s">
        <v>385</v>
      </c>
      <c r="AX1775" t="s">
        <v>1390</v>
      </c>
    </row>
    <row r="1776" spans="1:50" hidden="1" x14ac:dyDescent="0.25">
      <c r="A1776" s="26" t="s">
        <v>319</v>
      </c>
      <c r="B1776" s="20" t="s">
        <v>337</v>
      </c>
      <c r="C1776">
        <v>9.7100000000000009</v>
      </c>
      <c r="D1776">
        <v>9.9100000000000019</v>
      </c>
      <c r="E1776" s="15">
        <v>2</v>
      </c>
      <c r="F1776" s="90"/>
      <c r="G1776">
        <v>13</v>
      </c>
      <c r="H1776">
        <v>4</v>
      </c>
      <c r="J1776" s="59" t="s">
        <v>111</v>
      </c>
      <c r="K1776" s="52" t="s">
        <v>56</v>
      </c>
      <c r="L1776" s="22" t="s">
        <v>43</v>
      </c>
      <c r="M1776" s="98"/>
      <c r="N1776">
        <v>122</v>
      </c>
      <c r="O1776">
        <v>128</v>
      </c>
      <c r="P1776">
        <v>1185</v>
      </c>
      <c r="S1776">
        <v>3.5</v>
      </c>
      <c r="U1776" s="31" t="str">
        <f>VLOOKUP(AF1776, method!$A$1:$B$15, 2, 0)</f>
        <v>中後</v>
      </c>
      <c r="V1776" s="42">
        <v>1200</v>
      </c>
      <c r="W1776">
        <v>1</v>
      </c>
      <c r="X1776">
        <v>25</v>
      </c>
      <c r="Y1776">
        <v>3</v>
      </c>
      <c r="Z1776">
        <v>26</v>
      </c>
      <c r="AA1776" s="40" t="s">
        <v>426</v>
      </c>
      <c r="AB1776" s="35" t="s">
        <v>377</v>
      </c>
      <c r="AC1776">
        <v>4</v>
      </c>
      <c r="AD1776">
        <v>53</v>
      </c>
      <c r="AE1776" s="38" t="s">
        <v>579</v>
      </c>
      <c r="AF1776">
        <v>8</v>
      </c>
      <c r="AG1776">
        <v>8</v>
      </c>
      <c r="AH1776">
        <v>2</v>
      </c>
      <c r="AL1776" t="s">
        <v>385</v>
      </c>
      <c r="AX1776" t="s">
        <v>1390</v>
      </c>
    </row>
    <row r="1777" spans="1:50" hidden="1" x14ac:dyDescent="0.25">
      <c r="A1777" s="26" t="s">
        <v>319</v>
      </c>
      <c r="B1777" s="20" t="s">
        <v>337</v>
      </c>
      <c r="C1777">
        <v>9.6999999999999993</v>
      </c>
      <c r="D1777">
        <v>10.1</v>
      </c>
      <c r="E1777" s="15">
        <v>3</v>
      </c>
      <c r="F1777" s="90"/>
      <c r="G1777">
        <v>13</v>
      </c>
      <c r="H1777">
        <v>1</v>
      </c>
      <c r="J1777" s="59" t="s">
        <v>111</v>
      </c>
      <c r="K1777" s="52" t="s">
        <v>56</v>
      </c>
      <c r="L1777" s="22" t="s">
        <v>43</v>
      </c>
      <c r="M1777" s="98"/>
      <c r="N1777">
        <v>122</v>
      </c>
      <c r="O1777">
        <v>129</v>
      </c>
      <c r="P1777">
        <v>1186</v>
      </c>
      <c r="S1777">
        <v>2.2000000000000002</v>
      </c>
      <c r="U1777" s="30" t="str">
        <f>VLOOKUP(AF1777, method!$A$1:$B$15, 2, 0)</f>
        <v>放頭</v>
      </c>
      <c r="V1777" s="42">
        <v>1200</v>
      </c>
      <c r="W1777">
        <v>1</v>
      </c>
      <c r="X1777">
        <v>11</v>
      </c>
      <c r="Y1777">
        <v>3</v>
      </c>
      <c r="Z1777">
        <v>26</v>
      </c>
      <c r="AA1777" s="40" t="s">
        <v>446</v>
      </c>
      <c r="AB1777" s="35" t="s">
        <v>370</v>
      </c>
      <c r="AC1777">
        <v>4</v>
      </c>
      <c r="AD1777">
        <v>53</v>
      </c>
      <c r="AE1777" s="38" t="s">
        <v>511</v>
      </c>
      <c r="AF1777">
        <v>3</v>
      </c>
      <c r="AG1777">
        <v>3</v>
      </c>
      <c r="AH1777">
        <v>3</v>
      </c>
      <c r="AL1777" t="s">
        <v>385</v>
      </c>
      <c r="AX1777" t="s">
        <v>1390</v>
      </c>
    </row>
    <row r="1778" spans="1:50" hidden="1" x14ac:dyDescent="0.25">
      <c r="A1778" s="26" t="s">
        <v>319</v>
      </c>
      <c r="B1778" s="20" t="s">
        <v>337</v>
      </c>
      <c r="C1778">
        <v>9.77</v>
      </c>
      <c r="D1778">
        <v>9.77</v>
      </c>
      <c r="E1778" s="15">
        <v>3</v>
      </c>
      <c r="F1778" s="90"/>
      <c r="G1778">
        <v>13</v>
      </c>
      <c r="H1778">
        <v>7</v>
      </c>
      <c r="J1778" s="59" t="s">
        <v>111</v>
      </c>
      <c r="K1778" s="52" t="s">
        <v>56</v>
      </c>
      <c r="L1778" s="22" t="s">
        <v>43</v>
      </c>
      <c r="M1778" s="98"/>
      <c r="N1778">
        <v>122</v>
      </c>
      <c r="O1778">
        <v>127</v>
      </c>
      <c r="P1778">
        <v>1190</v>
      </c>
      <c r="S1778">
        <v>9.1999999999999993</v>
      </c>
      <c r="U1778" s="31" t="str">
        <f>VLOOKUP(AF1778, method!$A$1:$B$15, 2, 0)</f>
        <v>中後</v>
      </c>
      <c r="V1778" s="42">
        <v>1200</v>
      </c>
      <c r="W1778">
        <v>1</v>
      </c>
      <c r="X1778">
        <v>11</v>
      </c>
      <c r="Y1778">
        <v>2</v>
      </c>
      <c r="Z1778">
        <v>26</v>
      </c>
      <c r="AA1778" s="40" t="s">
        <v>376</v>
      </c>
      <c r="AB1778" s="35" t="s">
        <v>370</v>
      </c>
      <c r="AC1778">
        <v>4</v>
      </c>
      <c r="AD1778">
        <v>52</v>
      </c>
      <c r="AE1778" s="38" t="s">
        <v>461</v>
      </c>
      <c r="AF1778">
        <v>10</v>
      </c>
      <c r="AG1778">
        <v>10</v>
      </c>
      <c r="AH1778">
        <v>3</v>
      </c>
      <c r="AL1778" t="s">
        <v>385</v>
      </c>
      <c r="AX1778" t="s">
        <v>1390</v>
      </c>
    </row>
    <row r="1779" spans="1:50" hidden="1" x14ac:dyDescent="0.25">
      <c r="A1779" s="26" t="s">
        <v>319</v>
      </c>
      <c r="B1779" s="20" t="s">
        <v>337</v>
      </c>
      <c r="C1779">
        <v>22.4</v>
      </c>
      <c r="D1779">
        <v>22.599999999999998</v>
      </c>
      <c r="E1779" s="106">
        <v>8</v>
      </c>
      <c r="G1779">
        <v>13</v>
      </c>
      <c r="H1779">
        <v>4</v>
      </c>
      <c r="J1779" s="59" t="s">
        <v>111</v>
      </c>
      <c r="K1779" s="45" t="s">
        <v>22</v>
      </c>
      <c r="L1779" s="22" t="s">
        <v>43</v>
      </c>
      <c r="M1779" s="98"/>
      <c r="N1779">
        <v>122</v>
      </c>
      <c r="O1779">
        <v>129</v>
      </c>
      <c r="P1779">
        <v>1181</v>
      </c>
      <c r="S1779">
        <v>9.6</v>
      </c>
      <c r="U1779" s="32" t="str">
        <f>VLOOKUP(AF1779, method!$A$1:$B$15, 2, 0)</f>
        <v>中前</v>
      </c>
      <c r="V1779">
        <v>1400</v>
      </c>
      <c r="W1779">
        <v>1</v>
      </c>
      <c r="X1779">
        <v>11</v>
      </c>
      <c r="Y1779">
        <v>1</v>
      </c>
      <c r="Z1779">
        <v>26</v>
      </c>
      <c r="AA1779" s="39" t="s">
        <v>430</v>
      </c>
      <c r="AB1779" s="35" t="s">
        <v>370</v>
      </c>
      <c r="AC1779">
        <v>4</v>
      </c>
      <c r="AD1779">
        <v>54</v>
      </c>
      <c r="AE1779" s="37">
        <v>3</v>
      </c>
      <c r="AF1779">
        <v>5</v>
      </c>
      <c r="AG1779">
        <v>5</v>
      </c>
      <c r="AH1779">
        <v>7</v>
      </c>
      <c r="AI1779">
        <v>8</v>
      </c>
      <c r="AL1779" t="s">
        <v>385</v>
      </c>
      <c r="AX1779" t="s">
        <v>1390</v>
      </c>
    </row>
    <row r="1780" spans="1:50" hidden="1" x14ac:dyDescent="0.25">
      <c r="A1780" s="26" t="s">
        <v>319</v>
      </c>
      <c r="B1780" s="20" t="s">
        <v>337</v>
      </c>
      <c r="C1780">
        <v>22.3</v>
      </c>
      <c r="D1780">
        <v>22.3</v>
      </c>
      <c r="E1780" s="106">
        <v>4</v>
      </c>
      <c r="G1780">
        <v>13</v>
      </c>
      <c r="H1780">
        <v>8</v>
      </c>
      <c r="J1780" s="59" t="s">
        <v>111</v>
      </c>
      <c r="K1780" s="52" t="s">
        <v>56</v>
      </c>
      <c r="L1780" s="22" t="s">
        <v>43</v>
      </c>
      <c r="M1780" s="98"/>
      <c r="N1780">
        <v>122</v>
      </c>
      <c r="O1780">
        <v>129</v>
      </c>
      <c r="P1780">
        <v>1184</v>
      </c>
      <c r="S1780">
        <v>15</v>
      </c>
      <c r="U1780" s="31" t="str">
        <f>VLOOKUP(AF1780, method!$A$1:$B$15, 2, 0)</f>
        <v>中後</v>
      </c>
      <c r="V1780">
        <v>1400</v>
      </c>
      <c r="W1780">
        <v>1</v>
      </c>
      <c r="X1780">
        <v>1</v>
      </c>
      <c r="Y1780">
        <v>1</v>
      </c>
      <c r="Z1780">
        <v>26</v>
      </c>
      <c r="AA1780" s="39" t="s">
        <v>390</v>
      </c>
      <c r="AB1780" s="35" t="s">
        <v>377</v>
      </c>
      <c r="AC1780">
        <v>4</v>
      </c>
      <c r="AD1780">
        <v>54</v>
      </c>
      <c r="AE1780" s="38" t="s">
        <v>468</v>
      </c>
      <c r="AF1780">
        <v>10</v>
      </c>
      <c r="AG1780">
        <v>12</v>
      </c>
      <c r="AH1780">
        <v>13</v>
      </c>
      <c r="AI1780">
        <v>4</v>
      </c>
      <c r="AL1780" t="s">
        <v>385</v>
      </c>
      <c r="AX1780" t="s">
        <v>1390</v>
      </c>
    </row>
    <row r="1781" spans="1:50" hidden="1" x14ac:dyDescent="0.25">
      <c r="A1781" s="26" t="s">
        <v>319</v>
      </c>
      <c r="B1781" s="20" t="s">
        <v>337</v>
      </c>
      <c r="C1781">
        <v>10.57</v>
      </c>
      <c r="D1781">
        <v>10.27</v>
      </c>
      <c r="E1781">
        <v>6</v>
      </c>
      <c r="G1781">
        <v>13</v>
      </c>
      <c r="H1781">
        <v>11</v>
      </c>
      <c r="J1781" s="59" t="s">
        <v>111</v>
      </c>
      <c r="K1781" s="52" t="s">
        <v>56</v>
      </c>
      <c r="L1781" s="22" t="s">
        <v>43</v>
      </c>
      <c r="M1781" s="98"/>
      <c r="N1781">
        <v>122</v>
      </c>
      <c r="O1781">
        <v>132</v>
      </c>
      <c r="P1781">
        <v>1176</v>
      </c>
      <c r="S1781">
        <v>9.1999999999999993</v>
      </c>
      <c r="U1781" s="31" t="str">
        <f>VLOOKUP(AF1781, method!$A$1:$B$15, 2, 0)</f>
        <v>中後</v>
      </c>
      <c r="V1781" s="42">
        <v>1200</v>
      </c>
      <c r="W1781">
        <v>1</v>
      </c>
      <c r="X1781">
        <v>17</v>
      </c>
      <c r="Y1781">
        <v>12</v>
      </c>
      <c r="Z1781">
        <v>25</v>
      </c>
      <c r="AA1781" s="40" t="s">
        <v>426</v>
      </c>
      <c r="AB1781" s="35" t="s">
        <v>377</v>
      </c>
      <c r="AC1781">
        <v>4</v>
      </c>
      <c r="AD1781">
        <v>55</v>
      </c>
      <c r="AE1781" s="38" t="s">
        <v>511</v>
      </c>
      <c r="AF1781">
        <v>10</v>
      </c>
      <c r="AG1781">
        <v>11</v>
      </c>
      <c r="AH1781">
        <v>6</v>
      </c>
      <c r="AL1781" t="s">
        <v>385</v>
      </c>
      <c r="AX1781" t="s">
        <v>1390</v>
      </c>
    </row>
    <row r="1782" spans="1:50" hidden="1" x14ac:dyDescent="0.25">
      <c r="A1782" s="26" t="s">
        <v>319</v>
      </c>
      <c r="B1782" s="20" t="s">
        <v>337</v>
      </c>
      <c r="C1782">
        <v>34.36</v>
      </c>
      <c r="D1782">
        <v>34.46</v>
      </c>
      <c r="E1782">
        <v>8</v>
      </c>
      <c r="G1782">
        <v>13</v>
      </c>
      <c r="H1782">
        <v>3</v>
      </c>
      <c r="J1782" s="59" t="s">
        <v>111</v>
      </c>
      <c r="K1782" s="45" t="s">
        <v>22</v>
      </c>
      <c r="L1782" s="22" t="s">
        <v>43</v>
      </c>
      <c r="M1782" s="98"/>
      <c r="N1782">
        <v>122</v>
      </c>
      <c r="O1782">
        <v>131</v>
      </c>
      <c r="P1782">
        <v>1171</v>
      </c>
      <c r="S1782">
        <v>11</v>
      </c>
      <c r="U1782" s="32" t="str">
        <f>VLOOKUP(AF1782, method!$A$1:$B$15, 2, 0)</f>
        <v>中前</v>
      </c>
      <c r="V1782">
        <v>1600</v>
      </c>
      <c r="W1782">
        <v>1</v>
      </c>
      <c r="X1782">
        <v>26</v>
      </c>
      <c r="Y1782">
        <v>10</v>
      </c>
      <c r="Z1782">
        <v>25</v>
      </c>
      <c r="AA1782" s="39" t="s">
        <v>369</v>
      </c>
      <c r="AB1782" s="35" t="s">
        <v>370</v>
      </c>
      <c r="AC1782">
        <v>4</v>
      </c>
      <c r="AD1782">
        <v>55</v>
      </c>
      <c r="AE1782" s="37">
        <v>3</v>
      </c>
      <c r="AF1782">
        <v>5</v>
      </c>
      <c r="AG1782">
        <v>6</v>
      </c>
      <c r="AH1782">
        <v>6</v>
      </c>
      <c r="AI1782">
        <v>8</v>
      </c>
      <c r="AL1782" t="s">
        <v>626</v>
      </c>
      <c r="AX1782" t="s">
        <v>1390</v>
      </c>
    </row>
    <row r="1783" spans="1:50" hidden="1" x14ac:dyDescent="0.25">
      <c r="A1783" s="26" t="s">
        <v>319</v>
      </c>
      <c r="B1783" s="20" t="s">
        <v>337</v>
      </c>
      <c r="C1783">
        <v>22.31</v>
      </c>
      <c r="D1783">
        <v>22.209999999999997</v>
      </c>
      <c r="E1783">
        <v>11</v>
      </c>
      <c r="G1783">
        <v>13</v>
      </c>
      <c r="H1783">
        <v>11</v>
      </c>
      <c r="J1783" s="59" t="s">
        <v>111</v>
      </c>
      <c r="K1783" s="49" t="s">
        <v>349</v>
      </c>
      <c r="L1783" s="22" t="s">
        <v>43</v>
      </c>
      <c r="M1783" s="98"/>
      <c r="N1783">
        <v>122</v>
      </c>
      <c r="O1783">
        <v>125</v>
      </c>
      <c r="P1783">
        <v>1176</v>
      </c>
      <c r="S1783">
        <v>8.6</v>
      </c>
      <c r="U1783" s="33" t="str">
        <f>VLOOKUP(AF1783, method!$A$1:$B$15, 2, 0)</f>
        <v>留後</v>
      </c>
      <c r="V1783">
        <v>1400</v>
      </c>
      <c r="W1783">
        <v>1</v>
      </c>
      <c r="X1783">
        <v>12</v>
      </c>
      <c r="Y1783">
        <v>10</v>
      </c>
      <c r="Z1783">
        <v>25</v>
      </c>
      <c r="AA1783" s="39" t="s">
        <v>413</v>
      </c>
      <c r="AB1783" s="35" t="s">
        <v>377</v>
      </c>
      <c r="AC1783">
        <v>4</v>
      </c>
      <c r="AD1783">
        <v>55</v>
      </c>
      <c r="AE1783" s="37" t="s">
        <v>423</v>
      </c>
      <c r="AF1783">
        <v>14</v>
      </c>
      <c r="AG1783">
        <v>13</v>
      </c>
      <c r="AH1783">
        <v>13</v>
      </c>
      <c r="AI1783">
        <v>11</v>
      </c>
      <c r="AL1783" t="s">
        <v>297</v>
      </c>
      <c r="AX1783" t="s">
        <v>1390</v>
      </c>
    </row>
    <row r="1784" spans="1:50" hidden="1" x14ac:dyDescent="0.25">
      <c r="A1784" s="26" t="s">
        <v>319</v>
      </c>
      <c r="B1784" s="20" t="s">
        <v>337</v>
      </c>
      <c r="C1784">
        <v>22.52</v>
      </c>
      <c r="D1784">
        <v>22.72</v>
      </c>
      <c r="E1784" s="15">
        <v>2</v>
      </c>
      <c r="F1784" s="90"/>
      <c r="G1784">
        <v>13</v>
      </c>
      <c r="H1784">
        <v>2</v>
      </c>
      <c r="J1784" s="59" t="s">
        <v>111</v>
      </c>
      <c r="K1784" s="45" t="s">
        <v>22</v>
      </c>
      <c r="L1784" s="22" t="s">
        <v>43</v>
      </c>
      <c r="M1784" s="98"/>
      <c r="N1784">
        <v>122</v>
      </c>
      <c r="O1784">
        <v>128</v>
      </c>
      <c r="P1784">
        <v>1160</v>
      </c>
      <c r="S1784">
        <v>5.5</v>
      </c>
      <c r="U1784" s="32" t="str">
        <f>VLOOKUP(AF1784, method!$A$1:$B$15, 2, 0)</f>
        <v>中前</v>
      </c>
      <c r="V1784">
        <v>1400</v>
      </c>
      <c r="W1784">
        <v>1</v>
      </c>
      <c r="X1784">
        <v>21</v>
      </c>
      <c r="Y1784">
        <v>9</v>
      </c>
      <c r="Z1784">
        <v>25</v>
      </c>
      <c r="AA1784" s="39" t="s">
        <v>413</v>
      </c>
      <c r="AB1784" s="36" t="s">
        <v>702</v>
      </c>
      <c r="AC1784">
        <v>4</v>
      </c>
      <c r="AD1784">
        <v>53</v>
      </c>
      <c r="AE1784" s="38">
        <v>1</v>
      </c>
      <c r="AF1784">
        <v>5</v>
      </c>
      <c r="AG1784">
        <v>9</v>
      </c>
      <c r="AH1784">
        <v>10</v>
      </c>
      <c r="AI1784">
        <v>2</v>
      </c>
      <c r="AL1784" t="s">
        <v>385</v>
      </c>
      <c r="AX1784" t="s">
        <v>1390</v>
      </c>
    </row>
    <row r="1785" spans="1:50" hidden="1" x14ac:dyDescent="0.25">
      <c r="A1785" s="26" t="s">
        <v>319</v>
      </c>
      <c r="B1785" s="20" t="s">
        <v>337</v>
      </c>
      <c r="C1785">
        <v>21.4</v>
      </c>
      <c r="D1785">
        <v>21.599999999999998</v>
      </c>
      <c r="E1785" s="15">
        <v>1</v>
      </c>
      <c r="F1785" s="90"/>
      <c r="G1785">
        <v>13</v>
      </c>
      <c r="H1785">
        <v>8</v>
      </c>
      <c r="J1785" s="59" t="s">
        <v>111</v>
      </c>
      <c r="K1785" s="45" t="s">
        <v>22</v>
      </c>
      <c r="L1785" s="22" t="s">
        <v>43</v>
      </c>
      <c r="M1785" s="98"/>
      <c r="N1785">
        <v>122</v>
      </c>
      <c r="O1785">
        <v>123</v>
      </c>
      <c r="P1785">
        <v>1152</v>
      </c>
      <c r="S1785">
        <v>4.4000000000000004</v>
      </c>
      <c r="U1785" s="31" t="str">
        <f>VLOOKUP(AF1785, method!$A$1:$B$15, 2, 0)</f>
        <v>中後</v>
      </c>
      <c r="V1785">
        <v>1400</v>
      </c>
      <c r="W1785">
        <v>1</v>
      </c>
      <c r="X1785">
        <v>7</v>
      </c>
      <c r="Y1785">
        <v>9</v>
      </c>
      <c r="Z1785">
        <v>25</v>
      </c>
      <c r="AA1785" s="39" t="s">
        <v>369</v>
      </c>
      <c r="AB1785" s="35" t="s">
        <v>377</v>
      </c>
      <c r="AC1785">
        <v>4</v>
      </c>
      <c r="AD1785">
        <v>48</v>
      </c>
      <c r="AE1785" s="38" t="s">
        <v>434</v>
      </c>
      <c r="AF1785">
        <v>9</v>
      </c>
      <c r="AG1785">
        <v>11</v>
      </c>
      <c r="AH1785">
        <v>11</v>
      </c>
      <c r="AI1785">
        <v>1</v>
      </c>
      <c r="AL1785" t="s">
        <v>385</v>
      </c>
      <c r="AX1785" t="s">
        <v>1390</v>
      </c>
    </row>
    <row r="1786" spans="1:50" hidden="1" x14ac:dyDescent="0.25">
      <c r="A1786" s="26" t="s">
        <v>319</v>
      </c>
      <c r="B1786" s="20" t="s">
        <v>337</v>
      </c>
      <c r="C1786">
        <v>22.9</v>
      </c>
      <c r="D1786">
        <v>22.7</v>
      </c>
      <c r="E1786">
        <v>5</v>
      </c>
      <c r="G1786">
        <v>13</v>
      </c>
      <c r="H1786">
        <v>10</v>
      </c>
      <c r="J1786" s="59" t="s">
        <v>111</v>
      </c>
      <c r="K1786" s="52" t="s">
        <v>56</v>
      </c>
      <c r="L1786" s="22" t="s">
        <v>43</v>
      </c>
      <c r="M1786" s="98"/>
      <c r="N1786">
        <v>122</v>
      </c>
      <c r="O1786">
        <v>129</v>
      </c>
      <c r="P1786">
        <v>1150</v>
      </c>
      <c r="S1786">
        <v>11</v>
      </c>
      <c r="U1786" s="33" t="str">
        <f>VLOOKUP(AF1786, method!$A$1:$B$15, 2, 0)</f>
        <v>留後</v>
      </c>
      <c r="V1786">
        <v>1400</v>
      </c>
      <c r="W1786">
        <v>1</v>
      </c>
      <c r="X1786">
        <v>13</v>
      </c>
      <c r="Y1786">
        <v>7</v>
      </c>
      <c r="Z1786">
        <v>25</v>
      </c>
      <c r="AA1786" s="39" t="s">
        <v>369</v>
      </c>
      <c r="AB1786" s="35" t="s">
        <v>370</v>
      </c>
      <c r="AC1786">
        <v>4</v>
      </c>
      <c r="AD1786">
        <v>53</v>
      </c>
      <c r="AE1786" s="38">
        <v>2</v>
      </c>
      <c r="AF1786">
        <v>12</v>
      </c>
      <c r="AG1786">
        <v>12</v>
      </c>
      <c r="AH1786">
        <v>10</v>
      </c>
      <c r="AI1786">
        <v>5</v>
      </c>
      <c r="AL1786" t="s">
        <v>385</v>
      </c>
      <c r="AX1786" t="s">
        <v>1390</v>
      </c>
    </row>
    <row r="1787" spans="1:50" hidden="1" x14ac:dyDescent="0.25">
      <c r="A1787" s="26" t="s">
        <v>319</v>
      </c>
      <c r="B1787" s="20" t="s">
        <v>337</v>
      </c>
      <c r="C1787">
        <v>40.4</v>
      </c>
      <c r="D1787">
        <v>40.300000000000004</v>
      </c>
      <c r="E1787">
        <v>9</v>
      </c>
      <c r="G1787">
        <v>13</v>
      </c>
      <c r="H1787">
        <v>8</v>
      </c>
      <c r="J1787" s="59" t="s">
        <v>111</v>
      </c>
      <c r="K1787" s="51" t="s">
        <v>52</v>
      </c>
      <c r="L1787" s="22" t="s">
        <v>43</v>
      </c>
      <c r="M1787" s="98"/>
      <c r="N1787">
        <v>122</v>
      </c>
      <c r="O1787">
        <v>130</v>
      </c>
      <c r="P1787">
        <v>1170</v>
      </c>
      <c r="S1787">
        <v>11</v>
      </c>
      <c r="U1787" s="30" t="str">
        <f>VLOOKUP(AF1787, method!$A$1:$B$15, 2, 0)</f>
        <v>放頭</v>
      </c>
      <c r="V1787">
        <v>1650</v>
      </c>
      <c r="W1787">
        <v>1</v>
      </c>
      <c r="X1787">
        <v>2</v>
      </c>
      <c r="Y1787">
        <v>4</v>
      </c>
      <c r="Z1787">
        <v>25</v>
      </c>
      <c r="AA1787" s="40" t="s">
        <v>446</v>
      </c>
      <c r="AB1787" s="35" t="s">
        <v>370</v>
      </c>
      <c r="AC1787">
        <v>4</v>
      </c>
      <c r="AD1787">
        <v>55</v>
      </c>
      <c r="AE1787" s="37" t="s">
        <v>416</v>
      </c>
      <c r="AF1787">
        <v>3</v>
      </c>
      <c r="AG1787">
        <v>3</v>
      </c>
      <c r="AH1787">
        <v>3</v>
      </c>
      <c r="AI1787">
        <v>9</v>
      </c>
      <c r="AL1787" t="s">
        <v>385</v>
      </c>
      <c r="AX1787" t="s">
        <v>1390</v>
      </c>
    </row>
    <row r="1788" spans="1:50" hidden="1" x14ac:dyDescent="0.25">
      <c r="A1788" s="26" t="s">
        <v>319</v>
      </c>
      <c r="B1788" s="20" t="s">
        <v>337</v>
      </c>
      <c r="C1788">
        <v>21.79</v>
      </c>
      <c r="D1788">
        <v>21.689999999999998</v>
      </c>
      <c r="E1788">
        <v>5</v>
      </c>
      <c r="G1788">
        <v>13</v>
      </c>
      <c r="H1788">
        <v>7</v>
      </c>
      <c r="J1788" s="59" t="s">
        <v>111</v>
      </c>
      <c r="K1788" s="68" t="s">
        <v>348</v>
      </c>
      <c r="L1788" s="22" t="s">
        <v>43</v>
      </c>
      <c r="M1788" s="98"/>
      <c r="N1788">
        <v>122</v>
      </c>
      <c r="O1788">
        <v>132</v>
      </c>
      <c r="P1788">
        <v>1171</v>
      </c>
      <c r="S1788">
        <v>9.6999999999999993</v>
      </c>
      <c r="U1788" s="31" t="str">
        <f>VLOOKUP(AF1788, method!$A$1:$B$15, 2, 0)</f>
        <v>中後</v>
      </c>
      <c r="V1788">
        <v>1400</v>
      </c>
      <c r="W1788">
        <v>1</v>
      </c>
      <c r="X1788">
        <v>23</v>
      </c>
      <c r="Y1788">
        <v>3</v>
      </c>
      <c r="Z1788">
        <v>25</v>
      </c>
      <c r="AA1788" s="39" t="s">
        <v>369</v>
      </c>
      <c r="AB1788" s="35" t="s">
        <v>370</v>
      </c>
      <c r="AC1788">
        <v>4</v>
      </c>
      <c r="AD1788">
        <v>57</v>
      </c>
      <c r="AE1788" s="37" t="s">
        <v>531</v>
      </c>
      <c r="AF1788">
        <v>10</v>
      </c>
      <c r="AG1788">
        <v>10</v>
      </c>
      <c r="AH1788">
        <v>10</v>
      </c>
      <c r="AI1788">
        <v>5</v>
      </c>
      <c r="AL1788" t="s">
        <v>385</v>
      </c>
      <c r="AX1788" t="s">
        <v>1390</v>
      </c>
    </row>
    <row r="1789" spans="1:50" hidden="1" x14ac:dyDescent="0.25">
      <c r="A1789" s="26" t="s">
        <v>319</v>
      </c>
      <c r="B1789" s="20" t="s">
        <v>337</v>
      </c>
      <c r="C1789">
        <v>22.72</v>
      </c>
      <c r="D1789">
        <v>22.72</v>
      </c>
      <c r="E1789">
        <v>8</v>
      </c>
      <c r="G1789">
        <v>13</v>
      </c>
      <c r="H1789">
        <v>9</v>
      </c>
      <c r="J1789" s="59" t="s">
        <v>111</v>
      </c>
      <c r="K1789" s="49" t="s">
        <v>349</v>
      </c>
      <c r="L1789" s="22" t="s">
        <v>43</v>
      </c>
      <c r="M1789" s="98"/>
      <c r="N1789">
        <v>122</v>
      </c>
      <c r="O1789">
        <v>128</v>
      </c>
      <c r="P1789">
        <v>1176</v>
      </c>
      <c r="S1789">
        <v>23</v>
      </c>
      <c r="U1789" s="31" t="str">
        <f>VLOOKUP(AF1789, method!$A$1:$B$15, 2, 0)</f>
        <v>中後</v>
      </c>
      <c r="V1789">
        <v>1400</v>
      </c>
      <c r="W1789">
        <v>1</v>
      </c>
      <c r="X1789">
        <v>2</v>
      </c>
      <c r="Y1789">
        <v>3</v>
      </c>
      <c r="Z1789">
        <v>25</v>
      </c>
      <c r="AA1789" s="39" t="s">
        <v>394</v>
      </c>
      <c r="AB1789" s="35" t="s">
        <v>377</v>
      </c>
      <c r="AC1789">
        <v>4</v>
      </c>
      <c r="AD1789">
        <v>59</v>
      </c>
      <c r="AE1789" s="37" t="s">
        <v>416</v>
      </c>
      <c r="AF1789">
        <v>10</v>
      </c>
      <c r="AG1789">
        <v>11</v>
      </c>
      <c r="AH1789">
        <v>11</v>
      </c>
      <c r="AI1789">
        <v>8</v>
      </c>
      <c r="AL1789" t="s">
        <v>385</v>
      </c>
      <c r="AX1789" t="s">
        <v>1390</v>
      </c>
    </row>
    <row r="1790" spans="1:50" hidden="1" x14ac:dyDescent="0.25">
      <c r="A1790" s="26" t="s">
        <v>319</v>
      </c>
      <c r="B1790" s="20" t="s">
        <v>337</v>
      </c>
      <c r="C1790">
        <v>9.5500000000000007</v>
      </c>
      <c r="D1790">
        <v>9.3500000000000014</v>
      </c>
      <c r="E1790">
        <v>5</v>
      </c>
      <c r="G1790">
        <v>13</v>
      </c>
      <c r="H1790">
        <v>10</v>
      </c>
      <c r="J1790" s="59" t="s">
        <v>111</v>
      </c>
      <c r="K1790" s="49" t="s">
        <v>349</v>
      </c>
      <c r="L1790" s="22" t="s">
        <v>43</v>
      </c>
      <c r="M1790" s="98"/>
      <c r="N1790">
        <v>122</v>
      </c>
      <c r="O1790">
        <v>128</v>
      </c>
      <c r="P1790">
        <v>1170</v>
      </c>
      <c r="S1790">
        <v>9.6999999999999993</v>
      </c>
      <c r="U1790" s="33" t="str">
        <f>VLOOKUP(AF1790, method!$A$1:$B$15, 2, 0)</f>
        <v>留後</v>
      </c>
      <c r="V1790" s="42">
        <v>1200</v>
      </c>
      <c r="W1790">
        <v>1</v>
      </c>
      <c r="X1790">
        <v>16</v>
      </c>
      <c r="Y1790">
        <v>2</v>
      </c>
      <c r="Z1790">
        <v>25</v>
      </c>
      <c r="AA1790" s="39" t="s">
        <v>430</v>
      </c>
      <c r="AB1790" s="35" t="s">
        <v>370</v>
      </c>
      <c r="AC1790">
        <v>4</v>
      </c>
      <c r="AD1790">
        <v>59</v>
      </c>
      <c r="AE1790" s="37" t="s">
        <v>467</v>
      </c>
      <c r="AF1790">
        <v>12</v>
      </c>
      <c r="AG1790">
        <v>12</v>
      </c>
      <c r="AH1790">
        <v>5</v>
      </c>
      <c r="AL1790" t="s">
        <v>614</v>
      </c>
      <c r="AX1790" t="s">
        <v>1390</v>
      </c>
    </row>
    <row r="1791" spans="1:50" hidden="1" x14ac:dyDescent="0.25">
      <c r="A1791" s="26" t="s">
        <v>319</v>
      </c>
      <c r="B1791" s="20" t="s">
        <v>337</v>
      </c>
      <c r="C1791">
        <v>22.3</v>
      </c>
      <c r="D1791">
        <v>22.5</v>
      </c>
      <c r="E1791" s="15">
        <v>2</v>
      </c>
      <c r="F1791" s="90"/>
      <c r="G1791">
        <v>13</v>
      </c>
      <c r="H1791">
        <v>2</v>
      </c>
      <c r="J1791" s="59" t="s">
        <v>111</v>
      </c>
      <c r="K1791" s="49" t="s">
        <v>349</v>
      </c>
      <c r="L1791" s="22" t="s">
        <v>43</v>
      </c>
      <c r="M1791" s="98"/>
      <c r="N1791">
        <v>122</v>
      </c>
      <c r="O1791">
        <v>127</v>
      </c>
      <c r="P1791">
        <v>1146</v>
      </c>
      <c r="S1791">
        <v>9.3000000000000007</v>
      </c>
      <c r="U1791" s="32" t="str">
        <f>VLOOKUP(AF1791, method!$A$1:$B$15, 2, 0)</f>
        <v>中前</v>
      </c>
      <c r="V1791">
        <v>1400</v>
      </c>
      <c r="W1791">
        <v>1</v>
      </c>
      <c r="X1791">
        <v>15</v>
      </c>
      <c r="Y1791">
        <v>12</v>
      </c>
      <c r="Z1791">
        <v>24</v>
      </c>
      <c r="AA1791" s="39" t="s">
        <v>430</v>
      </c>
      <c r="AB1791" s="35" t="s">
        <v>377</v>
      </c>
      <c r="AC1791">
        <v>4</v>
      </c>
      <c r="AD1791">
        <v>59</v>
      </c>
      <c r="AE1791" s="38" t="s">
        <v>517</v>
      </c>
      <c r="AF1791">
        <v>7</v>
      </c>
      <c r="AG1791">
        <v>6</v>
      </c>
      <c r="AH1791">
        <v>4</v>
      </c>
      <c r="AI1791">
        <v>2</v>
      </c>
      <c r="AL1791" t="s">
        <v>18</v>
      </c>
      <c r="AX1791" t="s">
        <v>1390</v>
      </c>
    </row>
    <row r="1792" spans="1:50" hidden="1" x14ac:dyDescent="0.25">
      <c r="A1792" s="26" t="s">
        <v>319</v>
      </c>
      <c r="B1792" s="20" t="s">
        <v>337</v>
      </c>
      <c r="C1792">
        <v>21.87</v>
      </c>
      <c r="D1792">
        <v>22.07</v>
      </c>
      <c r="E1792">
        <v>7</v>
      </c>
      <c r="G1792">
        <v>13</v>
      </c>
      <c r="H1792">
        <v>11</v>
      </c>
      <c r="J1792" s="59" t="s">
        <v>111</v>
      </c>
      <c r="K1792" s="63" t="s">
        <v>191</v>
      </c>
      <c r="L1792" s="22" t="s">
        <v>43</v>
      </c>
      <c r="M1792" s="98"/>
      <c r="N1792">
        <v>122</v>
      </c>
      <c r="O1792">
        <v>117</v>
      </c>
      <c r="P1792">
        <v>1167</v>
      </c>
      <c r="S1792">
        <v>21</v>
      </c>
      <c r="U1792" s="33" t="str">
        <f>VLOOKUP(AF1792, method!$A$1:$B$15, 2, 0)</f>
        <v>留後</v>
      </c>
      <c r="V1792">
        <v>1400</v>
      </c>
      <c r="W1792">
        <v>1</v>
      </c>
      <c r="X1792">
        <v>24</v>
      </c>
      <c r="Y1792">
        <v>11</v>
      </c>
      <c r="Z1792">
        <v>24</v>
      </c>
      <c r="AA1792" s="39" t="s">
        <v>413</v>
      </c>
      <c r="AB1792" s="35" t="s">
        <v>370</v>
      </c>
      <c r="AC1792">
        <v>3</v>
      </c>
      <c r="AD1792">
        <v>61</v>
      </c>
      <c r="AE1792" s="37" t="s">
        <v>531</v>
      </c>
      <c r="AF1792">
        <v>14</v>
      </c>
      <c r="AG1792">
        <v>12</v>
      </c>
      <c r="AH1792">
        <v>10</v>
      </c>
      <c r="AI1792">
        <v>7</v>
      </c>
      <c r="AL1792" t="s">
        <v>514</v>
      </c>
      <c r="AX1792" t="s">
        <v>1390</v>
      </c>
    </row>
    <row r="1793" spans="1:50" hidden="1" x14ac:dyDescent="0.25">
      <c r="A1793" s="26" t="s">
        <v>319</v>
      </c>
      <c r="B1793" s="20" t="s">
        <v>337</v>
      </c>
      <c r="C1793">
        <v>22.12</v>
      </c>
      <c r="D1793">
        <v>22.62</v>
      </c>
      <c r="E1793">
        <v>4</v>
      </c>
      <c r="G1793">
        <v>13</v>
      </c>
      <c r="H1793">
        <v>8</v>
      </c>
      <c r="J1793" s="59" t="s">
        <v>111</v>
      </c>
      <c r="K1793" s="49" t="s">
        <v>349</v>
      </c>
      <c r="L1793" s="22" t="s">
        <v>43</v>
      </c>
      <c r="M1793" s="98"/>
      <c r="N1793">
        <v>122</v>
      </c>
      <c r="O1793">
        <v>113</v>
      </c>
      <c r="P1793">
        <v>1155</v>
      </c>
      <c r="S1793">
        <v>34</v>
      </c>
      <c r="U1793" s="31" t="str">
        <f>VLOOKUP(AF1793, method!$A$1:$B$15, 2, 0)</f>
        <v>中後</v>
      </c>
      <c r="V1793">
        <v>1400</v>
      </c>
      <c r="W1793">
        <v>1</v>
      </c>
      <c r="X1793">
        <v>3</v>
      </c>
      <c r="Y1793">
        <v>11</v>
      </c>
      <c r="Z1793">
        <v>24</v>
      </c>
      <c r="AA1793" s="39" t="s">
        <v>430</v>
      </c>
      <c r="AB1793" s="35" t="s">
        <v>370</v>
      </c>
      <c r="AC1793">
        <v>3</v>
      </c>
      <c r="AD1793">
        <v>63</v>
      </c>
      <c r="AE1793" s="38" t="s">
        <v>447</v>
      </c>
      <c r="AF1793">
        <v>8</v>
      </c>
      <c r="AG1793">
        <v>6</v>
      </c>
      <c r="AH1793">
        <v>7</v>
      </c>
      <c r="AI1793">
        <v>4</v>
      </c>
      <c r="AL1793" t="s">
        <v>39</v>
      </c>
      <c r="AX1793" t="s">
        <v>1390</v>
      </c>
    </row>
    <row r="1794" spans="1:50" hidden="1" x14ac:dyDescent="0.25">
      <c r="A1794" s="26" t="s">
        <v>319</v>
      </c>
      <c r="B1794" s="20" t="s">
        <v>337</v>
      </c>
      <c r="C1794">
        <v>39.39</v>
      </c>
      <c r="D1794">
        <v>39.39</v>
      </c>
      <c r="E1794">
        <v>11</v>
      </c>
      <c r="G1794">
        <v>13</v>
      </c>
      <c r="H1794">
        <v>11</v>
      </c>
      <c r="J1794" s="59" t="s">
        <v>111</v>
      </c>
      <c r="K1794" s="53" t="s">
        <v>60</v>
      </c>
      <c r="L1794" s="22" t="s">
        <v>43</v>
      </c>
      <c r="M1794" s="98"/>
      <c r="N1794">
        <v>122</v>
      </c>
      <c r="O1794">
        <v>122</v>
      </c>
      <c r="P1794">
        <v>1153</v>
      </c>
      <c r="S1794">
        <v>19</v>
      </c>
      <c r="U1794" s="31" t="str">
        <f>VLOOKUP(AF1794, method!$A$1:$B$15, 2, 0)</f>
        <v>中後</v>
      </c>
      <c r="V1794">
        <v>1650</v>
      </c>
      <c r="W1794">
        <v>1</v>
      </c>
      <c r="X1794">
        <v>16</v>
      </c>
      <c r="Y1794">
        <v>10</v>
      </c>
      <c r="Z1794">
        <v>24</v>
      </c>
      <c r="AA1794" s="40" t="s">
        <v>426</v>
      </c>
      <c r="AB1794" s="35" t="s">
        <v>370</v>
      </c>
      <c r="AC1794">
        <v>3</v>
      </c>
      <c r="AD1794">
        <v>65</v>
      </c>
      <c r="AE1794" s="37" t="s">
        <v>423</v>
      </c>
      <c r="AF1794">
        <v>10</v>
      </c>
      <c r="AG1794">
        <v>11</v>
      </c>
      <c r="AH1794">
        <v>11</v>
      </c>
      <c r="AI1794">
        <v>11</v>
      </c>
      <c r="AL1794" t="s">
        <v>39</v>
      </c>
      <c r="AX1794" t="s">
        <v>1390</v>
      </c>
    </row>
    <row r="1795" spans="1:50" hidden="1" x14ac:dyDescent="0.25">
      <c r="A1795" s="26" t="s">
        <v>319</v>
      </c>
      <c r="B1795" s="20" t="s">
        <v>337</v>
      </c>
      <c r="C1795">
        <v>22.15</v>
      </c>
      <c r="D1795">
        <v>22.349999999999998</v>
      </c>
      <c r="E1795">
        <v>4</v>
      </c>
      <c r="G1795">
        <v>13</v>
      </c>
      <c r="H1795">
        <v>9</v>
      </c>
      <c r="J1795" s="59" t="s">
        <v>111</v>
      </c>
      <c r="K1795" s="53" t="s">
        <v>60</v>
      </c>
      <c r="L1795" s="22" t="s">
        <v>43</v>
      </c>
      <c r="M1795" s="98"/>
      <c r="N1795">
        <v>122</v>
      </c>
      <c r="O1795">
        <v>121</v>
      </c>
      <c r="P1795">
        <v>1155</v>
      </c>
      <c r="S1795">
        <v>10</v>
      </c>
      <c r="U1795" s="31" t="str">
        <f>VLOOKUP(AF1795, method!$A$1:$B$15, 2, 0)</f>
        <v>中後</v>
      </c>
      <c r="V1795">
        <v>1400</v>
      </c>
      <c r="W1795">
        <v>1</v>
      </c>
      <c r="X1795">
        <v>1</v>
      </c>
      <c r="Y1795">
        <v>10</v>
      </c>
      <c r="Z1795">
        <v>24</v>
      </c>
      <c r="AA1795" s="39" t="s">
        <v>430</v>
      </c>
      <c r="AB1795" s="35" t="s">
        <v>370</v>
      </c>
      <c r="AC1795">
        <v>3</v>
      </c>
      <c r="AD1795">
        <v>65</v>
      </c>
      <c r="AE1795" s="38" t="s">
        <v>468</v>
      </c>
      <c r="AF1795">
        <v>9</v>
      </c>
      <c r="AG1795">
        <v>11</v>
      </c>
      <c r="AH1795">
        <v>11</v>
      </c>
      <c r="AI1795">
        <v>4</v>
      </c>
      <c r="AL1795" t="s">
        <v>98</v>
      </c>
      <c r="AX1795" t="s">
        <v>1390</v>
      </c>
    </row>
    <row r="1796" spans="1:50" hidden="1" x14ac:dyDescent="0.25">
      <c r="A1796" s="26" t="s">
        <v>319</v>
      </c>
      <c r="B1796" s="20" t="s">
        <v>337</v>
      </c>
      <c r="C1796">
        <v>21.69</v>
      </c>
      <c r="D1796">
        <v>22.19</v>
      </c>
      <c r="E1796">
        <v>7</v>
      </c>
      <c r="G1796">
        <v>13</v>
      </c>
      <c r="H1796">
        <v>4</v>
      </c>
      <c r="J1796" s="59" t="s">
        <v>111</v>
      </c>
      <c r="K1796" s="45" t="s">
        <v>22</v>
      </c>
      <c r="L1796" s="22" t="s">
        <v>43</v>
      </c>
      <c r="M1796" s="98"/>
      <c r="N1796">
        <v>122</v>
      </c>
      <c r="O1796">
        <v>120</v>
      </c>
      <c r="P1796">
        <v>1135</v>
      </c>
      <c r="S1796">
        <v>7.5</v>
      </c>
      <c r="U1796" s="31" t="str">
        <f>VLOOKUP(AF1796, method!$A$1:$B$15, 2, 0)</f>
        <v>中後</v>
      </c>
      <c r="V1796">
        <v>1400</v>
      </c>
      <c r="W1796">
        <v>1</v>
      </c>
      <c r="X1796">
        <v>15</v>
      </c>
      <c r="Y1796">
        <v>9</v>
      </c>
      <c r="Z1796">
        <v>24</v>
      </c>
      <c r="AA1796" s="39" t="s">
        <v>384</v>
      </c>
      <c r="AB1796" s="35" t="s">
        <v>370</v>
      </c>
      <c r="AC1796">
        <v>3</v>
      </c>
      <c r="AD1796">
        <v>65</v>
      </c>
      <c r="AE1796" s="37" t="s">
        <v>531</v>
      </c>
      <c r="AF1796">
        <v>9</v>
      </c>
      <c r="AG1796">
        <v>9</v>
      </c>
      <c r="AH1796">
        <v>11</v>
      </c>
      <c r="AI1796">
        <v>7</v>
      </c>
      <c r="AL1796" t="s">
        <v>18</v>
      </c>
      <c r="AX1796" t="s">
        <v>1390</v>
      </c>
    </row>
    <row r="1797" spans="1:50" x14ac:dyDescent="0.25">
      <c r="A1797" s="26" t="s">
        <v>319</v>
      </c>
      <c r="B1797" s="25" t="s">
        <v>324</v>
      </c>
      <c r="C1797">
        <v>9.66</v>
      </c>
      <c r="D1797">
        <v>10.76</v>
      </c>
      <c r="E1797" s="106">
        <v>10</v>
      </c>
      <c r="G1797">
        <v>10</v>
      </c>
      <c r="H1797">
        <v>1</v>
      </c>
      <c r="J1797" s="51" t="s">
        <v>52</v>
      </c>
      <c r="K1797" s="46" t="s">
        <v>351</v>
      </c>
      <c r="L1797" s="23" t="s">
        <v>112</v>
      </c>
      <c r="M1797" s="99"/>
      <c r="N1797">
        <v>130</v>
      </c>
      <c r="O1797">
        <v>108</v>
      </c>
      <c r="P1797">
        <v>1106</v>
      </c>
      <c r="S1797">
        <v>25</v>
      </c>
      <c r="U1797" s="31" t="str">
        <f>VLOOKUP(AF1797, method!$A$1:$B$15, 2, 0)</f>
        <v>中後</v>
      </c>
      <c r="V1797" s="42">
        <v>1200</v>
      </c>
      <c r="W1797">
        <v>1</v>
      </c>
      <c r="X1797">
        <v>9</v>
      </c>
      <c r="Y1797">
        <v>5</v>
      </c>
      <c r="Z1797">
        <v>26</v>
      </c>
      <c r="AA1797" s="39" t="s">
        <v>413</v>
      </c>
      <c r="AB1797" s="36" t="s">
        <v>459</v>
      </c>
      <c r="AC1797">
        <v>2</v>
      </c>
      <c r="AD1797">
        <v>81</v>
      </c>
      <c r="AE1797" s="37" t="s">
        <v>423</v>
      </c>
      <c r="AF1797">
        <v>9</v>
      </c>
      <c r="AG1797">
        <v>9</v>
      </c>
      <c r="AH1797">
        <v>10</v>
      </c>
      <c r="AL1797" t="s">
        <v>29</v>
      </c>
    </row>
    <row r="1798" spans="1:50" x14ac:dyDescent="0.25">
      <c r="A1798" s="26" t="s">
        <v>319</v>
      </c>
      <c r="B1798" s="24" t="s">
        <v>322</v>
      </c>
      <c r="C1798">
        <v>9.7799999999999994</v>
      </c>
      <c r="D1798">
        <v>9.7799999999999994</v>
      </c>
      <c r="E1798" s="106">
        <v>12</v>
      </c>
      <c r="G1798">
        <v>12</v>
      </c>
      <c r="H1798">
        <v>13</v>
      </c>
      <c r="J1798" s="55" t="s">
        <v>69</v>
      </c>
      <c r="K1798" s="55" t="s">
        <v>69</v>
      </c>
      <c r="L1798" s="21" t="s">
        <v>38</v>
      </c>
      <c r="M1798" s="97"/>
      <c r="N1798">
        <v>132</v>
      </c>
      <c r="O1798">
        <v>133</v>
      </c>
      <c r="P1798">
        <v>1143</v>
      </c>
      <c r="S1798">
        <v>9.5</v>
      </c>
      <c r="U1798" s="30" t="str">
        <f>VLOOKUP(AF1798, method!$A$1:$B$15, 2, 0)</f>
        <v>放頭</v>
      </c>
      <c r="V1798" s="42">
        <v>1200</v>
      </c>
      <c r="W1798">
        <v>1</v>
      </c>
      <c r="X1798">
        <v>18</v>
      </c>
      <c r="Y1798">
        <v>1</v>
      </c>
      <c r="Z1798">
        <v>26</v>
      </c>
      <c r="AA1798" s="39" t="s">
        <v>369</v>
      </c>
      <c r="AB1798" s="35" t="s">
        <v>370</v>
      </c>
      <c r="AC1798">
        <v>3</v>
      </c>
      <c r="AD1798">
        <v>74</v>
      </c>
      <c r="AE1798" s="37">
        <v>5</v>
      </c>
      <c r="AF1798">
        <v>1</v>
      </c>
      <c r="AG1798">
        <v>1</v>
      </c>
      <c r="AH1798">
        <v>12</v>
      </c>
      <c r="AL1798" t="s">
        <v>34</v>
      </c>
    </row>
    <row r="1799" spans="1:50" x14ac:dyDescent="0.25">
      <c r="A1799" s="26" t="s">
        <v>319</v>
      </c>
      <c r="B1799" s="27" t="s">
        <v>327</v>
      </c>
      <c r="C1799">
        <v>9.89</v>
      </c>
      <c r="D1799">
        <v>9.59</v>
      </c>
      <c r="E1799" s="106">
        <v>10</v>
      </c>
      <c r="G1799">
        <v>11</v>
      </c>
      <c r="H1799">
        <v>12</v>
      </c>
      <c r="J1799" s="46" t="s">
        <v>351</v>
      </c>
      <c r="K1799" s="54" t="s">
        <v>64</v>
      </c>
      <c r="L1799" s="24" t="s">
        <v>53</v>
      </c>
      <c r="M1799" s="100"/>
      <c r="N1799">
        <v>123</v>
      </c>
      <c r="O1799">
        <v>131</v>
      </c>
      <c r="P1799">
        <v>1205</v>
      </c>
      <c r="S1799">
        <v>31</v>
      </c>
      <c r="U1799" s="31" t="str">
        <f>VLOOKUP(AF1799, method!$A$1:$B$15, 2, 0)</f>
        <v>中後</v>
      </c>
      <c r="V1799" s="42">
        <v>1200</v>
      </c>
      <c r="W1799">
        <v>1</v>
      </c>
      <c r="X1799">
        <v>9</v>
      </c>
      <c r="Y1799">
        <v>5</v>
      </c>
      <c r="Z1799">
        <v>26</v>
      </c>
      <c r="AA1799" s="39" t="s">
        <v>413</v>
      </c>
      <c r="AB1799" s="36" t="s">
        <v>459</v>
      </c>
      <c r="AC1799">
        <v>3</v>
      </c>
      <c r="AD1799">
        <v>76</v>
      </c>
      <c r="AE1799" s="37" t="s">
        <v>423</v>
      </c>
      <c r="AF1799">
        <v>9</v>
      </c>
      <c r="AG1799">
        <v>10</v>
      </c>
      <c r="AH1799">
        <v>10</v>
      </c>
      <c r="AL1799" t="s">
        <v>39</v>
      </c>
    </row>
    <row r="1800" spans="1:50" x14ac:dyDescent="0.25">
      <c r="A1800" s="26" t="s">
        <v>319</v>
      </c>
      <c r="B1800" s="19" t="s">
        <v>335</v>
      </c>
      <c r="C1800">
        <v>10.119999999999999</v>
      </c>
      <c r="D1800">
        <v>9.7200000000000006</v>
      </c>
      <c r="E1800" s="106">
        <v>13</v>
      </c>
      <c r="G1800">
        <v>3</v>
      </c>
      <c r="H1800">
        <v>7</v>
      </c>
      <c r="J1800" s="49" t="s">
        <v>349</v>
      </c>
      <c r="K1800" s="47" t="s">
        <v>32</v>
      </c>
      <c r="L1800" s="23" t="s">
        <v>47</v>
      </c>
      <c r="M1800" s="99"/>
      <c r="N1800">
        <v>119</v>
      </c>
      <c r="O1800">
        <v>125</v>
      </c>
      <c r="P1800">
        <v>1034</v>
      </c>
      <c r="S1800">
        <v>24</v>
      </c>
      <c r="U1800" s="32" t="str">
        <f>VLOOKUP(AF1800, method!$A$1:$B$15, 2, 0)</f>
        <v>中前</v>
      </c>
      <c r="V1800" s="42">
        <v>1200</v>
      </c>
      <c r="W1800">
        <v>1</v>
      </c>
      <c r="X1800">
        <v>31</v>
      </c>
      <c r="Y1800">
        <v>5</v>
      </c>
      <c r="Z1800">
        <v>26</v>
      </c>
      <c r="AA1800" s="39" t="s">
        <v>394</v>
      </c>
      <c r="AB1800" s="35" t="s">
        <v>370</v>
      </c>
      <c r="AC1800">
        <v>3</v>
      </c>
      <c r="AD1800">
        <v>70</v>
      </c>
      <c r="AE1800" s="37" t="s">
        <v>582</v>
      </c>
      <c r="AF1800">
        <v>4</v>
      </c>
      <c r="AG1800">
        <v>4</v>
      </c>
      <c r="AH1800">
        <v>13</v>
      </c>
      <c r="AL1800" t="s">
        <v>181</v>
      </c>
    </row>
    <row r="1801" spans="1:50" x14ac:dyDescent="0.25">
      <c r="A1801" s="26" t="s">
        <v>319</v>
      </c>
      <c r="B1801" s="28" t="s">
        <v>329</v>
      </c>
      <c r="C1801">
        <v>10.25</v>
      </c>
      <c r="D1801">
        <v>9.65</v>
      </c>
      <c r="E1801" s="107">
        <v>3</v>
      </c>
      <c r="F1801" s="90"/>
      <c r="G1801">
        <v>5</v>
      </c>
      <c r="H1801">
        <v>13</v>
      </c>
      <c r="J1801" s="45" t="s">
        <v>22</v>
      </c>
      <c r="K1801" s="66" t="s">
        <v>356</v>
      </c>
      <c r="L1801" s="18" t="s">
        <v>23</v>
      </c>
      <c r="M1801" s="94"/>
      <c r="N1801">
        <v>129</v>
      </c>
      <c r="O1801">
        <v>135</v>
      </c>
      <c r="P1801">
        <v>1140</v>
      </c>
      <c r="S1801">
        <v>1.6</v>
      </c>
      <c r="U1801" s="30" t="str">
        <f>VLOOKUP(AF1801, method!$A$1:$B$15, 2, 0)</f>
        <v>放頭</v>
      </c>
      <c r="V1801" s="42">
        <v>1200</v>
      </c>
      <c r="W1801">
        <v>1</v>
      </c>
      <c r="X1801">
        <v>1</v>
      </c>
      <c r="Y1801">
        <v>3</v>
      </c>
      <c r="Z1801">
        <v>26</v>
      </c>
      <c r="AA1801" s="39" t="s">
        <v>390</v>
      </c>
      <c r="AB1801" s="35" t="s">
        <v>377</v>
      </c>
      <c r="AC1801">
        <v>4</v>
      </c>
      <c r="AD1801">
        <v>58</v>
      </c>
      <c r="AE1801" s="38" t="s">
        <v>468</v>
      </c>
      <c r="AF1801">
        <v>2</v>
      </c>
      <c r="AG1801">
        <v>2</v>
      </c>
      <c r="AH1801">
        <v>3</v>
      </c>
      <c r="AL1801" t="s">
        <v>385</v>
      </c>
    </row>
    <row r="1802" spans="1:50" hidden="1" x14ac:dyDescent="0.25">
      <c r="A1802" s="26" t="s">
        <v>319</v>
      </c>
      <c r="B1802" s="21" t="s">
        <v>339</v>
      </c>
      <c r="C1802">
        <v>10.44</v>
      </c>
      <c r="D1802">
        <v>9.94</v>
      </c>
      <c r="E1802">
        <v>9</v>
      </c>
      <c r="G1802">
        <v>9</v>
      </c>
      <c r="H1802">
        <v>6</v>
      </c>
      <c r="J1802" s="63" t="s">
        <v>191</v>
      </c>
      <c r="K1802" s="63" t="s">
        <v>191</v>
      </c>
      <c r="L1802" s="25" t="s">
        <v>138</v>
      </c>
      <c r="M1802" s="101"/>
      <c r="N1802">
        <v>119</v>
      </c>
      <c r="O1802">
        <v>133</v>
      </c>
      <c r="P1802">
        <v>1032</v>
      </c>
      <c r="S1802">
        <v>3.4</v>
      </c>
      <c r="U1802" s="32" t="str">
        <f>VLOOKUP(AF1802, method!$A$1:$B$15, 2, 0)</f>
        <v>中前</v>
      </c>
      <c r="V1802" s="42">
        <v>1200</v>
      </c>
      <c r="W1802">
        <v>1</v>
      </c>
      <c r="X1802">
        <v>11</v>
      </c>
      <c r="Y1802">
        <v>3</v>
      </c>
      <c r="Z1802">
        <v>26</v>
      </c>
      <c r="AA1802" s="40" t="s">
        <v>446</v>
      </c>
      <c r="AB1802" s="35" t="s">
        <v>370</v>
      </c>
      <c r="AC1802">
        <v>4</v>
      </c>
      <c r="AD1802">
        <v>58</v>
      </c>
      <c r="AE1802" s="37" t="s">
        <v>410</v>
      </c>
      <c r="AF1802">
        <v>7</v>
      </c>
      <c r="AG1802">
        <v>6</v>
      </c>
      <c r="AH1802">
        <v>9</v>
      </c>
      <c r="AL1802" t="s">
        <v>385</v>
      </c>
      <c r="AX1802" t="s">
        <v>1390</v>
      </c>
    </row>
    <row r="1803" spans="1:50" x14ac:dyDescent="0.25">
      <c r="A1803" s="26" t="s">
        <v>319</v>
      </c>
      <c r="B1803" s="17" t="s">
        <v>331</v>
      </c>
      <c r="C1803">
        <v>10.47</v>
      </c>
      <c r="D1803">
        <v>10.17</v>
      </c>
      <c r="E1803" s="106">
        <v>9</v>
      </c>
      <c r="G1803">
        <v>1</v>
      </c>
      <c r="H1803">
        <v>1</v>
      </c>
      <c r="J1803" s="54" t="s">
        <v>64</v>
      </c>
      <c r="K1803" s="74" t="s">
        <v>357</v>
      </c>
      <c r="L1803" s="22" t="s">
        <v>70</v>
      </c>
      <c r="M1803" s="98"/>
      <c r="N1803">
        <v>126</v>
      </c>
      <c r="O1803">
        <v>135</v>
      </c>
      <c r="P1803">
        <v>1191</v>
      </c>
      <c r="S1803">
        <v>10</v>
      </c>
      <c r="U1803" s="32" t="str">
        <f>VLOOKUP(AF1803, method!$A$1:$B$15, 2, 0)</f>
        <v>中前</v>
      </c>
      <c r="V1803" s="42">
        <v>1200</v>
      </c>
      <c r="W1803">
        <v>1</v>
      </c>
      <c r="X1803">
        <v>1</v>
      </c>
      <c r="Y1803">
        <v>3</v>
      </c>
      <c r="Z1803">
        <v>26</v>
      </c>
      <c r="AA1803" s="39" t="s">
        <v>390</v>
      </c>
      <c r="AB1803" s="35" t="s">
        <v>377</v>
      </c>
      <c r="AC1803">
        <v>3</v>
      </c>
      <c r="AD1803">
        <v>77</v>
      </c>
      <c r="AE1803" s="37" t="s">
        <v>612</v>
      </c>
      <c r="AF1803">
        <v>5</v>
      </c>
      <c r="AG1803">
        <v>5</v>
      </c>
      <c r="AH1803">
        <v>9</v>
      </c>
      <c r="AL1803" t="s">
        <v>18</v>
      </c>
    </row>
    <row r="1804" spans="1:50" hidden="1" x14ac:dyDescent="0.25">
      <c r="A1804" s="26" t="s">
        <v>319</v>
      </c>
      <c r="B1804" s="21" t="s">
        <v>339</v>
      </c>
      <c r="C1804">
        <v>21.66</v>
      </c>
      <c r="D1804">
        <v>21.46</v>
      </c>
      <c r="E1804" s="106">
        <v>4</v>
      </c>
      <c r="G1804">
        <v>9</v>
      </c>
      <c r="H1804">
        <v>3</v>
      </c>
      <c r="J1804" s="63" t="s">
        <v>191</v>
      </c>
      <c r="K1804" s="63" t="s">
        <v>191</v>
      </c>
      <c r="L1804" s="25" t="s">
        <v>138</v>
      </c>
      <c r="M1804" s="101"/>
      <c r="N1804">
        <v>119</v>
      </c>
      <c r="O1804">
        <v>132</v>
      </c>
      <c r="P1804">
        <v>1026</v>
      </c>
      <c r="S1804">
        <v>8.1</v>
      </c>
      <c r="U1804" s="30" t="str">
        <f>VLOOKUP(AF1804, method!$A$1:$B$15, 2, 0)</f>
        <v>放頭</v>
      </c>
      <c r="V1804">
        <v>1400</v>
      </c>
      <c r="W1804">
        <v>1</v>
      </c>
      <c r="X1804">
        <v>1</v>
      </c>
      <c r="Y1804">
        <v>2</v>
      </c>
      <c r="Z1804">
        <v>26</v>
      </c>
      <c r="AA1804" s="39" t="s">
        <v>390</v>
      </c>
      <c r="AB1804" s="35" t="s">
        <v>377</v>
      </c>
      <c r="AC1804">
        <v>4</v>
      </c>
      <c r="AD1804">
        <v>57</v>
      </c>
      <c r="AE1804" s="38" t="s">
        <v>511</v>
      </c>
      <c r="AF1804">
        <v>1</v>
      </c>
      <c r="AG1804">
        <v>1</v>
      </c>
      <c r="AH1804">
        <v>1</v>
      </c>
      <c r="AI1804">
        <v>4</v>
      </c>
      <c r="AL1804" t="s">
        <v>385</v>
      </c>
      <c r="AX1804" t="s">
        <v>1390</v>
      </c>
    </row>
    <row r="1805" spans="1:50" hidden="1" x14ac:dyDescent="0.25">
      <c r="A1805" s="26" t="s">
        <v>319</v>
      </c>
      <c r="B1805" s="21" t="s">
        <v>339</v>
      </c>
      <c r="C1805">
        <v>22.52</v>
      </c>
      <c r="D1805">
        <v>22.12</v>
      </c>
      <c r="E1805" s="107">
        <v>3</v>
      </c>
      <c r="F1805" s="90"/>
      <c r="G1805">
        <v>9</v>
      </c>
      <c r="H1805">
        <v>8</v>
      </c>
      <c r="J1805" s="63" t="s">
        <v>191</v>
      </c>
      <c r="K1805" s="63" t="s">
        <v>191</v>
      </c>
      <c r="L1805" s="25" t="s">
        <v>138</v>
      </c>
      <c r="M1805" s="101"/>
      <c r="N1805">
        <v>119</v>
      </c>
      <c r="O1805">
        <v>132</v>
      </c>
      <c r="P1805">
        <v>1033</v>
      </c>
      <c r="S1805">
        <v>4.9000000000000004</v>
      </c>
      <c r="U1805" s="33" t="str">
        <f>VLOOKUP(AF1805, method!$A$1:$B$15, 2, 0)</f>
        <v>留後</v>
      </c>
      <c r="V1805">
        <v>1400</v>
      </c>
      <c r="W1805">
        <v>1</v>
      </c>
      <c r="X1805">
        <v>18</v>
      </c>
      <c r="Y1805">
        <v>1</v>
      </c>
      <c r="Z1805">
        <v>26</v>
      </c>
      <c r="AA1805" s="39" t="s">
        <v>369</v>
      </c>
      <c r="AB1805" s="35" t="s">
        <v>370</v>
      </c>
      <c r="AC1805">
        <v>4</v>
      </c>
      <c r="AD1805">
        <v>57</v>
      </c>
      <c r="AE1805" s="38">
        <v>1</v>
      </c>
      <c r="AF1805">
        <v>11</v>
      </c>
      <c r="AG1805">
        <v>11</v>
      </c>
      <c r="AH1805">
        <v>11</v>
      </c>
      <c r="AI1805">
        <v>3</v>
      </c>
      <c r="AL1805" t="s">
        <v>385</v>
      </c>
      <c r="AX1805" t="s">
        <v>1390</v>
      </c>
    </row>
    <row r="1806" spans="1:50" hidden="1" x14ac:dyDescent="0.25">
      <c r="A1806" s="26" t="s">
        <v>319</v>
      </c>
      <c r="B1806" s="21" t="s">
        <v>339</v>
      </c>
      <c r="C1806">
        <v>24.7</v>
      </c>
      <c r="D1806">
        <v>24.3</v>
      </c>
      <c r="E1806">
        <v>12</v>
      </c>
      <c r="G1806">
        <v>9</v>
      </c>
      <c r="H1806">
        <v>7</v>
      </c>
      <c r="J1806" s="63" t="s">
        <v>191</v>
      </c>
      <c r="K1806" s="63" t="s">
        <v>191</v>
      </c>
      <c r="L1806" s="25" t="s">
        <v>138</v>
      </c>
      <c r="M1806" s="101"/>
      <c r="N1806">
        <v>119</v>
      </c>
      <c r="O1806">
        <v>132</v>
      </c>
      <c r="P1806">
        <v>1036</v>
      </c>
      <c r="S1806">
        <v>4.8</v>
      </c>
      <c r="U1806" s="30" t="str">
        <f>VLOOKUP(AF1806, method!$A$1:$B$15, 2, 0)</f>
        <v>放頭</v>
      </c>
      <c r="V1806">
        <v>1400</v>
      </c>
      <c r="W1806">
        <v>1</v>
      </c>
      <c r="X1806">
        <v>14</v>
      </c>
      <c r="Y1806">
        <v>12</v>
      </c>
      <c r="Z1806">
        <v>25</v>
      </c>
      <c r="AA1806" s="39" t="s">
        <v>369</v>
      </c>
      <c r="AB1806" s="35" t="s">
        <v>377</v>
      </c>
      <c r="AC1806">
        <v>4</v>
      </c>
      <c r="AD1806">
        <v>59</v>
      </c>
      <c r="AE1806" s="37" t="s">
        <v>534</v>
      </c>
      <c r="AF1806">
        <v>1</v>
      </c>
      <c r="AG1806">
        <v>3</v>
      </c>
      <c r="AH1806">
        <v>3</v>
      </c>
      <c r="AI1806">
        <v>12</v>
      </c>
      <c r="AL1806" t="s">
        <v>385</v>
      </c>
      <c r="AX1806" t="s">
        <v>1390</v>
      </c>
    </row>
    <row r="1807" spans="1:50" hidden="1" x14ac:dyDescent="0.25">
      <c r="A1807" s="26" t="s">
        <v>319</v>
      </c>
      <c r="B1807" s="21" t="s">
        <v>339</v>
      </c>
      <c r="C1807">
        <v>21.7</v>
      </c>
      <c r="D1807">
        <v>21.2</v>
      </c>
      <c r="E1807" s="15">
        <v>3</v>
      </c>
      <c r="F1807" s="90"/>
      <c r="G1807">
        <v>9</v>
      </c>
      <c r="H1807">
        <v>6</v>
      </c>
      <c r="J1807" s="63" t="s">
        <v>191</v>
      </c>
      <c r="K1807" s="63" t="s">
        <v>191</v>
      </c>
      <c r="L1807" s="25" t="s">
        <v>138</v>
      </c>
      <c r="M1807" s="101"/>
      <c r="N1807">
        <v>119</v>
      </c>
      <c r="O1807">
        <v>135</v>
      </c>
      <c r="P1807">
        <v>1042</v>
      </c>
      <c r="S1807">
        <v>17</v>
      </c>
      <c r="U1807" s="30" t="str">
        <f>VLOOKUP(AF1807, method!$A$1:$B$15, 2, 0)</f>
        <v>放頭</v>
      </c>
      <c r="V1807">
        <v>1400</v>
      </c>
      <c r="W1807">
        <v>1</v>
      </c>
      <c r="X1807">
        <v>23</v>
      </c>
      <c r="Y1807">
        <v>11</v>
      </c>
      <c r="Z1807">
        <v>25</v>
      </c>
      <c r="AA1807" s="39" t="s">
        <v>390</v>
      </c>
      <c r="AB1807" s="35" t="s">
        <v>377</v>
      </c>
      <c r="AC1807">
        <v>4</v>
      </c>
      <c r="AD1807">
        <v>59</v>
      </c>
      <c r="AE1807" s="38" t="s">
        <v>550</v>
      </c>
      <c r="AF1807">
        <v>1</v>
      </c>
      <c r="AG1807">
        <v>1</v>
      </c>
      <c r="AH1807">
        <v>1</v>
      </c>
      <c r="AI1807">
        <v>3</v>
      </c>
      <c r="AL1807" t="s">
        <v>385</v>
      </c>
      <c r="AX1807" t="s">
        <v>1390</v>
      </c>
    </row>
    <row r="1808" spans="1:50" hidden="1" x14ac:dyDescent="0.25">
      <c r="A1808" s="26" t="s">
        <v>319</v>
      </c>
      <c r="B1808" s="21" t="s">
        <v>339</v>
      </c>
      <c r="C1808">
        <v>21.52</v>
      </c>
      <c r="D1808">
        <v>21.62</v>
      </c>
      <c r="E1808">
        <v>9</v>
      </c>
      <c r="G1808">
        <v>9</v>
      </c>
      <c r="H1808">
        <v>11</v>
      </c>
      <c r="J1808" s="63" t="s">
        <v>191</v>
      </c>
      <c r="K1808" s="63" t="s">
        <v>191</v>
      </c>
      <c r="L1808" s="25" t="s">
        <v>138</v>
      </c>
      <c r="M1808" s="101"/>
      <c r="N1808">
        <v>119</v>
      </c>
      <c r="O1808">
        <v>116</v>
      </c>
      <c r="P1808">
        <v>1025</v>
      </c>
      <c r="S1808">
        <v>77</v>
      </c>
      <c r="U1808" s="30" t="str">
        <f>VLOOKUP(AF1808, method!$A$1:$B$15, 2, 0)</f>
        <v>放頭</v>
      </c>
      <c r="V1808">
        <v>1400</v>
      </c>
      <c r="W1808">
        <v>1</v>
      </c>
      <c r="X1808">
        <v>19</v>
      </c>
      <c r="Y1808">
        <v>10</v>
      </c>
      <c r="Z1808">
        <v>25</v>
      </c>
      <c r="AA1808" s="39" t="s">
        <v>430</v>
      </c>
      <c r="AB1808" s="35" t="s">
        <v>370</v>
      </c>
      <c r="AC1808">
        <v>3</v>
      </c>
      <c r="AD1808">
        <v>61</v>
      </c>
      <c r="AE1808" s="37" t="s">
        <v>423</v>
      </c>
      <c r="AF1808">
        <v>1</v>
      </c>
      <c r="AG1808">
        <v>2</v>
      </c>
      <c r="AH1808">
        <v>2</v>
      </c>
      <c r="AI1808">
        <v>9</v>
      </c>
      <c r="AL1808" t="s">
        <v>385</v>
      </c>
      <c r="AX1808" t="s">
        <v>1390</v>
      </c>
    </row>
    <row r="1809" spans="1:50" hidden="1" x14ac:dyDescent="0.25">
      <c r="A1809" s="26" t="s">
        <v>319</v>
      </c>
      <c r="B1809" s="21" t="s">
        <v>339</v>
      </c>
      <c r="C1809">
        <v>10.53</v>
      </c>
      <c r="D1809">
        <v>10.629999999999999</v>
      </c>
      <c r="E1809">
        <v>6</v>
      </c>
      <c r="G1809">
        <v>9</v>
      </c>
      <c r="H1809">
        <v>4</v>
      </c>
      <c r="J1809" s="63" t="s">
        <v>191</v>
      </c>
      <c r="K1809" s="63" t="s">
        <v>191</v>
      </c>
      <c r="L1809" s="25" t="s">
        <v>138</v>
      </c>
      <c r="M1809" s="101"/>
      <c r="N1809">
        <v>119</v>
      </c>
      <c r="O1809">
        <v>123</v>
      </c>
      <c r="P1809">
        <v>1037</v>
      </c>
      <c r="S1809">
        <v>16</v>
      </c>
      <c r="U1809" s="32" t="str">
        <f>VLOOKUP(AF1809, method!$A$1:$B$15, 2, 0)</f>
        <v>中前</v>
      </c>
      <c r="V1809" s="42">
        <v>1200</v>
      </c>
      <c r="W1809">
        <v>1</v>
      </c>
      <c r="X1809">
        <v>21</v>
      </c>
      <c r="Y1809">
        <v>9</v>
      </c>
      <c r="Z1809">
        <v>25</v>
      </c>
      <c r="AA1809" s="39" t="s">
        <v>413</v>
      </c>
      <c r="AB1809" s="36" t="s">
        <v>702</v>
      </c>
      <c r="AC1809">
        <v>3</v>
      </c>
      <c r="AD1809">
        <v>63</v>
      </c>
      <c r="AE1809" s="37">
        <v>7</v>
      </c>
      <c r="AF1809">
        <v>4</v>
      </c>
      <c r="AG1809">
        <v>5</v>
      </c>
      <c r="AH1809">
        <v>6</v>
      </c>
      <c r="AL1809" t="s">
        <v>385</v>
      </c>
      <c r="AX1809" t="s">
        <v>1390</v>
      </c>
    </row>
    <row r="1810" spans="1:50" hidden="1" x14ac:dyDescent="0.25">
      <c r="A1810" s="26" t="s">
        <v>319</v>
      </c>
      <c r="B1810" s="21" t="s">
        <v>339</v>
      </c>
      <c r="C1810">
        <v>57.8</v>
      </c>
      <c r="D1810">
        <v>57.8</v>
      </c>
      <c r="E1810">
        <v>7</v>
      </c>
      <c r="G1810">
        <v>9</v>
      </c>
      <c r="H1810">
        <v>8</v>
      </c>
      <c r="J1810" s="63" t="s">
        <v>191</v>
      </c>
      <c r="K1810" s="54" t="s">
        <v>64</v>
      </c>
      <c r="L1810" s="25" t="s">
        <v>138</v>
      </c>
      <c r="M1810" s="101"/>
      <c r="N1810">
        <v>119</v>
      </c>
      <c r="O1810">
        <v>119</v>
      </c>
      <c r="P1810">
        <v>1048</v>
      </c>
      <c r="S1810">
        <v>23</v>
      </c>
      <c r="U1810" s="33" t="str">
        <f>VLOOKUP(AF1810, method!$A$1:$B$15, 2, 0)</f>
        <v>留後</v>
      </c>
      <c r="V1810">
        <v>1000</v>
      </c>
      <c r="W1810">
        <v>0</v>
      </c>
      <c r="X1810">
        <v>9</v>
      </c>
      <c r="Y1810">
        <v>7</v>
      </c>
      <c r="Z1810">
        <v>25</v>
      </c>
      <c r="AA1810" s="40" t="s">
        <v>376</v>
      </c>
      <c r="AB1810" s="35" t="s">
        <v>370</v>
      </c>
      <c r="AC1810">
        <v>3</v>
      </c>
      <c r="AD1810">
        <v>64</v>
      </c>
      <c r="AE1810" s="38" t="s">
        <v>517</v>
      </c>
      <c r="AF1810">
        <v>11</v>
      </c>
      <c r="AG1810">
        <v>10</v>
      </c>
      <c r="AH1810">
        <v>7</v>
      </c>
      <c r="AL1810" t="s">
        <v>385</v>
      </c>
      <c r="AX1810" t="s">
        <v>1390</v>
      </c>
    </row>
    <row r="1811" spans="1:50" hidden="1" x14ac:dyDescent="0.25">
      <c r="A1811" s="26" t="s">
        <v>319</v>
      </c>
      <c r="B1811" s="21" t="s">
        <v>339</v>
      </c>
      <c r="C1811">
        <v>57.24</v>
      </c>
      <c r="D1811">
        <v>57.24</v>
      </c>
      <c r="E1811">
        <v>6</v>
      </c>
      <c r="G1811">
        <v>9</v>
      </c>
      <c r="H1811">
        <v>12</v>
      </c>
      <c r="J1811" s="63" t="s">
        <v>191</v>
      </c>
      <c r="K1811" s="54" t="s">
        <v>64</v>
      </c>
      <c r="L1811" s="25" t="s">
        <v>138</v>
      </c>
      <c r="M1811" s="101"/>
      <c r="N1811">
        <v>119</v>
      </c>
      <c r="O1811">
        <v>120</v>
      </c>
      <c r="P1811">
        <v>1056</v>
      </c>
      <c r="S1811">
        <v>51</v>
      </c>
      <c r="U1811" s="31" t="str">
        <f>VLOOKUP(AF1811, method!$A$1:$B$15, 2, 0)</f>
        <v>中後</v>
      </c>
      <c r="V1811">
        <v>1000</v>
      </c>
      <c r="W1811">
        <v>0</v>
      </c>
      <c r="X1811">
        <v>25</v>
      </c>
      <c r="Y1811">
        <v>6</v>
      </c>
      <c r="Z1811">
        <v>25</v>
      </c>
      <c r="AA1811" s="40" t="s">
        <v>398</v>
      </c>
      <c r="AB1811" s="35" t="s">
        <v>370</v>
      </c>
      <c r="AC1811">
        <v>3</v>
      </c>
      <c r="AD1811">
        <v>64</v>
      </c>
      <c r="AE1811" s="37">
        <v>5</v>
      </c>
      <c r="AF1811">
        <v>10</v>
      </c>
      <c r="AG1811">
        <v>10</v>
      </c>
      <c r="AH1811">
        <v>6</v>
      </c>
      <c r="AL1811" t="s">
        <v>385</v>
      </c>
      <c r="AX1811" t="s">
        <v>1390</v>
      </c>
    </row>
    <row r="1812" spans="1:50" x14ac:dyDescent="0.25">
      <c r="A1812" s="26" t="s">
        <v>319</v>
      </c>
      <c r="B1812" s="21" t="s">
        <v>339</v>
      </c>
      <c r="C1812">
        <v>13.14</v>
      </c>
      <c r="D1812">
        <v>13.24</v>
      </c>
      <c r="E1812" s="106">
        <v>10</v>
      </c>
      <c r="G1812">
        <v>9</v>
      </c>
      <c r="H1812">
        <v>5</v>
      </c>
      <c r="J1812" s="63" t="s">
        <v>191</v>
      </c>
      <c r="K1812" s="63" t="s">
        <v>191</v>
      </c>
      <c r="L1812" s="25" t="s">
        <v>138</v>
      </c>
      <c r="M1812" s="101"/>
      <c r="N1812">
        <v>119</v>
      </c>
      <c r="O1812">
        <v>121</v>
      </c>
      <c r="P1812">
        <v>1044</v>
      </c>
      <c r="S1812">
        <v>10</v>
      </c>
      <c r="U1812" s="32" t="str">
        <f>VLOOKUP(AF1812, method!$A$1:$B$15, 2, 0)</f>
        <v>中前</v>
      </c>
      <c r="V1812" s="42">
        <v>1200</v>
      </c>
      <c r="W1812">
        <v>1</v>
      </c>
      <c r="X1812">
        <v>3</v>
      </c>
      <c r="Y1812">
        <v>5</v>
      </c>
      <c r="Z1812">
        <v>26</v>
      </c>
      <c r="AA1812" s="39" t="s">
        <v>394</v>
      </c>
      <c r="AB1812" s="36" t="s">
        <v>702</v>
      </c>
      <c r="AC1812">
        <v>3</v>
      </c>
      <c r="AD1812">
        <v>65</v>
      </c>
      <c r="AE1812" s="37" t="s">
        <v>497</v>
      </c>
      <c r="AF1812">
        <v>5</v>
      </c>
      <c r="AG1812">
        <v>6</v>
      </c>
      <c r="AH1812">
        <v>10</v>
      </c>
      <c r="AL1812" t="s">
        <v>385</v>
      </c>
    </row>
    <row r="1813" spans="1:50" hidden="1" x14ac:dyDescent="0.25">
      <c r="A1813" s="26" t="s">
        <v>319</v>
      </c>
      <c r="B1813" s="22" t="s">
        <v>341</v>
      </c>
      <c r="C1813">
        <v>57.18</v>
      </c>
      <c r="D1813">
        <v>57.080000000000005</v>
      </c>
      <c r="E1813" s="107">
        <v>2</v>
      </c>
      <c r="F1813" s="90"/>
      <c r="G1813">
        <v>7</v>
      </c>
      <c r="H1813">
        <v>1</v>
      </c>
      <c r="J1813" s="47" t="s">
        <v>32</v>
      </c>
      <c r="K1813" s="47" t="s">
        <v>32</v>
      </c>
      <c r="L1813" s="19" t="s">
        <v>78</v>
      </c>
      <c r="M1813" s="95"/>
      <c r="N1813">
        <v>118</v>
      </c>
      <c r="O1813">
        <v>127</v>
      </c>
      <c r="P1813">
        <v>1108</v>
      </c>
      <c r="S1813">
        <v>4.4000000000000004</v>
      </c>
      <c r="U1813" s="32" t="str">
        <f>VLOOKUP(AF1813, method!$A$1:$B$15, 2, 0)</f>
        <v>中前</v>
      </c>
      <c r="V1813">
        <v>1000</v>
      </c>
      <c r="W1813">
        <v>0</v>
      </c>
      <c r="X1813">
        <v>9</v>
      </c>
      <c r="Y1813">
        <v>5</v>
      </c>
      <c r="Z1813">
        <v>26</v>
      </c>
      <c r="AA1813" s="39" t="s">
        <v>413</v>
      </c>
      <c r="AB1813" s="36" t="s">
        <v>459</v>
      </c>
      <c r="AC1813">
        <v>4</v>
      </c>
      <c r="AD1813">
        <v>54</v>
      </c>
      <c r="AE1813" s="38" t="s">
        <v>463</v>
      </c>
      <c r="AF1813">
        <v>6</v>
      </c>
      <c r="AG1813">
        <v>9</v>
      </c>
      <c r="AH1813">
        <v>2</v>
      </c>
      <c r="AL1813" t="s">
        <v>18</v>
      </c>
      <c r="AX1813" t="s">
        <v>1390</v>
      </c>
    </row>
    <row r="1814" spans="1:50" hidden="1" x14ac:dyDescent="0.25">
      <c r="A1814" s="26" t="s">
        <v>319</v>
      </c>
      <c r="B1814" s="22" t="s">
        <v>341</v>
      </c>
      <c r="C1814">
        <v>56.37</v>
      </c>
      <c r="D1814">
        <v>55.87</v>
      </c>
      <c r="E1814" s="107">
        <v>2</v>
      </c>
      <c r="F1814" s="90"/>
      <c r="G1814">
        <v>7</v>
      </c>
      <c r="H1814">
        <v>14</v>
      </c>
      <c r="J1814" s="47" t="s">
        <v>32</v>
      </c>
      <c r="K1814" s="51" t="s">
        <v>52</v>
      </c>
      <c r="L1814" s="19" t="s">
        <v>78</v>
      </c>
      <c r="M1814" s="95"/>
      <c r="N1814">
        <v>118</v>
      </c>
      <c r="O1814">
        <v>127</v>
      </c>
      <c r="P1814">
        <v>1111</v>
      </c>
      <c r="S1814">
        <v>16</v>
      </c>
      <c r="U1814" s="32" t="str">
        <f>VLOOKUP(AF1814, method!$A$1:$B$15, 2, 0)</f>
        <v>中前</v>
      </c>
      <c r="V1814">
        <v>1000</v>
      </c>
      <c r="W1814">
        <v>0</v>
      </c>
      <c r="X1814">
        <v>19</v>
      </c>
      <c r="Y1814">
        <v>4</v>
      </c>
      <c r="Z1814">
        <v>26</v>
      </c>
      <c r="AA1814" s="39" t="s">
        <v>430</v>
      </c>
      <c r="AB1814" s="35" t="s">
        <v>370</v>
      </c>
      <c r="AC1814">
        <v>4</v>
      </c>
      <c r="AD1814">
        <v>52</v>
      </c>
      <c r="AE1814" s="38" t="s">
        <v>470</v>
      </c>
      <c r="AF1814">
        <v>4</v>
      </c>
      <c r="AG1814">
        <v>5</v>
      </c>
      <c r="AH1814">
        <v>2</v>
      </c>
      <c r="AL1814" t="s">
        <v>181</v>
      </c>
      <c r="AX1814" t="s">
        <v>1390</v>
      </c>
    </row>
    <row r="1815" spans="1:50" hidden="1" x14ac:dyDescent="0.25">
      <c r="A1815" s="26" t="s">
        <v>319</v>
      </c>
      <c r="B1815" s="23" t="s">
        <v>343</v>
      </c>
      <c r="C1815">
        <v>23.35</v>
      </c>
      <c r="D1815">
        <v>22.950000000000003</v>
      </c>
      <c r="E1815" s="106">
        <v>10</v>
      </c>
      <c r="G1815">
        <v>4</v>
      </c>
      <c r="H1815">
        <v>9</v>
      </c>
      <c r="J1815" s="44" t="s">
        <v>347</v>
      </c>
      <c r="K1815" s="63" t="s">
        <v>191</v>
      </c>
      <c r="L1815" s="23" t="s">
        <v>47</v>
      </c>
      <c r="M1815" s="99"/>
      <c r="N1815">
        <v>115</v>
      </c>
      <c r="O1815">
        <v>122</v>
      </c>
      <c r="P1815">
        <v>1029</v>
      </c>
      <c r="S1815">
        <v>47</v>
      </c>
      <c r="U1815" s="33" t="str">
        <f>VLOOKUP(AF1815, method!$A$1:$B$15, 2, 0)</f>
        <v>留後</v>
      </c>
      <c r="V1815">
        <v>1400</v>
      </c>
      <c r="W1815">
        <v>1</v>
      </c>
      <c r="X1815">
        <v>4</v>
      </c>
      <c r="Y1815">
        <v>7</v>
      </c>
      <c r="Z1815">
        <v>26</v>
      </c>
      <c r="AA1815" s="39" t="s">
        <v>430</v>
      </c>
      <c r="AB1815" s="36" t="s">
        <v>459</v>
      </c>
      <c r="AC1815">
        <v>3</v>
      </c>
      <c r="AD1815">
        <v>65</v>
      </c>
      <c r="AE1815" s="37" t="s">
        <v>640</v>
      </c>
      <c r="AF1815">
        <v>13</v>
      </c>
      <c r="AG1815">
        <v>14</v>
      </c>
      <c r="AH1815">
        <v>13</v>
      </c>
      <c r="AI1815">
        <v>10</v>
      </c>
      <c r="AL1815" t="s">
        <v>18</v>
      </c>
      <c r="AX1815" t="s">
        <v>1390</v>
      </c>
    </row>
    <row r="1816" spans="1:50" hidden="1" x14ac:dyDescent="0.25">
      <c r="A1816" s="26" t="s">
        <v>319</v>
      </c>
      <c r="B1816" s="23" t="s">
        <v>343</v>
      </c>
      <c r="C1816">
        <v>10.37</v>
      </c>
      <c r="D1816">
        <v>9.8699999999999992</v>
      </c>
      <c r="E1816">
        <v>8</v>
      </c>
      <c r="G1816">
        <v>4</v>
      </c>
      <c r="H1816">
        <v>11</v>
      </c>
      <c r="J1816" s="44" t="s">
        <v>347</v>
      </c>
      <c r="K1816" s="63" t="s">
        <v>191</v>
      </c>
      <c r="L1816" s="23" t="s">
        <v>47</v>
      </c>
      <c r="M1816" s="99"/>
      <c r="N1816">
        <v>115</v>
      </c>
      <c r="O1816">
        <v>125</v>
      </c>
      <c r="P1816">
        <v>1034</v>
      </c>
      <c r="S1816">
        <v>85</v>
      </c>
      <c r="U1816" s="33" t="str">
        <f>VLOOKUP(AF1816, method!$A$1:$B$15, 2, 0)</f>
        <v>留後</v>
      </c>
      <c r="V1816" s="42">
        <v>1200</v>
      </c>
      <c r="W1816">
        <v>1</v>
      </c>
      <c r="X1816">
        <v>10</v>
      </c>
      <c r="Y1816">
        <v>6</v>
      </c>
      <c r="Z1816">
        <v>26</v>
      </c>
      <c r="AA1816" s="40" t="s">
        <v>446</v>
      </c>
      <c r="AB1816" s="35" t="s">
        <v>377</v>
      </c>
      <c r="AC1816">
        <v>3</v>
      </c>
      <c r="AD1816">
        <v>65</v>
      </c>
      <c r="AE1816" s="37" t="s">
        <v>414</v>
      </c>
      <c r="AF1816">
        <v>12</v>
      </c>
      <c r="AG1816">
        <v>12</v>
      </c>
      <c r="AH1816">
        <v>8</v>
      </c>
      <c r="AL1816" t="s">
        <v>181</v>
      </c>
      <c r="AX1816" t="s">
        <v>1390</v>
      </c>
    </row>
    <row r="1817" spans="1:50" hidden="1" x14ac:dyDescent="0.25">
      <c r="A1817" s="26"/>
      <c r="B1817" s="22"/>
      <c r="C1817" t="s">
        <v>1305</v>
      </c>
      <c r="D1817" t="e">
        <f t="shared" ref="D1817:D1880" si="6">IF(H1817&gt;G1817,C1817-0.2*INT((H1817-G1817)/4),IF(H1817&lt;G1817,C1817+0.2*INT((G1817-H1817)/4),C1817)) + ROUND((N1817-O1817)/3,0)*0.1</f>
        <v>#VALUE!</v>
      </c>
      <c r="E1817" s="15"/>
      <c r="F1817" s="90"/>
      <c r="J1817" s="58"/>
      <c r="K1817" s="58"/>
      <c r="L1817" s="19"/>
      <c r="M1817" s="95"/>
      <c r="O1817"/>
      <c r="S1817" s="22"/>
      <c r="T1817" s="98"/>
      <c r="U1817" s="13" t="e">
        <f>VLOOKUP(AF1817, method!$A$1:$B$15, 2, 0)</f>
        <v>#N/A</v>
      </c>
      <c r="W1817" s="19"/>
      <c r="AA1817" s="39"/>
      <c r="AB1817" s="35"/>
      <c r="AE1817" s="38"/>
    </row>
    <row r="1818" spans="1:50" hidden="1" x14ac:dyDescent="0.25">
      <c r="A1818" s="26"/>
      <c r="B1818" s="22"/>
      <c r="C1818" t="s">
        <v>1305</v>
      </c>
      <c r="D1818" t="e">
        <f t="shared" si="6"/>
        <v>#VALUE!</v>
      </c>
      <c r="E1818" s="15"/>
      <c r="F1818" s="90"/>
      <c r="J1818" s="58"/>
      <c r="K1818" s="58"/>
      <c r="L1818" s="19"/>
      <c r="M1818" s="95"/>
      <c r="O1818"/>
      <c r="S1818" s="22"/>
      <c r="T1818" s="98"/>
      <c r="U1818" s="13" t="e">
        <f>VLOOKUP(AF1818, method!$A$1:$B$15, 2, 0)</f>
        <v>#N/A</v>
      </c>
      <c r="W1818" s="19"/>
      <c r="AA1818" s="39"/>
      <c r="AB1818" s="35"/>
      <c r="AE1818" s="38"/>
    </row>
    <row r="1819" spans="1:50" hidden="1" x14ac:dyDescent="0.25">
      <c r="A1819" s="26"/>
      <c r="B1819" s="22"/>
      <c r="C1819" t="s">
        <v>1305</v>
      </c>
      <c r="D1819" t="e">
        <f t="shared" si="6"/>
        <v>#VALUE!</v>
      </c>
      <c r="E1819" s="15"/>
      <c r="F1819" s="90"/>
      <c r="J1819" s="58"/>
      <c r="K1819" s="58"/>
      <c r="L1819" s="19"/>
      <c r="M1819" s="95"/>
      <c r="O1819"/>
      <c r="S1819" s="22"/>
      <c r="T1819" s="98"/>
      <c r="U1819" s="13" t="e">
        <f>VLOOKUP(AF1819, method!$A$1:$B$15, 2, 0)</f>
        <v>#N/A</v>
      </c>
      <c r="W1819" s="19"/>
      <c r="AA1819" s="39"/>
      <c r="AB1819" s="35"/>
      <c r="AE1819" s="38"/>
    </row>
    <row r="1820" spans="1:50" hidden="1" x14ac:dyDescent="0.25">
      <c r="A1820" s="26"/>
      <c r="B1820" s="22"/>
      <c r="C1820" t="s">
        <v>1305</v>
      </c>
      <c r="D1820" t="e">
        <f t="shared" si="6"/>
        <v>#VALUE!</v>
      </c>
      <c r="E1820" s="15"/>
      <c r="F1820" s="90"/>
      <c r="J1820" s="58"/>
      <c r="K1820" s="58"/>
      <c r="L1820" s="19"/>
      <c r="M1820" s="95"/>
      <c r="O1820"/>
      <c r="S1820" s="22"/>
      <c r="T1820" s="98"/>
      <c r="U1820" s="13" t="e">
        <f>VLOOKUP(AF1820, method!$A$1:$B$15, 2, 0)</f>
        <v>#N/A</v>
      </c>
      <c r="W1820" s="19"/>
      <c r="AA1820" s="39"/>
      <c r="AB1820" s="35"/>
      <c r="AE1820" s="38"/>
    </row>
    <row r="1821" spans="1:50" hidden="1" x14ac:dyDescent="0.25">
      <c r="A1821" s="26"/>
      <c r="B1821" s="22"/>
      <c r="C1821" t="s">
        <v>1305</v>
      </c>
      <c r="D1821" t="e">
        <f t="shared" si="6"/>
        <v>#VALUE!</v>
      </c>
      <c r="E1821" s="15"/>
      <c r="F1821" s="90"/>
      <c r="J1821" s="58"/>
      <c r="K1821" s="58"/>
      <c r="L1821" s="19"/>
      <c r="M1821" s="95"/>
      <c r="O1821"/>
      <c r="S1821" s="22"/>
      <c r="T1821" s="98"/>
      <c r="U1821" s="13" t="e">
        <f>VLOOKUP(AF1821, method!$A$1:$B$15, 2, 0)</f>
        <v>#N/A</v>
      </c>
      <c r="W1821" s="19"/>
      <c r="AA1821" s="39"/>
      <c r="AB1821" s="35"/>
      <c r="AE1821" s="38"/>
    </row>
    <row r="1822" spans="1:50" hidden="1" x14ac:dyDescent="0.25">
      <c r="A1822" s="26"/>
      <c r="B1822" s="22"/>
      <c r="C1822" t="s">
        <v>1305</v>
      </c>
      <c r="D1822" t="e">
        <f t="shared" si="6"/>
        <v>#VALUE!</v>
      </c>
      <c r="E1822" s="15"/>
      <c r="F1822" s="90"/>
      <c r="J1822" s="58"/>
      <c r="K1822" s="58"/>
      <c r="L1822" s="19"/>
      <c r="M1822" s="95"/>
      <c r="O1822"/>
      <c r="S1822" s="22"/>
      <c r="T1822" s="98"/>
      <c r="U1822" s="13" t="e">
        <f>VLOOKUP(AF1822, method!$A$1:$B$15, 2, 0)</f>
        <v>#N/A</v>
      </c>
      <c r="W1822" s="19"/>
      <c r="AA1822" s="39"/>
      <c r="AB1822" s="35"/>
      <c r="AE1822" s="38"/>
    </row>
    <row r="1823" spans="1:50" hidden="1" x14ac:dyDescent="0.25">
      <c r="A1823" s="26"/>
      <c r="B1823" s="22"/>
      <c r="C1823" t="s">
        <v>1305</v>
      </c>
      <c r="D1823" t="e">
        <f t="shared" si="6"/>
        <v>#VALUE!</v>
      </c>
      <c r="E1823" s="15"/>
      <c r="F1823" s="90"/>
      <c r="J1823" s="58"/>
      <c r="K1823" s="58"/>
      <c r="L1823" s="19"/>
      <c r="M1823" s="95"/>
      <c r="O1823"/>
      <c r="S1823" s="22"/>
      <c r="T1823" s="98"/>
      <c r="U1823" s="13" t="e">
        <f>VLOOKUP(AF1823, method!$A$1:$B$15, 2, 0)</f>
        <v>#N/A</v>
      </c>
      <c r="W1823" s="19"/>
      <c r="AA1823" s="39"/>
      <c r="AB1823" s="35"/>
      <c r="AE1823" s="38"/>
    </row>
    <row r="1824" spans="1:50" hidden="1" x14ac:dyDescent="0.25">
      <c r="A1824" s="26"/>
      <c r="B1824" s="22"/>
      <c r="C1824" t="s">
        <v>1305</v>
      </c>
      <c r="D1824" t="e">
        <f t="shared" si="6"/>
        <v>#VALUE!</v>
      </c>
      <c r="E1824" s="15"/>
      <c r="F1824" s="90"/>
      <c r="J1824" s="58"/>
      <c r="K1824" s="58"/>
      <c r="L1824" s="19"/>
      <c r="M1824" s="95"/>
      <c r="O1824"/>
      <c r="S1824" s="22"/>
      <c r="T1824" s="98"/>
      <c r="U1824" s="13" t="e">
        <f>VLOOKUP(AF1824, method!$A$1:$B$15, 2, 0)</f>
        <v>#N/A</v>
      </c>
      <c r="W1824" s="19"/>
      <c r="AA1824" s="39"/>
      <c r="AB1824" s="35"/>
      <c r="AE1824" s="38"/>
    </row>
    <row r="1825" spans="1:31" hidden="1" x14ac:dyDescent="0.25">
      <c r="A1825" s="26"/>
      <c r="B1825" s="22"/>
      <c r="C1825" t="s">
        <v>1305</v>
      </c>
      <c r="D1825" t="e">
        <f t="shared" si="6"/>
        <v>#VALUE!</v>
      </c>
      <c r="E1825" s="15"/>
      <c r="F1825" s="90"/>
      <c r="J1825" s="58"/>
      <c r="K1825" s="58"/>
      <c r="L1825" s="19"/>
      <c r="M1825" s="95"/>
      <c r="O1825"/>
      <c r="S1825" s="22"/>
      <c r="T1825" s="98"/>
      <c r="U1825" s="13" t="e">
        <f>VLOOKUP(AF1825, method!$A$1:$B$15, 2, 0)</f>
        <v>#N/A</v>
      </c>
      <c r="W1825" s="19"/>
      <c r="AA1825" s="39"/>
      <c r="AB1825" s="35"/>
      <c r="AE1825" s="38"/>
    </row>
    <row r="1826" spans="1:31" hidden="1" x14ac:dyDescent="0.25">
      <c r="A1826" s="26"/>
      <c r="B1826" s="22"/>
      <c r="C1826" t="s">
        <v>1305</v>
      </c>
      <c r="D1826" t="e">
        <f t="shared" si="6"/>
        <v>#VALUE!</v>
      </c>
      <c r="E1826" s="15"/>
      <c r="F1826" s="90"/>
      <c r="J1826" s="58"/>
      <c r="K1826" s="58"/>
      <c r="L1826" s="19"/>
      <c r="M1826" s="95"/>
      <c r="O1826"/>
      <c r="S1826" s="22"/>
      <c r="T1826" s="98"/>
      <c r="U1826" s="13" t="e">
        <f>VLOOKUP(AF1826, method!$A$1:$B$15, 2, 0)</f>
        <v>#N/A</v>
      </c>
      <c r="W1826" s="19"/>
      <c r="AA1826" s="39"/>
      <c r="AB1826" s="35"/>
      <c r="AE1826" s="38"/>
    </row>
    <row r="1827" spans="1:31" hidden="1" x14ac:dyDescent="0.25">
      <c r="A1827" s="26"/>
      <c r="B1827" s="22"/>
      <c r="C1827" t="s">
        <v>1305</v>
      </c>
      <c r="D1827" t="e">
        <f t="shared" si="6"/>
        <v>#VALUE!</v>
      </c>
      <c r="E1827" s="15"/>
      <c r="F1827" s="90"/>
      <c r="J1827" s="58"/>
      <c r="K1827" s="58"/>
      <c r="L1827" s="19"/>
      <c r="M1827" s="95"/>
      <c r="O1827"/>
      <c r="S1827" s="22"/>
      <c r="T1827" s="98"/>
      <c r="U1827" s="13" t="e">
        <f>VLOOKUP(AF1827, method!$A$1:$B$15, 2, 0)</f>
        <v>#N/A</v>
      </c>
      <c r="W1827" s="19"/>
      <c r="AA1827" s="39"/>
      <c r="AB1827" s="35"/>
      <c r="AE1827" s="38"/>
    </row>
    <row r="1828" spans="1:31" hidden="1" x14ac:dyDescent="0.25">
      <c r="A1828" s="26"/>
      <c r="B1828" s="22"/>
      <c r="C1828" t="s">
        <v>1305</v>
      </c>
      <c r="D1828" t="e">
        <f t="shared" si="6"/>
        <v>#VALUE!</v>
      </c>
      <c r="E1828" s="15"/>
      <c r="F1828" s="90"/>
      <c r="J1828" s="58"/>
      <c r="K1828" s="58"/>
      <c r="L1828" s="19"/>
      <c r="M1828" s="95"/>
      <c r="O1828"/>
      <c r="S1828" s="22"/>
      <c r="T1828" s="98"/>
      <c r="U1828" s="13" t="e">
        <f>VLOOKUP(AF1828, method!$A$1:$B$15, 2, 0)</f>
        <v>#N/A</v>
      </c>
      <c r="W1828" s="19"/>
      <c r="AA1828" s="39"/>
      <c r="AB1828" s="35"/>
      <c r="AE1828" s="38"/>
    </row>
    <row r="1829" spans="1:31" hidden="1" x14ac:dyDescent="0.25">
      <c r="A1829" s="26"/>
      <c r="B1829" s="22"/>
      <c r="C1829" t="s">
        <v>1305</v>
      </c>
      <c r="D1829" t="e">
        <f t="shared" si="6"/>
        <v>#VALUE!</v>
      </c>
      <c r="E1829" s="15"/>
      <c r="F1829" s="90"/>
      <c r="J1829" s="58"/>
      <c r="K1829" s="58"/>
      <c r="L1829" s="19"/>
      <c r="M1829" s="95"/>
      <c r="O1829"/>
      <c r="S1829" s="22"/>
      <c r="T1829" s="98"/>
      <c r="U1829" s="13" t="e">
        <f>VLOOKUP(AF1829, method!$A$1:$B$15, 2, 0)</f>
        <v>#N/A</v>
      </c>
      <c r="W1829" s="19"/>
      <c r="AA1829" s="39"/>
      <c r="AB1829" s="35"/>
      <c r="AE1829" s="38"/>
    </row>
    <row r="1830" spans="1:31" hidden="1" x14ac:dyDescent="0.25">
      <c r="A1830" s="26"/>
      <c r="B1830" s="22"/>
      <c r="C1830" t="s">
        <v>1305</v>
      </c>
      <c r="D1830" t="e">
        <f t="shared" si="6"/>
        <v>#VALUE!</v>
      </c>
      <c r="E1830" s="15"/>
      <c r="F1830" s="90"/>
      <c r="J1830" s="58"/>
      <c r="K1830" s="58"/>
      <c r="L1830" s="19"/>
      <c r="M1830" s="95"/>
      <c r="O1830"/>
      <c r="S1830" s="22"/>
      <c r="T1830" s="98"/>
      <c r="U1830" s="13" t="e">
        <f>VLOOKUP(AF1830, method!$A$1:$B$15, 2, 0)</f>
        <v>#N/A</v>
      </c>
      <c r="W1830" s="19"/>
      <c r="AA1830" s="39"/>
      <c r="AB1830" s="35"/>
      <c r="AE1830" s="38"/>
    </row>
    <row r="1831" spans="1:31" hidden="1" x14ac:dyDescent="0.25">
      <c r="A1831" s="26"/>
      <c r="B1831" s="22"/>
      <c r="C1831" t="s">
        <v>1305</v>
      </c>
      <c r="D1831" t="e">
        <f t="shared" si="6"/>
        <v>#VALUE!</v>
      </c>
      <c r="E1831" s="15"/>
      <c r="F1831" s="90"/>
      <c r="J1831" s="58"/>
      <c r="K1831" s="58"/>
      <c r="L1831" s="19"/>
      <c r="M1831" s="95"/>
      <c r="O1831"/>
      <c r="S1831" s="22"/>
      <c r="T1831" s="98"/>
      <c r="U1831" s="13" t="e">
        <f>VLOOKUP(AF1831, method!$A$1:$B$15, 2, 0)</f>
        <v>#N/A</v>
      </c>
      <c r="W1831" s="19"/>
      <c r="AA1831" s="39"/>
      <c r="AB1831" s="35"/>
      <c r="AE1831" s="38"/>
    </row>
    <row r="1832" spans="1:31" hidden="1" x14ac:dyDescent="0.25">
      <c r="A1832" s="26"/>
      <c r="B1832" s="22"/>
      <c r="C1832" t="s">
        <v>1305</v>
      </c>
      <c r="D1832" t="e">
        <f t="shared" si="6"/>
        <v>#VALUE!</v>
      </c>
      <c r="E1832" s="15"/>
      <c r="F1832" s="90"/>
      <c r="J1832" s="58"/>
      <c r="K1832" s="58"/>
      <c r="L1832" s="19"/>
      <c r="M1832" s="95"/>
      <c r="O1832"/>
      <c r="S1832" s="22"/>
      <c r="T1832" s="98"/>
      <c r="U1832" s="13" t="e">
        <f>VLOOKUP(AF1832, method!$A$1:$B$15, 2, 0)</f>
        <v>#N/A</v>
      </c>
      <c r="W1832" s="19"/>
      <c r="AA1832" s="39"/>
      <c r="AB1832" s="35"/>
      <c r="AE1832" s="38"/>
    </row>
    <row r="1833" spans="1:31" hidden="1" x14ac:dyDescent="0.25">
      <c r="A1833" s="26"/>
      <c r="B1833" s="22"/>
      <c r="C1833" t="s">
        <v>1305</v>
      </c>
      <c r="D1833" t="e">
        <f t="shared" si="6"/>
        <v>#VALUE!</v>
      </c>
      <c r="E1833" s="15"/>
      <c r="F1833" s="90"/>
      <c r="J1833" s="58"/>
      <c r="K1833" s="58"/>
      <c r="L1833" s="19"/>
      <c r="M1833" s="95"/>
      <c r="O1833"/>
      <c r="S1833" s="22"/>
      <c r="T1833" s="98"/>
      <c r="U1833" s="13" t="e">
        <f>VLOOKUP(AF1833, method!$A$1:$B$15, 2, 0)</f>
        <v>#N/A</v>
      </c>
      <c r="W1833" s="19"/>
      <c r="AA1833" s="39"/>
      <c r="AB1833" s="35"/>
      <c r="AE1833" s="38"/>
    </row>
    <row r="1834" spans="1:31" hidden="1" x14ac:dyDescent="0.25">
      <c r="A1834" s="26"/>
      <c r="B1834" s="22"/>
      <c r="C1834" t="s">
        <v>1305</v>
      </c>
      <c r="D1834" t="e">
        <f t="shared" si="6"/>
        <v>#VALUE!</v>
      </c>
      <c r="E1834" s="15"/>
      <c r="F1834" s="90"/>
      <c r="J1834" s="58"/>
      <c r="K1834" s="58"/>
      <c r="L1834" s="19"/>
      <c r="M1834" s="95"/>
      <c r="O1834"/>
      <c r="S1834" s="22"/>
      <c r="T1834" s="98"/>
      <c r="U1834" s="13" t="e">
        <f>VLOOKUP(AF1834, method!$A$1:$B$15, 2, 0)</f>
        <v>#N/A</v>
      </c>
      <c r="W1834" s="19"/>
      <c r="AA1834" s="39"/>
      <c r="AB1834" s="35"/>
      <c r="AE1834" s="38"/>
    </row>
    <row r="1835" spans="1:31" hidden="1" x14ac:dyDescent="0.25">
      <c r="A1835" s="26"/>
      <c r="B1835" s="22"/>
      <c r="C1835" t="s">
        <v>1305</v>
      </c>
      <c r="D1835" t="e">
        <f t="shared" si="6"/>
        <v>#VALUE!</v>
      </c>
      <c r="E1835" s="15"/>
      <c r="F1835" s="90"/>
      <c r="J1835" s="58"/>
      <c r="K1835" s="58"/>
      <c r="L1835" s="19"/>
      <c r="M1835" s="95"/>
      <c r="O1835"/>
      <c r="S1835" s="22"/>
      <c r="T1835" s="98"/>
      <c r="U1835" s="13" t="e">
        <f>VLOOKUP(AF1835, method!$A$1:$B$15, 2, 0)</f>
        <v>#N/A</v>
      </c>
      <c r="W1835" s="19"/>
      <c r="AA1835" s="39"/>
      <c r="AB1835" s="35"/>
      <c r="AE1835" s="38"/>
    </row>
    <row r="1836" spans="1:31" hidden="1" x14ac:dyDescent="0.25">
      <c r="A1836" s="26"/>
      <c r="B1836" s="22"/>
      <c r="C1836" t="s">
        <v>1305</v>
      </c>
      <c r="D1836" t="e">
        <f t="shared" si="6"/>
        <v>#VALUE!</v>
      </c>
      <c r="E1836" s="15"/>
      <c r="F1836" s="90"/>
      <c r="J1836" s="58"/>
      <c r="K1836" s="58"/>
      <c r="L1836" s="19"/>
      <c r="M1836" s="95"/>
      <c r="O1836"/>
      <c r="S1836" s="22"/>
      <c r="T1836" s="98"/>
      <c r="U1836" s="13" t="e">
        <f>VLOOKUP(AF1836, method!$A$1:$B$15, 2, 0)</f>
        <v>#N/A</v>
      </c>
      <c r="W1836" s="19"/>
      <c r="AA1836" s="39"/>
      <c r="AB1836" s="35"/>
      <c r="AE1836" s="38"/>
    </row>
    <row r="1837" spans="1:31" hidden="1" x14ac:dyDescent="0.25">
      <c r="A1837" s="26"/>
      <c r="B1837" s="22"/>
      <c r="C1837" t="s">
        <v>1305</v>
      </c>
      <c r="D1837" t="e">
        <f t="shared" si="6"/>
        <v>#VALUE!</v>
      </c>
      <c r="E1837" s="15"/>
      <c r="F1837" s="90"/>
      <c r="J1837" s="58"/>
      <c r="K1837" s="58"/>
      <c r="L1837" s="19"/>
      <c r="M1837" s="95"/>
      <c r="O1837"/>
      <c r="S1837" s="22"/>
      <c r="T1837" s="98"/>
      <c r="U1837" s="13" t="e">
        <f>VLOOKUP(AF1837, method!$A$1:$B$15, 2, 0)</f>
        <v>#N/A</v>
      </c>
      <c r="W1837" s="19"/>
      <c r="AA1837" s="39"/>
      <c r="AB1837" s="35"/>
      <c r="AE1837" s="38"/>
    </row>
    <row r="1838" spans="1:31" hidden="1" x14ac:dyDescent="0.25">
      <c r="A1838" s="26"/>
      <c r="B1838" s="22"/>
      <c r="C1838" t="s">
        <v>1305</v>
      </c>
      <c r="D1838" t="e">
        <f t="shared" si="6"/>
        <v>#VALUE!</v>
      </c>
      <c r="E1838" s="15"/>
      <c r="F1838" s="90"/>
      <c r="J1838" s="58"/>
      <c r="K1838" s="58"/>
      <c r="L1838" s="19"/>
      <c r="M1838" s="95"/>
      <c r="O1838"/>
      <c r="S1838" s="22"/>
      <c r="T1838" s="98"/>
      <c r="U1838" s="13" t="e">
        <f>VLOOKUP(AF1838, method!$A$1:$B$15, 2, 0)</f>
        <v>#N/A</v>
      </c>
      <c r="W1838" s="19"/>
      <c r="AA1838" s="39"/>
      <c r="AB1838" s="35"/>
      <c r="AE1838" s="38"/>
    </row>
    <row r="1839" spans="1:31" hidden="1" x14ac:dyDescent="0.25">
      <c r="A1839" s="26"/>
      <c r="B1839" s="22"/>
      <c r="C1839" t="s">
        <v>1305</v>
      </c>
      <c r="D1839" t="e">
        <f t="shared" si="6"/>
        <v>#VALUE!</v>
      </c>
      <c r="E1839" s="15"/>
      <c r="F1839" s="90"/>
      <c r="J1839" s="58"/>
      <c r="K1839" s="58"/>
      <c r="L1839" s="19"/>
      <c r="M1839" s="95"/>
      <c r="O1839"/>
      <c r="S1839" s="22"/>
      <c r="T1839" s="98"/>
      <c r="U1839" s="13" t="e">
        <f>VLOOKUP(AF1839, method!$A$1:$B$15, 2, 0)</f>
        <v>#N/A</v>
      </c>
      <c r="W1839" s="19"/>
      <c r="AA1839" s="39"/>
      <c r="AB1839" s="35"/>
      <c r="AE1839" s="38"/>
    </row>
    <row r="1840" spans="1:31" hidden="1" x14ac:dyDescent="0.25">
      <c r="A1840" s="26"/>
      <c r="B1840" s="22"/>
      <c r="C1840" t="s">
        <v>1305</v>
      </c>
      <c r="D1840" t="e">
        <f t="shared" si="6"/>
        <v>#VALUE!</v>
      </c>
      <c r="E1840" s="15"/>
      <c r="F1840" s="90"/>
      <c r="J1840" s="58"/>
      <c r="K1840" s="58"/>
      <c r="L1840" s="19"/>
      <c r="M1840" s="95"/>
      <c r="O1840"/>
      <c r="S1840" s="22"/>
      <c r="T1840" s="98"/>
      <c r="U1840" s="13" t="e">
        <f>VLOOKUP(AF1840, method!$A$1:$B$15, 2, 0)</f>
        <v>#N/A</v>
      </c>
      <c r="W1840" s="19"/>
      <c r="AA1840" s="39"/>
      <c r="AB1840" s="35"/>
      <c r="AE1840" s="38"/>
    </row>
    <row r="1841" spans="1:31" hidden="1" x14ac:dyDescent="0.25">
      <c r="A1841" s="26"/>
      <c r="B1841" s="22"/>
      <c r="C1841" t="s">
        <v>1305</v>
      </c>
      <c r="D1841" t="e">
        <f t="shared" si="6"/>
        <v>#VALUE!</v>
      </c>
      <c r="E1841" s="15"/>
      <c r="F1841" s="90"/>
      <c r="J1841" s="58"/>
      <c r="K1841" s="58"/>
      <c r="L1841" s="19"/>
      <c r="M1841" s="95"/>
      <c r="O1841"/>
      <c r="S1841" s="22"/>
      <c r="T1841" s="98"/>
      <c r="U1841" s="13" t="e">
        <f>VLOOKUP(AF1841, method!$A$1:$B$15, 2, 0)</f>
        <v>#N/A</v>
      </c>
      <c r="W1841" s="19"/>
      <c r="AA1841" s="39"/>
      <c r="AB1841" s="35"/>
      <c r="AE1841" s="38"/>
    </row>
    <row r="1842" spans="1:31" hidden="1" x14ac:dyDescent="0.25">
      <c r="A1842" s="26"/>
      <c r="B1842" s="22"/>
      <c r="C1842" t="s">
        <v>1305</v>
      </c>
      <c r="D1842" t="e">
        <f t="shared" si="6"/>
        <v>#VALUE!</v>
      </c>
      <c r="E1842" s="15"/>
      <c r="F1842" s="90"/>
      <c r="J1842" s="58"/>
      <c r="K1842" s="58"/>
      <c r="L1842" s="19"/>
      <c r="M1842" s="95"/>
      <c r="O1842"/>
      <c r="S1842" s="22"/>
      <c r="T1842" s="98"/>
      <c r="U1842" s="13" t="e">
        <f>VLOOKUP(AF1842, method!$A$1:$B$15, 2, 0)</f>
        <v>#N/A</v>
      </c>
      <c r="W1842" s="19"/>
      <c r="AA1842" s="39"/>
      <c r="AB1842" s="35"/>
      <c r="AE1842" s="38"/>
    </row>
    <row r="1843" spans="1:31" hidden="1" x14ac:dyDescent="0.25">
      <c r="A1843" s="26"/>
      <c r="B1843" s="22"/>
      <c r="C1843" t="s">
        <v>1305</v>
      </c>
      <c r="D1843" t="e">
        <f t="shared" si="6"/>
        <v>#VALUE!</v>
      </c>
      <c r="E1843" s="15"/>
      <c r="F1843" s="90"/>
      <c r="J1843" s="58"/>
      <c r="K1843" s="58"/>
      <c r="L1843" s="19"/>
      <c r="M1843" s="95"/>
      <c r="O1843"/>
      <c r="S1843" s="22"/>
      <c r="T1843" s="98"/>
      <c r="U1843" s="13" t="e">
        <f>VLOOKUP(AF1843, method!$A$1:$B$15, 2, 0)</f>
        <v>#N/A</v>
      </c>
      <c r="W1843" s="19"/>
      <c r="AA1843" s="39"/>
      <c r="AB1843" s="35"/>
      <c r="AE1843" s="38"/>
    </row>
    <row r="1844" spans="1:31" hidden="1" x14ac:dyDescent="0.25">
      <c r="A1844" s="26"/>
      <c r="B1844" s="22"/>
      <c r="C1844" t="s">
        <v>1305</v>
      </c>
      <c r="D1844" t="e">
        <f t="shared" si="6"/>
        <v>#VALUE!</v>
      </c>
      <c r="E1844" s="15"/>
      <c r="F1844" s="90"/>
      <c r="J1844" s="58"/>
      <c r="K1844" s="58"/>
      <c r="L1844" s="19"/>
      <c r="M1844" s="95"/>
      <c r="O1844"/>
      <c r="S1844" s="22"/>
      <c r="T1844" s="98"/>
      <c r="U1844" s="13" t="e">
        <f>VLOOKUP(AF1844, method!$A$1:$B$15, 2, 0)</f>
        <v>#N/A</v>
      </c>
      <c r="W1844" s="19"/>
      <c r="AA1844" s="39"/>
      <c r="AB1844" s="35"/>
      <c r="AE1844" s="38"/>
    </row>
    <row r="1845" spans="1:31" hidden="1" x14ac:dyDescent="0.25">
      <c r="A1845" s="26"/>
      <c r="B1845" s="22"/>
      <c r="C1845" t="s">
        <v>1305</v>
      </c>
      <c r="D1845" t="e">
        <f t="shared" si="6"/>
        <v>#VALUE!</v>
      </c>
      <c r="E1845" s="15"/>
      <c r="F1845" s="90"/>
      <c r="J1845" s="58"/>
      <c r="K1845" s="58"/>
      <c r="L1845" s="19"/>
      <c r="M1845" s="95"/>
      <c r="O1845"/>
      <c r="S1845" s="22"/>
      <c r="T1845" s="98"/>
      <c r="U1845" s="13" t="e">
        <f>VLOOKUP(AF1845, method!$A$1:$B$15, 2, 0)</f>
        <v>#N/A</v>
      </c>
      <c r="W1845" s="19"/>
      <c r="AA1845" s="39"/>
      <c r="AB1845" s="35"/>
      <c r="AE1845" s="38"/>
    </row>
    <row r="1846" spans="1:31" hidden="1" x14ac:dyDescent="0.25">
      <c r="A1846" s="26"/>
      <c r="B1846" s="22"/>
      <c r="C1846" t="s">
        <v>1305</v>
      </c>
      <c r="D1846" t="e">
        <f t="shared" si="6"/>
        <v>#VALUE!</v>
      </c>
      <c r="E1846" s="15"/>
      <c r="F1846" s="90"/>
      <c r="J1846" s="58"/>
      <c r="K1846" s="58"/>
      <c r="L1846" s="19"/>
      <c r="M1846" s="95"/>
      <c r="O1846"/>
      <c r="S1846" s="22"/>
      <c r="T1846" s="98"/>
      <c r="U1846" s="13" t="e">
        <f>VLOOKUP(AF1846, method!$A$1:$B$15, 2, 0)</f>
        <v>#N/A</v>
      </c>
      <c r="W1846" s="19"/>
      <c r="AA1846" s="39"/>
      <c r="AB1846" s="35"/>
      <c r="AE1846" s="38"/>
    </row>
    <row r="1847" spans="1:31" hidden="1" x14ac:dyDescent="0.25">
      <c r="A1847" s="26"/>
      <c r="B1847" s="22"/>
      <c r="C1847" t="s">
        <v>1305</v>
      </c>
      <c r="D1847" t="e">
        <f t="shared" si="6"/>
        <v>#VALUE!</v>
      </c>
      <c r="E1847" s="15"/>
      <c r="F1847" s="90"/>
      <c r="J1847" s="58"/>
      <c r="K1847" s="58"/>
      <c r="L1847" s="19"/>
      <c r="M1847" s="95"/>
      <c r="O1847"/>
      <c r="S1847" s="22"/>
      <c r="T1847" s="98"/>
      <c r="U1847" s="13" t="e">
        <f>VLOOKUP(AF1847, method!$A$1:$B$15, 2, 0)</f>
        <v>#N/A</v>
      </c>
      <c r="W1847" s="19"/>
      <c r="AA1847" s="39"/>
      <c r="AB1847" s="35"/>
      <c r="AE1847" s="38"/>
    </row>
    <row r="1848" spans="1:31" hidden="1" x14ac:dyDescent="0.25">
      <c r="A1848" s="26"/>
      <c r="B1848" s="22"/>
      <c r="C1848" t="s">
        <v>1305</v>
      </c>
      <c r="D1848" t="e">
        <f t="shared" si="6"/>
        <v>#VALUE!</v>
      </c>
      <c r="E1848" s="15"/>
      <c r="F1848" s="90"/>
      <c r="J1848" s="58"/>
      <c r="K1848" s="58"/>
      <c r="L1848" s="19"/>
      <c r="M1848" s="95"/>
      <c r="O1848"/>
      <c r="S1848" s="22"/>
      <c r="T1848" s="98"/>
      <c r="U1848" s="13" t="e">
        <f>VLOOKUP(AF1848, method!$A$1:$B$15, 2, 0)</f>
        <v>#N/A</v>
      </c>
      <c r="W1848" s="19"/>
      <c r="AA1848" s="39"/>
      <c r="AB1848" s="35"/>
      <c r="AE1848" s="38"/>
    </row>
    <row r="1849" spans="1:31" hidden="1" x14ac:dyDescent="0.25">
      <c r="A1849" s="26"/>
      <c r="B1849" s="22"/>
      <c r="C1849" t="s">
        <v>1305</v>
      </c>
      <c r="D1849" t="e">
        <f t="shared" si="6"/>
        <v>#VALUE!</v>
      </c>
      <c r="E1849" s="15"/>
      <c r="F1849" s="90"/>
      <c r="J1849" s="58"/>
      <c r="K1849" s="58"/>
      <c r="L1849" s="19"/>
      <c r="M1849" s="95"/>
      <c r="O1849"/>
      <c r="S1849" s="22"/>
      <c r="T1849" s="98"/>
      <c r="U1849" s="13" t="e">
        <f>VLOOKUP(AF1849, method!$A$1:$B$15, 2, 0)</f>
        <v>#N/A</v>
      </c>
      <c r="W1849" s="19"/>
      <c r="AA1849" s="39"/>
      <c r="AB1849" s="35"/>
      <c r="AE1849" s="38"/>
    </row>
    <row r="1850" spans="1:31" hidden="1" x14ac:dyDescent="0.25">
      <c r="A1850" s="26"/>
      <c r="B1850" s="22"/>
      <c r="C1850" t="s">
        <v>1305</v>
      </c>
      <c r="D1850" t="e">
        <f t="shared" si="6"/>
        <v>#VALUE!</v>
      </c>
      <c r="E1850" s="15"/>
      <c r="F1850" s="90"/>
      <c r="J1850" s="58"/>
      <c r="K1850" s="58"/>
      <c r="L1850" s="19"/>
      <c r="M1850" s="95"/>
      <c r="O1850"/>
      <c r="S1850" s="22"/>
      <c r="T1850" s="98"/>
      <c r="U1850" s="13" t="e">
        <f>VLOOKUP(AF1850, method!$A$1:$B$15, 2, 0)</f>
        <v>#N/A</v>
      </c>
      <c r="W1850" s="19"/>
      <c r="AA1850" s="39"/>
      <c r="AB1850" s="35"/>
      <c r="AE1850" s="38"/>
    </row>
    <row r="1851" spans="1:31" hidden="1" x14ac:dyDescent="0.25">
      <c r="A1851" s="26"/>
      <c r="B1851" s="22"/>
      <c r="C1851" t="s">
        <v>1305</v>
      </c>
      <c r="D1851" t="e">
        <f t="shared" si="6"/>
        <v>#VALUE!</v>
      </c>
      <c r="E1851" s="15"/>
      <c r="F1851" s="90"/>
      <c r="J1851" s="58"/>
      <c r="K1851" s="58"/>
      <c r="L1851" s="19"/>
      <c r="M1851" s="95"/>
      <c r="O1851"/>
      <c r="S1851" s="22"/>
      <c r="T1851" s="98"/>
      <c r="U1851" s="13" t="e">
        <f>VLOOKUP(AF1851, method!$A$1:$B$15, 2, 0)</f>
        <v>#N/A</v>
      </c>
      <c r="W1851" s="19"/>
      <c r="AA1851" s="39"/>
      <c r="AB1851" s="35"/>
      <c r="AE1851" s="38"/>
    </row>
    <row r="1852" spans="1:31" hidden="1" x14ac:dyDescent="0.25">
      <c r="A1852" s="26"/>
      <c r="B1852" s="22"/>
      <c r="C1852" t="s">
        <v>1305</v>
      </c>
      <c r="D1852" t="e">
        <f t="shared" si="6"/>
        <v>#VALUE!</v>
      </c>
      <c r="E1852" s="15"/>
      <c r="F1852" s="90"/>
      <c r="J1852" s="58"/>
      <c r="K1852" s="58"/>
      <c r="L1852" s="19"/>
      <c r="M1852" s="95"/>
      <c r="O1852"/>
      <c r="S1852" s="22"/>
      <c r="T1852" s="98"/>
      <c r="U1852" s="13" t="e">
        <f>VLOOKUP(AF1852, method!$A$1:$B$15, 2, 0)</f>
        <v>#N/A</v>
      </c>
      <c r="W1852" s="19"/>
      <c r="AA1852" s="39"/>
      <c r="AB1852" s="35"/>
      <c r="AE1852" s="38"/>
    </row>
    <row r="1853" spans="1:31" hidden="1" x14ac:dyDescent="0.25">
      <c r="A1853" s="26"/>
      <c r="B1853" s="22"/>
      <c r="C1853" t="s">
        <v>1305</v>
      </c>
      <c r="D1853" t="e">
        <f t="shared" si="6"/>
        <v>#VALUE!</v>
      </c>
      <c r="E1853" s="15"/>
      <c r="F1853" s="90"/>
      <c r="J1853" s="58"/>
      <c r="K1853" s="58"/>
      <c r="L1853" s="19"/>
      <c r="M1853" s="95"/>
      <c r="O1853"/>
      <c r="S1853" s="22"/>
      <c r="T1853" s="98"/>
      <c r="U1853" s="13" t="e">
        <f>VLOOKUP(AF1853, method!$A$1:$B$15, 2, 0)</f>
        <v>#N/A</v>
      </c>
      <c r="W1853" s="19"/>
      <c r="AA1853" s="39"/>
      <c r="AB1853" s="35"/>
      <c r="AE1853" s="38"/>
    </row>
    <row r="1854" spans="1:31" hidden="1" x14ac:dyDescent="0.25">
      <c r="A1854" s="26"/>
      <c r="B1854" s="22"/>
      <c r="C1854" t="s">
        <v>1305</v>
      </c>
      <c r="D1854" t="e">
        <f t="shared" si="6"/>
        <v>#VALUE!</v>
      </c>
      <c r="E1854" s="15"/>
      <c r="F1854" s="90"/>
      <c r="J1854" s="58"/>
      <c r="K1854" s="58"/>
      <c r="L1854" s="19"/>
      <c r="M1854" s="95"/>
      <c r="O1854"/>
      <c r="S1854" s="22"/>
      <c r="T1854" s="98"/>
      <c r="U1854" s="13" t="e">
        <f>VLOOKUP(AF1854, method!$A$1:$B$15, 2, 0)</f>
        <v>#N/A</v>
      </c>
      <c r="W1854" s="19"/>
      <c r="AA1854" s="39"/>
      <c r="AB1854" s="35"/>
      <c r="AE1854" s="38"/>
    </row>
    <row r="1855" spans="1:31" hidden="1" x14ac:dyDescent="0.25">
      <c r="A1855" s="26"/>
      <c r="B1855" s="22"/>
      <c r="C1855" t="s">
        <v>1305</v>
      </c>
      <c r="D1855" t="e">
        <f t="shared" si="6"/>
        <v>#VALUE!</v>
      </c>
      <c r="E1855" s="15"/>
      <c r="F1855" s="90"/>
      <c r="J1855" s="58"/>
      <c r="K1855" s="58"/>
      <c r="L1855" s="19"/>
      <c r="M1855" s="95"/>
      <c r="O1855"/>
      <c r="S1855" s="22"/>
      <c r="T1855" s="98"/>
      <c r="U1855" s="13" t="e">
        <f>VLOOKUP(AF1855, method!$A$1:$B$15, 2, 0)</f>
        <v>#N/A</v>
      </c>
      <c r="W1855" s="19"/>
      <c r="AA1855" s="39"/>
      <c r="AB1855" s="35"/>
      <c r="AE1855" s="38"/>
    </row>
    <row r="1856" spans="1:31" hidden="1" x14ac:dyDescent="0.25">
      <c r="A1856" s="26"/>
      <c r="B1856" s="22"/>
      <c r="C1856" t="s">
        <v>1305</v>
      </c>
      <c r="D1856" t="e">
        <f t="shared" si="6"/>
        <v>#VALUE!</v>
      </c>
      <c r="E1856" s="15"/>
      <c r="F1856" s="90"/>
      <c r="J1856" s="58"/>
      <c r="K1856" s="58"/>
      <c r="L1856" s="19"/>
      <c r="M1856" s="95"/>
      <c r="O1856"/>
      <c r="S1856" s="22"/>
      <c r="T1856" s="98"/>
      <c r="U1856" s="13" t="e">
        <f>VLOOKUP(AF1856, method!$A$1:$B$15, 2, 0)</f>
        <v>#N/A</v>
      </c>
      <c r="W1856" s="19"/>
      <c r="AA1856" s="39"/>
      <c r="AB1856" s="35"/>
      <c r="AE1856" s="38"/>
    </row>
    <row r="1857" spans="1:31" hidden="1" x14ac:dyDescent="0.25">
      <c r="A1857" s="26"/>
      <c r="B1857" s="22"/>
      <c r="C1857" t="s">
        <v>1305</v>
      </c>
      <c r="D1857" t="e">
        <f t="shared" si="6"/>
        <v>#VALUE!</v>
      </c>
      <c r="E1857" s="15"/>
      <c r="F1857" s="90"/>
      <c r="J1857" s="58"/>
      <c r="K1857" s="58"/>
      <c r="L1857" s="19"/>
      <c r="M1857" s="95"/>
      <c r="O1857"/>
      <c r="S1857" s="22"/>
      <c r="T1857" s="98"/>
      <c r="U1857" s="13" t="e">
        <f>VLOOKUP(AF1857, method!$A$1:$B$15, 2, 0)</f>
        <v>#N/A</v>
      </c>
      <c r="W1857" s="19"/>
      <c r="AA1857" s="39"/>
      <c r="AB1857" s="35"/>
      <c r="AE1857" s="38"/>
    </row>
    <row r="1858" spans="1:31" hidden="1" x14ac:dyDescent="0.25">
      <c r="A1858" s="26"/>
      <c r="B1858" s="22"/>
      <c r="C1858" t="s">
        <v>1305</v>
      </c>
      <c r="D1858" t="e">
        <f t="shared" si="6"/>
        <v>#VALUE!</v>
      </c>
      <c r="E1858" s="15"/>
      <c r="F1858" s="90"/>
      <c r="J1858" s="58"/>
      <c r="K1858" s="58"/>
      <c r="L1858" s="19"/>
      <c r="M1858" s="95"/>
      <c r="O1858"/>
      <c r="S1858" s="22"/>
      <c r="T1858" s="98"/>
      <c r="U1858" s="13" t="e">
        <f>VLOOKUP(AF1858, method!$A$1:$B$15, 2, 0)</f>
        <v>#N/A</v>
      </c>
      <c r="W1858" s="19"/>
      <c r="AA1858" s="39"/>
      <c r="AB1858" s="35"/>
      <c r="AE1858" s="38"/>
    </row>
    <row r="1859" spans="1:31" hidden="1" x14ac:dyDescent="0.25">
      <c r="A1859" s="26"/>
      <c r="B1859" s="22"/>
      <c r="C1859" t="s">
        <v>1305</v>
      </c>
      <c r="D1859" t="e">
        <f t="shared" si="6"/>
        <v>#VALUE!</v>
      </c>
      <c r="E1859" s="15"/>
      <c r="F1859" s="90"/>
      <c r="J1859" s="58"/>
      <c r="K1859" s="58"/>
      <c r="L1859" s="19"/>
      <c r="M1859" s="95"/>
      <c r="O1859"/>
      <c r="S1859" s="22"/>
      <c r="T1859" s="98"/>
      <c r="U1859" s="13" t="e">
        <f>VLOOKUP(AF1859, method!$A$1:$B$15, 2, 0)</f>
        <v>#N/A</v>
      </c>
      <c r="W1859" s="19"/>
      <c r="AA1859" s="39"/>
      <c r="AB1859" s="35"/>
      <c r="AE1859" s="38"/>
    </row>
    <row r="1860" spans="1:31" hidden="1" x14ac:dyDescent="0.25">
      <c r="A1860" s="26"/>
      <c r="B1860" s="22"/>
      <c r="C1860" t="s">
        <v>1305</v>
      </c>
      <c r="D1860" t="e">
        <f t="shared" si="6"/>
        <v>#VALUE!</v>
      </c>
      <c r="E1860" s="15"/>
      <c r="F1860" s="90"/>
      <c r="J1860" s="58"/>
      <c r="K1860" s="58"/>
      <c r="L1860" s="19"/>
      <c r="M1860" s="95"/>
      <c r="O1860"/>
      <c r="S1860" s="22"/>
      <c r="T1860" s="98"/>
      <c r="U1860" s="13" t="e">
        <f>VLOOKUP(AF1860, method!$A$1:$B$15, 2, 0)</f>
        <v>#N/A</v>
      </c>
      <c r="W1860" s="19"/>
      <c r="AA1860" s="39"/>
      <c r="AB1860" s="35"/>
      <c r="AE1860" s="38"/>
    </row>
    <row r="1861" spans="1:31" hidden="1" x14ac:dyDescent="0.25">
      <c r="A1861" s="26"/>
      <c r="B1861" s="22"/>
      <c r="C1861" t="s">
        <v>1305</v>
      </c>
      <c r="D1861" t="e">
        <f t="shared" si="6"/>
        <v>#VALUE!</v>
      </c>
      <c r="E1861" s="15"/>
      <c r="F1861" s="90"/>
      <c r="J1861" s="58"/>
      <c r="K1861" s="58"/>
      <c r="L1861" s="19"/>
      <c r="M1861" s="95"/>
      <c r="O1861"/>
      <c r="S1861" s="22"/>
      <c r="T1861" s="98"/>
      <c r="U1861" s="13" t="e">
        <f>VLOOKUP(AF1861, method!$A$1:$B$15, 2, 0)</f>
        <v>#N/A</v>
      </c>
      <c r="W1861" s="19"/>
      <c r="AA1861" s="39"/>
      <c r="AB1861" s="35"/>
      <c r="AE1861" s="38"/>
    </row>
    <row r="1862" spans="1:31" hidden="1" x14ac:dyDescent="0.25">
      <c r="A1862" s="26"/>
      <c r="B1862" s="22"/>
      <c r="C1862" t="s">
        <v>1305</v>
      </c>
      <c r="D1862" t="e">
        <f t="shared" si="6"/>
        <v>#VALUE!</v>
      </c>
      <c r="E1862" s="15"/>
      <c r="F1862" s="90"/>
      <c r="J1862" s="58"/>
      <c r="K1862" s="58"/>
      <c r="L1862" s="19"/>
      <c r="M1862" s="95"/>
      <c r="O1862"/>
      <c r="S1862" s="22"/>
      <c r="T1862" s="98"/>
      <c r="U1862" s="13" t="e">
        <f>VLOOKUP(AF1862, method!$A$1:$B$15, 2, 0)</f>
        <v>#N/A</v>
      </c>
      <c r="W1862" s="19"/>
      <c r="AA1862" s="39"/>
      <c r="AB1862" s="35"/>
      <c r="AE1862" s="38"/>
    </row>
    <row r="1863" spans="1:31" hidden="1" x14ac:dyDescent="0.25">
      <c r="A1863" s="26"/>
      <c r="B1863" s="22"/>
      <c r="C1863" t="s">
        <v>1305</v>
      </c>
      <c r="D1863" t="e">
        <f t="shared" si="6"/>
        <v>#VALUE!</v>
      </c>
      <c r="E1863" s="15"/>
      <c r="F1863" s="90"/>
      <c r="J1863" s="58"/>
      <c r="K1863" s="58"/>
      <c r="L1863" s="19"/>
      <c r="M1863" s="95"/>
      <c r="O1863"/>
      <c r="S1863" s="22"/>
      <c r="T1863" s="98"/>
      <c r="U1863" s="13" t="e">
        <f>VLOOKUP(AF1863, method!$A$1:$B$15, 2, 0)</f>
        <v>#N/A</v>
      </c>
      <c r="W1863" s="19"/>
      <c r="AA1863" s="39"/>
      <c r="AB1863" s="35"/>
      <c r="AE1863" s="38"/>
    </row>
    <row r="1864" spans="1:31" hidden="1" x14ac:dyDescent="0.25">
      <c r="A1864" s="26"/>
      <c r="B1864" s="22"/>
      <c r="C1864" t="s">
        <v>1305</v>
      </c>
      <c r="D1864" t="e">
        <f t="shared" si="6"/>
        <v>#VALUE!</v>
      </c>
      <c r="E1864" s="15"/>
      <c r="F1864" s="90"/>
      <c r="J1864" s="58"/>
      <c r="K1864" s="58"/>
      <c r="L1864" s="19"/>
      <c r="M1864" s="95"/>
      <c r="O1864"/>
      <c r="S1864" s="22"/>
      <c r="T1864" s="98"/>
      <c r="U1864" s="13" t="e">
        <f>VLOOKUP(AF1864, method!$A$1:$B$15, 2, 0)</f>
        <v>#N/A</v>
      </c>
      <c r="W1864" s="19"/>
      <c r="AA1864" s="39"/>
      <c r="AB1864" s="35"/>
      <c r="AE1864" s="38"/>
    </row>
    <row r="1865" spans="1:31" hidden="1" x14ac:dyDescent="0.25">
      <c r="A1865" s="26"/>
      <c r="B1865" s="22"/>
      <c r="C1865" t="s">
        <v>1305</v>
      </c>
      <c r="D1865" t="e">
        <f t="shared" si="6"/>
        <v>#VALUE!</v>
      </c>
      <c r="E1865" s="15"/>
      <c r="F1865" s="90"/>
      <c r="J1865" s="58"/>
      <c r="K1865" s="58"/>
      <c r="L1865" s="19"/>
      <c r="M1865" s="95"/>
      <c r="O1865"/>
      <c r="S1865" s="22"/>
      <c r="T1865" s="98"/>
      <c r="U1865" s="13" t="e">
        <f>VLOOKUP(AF1865, method!$A$1:$B$15, 2, 0)</f>
        <v>#N/A</v>
      </c>
      <c r="W1865" s="19"/>
      <c r="AA1865" s="39"/>
      <c r="AB1865" s="35"/>
      <c r="AE1865" s="38"/>
    </row>
    <row r="1866" spans="1:31" hidden="1" x14ac:dyDescent="0.25">
      <c r="A1866" s="26"/>
      <c r="B1866" s="22"/>
      <c r="C1866" t="s">
        <v>1305</v>
      </c>
      <c r="D1866" t="e">
        <f t="shared" si="6"/>
        <v>#VALUE!</v>
      </c>
      <c r="E1866" s="15"/>
      <c r="F1866" s="90"/>
      <c r="J1866" s="58"/>
      <c r="K1866" s="58"/>
      <c r="L1866" s="19"/>
      <c r="M1866" s="95"/>
      <c r="O1866"/>
      <c r="S1866" s="22"/>
      <c r="T1866" s="98"/>
      <c r="U1866" s="13" t="e">
        <f>VLOOKUP(AF1866, method!$A$1:$B$15, 2, 0)</f>
        <v>#N/A</v>
      </c>
      <c r="W1866" s="19"/>
      <c r="AA1866" s="39"/>
      <c r="AB1866" s="35"/>
      <c r="AE1866" s="38"/>
    </row>
    <row r="1867" spans="1:31" hidden="1" x14ac:dyDescent="0.25">
      <c r="A1867" s="26"/>
      <c r="B1867" s="22"/>
      <c r="C1867" t="s">
        <v>1305</v>
      </c>
      <c r="D1867" t="e">
        <f t="shared" si="6"/>
        <v>#VALUE!</v>
      </c>
      <c r="E1867" s="15"/>
      <c r="F1867" s="90"/>
      <c r="J1867" s="58"/>
      <c r="K1867" s="58"/>
      <c r="L1867" s="19"/>
      <c r="M1867" s="95"/>
      <c r="O1867"/>
      <c r="S1867" s="22"/>
      <c r="T1867" s="98"/>
      <c r="U1867" s="13" t="e">
        <f>VLOOKUP(AF1867, method!$A$1:$B$15, 2, 0)</f>
        <v>#N/A</v>
      </c>
      <c r="W1867" s="19"/>
      <c r="AA1867" s="39"/>
      <c r="AB1867" s="35"/>
      <c r="AE1867" s="38"/>
    </row>
    <row r="1868" spans="1:31" hidden="1" x14ac:dyDescent="0.25">
      <c r="A1868" s="26"/>
      <c r="B1868" s="22"/>
      <c r="C1868" t="s">
        <v>1305</v>
      </c>
      <c r="D1868" t="e">
        <f t="shared" si="6"/>
        <v>#VALUE!</v>
      </c>
      <c r="E1868" s="15"/>
      <c r="F1868" s="90"/>
      <c r="J1868" s="58"/>
      <c r="K1868" s="58"/>
      <c r="L1868" s="19"/>
      <c r="M1868" s="95"/>
      <c r="O1868"/>
      <c r="S1868" s="22"/>
      <c r="T1868" s="98"/>
      <c r="U1868" s="13" t="e">
        <f>VLOOKUP(AF1868, method!$A$1:$B$15, 2, 0)</f>
        <v>#N/A</v>
      </c>
      <c r="W1868" s="19"/>
      <c r="AA1868" s="39"/>
      <c r="AB1868" s="35"/>
      <c r="AE1868" s="38"/>
    </row>
    <row r="1869" spans="1:31" hidden="1" x14ac:dyDescent="0.25">
      <c r="A1869" s="26"/>
      <c r="B1869" s="22"/>
      <c r="C1869" t="s">
        <v>1305</v>
      </c>
      <c r="D1869" t="e">
        <f t="shared" si="6"/>
        <v>#VALUE!</v>
      </c>
      <c r="E1869" s="15"/>
      <c r="F1869" s="90"/>
      <c r="J1869" s="58"/>
      <c r="K1869" s="58"/>
      <c r="L1869" s="19"/>
      <c r="M1869" s="95"/>
      <c r="O1869"/>
      <c r="S1869" s="22"/>
      <c r="T1869" s="98"/>
      <c r="U1869" s="13" t="e">
        <f>VLOOKUP(AF1869, method!$A$1:$B$15, 2, 0)</f>
        <v>#N/A</v>
      </c>
      <c r="W1869" s="19"/>
      <c r="AA1869" s="39"/>
      <c r="AB1869" s="35"/>
      <c r="AE1869" s="38"/>
    </row>
    <row r="1870" spans="1:31" hidden="1" x14ac:dyDescent="0.25">
      <c r="A1870" s="26"/>
      <c r="B1870" s="22"/>
      <c r="C1870" t="s">
        <v>1305</v>
      </c>
      <c r="D1870" t="e">
        <f t="shared" si="6"/>
        <v>#VALUE!</v>
      </c>
      <c r="E1870" s="15"/>
      <c r="F1870" s="90"/>
      <c r="J1870" s="58"/>
      <c r="K1870" s="58"/>
      <c r="L1870" s="19"/>
      <c r="M1870" s="95"/>
      <c r="O1870"/>
      <c r="S1870" s="22"/>
      <c r="T1870" s="98"/>
      <c r="U1870" s="13" t="e">
        <f>VLOOKUP(AF1870, method!$A$1:$B$15, 2, 0)</f>
        <v>#N/A</v>
      </c>
      <c r="W1870" s="19"/>
      <c r="AA1870" s="39"/>
      <c r="AB1870" s="35"/>
      <c r="AE1870" s="38"/>
    </row>
    <row r="1871" spans="1:31" hidden="1" x14ac:dyDescent="0.25">
      <c r="A1871" s="26"/>
      <c r="B1871" s="22"/>
      <c r="C1871" t="s">
        <v>1305</v>
      </c>
      <c r="D1871" t="e">
        <f t="shared" si="6"/>
        <v>#VALUE!</v>
      </c>
      <c r="E1871" s="15"/>
      <c r="F1871" s="90"/>
      <c r="J1871" s="58"/>
      <c r="K1871" s="58"/>
      <c r="L1871" s="19"/>
      <c r="M1871" s="95"/>
      <c r="O1871"/>
      <c r="S1871" s="22"/>
      <c r="T1871" s="98"/>
      <c r="U1871" s="13" t="e">
        <f>VLOOKUP(AF1871, method!$A$1:$B$15, 2, 0)</f>
        <v>#N/A</v>
      </c>
      <c r="W1871" s="19"/>
      <c r="AA1871" s="39"/>
      <c r="AB1871" s="35"/>
      <c r="AE1871" s="38"/>
    </row>
    <row r="1872" spans="1:31" hidden="1" x14ac:dyDescent="0.25">
      <c r="A1872" s="26"/>
      <c r="B1872" s="22"/>
      <c r="C1872" t="s">
        <v>1305</v>
      </c>
      <c r="D1872" t="e">
        <f t="shared" si="6"/>
        <v>#VALUE!</v>
      </c>
      <c r="E1872" s="15"/>
      <c r="F1872" s="90"/>
      <c r="J1872" s="58"/>
      <c r="K1872" s="58"/>
      <c r="L1872" s="19"/>
      <c r="M1872" s="95"/>
      <c r="O1872"/>
      <c r="S1872" s="22"/>
      <c r="T1872" s="98"/>
      <c r="U1872" s="13" t="e">
        <f>VLOOKUP(AF1872, method!$A$1:$B$15, 2, 0)</f>
        <v>#N/A</v>
      </c>
      <c r="W1872" s="19"/>
      <c r="AA1872" s="39"/>
      <c r="AB1872" s="35"/>
      <c r="AE1872" s="38"/>
    </row>
    <row r="1873" spans="1:31" hidden="1" x14ac:dyDescent="0.25">
      <c r="A1873" s="26"/>
      <c r="B1873" s="22"/>
      <c r="C1873" t="s">
        <v>1305</v>
      </c>
      <c r="D1873" t="e">
        <f t="shared" si="6"/>
        <v>#VALUE!</v>
      </c>
      <c r="E1873" s="15"/>
      <c r="F1873" s="90"/>
      <c r="J1873" s="58"/>
      <c r="K1873" s="58"/>
      <c r="L1873" s="19"/>
      <c r="M1873" s="95"/>
      <c r="O1873"/>
      <c r="S1873" s="22"/>
      <c r="T1873" s="98"/>
      <c r="U1873" s="13" t="e">
        <f>VLOOKUP(AF1873, method!$A$1:$B$15, 2, 0)</f>
        <v>#N/A</v>
      </c>
      <c r="W1873" s="19"/>
      <c r="AA1873" s="39"/>
      <c r="AB1873" s="35"/>
      <c r="AE1873" s="38"/>
    </row>
    <row r="1874" spans="1:31" hidden="1" x14ac:dyDescent="0.25">
      <c r="A1874" s="26"/>
      <c r="B1874" s="22"/>
      <c r="C1874" t="s">
        <v>1305</v>
      </c>
      <c r="D1874" t="e">
        <f t="shared" si="6"/>
        <v>#VALUE!</v>
      </c>
      <c r="E1874" s="15"/>
      <c r="F1874" s="90"/>
      <c r="J1874" s="58"/>
      <c r="K1874" s="58"/>
      <c r="L1874" s="19"/>
      <c r="M1874" s="95"/>
      <c r="O1874"/>
      <c r="S1874" s="22"/>
      <c r="T1874" s="98"/>
      <c r="U1874" s="13" t="e">
        <f>VLOOKUP(AF1874, method!$A$1:$B$15, 2, 0)</f>
        <v>#N/A</v>
      </c>
      <c r="W1874" s="19"/>
      <c r="AA1874" s="39"/>
      <c r="AB1874" s="35"/>
      <c r="AE1874" s="38"/>
    </row>
    <row r="1875" spans="1:31" hidden="1" x14ac:dyDescent="0.25">
      <c r="A1875" s="26"/>
      <c r="B1875" s="22"/>
      <c r="C1875" t="s">
        <v>1305</v>
      </c>
      <c r="D1875" t="e">
        <f t="shared" si="6"/>
        <v>#VALUE!</v>
      </c>
      <c r="E1875" s="15"/>
      <c r="F1875" s="90"/>
      <c r="J1875" s="58"/>
      <c r="K1875" s="58"/>
      <c r="L1875" s="19"/>
      <c r="M1875" s="95"/>
      <c r="O1875"/>
      <c r="S1875" s="22"/>
      <c r="T1875" s="98"/>
      <c r="U1875" s="13" t="e">
        <f>VLOOKUP(AF1875, method!$A$1:$B$15, 2, 0)</f>
        <v>#N/A</v>
      </c>
      <c r="W1875" s="19"/>
      <c r="AA1875" s="39"/>
      <c r="AB1875" s="35"/>
      <c r="AE1875" s="38"/>
    </row>
    <row r="1876" spans="1:31" hidden="1" x14ac:dyDescent="0.25">
      <c r="A1876" s="26"/>
      <c r="B1876" s="22"/>
      <c r="C1876" t="s">
        <v>1305</v>
      </c>
      <c r="D1876" t="e">
        <f t="shared" si="6"/>
        <v>#VALUE!</v>
      </c>
      <c r="E1876" s="15"/>
      <c r="F1876" s="90"/>
      <c r="J1876" s="58"/>
      <c r="K1876" s="58"/>
      <c r="L1876" s="19"/>
      <c r="M1876" s="95"/>
      <c r="O1876"/>
      <c r="S1876" s="22"/>
      <c r="T1876" s="98"/>
      <c r="U1876" s="13" t="e">
        <f>VLOOKUP(AF1876, method!$A$1:$B$15, 2, 0)</f>
        <v>#N/A</v>
      </c>
      <c r="W1876" s="19"/>
      <c r="AA1876" s="39"/>
      <c r="AB1876" s="35"/>
      <c r="AE1876" s="38"/>
    </row>
    <row r="1877" spans="1:31" hidden="1" x14ac:dyDescent="0.25">
      <c r="A1877" s="26"/>
      <c r="B1877" s="22"/>
      <c r="C1877" t="s">
        <v>1305</v>
      </c>
      <c r="D1877" t="e">
        <f t="shared" si="6"/>
        <v>#VALUE!</v>
      </c>
      <c r="E1877" s="15"/>
      <c r="F1877" s="90"/>
      <c r="J1877" s="58"/>
      <c r="K1877" s="58"/>
      <c r="L1877" s="19"/>
      <c r="M1877" s="95"/>
      <c r="O1877"/>
      <c r="S1877" s="22"/>
      <c r="T1877" s="98"/>
      <c r="U1877" s="13" t="e">
        <f>VLOOKUP(AF1877, method!$A$1:$B$15, 2, 0)</f>
        <v>#N/A</v>
      </c>
      <c r="W1877" s="19"/>
      <c r="AA1877" s="39"/>
      <c r="AB1877" s="35"/>
      <c r="AE1877" s="38"/>
    </row>
    <row r="1878" spans="1:31" hidden="1" x14ac:dyDescent="0.25">
      <c r="A1878" s="26"/>
      <c r="B1878" s="22"/>
      <c r="C1878" t="s">
        <v>1305</v>
      </c>
      <c r="D1878" t="e">
        <f t="shared" si="6"/>
        <v>#VALUE!</v>
      </c>
      <c r="E1878" s="15"/>
      <c r="F1878" s="90"/>
      <c r="J1878" s="58"/>
      <c r="K1878" s="58"/>
      <c r="L1878" s="19"/>
      <c r="M1878" s="95"/>
      <c r="O1878"/>
      <c r="S1878" s="22"/>
      <c r="T1878" s="98"/>
      <c r="U1878" s="13" t="e">
        <f>VLOOKUP(AF1878, method!$A$1:$B$15, 2, 0)</f>
        <v>#N/A</v>
      </c>
      <c r="W1878" s="19"/>
      <c r="AA1878" s="39"/>
      <c r="AB1878" s="35"/>
      <c r="AE1878" s="38"/>
    </row>
    <row r="1879" spans="1:31" hidden="1" x14ac:dyDescent="0.25">
      <c r="A1879" s="26"/>
      <c r="B1879" s="22"/>
      <c r="C1879" t="s">
        <v>1305</v>
      </c>
      <c r="D1879" t="e">
        <f t="shared" si="6"/>
        <v>#VALUE!</v>
      </c>
      <c r="E1879" s="15"/>
      <c r="F1879" s="90"/>
      <c r="J1879" s="58"/>
      <c r="K1879" s="58"/>
      <c r="L1879" s="19"/>
      <c r="M1879" s="95"/>
      <c r="O1879"/>
      <c r="S1879" s="22"/>
      <c r="T1879" s="98"/>
      <c r="U1879" s="13" t="e">
        <f>VLOOKUP(AF1879, method!$A$1:$B$15, 2, 0)</f>
        <v>#N/A</v>
      </c>
      <c r="W1879" s="19"/>
      <c r="AA1879" s="39"/>
      <c r="AB1879" s="35"/>
      <c r="AE1879" s="38"/>
    </row>
    <row r="1880" spans="1:31" hidden="1" x14ac:dyDescent="0.25">
      <c r="A1880" s="26"/>
      <c r="B1880" s="22"/>
      <c r="C1880" t="s">
        <v>1305</v>
      </c>
      <c r="D1880" t="e">
        <f t="shared" si="6"/>
        <v>#VALUE!</v>
      </c>
      <c r="E1880" s="15"/>
      <c r="F1880" s="90"/>
      <c r="J1880" s="58"/>
      <c r="K1880" s="58"/>
      <c r="L1880" s="19"/>
      <c r="M1880" s="95"/>
      <c r="O1880"/>
      <c r="S1880" s="22"/>
      <c r="T1880" s="98"/>
      <c r="U1880" s="13" t="e">
        <f>VLOOKUP(AF1880, method!$A$1:$B$15, 2, 0)</f>
        <v>#N/A</v>
      </c>
      <c r="W1880" s="19"/>
      <c r="AA1880" s="39"/>
      <c r="AB1880" s="35"/>
      <c r="AE1880" s="38"/>
    </row>
    <row r="1881" spans="1:31" hidden="1" x14ac:dyDescent="0.25">
      <c r="A1881" s="26"/>
      <c r="B1881" s="22"/>
      <c r="C1881" t="s">
        <v>1305</v>
      </c>
      <c r="D1881" t="e">
        <f t="shared" ref="D1881:D1944" si="7">IF(H1881&gt;G1881,C1881-0.2*INT((H1881-G1881)/4),IF(H1881&lt;G1881,C1881+0.2*INT((G1881-H1881)/4),C1881)) + ROUND((N1881-O1881)/3,0)*0.1</f>
        <v>#VALUE!</v>
      </c>
      <c r="E1881" s="15"/>
      <c r="F1881" s="90"/>
      <c r="J1881" s="58"/>
      <c r="K1881" s="58"/>
      <c r="L1881" s="19"/>
      <c r="M1881" s="95"/>
      <c r="O1881"/>
      <c r="S1881" s="22"/>
      <c r="T1881" s="98"/>
      <c r="U1881" s="13" t="e">
        <f>VLOOKUP(AF1881, method!$A$1:$B$15, 2, 0)</f>
        <v>#N/A</v>
      </c>
      <c r="W1881" s="19"/>
      <c r="AA1881" s="39"/>
      <c r="AB1881" s="35"/>
      <c r="AE1881" s="38"/>
    </row>
    <row r="1882" spans="1:31" hidden="1" x14ac:dyDescent="0.25">
      <c r="A1882" s="26"/>
      <c r="B1882" s="22"/>
      <c r="C1882" t="s">
        <v>1305</v>
      </c>
      <c r="D1882" t="e">
        <f t="shared" si="7"/>
        <v>#VALUE!</v>
      </c>
      <c r="E1882" s="15"/>
      <c r="F1882" s="90"/>
      <c r="J1882" s="58"/>
      <c r="K1882" s="58"/>
      <c r="L1882" s="19"/>
      <c r="M1882" s="95"/>
      <c r="O1882"/>
      <c r="S1882" s="22"/>
      <c r="T1882" s="98"/>
      <c r="U1882" s="13" t="e">
        <f>VLOOKUP(AF1882, method!$A$1:$B$15, 2, 0)</f>
        <v>#N/A</v>
      </c>
      <c r="W1882" s="19"/>
      <c r="AA1882" s="39"/>
      <c r="AB1882" s="35"/>
      <c r="AE1882" s="38"/>
    </row>
    <row r="1883" spans="1:31" hidden="1" x14ac:dyDescent="0.25">
      <c r="A1883" s="26"/>
      <c r="B1883" s="22"/>
      <c r="C1883" t="s">
        <v>1305</v>
      </c>
      <c r="D1883" t="e">
        <f t="shared" si="7"/>
        <v>#VALUE!</v>
      </c>
      <c r="E1883" s="15"/>
      <c r="F1883" s="90"/>
      <c r="J1883" s="58"/>
      <c r="K1883" s="58"/>
      <c r="L1883" s="19"/>
      <c r="M1883" s="95"/>
      <c r="O1883"/>
      <c r="S1883" s="22"/>
      <c r="T1883" s="98"/>
      <c r="U1883" s="13" t="e">
        <f>VLOOKUP(AF1883, method!$A$1:$B$15, 2, 0)</f>
        <v>#N/A</v>
      </c>
      <c r="W1883" s="19"/>
      <c r="AA1883" s="39"/>
      <c r="AB1883" s="35"/>
      <c r="AE1883" s="38"/>
    </row>
    <row r="1884" spans="1:31" hidden="1" x14ac:dyDescent="0.25">
      <c r="A1884" s="26"/>
      <c r="B1884" s="22"/>
      <c r="C1884" t="s">
        <v>1305</v>
      </c>
      <c r="D1884" t="e">
        <f t="shared" si="7"/>
        <v>#VALUE!</v>
      </c>
      <c r="E1884" s="15"/>
      <c r="F1884" s="90"/>
      <c r="J1884" s="58"/>
      <c r="K1884" s="58"/>
      <c r="L1884" s="19"/>
      <c r="M1884" s="95"/>
      <c r="O1884"/>
      <c r="S1884" s="22"/>
      <c r="T1884" s="98"/>
      <c r="U1884" s="13" t="e">
        <f>VLOOKUP(AF1884, method!$A$1:$B$15, 2, 0)</f>
        <v>#N/A</v>
      </c>
      <c r="W1884" s="19"/>
      <c r="AA1884" s="39"/>
      <c r="AB1884" s="35"/>
      <c r="AE1884" s="38"/>
    </row>
    <row r="1885" spans="1:31" hidden="1" x14ac:dyDescent="0.25">
      <c r="A1885" s="26"/>
      <c r="B1885" s="22"/>
      <c r="C1885" t="s">
        <v>1305</v>
      </c>
      <c r="D1885" t="e">
        <f t="shared" si="7"/>
        <v>#VALUE!</v>
      </c>
      <c r="E1885" s="15"/>
      <c r="F1885" s="90"/>
      <c r="J1885" s="58"/>
      <c r="K1885" s="58"/>
      <c r="L1885" s="19"/>
      <c r="M1885" s="95"/>
      <c r="O1885"/>
      <c r="S1885" s="22"/>
      <c r="T1885" s="98"/>
      <c r="U1885" s="13" t="e">
        <f>VLOOKUP(AF1885, method!$A$1:$B$15, 2, 0)</f>
        <v>#N/A</v>
      </c>
      <c r="W1885" s="19"/>
      <c r="AA1885" s="39"/>
      <c r="AB1885" s="35"/>
      <c r="AE1885" s="38"/>
    </row>
    <row r="1886" spans="1:31" hidden="1" x14ac:dyDescent="0.25">
      <c r="A1886" s="26"/>
      <c r="B1886" s="22"/>
      <c r="C1886" t="s">
        <v>1305</v>
      </c>
      <c r="D1886" t="e">
        <f t="shared" si="7"/>
        <v>#VALUE!</v>
      </c>
      <c r="E1886" s="15"/>
      <c r="F1886" s="90"/>
      <c r="J1886" s="58"/>
      <c r="K1886" s="58"/>
      <c r="L1886" s="19"/>
      <c r="M1886" s="95"/>
      <c r="O1886"/>
      <c r="S1886" s="22"/>
      <c r="T1886" s="98"/>
      <c r="U1886" s="13" t="e">
        <f>VLOOKUP(AF1886, method!$A$1:$B$15, 2, 0)</f>
        <v>#N/A</v>
      </c>
      <c r="W1886" s="19"/>
      <c r="AA1886" s="39"/>
      <c r="AB1886" s="35"/>
      <c r="AE1886" s="38"/>
    </row>
    <row r="1887" spans="1:31" hidden="1" x14ac:dyDescent="0.25">
      <c r="A1887" s="26"/>
      <c r="B1887" s="22"/>
      <c r="C1887" t="s">
        <v>1305</v>
      </c>
      <c r="D1887" t="e">
        <f t="shared" si="7"/>
        <v>#VALUE!</v>
      </c>
      <c r="E1887" s="15"/>
      <c r="F1887" s="90"/>
      <c r="J1887" s="58"/>
      <c r="K1887" s="58"/>
      <c r="L1887" s="19"/>
      <c r="M1887" s="95"/>
      <c r="O1887"/>
      <c r="S1887" s="22"/>
      <c r="T1887" s="98"/>
      <c r="U1887" s="13" t="e">
        <f>VLOOKUP(AF1887, method!$A$1:$B$15, 2, 0)</f>
        <v>#N/A</v>
      </c>
      <c r="W1887" s="19"/>
      <c r="AA1887" s="39"/>
      <c r="AB1887" s="35"/>
      <c r="AE1887" s="38"/>
    </row>
    <row r="1888" spans="1:31" hidden="1" x14ac:dyDescent="0.25">
      <c r="A1888" s="26"/>
      <c r="B1888" s="22"/>
      <c r="C1888" t="s">
        <v>1305</v>
      </c>
      <c r="D1888" t="e">
        <f t="shared" si="7"/>
        <v>#VALUE!</v>
      </c>
      <c r="E1888" s="15"/>
      <c r="F1888" s="90"/>
      <c r="J1888" s="58"/>
      <c r="K1888" s="58"/>
      <c r="L1888" s="19"/>
      <c r="M1888" s="95"/>
      <c r="O1888"/>
      <c r="S1888" s="22"/>
      <c r="T1888" s="98"/>
      <c r="U1888" s="13" t="e">
        <f>VLOOKUP(AF1888, method!$A$1:$B$15, 2, 0)</f>
        <v>#N/A</v>
      </c>
      <c r="W1888" s="19"/>
      <c r="AA1888" s="39"/>
      <c r="AB1888" s="35"/>
      <c r="AE1888" s="38"/>
    </row>
    <row r="1889" spans="1:31" hidden="1" x14ac:dyDescent="0.25">
      <c r="A1889" s="26"/>
      <c r="B1889" s="22"/>
      <c r="C1889" t="s">
        <v>1305</v>
      </c>
      <c r="D1889" t="e">
        <f t="shared" si="7"/>
        <v>#VALUE!</v>
      </c>
      <c r="E1889" s="15"/>
      <c r="F1889" s="90"/>
      <c r="J1889" s="58"/>
      <c r="K1889" s="58"/>
      <c r="L1889" s="19"/>
      <c r="M1889" s="95"/>
      <c r="O1889"/>
      <c r="S1889" s="22"/>
      <c r="T1889" s="98"/>
      <c r="U1889" s="13" t="e">
        <f>VLOOKUP(AF1889, method!$A$1:$B$15, 2, 0)</f>
        <v>#N/A</v>
      </c>
      <c r="W1889" s="19"/>
      <c r="AA1889" s="39"/>
      <c r="AB1889" s="35"/>
      <c r="AE1889" s="38"/>
    </row>
    <row r="1890" spans="1:31" hidden="1" x14ac:dyDescent="0.25">
      <c r="A1890" s="26"/>
      <c r="B1890" s="22"/>
      <c r="C1890" t="s">
        <v>1305</v>
      </c>
      <c r="D1890" t="e">
        <f t="shared" si="7"/>
        <v>#VALUE!</v>
      </c>
      <c r="E1890" s="15"/>
      <c r="F1890" s="90"/>
      <c r="J1890" s="58"/>
      <c r="K1890" s="58"/>
      <c r="L1890" s="19"/>
      <c r="M1890" s="95"/>
      <c r="O1890"/>
      <c r="S1890" s="22"/>
      <c r="T1890" s="98"/>
      <c r="U1890" s="13" t="e">
        <f>VLOOKUP(AF1890, method!$A$1:$B$15, 2, 0)</f>
        <v>#N/A</v>
      </c>
      <c r="W1890" s="19"/>
      <c r="AA1890" s="39"/>
      <c r="AB1890" s="35"/>
      <c r="AE1890" s="38"/>
    </row>
    <row r="1891" spans="1:31" hidden="1" x14ac:dyDescent="0.25">
      <c r="A1891" s="26"/>
      <c r="B1891" s="22"/>
      <c r="C1891" t="s">
        <v>1305</v>
      </c>
      <c r="D1891" t="e">
        <f t="shared" si="7"/>
        <v>#VALUE!</v>
      </c>
      <c r="E1891" s="15"/>
      <c r="F1891" s="90"/>
      <c r="J1891" s="58"/>
      <c r="K1891" s="58"/>
      <c r="L1891" s="19"/>
      <c r="M1891" s="95"/>
      <c r="O1891"/>
      <c r="S1891" s="22"/>
      <c r="T1891" s="98"/>
      <c r="U1891" s="13" t="e">
        <f>VLOOKUP(AF1891, method!$A$1:$B$15, 2, 0)</f>
        <v>#N/A</v>
      </c>
      <c r="W1891" s="19"/>
      <c r="AA1891" s="39"/>
      <c r="AB1891" s="35"/>
      <c r="AE1891" s="38"/>
    </row>
    <row r="1892" spans="1:31" hidden="1" x14ac:dyDescent="0.25">
      <c r="A1892" s="26"/>
      <c r="B1892" s="22"/>
      <c r="C1892" t="s">
        <v>1305</v>
      </c>
      <c r="D1892" t="e">
        <f t="shared" si="7"/>
        <v>#VALUE!</v>
      </c>
      <c r="E1892" s="15"/>
      <c r="F1892" s="90"/>
      <c r="J1892" s="58"/>
      <c r="K1892" s="58"/>
      <c r="L1892" s="19"/>
      <c r="M1892" s="95"/>
      <c r="O1892"/>
      <c r="S1892" s="22"/>
      <c r="T1892" s="98"/>
      <c r="U1892" s="13" t="e">
        <f>VLOOKUP(AF1892, method!$A$1:$B$15, 2, 0)</f>
        <v>#N/A</v>
      </c>
      <c r="W1892" s="19"/>
      <c r="AA1892" s="39"/>
      <c r="AB1892" s="35"/>
      <c r="AE1892" s="38"/>
    </row>
    <row r="1893" spans="1:31" hidden="1" x14ac:dyDescent="0.25">
      <c r="A1893" s="26"/>
      <c r="B1893" s="22"/>
      <c r="C1893" t="s">
        <v>1305</v>
      </c>
      <c r="D1893" t="e">
        <f t="shared" si="7"/>
        <v>#VALUE!</v>
      </c>
      <c r="E1893" s="15"/>
      <c r="F1893" s="90"/>
      <c r="J1893" s="58"/>
      <c r="K1893" s="58"/>
      <c r="L1893" s="19"/>
      <c r="M1893" s="95"/>
      <c r="O1893"/>
      <c r="S1893" s="22"/>
      <c r="T1893" s="98"/>
      <c r="U1893" s="13" t="e">
        <f>VLOOKUP(AF1893, method!$A$1:$B$15, 2, 0)</f>
        <v>#N/A</v>
      </c>
      <c r="W1893" s="19"/>
      <c r="AA1893" s="39"/>
      <c r="AB1893" s="35"/>
      <c r="AE1893" s="38"/>
    </row>
    <row r="1894" spans="1:31" hidden="1" x14ac:dyDescent="0.25">
      <c r="A1894" s="26"/>
      <c r="B1894" s="22"/>
      <c r="C1894" t="s">
        <v>1305</v>
      </c>
      <c r="D1894" t="e">
        <f t="shared" si="7"/>
        <v>#VALUE!</v>
      </c>
      <c r="E1894" s="15"/>
      <c r="F1894" s="90"/>
      <c r="J1894" s="58"/>
      <c r="K1894" s="58"/>
      <c r="L1894" s="19"/>
      <c r="M1894" s="95"/>
      <c r="O1894"/>
      <c r="S1894" s="22"/>
      <c r="T1894" s="98"/>
      <c r="U1894" s="13" t="e">
        <f>VLOOKUP(AF1894, method!$A$1:$B$15, 2, 0)</f>
        <v>#N/A</v>
      </c>
      <c r="W1894" s="19"/>
      <c r="AA1894" s="39"/>
      <c r="AB1894" s="35"/>
      <c r="AE1894" s="38"/>
    </row>
    <row r="1895" spans="1:31" hidden="1" x14ac:dyDescent="0.25">
      <c r="A1895" s="26"/>
      <c r="B1895" s="22"/>
      <c r="C1895" t="s">
        <v>1305</v>
      </c>
      <c r="D1895" t="e">
        <f t="shared" si="7"/>
        <v>#VALUE!</v>
      </c>
      <c r="E1895" s="15"/>
      <c r="F1895" s="90"/>
      <c r="J1895" s="58"/>
      <c r="K1895" s="58"/>
      <c r="L1895" s="19"/>
      <c r="M1895" s="95"/>
      <c r="O1895"/>
      <c r="S1895" s="22"/>
      <c r="T1895" s="98"/>
      <c r="U1895" s="13" t="e">
        <f>VLOOKUP(AF1895, method!$A$1:$B$15, 2, 0)</f>
        <v>#N/A</v>
      </c>
      <c r="W1895" s="19"/>
      <c r="AA1895" s="39"/>
      <c r="AB1895" s="35"/>
      <c r="AE1895" s="38"/>
    </row>
    <row r="1896" spans="1:31" hidden="1" x14ac:dyDescent="0.25">
      <c r="A1896" s="26"/>
      <c r="B1896" s="22"/>
      <c r="C1896" t="s">
        <v>1305</v>
      </c>
      <c r="D1896" t="e">
        <f t="shared" si="7"/>
        <v>#VALUE!</v>
      </c>
      <c r="E1896" s="15"/>
      <c r="F1896" s="90"/>
      <c r="J1896" s="58"/>
      <c r="K1896" s="58"/>
      <c r="L1896" s="19"/>
      <c r="M1896" s="95"/>
      <c r="O1896"/>
      <c r="S1896" s="22"/>
      <c r="T1896" s="98"/>
      <c r="U1896" s="13" t="e">
        <f>VLOOKUP(AF1896, method!$A$1:$B$15, 2, 0)</f>
        <v>#N/A</v>
      </c>
      <c r="W1896" s="19"/>
      <c r="AA1896" s="39"/>
      <c r="AB1896" s="35"/>
      <c r="AE1896" s="38"/>
    </row>
    <row r="1897" spans="1:31" hidden="1" x14ac:dyDescent="0.25">
      <c r="A1897" s="26"/>
      <c r="B1897" s="22"/>
      <c r="C1897" t="s">
        <v>1305</v>
      </c>
      <c r="D1897" t="e">
        <f t="shared" si="7"/>
        <v>#VALUE!</v>
      </c>
      <c r="E1897" s="15"/>
      <c r="F1897" s="90"/>
      <c r="J1897" s="58"/>
      <c r="K1897" s="58"/>
      <c r="L1897" s="19"/>
      <c r="M1897" s="95"/>
      <c r="O1897"/>
      <c r="S1897" s="22"/>
      <c r="T1897" s="98"/>
      <c r="U1897" s="13" t="e">
        <f>VLOOKUP(AF1897, method!$A$1:$B$15, 2, 0)</f>
        <v>#N/A</v>
      </c>
      <c r="W1897" s="19"/>
      <c r="AA1897" s="39"/>
      <c r="AB1897" s="35"/>
      <c r="AE1897" s="38"/>
    </row>
    <row r="1898" spans="1:31" hidden="1" x14ac:dyDescent="0.25">
      <c r="A1898" s="26"/>
      <c r="B1898" s="22"/>
      <c r="C1898" t="s">
        <v>1305</v>
      </c>
      <c r="D1898" t="e">
        <f t="shared" si="7"/>
        <v>#VALUE!</v>
      </c>
      <c r="E1898" s="15"/>
      <c r="F1898" s="90"/>
      <c r="J1898" s="58"/>
      <c r="K1898" s="58"/>
      <c r="L1898" s="19"/>
      <c r="M1898" s="95"/>
      <c r="O1898"/>
      <c r="S1898" s="22"/>
      <c r="T1898" s="98"/>
      <c r="U1898" s="13" t="e">
        <f>VLOOKUP(AF1898, method!$A$1:$B$15, 2, 0)</f>
        <v>#N/A</v>
      </c>
      <c r="W1898" s="19"/>
      <c r="AA1898" s="39"/>
      <c r="AB1898" s="35"/>
      <c r="AE1898" s="38"/>
    </row>
    <row r="1899" spans="1:31" hidden="1" x14ac:dyDescent="0.25">
      <c r="A1899" s="26"/>
      <c r="B1899" s="22"/>
      <c r="C1899" t="s">
        <v>1305</v>
      </c>
      <c r="D1899" t="e">
        <f t="shared" si="7"/>
        <v>#VALUE!</v>
      </c>
      <c r="E1899" s="15"/>
      <c r="F1899" s="90"/>
      <c r="J1899" s="58"/>
      <c r="K1899" s="58"/>
      <c r="L1899" s="19"/>
      <c r="M1899" s="95"/>
      <c r="O1899"/>
      <c r="S1899" s="22"/>
      <c r="T1899" s="98"/>
      <c r="U1899" s="13" t="e">
        <f>VLOOKUP(AF1899, method!$A$1:$B$15, 2, 0)</f>
        <v>#N/A</v>
      </c>
      <c r="W1899" s="19"/>
      <c r="AA1899" s="39"/>
      <c r="AB1899" s="35"/>
      <c r="AE1899" s="38"/>
    </row>
    <row r="1900" spans="1:31" hidden="1" x14ac:dyDescent="0.25">
      <c r="A1900" s="26"/>
      <c r="B1900" s="22"/>
      <c r="C1900" t="s">
        <v>1305</v>
      </c>
      <c r="D1900" t="e">
        <f t="shared" si="7"/>
        <v>#VALUE!</v>
      </c>
      <c r="E1900" s="15"/>
      <c r="F1900" s="90"/>
      <c r="J1900" s="58"/>
      <c r="K1900" s="58"/>
      <c r="L1900" s="19"/>
      <c r="M1900" s="95"/>
      <c r="O1900"/>
      <c r="S1900" s="22"/>
      <c r="T1900" s="98"/>
      <c r="U1900" s="13" t="e">
        <f>VLOOKUP(AF1900, method!$A$1:$B$15, 2, 0)</f>
        <v>#N/A</v>
      </c>
      <c r="W1900" s="19"/>
      <c r="AA1900" s="39"/>
      <c r="AB1900" s="35"/>
      <c r="AE1900" s="38"/>
    </row>
    <row r="1901" spans="1:31" hidden="1" x14ac:dyDescent="0.25">
      <c r="A1901" s="26"/>
      <c r="B1901" s="22"/>
      <c r="C1901" t="s">
        <v>1305</v>
      </c>
      <c r="D1901" t="e">
        <f t="shared" si="7"/>
        <v>#VALUE!</v>
      </c>
      <c r="E1901" s="15"/>
      <c r="F1901" s="90"/>
      <c r="J1901" s="58"/>
      <c r="K1901" s="58"/>
      <c r="L1901" s="19"/>
      <c r="M1901" s="95"/>
      <c r="O1901"/>
      <c r="S1901" s="22"/>
      <c r="T1901" s="98"/>
      <c r="U1901" s="13" t="e">
        <f>VLOOKUP(AF1901, method!$A$1:$B$15, 2, 0)</f>
        <v>#N/A</v>
      </c>
      <c r="W1901" s="19"/>
      <c r="AA1901" s="39"/>
      <c r="AB1901" s="35"/>
      <c r="AE1901" s="38"/>
    </row>
    <row r="1902" spans="1:31" hidden="1" x14ac:dyDescent="0.25">
      <c r="A1902" s="26"/>
      <c r="B1902" s="22"/>
      <c r="C1902" t="s">
        <v>1305</v>
      </c>
      <c r="D1902" t="e">
        <f t="shared" si="7"/>
        <v>#VALUE!</v>
      </c>
      <c r="E1902" s="15"/>
      <c r="F1902" s="90"/>
      <c r="J1902" s="58"/>
      <c r="K1902" s="58"/>
      <c r="L1902" s="19"/>
      <c r="M1902" s="95"/>
      <c r="O1902"/>
      <c r="S1902" s="22"/>
      <c r="T1902" s="98"/>
      <c r="U1902" s="13" t="e">
        <f>VLOOKUP(AF1902, method!$A$1:$B$15, 2, 0)</f>
        <v>#N/A</v>
      </c>
      <c r="W1902" s="19"/>
      <c r="AA1902" s="39"/>
      <c r="AB1902" s="35"/>
      <c r="AE1902" s="38"/>
    </row>
    <row r="1903" spans="1:31" hidden="1" x14ac:dyDescent="0.25">
      <c r="A1903" s="26"/>
      <c r="B1903" s="22"/>
      <c r="C1903" t="s">
        <v>1305</v>
      </c>
      <c r="D1903" t="e">
        <f t="shared" si="7"/>
        <v>#VALUE!</v>
      </c>
      <c r="E1903" s="15"/>
      <c r="F1903" s="90"/>
      <c r="J1903" s="58"/>
      <c r="K1903" s="58"/>
      <c r="L1903" s="19"/>
      <c r="M1903" s="95"/>
      <c r="O1903"/>
      <c r="S1903" s="22"/>
      <c r="T1903" s="98"/>
      <c r="U1903" s="13" t="e">
        <f>VLOOKUP(AF1903, method!$A$1:$B$15, 2, 0)</f>
        <v>#N/A</v>
      </c>
      <c r="W1903" s="19"/>
      <c r="AA1903" s="39"/>
      <c r="AB1903" s="35"/>
      <c r="AE1903" s="38"/>
    </row>
    <row r="1904" spans="1:31" hidden="1" x14ac:dyDescent="0.25">
      <c r="A1904" s="26"/>
      <c r="B1904" s="22"/>
      <c r="C1904" t="s">
        <v>1305</v>
      </c>
      <c r="D1904" t="e">
        <f t="shared" si="7"/>
        <v>#VALUE!</v>
      </c>
      <c r="E1904" s="15"/>
      <c r="F1904" s="90"/>
      <c r="J1904" s="58"/>
      <c r="K1904" s="58"/>
      <c r="L1904" s="19"/>
      <c r="M1904" s="95"/>
      <c r="O1904"/>
      <c r="S1904" s="22"/>
      <c r="T1904" s="98"/>
      <c r="U1904" s="13" t="e">
        <f>VLOOKUP(AF1904, method!$A$1:$B$15, 2, 0)</f>
        <v>#N/A</v>
      </c>
      <c r="W1904" s="19"/>
      <c r="AA1904" s="39"/>
      <c r="AB1904" s="35"/>
      <c r="AE1904" s="38"/>
    </row>
    <row r="1905" spans="1:31" hidden="1" x14ac:dyDescent="0.25">
      <c r="A1905" s="26"/>
      <c r="B1905" s="22"/>
      <c r="C1905" t="s">
        <v>1305</v>
      </c>
      <c r="D1905" t="e">
        <f t="shared" si="7"/>
        <v>#VALUE!</v>
      </c>
      <c r="E1905" s="15"/>
      <c r="F1905" s="90"/>
      <c r="J1905" s="58"/>
      <c r="K1905" s="58"/>
      <c r="L1905" s="19"/>
      <c r="M1905" s="95"/>
      <c r="O1905"/>
      <c r="S1905" s="22"/>
      <c r="T1905" s="98"/>
      <c r="U1905" s="13" t="e">
        <f>VLOOKUP(AF1905, method!$A$1:$B$15, 2, 0)</f>
        <v>#N/A</v>
      </c>
      <c r="W1905" s="19"/>
      <c r="AA1905" s="39"/>
      <c r="AB1905" s="35"/>
      <c r="AE1905" s="38"/>
    </row>
    <row r="1906" spans="1:31" hidden="1" x14ac:dyDescent="0.25">
      <c r="A1906" s="26"/>
      <c r="B1906" s="22"/>
      <c r="C1906" t="s">
        <v>1305</v>
      </c>
      <c r="D1906" t="e">
        <f t="shared" si="7"/>
        <v>#VALUE!</v>
      </c>
      <c r="E1906" s="15"/>
      <c r="F1906" s="90"/>
      <c r="J1906" s="58"/>
      <c r="K1906" s="58"/>
      <c r="L1906" s="19"/>
      <c r="M1906" s="95"/>
      <c r="O1906"/>
      <c r="S1906" s="22"/>
      <c r="T1906" s="98"/>
      <c r="U1906" s="13" t="e">
        <f>VLOOKUP(AF1906, method!$A$1:$B$15, 2, 0)</f>
        <v>#N/A</v>
      </c>
      <c r="W1906" s="19"/>
      <c r="AA1906" s="39"/>
      <c r="AB1906" s="35"/>
      <c r="AE1906" s="38"/>
    </row>
    <row r="1907" spans="1:31" hidden="1" x14ac:dyDescent="0.25">
      <c r="A1907" s="26"/>
      <c r="B1907" s="22"/>
      <c r="C1907" t="s">
        <v>1305</v>
      </c>
      <c r="D1907" t="e">
        <f t="shared" si="7"/>
        <v>#VALUE!</v>
      </c>
      <c r="E1907" s="15"/>
      <c r="F1907" s="90"/>
      <c r="J1907" s="58"/>
      <c r="K1907" s="58"/>
      <c r="L1907" s="19"/>
      <c r="M1907" s="95"/>
      <c r="O1907"/>
      <c r="S1907" s="22"/>
      <c r="T1907" s="98"/>
      <c r="U1907" s="13" t="e">
        <f>VLOOKUP(AF1907, method!$A$1:$B$15, 2, 0)</f>
        <v>#N/A</v>
      </c>
      <c r="W1907" s="19"/>
      <c r="AA1907" s="39"/>
      <c r="AB1907" s="35"/>
      <c r="AE1907" s="38"/>
    </row>
    <row r="1908" spans="1:31" hidden="1" x14ac:dyDescent="0.25">
      <c r="A1908" s="26"/>
      <c r="B1908" s="22"/>
      <c r="C1908" t="s">
        <v>1305</v>
      </c>
      <c r="D1908" t="e">
        <f t="shared" si="7"/>
        <v>#VALUE!</v>
      </c>
      <c r="E1908" s="15"/>
      <c r="F1908" s="90"/>
      <c r="J1908" s="58"/>
      <c r="K1908" s="58"/>
      <c r="L1908" s="19"/>
      <c r="M1908" s="95"/>
      <c r="O1908"/>
      <c r="S1908" s="22"/>
      <c r="T1908" s="98"/>
      <c r="U1908" s="13" t="e">
        <f>VLOOKUP(AF1908, method!$A$1:$B$15, 2, 0)</f>
        <v>#N/A</v>
      </c>
      <c r="W1908" s="19"/>
      <c r="AA1908" s="39"/>
      <c r="AB1908" s="35"/>
      <c r="AE1908" s="38"/>
    </row>
    <row r="1909" spans="1:31" hidden="1" x14ac:dyDescent="0.25">
      <c r="A1909" s="26"/>
      <c r="B1909" s="22"/>
      <c r="C1909" t="s">
        <v>1305</v>
      </c>
      <c r="D1909" t="e">
        <f t="shared" si="7"/>
        <v>#VALUE!</v>
      </c>
      <c r="E1909" s="15"/>
      <c r="F1909" s="90"/>
      <c r="J1909" s="58"/>
      <c r="K1909" s="58"/>
      <c r="L1909" s="19"/>
      <c r="M1909" s="95"/>
      <c r="O1909"/>
      <c r="S1909" s="22"/>
      <c r="T1909" s="98"/>
      <c r="U1909" s="13" t="e">
        <f>VLOOKUP(AF1909, method!$A$1:$B$15, 2, 0)</f>
        <v>#N/A</v>
      </c>
      <c r="W1909" s="19"/>
      <c r="AA1909" s="39"/>
      <c r="AB1909" s="35"/>
      <c r="AE1909" s="38"/>
    </row>
    <row r="1910" spans="1:31" hidden="1" x14ac:dyDescent="0.25">
      <c r="A1910" s="26"/>
      <c r="B1910" s="22"/>
      <c r="C1910" t="s">
        <v>1305</v>
      </c>
      <c r="D1910" t="e">
        <f t="shared" si="7"/>
        <v>#VALUE!</v>
      </c>
      <c r="E1910" s="15"/>
      <c r="F1910" s="90"/>
      <c r="J1910" s="58"/>
      <c r="K1910" s="58"/>
      <c r="L1910" s="19"/>
      <c r="M1910" s="95"/>
      <c r="O1910"/>
      <c r="S1910" s="22"/>
      <c r="T1910" s="98"/>
      <c r="U1910" s="13" t="e">
        <f>VLOOKUP(AF1910, method!$A$1:$B$15, 2, 0)</f>
        <v>#N/A</v>
      </c>
      <c r="W1910" s="19"/>
      <c r="AA1910" s="39"/>
      <c r="AB1910" s="35"/>
      <c r="AE1910" s="38"/>
    </row>
    <row r="1911" spans="1:31" hidden="1" x14ac:dyDescent="0.25">
      <c r="A1911" s="26"/>
      <c r="B1911" s="22"/>
      <c r="C1911" t="s">
        <v>1305</v>
      </c>
      <c r="D1911" t="e">
        <f t="shared" si="7"/>
        <v>#VALUE!</v>
      </c>
      <c r="E1911" s="15"/>
      <c r="F1911" s="90"/>
      <c r="J1911" s="58"/>
      <c r="K1911" s="58"/>
      <c r="L1911" s="19"/>
      <c r="M1911" s="95"/>
      <c r="O1911"/>
      <c r="S1911" s="22"/>
      <c r="T1911" s="98"/>
      <c r="U1911" s="13" t="e">
        <f>VLOOKUP(AF1911, method!$A$1:$B$15, 2, 0)</f>
        <v>#N/A</v>
      </c>
      <c r="W1911" s="19"/>
      <c r="AA1911" s="39"/>
      <c r="AB1911" s="35"/>
      <c r="AE1911" s="38"/>
    </row>
    <row r="1912" spans="1:31" hidden="1" x14ac:dyDescent="0.25">
      <c r="A1912" s="26"/>
      <c r="B1912" s="22"/>
      <c r="C1912" t="s">
        <v>1305</v>
      </c>
      <c r="D1912" t="e">
        <f t="shared" si="7"/>
        <v>#VALUE!</v>
      </c>
      <c r="E1912" s="15"/>
      <c r="F1912" s="90"/>
      <c r="J1912" s="58"/>
      <c r="K1912" s="58"/>
      <c r="L1912" s="19"/>
      <c r="M1912" s="95"/>
      <c r="O1912"/>
      <c r="S1912" s="22"/>
      <c r="T1912" s="98"/>
      <c r="U1912" s="13" t="e">
        <f>VLOOKUP(AF1912, method!$A$1:$B$15, 2, 0)</f>
        <v>#N/A</v>
      </c>
      <c r="W1912" s="19"/>
      <c r="AA1912" s="39"/>
      <c r="AB1912" s="35"/>
      <c r="AE1912" s="38"/>
    </row>
    <row r="1913" spans="1:31" hidden="1" x14ac:dyDescent="0.25">
      <c r="A1913" s="26"/>
      <c r="B1913" s="22"/>
      <c r="C1913" t="s">
        <v>1305</v>
      </c>
      <c r="D1913" t="e">
        <f t="shared" si="7"/>
        <v>#VALUE!</v>
      </c>
      <c r="E1913" s="15"/>
      <c r="F1913" s="90"/>
      <c r="J1913" s="58"/>
      <c r="K1913" s="58"/>
      <c r="L1913" s="19"/>
      <c r="M1913" s="95"/>
      <c r="O1913"/>
      <c r="S1913" s="22"/>
      <c r="T1913" s="98"/>
      <c r="U1913" s="13" t="e">
        <f>VLOOKUP(AF1913, method!$A$1:$B$15, 2, 0)</f>
        <v>#N/A</v>
      </c>
      <c r="W1913" s="19"/>
      <c r="AA1913" s="39"/>
      <c r="AB1913" s="35"/>
      <c r="AE1913" s="38"/>
    </row>
    <row r="1914" spans="1:31" hidden="1" x14ac:dyDescent="0.25">
      <c r="A1914" s="26"/>
      <c r="B1914" s="22"/>
      <c r="C1914" t="s">
        <v>1305</v>
      </c>
      <c r="D1914" t="e">
        <f t="shared" si="7"/>
        <v>#VALUE!</v>
      </c>
      <c r="E1914" s="15"/>
      <c r="F1914" s="90"/>
      <c r="J1914" s="58"/>
      <c r="K1914" s="58"/>
      <c r="L1914" s="19"/>
      <c r="M1914" s="95"/>
      <c r="O1914"/>
      <c r="S1914" s="22"/>
      <c r="T1914" s="98"/>
      <c r="U1914" s="13" t="e">
        <f>VLOOKUP(AF1914, method!$A$1:$B$15, 2, 0)</f>
        <v>#N/A</v>
      </c>
      <c r="W1914" s="19"/>
      <c r="AA1914" s="39"/>
      <c r="AB1914" s="35"/>
      <c r="AE1914" s="38"/>
    </row>
    <row r="1915" spans="1:31" hidden="1" x14ac:dyDescent="0.25">
      <c r="A1915" s="26"/>
      <c r="B1915" s="22"/>
      <c r="C1915" t="s">
        <v>1305</v>
      </c>
      <c r="D1915" t="e">
        <f t="shared" si="7"/>
        <v>#VALUE!</v>
      </c>
      <c r="E1915" s="15"/>
      <c r="F1915" s="90"/>
      <c r="J1915" s="58"/>
      <c r="K1915" s="58"/>
      <c r="L1915" s="19"/>
      <c r="M1915" s="95"/>
      <c r="O1915"/>
      <c r="S1915" s="22"/>
      <c r="T1915" s="98"/>
      <c r="U1915" s="13" t="e">
        <f>VLOOKUP(AF1915, method!$A$1:$B$15, 2, 0)</f>
        <v>#N/A</v>
      </c>
      <c r="W1915" s="19"/>
      <c r="AA1915" s="39"/>
      <c r="AB1915" s="35"/>
      <c r="AE1915" s="38"/>
    </row>
    <row r="1916" spans="1:31" hidden="1" x14ac:dyDescent="0.25">
      <c r="A1916" s="26"/>
      <c r="B1916" s="22"/>
      <c r="C1916" t="s">
        <v>1305</v>
      </c>
      <c r="D1916" t="e">
        <f t="shared" si="7"/>
        <v>#VALUE!</v>
      </c>
      <c r="E1916" s="15"/>
      <c r="F1916" s="90"/>
      <c r="J1916" s="58"/>
      <c r="K1916" s="58"/>
      <c r="L1916" s="19"/>
      <c r="M1916" s="95"/>
      <c r="O1916"/>
      <c r="S1916" s="22"/>
      <c r="T1916" s="98"/>
      <c r="U1916" s="13" t="e">
        <f>VLOOKUP(AF1916, method!$A$1:$B$15, 2, 0)</f>
        <v>#N/A</v>
      </c>
      <c r="W1916" s="19"/>
      <c r="AA1916" s="39"/>
      <c r="AB1916" s="35"/>
      <c r="AE1916" s="38"/>
    </row>
    <row r="1917" spans="1:31" hidden="1" x14ac:dyDescent="0.25">
      <c r="A1917" s="26"/>
      <c r="B1917" s="22"/>
      <c r="C1917" t="s">
        <v>1305</v>
      </c>
      <c r="D1917" t="e">
        <f t="shared" si="7"/>
        <v>#VALUE!</v>
      </c>
      <c r="E1917" s="15"/>
      <c r="F1917" s="90"/>
      <c r="J1917" s="58"/>
      <c r="K1917" s="58"/>
      <c r="L1917" s="19"/>
      <c r="M1917" s="95"/>
      <c r="O1917"/>
      <c r="S1917" s="22"/>
      <c r="T1917" s="98"/>
      <c r="U1917" s="13" t="e">
        <f>VLOOKUP(AF1917, method!$A$1:$B$15, 2, 0)</f>
        <v>#N/A</v>
      </c>
      <c r="W1917" s="19"/>
      <c r="AA1917" s="39"/>
      <c r="AB1917" s="35"/>
      <c r="AE1917" s="38"/>
    </row>
    <row r="1918" spans="1:31" hidden="1" x14ac:dyDescent="0.25">
      <c r="A1918" s="26"/>
      <c r="B1918" s="22"/>
      <c r="C1918" t="s">
        <v>1305</v>
      </c>
      <c r="D1918" t="e">
        <f t="shared" si="7"/>
        <v>#VALUE!</v>
      </c>
      <c r="E1918" s="15"/>
      <c r="F1918" s="90"/>
      <c r="J1918" s="58"/>
      <c r="K1918" s="58"/>
      <c r="L1918" s="19"/>
      <c r="M1918" s="95"/>
      <c r="O1918"/>
      <c r="S1918" s="22"/>
      <c r="T1918" s="98"/>
      <c r="U1918" s="13" t="e">
        <f>VLOOKUP(AF1918, method!$A$1:$B$15, 2, 0)</f>
        <v>#N/A</v>
      </c>
      <c r="W1918" s="19"/>
      <c r="AA1918" s="39"/>
      <c r="AB1918" s="35"/>
      <c r="AE1918" s="38"/>
    </row>
    <row r="1919" spans="1:31" hidden="1" x14ac:dyDescent="0.25">
      <c r="A1919" s="26"/>
      <c r="B1919" s="22"/>
      <c r="C1919" t="s">
        <v>1305</v>
      </c>
      <c r="D1919" t="e">
        <f t="shared" si="7"/>
        <v>#VALUE!</v>
      </c>
      <c r="E1919" s="15"/>
      <c r="F1919" s="90"/>
      <c r="J1919" s="58"/>
      <c r="K1919" s="58"/>
      <c r="L1919" s="19"/>
      <c r="M1919" s="95"/>
      <c r="O1919"/>
      <c r="S1919" s="22"/>
      <c r="T1919" s="98"/>
      <c r="U1919" s="13" t="e">
        <f>VLOOKUP(AF1919, method!$A$1:$B$15, 2, 0)</f>
        <v>#N/A</v>
      </c>
      <c r="W1919" s="19"/>
      <c r="AA1919" s="39"/>
      <c r="AB1919" s="35"/>
      <c r="AE1919" s="38"/>
    </row>
    <row r="1920" spans="1:31" hidden="1" x14ac:dyDescent="0.25">
      <c r="A1920" s="26"/>
      <c r="B1920" s="22"/>
      <c r="C1920" t="s">
        <v>1305</v>
      </c>
      <c r="D1920" t="e">
        <f t="shared" si="7"/>
        <v>#VALUE!</v>
      </c>
      <c r="E1920" s="15"/>
      <c r="F1920" s="90"/>
      <c r="J1920" s="58"/>
      <c r="K1920" s="58"/>
      <c r="L1920" s="19"/>
      <c r="M1920" s="95"/>
      <c r="O1920"/>
      <c r="S1920" s="22"/>
      <c r="T1920" s="98"/>
      <c r="U1920" s="13" t="e">
        <f>VLOOKUP(AF1920, method!$A$1:$B$15, 2, 0)</f>
        <v>#N/A</v>
      </c>
      <c r="W1920" s="19"/>
      <c r="AA1920" s="39"/>
      <c r="AB1920" s="35"/>
      <c r="AE1920" s="38"/>
    </row>
    <row r="1921" spans="1:31" hidden="1" x14ac:dyDescent="0.25">
      <c r="A1921" s="26"/>
      <c r="B1921" s="22"/>
      <c r="C1921" t="s">
        <v>1305</v>
      </c>
      <c r="D1921" t="e">
        <f t="shared" si="7"/>
        <v>#VALUE!</v>
      </c>
      <c r="E1921" s="15"/>
      <c r="F1921" s="90"/>
      <c r="J1921" s="58"/>
      <c r="K1921" s="58"/>
      <c r="L1921" s="19"/>
      <c r="M1921" s="95"/>
      <c r="O1921"/>
      <c r="S1921" s="22"/>
      <c r="T1921" s="98"/>
      <c r="U1921" s="13" t="e">
        <f>VLOOKUP(AF1921, method!$A$1:$B$15, 2, 0)</f>
        <v>#N/A</v>
      </c>
      <c r="W1921" s="19"/>
      <c r="AA1921" s="39"/>
      <c r="AB1921" s="35"/>
      <c r="AE1921" s="38"/>
    </row>
    <row r="1922" spans="1:31" hidden="1" x14ac:dyDescent="0.25">
      <c r="A1922" s="26"/>
      <c r="B1922" s="22"/>
      <c r="C1922" t="s">
        <v>1305</v>
      </c>
      <c r="D1922" t="e">
        <f t="shared" si="7"/>
        <v>#VALUE!</v>
      </c>
      <c r="E1922" s="15"/>
      <c r="F1922" s="90"/>
      <c r="J1922" s="58"/>
      <c r="K1922" s="58"/>
      <c r="L1922" s="19"/>
      <c r="M1922" s="95"/>
      <c r="O1922"/>
      <c r="S1922" s="22"/>
      <c r="T1922" s="98"/>
      <c r="U1922" s="13" t="e">
        <f>VLOOKUP(AF1922, method!$A$1:$B$15, 2, 0)</f>
        <v>#N/A</v>
      </c>
      <c r="W1922" s="19"/>
      <c r="AA1922" s="39"/>
      <c r="AB1922" s="35"/>
      <c r="AE1922" s="38"/>
    </row>
    <row r="1923" spans="1:31" hidden="1" x14ac:dyDescent="0.25">
      <c r="A1923" s="26"/>
      <c r="B1923" s="22"/>
      <c r="C1923" t="s">
        <v>1305</v>
      </c>
      <c r="D1923" t="e">
        <f t="shared" si="7"/>
        <v>#VALUE!</v>
      </c>
      <c r="E1923" s="15"/>
      <c r="F1923" s="90"/>
      <c r="J1923" s="58"/>
      <c r="K1923" s="58"/>
      <c r="L1923" s="19"/>
      <c r="M1923" s="95"/>
      <c r="O1923"/>
      <c r="S1923" s="22"/>
      <c r="T1923" s="98"/>
      <c r="U1923" s="13" t="e">
        <f>VLOOKUP(AF1923, method!$A$1:$B$15, 2, 0)</f>
        <v>#N/A</v>
      </c>
      <c r="W1923" s="19"/>
      <c r="AA1923" s="39"/>
      <c r="AB1923" s="35"/>
      <c r="AE1923" s="38"/>
    </row>
    <row r="1924" spans="1:31" hidden="1" x14ac:dyDescent="0.25">
      <c r="A1924" s="26"/>
      <c r="B1924" s="22"/>
      <c r="C1924" t="s">
        <v>1305</v>
      </c>
      <c r="D1924" t="e">
        <f t="shared" si="7"/>
        <v>#VALUE!</v>
      </c>
      <c r="E1924" s="15"/>
      <c r="F1924" s="90"/>
      <c r="J1924" s="58"/>
      <c r="K1924" s="58"/>
      <c r="L1924" s="19"/>
      <c r="M1924" s="95"/>
      <c r="O1924"/>
      <c r="S1924" s="22"/>
      <c r="T1924" s="98"/>
      <c r="U1924" s="13" t="e">
        <f>VLOOKUP(AF1924, method!$A$1:$B$15, 2, 0)</f>
        <v>#N/A</v>
      </c>
      <c r="W1924" s="19"/>
      <c r="AA1924" s="39"/>
      <c r="AB1924" s="35"/>
      <c r="AE1924" s="38"/>
    </row>
    <row r="1925" spans="1:31" hidden="1" x14ac:dyDescent="0.25">
      <c r="A1925" s="26"/>
      <c r="B1925" s="22"/>
      <c r="C1925" t="s">
        <v>1305</v>
      </c>
      <c r="D1925" t="e">
        <f t="shared" si="7"/>
        <v>#VALUE!</v>
      </c>
      <c r="E1925" s="15"/>
      <c r="F1925" s="90"/>
      <c r="J1925" s="58"/>
      <c r="K1925" s="58"/>
      <c r="L1925" s="19"/>
      <c r="M1925" s="95"/>
      <c r="O1925"/>
      <c r="S1925" s="22"/>
      <c r="T1925" s="98"/>
      <c r="U1925" s="13" t="e">
        <f>VLOOKUP(AF1925, method!$A$1:$B$15, 2, 0)</f>
        <v>#N/A</v>
      </c>
      <c r="W1925" s="19"/>
      <c r="AA1925" s="39"/>
      <c r="AB1925" s="35"/>
      <c r="AE1925" s="38"/>
    </row>
    <row r="1926" spans="1:31" hidden="1" x14ac:dyDescent="0.25">
      <c r="A1926" s="26"/>
      <c r="B1926" s="22"/>
      <c r="C1926" t="s">
        <v>1305</v>
      </c>
      <c r="D1926" t="e">
        <f t="shared" si="7"/>
        <v>#VALUE!</v>
      </c>
      <c r="E1926" s="15"/>
      <c r="F1926" s="90"/>
      <c r="J1926" s="58"/>
      <c r="K1926" s="58"/>
      <c r="L1926" s="19"/>
      <c r="M1926" s="95"/>
      <c r="O1926"/>
      <c r="S1926" s="22"/>
      <c r="T1926" s="98"/>
      <c r="U1926" s="13" t="e">
        <f>VLOOKUP(AF1926, method!$A$1:$B$15, 2, 0)</f>
        <v>#N/A</v>
      </c>
      <c r="W1926" s="19"/>
      <c r="AA1926" s="39"/>
      <c r="AB1926" s="35"/>
      <c r="AE1926" s="38"/>
    </row>
    <row r="1927" spans="1:31" hidden="1" x14ac:dyDescent="0.25">
      <c r="A1927" s="26"/>
      <c r="B1927" s="22"/>
      <c r="C1927" t="s">
        <v>1305</v>
      </c>
      <c r="D1927" t="e">
        <f t="shared" si="7"/>
        <v>#VALUE!</v>
      </c>
      <c r="E1927" s="15"/>
      <c r="F1927" s="90"/>
      <c r="J1927" s="58"/>
      <c r="K1927" s="58"/>
      <c r="L1927" s="19"/>
      <c r="M1927" s="95"/>
      <c r="O1927"/>
      <c r="S1927" s="22"/>
      <c r="T1927" s="98"/>
      <c r="U1927" s="13" t="e">
        <f>VLOOKUP(AF1927, method!$A$1:$B$15, 2, 0)</f>
        <v>#N/A</v>
      </c>
      <c r="W1927" s="19"/>
      <c r="AA1927" s="39"/>
      <c r="AB1927" s="35"/>
      <c r="AE1927" s="38"/>
    </row>
    <row r="1928" spans="1:31" hidden="1" x14ac:dyDescent="0.25">
      <c r="A1928" s="26"/>
      <c r="B1928" s="22"/>
      <c r="C1928" t="s">
        <v>1305</v>
      </c>
      <c r="D1928" t="e">
        <f t="shared" si="7"/>
        <v>#VALUE!</v>
      </c>
      <c r="E1928" s="15"/>
      <c r="F1928" s="90"/>
      <c r="J1928" s="58"/>
      <c r="K1928" s="58"/>
      <c r="L1928" s="19"/>
      <c r="M1928" s="95"/>
      <c r="O1928"/>
      <c r="S1928" s="22"/>
      <c r="T1928" s="98"/>
      <c r="U1928" s="13" t="e">
        <f>VLOOKUP(AF1928, method!$A$1:$B$15, 2, 0)</f>
        <v>#N/A</v>
      </c>
      <c r="W1928" s="19"/>
      <c r="AA1928" s="39"/>
      <c r="AB1928" s="35"/>
      <c r="AE1928" s="38"/>
    </row>
    <row r="1929" spans="1:31" hidden="1" x14ac:dyDescent="0.25">
      <c r="A1929" s="26"/>
      <c r="B1929" s="22"/>
      <c r="C1929" t="s">
        <v>1305</v>
      </c>
      <c r="D1929" t="e">
        <f t="shared" si="7"/>
        <v>#VALUE!</v>
      </c>
      <c r="E1929" s="15"/>
      <c r="F1929" s="90"/>
      <c r="J1929" s="58"/>
      <c r="K1929" s="58"/>
      <c r="L1929" s="19"/>
      <c r="M1929" s="95"/>
      <c r="O1929"/>
      <c r="S1929" s="22"/>
      <c r="T1929" s="98"/>
      <c r="U1929" s="13" t="e">
        <f>VLOOKUP(AF1929, method!$A$1:$B$15, 2, 0)</f>
        <v>#N/A</v>
      </c>
      <c r="W1929" s="19"/>
      <c r="AA1929" s="39"/>
      <c r="AB1929" s="35"/>
      <c r="AE1929" s="38"/>
    </row>
    <row r="1930" spans="1:31" hidden="1" x14ac:dyDescent="0.25">
      <c r="A1930" s="26"/>
      <c r="B1930" s="22"/>
      <c r="C1930" t="s">
        <v>1305</v>
      </c>
      <c r="D1930" t="e">
        <f t="shared" si="7"/>
        <v>#VALUE!</v>
      </c>
      <c r="E1930" s="15"/>
      <c r="F1930" s="90"/>
      <c r="J1930" s="58"/>
      <c r="K1930" s="58"/>
      <c r="L1930" s="19"/>
      <c r="M1930" s="95"/>
      <c r="O1930"/>
      <c r="S1930" s="22"/>
      <c r="T1930" s="98"/>
      <c r="U1930" s="13" t="e">
        <f>VLOOKUP(AF1930, method!$A$1:$B$15, 2, 0)</f>
        <v>#N/A</v>
      </c>
      <c r="W1930" s="19"/>
      <c r="AA1930" s="39"/>
      <c r="AB1930" s="35"/>
      <c r="AE1930" s="38"/>
    </row>
    <row r="1931" spans="1:31" hidden="1" x14ac:dyDescent="0.25">
      <c r="A1931" s="26"/>
      <c r="B1931" s="22"/>
      <c r="C1931" t="s">
        <v>1305</v>
      </c>
      <c r="D1931" t="e">
        <f t="shared" si="7"/>
        <v>#VALUE!</v>
      </c>
      <c r="E1931" s="15"/>
      <c r="F1931" s="90"/>
      <c r="J1931" s="58"/>
      <c r="K1931" s="58"/>
      <c r="L1931" s="19"/>
      <c r="M1931" s="95"/>
      <c r="O1931"/>
      <c r="S1931" s="22"/>
      <c r="T1931" s="98"/>
      <c r="U1931" s="13" t="e">
        <f>VLOOKUP(AF1931, method!$A$1:$B$15, 2, 0)</f>
        <v>#N/A</v>
      </c>
      <c r="W1931" s="19"/>
      <c r="AA1931" s="39"/>
      <c r="AB1931" s="35"/>
      <c r="AE1931" s="38"/>
    </row>
    <row r="1932" spans="1:31" hidden="1" x14ac:dyDescent="0.25">
      <c r="A1932" s="26"/>
      <c r="B1932" s="22"/>
      <c r="C1932" t="s">
        <v>1305</v>
      </c>
      <c r="D1932" t="e">
        <f t="shared" si="7"/>
        <v>#VALUE!</v>
      </c>
      <c r="E1932" s="15"/>
      <c r="F1932" s="90"/>
      <c r="J1932" s="58"/>
      <c r="K1932" s="58"/>
      <c r="L1932" s="19"/>
      <c r="M1932" s="95"/>
      <c r="O1932"/>
      <c r="S1932" s="22"/>
      <c r="T1932" s="98"/>
      <c r="U1932" s="13" t="e">
        <f>VLOOKUP(AF1932, method!$A$1:$B$15, 2, 0)</f>
        <v>#N/A</v>
      </c>
      <c r="W1932" s="19"/>
      <c r="AA1932" s="39"/>
      <c r="AB1932" s="35"/>
      <c r="AE1932" s="38"/>
    </row>
    <row r="1933" spans="1:31" hidden="1" x14ac:dyDescent="0.25">
      <c r="A1933" s="26"/>
      <c r="B1933" s="22"/>
      <c r="C1933" t="s">
        <v>1305</v>
      </c>
      <c r="D1933" t="e">
        <f t="shared" si="7"/>
        <v>#VALUE!</v>
      </c>
      <c r="E1933" s="15"/>
      <c r="F1933" s="90"/>
      <c r="J1933" s="58"/>
      <c r="K1933" s="58"/>
      <c r="L1933" s="19"/>
      <c r="M1933" s="95"/>
      <c r="O1933"/>
      <c r="S1933" s="22"/>
      <c r="T1933" s="98"/>
      <c r="U1933" s="13" t="e">
        <f>VLOOKUP(AF1933, method!$A$1:$B$15, 2, 0)</f>
        <v>#N/A</v>
      </c>
      <c r="W1933" s="19"/>
      <c r="AA1933" s="39"/>
      <c r="AB1933" s="35"/>
      <c r="AE1933" s="38"/>
    </row>
    <row r="1934" spans="1:31" hidden="1" x14ac:dyDescent="0.25">
      <c r="A1934" s="26"/>
      <c r="B1934" s="22"/>
      <c r="C1934" t="s">
        <v>1305</v>
      </c>
      <c r="D1934" t="e">
        <f t="shared" si="7"/>
        <v>#VALUE!</v>
      </c>
      <c r="E1934" s="15"/>
      <c r="F1934" s="90"/>
      <c r="J1934" s="58"/>
      <c r="K1934" s="58"/>
      <c r="L1934" s="19"/>
      <c r="M1934" s="95"/>
      <c r="O1934"/>
      <c r="S1934" s="22"/>
      <c r="T1934" s="98"/>
      <c r="U1934" s="13" t="e">
        <f>VLOOKUP(AF1934, method!$A$1:$B$15, 2, 0)</f>
        <v>#N/A</v>
      </c>
      <c r="W1934" s="19"/>
      <c r="AA1934" s="39"/>
      <c r="AB1934" s="35"/>
      <c r="AE1934" s="38"/>
    </row>
    <row r="1935" spans="1:31" hidden="1" x14ac:dyDescent="0.25">
      <c r="A1935" s="26"/>
      <c r="B1935" s="22"/>
      <c r="C1935" t="s">
        <v>1305</v>
      </c>
      <c r="D1935" t="e">
        <f t="shared" si="7"/>
        <v>#VALUE!</v>
      </c>
      <c r="E1935" s="15"/>
      <c r="F1935" s="90"/>
      <c r="J1935" s="58"/>
      <c r="K1935" s="58"/>
      <c r="L1935" s="19"/>
      <c r="M1935" s="95"/>
      <c r="O1935"/>
      <c r="S1935" s="22"/>
      <c r="T1935" s="98"/>
      <c r="U1935" s="13" t="e">
        <f>VLOOKUP(AF1935, method!$A$1:$B$15, 2, 0)</f>
        <v>#N/A</v>
      </c>
      <c r="W1935" s="19"/>
      <c r="AA1935" s="39"/>
      <c r="AB1935" s="35"/>
      <c r="AE1935" s="38"/>
    </row>
    <row r="1936" spans="1:31" hidden="1" x14ac:dyDescent="0.25">
      <c r="A1936" s="26"/>
      <c r="B1936" s="22"/>
      <c r="C1936" t="s">
        <v>1305</v>
      </c>
      <c r="D1936" t="e">
        <f t="shared" si="7"/>
        <v>#VALUE!</v>
      </c>
      <c r="E1936" s="15"/>
      <c r="F1936" s="90"/>
      <c r="J1936" s="58"/>
      <c r="K1936" s="58"/>
      <c r="L1936" s="19"/>
      <c r="M1936" s="95"/>
      <c r="O1936"/>
      <c r="S1936" s="22"/>
      <c r="T1936" s="98"/>
      <c r="U1936" s="13" t="e">
        <f>VLOOKUP(AF1936, method!$A$1:$B$15, 2, 0)</f>
        <v>#N/A</v>
      </c>
      <c r="W1936" s="19"/>
      <c r="AA1936" s="39"/>
      <c r="AB1936" s="35"/>
      <c r="AE1936" s="38"/>
    </row>
    <row r="1937" spans="1:31" hidden="1" x14ac:dyDescent="0.25">
      <c r="A1937" s="26"/>
      <c r="B1937" s="22"/>
      <c r="C1937" t="s">
        <v>1305</v>
      </c>
      <c r="D1937" t="e">
        <f t="shared" si="7"/>
        <v>#VALUE!</v>
      </c>
      <c r="E1937" s="15"/>
      <c r="F1937" s="90"/>
      <c r="J1937" s="58"/>
      <c r="K1937" s="58"/>
      <c r="L1937" s="19"/>
      <c r="M1937" s="95"/>
      <c r="O1937"/>
      <c r="S1937" s="22"/>
      <c r="T1937" s="98"/>
      <c r="U1937" s="13" t="e">
        <f>VLOOKUP(AF1937, method!$A$1:$B$15, 2, 0)</f>
        <v>#N/A</v>
      </c>
      <c r="W1937" s="19"/>
      <c r="AA1937" s="39"/>
      <c r="AB1937" s="35"/>
      <c r="AE1937" s="38"/>
    </row>
    <row r="1938" spans="1:31" hidden="1" x14ac:dyDescent="0.25">
      <c r="A1938" s="26"/>
      <c r="B1938" s="22"/>
      <c r="C1938" t="s">
        <v>1305</v>
      </c>
      <c r="D1938" t="e">
        <f t="shared" si="7"/>
        <v>#VALUE!</v>
      </c>
      <c r="E1938" s="15"/>
      <c r="F1938" s="90"/>
      <c r="J1938" s="58"/>
      <c r="K1938" s="58"/>
      <c r="L1938" s="19"/>
      <c r="M1938" s="95"/>
      <c r="O1938"/>
      <c r="S1938" s="22"/>
      <c r="T1938" s="98"/>
      <c r="U1938" s="13" t="e">
        <f>VLOOKUP(AF1938, method!$A$1:$B$15, 2, 0)</f>
        <v>#N/A</v>
      </c>
      <c r="W1938" s="19"/>
      <c r="AA1938" s="39"/>
      <c r="AB1938" s="35"/>
      <c r="AE1938" s="38"/>
    </row>
    <row r="1939" spans="1:31" hidden="1" x14ac:dyDescent="0.25">
      <c r="A1939" s="26"/>
      <c r="B1939" s="22"/>
      <c r="C1939" t="s">
        <v>1305</v>
      </c>
      <c r="D1939" t="e">
        <f t="shared" si="7"/>
        <v>#VALUE!</v>
      </c>
      <c r="E1939" s="15"/>
      <c r="F1939" s="90"/>
      <c r="J1939" s="58"/>
      <c r="K1939" s="58"/>
      <c r="L1939" s="19"/>
      <c r="M1939" s="95"/>
      <c r="O1939"/>
      <c r="S1939" s="22"/>
      <c r="T1939" s="98"/>
      <c r="U1939" s="13" t="e">
        <f>VLOOKUP(AF1939, method!$A$1:$B$15, 2, 0)</f>
        <v>#N/A</v>
      </c>
      <c r="W1939" s="19"/>
      <c r="AA1939" s="39"/>
      <c r="AB1939" s="35"/>
      <c r="AE1939" s="38"/>
    </row>
    <row r="1940" spans="1:31" hidden="1" x14ac:dyDescent="0.25">
      <c r="A1940" s="26"/>
      <c r="B1940" s="22"/>
      <c r="C1940" t="s">
        <v>1305</v>
      </c>
      <c r="D1940" t="e">
        <f t="shared" si="7"/>
        <v>#VALUE!</v>
      </c>
      <c r="E1940" s="15"/>
      <c r="F1940" s="90"/>
      <c r="J1940" s="58"/>
      <c r="K1940" s="58"/>
      <c r="L1940" s="19"/>
      <c r="M1940" s="95"/>
      <c r="O1940"/>
      <c r="S1940" s="22"/>
      <c r="T1940" s="98"/>
      <c r="U1940" s="13" t="e">
        <f>VLOOKUP(AF1940, method!$A$1:$B$15, 2, 0)</f>
        <v>#N/A</v>
      </c>
      <c r="W1940" s="19"/>
      <c r="AA1940" s="39"/>
      <c r="AB1940" s="35"/>
      <c r="AE1940" s="38"/>
    </row>
    <row r="1941" spans="1:31" hidden="1" x14ac:dyDescent="0.25">
      <c r="A1941" s="26"/>
      <c r="B1941" s="22"/>
      <c r="C1941" t="s">
        <v>1305</v>
      </c>
      <c r="D1941" t="e">
        <f t="shared" si="7"/>
        <v>#VALUE!</v>
      </c>
      <c r="E1941" s="15"/>
      <c r="F1941" s="90"/>
      <c r="J1941" s="58"/>
      <c r="K1941" s="58"/>
      <c r="L1941" s="19"/>
      <c r="M1941" s="95"/>
      <c r="O1941"/>
      <c r="S1941" s="22"/>
      <c r="T1941" s="98"/>
      <c r="U1941" s="13" t="e">
        <f>VLOOKUP(AF1941, method!$A$1:$B$15, 2, 0)</f>
        <v>#N/A</v>
      </c>
      <c r="W1941" s="19"/>
      <c r="AA1941" s="39"/>
      <c r="AB1941" s="35"/>
      <c r="AE1941" s="38"/>
    </row>
    <row r="1942" spans="1:31" hidden="1" x14ac:dyDescent="0.25">
      <c r="A1942" s="26"/>
      <c r="B1942" s="22"/>
      <c r="C1942" t="s">
        <v>1305</v>
      </c>
      <c r="D1942" t="e">
        <f t="shared" si="7"/>
        <v>#VALUE!</v>
      </c>
      <c r="E1942" s="15"/>
      <c r="F1942" s="90"/>
      <c r="J1942" s="58"/>
      <c r="K1942" s="58"/>
      <c r="L1942" s="19"/>
      <c r="M1942" s="95"/>
      <c r="O1942"/>
      <c r="S1942" s="22"/>
      <c r="T1942" s="98"/>
      <c r="U1942" s="13" t="e">
        <f>VLOOKUP(AF1942, method!$A$1:$B$15, 2, 0)</f>
        <v>#N/A</v>
      </c>
      <c r="W1942" s="19"/>
      <c r="AA1942" s="39"/>
      <c r="AB1942" s="35"/>
      <c r="AE1942" s="38"/>
    </row>
    <row r="1943" spans="1:31" hidden="1" x14ac:dyDescent="0.25">
      <c r="A1943" s="26"/>
      <c r="B1943" s="22"/>
      <c r="C1943" t="s">
        <v>1305</v>
      </c>
      <c r="D1943" t="e">
        <f t="shared" si="7"/>
        <v>#VALUE!</v>
      </c>
      <c r="E1943" s="15"/>
      <c r="F1943" s="90"/>
      <c r="J1943" s="58"/>
      <c r="K1943" s="58"/>
      <c r="L1943" s="19"/>
      <c r="M1943" s="95"/>
      <c r="O1943"/>
      <c r="S1943" s="22"/>
      <c r="T1943" s="98"/>
      <c r="U1943" s="13" t="e">
        <f>VLOOKUP(AF1943, method!$A$1:$B$15, 2, 0)</f>
        <v>#N/A</v>
      </c>
      <c r="W1943" s="19"/>
      <c r="AA1943" s="39"/>
      <c r="AB1943" s="35"/>
      <c r="AE1943" s="38"/>
    </row>
    <row r="1944" spans="1:31" hidden="1" x14ac:dyDescent="0.25">
      <c r="A1944" s="26"/>
      <c r="B1944" s="22"/>
      <c r="C1944" t="s">
        <v>1305</v>
      </c>
      <c r="D1944" t="e">
        <f t="shared" si="7"/>
        <v>#VALUE!</v>
      </c>
      <c r="E1944" s="15"/>
      <c r="F1944" s="90"/>
      <c r="J1944" s="58"/>
      <c r="K1944" s="58"/>
      <c r="L1944" s="19"/>
      <c r="M1944" s="95"/>
      <c r="O1944"/>
      <c r="S1944" s="22"/>
      <c r="T1944" s="98"/>
      <c r="U1944" s="13" t="e">
        <f>VLOOKUP(AF1944, method!$A$1:$B$15, 2, 0)</f>
        <v>#N/A</v>
      </c>
      <c r="W1944" s="19"/>
      <c r="AA1944" s="39"/>
      <c r="AB1944" s="35"/>
      <c r="AE1944" s="38"/>
    </row>
    <row r="1945" spans="1:31" hidden="1" x14ac:dyDescent="0.25">
      <c r="A1945" s="26"/>
      <c r="B1945" s="22"/>
      <c r="C1945" t="s">
        <v>1305</v>
      </c>
      <c r="D1945" t="e">
        <f t="shared" ref="D1945:D2008" si="8">IF(H1945&gt;G1945,C1945-0.2*INT((H1945-G1945)/4),IF(H1945&lt;G1945,C1945+0.2*INT((G1945-H1945)/4),C1945)) + ROUND((N1945-O1945)/3,0)*0.1</f>
        <v>#VALUE!</v>
      </c>
      <c r="E1945" s="15"/>
      <c r="F1945" s="90"/>
      <c r="J1945" s="58"/>
      <c r="K1945" s="58"/>
      <c r="L1945" s="19"/>
      <c r="M1945" s="95"/>
      <c r="O1945"/>
      <c r="S1945" s="22"/>
      <c r="T1945" s="98"/>
      <c r="U1945" s="13" t="e">
        <f>VLOOKUP(AF1945, method!$A$1:$B$15, 2, 0)</f>
        <v>#N/A</v>
      </c>
      <c r="W1945" s="19"/>
      <c r="AA1945" s="39"/>
      <c r="AB1945" s="35"/>
      <c r="AE1945" s="38"/>
    </row>
    <row r="1946" spans="1:31" hidden="1" x14ac:dyDescent="0.25">
      <c r="A1946" s="26"/>
      <c r="B1946" s="22"/>
      <c r="C1946" t="s">
        <v>1305</v>
      </c>
      <c r="D1946" t="e">
        <f t="shared" si="8"/>
        <v>#VALUE!</v>
      </c>
      <c r="E1946" s="15"/>
      <c r="F1946" s="90"/>
      <c r="J1946" s="58"/>
      <c r="K1946" s="58"/>
      <c r="L1946" s="19"/>
      <c r="M1946" s="95"/>
      <c r="O1946"/>
      <c r="S1946" s="22"/>
      <c r="T1946" s="98"/>
      <c r="U1946" s="13" t="e">
        <f>VLOOKUP(AF1946, method!$A$1:$B$15, 2, 0)</f>
        <v>#N/A</v>
      </c>
      <c r="W1946" s="19"/>
      <c r="AA1946" s="39"/>
      <c r="AB1946" s="35"/>
      <c r="AE1946" s="38"/>
    </row>
    <row r="1947" spans="1:31" hidden="1" x14ac:dyDescent="0.25">
      <c r="A1947" s="26"/>
      <c r="B1947" s="22"/>
      <c r="C1947" t="s">
        <v>1305</v>
      </c>
      <c r="D1947" t="e">
        <f t="shared" si="8"/>
        <v>#VALUE!</v>
      </c>
      <c r="E1947" s="15"/>
      <c r="F1947" s="90"/>
      <c r="J1947" s="58"/>
      <c r="K1947" s="58"/>
      <c r="L1947" s="19"/>
      <c r="M1947" s="95"/>
      <c r="O1947"/>
      <c r="S1947" s="22"/>
      <c r="T1947" s="98"/>
      <c r="U1947" s="13" t="e">
        <f>VLOOKUP(AF1947, method!$A$1:$B$15, 2, 0)</f>
        <v>#N/A</v>
      </c>
      <c r="W1947" s="19"/>
      <c r="AA1947" s="39"/>
      <c r="AB1947" s="35"/>
      <c r="AE1947" s="38"/>
    </row>
    <row r="1948" spans="1:31" hidden="1" x14ac:dyDescent="0.25">
      <c r="A1948" s="26"/>
      <c r="B1948" s="22"/>
      <c r="C1948" t="s">
        <v>1305</v>
      </c>
      <c r="D1948" t="e">
        <f t="shared" si="8"/>
        <v>#VALUE!</v>
      </c>
      <c r="E1948" s="15"/>
      <c r="F1948" s="90"/>
      <c r="J1948" s="58"/>
      <c r="K1948" s="58"/>
      <c r="L1948" s="19"/>
      <c r="M1948" s="95"/>
      <c r="O1948"/>
      <c r="S1948" s="22"/>
      <c r="T1948" s="98"/>
      <c r="U1948" s="13" t="e">
        <f>VLOOKUP(AF1948, method!$A$1:$B$15, 2, 0)</f>
        <v>#N/A</v>
      </c>
      <c r="W1948" s="19"/>
      <c r="AA1948" s="39"/>
      <c r="AB1948" s="35"/>
      <c r="AE1948" s="38"/>
    </row>
    <row r="1949" spans="1:31" hidden="1" x14ac:dyDescent="0.25">
      <c r="A1949" s="26"/>
      <c r="B1949" s="22"/>
      <c r="C1949" t="s">
        <v>1305</v>
      </c>
      <c r="D1949" t="e">
        <f t="shared" si="8"/>
        <v>#VALUE!</v>
      </c>
      <c r="E1949" s="15"/>
      <c r="F1949" s="90"/>
      <c r="J1949" s="58"/>
      <c r="K1949" s="58"/>
      <c r="L1949" s="19"/>
      <c r="M1949" s="95"/>
      <c r="O1949"/>
      <c r="S1949" s="22"/>
      <c r="T1949" s="98"/>
      <c r="U1949" s="13" t="e">
        <f>VLOOKUP(AF1949, method!$A$1:$B$15, 2, 0)</f>
        <v>#N/A</v>
      </c>
      <c r="W1949" s="19"/>
      <c r="AA1949" s="39"/>
      <c r="AB1949" s="35"/>
      <c r="AE1949" s="38"/>
    </row>
    <row r="1950" spans="1:31" hidden="1" x14ac:dyDescent="0.25">
      <c r="A1950" s="26"/>
      <c r="B1950" s="22"/>
      <c r="C1950" t="s">
        <v>1305</v>
      </c>
      <c r="D1950" t="e">
        <f t="shared" si="8"/>
        <v>#VALUE!</v>
      </c>
      <c r="E1950" s="15"/>
      <c r="F1950" s="90"/>
      <c r="J1950" s="58"/>
      <c r="K1950" s="58"/>
      <c r="L1950" s="19"/>
      <c r="M1950" s="95"/>
      <c r="O1950"/>
      <c r="S1950" s="22"/>
      <c r="T1950" s="98"/>
      <c r="U1950" s="13" t="e">
        <f>VLOOKUP(AF1950, method!$A$1:$B$15, 2, 0)</f>
        <v>#N/A</v>
      </c>
      <c r="W1950" s="19"/>
      <c r="AA1950" s="39"/>
      <c r="AB1950" s="35"/>
      <c r="AE1950" s="38"/>
    </row>
    <row r="1951" spans="1:31" hidden="1" x14ac:dyDescent="0.25">
      <c r="A1951" s="26"/>
      <c r="B1951" s="22"/>
      <c r="C1951" t="s">
        <v>1305</v>
      </c>
      <c r="D1951" t="e">
        <f t="shared" si="8"/>
        <v>#VALUE!</v>
      </c>
      <c r="E1951" s="15"/>
      <c r="F1951" s="90"/>
      <c r="J1951" s="58"/>
      <c r="K1951" s="58"/>
      <c r="L1951" s="19"/>
      <c r="M1951" s="95"/>
      <c r="O1951"/>
      <c r="S1951" s="22"/>
      <c r="T1951" s="98"/>
      <c r="U1951" s="13" t="e">
        <f>VLOOKUP(AF1951, method!$A$1:$B$15, 2, 0)</f>
        <v>#N/A</v>
      </c>
      <c r="W1951" s="19"/>
      <c r="AA1951" s="39"/>
      <c r="AB1951" s="35"/>
      <c r="AE1951" s="38"/>
    </row>
    <row r="1952" spans="1:31" hidden="1" x14ac:dyDescent="0.25">
      <c r="A1952" s="26"/>
      <c r="B1952" s="22"/>
      <c r="C1952" t="s">
        <v>1305</v>
      </c>
      <c r="D1952" t="e">
        <f t="shared" si="8"/>
        <v>#VALUE!</v>
      </c>
      <c r="E1952" s="15"/>
      <c r="F1952" s="90"/>
      <c r="J1952" s="58"/>
      <c r="K1952" s="58"/>
      <c r="L1952" s="19"/>
      <c r="M1952" s="95"/>
      <c r="O1952"/>
      <c r="S1952" s="22"/>
      <c r="T1952" s="98"/>
      <c r="U1952" s="13" t="e">
        <f>VLOOKUP(AF1952, method!$A$1:$B$15, 2, 0)</f>
        <v>#N/A</v>
      </c>
      <c r="W1952" s="19"/>
      <c r="AA1952" s="39"/>
      <c r="AB1952" s="35"/>
      <c r="AE1952" s="38"/>
    </row>
    <row r="1953" spans="1:31" hidden="1" x14ac:dyDescent="0.25">
      <c r="A1953" s="26"/>
      <c r="B1953" s="22"/>
      <c r="C1953" t="s">
        <v>1305</v>
      </c>
      <c r="D1953" t="e">
        <f t="shared" si="8"/>
        <v>#VALUE!</v>
      </c>
      <c r="E1953" s="15"/>
      <c r="F1953" s="90"/>
      <c r="J1953" s="58"/>
      <c r="K1953" s="58"/>
      <c r="L1953" s="19"/>
      <c r="M1953" s="95"/>
      <c r="O1953"/>
      <c r="S1953" s="22"/>
      <c r="T1953" s="98"/>
      <c r="U1953" s="13" t="e">
        <f>VLOOKUP(AF1953, method!$A$1:$B$15, 2, 0)</f>
        <v>#N/A</v>
      </c>
      <c r="W1953" s="19"/>
      <c r="AA1953" s="39"/>
      <c r="AB1953" s="35"/>
      <c r="AE1953" s="38"/>
    </row>
    <row r="1954" spans="1:31" hidden="1" x14ac:dyDescent="0.25">
      <c r="A1954" s="26"/>
      <c r="B1954" s="22"/>
      <c r="C1954" t="s">
        <v>1305</v>
      </c>
      <c r="D1954" t="e">
        <f t="shared" si="8"/>
        <v>#VALUE!</v>
      </c>
      <c r="E1954" s="15"/>
      <c r="F1954" s="90"/>
      <c r="J1954" s="58"/>
      <c r="K1954" s="58"/>
      <c r="L1954" s="19"/>
      <c r="M1954" s="95"/>
      <c r="O1954"/>
      <c r="S1954" s="22"/>
      <c r="T1954" s="98"/>
      <c r="U1954" s="13" t="e">
        <f>VLOOKUP(AF1954, method!$A$1:$B$15, 2, 0)</f>
        <v>#N/A</v>
      </c>
      <c r="W1954" s="19"/>
      <c r="AA1954" s="39"/>
      <c r="AB1954" s="35"/>
      <c r="AE1954" s="38"/>
    </row>
    <row r="1955" spans="1:31" hidden="1" x14ac:dyDescent="0.25">
      <c r="A1955" s="26"/>
      <c r="B1955" s="22"/>
      <c r="C1955" t="s">
        <v>1305</v>
      </c>
      <c r="D1955" t="e">
        <f t="shared" si="8"/>
        <v>#VALUE!</v>
      </c>
      <c r="E1955" s="15"/>
      <c r="F1955" s="90"/>
      <c r="J1955" s="58"/>
      <c r="K1955" s="58"/>
      <c r="L1955" s="19"/>
      <c r="M1955" s="95"/>
      <c r="O1955"/>
      <c r="S1955" s="22"/>
      <c r="T1955" s="98"/>
      <c r="U1955" s="13" t="e">
        <f>VLOOKUP(AF1955, method!$A$1:$B$15, 2, 0)</f>
        <v>#N/A</v>
      </c>
      <c r="W1955" s="19"/>
      <c r="AA1955" s="39"/>
      <c r="AB1955" s="35"/>
      <c r="AE1955" s="38"/>
    </row>
    <row r="1956" spans="1:31" hidden="1" x14ac:dyDescent="0.25">
      <c r="A1956" s="26"/>
      <c r="B1956" s="22"/>
      <c r="C1956" t="s">
        <v>1305</v>
      </c>
      <c r="D1956" t="e">
        <f t="shared" si="8"/>
        <v>#VALUE!</v>
      </c>
      <c r="E1956" s="15"/>
      <c r="F1956" s="90"/>
      <c r="J1956" s="58"/>
      <c r="K1956" s="58"/>
      <c r="L1956" s="19"/>
      <c r="M1956" s="95"/>
      <c r="O1956"/>
      <c r="S1956" s="22"/>
      <c r="T1956" s="98"/>
      <c r="U1956" s="13" t="e">
        <f>VLOOKUP(AF1956, method!$A$1:$B$15, 2, 0)</f>
        <v>#N/A</v>
      </c>
      <c r="W1956" s="19"/>
      <c r="AA1956" s="39"/>
      <c r="AB1956" s="35"/>
      <c r="AE1956" s="38"/>
    </row>
    <row r="1957" spans="1:31" hidden="1" x14ac:dyDescent="0.25">
      <c r="A1957" s="26"/>
      <c r="B1957" s="22"/>
      <c r="C1957" t="s">
        <v>1305</v>
      </c>
      <c r="D1957" t="e">
        <f t="shared" si="8"/>
        <v>#VALUE!</v>
      </c>
      <c r="E1957" s="15"/>
      <c r="F1957" s="90"/>
      <c r="J1957" s="58"/>
      <c r="K1957" s="58"/>
      <c r="L1957" s="19"/>
      <c r="M1957" s="95"/>
      <c r="O1957"/>
      <c r="S1957" s="22"/>
      <c r="T1957" s="98"/>
      <c r="U1957" s="13" t="e">
        <f>VLOOKUP(AF1957, method!$A$1:$B$15, 2, 0)</f>
        <v>#N/A</v>
      </c>
      <c r="W1957" s="19"/>
      <c r="AA1957" s="39"/>
      <c r="AB1957" s="35"/>
      <c r="AE1957" s="38"/>
    </row>
    <row r="1958" spans="1:31" hidden="1" x14ac:dyDescent="0.25">
      <c r="A1958" s="26"/>
      <c r="B1958" s="22"/>
      <c r="C1958" t="s">
        <v>1305</v>
      </c>
      <c r="D1958" t="e">
        <f t="shared" si="8"/>
        <v>#VALUE!</v>
      </c>
      <c r="E1958" s="15"/>
      <c r="F1958" s="90"/>
      <c r="J1958" s="58"/>
      <c r="K1958" s="58"/>
      <c r="L1958" s="19"/>
      <c r="M1958" s="95"/>
      <c r="O1958"/>
      <c r="S1958" s="22"/>
      <c r="T1958" s="98"/>
      <c r="U1958" s="13" t="e">
        <f>VLOOKUP(AF1958, method!$A$1:$B$15, 2, 0)</f>
        <v>#N/A</v>
      </c>
      <c r="W1958" s="19"/>
      <c r="AA1958" s="39"/>
      <c r="AB1958" s="35"/>
      <c r="AE1958" s="38"/>
    </row>
    <row r="1959" spans="1:31" hidden="1" x14ac:dyDescent="0.25">
      <c r="A1959" s="26"/>
      <c r="B1959" s="22"/>
      <c r="C1959" t="s">
        <v>1305</v>
      </c>
      <c r="D1959" t="e">
        <f t="shared" si="8"/>
        <v>#VALUE!</v>
      </c>
      <c r="E1959" s="15"/>
      <c r="F1959" s="90"/>
      <c r="J1959" s="58"/>
      <c r="K1959" s="58"/>
      <c r="L1959" s="19"/>
      <c r="M1959" s="95"/>
      <c r="O1959"/>
      <c r="S1959" s="22"/>
      <c r="T1959" s="98"/>
      <c r="U1959" s="13" t="e">
        <f>VLOOKUP(AF1959, method!$A$1:$B$15, 2, 0)</f>
        <v>#N/A</v>
      </c>
      <c r="W1959" s="19"/>
      <c r="AA1959" s="39"/>
      <c r="AB1959" s="35"/>
      <c r="AE1959" s="38"/>
    </row>
    <row r="1960" spans="1:31" hidden="1" x14ac:dyDescent="0.25">
      <c r="A1960" s="26"/>
      <c r="B1960" s="22"/>
      <c r="C1960" t="s">
        <v>1305</v>
      </c>
      <c r="D1960" t="e">
        <f t="shared" si="8"/>
        <v>#VALUE!</v>
      </c>
      <c r="E1960" s="15"/>
      <c r="F1960" s="90"/>
      <c r="J1960" s="58"/>
      <c r="K1960" s="58"/>
      <c r="L1960" s="19"/>
      <c r="M1960" s="95"/>
      <c r="O1960"/>
      <c r="S1960" s="22"/>
      <c r="T1960" s="98"/>
      <c r="U1960" s="13" t="e">
        <f>VLOOKUP(AF1960, method!$A$1:$B$15, 2, 0)</f>
        <v>#N/A</v>
      </c>
      <c r="W1960" s="19"/>
      <c r="AA1960" s="39"/>
      <c r="AB1960" s="35"/>
      <c r="AE1960" s="38"/>
    </row>
    <row r="1961" spans="1:31" hidden="1" x14ac:dyDescent="0.25">
      <c r="A1961" s="26"/>
      <c r="B1961" s="22"/>
      <c r="C1961" t="s">
        <v>1305</v>
      </c>
      <c r="D1961" t="e">
        <f t="shared" si="8"/>
        <v>#VALUE!</v>
      </c>
      <c r="E1961" s="15"/>
      <c r="F1961" s="90"/>
      <c r="J1961" s="58"/>
      <c r="K1961" s="58"/>
      <c r="L1961" s="19"/>
      <c r="M1961" s="95"/>
      <c r="O1961"/>
      <c r="S1961" s="22"/>
      <c r="T1961" s="98"/>
      <c r="U1961" s="13" t="e">
        <f>VLOOKUP(AF1961, method!$A$1:$B$15, 2, 0)</f>
        <v>#N/A</v>
      </c>
      <c r="W1961" s="19"/>
      <c r="AA1961" s="39"/>
      <c r="AB1961" s="35"/>
      <c r="AE1961" s="38"/>
    </row>
    <row r="1962" spans="1:31" hidden="1" x14ac:dyDescent="0.25">
      <c r="A1962" s="26"/>
      <c r="B1962" s="22"/>
      <c r="C1962" t="s">
        <v>1305</v>
      </c>
      <c r="D1962" t="e">
        <f t="shared" si="8"/>
        <v>#VALUE!</v>
      </c>
      <c r="E1962" s="15"/>
      <c r="F1962" s="90"/>
      <c r="J1962" s="58"/>
      <c r="K1962" s="58"/>
      <c r="L1962" s="19"/>
      <c r="M1962" s="95"/>
      <c r="O1962"/>
      <c r="S1962" s="22"/>
      <c r="T1962" s="98"/>
      <c r="U1962" s="13" t="e">
        <f>VLOOKUP(AF1962, method!$A$1:$B$15, 2, 0)</f>
        <v>#N/A</v>
      </c>
      <c r="W1962" s="19"/>
      <c r="AA1962" s="39"/>
      <c r="AB1962" s="35"/>
      <c r="AE1962" s="38"/>
    </row>
    <row r="1963" spans="1:31" hidden="1" x14ac:dyDescent="0.25">
      <c r="A1963" s="26"/>
      <c r="B1963" s="22"/>
      <c r="C1963" t="s">
        <v>1305</v>
      </c>
      <c r="D1963" t="e">
        <f t="shared" si="8"/>
        <v>#VALUE!</v>
      </c>
      <c r="E1963" s="15"/>
      <c r="F1963" s="90"/>
      <c r="J1963" s="58"/>
      <c r="K1963" s="58"/>
      <c r="L1963" s="19"/>
      <c r="M1963" s="95"/>
      <c r="O1963"/>
      <c r="S1963" s="22"/>
      <c r="T1963" s="98"/>
      <c r="U1963" s="13" t="e">
        <f>VLOOKUP(AF1963, method!$A$1:$B$15, 2, 0)</f>
        <v>#N/A</v>
      </c>
      <c r="W1963" s="19"/>
      <c r="AA1963" s="39"/>
      <c r="AB1963" s="35"/>
      <c r="AE1963" s="38"/>
    </row>
    <row r="1964" spans="1:31" hidden="1" x14ac:dyDescent="0.25">
      <c r="A1964" s="26"/>
      <c r="B1964" s="22"/>
      <c r="C1964" t="s">
        <v>1305</v>
      </c>
      <c r="D1964" t="e">
        <f t="shared" si="8"/>
        <v>#VALUE!</v>
      </c>
      <c r="E1964" s="15"/>
      <c r="F1964" s="90"/>
      <c r="J1964" s="58"/>
      <c r="K1964" s="58"/>
      <c r="L1964" s="19"/>
      <c r="M1964" s="95"/>
      <c r="O1964"/>
      <c r="S1964" s="22"/>
      <c r="T1964" s="98"/>
      <c r="U1964" s="13" t="e">
        <f>VLOOKUP(AF1964, method!$A$1:$B$15, 2, 0)</f>
        <v>#N/A</v>
      </c>
      <c r="W1964" s="19"/>
      <c r="AA1964" s="39"/>
      <c r="AB1964" s="35"/>
      <c r="AE1964" s="38"/>
    </row>
    <row r="1965" spans="1:31" hidden="1" x14ac:dyDescent="0.25">
      <c r="A1965" s="26"/>
      <c r="B1965" s="22"/>
      <c r="C1965" t="s">
        <v>1305</v>
      </c>
      <c r="D1965" t="e">
        <f t="shared" si="8"/>
        <v>#VALUE!</v>
      </c>
      <c r="E1965" s="15"/>
      <c r="F1965" s="90"/>
      <c r="J1965" s="58"/>
      <c r="K1965" s="58"/>
      <c r="L1965" s="19"/>
      <c r="M1965" s="95"/>
      <c r="O1965"/>
      <c r="S1965" s="22"/>
      <c r="T1965" s="98"/>
      <c r="U1965" s="13" t="e">
        <f>VLOOKUP(AF1965, method!$A$1:$B$15, 2, 0)</f>
        <v>#N/A</v>
      </c>
      <c r="W1965" s="19"/>
      <c r="AA1965" s="39"/>
      <c r="AB1965" s="35"/>
      <c r="AE1965" s="38"/>
    </row>
    <row r="1966" spans="1:31" hidden="1" x14ac:dyDescent="0.25">
      <c r="A1966" s="26"/>
      <c r="B1966" s="22"/>
      <c r="C1966" t="s">
        <v>1305</v>
      </c>
      <c r="D1966" t="e">
        <f t="shared" si="8"/>
        <v>#VALUE!</v>
      </c>
      <c r="E1966" s="15"/>
      <c r="F1966" s="90"/>
      <c r="J1966" s="58"/>
      <c r="K1966" s="58"/>
      <c r="L1966" s="19"/>
      <c r="M1966" s="95"/>
      <c r="O1966"/>
      <c r="S1966" s="22"/>
      <c r="T1966" s="98"/>
      <c r="U1966" s="13" t="e">
        <f>VLOOKUP(AF1966, method!$A$1:$B$15, 2, 0)</f>
        <v>#N/A</v>
      </c>
      <c r="W1966" s="19"/>
      <c r="AA1966" s="39"/>
      <c r="AB1966" s="35"/>
      <c r="AE1966" s="38"/>
    </row>
    <row r="1967" spans="1:31" hidden="1" x14ac:dyDescent="0.25">
      <c r="A1967" s="26"/>
      <c r="B1967" s="22"/>
      <c r="C1967" t="s">
        <v>1305</v>
      </c>
      <c r="D1967" t="e">
        <f t="shared" si="8"/>
        <v>#VALUE!</v>
      </c>
      <c r="E1967" s="15"/>
      <c r="F1967" s="90"/>
      <c r="J1967" s="58"/>
      <c r="K1967" s="58"/>
      <c r="L1967" s="19"/>
      <c r="M1967" s="95"/>
      <c r="O1967"/>
      <c r="S1967" s="22"/>
      <c r="T1967" s="98"/>
      <c r="U1967" s="13" t="e">
        <f>VLOOKUP(AF1967, method!$A$1:$B$15, 2, 0)</f>
        <v>#N/A</v>
      </c>
      <c r="W1967" s="19"/>
      <c r="AA1967" s="39"/>
      <c r="AB1967" s="35"/>
      <c r="AE1967" s="38"/>
    </row>
    <row r="1968" spans="1:31" hidden="1" x14ac:dyDescent="0.25">
      <c r="A1968" s="26"/>
      <c r="B1968" s="22"/>
      <c r="C1968" t="s">
        <v>1305</v>
      </c>
      <c r="D1968" t="e">
        <f t="shared" si="8"/>
        <v>#VALUE!</v>
      </c>
      <c r="E1968" s="15"/>
      <c r="F1968" s="90"/>
      <c r="J1968" s="58"/>
      <c r="K1968" s="58"/>
      <c r="L1968" s="19"/>
      <c r="M1968" s="95"/>
      <c r="O1968"/>
      <c r="S1968" s="22"/>
      <c r="T1968" s="98"/>
      <c r="U1968" s="13" t="e">
        <f>VLOOKUP(AF1968, method!$A$1:$B$15, 2, 0)</f>
        <v>#N/A</v>
      </c>
      <c r="W1968" s="19"/>
      <c r="AA1968" s="39"/>
      <c r="AB1968" s="35"/>
      <c r="AE1968" s="38"/>
    </row>
    <row r="1969" spans="1:31" hidden="1" x14ac:dyDescent="0.25">
      <c r="A1969" s="26"/>
      <c r="B1969" s="22"/>
      <c r="C1969" t="s">
        <v>1305</v>
      </c>
      <c r="D1969" t="e">
        <f t="shared" si="8"/>
        <v>#VALUE!</v>
      </c>
      <c r="E1969" s="15"/>
      <c r="F1969" s="90"/>
      <c r="J1969" s="58"/>
      <c r="K1969" s="58"/>
      <c r="L1969" s="19"/>
      <c r="M1969" s="95"/>
      <c r="O1969"/>
      <c r="S1969" s="22"/>
      <c r="T1969" s="98"/>
      <c r="U1969" s="13" t="e">
        <f>VLOOKUP(AF1969, method!$A$1:$B$15, 2, 0)</f>
        <v>#N/A</v>
      </c>
      <c r="W1969" s="19"/>
      <c r="AA1969" s="39"/>
      <c r="AB1969" s="35"/>
      <c r="AE1969" s="38"/>
    </row>
    <row r="1970" spans="1:31" hidden="1" x14ac:dyDescent="0.25">
      <c r="A1970" s="26"/>
      <c r="B1970" s="22"/>
      <c r="C1970" t="s">
        <v>1305</v>
      </c>
      <c r="D1970" t="e">
        <f t="shared" si="8"/>
        <v>#VALUE!</v>
      </c>
      <c r="E1970" s="15"/>
      <c r="F1970" s="90"/>
      <c r="J1970" s="58"/>
      <c r="K1970" s="58"/>
      <c r="L1970" s="19"/>
      <c r="M1970" s="95"/>
      <c r="O1970"/>
      <c r="S1970" s="22"/>
      <c r="T1970" s="98"/>
      <c r="U1970" s="13" t="e">
        <f>VLOOKUP(AF1970, method!$A$1:$B$15, 2, 0)</f>
        <v>#N/A</v>
      </c>
      <c r="W1970" s="19"/>
      <c r="AA1970" s="39"/>
      <c r="AB1970" s="35"/>
      <c r="AE1970" s="38"/>
    </row>
    <row r="1971" spans="1:31" hidden="1" x14ac:dyDescent="0.25">
      <c r="A1971" s="26"/>
      <c r="B1971" s="22"/>
      <c r="C1971" t="s">
        <v>1305</v>
      </c>
      <c r="D1971" t="e">
        <f t="shared" si="8"/>
        <v>#VALUE!</v>
      </c>
      <c r="E1971" s="15"/>
      <c r="F1971" s="90"/>
      <c r="J1971" s="58"/>
      <c r="K1971" s="58"/>
      <c r="L1971" s="19"/>
      <c r="M1971" s="95"/>
      <c r="O1971"/>
      <c r="S1971" s="22"/>
      <c r="T1971" s="98"/>
      <c r="U1971" s="13" t="e">
        <f>VLOOKUP(AF1971, method!$A$1:$B$15, 2, 0)</f>
        <v>#N/A</v>
      </c>
      <c r="W1971" s="19"/>
      <c r="AA1971" s="39"/>
      <c r="AB1971" s="35"/>
      <c r="AE1971" s="38"/>
    </row>
    <row r="1972" spans="1:31" hidden="1" x14ac:dyDescent="0.25">
      <c r="A1972" s="26"/>
      <c r="B1972" s="22"/>
      <c r="C1972" t="s">
        <v>1305</v>
      </c>
      <c r="D1972" t="e">
        <f t="shared" si="8"/>
        <v>#VALUE!</v>
      </c>
      <c r="E1972" s="15"/>
      <c r="F1972" s="90"/>
      <c r="J1972" s="58"/>
      <c r="K1972" s="58"/>
      <c r="L1972" s="19"/>
      <c r="M1972" s="95"/>
      <c r="O1972"/>
      <c r="S1972" s="22"/>
      <c r="T1972" s="98"/>
      <c r="U1972" s="13" t="e">
        <f>VLOOKUP(AF1972, method!$A$1:$B$15, 2, 0)</f>
        <v>#N/A</v>
      </c>
      <c r="W1972" s="19"/>
      <c r="AA1972" s="39"/>
      <c r="AB1972" s="35"/>
      <c r="AE1972" s="38"/>
    </row>
    <row r="1973" spans="1:31" hidden="1" x14ac:dyDescent="0.25">
      <c r="A1973" s="26"/>
      <c r="B1973" s="22"/>
      <c r="C1973" t="s">
        <v>1305</v>
      </c>
      <c r="D1973" t="e">
        <f t="shared" si="8"/>
        <v>#VALUE!</v>
      </c>
      <c r="E1973" s="15"/>
      <c r="F1973" s="90"/>
      <c r="J1973" s="58"/>
      <c r="K1973" s="58"/>
      <c r="L1973" s="19"/>
      <c r="M1973" s="95"/>
      <c r="O1973"/>
      <c r="S1973" s="22"/>
      <c r="T1973" s="98"/>
      <c r="U1973" s="13" t="e">
        <f>VLOOKUP(AF1973, method!$A$1:$B$15, 2, 0)</f>
        <v>#N/A</v>
      </c>
      <c r="W1973" s="19"/>
      <c r="AA1973" s="39"/>
      <c r="AB1973" s="35"/>
      <c r="AE1973" s="38"/>
    </row>
    <row r="1974" spans="1:31" hidden="1" x14ac:dyDescent="0.25">
      <c r="A1974" s="26"/>
      <c r="B1974" s="22"/>
      <c r="C1974" t="s">
        <v>1305</v>
      </c>
      <c r="D1974" t="e">
        <f t="shared" si="8"/>
        <v>#VALUE!</v>
      </c>
      <c r="E1974" s="15"/>
      <c r="F1974" s="90"/>
      <c r="J1974" s="58"/>
      <c r="K1974" s="58"/>
      <c r="L1974" s="19"/>
      <c r="M1974" s="95"/>
      <c r="O1974"/>
      <c r="S1974" s="22"/>
      <c r="T1974" s="98"/>
      <c r="U1974" s="13" t="e">
        <f>VLOOKUP(AF1974, method!$A$1:$B$15, 2, 0)</f>
        <v>#N/A</v>
      </c>
      <c r="W1974" s="19"/>
      <c r="AA1974" s="39"/>
      <c r="AB1974" s="35"/>
      <c r="AE1974" s="38"/>
    </row>
    <row r="1975" spans="1:31" hidden="1" x14ac:dyDescent="0.25">
      <c r="A1975" s="26"/>
      <c r="B1975" s="22"/>
      <c r="C1975" t="s">
        <v>1305</v>
      </c>
      <c r="D1975" t="e">
        <f t="shared" si="8"/>
        <v>#VALUE!</v>
      </c>
      <c r="E1975" s="15"/>
      <c r="F1975" s="90"/>
      <c r="J1975" s="58"/>
      <c r="K1975" s="58"/>
      <c r="L1975" s="19"/>
      <c r="M1975" s="95"/>
      <c r="O1975"/>
      <c r="S1975" s="22"/>
      <c r="T1975" s="98"/>
      <c r="U1975" s="13" t="e">
        <f>VLOOKUP(AF1975, method!$A$1:$B$15, 2, 0)</f>
        <v>#N/A</v>
      </c>
      <c r="W1975" s="19"/>
      <c r="AA1975" s="39"/>
      <c r="AB1975" s="35"/>
      <c r="AE1975" s="38"/>
    </row>
    <row r="1976" spans="1:31" hidden="1" x14ac:dyDescent="0.25">
      <c r="A1976" s="26"/>
      <c r="B1976" s="22"/>
      <c r="C1976" t="s">
        <v>1305</v>
      </c>
      <c r="D1976" t="e">
        <f t="shared" si="8"/>
        <v>#VALUE!</v>
      </c>
      <c r="E1976" s="15"/>
      <c r="F1976" s="90"/>
      <c r="J1976" s="58"/>
      <c r="K1976" s="58"/>
      <c r="L1976" s="19"/>
      <c r="M1976" s="95"/>
      <c r="O1976"/>
      <c r="S1976" s="22"/>
      <c r="T1976" s="98"/>
      <c r="U1976" s="13" t="e">
        <f>VLOOKUP(AF1976, method!$A$1:$B$15, 2, 0)</f>
        <v>#N/A</v>
      </c>
      <c r="W1976" s="19"/>
      <c r="AA1976" s="39"/>
      <c r="AB1976" s="35"/>
      <c r="AE1976" s="38"/>
    </row>
    <row r="1977" spans="1:31" hidden="1" x14ac:dyDescent="0.25">
      <c r="A1977" s="26"/>
      <c r="B1977" s="22"/>
      <c r="C1977" t="s">
        <v>1305</v>
      </c>
      <c r="D1977" t="e">
        <f t="shared" si="8"/>
        <v>#VALUE!</v>
      </c>
      <c r="E1977" s="15"/>
      <c r="F1977" s="90"/>
      <c r="J1977" s="58"/>
      <c r="K1977" s="58"/>
      <c r="L1977" s="19"/>
      <c r="M1977" s="95"/>
      <c r="O1977"/>
      <c r="S1977" s="22"/>
      <c r="T1977" s="98"/>
      <c r="U1977" s="13" t="e">
        <f>VLOOKUP(AF1977, method!$A$1:$B$15, 2, 0)</f>
        <v>#N/A</v>
      </c>
      <c r="W1977" s="19"/>
      <c r="AA1977" s="39"/>
      <c r="AB1977" s="35"/>
      <c r="AE1977" s="38"/>
    </row>
    <row r="1978" spans="1:31" hidden="1" x14ac:dyDescent="0.25">
      <c r="A1978" s="26"/>
      <c r="B1978" s="22"/>
      <c r="C1978" t="s">
        <v>1305</v>
      </c>
      <c r="D1978" t="e">
        <f t="shared" si="8"/>
        <v>#VALUE!</v>
      </c>
      <c r="E1978" s="15"/>
      <c r="F1978" s="90"/>
      <c r="J1978" s="58"/>
      <c r="K1978" s="58"/>
      <c r="L1978" s="19"/>
      <c r="M1978" s="95"/>
      <c r="O1978"/>
      <c r="S1978" s="22"/>
      <c r="T1978" s="98"/>
      <c r="U1978" s="13" t="e">
        <f>VLOOKUP(AF1978, method!$A$1:$B$15, 2, 0)</f>
        <v>#N/A</v>
      </c>
      <c r="W1978" s="19"/>
      <c r="AA1978" s="39"/>
      <c r="AB1978" s="35"/>
      <c r="AE1978" s="38"/>
    </row>
    <row r="1979" spans="1:31" hidden="1" x14ac:dyDescent="0.25">
      <c r="A1979" s="26"/>
      <c r="B1979" s="22"/>
      <c r="C1979" t="s">
        <v>1305</v>
      </c>
      <c r="D1979" t="e">
        <f t="shared" si="8"/>
        <v>#VALUE!</v>
      </c>
      <c r="E1979" s="15"/>
      <c r="F1979" s="90"/>
      <c r="J1979" s="58"/>
      <c r="K1979" s="58"/>
      <c r="L1979" s="19"/>
      <c r="M1979" s="95"/>
      <c r="O1979"/>
      <c r="S1979" s="22"/>
      <c r="T1979" s="98"/>
      <c r="U1979" s="13" t="e">
        <f>VLOOKUP(AF1979, method!$A$1:$B$15, 2, 0)</f>
        <v>#N/A</v>
      </c>
      <c r="W1979" s="19"/>
      <c r="AA1979" s="39"/>
      <c r="AB1979" s="35"/>
      <c r="AE1979" s="38"/>
    </row>
    <row r="1980" spans="1:31" hidden="1" x14ac:dyDescent="0.25">
      <c r="A1980" s="26"/>
      <c r="B1980" s="22"/>
      <c r="C1980" t="s">
        <v>1305</v>
      </c>
      <c r="D1980" t="e">
        <f t="shared" si="8"/>
        <v>#VALUE!</v>
      </c>
      <c r="E1980" s="15"/>
      <c r="F1980" s="90"/>
      <c r="J1980" s="58"/>
      <c r="K1980" s="58"/>
      <c r="L1980" s="19"/>
      <c r="M1980" s="95"/>
      <c r="O1980"/>
      <c r="S1980" s="22"/>
      <c r="T1980" s="98"/>
      <c r="U1980" s="13" t="e">
        <f>VLOOKUP(AF1980, method!$A$1:$B$15, 2, 0)</f>
        <v>#N/A</v>
      </c>
      <c r="W1980" s="19"/>
      <c r="AA1980" s="39"/>
      <c r="AB1980" s="35"/>
      <c r="AE1980" s="38"/>
    </row>
    <row r="1981" spans="1:31" hidden="1" x14ac:dyDescent="0.25">
      <c r="A1981" s="26"/>
      <c r="B1981" s="22"/>
      <c r="C1981" t="s">
        <v>1305</v>
      </c>
      <c r="D1981" t="e">
        <f t="shared" si="8"/>
        <v>#VALUE!</v>
      </c>
      <c r="E1981" s="15"/>
      <c r="F1981" s="90"/>
      <c r="J1981" s="58"/>
      <c r="K1981" s="58"/>
      <c r="L1981" s="19"/>
      <c r="M1981" s="95"/>
      <c r="O1981"/>
      <c r="S1981" s="22"/>
      <c r="T1981" s="98"/>
      <c r="U1981" s="13" t="e">
        <f>VLOOKUP(AF1981, method!$A$1:$B$15, 2, 0)</f>
        <v>#N/A</v>
      </c>
      <c r="W1981" s="19"/>
      <c r="AA1981" s="39"/>
      <c r="AB1981" s="35"/>
      <c r="AE1981" s="38"/>
    </row>
    <row r="1982" spans="1:31" hidden="1" x14ac:dyDescent="0.25">
      <c r="A1982" s="26"/>
      <c r="B1982" s="22"/>
      <c r="C1982" t="s">
        <v>1305</v>
      </c>
      <c r="D1982" t="e">
        <f t="shared" si="8"/>
        <v>#VALUE!</v>
      </c>
      <c r="E1982" s="15"/>
      <c r="F1982" s="90"/>
      <c r="J1982" s="58"/>
      <c r="K1982" s="58"/>
      <c r="L1982" s="19"/>
      <c r="M1982" s="95"/>
      <c r="O1982"/>
      <c r="S1982" s="22"/>
      <c r="T1982" s="98"/>
      <c r="U1982" s="13" t="e">
        <f>VLOOKUP(AF1982, method!$A$1:$B$15, 2, 0)</f>
        <v>#N/A</v>
      </c>
      <c r="W1982" s="19"/>
      <c r="AA1982" s="39"/>
      <c r="AB1982" s="35"/>
      <c r="AE1982" s="38"/>
    </row>
    <row r="1983" spans="1:31" hidden="1" x14ac:dyDescent="0.25">
      <c r="A1983" s="26"/>
      <c r="B1983" s="22"/>
      <c r="C1983" t="s">
        <v>1305</v>
      </c>
      <c r="D1983" t="e">
        <f t="shared" si="8"/>
        <v>#VALUE!</v>
      </c>
      <c r="E1983" s="15"/>
      <c r="F1983" s="90"/>
      <c r="J1983" s="58"/>
      <c r="K1983" s="58"/>
      <c r="L1983" s="19"/>
      <c r="M1983" s="95"/>
      <c r="O1983"/>
      <c r="S1983" s="22"/>
      <c r="T1983" s="98"/>
      <c r="U1983" s="13" t="e">
        <f>VLOOKUP(AF1983, method!$A$1:$B$15, 2, 0)</f>
        <v>#N/A</v>
      </c>
      <c r="W1983" s="19"/>
      <c r="AA1983" s="39"/>
      <c r="AB1983" s="35"/>
      <c r="AE1983" s="38"/>
    </row>
    <row r="1984" spans="1:31" hidden="1" x14ac:dyDescent="0.25">
      <c r="A1984" s="26"/>
      <c r="B1984" s="22"/>
      <c r="C1984" t="s">
        <v>1305</v>
      </c>
      <c r="D1984" t="e">
        <f t="shared" si="8"/>
        <v>#VALUE!</v>
      </c>
      <c r="E1984" s="15"/>
      <c r="F1984" s="90"/>
      <c r="J1984" s="58"/>
      <c r="K1984" s="58"/>
      <c r="L1984" s="19"/>
      <c r="M1984" s="95"/>
      <c r="O1984"/>
      <c r="S1984" s="22"/>
      <c r="T1984" s="98"/>
      <c r="U1984" s="13" t="e">
        <f>VLOOKUP(AF1984, method!$A$1:$B$15, 2, 0)</f>
        <v>#N/A</v>
      </c>
      <c r="W1984" s="19"/>
      <c r="AA1984" s="39"/>
      <c r="AB1984" s="35"/>
      <c r="AE1984" s="38"/>
    </row>
    <row r="1985" spans="1:31" hidden="1" x14ac:dyDescent="0.25">
      <c r="A1985" s="26"/>
      <c r="B1985" s="22"/>
      <c r="C1985" t="s">
        <v>1305</v>
      </c>
      <c r="D1985" t="e">
        <f t="shared" si="8"/>
        <v>#VALUE!</v>
      </c>
      <c r="E1985" s="15"/>
      <c r="F1985" s="90"/>
      <c r="J1985" s="58"/>
      <c r="K1985" s="58"/>
      <c r="L1985" s="19"/>
      <c r="M1985" s="95"/>
      <c r="O1985"/>
      <c r="S1985" s="22"/>
      <c r="T1985" s="98"/>
      <c r="U1985" s="13" t="e">
        <f>VLOOKUP(AF1985, method!$A$1:$B$15, 2, 0)</f>
        <v>#N/A</v>
      </c>
      <c r="W1985" s="19"/>
      <c r="AA1985" s="39"/>
      <c r="AB1985" s="35"/>
      <c r="AE1985" s="38"/>
    </row>
    <row r="1986" spans="1:31" hidden="1" x14ac:dyDescent="0.25">
      <c r="A1986" s="26"/>
      <c r="B1986" s="22"/>
      <c r="C1986" t="s">
        <v>1305</v>
      </c>
      <c r="D1986" t="e">
        <f t="shared" si="8"/>
        <v>#VALUE!</v>
      </c>
      <c r="E1986" s="15"/>
      <c r="F1986" s="90"/>
      <c r="J1986" s="58"/>
      <c r="K1986" s="58"/>
      <c r="L1986" s="19"/>
      <c r="M1986" s="95"/>
      <c r="O1986"/>
      <c r="S1986" s="22"/>
      <c r="T1986" s="98"/>
      <c r="U1986" s="13" t="e">
        <f>VLOOKUP(AF1986, method!$A$1:$B$15, 2, 0)</f>
        <v>#N/A</v>
      </c>
      <c r="W1986" s="19"/>
      <c r="AA1986" s="39"/>
      <c r="AB1986" s="35"/>
      <c r="AE1986" s="38"/>
    </row>
    <row r="1987" spans="1:31" hidden="1" x14ac:dyDescent="0.25">
      <c r="A1987" s="26"/>
      <c r="B1987" s="22"/>
      <c r="C1987" t="s">
        <v>1305</v>
      </c>
      <c r="D1987" t="e">
        <f t="shared" si="8"/>
        <v>#VALUE!</v>
      </c>
      <c r="E1987" s="15"/>
      <c r="F1987" s="90"/>
      <c r="J1987" s="58"/>
      <c r="K1987" s="58"/>
      <c r="L1987" s="19"/>
      <c r="M1987" s="95"/>
      <c r="O1987"/>
      <c r="S1987" s="22"/>
      <c r="T1987" s="98"/>
      <c r="U1987" s="13" t="e">
        <f>VLOOKUP(AF1987, method!$A$1:$B$15, 2, 0)</f>
        <v>#N/A</v>
      </c>
      <c r="W1987" s="19"/>
      <c r="AA1987" s="39"/>
      <c r="AB1987" s="35"/>
      <c r="AE1987" s="38"/>
    </row>
    <row r="1988" spans="1:31" hidden="1" x14ac:dyDescent="0.25">
      <c r="A1988" s="26"/>
      <c r="B1988" s="22"/>
      <c r="C1988" t="s">
        <v>1305</v>
      </c>
      <c r="D1988" t="e">
        <f t="shared" si="8"/>
        <v>#VALUE!</v>
      </c>
      <c r="E1988" s="15"/>
      <c r="F1988" s="90"/>
      <c r="J1988" s="58"/>
      <c r="K1988" s="58"/>
      <c r="L1988" s="19"/>
      <c r="M1988" s="95"/>
      <c r="O1988"/>
      <c r="S1988" s="22"/>
      <c r="T1988" s="98"/>
      <c r="U1988" s="13" t="e">
        <f>VLOOKUP(AF1988, method!$A$1:$B$15, 2, 0)</f>
        <v>#N/A</v>
      </c>
      <c r="W1988" s="19"/>
      <c r="AA1988" s="39"/>
      <c r="AB1988" s="35"/>
      <c r="AE1988" s="38"/>
    </row>
    <row r="1989" spans="1:31" hidden="1" x14ac:dyDescent="0.25">
      <c r="A1989" s="26"/>
      <c r="B1989" s="22"/>
      <c r="C1989" t="s">
        <v>1305</v>
      </c>
      <c r="D1989" t="e">
        <f t="shared" si="8"/>
        <v>#VALUE!</v>
      </c>
      <c r="E1989" s="15"/>
      <c r="F1989" s="90"/>
      <c r="J1989" s="58"/>
      <c r="K1989" s="58"/>
      <c r="L1989" s="19"/>
      <c r="M1989" s="95"/>
      <c r="O1989"/>
      <c r="S1989" s="22"/>
      <c r="T1989" s="98"/>
      <c r="U1989" s="13" t="e">
        <f>VLOOKUP(AF1989, method!$A$1:$B$15, 2, 0)</f>
        <v>#N/A</v>
      </c>
      <c r="W1989" s="19"/>
      <c r="AA1989" s="39"/>
      <c r="AB1989" s="35"/>
      <c r="AE1989" s="38"/>
    </row>
    <row r="1990" spans="1:31" hidden="1" x14ac:dyDescent="0.25">
      <c r="A1990" s="26"/>
      <c r="B1990" s="22"/>
      <c r="C1990" t="s">
        <v>1305</v>
      </c>
      <c r="D1990" t="e">
        <f t="shared" si="8"/>
        <v>#VALUE!</v>
      </c>
      <c r="E1990" s="15"/>
      <c r="F1990" s="90"/>
      <c r="J1990" s="58"/>
      <c r="K1990" s="58"/>
      <c r="L1990" s="19"/>
      <c r="M1990" s="95"/>
      <c r="O1990"/>
      <c r="S1990" s="22"/>
      <c r="T1990" s="98"/>
      <c r="U1990" s="13" t="e">
        <f>VLOOKUP(AF1990, method!$A$1:$B$15, 2, 0)</f>
        <v>#N/A</v>
      </c>
      <c r="W1990" s="19"/>
      <c r="AA1990" s="39"/>
      <c r="AB1990" s="35"/>
      <c r="AE1990" s="38"/>
    </row>
    <row r="1991" spans="1:31" hidden="1" x14ac:dyDescent="0.25">
      <c r="A1991" s="26"/>
      <c r="B1991" s="22"/>
      <c r="C1991" t="s">
        <v>1305</v>
      </c>
      <c r="D1991" t="e">
        <f t="shared" si="8"/>
        <v>#VALUE!</v>
      </c>
      <c r="E1991" s="15"/>
      <c r="F1991" s="90"/>
      <c r="J1991" s="58"/>
      <c r="K1991" s="58"/>
      <c r="L1991" s="19"/>
      <c r="M1991" s="95"/>
      <c r="O1991"/>
      <c r="S1991" s="22"/>
      <c r="T1991" s="98"/>
      <c r="U1991" s="13" t="e">
        <f>VLOOKUP(AF1991, method!$A$1:$B$15, 2, 0)</f>
        <v>#N/A</v>
      </c>
      <c r="W1991" s="19"/>
      <c r="AA1991" s="39"/>
      <c r="AB1991" s="35"/>
      <c r="AE1991" s="38"/>
    </row>
    <row r="1992" spans="1:31" hidden="1" x14ac:dyDescent="0.25">
      <c r="A1992" s="26"/>
      <c r="B1992" s="22"/>
      <c r="C1992" t="s">
        <v>1305</v>
      </c>
      <c r="D1992" t="e">
        <f t="shared" si="8"/>
        <v>#VALUE!</v>
      </c>
      <c r="E1992" s="15"/>
      <c r="F1992" s="90"/>
      <c r="J1992" s="58"/>
      <c r="K1992" s="58"/>
      <c r="L1992" s="19"/>
      <c r="M1992" s="95"/>
      <c r="O1992"/>
      <c r="S1992" s="22"/>
      <c r="T1992" s="98"/>
      <c r="U1992" s="13" t="e">
        <f>VLOOKUP(AF1992, method!$A$1:$B$15, 2, 0)</f>
        <v>#N/A</v>
      </c>
      <c r="W1992" s="19"/>
      <c r="AA1992" s="39"/>
      <c r="AB1992" s="35"/>
      <c r="AE1992" s="38"/>
    </row>
    <row r="1993" spans="1:31" hidden="1" x14ac:dyDescent="0.25">
      <c r="A1993" s="26"/>
      <c r="B1993" s="22"/>
      <c r="C1993" t="s">
        <v>1305</v>
      </c>
      <c r="D1993" t="e">
        <f t="shared" si="8"/>
        <v>#VALUE!</v>
      </c>
      <c r="E1993" s="15"/>
      <c r="F1993" s="90"/>
      <c r="J1993" s="58"/>
      <c r="K1993" s="58"/>
      <c r="L1993" s="19"/>
      <c r="M1993" s="95"/>
      <c r="O1993"/>
      <c r="S1993" s="22"/>
      <c r="T1993" s="98"/>
      <c r="U1993" s="13" t="e">
        <f>VLOOKUP(AF1993, method!$A$1:$B$15, 2, 0)</f>
        <v>#N/A</v>
      </c>
      <c r="W1993" s="19"/>
      <c r="AA1993" s="39"/>
      <c r="AB1993" s="35"/>
      <c r="AE1993" s="38"/>
    </row>
    <row r="1994" spans="1:31" hidden="1" x14ac:dyDescent="0.25">
      <c r="A1994" s="26"/>
      <c r="B1994" s="22"/>
      <c r="C1994" t="s">
        <v>1305</v>
      </c>
      <c r="D1994" t="e">
        <f t="shared" si="8"/>
        <v>#VALUE!</v>
      </c>
      <c r="E1994" s="15"/>
      <c r="F1994" s="90"/>
      <c r="J1994" s="58"/>
      <c r="K1994" s="58"/>
      <c r="L1994" s="19"/>
      <c r="M1994" s="95"/>
      <c r="O1994"/>
      <c r="S1994" s="22"/>
      <c r="T1994" s="98"/>
      <c r="U1994" s="13" t="e">
        <f>VLOOKUP(AF1994, method!$A$1:$B$15, 2, 0)</f>
        <v>#N/A</v>
      </c>
      <c r="W1994" s="19"/>
      <c r="AA1994" s="39"/>
      <c r="AB1994" s="35"/>
      <c r="AE1994" s="38"/>
    </row>
    <row r="1995" spans="1:31" hidden="1" x14ac:dyDescent="0.25">
      <c r="A1995" s="26"/>
      <c r="B1995" s="22"/>
      <c r="C1995" t="s">
        <v>1305</v>
      </c>
      <c r="D1995" t="e">
        <f t="shared" si="8"/>
        <v>#VALUE!</v>
      </c>
      <c r="E1995" s="15"/>
      <c r="F1995" s="90"/>
      <c r="J1995" s="58"/>
      <c r="K1995" s="58"/>
      <c r="L1995" s="19"/>
      <c r="M1995" s="95"/>
      <c r="O1995"/>
      <c r="S1995" s="22"/>
      <c r="T1995" s="98"/>
      <c r="U1995" s="13" t="e">
        <f>VLOOKUP(AF1995, method!$A$1:$B$15, 2, 0)</f>
        <v>#N/A</v>
      </c>
      <c r="W1995" s="19"/>
      <c r="AA1995" s="39"/>
      <c r="AB1995" s="35"/>
      <c r="AE1995" s="38"/>
    </row>
    <row r="1996" spans="1:31" hidden="1" x14ac:dyDescent="0.25">
      <c r="A1996" s="26"/>
      <c r="B1996" s="22"/>
      <c r="C1996" t="s">
        <v>1305</v>
      </c>
      <c r="D1996" t="e">
        <f t="shared" si="8"/>
        <v>#VALUE!</v>
      </c>
      <c r="E1996" s="15"/>
      <c r="F1996" s="90"/>
      <c r="J1996" s="58"/>
      <c r="K1996" s="58"/>
      <c r="L1996" s="19"/>
      <c r="M1996" s="95"/>
      <c r="O1996"/>
      <c r="S1996" s="22"/>
      <c r="T1996" s="98"/>
      <c r="U1996" s="13" t="e">
        <f>VLOOKUP(AF1996, method!$A$1:$B$15, 2, 0)</f>
        <v>#N/A</v>
      </c>
      <c r="W1996" s="19"/>
      <c r="AA1996" s="39"/>
      <c r="AB1996" s="35"/>
      <c r="AE1996" s="38"/>
    </row>
    <row r="1997" spans="1:31" hidden="1" x14ac:dyDescent="0.25">
      <c r="A1997" s="26"/>
      <c r="B1997" s="22"/>
      <c r="C1997" t="s">
        <v>1305</v>
      </c>
      <c r="D1997" t="e">
        <f t="shared" si="8"/>
        <v>#VALUE!</v>
      </c>
      <c r="E1997" s="15"/>
      <c r="F1997" s="90"/>
      <c r="J1997" s="58"/>
      <c r="K1997" s="58"/>
      <c r="L1997" s="19"/>
      <c r="M1997" s="95"/>
      <c r="O1997"/>
      <c r="S1997" s="22"/>
      <c r="T1997" s="98"/>
      <c r="U1997" s="13" t="e">
        <f>VLOOKUP(AF1997, method!$A$1:$B$15, 2, 0)</f>
        <v>#N/A</v>
      </c>
      <c r="W1997" s="19"/>
      <c r="AA1997" s="39"/>
      <c r="AB1997" s="35"/>
      <c r="AE1997" s="38"/>
    </row>
    <row r="1998" spans="1:31" hidden="1" x14ac:dyDescent="0.25">
      <c r="A1998" s="26"/>
      <c r="B1998" s="22"/>
      <c r="C1998" t="s">
        <v>1305</v>
      </c>
      <c r="D1998" t="e">
        <f t="shared" si="8"/>
        <v>#VALUE!</v>
      </c>
      <c r="E1998" s="15"/>
      <c r="F1998" s="90"/>
      <c r="J1998" s="58"/>
      <c r="K1998" s="58"/>
      <c r="L1998" s="19"/>
      <c r="M1998" s="95"/>
      <c r="O1998"/>
      <c r="S1998" s="22"/>
      <c r="T1998" s="98"/>
      <c r="U1998" s="13" t="e">
        <f>VLOOKUP(AF1998, method!$A$1:$B$15, 2, 0)</f>
        <v>#N/A</v>
      </c>
      <c r="W1998" s="19"/>
      <c r="AA1998" s="39"/>
      <c r="AB1998" s="35"/>
      <c r="AE1998" s="38"/>
    </row>
    <row r="1999" spans="1:31" hidden="1" x14ac:dyDescent="0.25">
      <c r="A1999" s="26"/>
      <c r="B1999" s="22"/>
      <c r="C1999" t="s">
        <v>1305</v>
      </c>
      <c r="D1999" t="e">
        <f t="shared" si="8"/>
        <v>#VALUE!</v>
      </c>
      <c r="E1999" s="15"/>
      <c r="F1999" s="90"/>
      <c r="J1999" s="58"/>
      <c r="K1999" s="58"/>
      <c r="L1999" s="19"/>
      <c r="M1999" s="95"/>
      <c r="O1999"/>
      <c r="S1999" s="22"/>
      <c r="T1999" s="98"/>
      <c r="U1999" s="13" t="e">
        <f>VLOOKUP(AF1999, method!$A$1:$B$15, 2, 0)</f>
        <v>#N/A</v>
      </c>
      <c r="W1999" s="19"/>
      <c r="AA1999" s="39"/>
      <c r="AB1999" s="35"/>
      <c r="AE1999" s="38"/>
    </row>
    <row r="2000" spans="1:31" hidden="1" x14ac:dyDescent="0.25">
      <c r="A2000" s="26"/>
      <c r="B2000" s="22"/>
      <c r="C2000" t="s">
        <v>1305</v>
      </c>
      <c r="D2000" t="e">
        <f t="shared" si="8"/>
        <v>#VALUE!</v>
      </c>
      <c r="E2000" s="15"/>
      <c r="F2000" s="90"/>
      <c r="J2000" s="58"/>
      <c r="K2000" s="58"/>
      <c r="L2000" s="19"/>
      <c r="M2000" s="95"/>
      <c r="O2000"/>
      <c r="S2000" s="22"/>
      <c r="T2000" s="98"/>
      <c r="U2000" s="13" t="e">
        <f>VLOOKUP(AF2000, method!$A$1:$B$15, 2, 0)</f>
        <v>#N/A</v>
      </c>
      <c r="W2000" s="19"/>
      <c r="AA2000" s="39"/>
      <c r="AB2000" s="35"/>
      <c r="AE2000" s="38"/>
    </row>
    <row r="2001" spans="1:31" hidden="1" x14ac:dyDescent="0.25">
      <c r="A2001" s="26"/>
      <c r="B2001" s="22"/>
      <c r="C2001" t="s">
        <v>1305</v>
      </c>
      <c r="D2001" t="e">
        <f t="shared" si="8"/>
        <v>#VALUE!</v>
      </c>
      <c r="E2001" s="15"/>
      <c r="F2001" s="90"/>
      <c r="J2001" s="58"/>
      <c r="K2001" s="58"/>
      <c r="L2001" s="19"/>
      <c r="M2001" s="95"/>
      <c r="O2001"/>
      <c r="S2001" s="22"/>
      <c r="T2001" s="98"/>
      <c r="U2001" s="13" t="e">
        <f>VLOOKUP(AF2001, method!$A$1:$B$15, 2, 0)</f>
        <v>#N/A</v>
      </c>
      <c r="W2001" s="19"/>
      <c r="AA2001" s="39"/>
      <c r="AB2001" s="35"/>
      <c r="AE2001" s="38"/>
    </row>
    <row r="2002" spans="1:31" hidden="1" x14ac:dyDescent="0.25">
      <c r="A2002" s="26"/>
      <c r="B2002" s="22"/>
      <c r="C2002" t="s">
        <v>1305</v>
      </c>
      <c r="D2002" t="e">
        <f t="shared" si="8"/>
        <v>#VALUE!</v>
      </c>
      <c r="E2002" s="15"/>
      <c r="F2002" s="90"/>
      <c r="J2002" s="58"/>
      <c r="K2002" s="58"/>
      <c r="L2002" s="19"/>
      <c r="M2002" s="95"/>
      <c r="O2002"/>
      <c r="S2002" s="22"/>
      <c r="T2002" s="98"/>
      <c r="U2002" s="13" t="e">
        <f>VLOOKUP(AF2002, method!$A$1:$B$15, 2, 0)</f>
        <v>#N/A</v>
      </c>
      <c r="W2002" s="19"/>
      <c r="AA2002" s="39"/>
      <c r="AB2002" s="35"/>
      <c r="AE2002" s="38"/>
    </row>
    <row r="2003" spans="1:31" hidden="1" x14ac:dyDescent="0.25">
      <c r="A2003" s="26"/>
      <c r="B2003" s="22"/>
      <c r="C2003" t="s">
        <v>1305</v>
      </c>
      <c r="D2003" t="e">
        <f t="shared" si="8"/>
        <v>#VALUE!</v>
      </c>
      <c r="E2003" s="15"/>
      <c r="F2003" s="90"/>
      <c r="J2003" s="58"/>
      <c r="K2003" s="58"/>
      <c r="L2003" s="19"/>
      <c r="M2003" s="95"/>
      <c r="O2003"/>
      <c r="S2003" s="22"/>
      <c r="T2003" s="98"/>
      <c r="U2003" s="13" t="e">
        <f>VLOOKUP(AF2003, method!$A$1:$B$15, 2, 0)</f>
        <v>#N/A</v>
      </c>
      <c r="W2003" s="19"/>
      <c r="AA2003" s="39"/>
      <c r="AB2003" s="35"/>
      <c r="AE2003" s="38"/>
    </row>
    <row r="2004" spans="1:31" hidden="1" x14ac:dyDescent="0.25">
      <c r="A2004" s="26"/>
      <c r="B2004" s="22"/>
      <c r="C2004" t="s">
        <v>1305</v>
      </c>
      <c r="D2004" t="e">
        <f t="shared" si="8"/>
        <v>#VALUE!</v>
      </c>
      <c r="E2004" s="15"/>
      <c r="F2004" s="90"/>
      <c r="J2004" s="58"/>
      <c r="K2004" s="58"/>
      <c r="L2004" s="19"/>
      <c r="M2004" s="95"/>
      <c r="O2004"/>
      <c r="S2004" s="22"/>
      <c r="T2004" s="98"/>
      <c r="U2004" s="13" t="e">
        <f>VLOOKUP(AF2004, method!$A$1:$B$15, 2, 0)</f>
        <v>#N/A</v>
      </c>
      <c r="W2004" s="19"/>
      <c r="AA2004" s="39"/>
      <c r="AB2004" s="35"/>
      <c r="AE2004" s="38"/>
    </row>
    <row r="2005" spans="1:31" hidden="1" x14ac:dyDescent="0.25">
      <c r="A2005" s="26"/>
      <c r="B2005" s="22"/>
      <c r="C2005" t="s">
        <v>1305</v>
      </c>
      <c r="D2005" t="e">
        <f t="shared" si="8"/>
        <v>#VALUE!</v>
      </c>
      <c r="E2005" s="15"/>
      <c r="F2005" s="90"/>
      <c r="J2005" s="58"/>
      <c r="K2005" s="58"/>
      <c r="L2005" s="19"/>
      <c r="M2005" s="95"/>
      <c r="O2005"/>
      <c r="S2005" s="22"/>
      <c r="T2005" s="98"/>
      <c r="U2005" s="13" t="e">
        <f>VLOOKUP(AF2005, method!$A$1:$B$15, 2, 0)</f>
        <v>#N/A</v>
      </c>
      <c r="W2005" s="19"/>
      <c r="AA2005" s="39"/>
      <c r="AB2005" s="35"/>
      <c r="AE2005" s="38"/>
    </row>
    <row r="2006" spans="1:31" hidden="1" x14ac:dyDescent="0.25">
      <c r="A2006" s="26"/>
      <c r="B2006" s="22"/>
      <c r="C2006" t="s">
        <v>1305</v>
      </c>
      <c r="D2006" t="e">
        <f t="shared" si="8"/>
        <v>#VALUE!</v>
      </c>
      <c r="E2006" s="15"/>
      <c r="F2006" s="90"/>
      <c r="J2006" s="58"/>
      <c r="K2006" s="58"/>
      <c r="L2006" s="19"/>
      <c r="M2006" s="95"/>
      <c r="O2006"/>
      <c r="S2006" s="22"/>
      <c r="T2006" s="98"/>
      <c r="U2006" s="13" t="e">
        <f>VLOOKUP(AF2006, method!$A$1:$B$15, 2, 0)</f>
        <v>#N/A</v>
      </c>
      <c r="W2006" s="19"/>
      <c r="AA2006" s="39"/>
      <c r="AB2006" s="35"/>
      <c r="AE2006" s="38"/>
    </row>
    <row r="2007" spans="1:31" hidden="1" x14ac:dyDescent="0.25">
      <c r="A2007" s="26"/>
      <c r="B2007" s="22"/>
      <c r="C2007" t="s">
        <v>1305</v>
      </c>
      <c r="D2007" t="e">
        <f t="shared" si="8"/>
        <v>#VALUE!</v>
      </c>
      <c r="E2007" s="15"/>
      <c r="F2007" s="90"/>
      <c r="J2007" s="58"/>
      <c r="K2007" s="58"/>
      <c r="L2007" s="19"/>
      <c r="M2007" s="95"/>
      <c r="O2007"/>
      <c r="S2007" s="22"/>
      <c r="T2007" s="98"/>
      <c r="U2007" s="13" t="e">
        <f>VLOOKUP(AF2007, method!$A$1:$B$15, 2, 0)</f>
        <v>#N/A</v>
      </c>
      <c r="W2007" s="19"/>
      <c r="AA2007" s="39"/>
      <c r="AB2007" s="35"/>
      <c r="AE2007" s="38"/>
    </row>
    <row r="2008" spans="1:31" hidden="1" x14ac:dyDescent="0.25">
      <c r="A2008" s="26"/>
      <c r="B2008" s="22"/>
      <c r="C2008" t="s">
        <v>1305</v>
      </c>
      <c r="D2008" t="e">
        <f t="shared" si="8"/>
        <v>#VALUE!</v>
      </c>
      <c r="E2008" s="15"/>
      <c r="F2008" s="90"/>
      <c r="J2008" s="58"/>
      <c r="K2008" s="58"/>
      <c r="L2008" s="19"/>
      <c r="M2008" s="95"/>
      <c r="O2008"/>
      <c r="S2008" s="22"/>
      <c r="T2008" s="98"/>
      <c r="U2008" s="13" t="e">
        <f>VLOOKUP(AF2008, method!$A$1:$B$15, 2, 0)</f>
        <v>#N/A</v>
      </c>
      <c r="W2008" s="19"/>
      <c r="AA2008" s="39"/>
      <c r="AB2008" s="35"/>
      <c r="AE2008" s="38"/>
    </row>
    <row r="2009" spans="1:31" hidden="1" x14ac:dyDescent="0.25">
      <c r="A2009" s="26"/>
      <c r="B2009" s="22"/>
      <c r="C2009" t="s">
        <v>1305</v>
      </c>
      <c r="D2009" t="e">
        <f t="shared" ref="D2009:D2072" si="9">IF(H2009&gt;G2009,C2009-0.2*INT((H2009-G2009)/4),IF(H2009&lt;G2009,C2009+0.2*INT((G2009-H2009)/4),C2009)) + ROUND((N2009-O2009)/3,0)*0.1</f>
        <v>#VALUE!</v>
      </c>
      <c r="E2009" s="15"/>
      <c r="F2009" s="90"/>
      <c r="J2009" s="58"/>
      <c r="K2009" s="58"/>
      <c r="L2009" s="19"/>
      <c r="M2009" s="95"/>
      <c r="O2009"/>
      <c r="S2009" s="22"/>
      <c r="T2009" s="98"/>
      <c r="U2009" s="13" t="e">
        <f>VLOOKUP(AF2009, method!$A$1:$B$15, 2, 0)</f>
        <v>#N/A</v>
      </c>
      <c r="W2009" s="19"/>
      <c r="AA2009" s="39"/>
      <c r="AB2009" s="35"/>
      <c r="AE2009" s="38"/>
    </row>
    <row r="2010" spans="1:31" hidden="1" x14ac:dyDescent="0.25">
      <c r="A2010" s="26"/>
      <c r="B2010" s="22"/>
      <c r="C2010" t="s">
        <v>1305</v>
      </c>
      <c r="D2010" t="e">
        <f t="shared" si="9"/>
        <v>#VALUE!</v>
      </c>
      <c r="E2010" s="15"/>
      <c r="F2010" s="90"/>
      <c r="J2010" s="58"/>
      <c r="K2010" s="58"/>
      <c r="L2010" s="19"/>
      <c r="M2010" s="95"/>
      <c r="O2010"/>
      <c r="S2010" s="22"/>
      <c r="T2010" s="98"/>
      <c r="U2010" s="13" t="e">
        <f>VLOOKUP(AF2010, method!$A$1:$B$15, 2, 0)</f>
        <v>#N/A</v>
      </c>
      <c r="W2010" s="19"/>
      <c r="AA2010" s="39"/>
      <c r="AB2010" s="35"/>
      <c r="AE2010" s="38"/>
    </row>
    <row r="2011" spans="1:31" hidden="1" x14ac:dyDescent="0.25">
      <c r="A2011" s="26"/>
      <c r="B2011" s="22"/>
      <c r="C2011" t="s">
        <v>1305</v>
      </c>
      <c r="D2011" t="e">
        <f t="shared" si="9"/>
        <v>#VALUE!</v>
      </c>
      <c r="E2011" s="15"/>
      <c r="F2011" s="90"/>
      <c r="J2011" s="58"/>
      <c r="K2011" s="58"/>
      <c r="L2011" s="19"/>
      <c r="M2011" s="95"/>
      <c r="O2011"/>
      <c r="S2011" s="22"/>
      <c r="T2011" s="98"/>
      <c r="U2011" s="13" t="e">
        <f>VLOOKUP(AF2011, method!$A$1:$B$15, 2, 0)</f>
        <v>#N/A</v>
      </c>
      <c r="W2011" s="19"/>
      <c r="AA2011" s="39"/>
      <c r="AB2011" s="35"/>
      <c r="AE2011" s="38"/>
    </row>
    <row r="2012" spans="1:31" hidden="1" x14ac:dyDescent="0.25">
      <c r="A2012" s="26"/>
      <c r="B2012" s="22"/>
      <c r="C2012" t="s">
        <v>1305</v>
      </c>
      <c r="D2012" t="e">
        <f t="shared" si="9"/>
        <v>#VALUE!</v>
      </c>
      <c r="E2012" s="15"/>
      <c r="F2012" s="90"/>
      <c r="J2012" s="58"/>
      <c r="K2012" s="58"/>
      <c r="L2012" s="19"/>
      <c r="M2012" s="95"/>
      <c r="O2012"/>
      <c r="S2012" s="22"/>
      <c r="T2012" s="98"/>
      <c r="U2012" s="13" t="e">
        <f>VLOOKUP(AF2012, method!$A$1:$B$15, 2, 0)</f>
        <v>#N/A</v>
      </c>
      <c r="W2012" s="19"/>
      <c r="AA2012" s="39"/>
      <c r="AB2012" s="35"/>
      <c r="AE2012" s="38"/>
    </row>
    <row r="2013" spans="1:31" hidden="1" x14ac:dyDescent="0.25">
      <c r="A2013" s="26"/>
      <c r="B2013" s="22"/>
      <c r="C2013" t="s">
        <v>1305</v>
      </c>
      <c r="D2013" t="e">
        <f t="shared" si="9"/>
        <v>#VALUE!</v>
      </c>
      <c r="E2013" s="15"/>
      <c r="F2013" s="90"/>
      <c r="J2013" s="58"/>
      <c r="K2013" s="58"/>
      <c r="L2013" s="19"/>
      <c r="M2013" s="95"/>
      <c r="O2013"/>
      <c r="S2013" s="22"/>
      <c r="T2013" s="98"/>
      <c r="U2013" s="13" t="e">
        <f>VLOOKUP(AF2013, method!$A$1:$B$15, 2, 0)</f>
        <v>#N/A</v>
      </c>
      <c r="W2013" s="19"/>
      <c r="AA2013" s="39"/>
      <c r="AB2013" s="35"/>
      <c r="AE2013" s="38"/>
    </row>
    <row r="2014" spans="1:31" hidden="1" x14ac:dyDescent="0.25">
      <c r="A2014" s="26"/>
      <c r="B2014" s="22"/>
      <c r="C2014" t="s">
        <v>1305</v>
      </c>
      <c r="D2014" t="e">
        <f t="shared" si="9"/>
        <v>#VALUE!</v>
      </c>
      <c r="E2014" s="15"/>
      <c r="F2014" s="90"/>
      <c r="J2014" s="58"/>
      <c r="K2014" s="58"/>
      <c r="L2014" s="19"/>
      <c r="M2014" s="95"/>
      <c r="O2014"/>
      <c r="S2014" s="22"/>
      <c r="T2014" s="98"/>
      <c r="U2014" s="13" t="e">
        <f>VLOOKUP(AF2014, method!$A$1:$B$15, 2, 0)</f>
        <v>#N/A</v>
      </c>
      <c r="W2014" s="19"/>
      <c r="AA2014" s="39"/>
      <c r="AB2014" s="35"/>
      <c r="AE2014" s="38"/>
    </row>
    <row r="2015" spans="1:31" hidden="1" x14ac:dyDescent="0.25">
      <c r="A2015" s="26"/>
      <c r="B2015" s="22"/>
      <c r="C2015" t="s">
        <v>1305</v>
      </c>
      <c r="D2015" t="e">
        <f t="shared" si="9"/>
        <v>#VALUE!</v>
      </c>
      <c r="E2015" s="15"/>
      <c r="F2015" s="90"/>
      <c r="J2015" s="58"/>
      <c r="K2015" s="58"/>
      <c r="L2015" s="19"/>
      <c r="M2015" s="95"/>
      <c r="O2015"/>
      <c r="S2015" s="22"/>
      <c r="T2015" s="98"/>
      <c r="U2015" s="13" t="e">
        <f>VLOOKUP(AF2015, method!$A$1:$B$15, 2, 0)</f>
        <v>#N/A</v>
      </c>
      <c r="W2015" s="19"/>
      <c r="AA2015" s="39"/>
      <c r="AB2015" s="35"/>
      <c r="AE2015" s="38"/>
    </row>
    <row r="2016" spans="1:31" hidden="1" x14ac:dyDescent="0.25">
      <c r="A2016" s="26"/>
      <c r="B2016" s="22"/>
      <c r="C2016" t="s">
        <v>1305</v>
      </c>
      <c r="D2016" t="e">
        <f t="shared" si="9"/>
        <v>#VALUE!</v>
      </c>
      <c r="E2016" s="15"/>
      <c r="F2016" s="90"/>
      <c r="J2016" s="58"/>
      <c r="K2016" s="58"/>
      <c r="L2016" s="19"/>
      <c r="M2016" s="95"/>
      <c r="O2016"/>
      <c r="S2016" s="22"/>
      <c r="T2016" s="98"/>
      <c r="U2016" s="13" t="e">
        <f>VLOOKUP(AF2016, method!$A$1:$B$15, 2, 0)</f>
        <v>#N/A</v>
      </c>
      <c r="W2016" s="19"/>
      <c r="AA2016" s="39"/>
      <c r="AB2016" s="35"/>
      <c r="AE2016" s="38"/>
    </row>
    <row r="2017" spans="1:31" hidden="1" x14ac:dyDescent="0.25">
      <c r="A2017" s="26"/>
      <c r="B2017" s="22"/>
      <c r="C2017" t="s">
        <v>1305</v>
      </c>
      <c r="D2017" t="e">
        <f t="shared" si="9"/>
        <v>#VALUE!</v>
      </c>
      <c r="E2017" s="15"/>
      <c r="F2017" s="90"/>
      <c r="J2017" s="58"/>
      <c r="K2017" s="58"/>
      <c r="L2017" s="19"/>
      <c r="M2017" s="95"/>
      <c r="O2017"/>
      <c r="S2017" s="22"/>
      <c r="T2017" s="98"/>
      <c r="U2017" s="13" t="e">
        <f>VLOOKUP(AF2017, method!$A$1:$B$15, 2, 0)</f>
        <v>#N/A</v>
      </c>
      <c r="W2017" s="19"/>
      <c r="AA2017" s="39"/>
      <c r="AB2017" s="35"/>
      <c r="AE2017" s="38"/>
    </row>
    <row r="2018" spans="1:31" hidden="1" x14ac:dyDescent="0.25">
      <c r="A2018" s="26"/>
      <c r="B2018" s="22"/>
      <c r="C2018" t="s">
        <v>1305</v>
      </c>
      <c r="D2018" t="e">
        <f t="shared" si="9"/>
        <v>#VALUE!</v>
      </c>
      <c r="E2018" s="15"/>
      <c r="F2018" s="90"/>
      <c r="J2018" s="58"/>
      <c r="K2018" s="58"/>
      <c r="L2018" s="19"/>
      <c r="M2018" s="95"/>
      <c r="O2018"/>
      <c r="S2018" s="22"/>
      <c r="T2018" s="98"/>
      <c r="U2018" s="13" t="e">
        <f>VLOOKUP(AF2018, method!$A$1:$B$15, 2, 0)</f>
        <v>#N/A</v>
      </c>
      <c r="W2018" s="19"/>
      <c r="AA2018" s="39"/>
      <c r="AB2018" s="35"/>
      <c r="AE2018" s="38"/>
    </row>
    <row r="2019" spans="1:31" hidden="1" x14ac:dyDescent="0.25">
      <c r="A2019" s="26"/>
      <c r="B2019" s="22"/>
      <c r="C2019" t="s">
        <v>1305</v>
      </c>
      <c r="D2019" t="e">
        <f t="shared" si="9"/>
        <v>#VALUE!</v>
      </c>
      <c r="E2019" s="15"/>
      <c r="F2019" s="90"/>
      <c r="J2019" s="58"/>
      <c r="K2019" s="58"/>
      <c r="L2019" s="19"/>
      <c r="M2019" s="95"/>
      <c r="O2019"/>
      <c r="S2019" s="22"/>
      <c r="T2019" s="98"/>
      <c r="U2019" s="13" t="e">
        <f>VLOOKUP(AF2019, method!$A$1:$B$15, 2, 0)</f>
        <v>#N/A</v>
      </c>
      <c r="W2019" s="19"/>
      <c r="AA2019" s="39"/>
      <c r="AB2019" s="35"/>
      <c r="AE2019" s="38"/>
    </row>
    <row r="2020" spans="1:31" hidden="1" x14ac:dyDescent="0.25">
      <c r="A2020" s="26"/>
      <c r="B2020" s="22"/>
      <c r="C2020" t="s">
        <v>1305</v>
      </c>
      <c r="D2020" t="e">
        <f t="shared" si="9"/>
        <v>#VALUE!</v>
      </c>
      <c r="E2020" s="15"/>
      <c r="F2020" s="90"/>
      <c r="J2020" s="58"/>
      <c r="K2020" s="58"/>
      <c r="L2020" s="19"/>
      <c r="M2020" s="95"/>
      <c r="O2020"/>
      <c r="S2020" s="22"/>
      <c r="T2020" s="98"/>
      <c r="U2020" s="13" t="e">
        <f>VLOOKUP(AF2020, method!$A$1:$B$15, 2, 0)</f>
        <v>#N/A</v>
      </c>
      <c r="W2020" s="19"/>
      <c r="AA2020" s="39"/>
      <c r="AB2020" s="35"/>
      <c r="AE2020" s="38"/>
    </row>
    <row r="2021" spans="1:31" hidden="1" x14ac:dyDescent="0.25">
      <c r="A2021" s="26"/>
      <c r="B2021" s="22"/>
      <c r="C2021" t="s">
        <v>1305</v>
      </c>
      <c r="D2021" t="e">
        <f t="shared" si="9"/>
        <v>#VALUE!</v>
      </c>
      <c r="E2021" s="15"/>
      <c r="F2021" s="90"/>
      <c r="J2021" s="58"/>
      <c r="K2021" s="58"/>
      <c r="L2021" s="19"/>
      <c r="M2021" s="95"/>
      <c r="O2021"/>
      <c r="S2021" s="22"/>
      <c r="T2021" s="98"/>
      <c r="U2021" s="13" t="e">
        <f>VLOOKUP(AF2021, method!$A$1:$B$15, 2, 0)</f>
        <v>#N/A</v>
      </c>
      <c r="W2021" s="19"/>
      <c r="AA2021" s="39"/>
      <c r="AB2021" s="35"/>
      <c r="AE2021" s="38"/>
    </row>
    <row r="2022" spans="1:31" hidden="1" x14ac:dyDescent="0.25">
      <c r="A2022" s="26"/>
      <c r="B2022" s="22"/>
      <c r="C2022" t="s">
        <v>1305</v>
      </c>
      <c r="D2022" t="e">
        <f t="shared" si="9"/>
        <v>#VALUE!</v>
      </c>
      <c r="E2022" s="15"/>
      <c r="F2022" s="90"/>
      <c r="J2022" s="58"/>
      <c r="K2022" s="58"/>
      <c r="L2022" s="19"/>
      <c r="M2022" s="95"/>
      <c r="O2022"/>
      <c r="S2022" s="22"/>
      <c r="T2022" s="98"/>
      <c r="U2022" s="13" t="e">
        <f>VLOOKUP(AF2022, method!$A$1:$B$15, 2, 0)</f>
        <v>#N/A</v>
      </c>
      <c r="W2022" s="19"/>
      <c r="AA2022" s="39"/>
      <c r="AB2022" s="35"/>
      <c r="AE2022" s="38"/>
    </row>
    <row r="2023" spans="1:31" hidden="1" x14ac:dyDescent="0.25">
      <c r="A2023" s="26"/>
      <c r="B2023" s="22"/>
      <c r="C2023" t="s">
        <v>1305</v>
      </c>
      <c r="D2023" t="e">
        <f t="shared" si="9"/>
        <v>#VALUE!</v>
      </c>
      <c r="E2023" s="15"/>
      <c r="F2023" s="90"/>
      <c r="J2023" s="58"/>
      <c r="K2023" s="58"/>
      <c r="L2023" s="19"/>
      <c r="M2023" s="95"/>
      <c r="O2023"/>
      <c r="S2023" s="22"/>
      <c r="T2023" s="98"/>
      <c r="U2023" s="13" t="e">
        <f>VLOOKUP(AF2023, method!$A$1:$B$15, 2, 0)</f>
        <v>#N/A</v>
      </c>
      <c r="W2023" s="19"/>
      <c r="AA2023" s="39"/>
      <c r="AB2023" s="35"/>
      <c r="AE2023" s="38"/>
    </row>
    <row r="2024" spans="1:31" hidden="1" x14ac:dyDescent="0.25">
      <c r="A2024" s="26"/>
      <c r="B2024" s="22"/>
      <c r="C2024" t="s">
        <v>1305</v>
      </c>
      <c r="D2024" t="e">
        <f t="shared" si="9"/>
        <v>#VALUE!</v>
      </c>
      <c r="E2024" s="15"/>
      <c r="F2024" s="90"/>
      <c r="J2024" s="58"/>
      <c r="K2024" s="58"/>
      <c r="L2024" s="19"/>
      <c r="M2024" s="95"/>
      <c r="O2024"/>
      <c r="S2024" s="22"/>
      <c r="T2024" s="98"/>
      <c r="U2024" s="13" t="e">
        <f>VLOOKUP(AF2024, method!$A$1:$B$15, 2, 0)</f>
        <v>#N/A</v>
      </c>
      <c r="W2024" s="19"/>
      <c r="AA2024" s="39"/>
      <c r="AB2024" s="35"/>
      <c r="AE2024" s="38"/>
    </row>
    <row r="2025" spans="1:31" hidden="1" x14ac:dyDescent="0.25">
      <c r="A2025" s="26"/>
      <c r="B2025" s="22"/>
      <c r="C2025" t="s">
        <v>1305</v>
      </c>
      <c r="D2025" t="e">
        <f t="shared" si="9"/>
        <v>#VALUE!</v>
      </c>
      <c r="E2025" s="15"/>
      <c r="F2025" s="90"/>
      <c r="J2025" s="58"/>
      <c r="K2025" s="58"/>
      <c r="L2025" s="19"/>
      <c r="M2025" s="95"/>
      <c r="O2025"/>
      <c r="S2025" s="22"/>
      <c r="T2025" s="98"/>
      <c r="U2025" s="13" t="e">
        <f>VLOOKUP(AF2025, method!$A$1:$B$15, 2, 0)</f>
        <v>#N/A</v>
      </c>
      <c r="W2025" s="19"/>
      <c r="AA2025" s="39"/>
      <c r="AB2025" s="35"/>
      <c r="AE2025" s="38"/>
    </row>
    <row r="2026" spans="1:31" hidden="1" x14ac:dyDescent="0.25">
      <c r="A2026" s="26"/>
      <c r="B2026" s="22"/>
      <c r="C2026" t="s">
        <v>1305</v>
      </c>
      <c r="D2026" t="e">
        <f t="shared" si="9"/>
        <v>#VALUE!</v>
      </c>
      <c r="E2026" s="15"/>
      <c r="F2026" s="90"/>
      <c r="J2026" s="58"/>
      <c r="K2026" s="58"/>
      <c r="L2026" s="19"/>
      <c r="M2026" s="95"/>
      <c r="O2026"/>
      <c r="S2026" s="22"/>
      <c r="T2026" s="98"/>
      <c r="U2026" s="13" t="e">
        <f>VLOOKUP(AF2026, method!$A$1:$B$15, 2, 0)</f>
        <v>#N/A</v>
      </c>
      <c r="W2026" s="19"/>
      <c r="AA2026" s="39"/>
      <c r="AB2026" s="35"/>
      <c r="AE2026" s="38"/>
    </row>
    <row r="2027" spans="1:31" hidden="1" x14ac:dyDescent="0.25">
      <c r="A2027" s="26"/>
      <c r="B2027" s="22"/>
      <c r="C2027" t="s">
        <v>1305</v>
      </c>
      <c r="D2027" t="e">
        <f t="shared" si="9"/>
        <v>#VALUE!</v>
      </c>
      <c r="E2027" s="15"/>
      <c r="F2027" s="90"/>
      <c r="J2027" s="58"/>
      <c r="K2027" s="58"/>
      <c r="L2027" s="19"/>
      <c r="M2027" s="95"/>
      <c r="O2027"/>
      <c r="S2027" s="22"/>
      <c r="T2027" s="98"/>
      <c r="U2027" s="13" t="e">
        <f>VLOOKUP(AF2027, method!$A$1:$B$15, 2, 0)</f>
        <v>#N/A</v>
      </c>
      <c r="W2027" s="19"/>
      <c r="AA2027" s="39"/>
      <c r="AB2027" s="35"/>
      <c r="AE2027" s="38"/>
    </row>
    <row r="2028" spans="1:31" hidden="1" x14ac:dyDescent="0.25">
      <c r="A2028" s="26"/>
      <c r="B2028" s="22"/>
      <c r="C2028" t="s">
        <v>1305</v>
      </c>
      <c r="D2028" t="e">
        <f t="shared" si="9"/>
        <v>#VALUE!</v>
      </c>
      <c r="E2028" s="15"/>
      <c r="F2028" s="90"/>
      <c r="J2028" s="58"/>
      <c r="K2028" s="58"/>
      <c r="L2028" s="19"/>
      <c r="M2028" s="95"/>
      <c r="O2028"/>
      <c r="S2028" s="22"/>
      <c r="T2028" s="98"/>
      <c r="U2028" s="13" t="e">
        <f>VLOOKUP(AF2028, method!$A$1:$B$15, 2, 0)</f>
        <v>#N/A</v>
      </c>
      <c r="W2028" s="19"/>
      <c r="AA2028" s="39"/>
      <c r="AB2028" s="35"/>
      <c r="AE2028" s="38"/>
    </row>
    <row r="2029" spans="1:31" hidden="1" x14ac:dyDescent="0.25">
      <c r="A2029" s="26"/>
      <c r="B2029" s="22"/>
      <c r="C2029" t="s">
        <v>1305</v>
      </c>
      <c r="D2029" t="e">
        <f t="shared" si="9"/>
        <v>#VALUE!</v>
      </c>
      <c r="E2029" s="15"/>
      <c r="F2029" s="90"/>
      <c r="J2029" s="58"/>
      <c r="K2029" s="58"/>
      <c r="L2029" s="19"/>
      <c r="M2029" s="95"/>
      <c r="O2029"/>
      <c r="S2029" s="22"/>
      <c r="T2029" s="98"/>
      <c r="U2029" s="13" t="e">
        <f>VLOOKUP(AF2029, method!$A$1:$B$15, 2, 0)</f>
        <v>#N/A</v>
      </c>
      <c r="W2029" s="19"/>
      <c r="AA2029" s="39"/>
      <c r="AB2029" s="35"/>
      <c r="AE2029" s="38"/>
    </row>
    <row r="2030" spans="1:31" hidden="1" x14ac:dyDescent="0.25">
      <c r="A2030" s="26"/>
      <c r="B2030" s="22"/>
      <c r="C2030" t="s">
        <v>1305</v>
      </c>
      <c r="D2030" t="e">
        <f t="shared" si="9"/>
        <v>#VALUE!</v>
      </c>
      <c r="E2030" s="15"/>
      <c r="F2030" s="90"/>
      <c r="J2030" s="58"/>
      <c r="K2030" s="58"/>
      <c r="L2030" s="19"/>
      <c r="M2030" s="95"/>
      <c r="O2030"/>
      <c r="S2030" s="22"/>
      <c r="T2030" s="98"/>
      <c r="U2030" s="13" t="e">
        <f>VLOOKUP(AF2030, method!$A$1:$B$15, 2, 0)</f>
        <v>#N/A</v>
      </c>
      <c r="W2030" s="19"/>
      <c r="AA2030" s="39"/>
      <c r="AB2030" s="35"/>
      <c r="AE2030" s="38"/>
    </row>
    <row r="2031" spans="1:31" hidden="1" x14ac:dyDescent="0.25">
      <c r="A2031" s="26"/>
      <c r="B2031" s="22"/>
      <c r="C2031" t="s">
        <v>1305</v>
      </c>
      <c r="D2031" t="e">
        <f t="shared" si="9"/>
        <v>#VALUE!</v>
      </c>
      <c r="E2031" s="15"/>
      <c r="F2031" s="90"/>
      <c r="J2031" s="58"/>
      <c r="K2031" s="58"/>
      <c r="L2031" s="19"/>
      <c r="M2031" s="95"/>
      <c r="O2031"/>
      <c r="S2031" s="22"/>
      <c r="T2031" s="98"/>
      <c r="U2031" s="13" t="e">
        <f>VLOOKUP(AF2031, method!$A$1:$B$15, 2, 0)</f>
        <v>#N/A</v>
      </c>
      <c r="W2031" s="19"/>
      <c r="AA2031" s="39"/>
      <c r="AB2031" s="35"/>
      <c r="AE2031" s="38"/>
    </row>
    <row r="2032" spans="1:31" hidden="1" x14ac:dyDescent="0.25">
      <c r="A2032" s="26"/>
      <c r="B2032" s="22"/>
      <c r="C2032" t="s">
        <v>1305</v>
      </c>
      <c r="D2032" t="e">
        <f t="shared" si="9"/>
        <v>#VALUE!</v>
      </c>
      <c r="E2032" s="15"/>
      <c r="F2032" s="90"/>
      <c r="J2032" s="58"/>
      <c r="K2032" s="58"/>
      <c r="L2032" s="19"/>
      <c r="M2032" s="95"/>
      <c r="O2032"/>
      <c r="S2032" s="22"/>
      <c r="T2032" s="98"/>
      <c r="U2032" s="13" t="e">
        <f>VLOOKUP(AF2032, method!$A$1:$B$15, 2, 0)</f>
        <v>#N/A</v>
      </c>
      <c r="W2032" s="19"/>
      <c r="AA2032" s="39"/>
      <c r="AB2032" s="35"/>
      <c r="AE2032" s="38"/>
    </row>
    <row r="2033" spans="1:31" hidden="1" x14ac:dyDescent="0.25">
      <c r="A2033" s="26"/>
      <c r="B2033" s="22"/>
      <c r="C2033" t="s">
        <v>1305</v>
      </c>
      <c r="D2033" t="e">
        <f t="shared" si="9"/>
        <v>#VALUE!</v>
      </c>
      <c r="E2033" s="15"/>
      <c r="F2033" s="90"/>
      <c r="J2033" s="58"/>
      <c r="K2033" s="58"/>
      <c r="L2033" s="19"/>
      <c r="M2033" s="95"/>
      <c r="O2033"/>
      <c r="S2033" s="22"/>
      <c r="T2033" s="98"/>
      <c r="U2033" s="13" t="e">
        <f>VLOOKUP(AF2033, method!$A$1:$B$15, 2, 0)</f>
        <v>#N/A</v>
      </c>
      <c r="W2033" s="19"/>
      <c r="AA2033" s="39"/>
      <c r="AB2033" s="35"/>
      <c r="AE2033" s="38"/>
    </row>
    <row r="2034" spans="1:31" hidden="1" x14ac:dyDescent="0.25">
      <c r="A2034" s="26"/>
      <c r="B2034" s="22"/>
      <c r="C2034" t="s">
        <v>1305</v>
      </c>
      <c r="D2034" t="e">
        <f t="shared" si="9"/>
        <v>#VALUE!</v>
      </c>
      <c r="E2034" s="15"/>
      <c r="F2034" s="90"/>
      <c r="J2034" s="58"/>
      <c r="K2034" s="58"/>
      <c r="L2034" s="19"/>
      <c r="M2034" s="95"/>
      <c r="O2034"/>
      <c r="S2034" s="22"/>
      <c r="T2034" s="98"/>
      <c r="U2034" s="13" t="e">
        <f>VLOOKUP(AF2034, method!$A$1:$B$15, 2, 0)</f>
        <v>#N/A</v>
      </c>
      <c r="W2034" s="19"/>
      <c r="AA2034" s="39"/>
      <c r="AB2034" s="35"/>
      <c r="AE2034" s="38"/>
    </row>
    <row r="2035" spans="1:31" hidden="1" x14ac:dyDescent="0.25">
      <c r="A2035" s="26"/>
      <c r="B2035" s="22"/>
      <c r="C2035" t="s">
        <v>1305</v>
      </c>
      <c r="D2035" t="e">
        <f t="shared" si="9"/>
        <v>#VALUE!</v>
      </c>
      <c r="E2035" s="15"/>
      <c r="F2035" s="90"/>
      <c r="J2035" s="58"/>
      <c r="K2035" s="58"/>
      <c r="L2035" s="19"/>
      <c r="M2035" s="95"/>
      <c r="O2035"/>
      <c r="S2035" s="22"/>
      <c r="T2035" s="98"/>
      <c r="U2035" s="13" t="e">
        <f>VLOOKUP(AF2035, method!$A$1:$B$15, 2, 0)</f>
        <v>#N/A</v>
      </c>
      <c r="W2035" s="19"/>
      <c r="AA2035" s="39"/>
      <c r="AB2035" s="35"/>
      <c r="AE2035" s="38"/>
    </row>
    <row r="2036" spans="1:31" hidden="1" x14ac:dyDescent="0.25">
      <c r="A2036" s="26"/>
      <c r="B2036" s="22"/>
      <c r="C2036" t="s">
        <v>1305</v>
      </c>
      <c r="D2036" t="e">
        <f t="shared" si="9"/>
        <v>#VALUE!</v>
      </c>
      <c r="E2036" s="15"/>
      <c r="F2036" s="90"/>
      <c r="J2036" s="58"/>
      <c r="K2036" s="58"/>
      <c r="L2036" s="19"/>
      <c r="M2036" s="95"/>
      <c r="O2036"/>
      <c r="S2036" s="22"/>
      <c r="T2036" s="98"/>
      <c r="U2036" s="13" t="e">
        <f>VLOOKUP(AF2036, method!$A$1:$B$15, 2, 0)</f>
        <v>#N/A</v>
      </c>
      <c r="W2036" s="19"/>
      <c r="AA2036" s="39"/>
      <c r="AB2036" s="35"/>
      <c r="AE2036" s="38"/>
    </row>
    <row r="2037" spans="1:31" hidden="1" x14ac:dyDescent="0.25">
      <c r="A2037" s="26"/>
      <c r="B2037" s="22"/>
      <c r="C2037" t="s">
        <v>1305</v>
      </c>
      <c r="D2037" t="e">
        <f t="shared" si="9"/>
        <v>#VALUE!</v>
      </c>
      <c r="E2037" s="15"/>
      <c r="F2037" s="90"/>
      <c r="J2037" s="58"/>
      <c r="K2037" s="58"/>
      <c r="L2037" s="19"/>
      <c r="M2037" s="95"/>
      <c r="O2037"/>
      <c r="S2037" s="22"/>
      <c r="T2037" s="98"/>
      <c r="U2037" s="13" t="e">
        <f>VLOOKUP(AF2037, method!$A$1:$B$15, 2, 0)</f>
        <v>#N/A</v>
      </c>
      <c r="W2037" s="19"/>
      <c r="AA2037" s="39"/>
      <c r="AB2037" s="35"/>
      <c r="AE2037" s="38"/>
    </row>
    <row r="2038" spans="1:31" hidden="1" x14ac:dyDescent="0.25">
      <c r="A2038" s="26"/>
      <c r="B2038" s="22"/>
      <c r="C2038" t="s">
        <v>1305</v>
      </c>
      <c r="D2038" t="e">
        <f t="shared" si="9"/>
        <v>#VALUE!</v>
      </c>
      <c r="E2038" s="15"/>
      <c r="F2038" s="90"/>
      <c r="J2038" s="58"/>
      <c r="K2038" s="58"/>
      <c r="L2038" s="19"/>
      <c r="M2038" s="95"/>
      <c r="O2038"/>
      <c r="S2038" s="22"/>
      <c r="T2038" s="98"/>
      <c r="U2038" s="13" t="e">
        <f>VLOOKUP(AF2038, method!$A$1:$B$15, 2, 0)</f>
        <v>#N/A</v>
      </c>
      <c r="W2038" s="19"/>
      <c r="AA2038" s="39"/>
      <c r="AB2038" s="35"/>
      <c r="AE2038" s="38"/>
    </row>
    <row r="2039" spans="1:31" hidden="1" x14ac:dyDescent="0.25">
      <c r="A2039" s="26"/>
      <c r="B2039" s="22"/>
      <c r="C2039" t="s">
        <v>1305</v>
      </c>
      <c r="D2039" t="e">
        <f t="shared" si="9"/>
        <v>#VALUE!</v>
      </c>
      <c r="E2039" s="15"/>
      <c r="F2039" s="90"/>
      <c r="J2039" s="58"/>
      <c r="K2039" s="58"/>
      <c r="L2039" s="19"/>
      <c r="M2039" s="95"/>
      <c r="O2039"/>
      <c r="S2039" s="22"/>
      <c r="T2039" s="98"/>
      <c r="U2039" s="13" t="e">
        <f>VLOOKUP(AF2039, method!$A$1:$B$15, 2, 0)</f>
        <v>#N/A</v>
      </c>
      <c r="W2039" s="19"/>
      <c r="AA2039" s="39"/>
      <c r="AB2039" s="35"/>
      <c r="AE2039" s="38"/>
    </row>
    <row r="2040" spans="1:31" hidden="1" x14ac:dyDescent="0.25">
      <c r="A2040" s="26"/>
      <c r="B2040" s="22"/>
      <c r="C2040" t="s">
        <v>1305</v>
      </c>
      <c r="D2040" t="e">
        <f t="shared" si="9"/>
        <v>#VALUE!</v>
      </c>
      <c r="E2040" s="15"/>
      <c r="F2040" s="90"/>
      <c r="J2040" s="58"/>
      <c r="K2040" s="58"/>
      <c r="L2040" s="19"/>
      <c r="M2040" s="95"/>
      <c r="O2040"/>
      <c r="S2040" s="22"/>
      <c r="T2040" s="98"/>
      <c r="U2040" s="13" t="e">
        <f>VLOOKUP(AF2040, method!$A$1:$B$15, 2, 0)</f>
        <v>#N/A</v>
      </c>
      <c r="W2040" s="19"/>
      <c r="AA2040" s="39"/>
      <c r="AB2040" s="35"/>
      <c r="AE2040" s="38"/>
    </row>
    <row r="2041" spans="1:31" hidden="1" x14ac:dyDescent="0.25">
      <c r="A2041" s="26"/>
      <c r="B2041" s="22"/>
      <c r="C2041" t="s">
        <v>1305</v>
      </c>
      <c r="D2041" t="e">
        <f t="shared" si="9"/>
        <v>#VALUE!</v>
      </c>
      <c r="E2041" s="15"/>
      <c r="F2041" s="90"/>
      <c r="J2041" s="58"/>
      <c r="K2041" s="58"/>
      <c r="L2041" s="19"/>
      <c r="M2041" s="95"/>
      <c r="O2041"/>
      <c r="S2041" s="22"/>
      <c r="T2041" s="98"/>
      <c r="U2041" s="13" t="e">
        <f>VLOOKUP(AF2041, method!$A$1:$B$15, 2, 0)</f>
        <v>#N/A</v>
      </c>
      <c r="W2041" s="19"/>
      <c r="AA2041" s="39"/>
      <c r="AB2041" s="35"/>
      <c r="AE2041" s="38"/>
    </row>
    <row r="2042" spans="1:31" hidden="1" x14ac:dyDescent="0.25">
      <c r="A2042" s="26"/>
      <c r="B2042" s="22"/>
      <c r="C2042" t="s">
        <v>1305</v>
      </c>
      <c r="D2042" t="e">
        <f t="shared" si="9"/>
        <v>#VALUE!</v>
      </c>
      <c r="E2042" s="15"/>
      <c r="F2042" s="90"/>
      <c r="J2042" s="58"/>
      <c r="K2042" s="58"/>
      <c r="L2042" s="19"/>
      <c r="M2042" s="95"/>
      <c r="O2042"/>
      <c r="S2042" s="22"/>
      <c r="T2042" s="98"/>
      <c r="U2042" s="13" t="e">
        <f>VLOOKUP(AF2042, method!$A$1:$B$15, 2, 0)</f>
        <v>#N/A</v>
      </c>
      <c r="W2042" s="19"/>
      <c r="AA2042" s="39"/>
      <c r="AB2042" s="35"/>
      <c r="AE2042" s="38"/>
    </row>
    <row r="2043" spans="1:31" hidden="1" x14ac:dyDescent="0.25">
      <c r="A2043" s="26"/>
      <c r="B2043" s="22"/>
      <c r="C2043" t="s">
        <v>1305</v>
      </c>
      <c r="D2043" t="e">
        <f t="shared" si="9"/>
        <v>#VALUE!</v>
      </c>
      <c r="E2043" s="15"/>
      <c r="F2043" s="90"/>
      <c r="J2043" s="58"/>
      <c r="K2043" s="58"/>
      <c r="L2043" s="19"/>
      <c r="M2043" s="95"/>
      <c r="O2043"/>
      <c r="S2043" s="22"/>
      <c r="T2043" s="98"/>
      <c r="U2043" s="13" t="e">
        <f>VLOOKUP(AF2043, method!$A$1:$B$15, 2, 0)</f>
        <v>#N/A</v>
      </c>
      <c r="W2043" s="19"/>
      <c r="AA2043" s="39"/>
      <c r="AB2043" s="35"/>
      <c r="AE2043" s="38"/>
    </row>
    <row r="2044" spans="1:31" hidden="1" x14ac:dyDescent="0.25">
      <c r="A2044" s="26"/>
      <c r="B2044" s="22"/>
      <c r="C2044" t="s">
        <v>1305</v>
      </c>
      <c r="D2044" t="e">
        <f t="shared" si="9"/>
        <v>#VALUE!</v>
      </c>
      <c r="E2044" s="15"/>
      <c r="F2044" s="90"/>
      <c r="J2044" s="58"/>
      <c r="K2044" s="58"/>
      <c r="L2044" s="19"/>
      <c r="M2044" s="95"/>
      <c r="O2044"/>
      <c r="S2044" s="22"/>
      <c r="T2044" s="98"/>
      <c r="U2044" s="13" t="e">
        <f>VLOOKUP(AF2044, method!$A$1:$B$15, 2, 0)</f>
        <v>#N/A</v>
      </c>
      <c r="W2044" s="19"/>
      <c r="AA2044" s="39"/>
      <c r="AB2044" s="35"/>
      <c r="AE2044" s="38"/>
    </row>
    <row r="2045" spans="1:31" hidden="1" x14ac:dyDescent="0.25">
      <c r="A2045" s="26"/>
      <c r="B2045" s="22"/>
      <c r="C2045" t="s">
        <v>1305</v>
      </c>
      <c r="D2045" t="e">
        <f t="shared" si="9"/>
        <v>#VALUE!</v>
      </c>
      <c r="E2045" s="15"/>
      <c r="F2045" s="90"/>
      <c r="J2045" s="58"/>
      <c r="K2045" s="58"/>
      <c r="L2045" s="19"/>
      <c r="M2045" s="95"/>
      <c r="O2045"/>
      <c r="S2045" s="22"/>
      <c r="T2045" s="98"/>
      <c r="U2045" s="13" t="e">
        <f>VLOOKUP(AF2045, method!$A$1:$B$15, 2, 0)</f>
        <v>#N/A</v>
      </c>
      <c r="W2045" s="19"/>
      <c r="AA2045" s="39"/>
      <c r="AB2045" s="35"/>
      <c r="AE2045" s="38"/>
    </row>
    <row r="2046" spans="1:31" hidden="1" x14ac:dyDescent="0.25">
      <c r="A2046" s="26"/>
      <c r="B2046" s="22"/>
      <c r="C2046" t="s">
        <v>1305</v>
      </c>
      <c r="D2046" t="e">
        <f t="shared" si="9"/>
        <v>#VALUE!</v>
      </c>
      <c r="E2046" s="15"/>
      <c r="F2046" s="90"/>
      <c r="J2046" s="58"/>
      <c r="K2046" s="58"/>
      <c r="L2046" s="19"/>
      <c r="M2046" s="95"/>
      <c r="O2046"/>
      <c r="S2046" s="22"/>
      <c r="T2046" s="98"/>
      <c r="U2046" s="13" t="e">
        <f>VLOOKUP(AF2046, method!$A$1:$B$15, 2, 0)</f>
        <v>#N/A</v>
      </c>
      <c r="W2046" s="19"/>
      <c r="AA2046" s="39"/>
      <c r="AB2046" s="35"/>
      <c r="AE2046" s="38"/>
    </row>
    <row r="2047" spans="1:31" hidden="1" x14ac:dyDescent="0.25">
      <c r="A2047" s="26"/>
      <c r="B2047" s="22"/>
      <c r="C2047" t="s">
        <v>1305</v>
      </c>
      <c r="D2047" t="e">
        <f t="shared" si="9"/>
        <v>#VALUE!</v>
      </c>
      <c r="E2047" s="15"/>
      <c r="F2047" s="90"/>
      <c r="J2047" s="58"/>
      <c r="K2047" s="58"/>
      <c r="L2047" s="19"/>
      <c r="M2047" s="95"/>
      <c r="O2047"/>
      <c r="S2047" s="22"/>
      <c r="T2047" s="98"/>
      <c r="U2047" s="13" t="e">
        <f>VLOOKUP(AF2047, method!$A$1:$B$15, 2, 0)</f>
        <v>#N/A</v>
      </c>
      <c r="W2047" s="19"/>
      <c r="AA2047" s="39"/>
      <c r="AB2047" s="35"/>
      <c r="AE2047" s="38"/>
    </row>
    <row r="2048" spans="1:31" hidden="1" x14ac:dyDescent="0.25">
      <c r="A2048" s="26"/>
      <c r="B2048" s="22"/>
      <c r="C2048" t="s">
        <v>1305</v>
      </c>
      <c r="D2048" t="e">
        <f t="shared" si="9"/>
        <v>#VALUE!</v>
      </c>
      <c r="E2048" s="15"/>
      <c r="F2048" s="90"/>
      <c r="J2048" s="58"/>
      <c r="K2048" s="58"/>
      <c r="L2048" s="19"/>
      <c r="M2048" s="95"/>
      <c r="O2048"/>
      <c r="S2048" s="22"/>
      <c r="T2048" s="98"/>
      <c r="U2048" s="13" t="e">
        <f>VLOOKUP(AF2048, method!$A$1:$B$15, 2, 0)</f>
        <v>#N/A</v>
      </c>
      <c r="W2048" s="19"/>
      <c r="AA2048" s="39"/>
      <c r="AB2048" s="35"/>
      <c r="AE2048" s="38"/>
    </row>
    <row r="2049" spans="1:31" hidden="1" x14ac:dyDescent="0.25">
      <c r="A2049" s="26"/>
      <c r="B2049" s="22"/>
      <c r="C2049" t="s">
        <v>1305</v>
      </c>
      <c r="D2049" t="e">
        <f t="shared" si="9"/>
        <v>#VALUE!</v>
      </c>
      <c r="E2049" s="15"/>
      <c r="F2049" s="90"/>
      <c r="J2049" s="58"/>
      <c r="K2049" s="58"/>
      <c r="L2049" s="19"/>
      <c r="M2049" s="95"/>
      <c r="O2049"/>
      <c r="S2049" s="22"/>
      <c r="T2049" s="98"/>
      <c r="U2049" s="13" t="e">
        <f>VLOOKUP(AF2049, method!$A$1:$B$15, 2, 0)</f>
        <v>#N/A</v>
      </c>
      <c r="W2049" s="19"/>
      <c r="AA2049" s="39"/>
      <c r="AB2049" s="35"/>
      <c r="AE2049" s="38"/>
    </row>
    <row r="2050" spans="1:31" hidden="1" x14ac:dyDescent="0.25">
      <c r="A2050" s="26"/>
      <c r="B2050" s="22"/>
      <c r="C2050" t="s">
        <v>1305</v>
      </c>
      <c r="D2050" t="e">
        <f t="shared" si="9"/>
        <v>#VALUE!</v>
      </c>
      <c r="E2050" s="15"/>
      <c r="F2050" s="90"/>
      <c r="J2050" s="58"/>
      <c r="K2050" s="58"/>
      <c r="L2050" s="19"/>
      <c r="M2050" s="95"/>
      <c r="O2050"/>
      <c r="S2050" s="22"/>
      <c r="T2050" s="98"/>
      <c r="U2050" s="13" t="e">
        <f>VLOOKUP(AF2050, method!$A$1:$B$15, 2, 0)</f>
        <v>#N/A</v>
      </c>
      <c r="W2050" s="19"/>
      <c r="AA2050" s="39"/>
      <c r="AB2050" s="35"/>
      <c r="AE2050" s="38"/>
    </row>
    <row r="2051" spans="1:31" hidden="1" x14ac:dyDescent="0.25">
      <c r="A2051" s="26"/>
      <c r="B2051" s="22"/>
      <c r="C2051" t="s">
        <v>1305</v>
      </c>
      <c r="D2051" t="e">
        <f t="shared" si="9"/>
        <v>#VALUE!</v>
      </c>
      <c r="E2051" s="15"/>
      <c r="F2051" s="90"/>
      <c r="J2051" s="58"/>
      <c r="K2051" s="58"/>
      <c r="L2051" s="19"/>
      <c r="M2051" s="95"/>
      <c r="O2051"/>
      <c r="S2051" s="22"/>
      <c r="T2051" s="98"/>
      <c r="U2051" s="13" t="e">
        <f>VLOOKUP(AF2051, method!$A$1:$B$15, 2, 0)</f>
        <v>#N/A</v>
      </c>
      <c r="W2051" s="19"/>
      <c r="AA2051" s="39"/>
      <c r="AB2051" s="35"/>
      <c r="AE2051" s="38"/>
    </row>
    <row r="2052" spans="1:31" hidden="1" x14ac:dyDescent="0.25">
      <c r="A2052" s="26"/>
      <c r="B2052" s="22"/>
      <c r="C2052" t="s">
        <v>1305</v>
      </c>
      <c r="D2052" t="e">
        <f t="shared" si="9"/>
        <v>#VALUE!</v>
      </c>
      <c r="E2052" s="15"/>
      <c r="F2052" s="90"/>
      <c r="J2052" s="58"/>
      <c r="K2052" s="58"/>
      <c r="L2052" s="19"/>
      <c r="M2052" s="95"/>
      <c r="O2052"/>
      <c r="S2052" s="22"/>
      <c r="T2052" s="98"/>
      <c r="U2052" s="13" t="e">
        <f>VLOOKUP(AF2052, method!$A$1:$B$15, 2, 0)</f>
        <v>#N/A</v>
      </c>
      <c r="W2052" s="19"/>
      <c r="AA2052" s="39"/>
      <c r="AB2052" s="35"/>
      <c r="AE2052" s="38"/>
    </row>
    <row r="2053" spans="1:31" hidden="1" x14ac:dyDescent="0.25">
      <c r="A2053" s="26"/>
      <c r="B2053" s="22"/>
      <c r="C2053" t="s">
        <v>1305</v>
      </c>
      <c r="D2053" t="e">
        <f t="shared" si="9"/>
        <v>#VALUE!</v>
      </c>
      <c r="E2053" s="15"/>
      <c r="F2053" s="90"/>
      <c r="J2053" s="58"/>
      <c r="K2053" s="58"/>
      <c r="L2053" s="19"/>
      <c r="M2053" s="95"/>
      <c r="O2053"/>
      <c r="S2053" s="22"/>
      <c r="T2053" s="98"/>
      <c r="U2053" s="13" t="e">
        <f>VLOOKUP(AF2053, method!$A$1:$B$15, 2, 0)</f>
        <v>#N/A</v>
      </c>
      <c r="W2053" s="19"/>
      <c r="AA2053" s="39"/>
      <c r="AB2053" s="35"/>
      <c r="AE2053" s="38"/>
    </row>
    <row r="2054" spans="1:31" hidden="1" x14ac:dyDescent="0.25">
      <c r="A2054" s="26"/>
      <c r="B2054" s="22"/>
      <c r="C2054" t="s">
        <v>1305</v>
      </c>
      <c r="D2054" t="e">
        <f t="shared" si="9"/>
        <v>#VALUE!</v>
      </c>
      <c r="E2054" s="15"/>
      <c r="F2054" s="90"/>
      <c r="J2054" s="58"/>
      <c r="K2054" s="58"/>
      <c r="L2054" s="19"/>
      <c r="M2054" s="95"/>
      <c r="O2054"/>
      <c r="S2054" s="22"/>
      <c r="T2054" s="98"/>
      <c r="U2054" s="13" t="e">
        <f>VLOOKUP(AF2054, method!$A$1:$B$15, 2, 0)</f>
        <v>#N/A</v>
      </c>
      <c r="W2054" s="19"/>
      <c r="AA2054" s="39"/>
      <c r="AB2054" s="35"/>
      <c r="AE2054" s="38"/>
    </row>
    <row r="2055" spans="1:31" hidden="1" x14ac:dyDescent="0.25">
      <c r="A2055" s="26"/>
      <c r="B2055" s="22"/>
      <c r="C2055" t="s">
        <v>1305</v>
      </c>
      <c r="D2055" t="e">
        <f t="shared" si="9"/>
        <v>#VALUE!</v>
      </c>
      <c r="E2055" s="15"/>
      <c r="F2055" s="90"/>
      <c r="J2055" s="58"/>
      <c r="K2055" s="58"/>
      <c r="L2055" s="19"/>
      <c r="M2055" s="95"/>
      <c r="O2055"/>
      <c r="S2055" s="22"/>
      <c r="T2055" s="98"/>
      <c r="U2055" s="13" t="e">
        <f>VLOOKUP(AF2055, method!$A$1:$B$15, 2, 0)</f>
        <v>#N/A</v>
      </c>
      <c r="W2055" s="19"/>
      <c r="AA2055" s="39"/>
      <c r="AB2055" s="35"/>
      <c r="AE2055" s="38"/>
    </row>
    <row r="2056" spans="1:31" hidden="1" x14ac:dyDescent="0.25">
      <c r="A2056" s="26"/>
      <c r="B2056" s="22"/>
      <c r="C2056" t="s">
        <v>1305</v>
      </c>
      <c r="D2056" t="e">
        <f t="shared" si="9"/>
        <v>#VALUE!</v>
      </c>
      <c r="E2056" s="15"/>
      <c r="F2056" s="90"/>
      <c r="J2056" s="58"/>
      <c r="K2056" s="58"/>
      <c r="L2056" s="19"/>
      <c r="M2056" s="95"/>
      <c r="O2056"/>
      <c r="S2056" s="22"/>
      <c r="T2056" s="98"/>
      <c r="U2056" s="13" t="e">
        <f>VLOOKUP(AF2056, method!$A$1:$B$15, 2, 0)</f>
        <v>#N/A</v>
      </c>
      <c r="W2056" s="19"/>
      <c r="AA2056" s="39"/>
      <c r="AB2056" s="35"/>
      <c r="AE2056" s="38"/>
    </row>
    <row r="2057" spans="1:31" hidden="1" x14ac:dyDescent="0.25">
      <c r="A2057" s="26"/>
      <c r="B2057" s="22"/>
      <c r="C2057" t="s">
        <v>1305</v>
      </c>
      <c r="D2057" t="e">
        <f t="shared" si="9"/>
        <v>#VALUE!</v>
      </c>
      <c r="E2057" s="15"/>
      <c r="F2057" s="90"/>
      <c r="J2057" s="58"/>
      <c r="K2057" s="58"/>
      <c r="L2057" s="19"/>
      <c r="M2057" s="95"/>
      <c r="O2057"/>
      <c r="S2057" s="22"/>
      <c r="T2057" s="98"/>
      <c r="U2057" s="13" t="e">
        <f>VLOOKUP(AF2057, method!$A$1:$B$15, 2, 0)</f>
        <v>#N/A</v>
      </c>
      <c r="W2057" s="19"/>
      <c r="AA2057" s="39"/>
      <c r="AB2057" s="35"/>
      <c r="AE2057" s="38"/>
    </row>
    <row r="2058" spans="1:31" hidden="1" x14ac:dyDescent="0.25">
      <c r="A2058" s="26"/>
      <c r="B2058" s="22"/>
      <c r="C2058" t="s">
        <v>1305</v>
      </c>
      <c r="D2058" t="e">
        <f t="shared" si="9"/>
        <v>#VALUE!</v>
      </c>
      <c r="E2058" s="15"/>
      <c r="F2058" s="90"/>
      <c r="J2058" s="58"/>
      <c r="K2058" s="58"/>
      <c r="L2058" s="19"/>
      <c r="M2058" s="95"/>
      <c r="O2058"/>
      <c r="S2058" s="22"/>
      <c r="T2058" s="98"/>
      <c r="U2058" s="13" t="e">
        <f>VLOOKUP(AF2058, method!$A$1:$B$15, 2, 0)</f>
        <v>#N/A</v>
      </c>
      <c r="W2058" s="19"/>
      <c r="AA2058" s="39"/>
      <c r="AB2058" s="35"/>
      <c r="AE2058" s="38"/>
    </row>
    <row r="2059" spans="1:31" hidden="1" x14ac:dyDescent="0.25">
      <c r="A2059" s="26"/>
      <c r="B2059" s="22"/>
      <c r="C2059" t="s">
        <v>1305</v>
      </c>
      <c r="D2059" t="e">
        <f t="shared" si="9"/>
        <v>#VALUE!</v>
      </c>
      <c r="E2059" s="15"/>
      <c r="F2059" s="90"/>
      <c r="J2059" s="58"/>
      <c r="K2059" s="58"/>
      <c r="L2059" s="19"/>
      <c r="M2059" s="95"/>
      <c r="O2059"/>
      <c r="S2059" s="22"/>
      <c r="T2059" s="98"/>
      <c r="U2059" s="13" t="e">
        <f>VLOOKUP(AF2059, method!$A$1:$B$15, 2, 0)</f>
        <v>#N/A</v>
      </c>
      <c r="W2059" s="19"/>
      <c r="AA2059" s="39"/>
      <c r="AB2059" s="35"/>
      <c r="AE2059" s="38"/>
    </row>
    <row r="2060" spans="1:31" hidden="1" x14ac:dyDescent="0.25">
      <c r="A2060" s="26"/>
      <c r="B2060" s="22"/>
      <c r="C2060" t="s">
        <v>1305</v>
      </c>
      <c r="D2060" t="e">
        <f t="shared" si="9"/>
        <v>#VALUE!</v>
      </c>
      <c r="E2060" s="15"/>
      <c r="F2060" s="90"/>
      <c r="J2060" s="58"/>
      <c r="K2060" s="58"/>
      <c r="L2060" s="19"/>
      <c r="M2060" s="95"/>
      <c r="O2060"/>
      <c r="S2060" s="22"/>
      <c r="T2060" s="98"/>
      <c r="U2060" s="13" t="e">
        <f>VLOOKUP(AF2060, method!$A$1:$B$15, 2, 0)</f>
        <v>#N/A</v>
      </c>
      <c r="W2060" s="19"/>
      <c r="AA2060" s="39"/>
      <c r="AB2060" s="35"/>
      <c r="AE2060" s="38"/>
    </row>
    <row r="2061" spans="1:31" hidden="1" x14ac:dyDescent="0.25">
      <c r="A2061" s="26"/>
      <c r="B2061" s="22"/>
      <c r="C2061" t="s">
        <v>1305</v>
      </c>
      <c r="D2061" t="e">
        <f t="shared" si="9"/>
        <v>#VALUE!</v>
      </c>
      <c r="E2061" s="15"/>
      <c r="F2061" s="90"/>
      <c r="J2061" s="58"/>
      <c r="K2061" s="58"/>
      <c r="L2061" s="19"/>
      <c r="M2061" s="95"/>
      <c r="O2061"/>
      <c r="S2061" s="22"/>
      <c r="T2061" s="98"/>
      <c r="U2061" s="13" t="e">
        <f>VLOOKUP(AF2061, method!$A$1:$B$15, 2, 0)</f>
        <v>#N/A</v>
      </c>
      <c r="W2061" s="19"/>
      <c r="AA2061" s="39"/>
      <c r="AB2061" s="35"/>
      <c r="AE2061" s="38"/>
    </row>
    <row r="2062" spans="1:31" hidden="1" x14ac:dyDescent="0.25">
      <c r="A2062" s="26"/>
      <c r="B2062" s="22"/>
      <c r="C2062" t="s">
        <v>1305</v>
      </c>
      <c r="D2062" t="e">
        <f t="shared" si="9"/>
        <v>#VALUE!</v>
      </c>
      <c r="E2062" s="15"/>
      <c r="F2062" s="90"/>
      <c r="J2062" s="58"/>
      <c r="K2062" s="58"/>
      <c r="L2062" s="19"/>
      <c r="M2062" s="95"/>
      <c r="O2062"/>
      <c r="S2062" s="22"/>
      <c r="T2062" s="98"/>
      <c r="U2062" s="13" t="e">
        <f>VLOOKUP(AF2062, method!$A$1:$B$15, 2, 0)</f>
        <v>#N/A</v>
      </c>
      <c r="W2062" s="19"/>
      <c r="AA2062" s="39"/>
      <c r="AB2062" s="35"/>
      <c r="AE2062" s="38"/>
    </row>
    <row r="2063" spans="1:31" hidden="1" x14ac:dyDescent="0.25">
      <c r="A2063" s="26"/>
      <c r="B2063" s="22"/>
      <c r="C2063" t="s">
        <v>1305</v>
      </c>
      <c r="D2063" t="e">
        <f t="shared" si="9"/>
        <v>#VALUE!</v>
      </c>
      <c r="E2063" s="15"/>
      <c r="F2063" s="90"/>
      <c r="J2063" s="58"/>
      <c r="K2063" s="58"/>
      <c r="L2063" s="19"/>
      <c r="M2063" s="95"/>
      <c r="O2063"/>
      <c r="S2063" s="22"/>
      <c r="T2063" s="98"/>
      <c r="U2063" s="13" t="e">
        <f>VLOOKUP(AF2063, method!$A$1:$B$15, 2, 0)</f>
        <v>#N/A</v>
      </c>
      <c r="W2063" s="19"/>
      <c r="AA2063" s="39"/>
      <c r="AB2063" s="35"/>
      <c r="AE2063" s="38"/>
    </row>
    <row r="2064" spans="1:31" hidden="1" x14ac:dyDescent="0.25">
      <c r="A2064" s="26"/>
      <c r="B2064" s="22"/>
      <c r="C2064" t="s">
        <v>1305</v>
      </c>
      <c r="D2064" t="e">
        <f t="shared" si="9"/>
        <v>#VALUE!</v>
      </c>
      <c r="E2064" s="15"/>
      <c r="F2064" s="90"/>
      <c r="J2064" s="58"/>
      <c r="K2064" s="58"/>
      <c r="L2064" s="19"/>
      <c r="M2064" s="95"/>
      <c r="O2064"/>
      <c r="S2064" s="22"/>
      <c r="T2064" s="98"/>
      <c r="U2064" s="13" t="e">
        <f>VLOOKUP(AF2064, method!$A$1:$B$15, 2, 0)</f>
        <v>#N/A</v>
      </c>
      <c r="W2064" s="19"/>
      <c r="AA2064" s="39"/>
      <c r="AB2064" s="35"/>
      <c r="AE2064" s="38"/>
    </row>
    <row r="2065" spans="1:31" hidden="1" x14ac:dyDescent="0.25">
      <c r="A2065" s="26"/>
      <c r="B2065" s="22"/>
      <c r="C2065" t="s">
        <v>1305</v>
      </c>
      <c r="D2065" t="e">
        <f t="shared" si="9"/>
        <v>#VALUE!</v>
      </c>
      <c r="E2065" s="15"/>
      <c r="F2065" s="90"/>
      <c r="J2065" s="58"/>
      <c r="K2065" s="58"/>
      <c r="L2065" s="19"/>
      <c r="M2065" s="95"/>
      <c r="O2065"/>
      <c r="S2065" s="22"/>
      <c r="T2065" s="98"/>
      <c r="U2065" s="13" t="e">
        <f>VLOOKUP(AF2065, method!$A$1:$B$15, 2, 0)</f>
        <v>#N/A</v>
      </c>
      <c r="W2065" s="19"/>
      <c r="AA2065" s="39"/>
      <c r="AB2065" s="35"/>
      <c r="AE2065" s="38"/>
    </row>
    <row r="2066" spans="1:31" hidden="1" x14ac:dyDescent="0.25">
      <c r="A2066" s="26"/>
      <c r="B2066" s="22"/>
      <c r="C2066" t="s">
        <v>1305</v>
      </c>
      <c r="D2066" t="e">
        <f t="shared" si="9"/>
        <v>#VALUE!</v>
      </c>
      <c r="E2066" s="15"/>
      <c r="F2066" s="90"/>
      <c r="J2066" s="58"/>
      <c r="K2066" s="58"/>
      <c r="L2066" s="19"/>
      <c r="M2066" s="95"/>
      <c r="O2066"/>
      <c r="S2066" s="22"/>
      <c r="T2066" s="98"/>
      <c r="U2066" s="13" t="e">
        <f>VLOOKUP(AF2066, method!$A$1:$B$15, 2, 0)</f>
        <v>#N/A</v>
      </c>
      <c r="W2066" s="19"/>
      <c r="AA2066" s="39"/>
      <c r="AB2066" s="35"/>
      <c r="AE2066" s="38"/>
    </row>
    <row r="2067" spans="1:31" hidden="1" x14ac:dyDescent="0.25">
      <c r="A2067" s="26"/>
      <c r="B2067" s="22"/>
      <c r="C2067" t="s">
        <v>1305</v>
      </c>
      <c r="D2067" t="e">
        <f t="shared" si="9"/>
        <v>#VALUE!</v>
      </c>
      <c r="E2067" s="15"/>
      <c r="F2067" s="90"/>
      <c r="J2067" s="58"/>
      <c r="K2067" s="58"/>
      <c r="L2067" s="19"/>
      <c r="M2067" s="95"/>
      <c r="O2067"/>
      <c r="S2067" s="22"/>
      <c r="T2067" s="98"/>
      <c r="U2067" s="13" t="e">
        <f>VLOOKUP(AF2067, method!$A$1:$B$15, 2, 0)</f>
        <v>#N/A</v>
      </c>
      <c r="W2067" s="19"/>
      <c r="AA2067" s="39"/>
      <c r="AB2067" s="35"/>
      <c r="AE2067" s="38"/>
    </row>
    <row r="2068" spans="1:31" hidden="1" x14ac:dyDescent="0.25">
      <c r="A2068" s="26"/>
      <c r="B2068" s="22"/>
      <c r="C2068" t="s">
        <v>1305</v>
      </c>
      <c r="D2068" t="e">
        <f t="shared" si="9"/>
        <v>#VALUE!</v>
      </c>
      <c r="E2068" s="15"/>
      <c r="F2068" s="90"/>
      <c r="J2068" s="58"/>
      <c r="K2068" s="58"/>
      <c r="L2068" s="19"/>
      <c r="M2068" s="95"/>
      <c r="O2068"/>
      <c r="S2068" s="22"/>
      <c r="T2068" s="98"/>
      <c r="U2068" s="13" t="e">
        <f>VLOOKUP(AF2068, method!$A$1:$B$15, 2, 0)</f>
        <v>#N/A</v>
      </c>
      <c r="W2068" s="19"/>
      <c r="AA2068" s="39"/>
      <c r="AB2068" s="35"/>
      <c r="AE2068" s="38"/>
    </row>
    <row r="2069" spans="1:31" hidden="1" x14ac:dyDescent="0.25">
      <c r="A2069" s="26"/>
      <c r="B2069" s="22"/>
      <c r="C2069" t="s">
        <v>1305</v>
      </c>
      <c r="D2069" t="e">
        <f t="shared" si="9"/>
        <v>#VALUE!</v>
      </c>
      <c r="E2069" s="15"/>
      <c r="F2069" s="90"/>
      <c r="J2069" s="58"/>
      <c r="K2069" s="58"/>
      <c r="L2069" s="19"/>
      <c r="M2069" s="95"/>
      <c r="O2069"/>
      <c r="S2069" s="22"/>
      <c r="T2069" s="98"/>
      <c r="U2069" s="13" t="e">
        <f>VLOOKUP(AF2069, method!$A$1:$B$15, 2, 0)</f>
        <v>#N/A</v>
      </c>
      <c r="W2069" s="19"/>
      <c r="AA2069" s="39"/>
      <c r="AB2069" s="35"/>
      <c r="AE2069" s="38"/>
    </row>
    <row r="2070" spans="1:31" hidden="1" x14ac:dyDescent="0.25">
      <c r="A2070" s="26"/>
      <c r="B2070" s="22"/>
      <c r="C2070" t="s">
        <v>1305</v>
      </c>
      <c r="D2070" t="e">
        <f t="shared" si="9"/>
        <v>#VALUE!</v>
      </c>
      <c r="E2070" s="15"/>
      <c r="F2070" s="90"/>
      <c r="J2070" s="58"/>
      <c r="K2070" s="58"/>
      <c r="L2070" s="19"/>
      <c r="M2070" s="95"/>
      <c r="O2070"/>
      <c r="S2070" s="22"/>
      <c r="T2070" s="98"/>
      <c r="U2070" s="13" t="e">
        <f>VLOOKUP(AF2070, method!$A$1:$B$15, 2, 0)</f>
        <v>#N/A</v>
      </c>
      <c r="W2070" s="19"/>
      <c r="AA2070" s="39"/>
      <c r="AB2070" s="35"/>
      <c r="AE2070" s="38"/>
    </row>
    <row r="2071" spans="1:31" hidden="1" x14ac:dyDescent="0.25">
      <c r="A2071" s="26"/>
      <c r="B2071" s="22"/>
      <c r="C2071" t="s">
        <v>1305</v>
      </c>
      <c r="D2071" t="e">
        <f t="shared" si="9"/>
        <v>#VALUE!</v>
      </c>
      <c r="E2071" s="15"/>
      <c r="F2071" s="90"/>
      <c r="J2071" s="58"/>
      <c r="K2071" s="58"/>
      <c r="L2071" s="19"/>
      <c r="M2071" s="95"/>
      <c r="O2071"/>
      <c r="S2071" s="22"/>
      <c r="T2071" s="98"/>
      <c r="U2071" s="13" t="e">
        <f>VLOOKUP(AF2071, method!$A$1:$B$15, 2, 0)</f>
        <v>#N/A</v>
      </c>
      <c r="W2071" s="19"/>
      <c r="AA2071" s="39"/>
      <c r="AB2071" s="35"/>
      <c r="AE2071" s="38"/>
    </row>
    <row r="2072" spans="1:31" hidden="1" x14ac:dyDescent="0.25">
      <c r="A2072" s="26"/>
      <c r="B2072" s="22"/>
      <c r="C2072" t="s">
        <v>1305</v>
      </c>
      <c r="D2072" t="e">
        <f t="shared" si="9"/>
        <v>#VALUE!</v>
      </c>
      <c r="E2072" s="15"/>
      <c r="F2072" s="90"/>
      <c r="J2072" s="58"/>
      <c r="K2072" s="58"/>
      <c r="L2072" s="19"/>
      <c r="M2072" s="95"/>
      <c r="O2072"/>
      <c r="S2072" s="22"/>
      <c r="T2072" s="98"/>
      <c r="U2072" s="13" t="e">
        <f>VLOOKUP(AF2072, method!$A$1:$B$15, 2, 0)</f>
        <v>#N/A</v>
      </c>
      <c r="W2072" s="19"/>
      <c r="AA2072" s="39"/>
      <c r="AB2072" s="35"/>
      <c r="AE2072" s="38"/>
    </row>
    <row r="2073" spans="1:31" hidden="1" x14ac:dyDescent="0.25">
      <c r="A2073" s="26"/>
      <c r="B2073" s="22"/>
      <c r="C2073" t="s">
        <v>1305</v>
      </c>
      <c r="D2073" t="e">
        <f t="shared" ref="D2073:D2117" si="10">IF(H2073&gt;G2073,C2073-0.2*INT((H2073-G2073)/4),IF(H2073&lt;G2073,C2073+0.2*INT((G2073-H2073)/4),C2073)) + ROUND((N2073-O2073)/3,0)*0.1</f>
        <v>#VALUE!</v>
      </c>
      <c r="E2073" s="15"/>
      <c r="F2073" s="90"/>
      <c r="J2073" s="58"/>
      <c r="K2073" s="58"/>
      <c r="L2073" s="19"/>
      <c r="M2073" s="95"/>
      <c r="O2073"/>
      <c r="S2073" s="22"/>
      <c r="T2073" s="98"/>
      <c r="U2073" s="13" t="e">
        <f>VLOOKUP(AF2073, method!$A$1:$B$15, 2, 0)</f>
        <v>#N/A</v>
      </c>
      <c r="W2073" s="19"/>
      <c r="AA2073" s="39"/>
      <c r="AB2073" s="35"/>
      <c r="AE2073" s="38"/>
    </row>
    <row r="2074" spans="1:31" hidden="1" x14ac:dyDescent="0.25">
      <c r="A2074" s="26"/>
      <c r="B2074" s="22"/>
      <c r="C2074" t="s">
        <v>1305</v>
      </c>
      <c r="D2074" t="e">
        <f t="shared" si="10"/>
        <v>#VALUE!</v>
      </c>
      <c r="E2074" s="15"/>
      <c r="F2074" s="90"/>
      <c r="J2074" s="58"/>
      <c r="K2074" s="58"/>
      <c r="L2074" s="19"/>
      <c r="M2074" s="95"/>
      <c r="O2074"/>
      <c r="S2074" s="22"/>
      <c r="T2074" s="98"/>
      <c r="U2074" s="13" t="e">
        <f>VLOOKUP(AF2074, method!$A$1:$B$15, 2, 0)</f>
        <v>#N/A</v>
      </c>
      <c r="W2074" s="19"/>
      <c r="AA2074" s="39"/>
      <c r="AB2074" s="35"/>
      <c r="AE2074" s="38"/>
    </row>
    <row r="2075" spans="1:31" hidden="1" x14ac:dyDescent="0.25">
      <c r="A2075" s="26"/>
      <c r="B2075" s="22"/>
      <c r="C2075" t="s">
        <v>1305</v>
      </c>
      <c r="D2075" t="e">
        <f t="shared" si="10"/>
        <v>#VALUE!</v>
      </c>
      <c r="E2075" s="15"/>
      <c r="F2075" s="90"/>
      <c r="J2075" s="58"/>
      <c r="K2075" s="58"/>
      <c r="L2075" s="19"/>
      <c r="M2075" s="95"/>
      <c r="O2075"/>
      <c r="S2075" s="22"/>
      <c r="T2075" s="98"/>
      <c r="U2075" s="13" t="e">
        <f>VLOOKUP(AF2075, method!$A$1:$B$15, 2, 0)</f>
        <v>#N/A</v>
      </c>
      <c r="W2075" s="19"/>
      <c r="AA2075" s="39"/>
      <c r="AB2075" s="35"/>
      <c r="AE2075" s="38"/>
    </row>
    <row r="2076" spans="1:31" hidden="1" x14ac:dyDescent="0.25">
      <c r="A2076" s="26"/>
      <c r="B2076" s="22"/>
      <c r="C2076" t="s">
        <v>1305</v>
      </c>
      <c r="D2076" t="e">
        <f t="shared" si="10"/>
        <v>#VALUE!</v>
      </c>
      <c r="E2076" s="15"/>
      <c r="F2076" s="90"/>
      <c r="J2076" s="58"/>
      <c r="K2076" s="58"/>
      <c r="L2076" s="19"/>
      <c r="M2076" s="95"/>
      <c r="O2076"/>
      <c r="S2076" s="22"/>
      <c r="T2076" s="98"/>
      <c r="U2076" s="13" t="e">
        <f>VLOOKUP(AF2076, method!$A$1:$B$15, 2, 0)</f>
        <v>#N/A</v>
      </c>
      <c r="W2076" s="19"/>
      <c r="AA2076" s="39"/>
      <c r="AB2076" s="35"/>
      <c r="AE2076" s="38"/>
    </row>
    <row r="2077" spans="1:31" hidden="1" x14ac:dyDescent="0.25">
      <c r="A2077" s="26"/>
      <c r="B2077" s="22"/>
      <c r="C2077" t="s">
        <v>1305</v>
      </c>
      <c r="D2077" t="e">
        <f t="shared" si="10"/>
        <v>#VALUE!</v>
      </c>
      <c r="E2077" s="15"/>
      <c r="F2077" s="90"/>
      <c r="J2077" s="58"/>
      <c r="K2077" s="58"/>
      <c r="L2077" s="19"/>
      <c r="M2077" s="95"/>
      <c r="O2077"/>
      <c r="S2077" s="22"/>
      <c r="T2077" s="98"/>
      <c r="U2077" s="13" t="e">
        <f>VLOOKUP(AF2077, method!$A$1:$B$15, 2, 0)</f>
        <v>#N/A</v>
      </c>
      <c r="W2077" s="19"/>
      <c r="AA2077" s="39"/>
      <c r="AB2077" s="35"/>
      <c r="AE2077" s="38"/>
    </row>
    <row r="2078" spans="1:31" hidden="1" x14ac:dyDescent="0.25">
      <c r="A2078" s="26"/>
      <c r="B2078" s="22"/>
      <c r="C2078" t="s">
        <v>1305</v>
      </c>
      <c r="D2078" t="e">
        <f t="shared" si="10"/>
        <v>#VALUE!</v>
      </c>
      <c r="E2078" s="15"/>
      <c r="F2078" s="90"/>
      <c r="J2078" s="58"/>
      <c r="K2078" s="58"/>
      <c r="L2078" s="19"/>
      <c r="M2078" s="95"/>
      <c r="O2078"/>
      <c r="S2078" s="22"/>
      <c r="T2078" s="98"/>
      <c r="U2078" s="13" t="e">
        <f>VLOOKUP(AF2078, method!$A$1:$B$15, 2, 0)</f>
        <v>#N/A</v>
      </c>
      <c r="W2078" s="19"/>
      <c r="AA2078" s="39"/>
      <c r="AB2078" s="35"/>
      <c r="AE2078" s="38"/>
    </row>
    <row r="2079" spans="1:31" hidden="1" x14ac:dyDescent="0.25">
      <c r="A2079" s="26"/>
      <c r="B2079" s="22"/>
      <c r="C2079" t="s">
        <v>1305</v>
      </c>
      <c r="D2079" t="e">
        <f t="shared" si="10"/>
        <v>#VALUE!</v>
      </c>
      <c r="E2079" s="15"/>
      <c r="F2079" s="90"/>
      <c r="J2079" s="58"/>
      <c r="K2079" s="58"/>
      <c r="L2079" s="19"/>
      <c r="M2079" s="95"/>
      <c r="O2079"/>
      <c r="S2079" s="22"/>
      <c r="T2079" s="98"/>
      <c r="U2079" s="13" t="e">
        <f>VLOOKUP(AF2079, method!$A$1:$B$15, 2, 0)</f>
        <v>#N/A</v>
      </c>
      <c r="W2079" s="19"/>
      <c r="AA2079" s="39"/>
      <c r="AB2079" s="35"/>
      <c r="AE2079" s="38"/>
    </row>
    <row r="2080" spans="1:31" hidden="1" x14ac:dyDescent="0.25">
      <c r="A2080" s="26"/>
      <c r="B2080" s="22"/>
      <c r="C2080" t="s">
        <v>1305</v>
      </c>
      <c r="D2080" t="e">
        <f t="shared" si="10"/>
        <v>#VALUE!</v>
      </c>
      <c r="E2080" s="15"/>
      <c r="F2080" s="90"/>
      <c r="J2080" s="58"/>
      <c r="K2080" s="58"/>
      <c r="L2080" s="19"/>
      <c r="M2080" s="95"/>
      <c r="O2080"/>
      <c r="S2080" s="22"/>
      <c r="T2080" s="98"/>
      <c r="U2080" s="13" t="e">
        <f>VLOOKUP(AF2080, method!$A$1:$B$15, 2, 0)</f>
        <v>#N/A</v>
      </c>
      <c r="W2080" s="19"/>
      <c r="AA2080" s="39"/>
      <c r="AB2080" s="35"/>
      <c r="AE2080" s="38"/>
    </row>
    <row r="2081" spans="1:31" hidden="1" x14ac:dyDescent="0.25">
      <c r="A2081" s="26"/>
      <c r="B2081" s="22"/>
      <c r="C2081" t="s">
        <v>1305</v>
      </c>
      <c r="D2081" t="e">
        <f t="shared" si="10"/>
        <v>#VALUE!</v>
      </c>
      <c r="E2081" s="15"/>
      <c r="F2081" s="90"/>
      <c r="J2081" s="58"/>
      <c r="K2081" s="58"/>
      <c r="L2081" s="19"/>
      <c r="M2081" s="95"/>
      <c r="O2081"/>
      <c r="S2081" s="22"/>
      <c r="T2081" s="98"/>
      <c r="U2081" s="13" t="e">
        <f>VLOOKUP(AF2081, method!$A$1:$B$15, 2, 0)</f>
        <v>#N/A</v>
      </c>
      <c r="W2081" s="19"/>
      <c r="AA2081" s="39"/>
      <c r="AB2081" s="35"/>
      <c r="AE2081" s="38"/>
    </row>
    <row r="2082" spans="1:31" hidden="1" x14ac:dyDescent="0.25">
      <c r="A2082" s="26"/>
      <c r="B2082" s="22"/>
      <c r="C2082" t="s">
        <v>1305</v>
      </c>
      <c r="D2082" t="e">
        <f t="shared" si="10"/>
        <v>#VALUE!</v>
      </c>
      <c r="E2082" s="15"/>
      <c r="F2082" s="90"/>
      <c r="J2082" s="58"/>
      <c r="K2082" s="58"/>
      <c r="L2082" s="19"/>
      <c r="M2082" s="95"/>
      <c r="O2082"/>
      <c r="S2082" s="22"/>
      <c r="T2082" s="98"/>
      <c r="U2082" s="13" t="e">
        <f>VLOOKUP(AF2082, method!$A$1:$B$15, 2, 0)</f>
        <v>#N/A</v>
      </c>
      <c r="W2082" s="19"/>
      <c r="AA2082" s="39"/>
      <c r="AB2082" s="35"/>
      <c r="AE2082" s="38"/>
    </row>
    <row r="2083" spans="1:31" hidden="1" x14ac:dyDescent="0.25">
      <c r="A2083" s="26"/>
      <c r="B2083" s="22"/>
      <c r="C2083" t="s">
        <v>1305</v>
      </c>
      <c r="D2083" t="e">
        <f t="shared" si="10"/>
        <v>#VALUE!</v>
      </c>
      <c r="E2083" s="15"/>
      <c r="F2083" s="90"/>
      <c r="J2083" s="58"/>
      <c r="K2083" s="58"/>
      <c r="L2083" s="19"/>
      <c r="M2083" s="95"/>
      <c r="O2083"/>
      <c r="S2083" s="22"/>
      <c r="T2083" s="98"/>
      <c r="U2083" s="13" t="e">
        <f>VLOOKUP(AF2083, method!$A$1:$B$15, 2, 0)</f>
        <v>#N/A</v>
      </c>
      <c r="W2083" s="19"/>
      <c r="AA2083" s="39"/>
      <c r="AB2083" s="35"/>
      <c r="AE2083" s="38"/>
    </row>
    <row r="2084" spans="1:31" hidden="1" x14ac:dyDescent="0.25">
      <c r="A2084" s="26"/>
      <c r="B2084" s="22"/>
      <c r="C2084" t="s">
        <v>1305</v>
      </c>
      <c r="D2084" t="e">
        <f t="shared" si="10"/>
        <v>#VALUE!</v>
      </c>
      <c r="E2084" s="15"/>
      <c r="F2084" s="90"/>
      <c r="J2084" s="58"/>
      <c r="K2084" s="58"/>
      <c r="L2084" s="19"/>
      <c r="M2084" s="95"/>
      <c r="O2084"/>
      <c r="S2084" s="22"/>
      <c r="T2084" s="98"/>
      <c r="U2084" s="13" t="e">
        <f>VLOOKUP(AF2084, method!$A$1:$B$15, 2, 0)</f>
        <v>#N/A</v>
      </c>
      <c r="W2084" s="19"/>
      <c r="AA2084" s="39"/>
      <c r="AB2084" s="35"/>
      <c r="AE2084" s="38"/>
    </row>
    <row r="2085" spans="1:31" hidden="1" x14ac:dyDescent="0.25">
      <c r="A2085" s="26"/>
      <c r="B2085" s="22"/>
      <c r="C2085" t="s">
        <v>1305</v>
      </c>
      <c r="D2085" t="e">
        <f t="shared" si="10"/>
        <v>#VALUE!</v>
      </c>
      <c r="E2085" s="15"/>
      <c r="F2085" s="90"/>
      <c r="J2085" s="58"/>
      <c r="K2085" s="58"/>
      <c r="L2085" s="19"/>
      <c r="M2085" s="95"/>
      <c r="O2085"/>
      <c r="S2085" s="22"/>
      <c r="T2085" s="98"/>
      <c r="U2085" s="13" t="e">
        <f>VLOOKUP(AF2085, method!$A$1:$B$15, 2, 0)</f>
        <v>#N/A</v>
      </c>
      <c r="W2085" s="19"/>
      <c r="AA2085" s="39"/>
      <c r="AB2085" s="35"/>
      <c r="AE2085" s="38"/>
    </row>
    <row r="2086" spans="1:31" hidden="1" x14ac:dyDescent="0.25">
      <c r="A2086" s="26"/>
      <c r="B2086" s="22"/>
      <c r="C2086" t="s">
        <v>1305</v>
      </c>
      <c r="D2086" t="e">
        <f t="shared" si="10"/>
        <v>#VALUE!</v>
      </c>
      <c r="E2086" s="15"/>
      <c r="F2086" s="90"/>
      <c r="J2086" s="58"/>
      <c r="K2086" s="58"/>
      <c r="L2086" s="19"/>
      <c r="M2086" s="95"/>
      <c r="O2086"/>
      <c r="S2086" s="22"/>
      <c r="T2086" s="98"/>
      <c r="U2086" s="13" t="e">
        <f>VLOOKUP(AF2086, method!$A$1:$B$15, 2, 0)</f>
        <v>#N/A</v>
      </c>
      <c r="W2086" s="19"/>
      <c r="AA2086" s="39"/>
      <c r="AB2086" s="35"/>
      <c r="AE2086" s="38"/>
    </row>
    <row r="2087" spans="1:31" hidden="1" x14ac:dyDescent="0.25">
      <c r="A2087" s="26"/>
      <c r="B2087" s="22"/>
      <c r="C2087" t="s">
        <v>1305</v>
      </c>
      <c r="D2087" t="e">
        <f t="shared" si="10"/>
        <v>#VALUE!</v>
      </c>
      <c r="E2087" s="15"/>
      <c r="F2087" s="90"/>
      <c r="J2087" s="58"/>
      <c r="K2087" s="58"/>
      <c r="L2087" s="19"/>
      <c r="M2087" s="95"/>
      <c r="O2087"/>
      <c r="S2087" s="22"/>
      <c r="T2087" s="98"/>
      <c r="U2087" s="13" t="e">
        <f>VLOOKUP(AF2087, method!$A$1:$B$15, 2, 0)</f>
        <v>#N/A</v>
      </c>
      <c r="W2087" s="19"/>
      <c r="AA2087" s="39"/>
      <c r="AB2087" s="35"/>
      <c r="AE2087" s="38"/>
    </row>
    <row r="2088" spans="1:31" hidden="1" x14ac:dyDescent="0.25">
      <c r="A2088" s="26"/>
      <c r="B2088" s="22"/>
      <c r="C2088" t="s">
        <v>1305</v>
      </c>
      <c r="D2088" t="e">
        <f t="shared" si="10"/>
        <v>#VALUE!</v>
      </c>
      <c r="E2088" s="15"/>
      <c r="F2088" s="90"/>
      <c r="J2088" s="58"/>
      <c r="K2088" s="58"/>
      <c r="L2088" s="19"/>
      <c r="M2088" s="95"/>
      <c r="O2088"/>
      <c r="S2088" s="22"/>
      <c r="T2088" s="98"/>
      <c r="U2088" s="13" t="e">
        <f>VLOOKUP(AF2088, method!$A$1:$B$15, 2, 0)</f>
        <v>#N/A</v>
      </c>
      <c r="W2088" s="19"/>
      <c r="AA2088" s="39"/>
      <c r="AB2088" s="35"/>
      <c r="AE2088" s="38"/>
    </row>
    <row r="2089" spans="1:31" hidden="1" x14ac:dyDescent="0.25">
      <c r="A2089" s="26"/>
      <c r="B2089" s="22"/>
      <c r="C2089" t="s">
        <v>1305</v>
      </c>
      <c r="D2089" t="e">
        <f t="shared" si="10"/>
        <v>#VALUE!</v>
      </c>
      <c r="E2089" s="15"/>
      <c r="F2089" s="90"/>
      <c r="J2089" s="58"/>
      <c r="K2089" s="58"/>
      <c r="L2089" s="19"/>
      <c r="M2089" s="95"/>
      <c r="O2089"/>
      <c r="S2089" s="22"/>
      <c r="T2089" s="98"/>
      <c r="U2089" s="13" t="e">
        <f>VLOOKUP(AF2089, method!$A$1:$B$15, 2, 0)</f>
        <v>#N/A</v>
      </c>
      <c r="W2089" s="19"/>
      <c r="AA2089" s="39"/>
      <c r="AB2089" s="35"/>
      <c r="AE2089" s="38"/>
    </row>
    <row r="2090" spans="1:31" hidden="1" x14ac:dyDescent="0.25">
      <c r="A2090" s="26"/>
      <c r="B2090" s="22"/>
      <c r="C2090" t="s">
        <v>1305</v>
      </c>
      <c r="D2090" t="e">
        <f t="shared" si="10"/>
        <v>#VALUE!</v>
      </c>
      <c r="E2090" s="15"/>
      <c r="F2090" s="90"/>
      <c r="J2090" s="58"/>
      <c r="K2090" s="58"/>
      <c r="L2090" s="19"/>
      <c r="M2090" s="95"/>
      <c r="O2090"/>
      <c r="S2090" s="22"/>
      <c r="T2090" s="98"/>
      <c r="U2090" s="13" t="e">
        <f>VLOOKUP(AF2090, method!$A$1:$B$15, 2, 0)</f>
        <v>#N/A</v>
      </c>
      <c r="W2090" s="19"/>
      <c r="AA2090" s="39"/>
      <c r="AB2090" s="35"/>
      <c r="AE2090" s="38"/>
    </row>
    <row r="2091" spans="1:31" hidden="1" x14ac:dyDescent="0.25">
      <c r="A2091" s="26"/>
      <c r="B2091" s="22"/>
      <c r="C2091" t="s">
        <v>1305</v>
      </c>
      <c r="D2091" t="e">
        <f t="shared" si="10"/>
        <v>#VALUE!</v>
      </c>
      <c r="E2091" s="15"/>
      <c r="F2091" s="90"/>
      <c r="J2091" s="58"/>
      <c r="K2091" s="58"/>
      <c r="L2091" s="19"/>
      <c r="M2091" s="95"/>
      <c r="O2091"/>
      <c r="S2091" s="22"/>
      <c r="T2091" s="98"/>
      <c r="U2091" s="13" t="e">
        <f>VLOOKUP(AF2091, method!$A$1:$B$15, 2, 0)</f>
        <v>#N/A</v>
      </c>
      <c r="W2091" s="19"/>
      <c r="AA2091" s="39"/>
      <c r="AB2091" s="35"/>
      <c r="AE2091" s="38"/>
    </row>
    <row r="2092" spans="1:31" hidden="1" x14ac:dyDescent="0.25">
      <c r="A2092" s="26"/>
      <c r="B2092" s="22"/>
      <c r="C2092" t="s">
        <v>1305</v>
      </c>
      <c r="D2092" t="e">
        <f t="shared" si="10"/>
        <v>#VALUE!</v>
      </c>
      <c r="E2092" s="15"/>
      <c r="F2092" s="90"/>
      <c r="J2092" s="58"/>
      <c r="K2092" s="58"/>
      <c r="L2092" s="19"/>
      <c r="M2092" s="95"/>
      <c r="O2092"/>
      <c r="S2092" s="22"/>
      <c r="T2092" s="98"/>
      <c r="U2092" s="13" t="e">
        <f>VLOOKUP(AF2092, method!$A$1:$B$15, 2, 0)</f>
        <v>#N/A</v>
      </c>
      <c r="W2092" s="19"/>
      <c r="AA2092" s="39"/>
      <c r="AB2092" s="35"/>
      <c r="AE2092" s="38"/>
    </row>
    <row r="2093" spans="1:31" hidden="1" x14ac:dyDescent="0.25">
      <c r="A2093" s="26"/>
      <c r="B2093" s="22"/>
      <c r="C2093" t="s">
        <v>1305</v>
      </c>
      <c r="D2093" t="e">
        <f t="shared" si="10"/>
        <v>#VALUE!</v>
      </c>
      <c r="E2093" s="15"/>
      <c r="F2093" s="90"/>
      <c r="J2093" s="58"/>
      <c r="K2093" s="58"/>
      <c r="L2093" s="19"/>
      <c r="M2093" s="95"/>
      <c r="O2093"/>
      <c r="S2093" s="22"/>
      <c r="T2093" s="98"/>
      <c r="U2093" s="13" t="e">
        <f>VLOOKUP(AF2093, method!$A$1:$B$15, 2, 0)</f>
        <v>#N/A</v>
      </c>
      <c r="W2093" s="19"/>
      <c r="AA2093" s="39"/>
      <c r="AB2093" s="35"/>
      <c r="AE2093" s="38"/>
    </row>
    <row r="2094" spans="1:31" hidden="1" x14ac:dyDescent="0.25">
      <c r="A2094" s="26"/>
      <c r="B2094" s="22"/>
      <c r="C2094" t="s">
        <v>1305</v>
      </c>
      <c r="D2094" t="e">
        <f t="shared" si="10"/>
        <v>#VALUE!</v>
      </c>
      <c r="E2094" s="15"/>
      <c r="F2094" s="90"/>
      <c r="J2094" s="58"/>
      <c r="K2094" s="58"/>
      <c r="L2094" s="19"/>
      <c r="M2094" s="95"/>
      <c r="O2094"/>
      <c r="S2094" s="22"/>
      <c r="T2094" s="98"/>
      <c r="U2094" s="13" t="e">
        <f>VLOOKUP(AF2094, method!$A$1:$B$15, 2, 0)</f>
        <v>#N/A</v>
      </c>
      <c r="W2094" s="19"/>
      <c r="AA2094" s="39"/>
      <c r="AB2094" s="35"/>
      <c r="AE2094" s="38"/>
    </row>
    <row r="2095" spans="1:31" hidden="1" x14ac:dyDescent="0.25">
      <c r="A2095" s="26"/>
      <c r="B2095" s="22"/>
      <c r="C2095" t="s">
        <v>1305</v>
      </c>
      <c r="D2095" t="e">
        <f t="shared" si="10"/>
        <v>#VALUE!</v>
      </c>
      <c r="E2095" s="15"/>
      <c r="F2095" s="90"/>
      <c r="J2095" s="58"/>
      <c r="K2095" s="58"/>
      <c r="L2095" s="19"/>
      <c r="M2095" s="95"/>
      <c r="O2095"/>
      <c r="S2095" s="22"/>
      <c r="T2095" s="98"/>
      <c r="U2095" s="13" t="e">
        <f>VLOOKUP(AF2095, method!$A$1:$B$15, 2, 0)</f>
        <v>#N/A</v>
      </c>
      <c r="W2095" s="19"/>
      <c r="AA2095" s="39"/>
      <c r="AB2095" s="35"/>
      <c r="AE2095" s="38"/>
    </row>
    <row r="2096" spans="1:31" hidden="1" x14ac:dyDescent="0.25">
      <c r="A2096" s="26"/>
      <c r="B2096" s="22"/>
      <c r="C2096" t="s">
        <v>1305</v>
      </c>
      <c r="D2096" t="e">
        <f t="shared" si="10"/>
        <v>#VALUE!</v>
      </c>
      <c r="E2096" s="15"/>
      <c r="F2096" s="90"/>
      <c r="J2096" s="58"/>
      <c r="K2096" s="58"/>
      <c r="L2096" s="19"/>
      <c r="M2096" s="95"/>
      <c r="O2096"/>
      <c r="S2096" s="22"/>
      <c r="T2096" s="98"/>
      <c r="U2096" s="13" t="e">
        <f>VLOOKUP(AF2096, method!$A$1:$B$15, 2, 0)</f>
        <v>#N/A</v>
      </c>
      <c r="W2096" s="19"/>
      <c r="AA2096" s="39"/>
      <c r="AB2096" s="35"/>
      <c r="AE2096" s="38"/>
    </row>
    <row r="2097" spans="1:31" hidden="1" x14ac:dyDescent="0.25">
      <c r="A2097" s="26"/>
      <c r="B2097" s="22"/>
      <c r="C2097" t="s">
        <v>1305</v>
      </c>
      <c r="D2097" t="e">
        <f t="shared" si="10"/>
        <v>#VALUE!</v>
      </c>
      <c r="E2097" s="15"/>
      <c r="F2097" s="90"/>
      <c r="J2097" s="58"/>
      <c r="K2097" s="58"/>
      <c r="L2097" s="19"/>
      <c r="M2097" s="95"/>
      <c r="O2097"/>
      <c r="S2097" s="22"/>
      <c r="T2097" s="98"/>
      <c r="U2097" s="13" t="e">
        <f>VLOOKUP(AF2097, method!$A$1:$B$15, 2, 0)</f>
        <v>#N/A</v>
      </c>
      <c r="W2097" s="19"/>
      <c r="AA2097" s="39"/>
      <c r="AB2097" s="35"/>
      <c r="AE2097" s="38"/>
    </row>
    <row r="2098" spans="1:31" hidden="1" x14ac:dyDescent="0.25">
      <c r="A2098" s="26"/>
      <c r="B2098" s="22"/>
      <c r="C2098" t="s">
        <v>1305</v>
      </c>
      <c r="D2098" t="e">
        <f t="shared" si="10"/>
        <v>#VALUE!</v>
      </c>
      <c r="E2098" s="15"/>
      <c r="F2098" s="90"/>
      <c r="J2098" s="58"/>
      <c r="K2098" s="58"/>
      <c r="L2098" s="19"/>
      <c r="M2098" s="95"/>
      <c r="O2098"/>
      <c r="S2098" s="22"/>
      <c r="T2098" s="98"/>
      <c r="U2098" s="13" t="e">
        <f>VLOOKUP(AF2098, method!$A$1:$B$15, 2, 0)</f>
        <v>#N/A</v>
      </c>
      <c r="W2098" s="19"/>
      <c r="AA2098" s="39"/>
      <c r="AB2098" s="35"/>
      <c r="AE2098" s="38"/>
    </row>
    <row r="2099" spans="1:31" hidden="1" x14ac:dyDescent="0.25">
      <c r="A2099" s="26"/>
      <c r="B2099" s="22"/>
      <c r="C2099" t="s">
        <v>1305</v>
      </c>
      <c r="D2099" t="e">
        <f t="shared" si="10"/>
        <v>#VALUE!</v>
      </c>
      <c r="E2099" s="15"/>
      <c r="F2099" s="90"/>
      <c r="J2099" s="58"/>
      <c r="K2099" s="58"/>
      <c r="L2099" s="19"/>
      <c r="M2099" s="95"/>
      <c r="O2099"/>
      <c r="S2099" s="22"/>
      <c r="T2099" s="98"/>
      <c r="U2099" s="13" t="e">
        <f>VLOOKUP(AF2099, method!$A$1:$B$15, 2, 0)</f>
        <v>#N/A</v>
      </c>
      <c r="W2099" s="19"/>
      <c r="AA2099" s="39"/>
      <c r="AB2099" s="35"/>
      <c r="AE2099" s="38"/>
    </row>
    <row r="2100" spans="1:31" hidden="1" x14ac:dyDescent="0.25">
      <c r="A2100" s="26"/>
      <c r="B2100" s="22"/>
      <c r="C2100" t="s">
        <v>1305</v>
      </c>
      <c r="D2100" t="e">
        <f t="shared" si="10"/>
        <v>#VALUE!</v>
      </c>
      <c r="E2100" s="15"/>
      <c r="F2100" s="90"/>
      <c r="J2100" s="58"/>
      <c r="K2100" s="58"/>
      <c r="L2100" s="19"/>
      <c r="M2100" s="95"/>
      <c r="O2100"/>
      <c r="S2100" s="22"/>
      <c r="T2100" s="98"/>
      <c r="U2100" s="13" t="e">
        <f>VLOOKUP(AF2100, method!$A$1:$B$15, 2, 0)</f>
        <v>#N/A</v>
      </c>
      <c r="W2100" s="19"/>
      <c r="AA2100" s="39"/>
      <c r="AB2100" s="35"/>
      <c r="AE2100" s="38"/>
    </row>
    <row r="2101" spans="1:31" hidden="1" x14ac:dyDescent="0.25">
      <c r="A2101" s="26"/>
      <c r="B2101" s="22"/>
      <c r="C2101" t="s">
        <v>1305</v>
      </c>
      <c r="D2101" t="e">
        <f t="shared" si="10"/>
        <v>#VALUE!</v>
      </c>
      <c r="E2101" s="15"/>
      <c r="F2101" s="90"/>
      <c r="J2101" s="58"/>
      <c r="K2101" s="58"/>
      <c r="L2101" s="19"/>
      <c r="M2101" s="95"/>
      <c r="O2101"/>
      <c r="S2101" s="22"/>
      <c r="T2101" s="98"/>
      <c r="U2101" s="13" t="e">
        <f>VLOOKUP(AF2101, method!$A$1:$B$15, 2, 0)</f>
        <v>#N/A</v>
      </c>
      <c r="W2101" s="19"/>
      <c r="AA2101" s="39"/>
      <c r="AB2101" s="35"/>
      <c r="AE2101" s="38"/>
    </row>
    <row r="2102" spans="1:31" hidden="1" x14ac:dyDescent="0.25">
      <c r="A2102" s="26"/>
      <c r="B2102" s="22"/>
      <c r="C2102" t="s">
        <v>1305</v>
      </c>
      <c r="D2102" t="e">
        <f t="shared" si="10"/>
        <v>#VALUE!</v>
      </c>
      <c r="E2102" s="15"/>
      <c r="F2102" s="90"/>
      <c r="J2102" s="58"/>
      <c r="K2102" s="58"/>
      <c r="L2102" s="19"/>
      <c r="M2102" s="95"/>
      <c r="O2102"/>
      <c r="S2102" s="22"/>
      <c r="T2102" s="98"/>
      <c r="U2102" s="13" t="e">
        <f>VLOOKUP(AF2102, method!$A$1:$B$15, 2, 0)</f>
        <v>#N/A</v>
      </c>
      <c r="W2102" s="19"/>
      <c r="AA2102" s="39"/>
      <c r="AB2102" s="35"/>
      <c r="AE2102" s="38"/>
    </row>
    <row r="2103" spans="1:31" hidden="1" x14ac:dyDescent="0.25">
      <c r="A2103" s="26"/>
      <c r="B2103" s="22"/>
      <c r="C2103" t="s">
        <v>1305</v>
      </c>
      <c r="D2103" t="e">
        <f t="shared" si="10"/>
        <v>#VALUE!</v>
      </c>
      <c r="E2103" s="15"/>
      <c r="F2103" s="90"/>
      <c r="J2103" s="58"/>
      <c r="K2103" s="58"/>
      <c r="L2103" s="19"/>
      <c r="M2103" s="95"/>
      <c r="O2103"/>
      <c r="S2103" s="22"/>
      <c r="T2103" s="98"/>
      <c r="U2103" s="13" t="e">
        <f>VLOOKUP(AF2103, method!$A$1:$B$15, 2, 0)</f>
        <v>#N/A</v>
      </c>
      <c r="W2103" s="19"/>
      <c r="AA2103" s="39"/>
      <c r="AB2103" s="35"/>
      <c r="AE2103" s="38"/>
    </row>
    <row r="2104" spans="1:31" hidden="1" x14ac:dyDescent="0.25">
      <c r="A2104" s="26"/>
      <c r="B2104" s="22"/>
      <c r="C2104" t="s">
        <v>1305</v>
      </c>
      <c r="D2104" t="e">
        <f t="shared" si="10"/>
        <v>#VALUE!</v>
      </c>
      <c r="E2104" s="15"/>
      <c r="F2104" s="90"/>
      <c r="J2104" s="58"/>
      <c r="K2104" s="58"/>
      <c r="L2104" s="19"/>
      <c r="M2104" s="95"/>
      <c r="O2104"/>
      <c r="S2104" s="22"/>
      <c r="T2104" s="98"/>
      <c r="U2104" s="13" t="e">
        <f>VLOOKUP(AF2104, method!$A$1:$B$15, 2, 0)</f>
        <v>#N/A</v>
      </c>
      <c r="W2104" s="19"/>
      <c r="AA2104" s="39"/>
      <c r="AB2104" s="35"/>
      <c r="AE2104" s="38"/>
    </row>
    <row r="2105" spans="1:31" hidden="1" x14ac:dyDescent="0.25">
      <c r="A2105" s="26"/>
      <c r="B2105" s="22"/>
      <c r="C2105" t="s">
        <v>1305</v>
      </c>
      <c r="D2105" t="e">
        <f t="shared" si="10"/>
        <v>#VALUE!</v>
      </c>
      <c r="E2105" s="15"/>
      <c r="F2105" s="90"/>
      <c r="J2105" s="58"/>
      <c r="K2105" s="58"/>
      <c r="L2105" s="19"/>
      <c r="M2105" s="95"/>
      <c r="O2105"/>
      <c r="S2105" s="22"/>
      <c r="T2105" s="98"/>
      <c r="U2105" s="13" t="e">
        <f>VLOOKUP(AF2105, method!$A$1:$B$15, 2, 0)</f>
        <v>#N/A</v>
      </c>
      <c r="W2105" s="19"/>
      <c r="AA2105" s="39"/>
      <c r="AB2105" s="35"/>
      <c r="AE2105" s="38"/>
    </row>
    <row r="2106" spans="1:31" hidden="1" x14ac:dyDescent="0.25">
      <c r="A2106" s="26"/>
      <c r="B2106" s="22"/>
      <c r="C2106" t="s">
        <v>1305</v>
      </c>
      <c r="D2106" t="e">
        <f t="shared" si="10"/>
        <v>#VALUE!</v>
      </c>
      <c r="E2106" s="15"/>
      <c r="F2106" s="90"/>
      <c r="J2106" s="58"/>
      <c r="K2106" s="58"/>
      <c r="L2106" s="19"/>
      <c r="M2106" s="95"/>
      <c r="O2106"/>
      <c r="S2106" s="22"/>
      <c r="T2106" s="98"/>
      <c r="U2106" s="13" t="e">
        <f>VLOOKUP(AF2106, method!$A$1:$B$15, 2, 0)</f>
        <v>#N/A</v>
      </c>
      <c r="W2106" s="19"/>
      <c r="AA2106" s="39"/>
      <c r="AB2106" s="35"/>
      <c r="AE2106" s="38"/>
    </row>
    <row r="2107" spans="1:31" hidden="1" x14ac:dyDescent="0.25">
      <c r="A2107" s="26"/>
      <c r="B2107" s="22"/>
      <c r="C2107" t="s">
        <v>1305</v>
      </c>
      <c r="D2107" t="e">
        <f t="shared" si="10"/>
        <v>#VALUE!</v>
      </c>
      <c r="E2107" s="15"/>
      <c r="F2107" s="90"/>
      <c r="J2107" s="58"/>
      <c r="K2107" s="58"/>
      <c r="L2107" s="19"/>
      <c r="M2107" s="95"/>
      <c r="O2107"/>
      <c r="S2107" s="22"/>
      <c r="T2107" s="98"/>
      <c r="U2107" s="13" t="e">
        <f>VLOOKUP(AF2107, method!$A$1:$B$15, 2, 0)</f>
        <v>#N/A</v>
      </c>
      <c r="W2107" s="19"/>
      <c r="AA2107" s="39"/>
      <c r="AB2107" s="35"/>
      <c r="AE2107" s="38"/>
    </row>
    <row r="2108" spans="1:31" hidden="1" x14ac:dyDescent="0.25">
      <c r="A2108" s="26"/>
      <c r="B2108" s="22"/>
      <c r="C2108" t="s">
        <v>1305</v>
      </c>
      <c r="D2108" t="e">
        <f t="shared" si="10"/>
        <v>#VALUE!</v>
      </c>
      <c r="E2108" s="15"/>
      <c r="F2108" s="90"/>
      <c r="J2108" s="58"/>
      <c r="K2108" s="58"/>
      <c r="L2108" s="19"/>
      <c r="M2108" s="95"/>
      <c r="O2108"/>
      <c r="S2108" s="22"/>
      <c r="T2108" s="98"/>
      <c r="U2108" s="13" t="e">
        <f>VLOOKUP(AF2108, method!$A$1:$B$15, 2, 0)</f>
        <v>#N/A</v>
      </c>
      <c r="W2108" s="19"/>
      <c r="AA2108" s="39"/>
      <c r="AB2108" s="35"/>
      <c r="AE2108" s="38"/>
    </row>
    <row r="2109" spans="1:31" hidden="1" x14ac:dyDescent="0.25">
      <c r="A2109" s="26"/>
      <c r="B2109" s="22"/>
      <c r="C2109" t="s">
        <v>1305</v>
      </c>
      <c r="D2109" t="e">
        <f t="shared" si="10"/>
        <v>#VALUE!</v>
      </c>
      <c r="E2109" s="15"/>
      <c r="F2109" s="90"/>
      <c r="J2109" s="58"/>
      <c r="K2109" s="58"/>
      <c r="L2109" s="19"/>
      <c r="M2109" s="95"/>
      <c r="O2109"/>
      <c r="S2109" s="22"/>
      <c r="T2109" s="98"/>
      <c r="U2109" s="13" t="e">
        <f>VLOOKUP(AF2109, method!$A$1:$B$15, 2, 0)</f>
        <v>#N/A</v>
      </c>
      <c r="W2109" s="19"/>
      <c r="AA2109" s="39"/>
      <c r="AB2109" s="35"/>
      <c r="AE2109" s="38"/>
    </row>
    <row r="2110" spans="1:31" hidden="1" x14ac:dyDescent="0.25">
      <c r="A2110" s="26"/>
      <c r="B2110" s="22"/>
      <c r="C2110" t="s">
        <v>1305</v>
      </c>
      <c r="D2110" t="e">
        <f t="shared" si="10"/>
        <v>#VALUE!</v>
      </c>
      <c r="E2110" s="15"/>
      <c r="F2110" s="90"/>
      <c r="J2110" s="58"/>
      <c r="K2110" s="58"/>
      <c r="L2110" s="19"/>
      <c r="M2110" s="95"/>
      <c r="O2110"/>
      <c r="S2110" s="22"/>
      <c r="T2110" s="98"/>
      <c r="U2110" s="13" t="e">
        <f>VLOOKUP(AF2110, method!$A$1:$B$15, 2, 0)</f>
        <v>#N/A</v>
      </c>
      <c r="W2110" s="19"/>
      <c r="AA2110" s="39"/>
      <c r="AB2110" s="35"/>
      <c r="AE2110" s="38"/>
    </row>
    <row r="2111" spans="1:31" hidden="1" x14ac:dyDescent="0.25">
      <c r="A2111" s="26"/>
      <c r="B2111" s="22"/>
      <c r="C2111" t="s">
        <v>1305</v>
      </c>
      <c r="D2111" t="e">
        <f t="shared" si="10"/>
        <v>#VALUE!</v>
      </c>
      <c r="E2111" s="15"/>
      <c r="F2111" s="90"/>
      <c r="J2111" s="58"/>
      <c r="K2111" s="58"/>
      <c r="L2111" s="19"/>
      <c r="M2111" s="95"/>
      <c r="O2111"/>
      <c r="S2111" s="22"/>
      <c r="T2111" s="98"/>
      <c r="U2111" s="13" t="e">
        <f>VLOOKUP(AF2111, method!$A$1:$B$15, 2, 0)</f>
        <v>#N/A</v>
      </c>
      <c r="W2111" s="19"/>
      <c r="AA2111" s="39"/>
      <c r="AB2111" s="35"/>
      <c r="AE2111" s="38"/>
    </row>
    <row r="2112" spans="1:31" hidden="1" x14ac:dyDescent="0.25">
      <c r="A2112" s="26"/>
      <c r="B2112" s="22"/>
      <c r="C2112" t="s">
        <v>1305</v>
      </c>
      <c r="D2112" t="e">
        <f t="shared" si="10"/>
        <v>#VALUE!</v>
      </c>
      <c r="E2112" s="15"/>
      <c r="F2112" s="90"/>
      <c r="J2112" s="58"/>
      <c r="K2112" s="58"/>
      <c r="L2112" s="19"/>
      <c r="M2112" s="95"/>
      <c r="O2112"/>
      <c r="S2112" s="22"/>
      <c r="T2112" s="98"/>
      <c r="U2112" s="13" t="e">
        <f>VLOOKUP(AF2112, method!$A$1:$B$15, 2, 0)</f>
        <v>#N/A</v>
      </c>
      <c r="W2112" s="19"/>
      <c r="AA2112" s="39"/>
      <c r="AB2112" s="35"/>
      <c r="AE2112" s="38"/>
    </row>
    <row r="2113" spans="1:31" hidden="1" x14ac:dyDescent="0.25">
      <c r="A2113" s="26"/>
      <c r="B2113" s="22"/>
      <c r="C2113" t="s">
        <v>1305</v>
      </c>
      <c r="D2113" t="e">
        <f t="shared" si="10"/>
        <v>#VALUE!</v>
      </c>
      <c r="E2113" s="15"/>
      <c r="F2113" s="90"/>
      <c r="J2113" s="58"/>
      <c r="K2113" s="58"/>
      <c r="L2113" s="19"/>
      <c r="M2113" s="95"/>
      <c r="O2113"/>
      <c r="S2113" s="22"/>
      <c r="T2113" s="98"/>
      <c r="U2113" s="13" t="e">
        <f>VLOOKUP(AF2113, method!$A$1:$B$15, 2, 0)</f>
        <v>#N/A</v>
      </c>
      <c r="W2113" s="19"/>
      <c r="AA2113" s="39"/>
      <c r="AB2113" s="35"/>
      <c r="AE2113" s="38"/>
    </row>
    <row r="2114" spans="1:31" hidden="1" x14ac:dyDescent="0.25">
      <c r="A2114" s="26"/>
      <c r="B2114" s="22"/>
      <c r="C2114" t="s">
        <v>1305</v>
      </c>
      <c r="D2114" t="e">
        <f t="shared" si="10"/>
        <v>#VALUE!</v>
      </c>
      <c r="E2114" s="15"/>
      <c r="F2114" s="90"/>
      <c r="J2114" s="58"/>
      <c r="K2114" s="58"/>
      <c r="L2114" s="19"/>
      <c r="M2114" s="95"/>
      <c r="O2114"/>
      <c r="S2114" s="22"/>
      <c r="T2114" s="98"/>
      <c r="U2114" s="13" t="e">
        <f>VLOOKUP(AF2114, method!$A$1:$B$15, 2, 0)</f>
        <v>#N/A</v>
      </c>
      <c r="W2114" s="19"/>
      <c r="AA2114" s="39"/>
      <c r="AB2114" s="35"/>
      <c r="AE2114" s="38"/>
    </row>
    <row r="2115" spans="1:31" hidden="1" x14ac:dyDescent="0.25">
      <c r="A2115" s="26"/>
      <c r="B2115" s="22"/>
      <c r="C2115" t="s">
        <v>1305</v>
      </c>
      <c r="D2115" t="e">
        <f t="shared" si="10"/>
        <v>#VALUE!</v>
      </c>
      <c r="E2115" s="15"/>
      <c r="F2115" s="90"/>
      <c r="J2115" s="58"/>
      <c r="K2115" s="58"/>
      <c r="L2115" s="19"/>
      <c r="M2115" s="95"/>
      <c r="O2115"/>
      <c r="S2115" s="22"/>
      <c r="T2115" s="98"/>
      <c r="U2115" s="13" t="e">
        <f>VLOOKUP(AF2115, method!$A$1:$B$15, 2, 0)</f>
        <v>#N/A</v>
      </c>
      <c r="W2115" s="19"/>
      <c r="AA2115" s="39"/>
      <c r="AB2115" s="35"/>
      <c r="AE2115" s="38"/>
    </row>
    <row r="2116" spans="1:31" hidden="1" x14ac:dyDescent="0.25">
      <c r="A2116" s="26"/>
      <c r="B2116" s="22"/>
      <c r="C2116" t="s">
        <v>1305</v>
      </c>
      <c r="D2116" t="e">
        <f t="shared" si="10"/>
        <v>#VALUE!</v>
      </c>
      <c r="E2116" s="15"/>
      <c r="F2116" s="90"/>
      <c r="J2116" s="58"/>
      <c r="K2116" s="58"/>
      <c r="L2116" s="19"/>
      <c r="M2116" s="95"/>
      <c r="O2116"/>
      <c r="S2116" s="22"/>
      <c r="T2116" s="98"/>
      <c r="U2116" s="13" t="e">
        <f>VLOOKUP(AF2116, method!$A$1:$B$15, 2, 0)</f>
        <v>#N/A</v>
      </c>
      <c r="W2116" s="19"/>
      <c r="AA2116" s="39"/>
      <c r="AB2116" s="35"/>
      <c r="AE2116" s="38"/>
    </row>
    <row r="2117" spans="1:31" hidden="1" x14ac:dyDescent="0.25">
      <c r="A2117" s="26"/>
      <c r="B2117" s="22"/>
      <c r="C2117" t="s">
        <v>1305</v>
      </c>
      <c r="D2117" t="e">
        <f t="shared" si="10"/>
        <v>#VALUE!</v>
      </c>
      <c r="E2117" s="15"/>
      <c r="F2117" s="90"/>
      <c r="J2117" s="58"/>
      <c r="K2117" s="58"/>
      <c r="L2117" s="19"/>
      <c r="M2117" s="95"/>
      <c r="O2117"/>
      <c r="S2117" s="22"/>
      <c r="T2117" s="98"/>
      <c r="U2117" s="13" t="e">
        <f>VLOOKUP(AF2117, method!$A$1:$B$15, 2, 0)</f>
        <v>#N/A</v>
      </c>
      <c r="W2117" s="19"/>
      <c r="AA2117" s="39"/>
      <c r="AB2117" s="35"/>
      <c r="AE2117" s="38"/>
    </row>
  </sheetData>
  <sortState xmlns:xlrd2="http://schemas.microsoft.com/office/spreadsheetml/2017/richdata2" ref="A4:AX1812">
    <sortCondition ref="AX2:AX2117"/>
  </sortState>
  <phoneticPr fontId="3" type="noConversion"/>
  <conditionalFormatting sqref="G1:G1048576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1:I1">
    <cfRule type="colorScale" priority="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2:I2117 K1817:K2117 AD2118:AD1048576">
    <cfRule type="colorScale" priority="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N1:N1048576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N2118:N1048576 E1:F2117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1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P1:R1">
    <cfRule type="colorScale" priority="5">
      <colorScale>
        <cfvo type="min"/>
        <cfvo type="max"/>
        <color rgb="FFFFEF9C"/>
        <color rgb="FF63BE7B"/>
      </colorScale>
    </cfRule>
  </conditionalFormatting>
  <conditionalFormatting sqref="S1:T1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U2118:U1048576 S2:T2117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1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C2:AC2117 H1817:I2117 AA2118:AA1048576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D1">
    <cfRule type="colorScale" priority="8">
      <colorScale>
        <cfvo type="min"/>
        <cfvo type="max"/>
        <color rgb="FFFFEF9C"/>
        <color rgb="FF63BE7B"/>
      </colorScale>
    </cfRule>
  </conditionalFormatting>
  <conditionalFormatting sqref="AF1:AK1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G1817:AG2117 AD2:AD2117 AR2118:AR1048576">
    <cfRule type="colorScale" priority="15">
      <colorScale>
        <cfvo type="min"/>
        <cfvo type="max"/>
        <color rgb="FFFFEF9C"/>
        <color rgb="FF63BE7B"/>
      </colorScale>
    </cfRule>
  </conditionalFormatting>
  <conditionalFormatting sqref="AL1817:AL2117 O2:O2117 G2118:G1048576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AM1817:AO2117 N1817:N2117 AF2:AK2117 AY2118:BC1048576 J1817:J2117 AE2118:AE1048576 W1817:W2117 C1817:D1048576">
    <cfRule type="colorScale" priority="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Q1817:AQ2117 P2:R2117 BE2118:BE1048576">
    <cfRule type="colorScale" priority="12">
      <colorScale>
        <cfvo type="min"/>
        <cfvo type="max"/>
        <color rgb="FFFFEF9C"/>
        <color rgb="FF63BE7B"/>
      </colorScale>
    </cfRule>
  </conditionalFormatting>
  <pageMargins left="0.75" right="0.75" top="1" bottom="1" header="0.5" footer="0.5"/>
  <pageSetup paperSize="9" orientation="portrait" horizontalDpi="180" verticalDpi="18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42DA9-8AA7-4CC2-A615-2030273EAD59}">
  <sheetPr codeName="工作表26"/>
  <dimension ref="A1:L139"/>
  <sheetViews>
    <sheetView topLeftCell="C1" workbookViewId="0"/>
  </sheetViews>
  <sheetFormatPr defaultRowHeight="15.75" x14ac:dyDescent="0.25"/>
  <cols>
    <col min="1" max="5" width="13.140625" bestFit="1" customWidth="1"/>
    <col min="6" max="9" width="12.42578125" bestFit="1" customWidth="1"/>
    <col min="10" max="12" width="13.7109375" bestFit="1" customWidth="1"/>
  </cols>
  <sheetData>
    <row r="1" spans="1:12" x14ac:dyDescent="0.25">
      <c r="A1" t="s">
        <v>1683</v>
      </c>
      <c r="B1" t="s">
        <v>1684</v>
      </c>
      <c r="C1" t="s">
        <v>1685</v>
      </c>
      <c r="D1" t="s">
        <v>1686</v>
      </c>
      <c r="E1" t="s">
        <v>1687</v>
      </c>
      <c r="F1" t="s">
        <v>1688</v>
      </c>
      <c r="G1" t="s">
        <v>1689</v>
      </c>
      <c r="H1" t="s">
        <v>1690</v>
      </c>
      <c r="I1" t="s">
        <v>1691</v>
      </c>
      <c r="J1" t="s">
        <v>1692</v>
      </c>
      <c r="K1" t="s">
        <v>1693</v>
      </c>
      <c r="L1" t="s">
        <v>1694</v>
      </c>
    </row>
    <row r="2" spans="1:12" x14ac:dyDescent="0.25">
      <c r="A2" t="s">
        <v>1695</v>
      </c>
      <c r="B2">
        <v>4</v>
      </c>
      <c r="C2">
        <v>3</v>
      </c>
      <c r="D2">
        <v>2</v>
      </c>
      <c r="E2">
        <v>1</v>
      </c>
      <c r="F2" t="s">
        <v>587</v>
      </c>
      <c r="I2" t="s">
        <v>3</v>
      </c>
      <c r="J2" t="s">
        <v>1696</v>
      </c>
      <c r="L2" t="s">
        <v>14</v>
      </c>
    </row>
    <row r="3" spans="1:12" x14ac:dyDescent="0.25">
      <c r="D3" t="s">
        <v>1697</v>
      </c>
      <c r="E3" t="s">
        <v>1698</v>
      </c>
      <c r="G3" t="s">
        <v>1699</v>
      </c>
      <c r="I3" t="s">
        <v>51</v>
      </c>
      <c r="J3" t="s">
        <v>1700</v>
      </c>
      <c r="L3" t="s">
        <v>21</v>
      </c>
    </row>
    <row r="4" spans="1:12" x14ac:dyDescent="0.25">
      <c r="A4" t="s">
        <v>1701</v>
      </c>
      <c r="B4" t="s">
        <v>1702</v>
      </c>
      <c r="C4" t="s">
        <v>1703</v>
      </c>
      <c r="D4" t="s">
        <v>1704</v>
      </c>
      <c r="E4" t="s">
        <v>1705</v>
      </c>
      <c r="F4" t="s">
        <v>1706</v>
      </c>
      <c r="G4" t="s">
        <v>1707</v>
      </c>
      <c r="I4" t="s">
        <v>59</v>
      </c>
      <c r="J4" t="s">
        <v>1708</v>
      </c>
      <c r="L4" t="s">
        <v>26</v>
      </c>
    </row>
    <row r="5" spans="1:12" x14ac:dyDescent="0.25">
      <c r="A5" t="s">
        <v>1709</v>
      </c>
      <c r="B5" t="s">
        <v>1710</v>
      </c>
      <c r="C5" t="s">
        <v>1711</v>
      </c>
      <c r="D5" t="s">
        <v>1712</v>
      </c>
      <c r="E5" t="s">
        <v>1713</v>
      </c>
      <c r="F5" t="s">
        <v>1714</v>
      </c>
      <c r="G5" t="s">
        <v>593</v>
      </c>
      <c r="I5" t="s">
        <v>55</v>
      </c>
      <c r="J5" t="s">
        <v>1715</v>
      </c>
      <c r="L5" t="s">
        <v>31</v>
      </c>
    </row>
    <row r="6" spans="1:12" x14ac:dyDescent="0.25">
      <c r="I6" t="s">
        <v>31</v>
      </c>
      <c r="J6" t="s">
        <v>1716</v>
      </c>
      <c r="L6" t="s">
        <v>36</v>
      </c>
    </row>
    <row r="7" spans="1:12" x14ac:dyDescent="0.25">
      <c r="B7" t="s">
        <v>1717</v>
      </c>
      <c r="C7" t="s">
        <v>1718</v>
      </c>
      <c r="D7" t="s">
        <v>1719</v>
      </c>
      <c r="G7" t="s">
        <v>1699</v>
      </c>
      <c r="I7" t="s">
        <v>26</v>
      </c>
      <c r="J7" t="s">
        <v>1720</v>
      </c>
      <c r="L7" t="s">
        <v>41</v>
      </c>
    </row>
    <row r="8" spans="1:12" x14ac:dyDescent="0.25">
      <c r="B8" t="s">
        <v>1721</v>
      </c>
      <c r="C8" t="s">
        <v>1722</v>
      </c>
      <c r="D8" t="s">
        <v>1723</v>
      </c>
      <c r="G8" t="s">
        <v>1707</v>
      </c>
      <c r="I8" t="s">
        <v>36</v>
      </c>
      <c r="J8" t="s">
        <v>1724</v>
      </c>
      <c r="L8" t="s">
        <v>45</v>
      </c>
    </row>
    <row r="9" spans="1:12" x14ac:dyDescent="0.25">
      <c r="A9" t="s">
        <v>1725</v>
      </c>
      <c r="B9" t="s">
        <v>1726</v>
      </c>
      <c r="C9" t="s">
        <v>1727</v>
      </c>
      <c r="D9" t="s">
        <v>1728</v>
      </c>
      <c r="E9" t="s">
        <v>1729</v>
      </c>
      <c r="G9" t="s">
        <v>593</v>
      </c>
      <c r="I9" t="s">
        <v>14</v>
      </c>
      <c r="J9" t="s">
        <v>1730</v>
      </c>
      <c r="L9" t="s">
        <v>51</v>
      </c>
    </row>
    <row r="10" spans="1:12" x14ac:dyDescent="0.25">
      <c r="I10" t="s">
        <v>41</v>
      </c>
      <c r="J10" t="s">
        <v>1731</v>
      </c>
      <c r="L10" t="s">
        <v>55</v>
      </c>
    </row>
    <row r="11" spans="1:12" x14ac:dyDescent="0.25">
      <c r="D11" t="s">
        <v>1732</v>
      </c>
      <c r="E11" t="s">
        <v>1733</v>
      </c>
      <c r="F11" t="s">
        <v>1734</v>
      </c>
      <c r="G11" t="s">
        <v>1699</v>
      </c>
      <c r="I11" t="s">
        <v>21</v>
      </c>
      <c r="J11" t="s">
        <v>1735</v>
      </c>
      <c r="L11" t="s">
        <v>59</v>
      </c>
    </row>
    <row r="12" spans="1:12" x14ac:dyDescent="0.25">
      <c r="D12" t="s">
        <v>1736</v>
      </c>
      <c r="E12" t="s">
        <v>1737</v>
      </c>
      <c r="F12" t="s">
        <v>1738</v>
      </c>
      <c r="G12" t="s">
        <v>593</v>
      </c>
      <c r="I12" t="s">
        <v>72</v>
      </c>
      <c r="J12" t="s">
        <v>1739</v>
      </c>
      <c r="L12" t="s">
        <v>63</v>
      </c>
    </row>
    <row r="13" spans="1:12" x14ac:dyDescent="0.25">
      <c r="I13" t="s">
        <v>76</v>
      </c>
      <c r="J13" t="s">
        <v>1425</v>
      </c>
      <c r="L13" t="s">
        <v>68</v>
      </c>
    </row>
    <row r="14" spans="1:12" x14ac:dyDescent="0.25">
      <c r="A14" t="s">
        <v>1740</v>
      </c>
      <c r="D14" t="s">
        <v>1741</v>
      </c>
      <c r="G14" t="s">
        <v>1699</v>
      </c>
      <c r="I14" t="s">
        <v>63</v>
      </c>
      <c r="J14" t="s">
        <v>594</v>
      </c>
      <c r="L14" t="s">
        <v>72</v>
      </c>
    </row>
    <row r="15" spans="1:12" x14ac:dyDescent="0.25">
      <c r="A15" t="s">
        <v>1742</v>
      </c>
      <c r="B15" t="s">
        <v>1743</v>
      </c>
      <c r="C15" t="s">
        <v>1744</v>
      </c>
      <c r="D15" t="s">
        <v>1745</v>
      </c>
      <c r="E15" t="s">
        <v>1746</v>
      </c>
      <c r="F15" t="s">
        <v>1747</v>
      </c>
      <c r="G15" t="s">
        <v>1707</v>
      </c>
      <c r="I15" t="s">
        <v>45</v>
      </c>
      <c r="J15" t="s">
        <v>759</v>
      </c>
      <c r="L15" t="s">
        <v>76</v>
      </c>
    </row>
    <row r="16" spans="1:12" x14ac:dyDescent="0.25">
      <c r="A16" t="s">
        <v>1748</v>
      </c>
      <c r="B16" t="s">
        <v>1749</v>
      </c>
      <c r="C16" t="s">
        <v>1750</v>
      </c>
      <c r="D16" t="s">
        <v>1751</v>
      </c>
      <c r="E16" t="s">
        <v>1752</v>
      </c>
      <c r="F16" t="s">
        <v>1753</v>
      </c>
      <c r="G16" t="s">
        <v>593</v>
      </c>
      <c r="I16" t="s">
        <v>68</v>
      </c>
      <c r="J16" t="s">
        <v>1754</v>
      </c>
    </row>
    <row r="17" spans="1:12" x14ac:dyDescent="0.25">
      <c r="I17" t="s">
        <v>100</v>
      </c>
      <c r="J17" t="s">
        <v>1708</v>
      </c>
      <c r="L17" t="s">
        <v>1349</v>
      </c>
    </row>
    <row r="18" spans="1:12" x14ac:dyDescent="0.25">
      <c r="D18" t="s">
        <v>1755</v>
      </c>
      <c r="E18" t="s">
        <v>1756</v>
      </c>
      <c r="G18" t="s">
        <v>1699</v>
      </c>
      <c r="I18" t="s">
        <v>102</v>
      </c>
      <c r="J18" t="s">
        <v>1700</v>
      </c>
      <c r="L18" t="s">
        <v>82</v>
      </c>
    </row>
    <row r="19" spans="1:12" x14ac:dyDescent="0.25">
      <c r="A19" t="s">
        <v>1757</v>
      </c>
      <c r="B19" t="s">
        <v>1758</v>
      </c>
      <c r="C19" t="s">
        <v>1759</v>
      </c>
      <c r="D19" t="s">
        <v>1760</v>
      </c>
      <c r="E19" t="s">
        <v>1761</v>
      </c>
      <c r="F19" t="s">
        <v>1762</v>
      </c>
      <c r="G19" t="s">
        <v>1707</v>
      </c>
      <c r="I19" t="s">
        <v>93</v>
      </c>
      <c r="J19" t="s">
        <v>1763</v>
      </c>
      <c r="L19" t="s">
        <v>84</v>
      </c>
    </row>
    <row r="20" spans="1:12" x14ac:dyDescent="0.25">
      <c r="A20" t="s">
        <v>1764</v>
      </c>
      <c r="B20" t="s">
        <v>1765</v>
      </c>
      <c r="C20" t="s">
        <v>1766</v>
      </c>
      <c r="D20" t="s">
        <v>1767</v>
      </c>
      <c r="E20" t="s">
        <v>1768</v>
      </c>
      <c r="F20" t="s">
        <v>1769</v>
      </c>
      <c r="G20" t="s">
        <v>593</v>
      </c>
      <c r="I20" t="s">
        <v>87</v>
      </c>
      <c r="J20" t="s">
        <v>1730</v>
      </c>
      <c r="L20" t="s">
        <v>87</v>
      </c>
    </row>
    <row r="21" spans="1:12" x14ac:dyDescent="0.25">
      <c r="I21" t="s">
        <v>108</v>
      </c>
      <c r="J21" t="s">
        <v>1724</v>
      </c>
      <c r="L21" t="s">
        <v>89</v>
      </c>
    </row>
    <row r="22" spans="1:12" x14ac:dyDescent="0.25">
      <c r="D22" t="s">
        <v>1770</v>
      </c>
      <c r="E22" t="s">
        <v>1771</v>
      </c>
      <c r="G22" t="s">
        <v>1699</v>
      </c>
      <c r="I22" t="s">
        <v>84</v>
      </c>
      <c r="J22" t="s">
        <v>1720</v>
      </c>
      <c r="L22" t="s">
        <v>93</v>
      </c>
    </row>
    <row r="23" spans="1:12" x14ac:dyDescent="0.25">
      <c r="A23" t="s">
        <v>1772</v>
      </c>
      <c r="B23" t="s">
        <v>1773</v>
      </c>
      <c r="C23" t="s">
        <v>1774</v>
      </c>
      <c r="D23" t="s">
        <v>1775</v>
      </c>
      <c r="E23" t="s">
        <v>1776</v>
      </c>
      <c r="F23" t="s">
        <v>1777</v>
      </c>
      <c r="G23" t="s">
        <v>1707</v>
      </c>
      <c r="I23" t="s">
        <v>82</v>
      </c>
      <c r="J23" t="s">
        <v>1754</v>
      </c>
      <c r="L23" t="s">
        <v>97</v>
      </c>
    </row>
    <row r="24" spans="1:12" x14ac:dyDescent="0.25">
      <c r="A24" t="s">
        <v>1778</v>
      </c>
      <c r="B24" t="s">
        <v>1779</v>
      </c>
      <c r="C24" t="s">
        <v>1780</v>
      </c>
      <c r="D24" t="s">
        <v>1781</v>
      </c>
      <c r="E24" t="s">
        <v>1782</v>
      </c>
      <c r="F24" t="s">
        <v>1783</v>
      </c>
      <c r="G24" t="s">
        <v>593</v>
      </c>
      <c r="I24" t="s">
        <v>97</v>
      </c>
      <c r="J24" t="s">
        <v>759</v>
      </c>
      <c r="L24" t="s">
        <v>100</v>
      </c>
    </row>
    <row r="25" spans="1:12" x14ac:dyDescent="0.25">
      <c r="I25" t="s">
        <v>105</v>
      </c>
      <c r="J25" t="s">
        <v>594</v>
      </c>
      <c r="L25" t="s">
        <v>102</v>
      </c>
    </row>
    <row r="26" spans="1:12" x14ac:dyDescent="0.25">
      <c r="C26" t="s">
        <v>1784</v>
      </c>
      <c r="D26" t="s">
        <v>1785</v>
      </c>
      <c r="E26" t="s">
        <v>1786</v>
      </c>
      <c r="F26" t="s">
        <v>1787</v>
      </c>
      <c r="G26" t="s">
        <v>1699</v>
      </c>
      <c r="I26" t="s">
        <v>89</v>
      </c>
      <c r="J26" t="s">
        <v>1425</v>
      </c>
      <c r="L26" t="s">
        <v>105</v>
      </c>
    </row>
    <row r="27" spans="1:12" x14ac:dyDescent="0.25">
      <c r="B27" t="s">
        <v>1788</v>
      </c>
      <c r="C27" t="s">
        <v>1789</v>
      </c>
      <c r="D27" t="s">
        <v>1790</v>
      </c>
      <c r="E27" t="s">
        <v>1791</v>
      </c>
      <c r="F27" t="s">
        <v>1792</v>
      </c>
      <c r="G27" t="s">
        <v>593</v>
      </c>
      <c r="I27" t="s">
        <v>110</v>
      </c>
      <c r="J27" t="s">
        <v>1739</v>
      </c>
      <c r="L27" t="s">
        <v>108</v>
      </c>
    </row>
    <row r="28" spans="1:12" x14ac:dyDescent="0.25">
      <c r="I28" t="s">
        <v>122</v>
      </c>
      <c r="J28" t="s">
        <v>1700</v>
      </c>
      <c r="L28" t="s">
        <v>110</v>
      </c>
    </row>
    <row r="29" spans="1:12" x14ac:dyDescent="0.25">
      <c r="B29" t="s">
        <v>1793</v>
      </c>
      <c r="C29" t="s">
        <v>1794</v>
      </c>
      <c r="G29" t="s">
        <v>1699</v>
      </c>
      <c r="I29" t="s">
        <v>127</v>
      </c>
      <c r="J29" t="s">
        <v>1708</v>
      </c>
    </row>
    <row r="30" spans="1:12" x14ac:dyDescent="0.25">
      <c r="A30" t="s">
        <v>1795</v>
      </c>
      <c r="B30" t="s">
        <v>1796</v>
      </c>
      <c r="C30" t="s">
        <v>1797</v>
      </c>
      <c r="D30" t="s">
        <v>1798</v>
      </c>
      <c r="E30" t="s">
        <v>1799</v>
      </c>
      <c r="F30" t="s">
        <v>1800</v>
      </c>
      <c r="G30" t="s">
        <v>1707</v>
      </c>
      <c r="I30" t="s">
        <v>118</v>
      </c>
      <c r="J30" t="s">
        <v>1801</v>
      </c>
      <c r="L30" t="s">
        <v>1348</v>
      </c>
    </row>
    <row r="31" spans="1:12" x14ac:dyDescent="0.25">
      <c r="A31" t="s">
        <v>1802</v>
      </c>
      <c r="B31" t="s">
        <v>1803</v>
      </c>
      <c r="C31" t="s">
        <v>1804</v>
      </c>
      <c r="D31" t="s">
        <v>1805</v>
      </c>
      <c r="E31" t="s">
        <v>1806</v>
      </c>
      <c r="F31" t="s">
        <v>1807</v>
      </c>
      <c r="G31" t="s">
        <v>593</v>
      </c>
      <c r="I31" t="s">
        <v>120</v>
      </c>
      <c r="J31" t="s">
        <v>594</v>
      </c>
      <c r="L31" t="s">
        <v>116</v>
      </c>
    </row>
    <row r="32" spans="1:12" x14ac:dyDescent="0.25">
      <c r="I32" t="s">
        <v>124</v>
      </c>
      <c r="J32" t="s">
        <v>759</v>
      </c>
      <c r="L32" t="s">
        <v>118</v>
      </c>
    </row>
    <row r="33" spans="1:12" x14ac:dyDescent="0.25">
      <c r="A33" t="s">
        <v>1808</v>
      </c>
      <c r="B33" t="s">
        <v>1809</v>
      </c>
      <c r="C33" t="s">
        <v>1810</v>
      </c>
      <c r="D33" t="s">
        <v>1811</v>
      </c>
      <c r="E33" t="s">
        <v>1812</v>
      </c>
      <c r="G33" t="s">
        <v>1699</v>
      </c>
      <c r="I33" t="s">
        <v>116</v>
      </c>
      <c r="J33" t="s">
        <v>1754</v>
      </c>
      <c r="L33" t="s">
        <v>120</v>
      </c>
    </row>
    <row r="34" spans="1:12" x14ac:dyDescent="0.25">
      <c r="A34" t="s">
        <v>1813</v>
      </c>
      <c r="B34" t="s">
        <v>1814</v>
      </c>
      <c r="C34" t="s">
        <v>1815</v>
      </c>
      <c r="D34" t="s">
        <v>1816</v>
      </c>
      <c r="E34" t="s">
        <v>1817</v>
      </c>
      <c r="F34" t="s">
        <v>1818</v>
      </c>
      <c r="G34" t="s">
        <v>593</v>
      </c>
      <c r="I34" t="s">
        <v>144</v>
      </c>
      <c r="J34" t="s">
        <v>1819</v>
      </c>
      <c r="L34" t="s">
        <v>122</v>
      </c>
    </row>
    <row r="35" spans="1:12" x14ac:dyDescent="0.25">
      <c r="I35" t="s">
        <v>137</v>
      </c>
      <c r="J35" t="s">
        <v>1700</v>
      </c>
      <c r="L35" t="s">
        <v>124</v>
      </c>
    </row>
    <row r="36" spans="1:12" x14ac:dyDescent="0.25">
      <c r="B36" t="s">
        <v>1820</v>
      </c>
      <c r="G36" t="s">
        <v>1699</v>
      </c>
      <c r="I36" t="s">
        <v>164</v>
      </c>
      <c r="J36" t="s">
        <v>1715</v>
      </c>
      <c r="L36" t="s">
        <v>127</v>
      </c>
    </row>
    <row r="37" spans="1:12" x14ac:dyDescent="0.25">
      <c r="A37" t="s">
        <v>1821</v>
      </c>
      <c r="B37" t="s">
        <v>1822</v>
      </c>
      <c r="C37" t="s">
        <v>1823</v>
      </c>
      <c r="D37" t="s">
        <v>1824</v>
      </c>
      <c r="E37" t="s">
        <v>1825</v>
      </c>
      <c r="F37" t="s">
        <v>1826</v>
      </c>
      <c r="G37" t="s">
        <v>1707</v>
      </c>
      <c r="I37" t="s">
        <v>153</v>
      </c>
      <c r="J37" t="s">
        <v>1716</v>
      </c>
    </row>
    <row r="38" spans="1:12" x14ac:dyDescent="0.25">
      <c r="A38" t="s">
        <v>1827</v>
      </c>
      <c r="B38" t="s">
        <v>1828</v>
      </c>
      <c r="C38" t="s">
        <v>1829</v>
      </c>
      <c r="D38" t="s">
        <v>1830</v>
      </c>
      <c r="E38" t="s">
        <v>1831</v>
      </c>
      <c r="F38" t="s">
        <v>1832</v>
      </c>
      <c r="G38" t="s">
        <v>593</v>
      </c>
      <c r="I38" t="s">
        <v>146</v>
      </c>
      <c r="J38" t="s">
        <v>1720</v>
      </c>
      <c r="L38" t="s">
        <v>1350</v>
      </c>
    </row>
    <row r="39" spans="1:12" x14ac:dyDescent="0.25">
      <c r="I39" t="s">
        <v>156</v>
      </c>
      <c r="J39" t="s">
        <v>1724</v>
      </c>
      <c r="L39" t="s">
        <v>131</v>
      </c>
    </row>
    <row r="40" spans="1:12" x14ac:dyDescent="0.25">
      <c r="I40" t="s">
        <v>149</v>
      </c>
      <c r="J40" t="s">
        <v>1730</v>
      </c>
      <c r="L40" t="s">
        <v>134</v>
      </c>
    </row>
    <row r="41" spans="1:12" x14ac:dyDescent="0.25">
      <c r="I41" t="s">
        <v>131</v>
      </c>
      <c r="J41" t="s">
        <v>1731</v>
      </c>
      <c r="L41" t="s">
        <v>137</v>
      </c>
    </row>
    <row r="42" spans="1:12" x14ac:dyDescent="0.25">
      <c r="I42" t="s">
        <v>142</v>
      </c>
      <c r="J42" t="s">
        <v>1735</v>
      </c>
      <c r="L42" t="s">
        <v>140</v>
      </c>
    </row>
    <row r="43" spans="1:12" x14ac:dyDescent="0.25">
      <c r="I43" t="s">
        <v>134</v>
      </c>
      <c r="J43" t="s">
        <v>1739</v>
      </c>
      <c r="L43" t="s">
        <v>142</v>
      </c>
    </row>
    <row r="44" spans="1:12" x14ac:dyDescent="0.25">
      <c r="I44" t="s">
        <v>151</v>
      </c>
      <c r="J44" t="s">
        <v>1425</v>
      </c>
      <c r="L44" t="s">
        <v>144</v>
      </c>
    </row>
    <row r="45" spans="1:12" x14ac:dyDescent="0.25">
      <c r="I45" t="s">
        <v>162</v>
      </c>
      <c r="J45" t="s">
        <v>594</v>
      </c>
      <c r="L45" t="s">
        <v>146</v>
      </c>
    </row>
    <row r="46" spans="1:12" x14ac:dyDescent="0.25">
      <c r="I46" t="s">
        <v>159</v>
      </c>
      <c r="J46" t="s">
        <v>759</v>
      </c>
      <c r="L46" t="s">
        <v>149</v>
      </c>
    </row>
    <row r="47" spans="1:12" x14ac:dyDescent="0.25">
      <c r="I47" t="s">
        <v>140</v>
      </c>
      <c r="J47" t="s">
        <v>1754</v>
      </c>
      <c r="L47" t="s">
        <v>151</v>
      </c>
    </row>
    <row r="48" spans="1:12" x14ac:dyDescent="0.25">
      <c r="I48" t="s">
        <v>188</v>
      </c>
      <c r="J48" t="s">
        <v>1700</v>
      </c>
      <c r="L48" t="s">
        <v>153</v>
      </c>
    </row>
    <row r="49" spans="9:12" x14ac:dyDescent="0.25">
      <c r="I49" t="s">
        <v>178</v>
      </c>
      <c r="J49" t="s">
        <v>1708</v>
      </c>
      <c r="L49" t="s">
        <v>156</v>
      </c>
    </row>
    <row r="50" spans="9:12" x14ac:dyDescent="0.25">
      <c r="I50" t="s">
        <v>1333</v>
      </c>
      <c r="J50" t="s">
        <v>1715</v>
      </c>
      <c r="L50" t="s">
        <v>159</v>
      </c>
    </row>
    <row r="51" spans="9:12" x14ac:dyDescent="0.25">
      <c r="I51" t="s">
        <v>193</v>
      </c>
      <c r="J51" t="s">
        <v>1716</v>
      </c>
      <c r="L51" t="s">
        <v>162</v>
      </c>
    </row>
    <row r="52" spans="9:12" x14ac:dyDescent="0.25">
      <c r="I52" t="s">
        <v>183</v>
      </c>
      <c r="J52" t="s">
        <v>1720</v>
      </c>
      <c r="L52" t="s">
        <v>164</v>
      </c>
    </row>
    <row r="53" spans="9:12" x14ac:dyDescent="0.25">
      <c r="I53" t="s">
        <v>171</v>
      </c>
      <c r="J53" t="s">
        <v>1724</v>
      </c>
    </row>
    <row r="54" spans="9:12" x14ac:dyDescent="0.25">
      <c r="I54" t="s">
        <v>190</v>
      </c>
      <c r="J54" t="s">
        <v>1730</v>
      </c>
      <c r="L54" t="s">
        <v>1348</v>
      </c>
    </row>
    <row r="55" spans="9:12" x14ac:dyDescent="0.25">
      <c r="I55" t="s">
        <v>180</v>
      </c>
      <c r="J55" t="s">
        <v>1731</v>
      </c>
      <c r="L55" t="s">
        <v>168</v>
      </c>
    </row>
    <row r="56" spans="9:12" x14ac:dyDescent="0.25">
      <c r="I56" t="s">
        <v>173</v>
      </c>
      <c r="J56" t="s">
        <v>1735</v>
      </c>
      <c r="L56" t="s">
        <v>171</v>
      </c>
    </row>
    <row r="57" spans="9:12" x14ac:dyDescent="0.25">
      <c r="I57" t="s">
        <v>195</v>
      </c>
      <c r="J57" t="s">
        <v>1739</v>
      </c>
      <c r="L57" t="s">
        <v>173</v>
      </c>
    </row>
    <row r="58" spans="9:12" x14ac:dyDescent="0.25">
      <c r="I58" t="s">
        <v>200</v>
      </c>
      <c r="J58" t="s">
        <v>1425</v>
      </c>
      <c r="L58" t="s">
        <v>176</v>
      </c>
    </row>
    <row r="59" spans="9:12" x14ac:dyDescent="0.25">
      <c r="I59" t="s">
        <v>185</v>
      </c>
      <c r="J59" t="s">
        <v>594</v>
      </c>
      <c r="L59" t="s">
        <v>178</v>
      </c>
    </row>
    <row r="60" spans="9:12" x14ac:dyDescent="0.25">
      <c r="I60" t="s">
        <v>176</v>
      </c>
      <c r="J60" t="s">
        <v>759</v>
      </c>
      <c r="L60" t="s">
        <v>180</v>
      </c>
    </row>
    <row r="61" spans="9:12" x14ac:dyDescent="0.25">
      <c r="I61" t="s">
        <v>168</v>
      </c>
      <c r="J61" t="s">
        <v>1754</v>
      </c>
      <c r="L61" t="s">
        <v>183</v>
      </c>
    </row>
    <row r="62" spans="9:12" x14ac:dyDescent="0.25">
      <c r="I62" t="s">
        <v>233</v>
      </c>
      <c r="J62" t="s">
        <v>1700</v>
      </c>
      <c r="L62" t="s">
        <v>185</v>
      </c>
    </row>
    <row r="63" spans="9:12" x14ac:dyDescent="0.25">
      <c r="I63" t="s">
        <v>204</v>
      </c>
      <c r="J63" t="s">
        <v>1708</v>
      </c>
      <c r="L63" t="s">
        <v>188</v>
      </c>
    </row>
    <row r="64" spans="9:12" x14ac:dyDescent="0.25">
      <c r="I64" t="s">
        <v>230</v>
      </c>
      <c r="J64" t="s">
        <v>1715</v>
      </c>
      <c r="L64" t="s">
        <v>190</v>
      </c>
    </row>
    <row r="65" spans="9:12" x14ac:dyDescent="0.25">
      <c r="I65" t="s">
        <v>216</v>
      </c>
      <c r="J65" t="s">
        <v>1716</v>
      </c>
      <c r="L65" t="s">
        <v>193</v>
      </c>
    </row>
    <row r="66" spans="9:12" x14ac:dyDescent="0.25">
      <c r="I66" t="s">
        <v>225</v>
      </c>
      <c r="J66" t="s">
        <v>1720</v>
      </c>
      <c r="L66" t="s">
        <v>195</v>
      </c>
    </row>
    <row r="67" spans="9:12" x14ac:dyDescent="0.25">
      <c r="I67" t="s">
        <v>222</v>
      </c>
      <c r="J67" t="s">
        <v>1724</v>
      </c>
      <c r="L67" t="s">
        <v>1333</v>
      </c>
    </row>
    <row r="68" spans="9:12" x14ac:dyDescent="0.25">
      <c r="I68" t="s">
        <v>220</v>
      </c>
      <c r="J68" t="s">
        <v>1730</v>
      </c>
      <c r="L68" t="s">
        <v>200</v>
      </c>
    </row>
    <row r="69" spans="9:12" x14ac:dyDescent="0.25">
      <c r="I69" t="s">
        <v>218</v>
      </c>
      <c r="J69" t="s">
        <v>1731</v>
      </c>
    </row>
    <row r="70" spans="9:12" x14ac:dyDescent="0.25">
      <c r="I70" t="s">
        <v>214</v>
      </c>
      <c r="J70" t="s">
        <v>1735</v>
      </c>
      <c r="L70" t="s">
        <v>1348</v>
      </c>
    </row>
    <row r="71" spans="9:12" x14ac:dyDescent="0.25">
      <c r="I71" t="s">
        <v>228</v>
      </c>
      <c r="J71" t="s">
        <v>1739</v>
      </c>
      <c r="L71" t="s">
        <v>204</v>
      </c>
    </row>
    <row r="72" spans="9:12" x14ac:dyDescent="0.25">
      <c r="I72" t="s">
        <v>210</v>
      </c>
      <c r="J72" t="s">
        <v>1425</v>
      </c>
      <c r="L72" t="s">
        <v>207</v>
      </c>
    </row>
    <row r="73" spans="9:12" x14ac:dyDescent="0.25">
      <c r="I73" t="s">
        <v>235</v>
      </c>
      <c r="J73" t="s">
        <v>594</v>
      </c>
      <c r="L73" t="s">
        <v>210</v>
      </c>
    </row>
    <row r="74" spans="9:12" x14ac:dyDescent="0.25">
      <c r="I74" t="s">
        <v>207</v>
      </c>
      <c r="J74" t="s">
        <v>759</v>
      </c>
      <c r="L74" t="s">
        <v>212</v>
      </c>
    </row>
    <row r="75" spans="9:12" x14ac:dyDescent="0.25">
      <c r="I75" t="s">
        <v>212</v>
      </c>
      <c r="J75" t="s">
        <v>1754</v>
      </c>
      <c r="L75" t="s">
        <v>214</v>
      </c>
    </row>
    <row r="76" spans="9:12" x14ac:dyDescent="0.25">
      <c r="I76" t="s">
        <v>256</v>
      </c>
      <c r="J76" t="s">
        <v>1763</v>
      </c>
      <c r="L76" t="s">
        <v>216</v>
      </c>
    </row>
    <row r="77" spans="9:12" x14ac:dyDescent="0.25">
      <c r="I77" t="s">
        <v>251</v>
      </c>
      <c r="J77" t="s">
        <v>1700</v>
      </c>
      <c r="L77" t="s">
        <v>218</v>
      </c>
    </row>
    <row r="78" spans="9:12" x14ac:dyDescent="0.25">
      <c r="I78" t="s">
        <v>239</v>
      </c>
      <c r="J78" t="s">
        <v>1708</v>
      </c>
      <c r="L78" t="s">
        <v>220</v>
      </c>
    </row>
    <row r="79" spans="9:12" x14ac:dyDescent="0.25">
      <c r="I79" t="s">
        <v>243</v>
      </c>
      <c r="J79" t="s">
        <v>1801</v>
      </c>
      <c r="L79" t="s">
        <v>222</v>
      </c>
    </row>
    <row r="80" spans="9:12" x14ac:dyDescent="0.25">
      <c r="I80" t="s">
        <v>245</v>
      </c>
      <c r="J80" t="s">
        <v>1739</v>
      </c>
      <c r="L80" t="s">
        <v>225</v>
      </c>
    </row>
    <row r="81" spans="9:12" x14ac:dyDescent="0.25">
      <c r="I81" t="s">
        <v>247</v>
      </c>
      <c r="J81" t="s">
        <v>1425</v>
      </c>
      <c r="L81" t="s">
        <v>228</v>
      </c>
    </row>
    <row r="82" spans="9:12" x14ac:dyDescent="0.25">
      <c r="I82" t="s">
        <v>241</v>
      </c>
      <c r="J82" t="s">
        <v>594</v>
      </c>
      <c r="L82" t="s">
        <v>230</v>
      </c>
    </row>
    <row r="83" spans="9:12" x14ac:dyDescent="0.25">
      <c r="I83" t="s">
        <v>249</v>
      </c>
      <c r="J83" t="s">
        <v>759</v>
      </c>
      <c r="L83" t="s">
        <v>233</v>
      </c>
    </row>
    <row r="84" spans="9:12" x14ac:dyDescent="0.25">
      <c r="I84" t="s">
        <v>254</v>
      </c>
      <c r="J84" t="s">
        <v>1754</v>
      </c>
      <c r="L84" t="s">
        <v>235</v>
      </c>
    </row>
    <row r="85" spans="9:12" x14ac:dyDescent="0.25">
      <c r="I85" t="s">
        <v>273</v>
      </c>
      <c r="J85" t="s">
        <v>1833</v>
      </c>
    </row>
    <row r="86" spans="9:12" x14ac:dyDescent="0.25">
      <c r="I86" t="s">
        <v>271</v>
      </c>
      <c r="J86" t="s">
        <v>1763</v>
      </c>
      <c r="L86" t="s">
        <v>1351</v>
      </c>
    </row>
    <row r="87" spans="9:12" x14ac:dyDescent="0.25">
      <c r="I87" t="s">
        <v>283</v>
      </c>
      <c r="J87" t="s">
        <v>1715</v>
      </c>
      <c r="L87" t="s">
        <v>239</v>
      </c>
    </row>
    <row r="88" spans="9:12" x14ac:dyDescent="0.25">
      <c r="I88" t="s">
        <v>269</v>
      </c>
      <c r="J88" t="s">
        <v>1716</v>
      </c>
      <c r="L88" t="s">
        <v>241</v>
      </c>
    </row>
    <row r="89" spans="9:12" x14ac:dyDescent="0.25">
      <c r="I89" t="s">
        <v>277</v>
      </c>
      <c r="J89" t="s">
        <v>1720</v>
      </c>
      <c r="L89" t="s">
        <v>243</v>
      </c>
    </row>
    <row r="90" spans="9:12" x14ac:dyDescent="0.25">
      <c r="I90" t="s">
        <v>267</v>
      </c>
      <c r="J90" t="s">
        <v>1724</v>
      </c>
      <c r="L90" t="s">
        <v>245</v>
      </c>
    </row>
    <row r="91" spans="9:12" x14ac:dyDescent="0.25">
      <c r="I91" t="s">
        <v>281</v>
      </c>
      <c r="J91" t="s">
        <v>1730</v>
      </c>
      <c r="L91" t="s">
        <v>247</v>
      </c>
    </row>
    <row r="92" spans="9:12" x14ac:dyDescent="0.25">
      <c r="I92" t="s">
        <v>261</v>
      </c>
      <c r="J92" t="s">
        <v>1731</v>
      </c>
      <c r="L92" t="s">
        <v>249</v>
      </c>
    </row>
    <row r="93" spans="9:12" x14ac:dyDescent="0.25">
      <c r="I93" t="s">
        <v>265</v>
      </c>
      <c r="J93" t="s">
        <v>1735</v>
      </c>
      <c r="L93" t="s">
        <v>251</v>
      </c>
    </row>
    <row r="94" spans="9:12" x14ac:dyDescent="0.25">
      <c r="I94" t="s">
        <v>279</v>
      </c>
      <c r="J94" t="s">
        <v>1739</v>
      </c>
      <c r="L94" t="s">
        <v>254</v>
      </c>
    </row>
    <row r="95" spans="9:12" x14ac:dyDescent="0.25">
      <c r="I95" t="s">
        <v>259</v>
      </c>
      <c r="J95" t="s">
        <v>1425</v>
      </c>
      <c r="L95" t="s">
        <v>256</v>
      </c>
    </row>
    <row r="96" spans="9:12" x14ac:dyDescent="0.25">
      <c r="I96" t="s">
        <v>288</v>
      </c>
      <c r="J96" t="s">
        <v>594</v>
      </c>
    </row>
    <row r="97" spans="9:12" x14ac:dyDescent="0.25">
      <c r="I97" t="s">
        <v>286</v>
      </c>
      <c r="J97" t="s">
        <v>759</v>
      </c>
      <c r="L97" t="s">
        <v>1351</v>
      </c>
    </row>
    <row r="98" spans="9:12" x14ac:dyDescent="0.25">
      <c r="I98" t="s">
        <v>263</v>
      </c>
      <c r="J98" t="s">
        <v>1754</v>
      </c>
      <c r="L98" t="s">
        <v>259</v>
      </c>
    </row>
    <row r="99" spans="9:12" x14ac:dyDescent="0.25">
      <c r="I99" t="s">
        <v>310</v>
      </c>
      <c r="J99" t="s">
        <v>1819</v>
      </c>
      <c r="L99" t="s">
        <v>261</v>
      </c>
    </row>
    <row r="100" spans="9:12" x14ac:dyDescent="0.25">
      <c r="I100" t="s">
        <v>316</v>
      </c>
      <c r="J100" t="s">
        <v>1833</v>
      </c>
      <c r="L100" t="s">
        <v>263</v>
      </c>
    </row>
    <row r="101" spans="9:12" x14ac:dyDescent="0.25">
      <c r="I101" t="s">
        <v>296</v>
      </c>
      <c r="J101" t="s">
        <v>1763</v>
      </c>
      <c r="L101" t="s">
        <v>265</v>
      </c>
    </row>
    <row r="102" spans="9:12" x14ac:dyDescent="0.25">
      <c r="I102" t="s">
        <v>291</v>
      </c>
      <c r="J102" t="s">
        <v>1700</v>
      </c>
      <c r="L102" t="s">
        <v>267</v>
      </c>
    </row>
    <row r="103" spans="9:12" x14ac:dyDescent="0.25">
      <c r="I103" t="s">
        <v>293</v>
      </c>
      <c r="J103" t="s">
        <v>1708</v>
      </c>
      <c r="L103" t="s">
        <v>269</v>
      </c>
    </row>
    <row r="104" spans="9:12" x14ac:dyDescent="0.25">
      <c r="I104" t="s">
        <v>313</v>
      </c>
      <c r="J104" t="s">
        <v>1735</v>
      </c>
      <c r="L104" t="s">
        <v>271</v>
      </c>
    </row>
    <row r="105" spans="9:12" x14ac:dyDescent="0.25">
      <c r="I105" t="s">
        <v>305</v>
      </c>
      <c r="J105" t="s">
        <v>1739</v>
      </c>
      <c r="L105" t="s">
        <v>273</v>
      </c>
    </row>
    <row r="106" spans="9:12" x14ac:dyDescent="0.25">
      <c r="I106" t="s">
        <v>303</v>
      </c>
      <c r="J106" t="s">
        <v>1425</v>
      </c>
      <c r="L106" t="s">
        <v>277</v>
      </c>
    </row>
    <row r="107" spans="9:12" x14ac:dyDescent="0.25">
      <c r="I107" t="s">
        <v>307</v>
      </c>
      <c r="J107" t="s">
        <v>594</v>
      </c>
      <c r="L107" t="s">
        <v>279</v>
      </c>
    </row>
    <row r="108" spans="9:12" x14ac:dyDescent="0.25">
      <c r="I108" t="s">
        <v>301</v>
      </c>
      <c r="J108" t="s">
        <v>759</v>
      </c>
      <c r="L108" t="s">
        <v>281</v>
      </c>
    </row>
    <row r="109" spans="9:12" x14ac:dyDescent="0.25">
      <c r="I109" t="s">
        <v>299</v>
      </c>
      <c r="J109" t="s">
        <v>1754</v>
      </c>
      <c r="L109" t="s">
        <v>283</v>
      </c>
    </row>
    <row r="110" spans="9:12" x14ac:dyDescent="0.25">
      <c r="I110" t="s">
        <v>324</v>
      </c>
      <c r="J110" t="s">
        <v>1833</v>
      </c>
      <c r="L110" t="s">
        <v>286</v>
      </c>
    </row>
    <row r="111" spans="9:12" x14ac:dyDescent="0.25">
      <c r="I111" t="s">
        <v>337</v>
      </c>
      <c r="J111" t="s">
        <v>1715</v>
      </c>
      <c r="L111" t="s">
        <v>288</v>
      </c>
    </row>
    <row r="112" spans="9:12" x14ac:dyDescent="0.25">
      <c r="I112" t="s">
        <v>339</v>
      </c>
      <c r="J112" t="s">
        <v>1716</v>
      </c>
    </row>
    <row r="113" spans="9:12" x14ac:dyDescent="0.25">
      <c r="I113" t="s">
        <v>327</v>
      </c>
      <c r="J113" t="s">
        <v>1720</v>
      </c>
      <c r="L113" t="s">
        <v>1351</v>
      </c>
    </row>
    <row r="114" spans="9:12" x14ac:dyDescent="0.25">
      <c r="I114" t="s">
        <v>320</v>
      </c>
      <c r="J114" t="s">
        <v>1724</v>
      </c>
      <c r="L114" t="s">
        <v>291</v>
      </c>
    </row>
    <row r="115" spans="9:12" x14ac:dyDescent="0.25">
      <c r="I115" t="s">
        <v>341</v>
      </c>
      <c r="J115" t="s">
        <v>1730</v>
      </c>
      <c r="L115" t="s">
        <v>293</v>
      </c>
    </row>
    <row r="116" spans="9:12" x14ac:dyDescent="0.25">
      <c r="I116" t="s">
        <v>322</v>
      </c>
      <c r="J116" t="s">
        <v>1731</v>
      </c>
      <c r="L116" t="s">
        <v>296</v>
      </c>
    </row>
    <row r="117" spans="9:12" x14ac:dyDescent="0.25">
      <c r="I117" t="s">
        <v>343</v>
      </c>
      <c r="J117" t="s">
        <v>1735</v>
      </c>
      <c r="L117" t="s">
        <v>299</v>
      </c>
    </row>
    <row r="118" spans="9:12" x14ac:dyDescent="0.25">
      <c r="I118" t="s">
        <v>333</v>
      </c>
      <c r="J118" t="s">
        <v>1739</v>
      </c>
      <c r="L118" t="s">
        <v>301</v>
      </c>
    </row>
    <row r="119" spans="9:12" x14ac:dyDescent="0.25">
      <c r="I119" t="s">
        <v>326</v>
      </c>
      <c r="J119" t="s">
        <v>1425</v>
      </c>
      <c r="L119" t="s">
        <v>303</v>
      </c>
    </row>
    <row r="120" spans="9:12" x14ac:dyDescent="0.25">
      <c r="I120" t="s">
        <v>335</v>
      </c>
      <c r="J120" t="s">
        <v>594</v>
      </c>
      <c r="L120" t="s">
        <v>305</v>
      </c>
    </row>
    <row r="121" spans="9:12" x14ac:dyDescent="0.25">
      <c r="I121" t="s">
        <v>331</v>
      </c>
      <c r="J121" t="s">
        <v>759</v>
      </c>
      <c r="L121" t="s">
        <v>307</v>
      </c>
    </row>
    <row r="122" spans="9:12" x14ac:dyDescent="0.25">
      <c r="I122" t="s">
        <v>329</v>
      </c>
      <c r="J122" t="s">
        <v>1754</v>
      </c>
      <c r="L122" t="s">
        <v>310</v>
      </c>
    </row>
    <row r="123" spans="9:12" x14ac:dyDescent="0.25">
      <c r="L123" t="s">
        <v>313</v>
      </c>
    </row>
    <row r="124" spans="9:12" x14ac:dyDescent="0.25">
      <c r="L124" t="s">
        <v>316</v>
      </c>
    </row>
    <row r="126" spans="9:12" x14ac:dyDescent="0.25">
      <c r="L126" t="s">
        <v>1348</v>
      </c>
    </row>
    <row r="127" spans="9:12" x14ac:dyDescent="0.25">
      <c r="L127" t="s">
        <v>320</v>
      </c>
    </row>
    <row r="128" spans="9:12" x14ac:dyDescent="0.25">
      <c r="L128" t="s">
        <v>322</v>
      </c>
    </row>
    <row r="129" spans="12:12" x14ac:dyDescent="0.25">
      <c r="L129" t="s">
        <v>324</v>
      </c>
    </row>
    <row r="130" spans="12:12" x14ac:dyDescent="0.25">
      <c r="L130" t="s">
        <v>326</v>
      </c>
    </row>
    <row r="131" spans="12:12" x14ac:dyDescent="0.25">
      <c r="L131" t="s">
        <v>327</v>
      </c>
    </row>
    <row r="132" spans="12:12" x14ac:dyDescent="0.25">
      <c r="L132" t="s">
        <v>329</v>
      </c>
    </row>
    <row r="133" spans="12:12" x14ac:dyDescent="0.25">
      <c r="L133" t="s">
        <v>331</v>
      </c>
    </row>
    <row r="134" spans="12:12" x14ac:dyDescent="0.25">
      <c r="L134" t="s">
        <v>333</v>
      </c>
    </row>
    <row r="135" spans="12:12" x14ac:dyDescent="0.25">
      <c r="L135" t="s">
        <v>335</v>
      </c>
    </row>
    <row r="136" spans="12:12" x14ac:dyDescent="0.25">
      <c r="L136" t="s">
        <v>337</v>
      </c>
    </row>
    <row r="137" spans="12:12" x14ac:dyDescent="0.25">
      <c r="L137" t="s">
        <v>339</v>
      </c>
    </row>
    <row r="138" spans="12:12" x14ac:dyDescent="0.25">
      <c r="L138" t="s">
        <v>341</v>
      </c>
    </row>
    <row r="139" spans="12:12" x14ac:dyDescent="0.25">
      <c r="L139" t="s">
        <v>343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A3DA6-F3CB-41EE-851F-4D76F60DE7AC}">
  <sheetPr codeName="工作表29"/>
  <dimension ref="A1:E19"/>
  <sheetViews>
    <sheetView workbookViewId="0">
      <selection activeCell="H14" sqref="H14"/>
    </sheetView>
  </sheetViews>
  <sheetFormatPr defaultRowHeight="15.75" x14ac:dyDescent="0.25"/>
  <cols>
    <col min="1" max="1" width="40.28515625" bestFit="1" customWidth="1"/>
    <col min="2" max="3" width="12.42578125" bestFit="1" customWidth="1"/>
    <col min="4" max="4" width="20.140625" bestFit="1" customWidth="1"/>
    <col min="5" max="5" width="12.42578125" bestFit="1" customWidth="1"/>
  </cols>
  <sheetData>
    <row r="1" spans="1:5" x14ac:dyDescent="0.25">
      <c r="A1" t="s">
        <v>1928</v>
      </c>
      <c r="B1" t="s">
        <v>1684</v>
      </c>
      <c r="C1" t="s">
        <v>1685</v>
      </c>
      <c r="D1" t="s">
        <v>1686</v>
      </c>
      <c r="E1" t="s">
        <v>1687</v>
      </c>
    </row>
    <row r="2" spans="1:5" x14ac:dyDescent="0.25">
      <c r="A2" t="s">
        <v>1929</v>
      </c>
      <c r="B2" t="s">
        <v>5</v>
      </c>
      <c r="C2" t="s">
        <v>6</v>
      </c>
      <c r="D2" t="s">
        <v>1930</v>
      </c>
      <c r="E2" t="s">
        <v>1931</v>
      </c>
    </row>
    <row r="3" spans="1:5" x14ac:dyDescent="0.25">
      <c r="A3">
        <v>1</v>
      </c>
      <c r="B3" t="s">
        <v>60</v>
      </c>
      <c r="C3" t="s">
        <v>135</v>
      </c>
      <c r="D3" t="s">
        <v>1967</v>
      </c>
      <c r="E3">
        <v>12</v>
      </c>
    </row>
    <row r="4" spans="1:5" x14ac:dyDescent="0.25">
      <c r="A4">
        <v>2</v>
      </c>
      <c r="B4" t="s">
        <v>154</v>
      </c>
      <c r="C4" t="s">
        <v>165</v>
      </c>
      <c r="D4" t="s">
        <v>1933</v>
      </c>
      <c r="E4">
        <v>10</v>
      </c>
    </row>
    <row r="5" spans="1:5" x14ac:dyDescent="0.25">
      <c r="A5">
        <v>3</v>
      </c>
      <c r="B5" t="s">
        <v>125</v>
      </c>
      <c r="C5" t="s">
        <v>90</v>
      </c>
      <c r="D5" t="s">
        <v>1934</v>
      </c>
      <c r="E5">
        <v>8</v>
      </c>
    </row>
    <row r="6" spans="1:5" x14ac:dyDescent="0.25">
      <c r="A6">
        <v>4</v>
      </c>
      <c r="B6" t="s">
        <v>349</v>
      </c>
      <c r="C6" t="s">
        <v>47</v>
      </c>
      <c r="D6" t="s">
        <v>1935</v>
      </c>
      <c r="E6">
        <v>6</v>
      </c>
    </row>
    <row r="7" spans="1:5" x14ac:dyDescent="0.25">
      <c r="A7">
        <v>5</v>
      </c>
      <c r="B7" t="s">
        <v>37</v>
      </c>
      <c r="C7" t="s">
        <v>135</v>
      </c>
      <c r="D7" t="s">
        <v>1936</v>
      </c>
      <c r="E7">
        <v>6</v>
      </c>
    </row>
    <row r="8" spans="1:5" x14ac:dyDescent="0.25">
      <c r="A8">
        <v>6</v>
      </c>
      <c r="B8" t="s">
        <v>191</v>
      </c>
      <c r="C8" t="s">
        <v>23</v>
      </c>
      <c r="D8" t="s">
        <v>1937</v>
      </c>
      <c r="E8">
        <v>6</v>
      </c>
    </row>
    <row r="9" spans="1:5" x14ac:dyDescent="0.25">
      <c r="A9">
        <v>7</v>
      </c>
      <c r="B9" t="s">
        <v>346</v>
      </c>
      <c r="C9" t="s">
        <v>793</v>
      </c>
      <c r="D9" t="s">
        <v>1938</v>
      </c>
      <c r="E9">
        <v>6</v>
      </c>
    </row>
    <row r="10" spans="1:5" x14ac:dyDescent="0.25">
      <c r="A10">
        <v>8</v>
      </c>
      <c r="B10" t="s">
        <v>349</v>
      </c>
      <c r="C10" t="s">
        <v>43</v>
      </c>
      <c r="D10" t="s">
        <v>1939</v>
      </c>
      <c r="E10">
        <v>4</v>
      </c>
    </row>
    <row r="11" spans="1:5" x14ac:dyDescent="0.25">
      <c r="A11">
        <v>9</v>
      </c>
      <c r="B11" t="s">
        <v>347</v>
      </c>
      <c r="C11" t="s">
        <v>16</v>
      </c>
      <c r="D11" t="s">
        <v>1940</v>
      </c>
      <c r="E11">
        <v>4</v>
      </c>
    </row>
    <row r="12" spans="1:5" x14ac:dyDescent="0.25">
      <c r="A12">
        <v>10</v>
      </c>
      <c r="B12" t="s">
        <v>77</v>
      </c>
      <c r="C12" t="s">
        <v>57</v>
      </c>
      <c r="D12" t="s">
        <v>1941</v>
      </c>
      <c r="E12">
        <v>4</v>
      </c>
    </row>
    <row r="13" spans="1:5" x14ac:dyDescent="0.25">
      <c r="A13">
        <v>11</v>
      </c>
      <c r="B13" t="s">
        <v>77</v>
      </c>
      <c r="C13" t="s">
        <v>23</v>
      </c>
      <c r="D13" t="s">
        <v>1942</v>
      </c>
      <c r="E13">
        <v>4</v>
      </c>
    </row>
    <row r="14" spans="1:5" x14ac:dyDescent="0.25">
      <c r="A14">
        <v>12</v>
      </c>
      <c r="B14" t="s">
        <v>77</v>
      </c>
      <c r="C14" t="s">
        <v>132</v>
      </c>
      <c r="D14" t="s">
        <v>1943</v>
      </c>
      <c r="E14">
        <v>4</v>
      </c>
    </row>
    <row r="15" spans="1:5" x14ac:dyDescent="0.25">
      <c r="A15">
        <v>13</v>
      </c>
      <c r="B15" t="s">
        <v>125</v>
      </c>
      <c r="C15" t="s">
        <v>274</v>
      </c>
      <c r="D15" t="s">
        <v>1944</v>
      </c>
      <c r="E15">
        <v>4</v>
      </c>
    </row>
    <row r="16" spans="1:5" x14ac:dyDescent="0.25">
      <c r="A16">
        <v>14</v>
      </c>
      <c r="B16" t="s">
        <v>69</v>
      </c>
      <c r="C16" t="s">
        <v>38</v>
      </c>
      <c r="D16" t="s">
        <v>1945</v>
      </c>
      <c r="E16">
        <v>4</v>
      </c>
    </row>
    <row r="17" spans="1:5" x14ac:dyDescent="0.25">
      <c r="A17">
        <v>15</v>
      </c>
      <c r="B17" t="s">
        <v>191</v>
      </c>
      <c r="C17" t="s">
        <v>138</v>
      </c>
      <c r="D17" t="s">
        <v>1946</v>
      </c>
      <c r="E17">
        <v>4</v>
      </c>
    </row>
    <row r="18" spans="1:5" x14ac:dyDescent="0.25">
      <c r="A18">
        <v>16</v>
      </c>
      <c r="B18" t="s">
        <v>60</v>
      </c>
      <c r="C18" t="s">
        <v>138</v>
      </c>
      <c r="D18" t="s">
        <v>1947</v>
      </c>
      <c r="E18">
        <v>4</v>
      </c>
    </row>
    <row r="19" spans="1:5" x14ac:dyDescent="0.25">
      <c r="A19">
        <v>17</v>
      </c>
      <c r="B19" t="s">
        <v>349</v>
      </c>
      <c r="C19" t="s">
        <v>74</v>
      </c>
      <c r="D19" t="s">
        <v>1948</v>
      </c>
      <c r="E19">
        <v>4</v>
      </c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3383D-949F-4697-B6AC-CBD41D59A25F}">
  <sheetPr codeName="工作表30"/>
  <dimension ref="A1:D89"/>
  <sheetViews>
    <sheetView topLeftCell="A51" workbookViewId="0">
      <selection activeCell="A70" sqref="A70"/>
    </sheetView>
  </sheetViews>
  <sheetFormatPr defaultRowHeight="15.75" x14ac:dyDescent="0.25"/>
  <cols>
    <col min="1" max="1" width="33.28515625" bestFit="1" customWidth="1"/>
    <col min="2" max="4" width="12.42578125" bestFit="1" customWidth="1"/>
  </cols>
  <sheetData>
    <row r="1" spans="1:4" x14ac:dyDescent="0.25">
      <c r="A1" t="s">
        <v>1839</v>
      </c>
      <c r="B1" t="s">
        <v>1684</v>
      </c>
      <c r="C1" t="s">
        <v>1685</v>
      </c>
      <c r="D1" t="s">
        <v>1686</v>
      </c>
    </row>
    <row r="2" spans="1:4" x14ac:dyDescent="0.25">
      <c r="A2" t="s">
        <v>1840</v>
      </c>
    </row>
    <row r="3" spans="1:4" x14ac:dyDescent="0.25">
      <c r="A3" t="s">
        <v>1841</v>
      </c>
    </row>
    <row r="4" spans="1:4" x14ac:dyDescent="0.25">
      <c r="A4" t="s">
        <v>1842</v>
      </c>
    </row>
    <row r="5" spans="1:4" x14ac:dyDescent="0.25">
      <c r="A5" t="s">
        <v>1843</v>
      </c>
    </row>
    <row r="6" spans="1:4" x14ac:dyDescent="0.25">
      <c r="A6" t="s">
        <v>1844</v>
      </c>
    </row>
    <row r="7" spans="1:4" x14ac:dyDescent="0.25">
      <c r="A7" t="s">
        <v>1845</v>
      </c>
    </row>
    <row r="8" spans="1:4" x14ac:dyDescent="0.25">
      <c r="A8" t="s">
        <v>1846</v>
      </c>
    </row>
    <row r="9" spans="1:4" x14ac:dyDescent="0.25">
      <c r="A9" t="s">
        <v>1847</v>
      </c>
    </row>
    <row r="10" spans="1:4" x14ac:dyDescent="0.25">
      <c r="A10" t="s">
        <v>1848</v>
      </c>
    </row>
    <row r="11" spans="1:4" x14ac:dyDescent="0.25">
      <c r="A11" t="s">
        <v>1849</v>
      </c>
    </row>
    <row r="12" spans="1:4" x14ac:dyDescent="0.25">
      <c r="A12" t="s">
        <v>1850</v>
      </c>
    </row>
    <row r="13" spans="1:4" x14ac:dyDescent="0.25">
      <c r="A13" t="s">
        <v>1851</v>
      </c>
    </row>
    <row r="14" spans="1:4" x14ac:dyDescent="0.25">
      <c r="A14" t="s">
        <v>1852</v>
      </c>
    </row>
    <row r="15" spans="1:4" x14ac:dyDescent="0.25">
      <c r="A15" t="s">
        <v>1853</v>
      </c>
    </row>
    <row r="16" spans="1:4" x14ac:dyDescent="0.25">
      <c r="A16" t="s">
        <v>1854</v>
      </c>
    </row>
    <row r="17" spans="1:1" x14ac:dyDescent="0.25">
      <c r="A17" t="s">
        <v>1855</v>
      </c>
    </row>
    <row r="18" spans="1:1" x14ac:dyDescent="0.25">
      <c r="A18" t="s">
        <v>1856</v>
      </c>
    </row>
    <row r="19" spans="1:1" x14ac:dyDescent="0.25">
      <c r="A19" t="s">
        <v>1857</v>
      </c>
    </row>
    <row r="20" spans="1:1" x14ac:dyDescent="0.25">
      <c r="A20" t="s">
        <v>1858</v>
      </c>
    </row>
    <row r="21" spans="1:1" x14ac:dyDescent="0.25">
      <c r="A21" t="s">
        <v>1859</v>
      </c>
    </row>
    <row r="22" spans="1:1" x14ac:dyDescent="0.25">
      <c r="A22" t="s">
        <v>1860</v>
      </c>
    </row>
    <row r="23" spans="1:1" x14ac:dyDescent="0.25">
      <c r="A23" t="s">
        <v>1861</v>
      </c>
    </row>
    <row r="24" spans="1:1" x14ac:dyDescent="0.25">
      <c r="A24" t="s">
        <v>1862</v>
      </c>
    </row>
    <row r="25" spans="1:1" x14ac:dyDescent="0.25">
      <c r="A25" t="s">
        <v>1863</v>
      </c>
    </row>
    <row r="26" spans="1:1" x14ac:dyDescent="0.25">
      <c r="A26" t="s">
        <v>1864</v>
      </c>
    </row>
    <row r="27" spans="1:1" x14ac:dyDescent="0.25">
      <c r="A27" t="s">
        <v>1865</v>
      </c>
    </row>
    <row r="28" spans="1:1" x14ac:dyDescent="0.25">
      <c r="A28" t="s">
        <v>1866</v>
      </c>
    </row>
    <row r="29" spans="1:1" x14ac:dyDescent="0.25">
      <c r="A29" t="s">
        <v>1867</v>
      </c>
    </row>
    <row r="30" spans="1:1" x14ac:dyDescent="0.25">
      <c r="A30" t="s">
        <v>1868</v>
      </c>
    </row>
    <row r="31" spans="1:1" x14ac:dyDescent="0.25">
      <c r="A31" t="s">
        <v>1869</v>
      </c>
    </row>
    <row r="32" spans="1:1" x14ac:dyDescent="0.25">
      <c r="A32" t="s">
        <v>1870</v>
      </c>
    </row>
    <row r="33" spans="1:1" x14ac:dyDescent="0.25">
      <c r="A33" t="s">
        <v>1871</v>
      </c>
    </row>
    <row r="34" spans="1:1" x14ac:dyDescent="0.25">
      <c r="A34" t="s">
        <v>1872</v>
      </c>
    </row>
    <row r="35" spans="1:1" x14ac:dyDescent="0.25">
      <c r="A35" t="s">
        <v>1873</v>
      </c>
    </row>
    <row r="36" spans="1:1" x14ac:dyDescent="0.25">
      <c r="A36" t="s">
        <v>1874</v>
      </c>
    </row>
    <row r="37" spans="1:1" x14ac:dyDescent="0.25">
      <c r="A37" t="s">
        <v>1875</v>
      </c>
    </row>
    <row r="38" spans="1:1" x14ac:dyDescent="0.25">
      <c r="A38" t="s">
        <v>1876</v>
      </c>
    </row>
    <row r="39" spans="1:1" x14ac:dyDescent="0.25">
      <c r="A39" t="s">
        <v>1877</v>
      </c>
    </row>
    <row r="40" spans="1:1" x14ac:dyDescent="0.25">
      <c r="A40" t="s">
        <v>1878</v>
      </c>
    </row>
    <row r="41" spans="1:1" x14ac:dyDescent="0.25">
      <c r="A41" t="s">
        <v>1879</v>
      </c>
    </row>
    <row r="42" spans="1:1" x14ac:dyDescent="0.25">
      <c r="A42" t="s">
        <v>1880</v>
      </c>
    </row>
    <row r="43" spans="1:1" x14ac:dyDescent="0.25">
      <c r="A43" t="s">
        <v>1881</v>
      </c>
    </row>
    <row r="44" spans="1:1" x14ac:dyDescent="0.25">
      <c r="A44" t="s">
        <v>1882</v>
      </c>
    </row>
    <row r="45" spans="1:1" x14ac:dyDescent="0.25">
      <c r="A45" t="s">
        <v>1883</v>
      </c>
    </row>
    <row r="46" spans="1:1" x14ac:dyDescent="0.25">
      <c r="A46" t="s">
        <v>1884</v>
      </c>
    </row>
    <row r="47" spans="1:1" x14ac:dyDescent="0.25">
      <c r="A47" t="s">
        <v>1885</v>
      </c>
    </row>
    <row r="48" spans="1:1" x14ac:dyDescent="0.25">
      <c r="A48" t="s">
        <v>1886</v>
      </c>
    </row>
    <row r="49" spans="1:1" x14ac:dyDescent="0.25">
      <c r="A49" t="s">
        <v>1887</v>
      </c>
    </row>
    <row r="50" spans="1:1" x14ac:dyDescent="0.25">
      <c r="A50" t="s">
        <v>1888</v>
      </c>
    </row>
    <row r="51" spans="1:1" x14ac:dyDescent="0.25">
      <c r="A51" t="s">
        <v>1889</v>
      </c>
    </row>
    <row r="52" spans="1:1" x14ac:dyDescent="0.25">
      <c r="A52" t="s">
        <v>1890</v>
      </c>
    </row>
    <row r="53" spans="1:1" x14ac:dyDescent="0.25">
      <c r="A53" t="s">
        <v>1891</v>
      </c>
    </row>
    <row r="54" spans="1:1" x14ac:dyDescent="0.25">
      <c r="A54" t="s">
        <v>1892</v>
      </c>
    </row>
    <row r="55" spans="1:1" x14ac:dyDescent="0.25">
      <c r="A55" t="s">
        <v>1893</v>
      </c>
    </row>
    <row r="56" spans="1:1" x14ac:dyDescent="0.25">
      <c r="A56" t="s">
        <v>1894</v>
      </c>
    </row>
    <row r="57" spans="1:1" x14ac:dyDescent="0.25">
      <c r="A57" t="s">
        <v>1895</v>
      </c>
    </row>
    <row r="58" spans="1:1" x14ac:dyDescent="0.25">
      <c r="A58" t="s">
        <v>1896</v>
      </c>
    </row>
    <row r="59" spans="1:1" x14ac:dyDescent="0.25">
      <c r="A59" t="s">
        <v>1897</v>
      </c>
    </row>
    <row r="60" spans="1:1" x14ac:dyDescent="0.25">
      <c r="A60" t="s">
        <v>1898</v>
      </c>
    </row>
    <row r="61" spans="1:1" x14ac:dyDescent="0.25">
      <c r="A61" t="s">
        <v>1899</v>
      </c>
    </row>
    <row r="62" spans="1:1" x14ac:dyDescent="0.25">
      <c r="A62" t="s">
        <v>1900</v>
      </c>
    </row>
    <row r="63" spans="1:1" x14ac:dyDescent="0.25">
      <c r="A63" t="s">
        <v>1901</v>
      </c>
    </row>
    <row r="64" spans="1:1" x14ac:dyDescent="0.25">
      <c r="A64" t="s">
        <v>1902</v>
      </c>
    </row>
    <row r="65" spans="1:1" x14ac:dyDescent="0.25">
      <c r="A65" t="s">
        <v>1903</v>
      </c>
    </row>
    <row r="66" spans="1:1" x14ac:dyDescent="0.25">
      <c r="A66" t="s">
        <v>1904</v>
      </c>
    </row>
    <row r="67" spans="1:1" x14ac:dyDescent="0.25">
      <c r="A67" t="s">
        <v>1905</v>
      </c>
    </row>
    <row r="68" spans="1:1" x14ac:dyDescent="0.25">
      <c r="A68" t="s">
        <v>1906</v>
      </c>
    </row>
    <row r="69" spans="1:1" x14ac:dyDescent="0.25">
      <c r="A69" t="s">
        <v>1962</v>
      </c>
    </row>
    <row r="70" spans="1:1" x14ac:dyDescent="0.25">
      <c r="A70" t="s">
        <v>1907</v>
      </c>
    </row>
    <row r="71" spans="1:1" x14ac:dyDescent="0.25">
      <c r="A71" t="s">
        <v>1908</v>
      </c>
    </row>
    <row r="72" spans="1:1" x14ac:dyDescent="0.25">
      <c r="A72" t="s">
        <v>1909</v>
      </c>
    </row>
    <row r="73" spans="1:1" x14ac:dyDescent="0.25">
      <c r="A73" t="s">
        <v>1910</v>
      </c>
    </row>
    <row r="74" spans="1:1" x14ac:dyDescent="0.25">
      <c r="A74" t="s">
        <v>1911</v>
      </c>
    </row>
    <row r="75" spans="1:1" x14ac:dyDescent="0.25">
      <c r="A75" t="s">
        <v>1912</v>
      </c>
    </row>
    <row r="76" spans="1:1" x14ac:dyDescent="0.25">
      <c r="A76" t="s">
        <v>1913</v>
      </c>
    </row>
    <row r="77" spans="1:1" x14ac:dyDescent="0.25">
      <c r="A77" t="s">
        <v>1914</v>
      </c>
    </row>
    <row r="78" spans="1:1" x14ac:dyDescent="0.25">
      <c r="A78" t="s">
        <v>1915</v>
      </c>
    </row>
    <row r="79" spans="1:1" x14ac:dyDescent="0.25">
      <c r="A79" t="s">
        <v>1916</v>
      </c>
    </row>
    <row r="80" spans="1:1" x14ac:dyDescent="0.25">
      <c r="A80" t="s">
        <v>1917</v>
      </c>
    </row>
    <row r="81" spans="1:1" x14ac:dyDescent="0.25">
      <c r="A81" t="s">
        <v>1918</v>
      </c>
    </row>
    <row r="82" spans="1:1" x14ac:dyDescent="0.25">
      <c r="A82" t="s">
        <v>1919</v>
      </c>
    </row>
    <row r="83" spans="1:1" x14ac:dyDescent="0.25">
      <c r="A83" t="s">
        <v>1920</v>
      </c>
    </row>
    <row r="84" spans="1:1" x14ac:dyDescent="0.25">
      <c r="A84" t="s">
        <v>1921</v>
      </c>
    </row>
    <row r="85" spans="1:1" x14ac:dyDescent="0.25">
      <c r="A85" t="s">
        <v>1922</v>
      </c>
    </row>
    <row r="86" spans="1:1" x14ac:dyDescent="0.25">
      <c r="A86" t="s">
        <v>1923</v>
      </c>
    </row>
    <row r="87" spans="1:1" x14ac:dyDescent="0.25">
      <c r="A87" t="s">
        <v>1924</v>
      </c>
    </row>
    <row r="88" spans="1:1" x14ac:dyDescent="0.25">
      <c r="A88" t="s">
        <v>1925</v>
      </c>
    </row>
    <row r="89" spans="1:1" x14ac:dyDescent="0.25">
      <c r="A89" t="s">
        <v>1926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F A A B Q S w M E F A A C A A g A + n 0 k X a W i T a G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W u K k P X w 9 t G H 8 a 1 0 Y f 6 w Q 4 A U E s D B B Q A A g A I A P p 9 J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f S R d A r b 8 t A w C A A B L B g A A E w A c A E Z v c m 1 1 b G F z L 1 N l Y 3 R p b 2 4 x L m 0 g o h g A K K A U A A A A A A A A A A A A A A A A A A A A A A A A A A A A t Z R P a x N B G M b v g X y H Y U 8 J L q G 7 / a N V c p B W U b w I C X h I Q p h u R r N 0 M l N m J p A Q A h 5 s E i y t u f S g Q r Q e J G o q K i 0 p P f T T O L v Z b + E k m z / V 7 q Z F a y 6 b f d 5 n 3 v d h 3 h / L k S V s S k D K f x p 3 o p F o h B c h Q w V g U c o K N o E C g S T A S E Q j Q P 1 + n j W c 0 7 Z S 7 l U s h B N P K N v c o H Q z d t / G K L F G i U B E 8 J i 2 f j u 7 V R V F 1 R o j y M j 4 J V + k j K P s K n B b P e / 5 O 7 n z I T u b k q h g X t H i O i B l j H U g W B n F d X / o z J R P F R E S a r y f o 5 Z 5 K F A p q c 0 M m v 7 I J o W k N v J p u X p m H Q q Y G / e R / R + D r y + d t 0 f e Q U d 2 d l S b N N x Q u d M M E v 6 U s t I a x e U S S V e 3 E I / 9 O V S v 1 T S / b m g q n v I A g S q i r o O J b k 5 0 S K r n 5 M V g e S l Y X g 6 W V 0 J m 3 g z R b w W 3 W Q 2 x G w t h B S O 4 k W H + d q A e j 0 Z s E n j L 5 5 k a f N q / b p j M B X M F M G j Z 5 F l W t f c + 9 u a A p A w h B K n K Z e j I b 0 2 n + 9 p 7 f y h 3 m 9 6 b v S k 9 j x k t U Y E e I F h A j M e m M 3 S Q G Z f u Y p y y I I a M J 4 d p c v G / 4 f F i g i G R g 8 + d 6 6 f x i t v 0 u n v y 5 I v b P 1 K X r v 5 4 2 7 t O + 9 A 9 / j 7 o t o z / u W a 3 1 Z C N v n v 8 Q r Z b c 5 Y 9 J 1 5 + d M 8 X I J h z Y g L H 6 O A / f V c u j T V c q 2 8 C N 8 D U B 3 y j b J 6 6 r 8 6 c 3 o G z f z J J F r R P M 4 S K x R B 9 K U R f v i o X v w B Q S w E C L Q A U A A I A C A D 6 f S R d p a J N o a U A A A D 2 A A A A E g A A A A A A A A A A A A A A A A A A A A A A Q 2 9 u Z m l n L 1 B h Y 2 t h Z 2 U u e G 1 s U E s B A i 0 A F A A C A A g A + n 0 k X Q / K 6 a u k A A A A 6 Q A A A B M A A A A A A A A A A A A A A A A A 8 Q A A A F t D b 2 5 0 Z W 5 0 X 1 R 5 c G V z X S 5 4 b W x Q S w E C L Q A U A A I A C A D 6 f S R d A r b 8 t A w C A A B L B g A A E w A A A A A A A A A A A A A A A A D i A Q A A R m 9 y b X V s Y X M v U 2 V j d G l v b j E u b V B L B Q Y A A A A A A w A D A M I A A A A 7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2 G w A A A A A A A J Q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b 2 9 y Z G l u Y X R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z N h N j l l O D k t M W N j M i 0 0 M D Y 4 L T g y Z j c t N D U w Z m M 5 N T l l M z F l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2 N v b 3 J k a W 5 h d G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M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5 L T A y V D A 5 O j Q 2 O j I 2 L j E 3 M D k w N j J a I i A v P j x F b n R y e S B U e X B l P S J G a W x s Q 2 9 s d W 1 u V H l w Z X M i I F Z h b H V l P S J z Q m d B Q U F B Q U d C Z 0 F H Q m d B R y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N v b 3 J k a W 5 h d G U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2 N v b 3 J k a W 5 h d G U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2 9 y Z G l u Y X R l L y V F N C V C R S U 4 N i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3 J k a W 5 h d G U v Y 2 9 v c m R p b m F 0 Z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v b 3 J k a W 5 h d G U v J U U 1 J U I 3 J U I y J U U 4 J U F F J T h B J U U 2 J T l C J U I 0 J U U 5 J U E x J T l F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5 J T k 1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W I z Y 2 N k Y j g t N z N l Y i 0 0 N G M 2 L T l m N m Q t O D k w M G J h N z M 2 N W F h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+ i p l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w N F Q w N z o y M D o z O C 4 z M j I 3 N j k 5 W i I g L z 4 8 R W 5 0 c n k g V H l w Z T 0 i R m l s b E N v b H V t b l R 5 c G V z I i B W Y W x 1 Z T 0 i c 0 J n Q U F B Q T 0 9 I i A v P j x F b n R y e S B U e X B l P S J G a W x s Q 2 9 s d W 1 u T m F t Z X M i I F Z h b H V l P S J z W y Z x d W 9 0 O + i q n i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p l S 9 B d X R v U m V t b 3 Z l Z E N v b H V t b n M x L n t S Z X N 1 b H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6 K m V L 0 F 1 d G 9 S Z W 1 v d m V k Q 2 9 s d W 1 u c z E u e 1 J l c 3 V s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E 5 J T k 1 L y V F N C V C R S U 4 N i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O S U 5 N S 8 l R T g l Q T k l O T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T k l O T U v J U U 1 J U I 3 J U I y J U U 1 J U I w J T g 3 J U U 2 J U E 4 J T k 5 J U U 5 J U E w J U F E J U U 1 J T h E J T g 3 J U U 5 J T l B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E 5 J T k 1 L y V F N S V C N y V C M i V F O C V B R S U 4 Q S V F N i U 5 Q i V C N C V F O S V B M S U 5 R S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S V B O C U 4 R S V F N S V C O C V B Q i V F N y V C N y V C N C V F O S V B N i V B Q y V F N S V C O C V B Q i V F O S U 4 N S U 4 R C V F N i U 5 M C V B R C V F N y V C N S V C M S V F O C V B O C U 4 O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Y T E 0 O D Y y Z C 1 i Z D d h L T Q 5 Z T I t Y m V l Z S 1 k O D U 2 N z d i Y T I 1 M G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6 a i O 5 b i r 5 7 e 0 6 a a s 5 b i r 6 Y W N 5 p C t 5 7 W x 6 K i I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w N F Q w N z o 0 N z o 1 M i 4 0 M j A 1 M j M 4 W i I g L z 4 8 R W 5 0 c n k g V H l w Z T 0 i R m l s b E N v b H V t b l R 5 c G V z I i B W Y W x 1 Z T 0 i c 0 F B W U d C Z 0 E 9 I i A v P j x F b n R y e S B U e X B l P S J G a W x s Q 2 9 s d W 1 u T m F t Z X M i I F Z h b H V l P S J z W y Z x d W 9 0 O + m o j u W 4 q y A r I O e 3 t O m m r O W 4 q y D p h Y 3 m k K 3 l h 7 r n j 7 7 m r K H m l b j n t b H o q I g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m o j u W 4 q + e 3 t O m m r O W 4 q + m F j e a Q r e e 1 s e i o i D E v Q X V 0 b 1 J l b W 9 2 Z W R D b 2 x 1 b W 5 z M S 5 7 U m V z d W x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m o j u W 4 q + e 3 t O m m r O W 4 q + m F j e a Q r e e 1 s e i o i D E v Q X V 0 b 1 J l b W 9 2 Z W R D b 2 x 1 b W 5 z M S 5 7 U m V z d W x 0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k l Q T g l O E U l R T U l Q j g l Q U I l R T c l Q j c l Q j Q l R T k l Q T Y l Q U M l R T U l Q j g l Q U I l R T k l O D U l O E Q l R T Y l O T A l Q U Q l R T c l Q j U l Q j E l R T g l Q T g l O D g x L y V F N C V C R S U 4 N i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S V B O C U 4 R S V F N S V C O C V B Q i V F N y V C N y V C N C V F O S V B N i V B Q y V F N S V C O C V B Q i V F O S U 4 N S U 4 R C V F N i U 5 M C V B R C V F N y V C N S V C M S V F O C V B O C U 4 O D E v J U U 5 J U E 4 J T h F J U U 1 J U I 4 J U F C J U U 3 J U I 3 J U I 0 J U U 5 J U E 2 J U F D J U U 1 J U I 4 J U F C J U U 5 J T g 1 J T h E J U U 2 J T k w J U F E J U U 3 J U I 1 J U I x J U U 4 J U E 4 J T g 4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5 J U E 4 J T h F J U U 1 J U I 4 J U F C J U U 3 J U I 3 J U I 0 J U U 5 J U E 2 J U F D J U U 1 J U I 4 J U F C J U U 5 J T g 1 J T h E J U U 2 J T k w J U F E J U U 3 J U I 1 J U I x J U U 4 J U E 4 J T g 4 M S 8 l R T U l Q j c l Q j I l R T g l Q U U l O E E l R T Y l O U I l Q j Q l R T k l Q T E l O U U l R T U l O U U l O E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C C r L y i 9 v E 2 s r x Q c y D s R H Q A A A A A C A A A A A A A Q Z g A A A A E A A C A A A A A r C 9 6 B g h H R x B f J D R X N R q 5 4 i / z / J d X l r O I d p l u A F o 0 s W Q A A A A A O g A A A A A I A A C A A A A A Q x I w + O / A / N F 0 U e g x 0 c w B Y x n i 1 t M 4 3 O c V X / T G 8 m 2 t n + F A A A A C Z J r 0 w 9 o 0 x U e b 8 6 w g 3 7 T T + R s n Y K 1 t W o c V m W c T 8 K p U 4 E n / T Q V f t x C r Q H k 5 1 l c o w H 2 D c h 5 5 H X R N B N 3 v S J u T Y T n 7 K n k E e H k X 3 1 0 o i E X m F S + 4 m C U A A A A C R w i 9 u r N R 6 x 8 6 k + e V A 1 J g 8 + X w H F M i Q 3 n B 3 x 3 a h 1 F H e + v J p 4 6 M 9 J / h l m l c C k C R 9 e 3 D F 5 c + Y j P w g U 9 o J 4 2 Y w N c / G < / D a t a M a s h u p > 
</file>

<file path=customXml/itemProps1.xml><?xml version="1.0" encoding="utf-8"?>
<ds:datastoreItem xmlns:ds="http://schemas.openxmlformats.org/officeDocument/2006/customXml" ds:itemID="{6062156A-7C52-4A3F-8101-D70710EA1ED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30</vt:i4>
      </vt:variant>
    </vt:vector>
  </HeadingPairs>
  <TitlesOfParts>
    <vt:vector size="30" baseType="lpstr">
      <vt:lpstr>主頁</vt:lpstr>
      <vt:lpstr>passdata</vt:lpstr>
      <vt:lpstr>PO</vt:lpstr>
      <vt:lpstr>秤</vt:lpstr>
      <vt:lpstr>走位</vt:lpstr>
      <vt:lpstr>time</vt:lpstr>
      <vt:lpstr>coordinate</vt:lpstr>
      <vt:lpstr>cool</vt:lpstr>
      <vt:lpstr>評</vt:lpstr>
      <vt:lpstr>odds</vt:lpstr>
      <vt:lpstr>Raceinfo</vt:lpstr>
      <vt:lpstr>試閘</vt:lpstr>
      <vt:lpstr>main</vt:lpstr>
      <vt:lpstr>sick</vt:lpstr>
      <vt:lpstr>SB</vt:lpstr>
      <vt:lpstr>apkmain</vt:lpstr>
      <vt:lpstr>apkpo</vt:lpstr>
      <vt:lpstr>apktable</vt:lpstr>
      <vt:lpstr>apktime</vt:lpstr>
      <vt:lpstr>PC</vt:lpstr>
      <vt:lpstr>1000M</vt:lpstr>
      <vt:lpstr>1200M</vt:lpstr>
      <vt:lpstr>1400M</vt:lpstr>
      <vt:lpstr>1600M</vt:lpstr>
      <vt:lpstr>W</vt:lpstr>
      <vt:lpstr>J</vt:lpstr>
      <vt:lpstr>T</vt:lpstr>
      <vt:lpstr>SPB</vt:lpstr>
      <vt:lpstr>method</vt:lpstr>
      <vt:lpstr>M1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koster wai</cp:lastModifiedBy>
  <dcterms:created xsi:type="dcterms:W3CDTF">2026-09-02T04:29:09Z</dcterms:created>
  <dcterms:modified xsi:type="dcterms:W3CDTF">2026-09-04T14:15:35Z</dcterms:modified>
</cp:coreProperties>
</file>